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hidePivotFieldList="1" defaultThemeVersion="124226"/>
  <xr:revisionPtr revIDLastSave="0" documentId="13_ncr:1_{CDB387F2-38CD-4B4B-8023-0935DEE8793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2019 Summary" sheetId="33" r:id="rId1"/>
    <sheet name="export - manipulated" sheetId="107" state="hidden" r:id="rId2"/>
    <sheet name="manipulated 2019 - Formulas" sheetId="110" state="hidden" r:id="rId3"/>
    <sheet name="pivot 2019" sheetId="111" state="hidden" r:id="rId4"/>
    <sheet name="X140W" sheetId="77" state="hidden" r:id="rId5"/>
    <sheet name="X152W" sheetId="112" state="hidden" r:id="rId6"/>
    <sheet name="X152FL" sheetId="58" state="hidden" r:id="rId7"/>
    <sheet name="X152MR" sheetId="56" state="hidden" r:id="rId8"/>
    <sheet name="X153FL" sheetId="60" state="hidden" r:id="rId9"/>
    <sheet name="X153MR" sheetId="91" state="hidden" r:id="rId10"/>
    <sheet name="X154W" sheetId="29" state="hidden" r:id="rId11"/>
    <sheet name="X154FL" sheetId="92" state="hidden" r:id="rId12"/>
    <sheet name="X154C" sheetId="113" state="hidden" r:id="rId13"/>
    <sheet name="X154MR" sheetId="62" state="hidden" r:id="rId14"/>
    <sheet name="X155W" sheetId="93" state="hidden" r:id="rId15"/>
    <sheet name="X155MR" sheetId="115" state="hidden" r:id="rId16"/>
    <sheet name="X156MR" sheetId="94" state="hidden" r:id="rId17"/>
    <sheet name="X157W" sheetId="95" state="hidden" r:id="rId18"/>
    <sheet name="X158W" sheetId="39" state="hidden" r:id="rId19"/>
    <sheet name="X158FL" sheetId="65" state="hidden" r:id="rId20"/>
    <sheet name="X162C" sheetId="17" state="hidden" r:id="rId21"/>
    <sheet name="X162MR" sheetId="116" state="hidden" r:id="rId22"/>
    <sheet name="X163MR" sheetId="117" state="hidden" r:id="rId23"/>
    <sheet name="X165W" sheetId="34" state="hidden" r:id="rId24"/>
    <sheet name="X165FL" sheetId="67" state="hidden" r:id="rId25"/>
    <sheet name="X165MR" sheetId="118" state="hidden" r:id="rId26"/>
    <sheet name="X168W" sheetId="100" state="hidden" r:id="rId27"/>
    <sheet name="X169W" sheetId="101" state="hidden" r:id="rId28"/>
    <sheet name="X169FL" sheetId="102" state="hidden" r:id="rId29"/>
    <sheet name="X188S" sheetId="52" state="hidden" r:id="rId30"/>
    <sheet name="X188C" sheetId="51" state="hidden" r:id="rId31"/>
    <sheet name="X191C" sheetId="120" state="hidden" r:id="rId32"/>
    <sheet name="X197L" sheetId="104" state="hidden" r:id="rId33"/>
    <sheet name="X202MR" sheetId="86" state="hidden" r:id="rId34"/>
    <sheet name="Addl Cost 100% NR" sheetId="31" state="hidden" r:id="rId35"/>
  </sheets>
  <definedNames>
    <definedName name="_xlnm._FilterDatabase" localSheetId="1" hidden="1">'export - manipulated'!$A$1:$V$3934</definedName>
    <definedName name="_xlnm._FilterDatabase" localSheetId="2" hidden="1">'manipulated 2019 - Formulas'!$A$1:$S$3934</definedName>
    <definedName name="_xlnm.Print_Area" localSheetId="0">'2019 Summary'!$A$1:$J$30</definedName>
    <definedName name="_xlnm.Print_Area" localSheetId="2">'manipulated 2019 - Formulas'!#REF!</definedName>
    <definedName name="_xlnm.Print_Area" localSheetId="3">'pivot 2019'!$A$1:$S$255</definedName>
    <definedName name="_xlnm.Print_Area" localSheetId="4">X140W!$A$1:$S$52</definedName>
    <definedName name="_xlnm.Print_Area" localSheetId="6">X152FL!$A$1:$R$50</definedName>
    <definedName name="_xlnm.Print_Area" localSheetId="7">X152MR!$A$1:$S$39</definedName>
    <definedName name="_xlnm.Print_Area" localSheetId="5">X152W!$A$1:$S$62</definedName>
    <definedName name="_xlnm.Print_Area" localSheetId="8">X153FL!$A$1:$R$55</definedName>
    <definedName name="_xlnm.Print_Area" localSheetId="9">X153MR!$A$1:$R$37</definedName>
    <definedName name="_xlnm.Print_Area" localSheetId="12">X154C!$A$1:$R$66</definedName>
    <definedName name="_xlnm.Print_Area" localSheetId="11">X154FL!$A$1:$S$56</definedName>
    <definedName name="_xlnm.Print_Area" localSheetId="13">X154MR!$A$1:$R$51</definedName>
    <definedName name="_xlnm.Print_Area" localSheetId="10">X154W!$A$1:$R$96</definedName>
    <definedName name="_xlnm.Print_Area" localSheetId="15">X155MR!$A$1:$R$57</definedName>
    <definedName name="_xlnm.Print_Area" localSheetId="14">X155W!$A$1:$R$90</definedName>
    <definedName name="_xlnm.Print_Area" localSheetId="16">X156MR!$A$1:$R$37</definedName>
    <definedName name="_xlnm.Print_Area" localSheetId="17">X157W!$A$1:$R$79</definedName>
    <definedName name="_xlnm.Print_Area" localSheetId="19">X158FL!$A$1:$R$43</definedName>
    <definedName name="_xlnm.Print_Area" localSheetId="18">X158W!$A$1:$R$92</definedName>
    <definedName name="_xlnm.Print_Area" localSheetId="20">X162C!$A$1:$R$58</definedName>
    <definedName name="_xlnm.Print_Area" localSheetId="21">X162MR!$A$1:$R$59</definedName>
    <definedName name="_xlnm.Print_Area" localSheetId="22">X163MR!$A$1:$R$43</definedName>
    <definedName name="_xlnm.Print_Area" localSheetId="24">X165FL!$A$1:$T$84</definedName>
    <definedName name="_xlnm.Print_Area" localSheetId="25">X165MR!$A$1:$R$36</definedName>
    <definedName name="_xlnm.Print_Area" localSheetId="23">X165W!$A$1:$R$167</definedName>
    <definedName name="_xlnm.Print_Area" localSheetId="26">X168W!$A$1:$R$43</definedName>
    <definedName name="_xlnm.Print_Area" localSheetId="28">X169FL!$A$1:$N$41</definedName>
    <definedName name="_xlnm.Print_Area" localSheetId="27">X169W!$A$1:$N$66</definedName>
    <definedName name="_xlnm.Print_Area" localSheetId="30">X188C!$A$1:$R$39</definedName>
    <definedName name="_xlnm.Print_Area" localSheetId="29">X188S!$A$1:$M$30</definedName>
    <definedName name="_xlnm.Print_Area" localSheetId="31">X191C!$A$1:$R$44</definedName>
    <definedName name="_xlnm.Print_Area" localSheetId="32">X197L!$A$1:$R$25</definedName>
    <definedName name="_xlnm.Print_Area" localSheetId="33">X202MR!$A$1:$S$38</definedName>
    <definedName name="_xlnm.Print_Titles" localSheetId="0">'2019 Summary'!$1:$3</definedName>
    <definedName name="_xlnm.Print_Titles" localSheetId="3">'pivot 2019'!$1:$5</definedName>
    <definedName name="_xlnm.Print_Titles" localSheetId="8">X153FL!$6:$6</definedName>
    <definedName name="_xlnm.Print_Titles" localSheetId="9">X153MR!$6:$6</definedName>
    <definedName name="_xlnm.Print_Titles" localSheetId="12">X154C!$6:$6</definedName>
    <definedName name="_xlnm.Print_Titles" localSheetId="11">X154FL!$6:$6</definedName>
    <definedName name="_xlnm.Print_Titles" localSheetId="13">X154MR!$6:$6</definedName>
    <definedName name="_xlnm.Print_Titles" localSheetId="10">X154W!$5:$5</definedName>
    <definedName name="_xlnm.Print_Titles" localSheetId="15">X155MR!$6:$6</definedName>
    <definedName name="_xlnm.Print_Titles" localSheetId="14">X155W!$6:$6</definedName>
    <definedName name="_xlnm.Print_Titles" localSheetId="16">X156MR!$6:$6</definedName>
    <definedName name="_xlnm.Print_Titles" localSheetId="17">X157W!$6:$6</definedName>
    <definedName name="_xlnm.Print_Titles" localSheetId="19">X158FL!$6:$6</definedName>
    <definedName name="_xlnm.Print_Titles" localSheetId="18">X158W!$6:$6</definedName>
    <definedName name="_xlnm.Print_Titles" localSheetId="20">X162C!$6:$6</definedName>
    <definedName name="_xlnm.Print_Titles" localSheetId="21">X162MR!$6:$6</definedName>
    <definedName name="_xlnm.Print_Titles" localSheetId="22">X163MR!$6:$6</definedName>
    <definedName name="_xlnm.Print_Titles" localSheetId="24">X165FL!$6:$6</definedName>
    <definedName name="_xlnm.Print_Titles" localSheetId="23">X165W!$6:$6</definedName>
    <definedName name="_xlnm.Print_Titles" localSheetId="26">X168W!$6:$6</definedName>
    <definedName name="_xlnm.Print_Titles" localSheetId="28">X169FL!$6:$6</definedName>
    <definedName name="_xlnm.Print_Titles" localSheetId="27">X169W!$6:$6</definedName>
    <definedName name="_xlnm.Print_Titles" localSheetId="32">X197L!$7:$7</definedName>
  </definedNames>
  <calcPr calcId="191028"/>
  <pivotCaches>
    <pivotCache cacheId="0" r:id="rId3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2" i="33" l="1"/>
  <c r="G30" i="86"/>
  <c r="G16" i="86"/>
  <c r="G35" i="120"/>
  <c r="G21" i="120"/>
  <c r="G34" i="51"/>
  <c r="G30" i="51"/>
  <c r="G13" i="51"/>
  <c r="G16" i="102"/>
  <c r="G32" i="102"/>
  <c r="G57" i="101"/>
  <c r="G23" i="101"/>
  <c r="G34" i="100"/>
  <c r="G16" i="100"/>
  <c r="G27" i="118"/>
  <c r="G13" i="118"/>
  <c r="M22" i="67"/>
  <c r="G61" i="67"/>
  <c r="G23" i="67"/>
  <c r="O23" i="67" s="1"/>
  <c r="P23" i="67" s="1"/>
  <c r="M20" i="67"/>
  <c r="G58" i="67"/>
  <c r="G21" i="67"/>
  <c r="O21" i="67" s="1"/>
  <c r="P21" i="67" s="1"/>
  <c r="M19" i="67"/>
  <c r="G53" i="67"/>
  <c r="G17" i="67"/>
  <c r="Q17" i="67" s="1"/>
  <c r="M7" i="67"/>
  <c r="G42" i="67"/>
  <c r="G75" i="67" s="1"/>
  <c r="G8" i="67"/>
  <c r="Q8" i="67" s="1"/>
  <c r="D14" i="33"/>
  <c r="F67" i="33"/>
  <c r="E67" i="33"/>
  <c r="F69" i="33"/>
  <c r="C91" i="33"/>
  <c r="D15" i="33" l="1"/>
  <c r="F70" i="33"/>
  <c r="E68" i="33"/>
  <c r="F68" i="33"/>
  <c r="Q21" i="67"/>
  <c r="R21" i="67" s="1"/>
  <c r="L21" i="67" s="1"/>
  <c r="Q23" i="67"/>
  <c r="R23" i="67" s="1"/>
  <c r="L23" i="67" s="1"/>
  <c r="G35" i="67"/>
  <c r="D26" i="33"/>
  <c r="C26" i="33"/>
  <c r="C25" i="33" s="1"/>
  <c r="O17" i="67"/>
  <c r="P17" i="67" s="1"/>
  <c r="R17" i="67" s="1"/>
  <c r="L17" i="67" s="1"/>
  <c r="O8" i="67"/>
  <c r="P8" i="67" s="1"/>
  <c r="R8" i="67" s="1"/>
  <c r="L8" i="67" s="1"/>
  <c r="M18" i="67"/>
  <c r="G157" i="34"/>
  <c r="G61" i="34"/>
  <c r="O55" i="34"/>
  <c r="M46" i="34"/>
  <c r="G34" i="117"/>
  <c r="G18" i="117"/>
  <c r="G49" i="116"/>
  <c r="G26" i="116"/>
  <c r="G49" i="17"/>
  <c r="G25" i="17"/>
  <c r="G35" i="65"/>
  <c r="G18" i="65"/>
  <c r="G43" i="39"/>
  <c r="G27" i="95"/>
  <c r="G69" i="95"/>
  <c r="I73" i="95"/>
  <c r="I31" i="95"/>
  <c r="G86" i="29"/>
  <c r="I90" i="29"/>
  <c r="G37" i="29"/>
  <c r="I41" i="29"/>
  <c r="J41" i="29"/>
  <c r="I60" i="113"/>
  <c r="I30" i="113"/>
  <c r="J28" i="92"/>
  <c r="G27" i="92" s="1"/>
  <c r="P26" i="95"/>
  <c r="O26" i="95"/>
  <c r="O25" i="95"/>
  <c r="P25" i="95" s="1"/>
  <c r="O24" i="95"/>
  <c r="P24" i="95" s="1"/>
  <c r="R24" i="95" s="1"/>
  <c r="L24" i="95" s="1"/>
  <c r="L64" i="95" s="1"/>
  <c r="O23" i="95"/>
  <c r="P23" i="95" s="1"/>
  <c r="O22" i="95"/>
  <c r="P22" i="95" s="1"/>
  <c r="Q24" i="95"/>
  <c r="Q23" i="95"/>
  <c r="M18" i="77"/>
  <c r="P16" i="92"/>
  <c r="Q16" i="92" s="1"/>
  <c r="M17" i="92"/>
  <c r="M15" i="92"/>
  <c r="G39" i="92"/>
  <c r="G37" i="92"/>
  <c r="G18" i="92"/>
  <c r="R18" i="92" s="1"/>
  <c r="G16" i="92"/>
  <c r="M13" i="92"/>
  <c r="M12" i="92"/>
  <c r="M10" i="92"/>
  <c r="G35" i="92"/>
  <c r="P14" i="92" s="1"/>
  <c r="Q14" i="92" s="1"/>
  <c r="G14" i="92"/>
  <c r="R14" i="92" s="1"/>
  <c r="L61" i="67" l="1"/>
  <c r="M23" i="67"/>
  <c r="S14" i="92"/>
  <c r="M21" i="67"/>
  <c r="L58" i="67"/>
  <c r="M18" i="92"/>
  <c r="P18" i="92"/>
  <c r="Q18" i="92" s="1"/>
  <c r="S18" i="92" s="1"/>
  <c r="L18" i="92" s="1"/>
  <c r="L39" i="92" s="1"/>
  <c r="R16" i="92"/>
  <c r="S16" i="92" s="1"/>
  <c r="L16" i="92" s="1"/>
  <c r="M17" i="67"/>
  <c r="L53" i="67"/>
  <c r="R23" i="95"/>
  <c r="L23" i="95" s="1"/>
  <c r="L63" i="95" s="1"/>
  <c r="M8" i="67"/>
  <c r="L42" i="67"/>
  <c r="I130" i="33"/>
  <c r="G32" i="92"/>
  <c r="G46" i="92" s="1"/>
  <c r="G11" i="92"/>
  <c r="G88" i="29"/>
  <c r="J90" i="29"/>
  <c r="G39" i="29"/>
  <c r="G40" i="29"/>
  <c r="G29" i="91"/>
  <c r="G15" i="91"/>
  <c r="G47" i="60"/>
  <c r="G24" i="60"/>
  <c r="G31" i="56"/>
  <c r="G16" i="56"/>
  <c r="G42" i="58"/>
  <c r="J28" i="58"/>
  <c r="G27" i="58" s="1"/>
  <c r="G24" i="58"/>
  <c r="G54" i="112"/>
  <c r="G28" i="112"/>
  <c r="G19" i="77"/>
  <c r="G43" i="77"/>
  <c r="G51" i="115"/>
  <c r="G49" i="115"/>
  <c r="G27" i="115"/>
  <c r="G25" i="115"/>
  <c r="O36" i="29"/>
  <c r="P36" i="29" s="1"/>
  <c r="R36" i="29" s="1"/>
  <c r="L36" i="29" s="1"/>
  <c r="L71" i="29" s="1"/>
  <c r="O35" i="29"/>
  <c r="O34" i="29"/>
  <c r="O33" i="29"/>
  <c r="P33" i="29" s="1"/>
  <c r="R33" i="29" s="1"/>
  <c r="L33" i="29" s="1"/>
  <c r="L68" i="29" s="1"/>
  <c r="O32" i="29"/>
  <c r="P32" i="29" s="1"/>
  <c r="R32" i="29" s="1"/>
  <c r="L32" i="29" s="1"/>
  <c r="L67" i="29" s="1"/>
  <c r="Q36" i="29"/>
  <c r="Q35" i="29"/>
  <c r="P35" i="29"/>
  <c r="R35" i="29" s="1"/>
  <c r="L35" i="29" s="1"/>
  <c r="L70" i="29" s="1"/>
  <c r="Q34" i="29"/>
  <c r="P34" i="29"/>
  <c r="Q33" i="29"/>
  <c r="Q32" i="29"/>
  <c r="L37" i="92" l="1"/>
  <c r="M16" i="92"/>
  <c r="R34" i="29"/>
  <c r="L34" i="29" s="1"/>
  <c r="L69" i="29" s="1"/>
  <c r="R11" i="92"/>
  <c r="G24" i="92"/>
  <c r="L14" i="92"/>
  <c r="L35" i="92" s="1"/>
  <c r="P11" i="92"/>
  <c r="Q11" i="92" s="1"/>
  <c r="M25" i="67"/>
  <c r="Q34" i="67"/>
  <c r="O34" i="67"/>
  <c r="P34" i="67" s="1"/>
  <c r="M29" i="67"/>
  <c r="M28" i="67"/>
  <c r="M27" i="67"/>
  <c r="Q26" i="67"/>
  <c r="O26" i="67"/>
  <c r="P26" i="67" s="1"/>
  <c r="M33" i="67"/>
  <c r="M32" i="67"/>
  <c r="M31" i="67"/>
  <c r="M30" i="67"/>
  <c r="M24" i="67"/>
  <c r="M15" i="67"/>
  <c r="M14" i="67"/>
  <c r="M13" i="67"/>
  <c r="M12" i="67"/>
  <c r="M11" i="67"/>
  <c r="M10" i="67"/>
  <c r="M9" i="67"/>
  <c r="P14" i="86"/>
  <c r="Q14" i="86" s="1"/>
  <c r="S14" i="86" s="1"/>
  <c r="L14" i="86" s="1"/>
  <c r="R14" i="86"/>
  <c r="P15" i="86"/>
  <c r="Q15" i="86" s="1"/>
  <c r="S15" i="86" s="1"/>
  <c r="L15" i="86" s="1"/>
  <c r="R15" i="86"/>
  <c r="P13" i="86"/>
  <c r="P11" i="86"/>
  <c r="M10" i="86"/>
  <c r="M9" i="86"/>
  <c r="R8" i="86"/>
  <c r="Q8" i="86"/>
  <c r="P8" i="86"/>
  <c r="M12" i="86"/>
  <c r="G17" i="104"/>
  <c r="M9" i="104"/>
  <c r="G10" i="104"/>
  <c r="P20" i="120"/>
  <c r="O20" i="120"/>
  <c r="Q20" i="120"/>
  <c r="L28" i="86" l="1"/>
  <c r="M14" i="86"/>
  <c r="L29" i="86"/>
  <c r="M15" i="86"/>
  <c r="M14" i="92"/>
  <c r="S11" i="92"/>
  <c r="L11" i="92" s="1"/>
  <c r="R34" i="67"/>
  <c r="L34" i="67" s="1"/>
  <c r="R26" i="67"/>
  <c r="L26" i="67" s="1"/>
  <c r="M16" i="67"/>
  <c r="M34" i="67"/>
  <c r="L74" i="67"/>
  <c r="R20" i="120"/>
  <c r="L20" i="120" s="1"/>
  <c r="M26" i="67" l="1"/>
  <c r="L39" i="67"/>
  <c r="K150" i="111" s="1"/>
  <c r="L32" i="92"/>
  <c r="L50" i="92" s="1"/>
  <c r="L28" i="92"/>
  <c r="M11" i="92"/>
  <c r="L25" i="120"/>
  <c r="M20" i="120"/>
  <c r="L34" i="120"/>
  <c r="L39" i="120" s="1"/>
  <c r="G36" i="120" s="1"/>
  <c r="G39" i="120" s="1"/>
  <c r="J25" i="120"/>
  <c r="J41" i="120" s="1"/>
  <c r="M18" i="120"/>
  <c r="M17" i="120"/>
  <c r="M16" i="120"/>
  <c r="M13" i="120"/>
  <c r="M11" i="120"/>
  <c r="M8" i="120"/>
  <c r="M7" i="120"/>
  <c r="I41" i="120"/>
  <c r="G25" i="92" l="1"/>
  <c r="K71" i="111"/>
  <c r="G24" i="120"/>
  <c r="G25" i="120" s="1"/>
  <c r="G22" i="120"/>
  <c r="K225" i="111"/>
  <c r="G41" i="120" l="1"/>
  <c r="M25" i="120" s="1"/>
  <c r="L225" i="111" s="1"/>
  <c r="L41" i="120"/>
  <c r="M39" i="120" l="1"/>
  <c r="Q10" i="51" l="1"/>
  <c r="P10" i="51"/>
  <c r="R10" i="51" s="1"/>
  <c r="L10" i="51" s="1"/>
  <c r="O10" i="51"/>
  <c r="M12" i="51"/>
  <c r="M11" i="51"/>
  <c r="M9" i="51"/>
  <c r="M8" i="51"/>
  <c r="M7" i="51"/>
  <c r="G23" i="52"/>
  <c r="H25" i="52"/>
  <c r="G22" i="52" s="1"/>
  <c r="G12" i="52"/>
  <c r="H14" i="52"/>
  <c r="G10" i="52"/>
  <c r="G20" i="52"/>
  <c r="L17" i="51" l="1"/>
  <c r="M10" i="51"/>
  <c r="G14" i="51" l="1"/>
  <c r="K212" i="111"/>
  <c r="M15" i="100"/>
  <c r="M14" i="100"/>
  <c r="M13" i="100"/>
  <c r="M12" i="100"/>
  <c r="M11" i="100"/>
  <c r="M10" i="100"/>
  <c r="M9" i="100"/>
  <c r="Q12" i="118"/>
  <c r="P12" i="118"/>
  <c r="R12" i="118" s="1"/>
  <c r="L12" i="118" s="1"/>
  <c r="O12" i="118"/>
  <c r="M11" i="118"/>
  <c r="M10" i="118"/>
  <c r="M9" i="118"/>
  <c r="M8" i="118"/>
  <c r="M7" i="118"/>
  <c r="L17" i="118" l="1"/>
  <c r="K152" i="111" s="1"/>
  <c r="L25" i="118"/>
  <c r="M12" i="118"/>
  <c r="L31" i="118"/>
  <c r="G28" i="118" s="1"/>
  <c r="G31" i="118" s="1"/>
  <c r="J33" i="118" l="1"/>
  <c r="I33" i="118"/>
  <c r="G14" i="118" l="1"/>
  <c r="G17" i="118" s="1"/>
  <c r="G33" i="118" s="1"/>
  <c r="M17" i="118" l="1"/>
  <c r="L152" i="111" s="1"/>
  <c r="C73" i="33" s="1"/>
  <c r="C74" i="33" s="1"/>
  <c r="L33" i="118"/>
  <c r="M31" i="118" l="1"/>
  <c r="Q60" i="34" l="1"/>
  <c r="O60" i="34"/>
  <c r="P60" i="34" s="1"/>
  <c r="R60" i="34" s="1"/>
  <c r="L60" i="34" s="1"/>
  <c r="Q55" i="34"/>
  <c r="Q56" i="34"/>
  <c r="P55" i="34"/>
  <c r="O56" i="34"/>
  <c r="P56" i="34" s="1"/>
  <c r="M59" i="34"/>
  <c r="M58" i="34"/>
  <c r="M57" i="34"/>
  <c r="M54" i="34"/>
  <c r="M60" i="34" l="1"/>
  <c r="L156" i="34"/>
  <c r="R55" i="34"/>
  <c r="L55" i="34" s="1"/>
  <c r="L151" i="34" s="1"/>
  <c r="M55" i="34"/>
  <c r="M15" i="117"/>
  <c r="M53" i="34"/>
  <c r="M38" i="34"/>
  <c r="M39" i="34"/>
  <c r="M37" i="34"/>
  <c r="M36" i="34"/>
  <c r="M35" i="34"/>
  <c r="M34" i="34"/>
  <c r="M7" i="34"/>
  <c r="I161" i="34"/>
  <c r="I65" i="34"/>
  <c r="G63" i="34" s="1"/>
  <c r="G159" i="34" l="1"/>
  <c r="I163" i="34"/>
  <c r="Q17" i="117" l="1"/>
  <c r="O17" i="117"/>
  <c r="P17" i="117" s="1"/>
  <c r="R17" i="117" s="1"/>
  <c r="L17" i="117" s="1"/>
  <c r="J22" i="117"/>
  <c r="G21" i="117" s="1"/>
  <c r="M13" i="117"/>
  <c r="M14" i="117"/>
  <c r="M16" i="117"/>
  <c r="M12" i="117"/>
  <c r="M10" i="117"/>
  <c r="M9" i="117"/>
  <c r="M8" i="117"/>
  <c r="M7" i="117"/>
  <c r="M17" i="117" l="1"/>
  <c r="L22" i="117"/>
  <c r="K135" i="111" s="1"/>
  <c r="L33" i="117"/>
  <c r="J38" i="117"/>
  <c r="J40" i="117" s="1"/>
  <c r="I38" i="117"/>
  <c r="I22" i="117"/>
  <c r="I40" i="117" s="1"/>
  <c r="Q21" i="116"/>
  <c r="O21" i="116"/>
  <c r="Q8" i="116"/>
  <c r="O8" i="116"/>
  <c r="M14" i="116"/>
  <c r="M16" i="113"/>
  <c r="Q24" i="116"/>
  <c r="Q23" i="116"/>
  <c r="O24" i="116"/>
  <c r="P24" i="116" s="1"/>
  <c r="O23" i="116"/>
  <c r="P23" i="116" s="1"/>
  <c r="R23" i="116" s="1"/>
  <c r="L23" i="116" s="1"/>
  <c r="L46" i="116" s="1"/>
  <c r="M15" i="116"/>
  <c r="M13" i="116"/>
  <c r="M12" i="116"/>
  <c r="M16" i="116"/>
  <c r="M17" i="116"/>
  <c r="M18" i="116"/>
  <c r="M19" i="116"/>
  <c r="M20" i="116"/>
  <c r="M22" i="116"/>
  <c r="M25" i="116"/>
  <c r="M11" i="116"/>
  <c r="M9" i="116"/>
  <c r="Q17" i="17"/>
  <c r="O17" i="17"/>
  <c r="P17" i="17" s="1"/>
  <c r="R17" i="17" s="1"/>
  <c r="L17" i="17" s="1"/>
  <c r="J53" i="116"/>
  <c r="I53" i="116"/>
  <c r="J30" i="116"/>
  <c r="I30" i="116"/>
  <c r="Q15" i="65"/>
  <c r="O15" i="65"/>
  <c r="P15" i="65" s="1"/>
  <c r="R15" i="65" s="1"/>
  <c r="L15" i="65" s="1"/>
  <c r="M14" i="65"/>
  <c r="M16" i="65"/>
  <c r="M17" i="65"/>
  <c r="G84" i="39"/>
  <c r="Q41" i="39"/>
  <c r="O41" i="39"/>
  <c r="P41" i="39" s="1"/>
  <c r="R41" i="39" s="1"/>
  <c r="L41" i="39" s="1"/>
  <c r="M39" i="39"/>
  <c r="M40" i="39"/>
  <c r="M42" i="39"/>
  <c r="R22" i="95"/>
  <c r="L22" i="95" s="1"/>
  <c r="Q26" i="95"/>
  <c r="R26" i="95" s="1"/>
  <c r="L26" i="95" s="1"/>
  <c r="Q25" i="95"/>
  <c r="R25" i="95" s="1"/>
  <c r="L25" i="95" s="1"/>
  <c r="Q22" i="95"/>
  <c r="G29" i="95"/>
  <c r="G71" i="95"/>
  <c r="M24" i="95"/>
  <c r="M23" i="95"/>
  <c r="M8" i="95"/>
  <c r="Q22" i="115"/>
  <c r="O22" i="115"/>
  <c r="P22" i="115" s="1"/>
  <c r="R22" i="115" s="1"/>
  <c r="L22" i="115" s="1"/>
  <c r="Q11" i="115"/>
  <c r="O11" i="115"/>
  <c r="P11" i="115" s="1"/>
  <c r="R11" i="115" s="1"/>
  <c r="L11" i="115" s="1"/>
  <c r="M10" i="115"/>
  <c r="M9" i="115"/>
  <c r="M8" i="115"/>
  <c r="M15" i="115"/>
  <c r="M16" i="115"/>
  <c r="M17" i="115"/>
  <c r="M18" i="115"/>
  <c r="M19" i="115"/>
  <c r="M20" i="115"/>
  <c r="M21" i="115"/>
  <c r="M23" i="115"/>
  <c r="M24" i="115"/>
  <c r="G82" i="93"/>
  <c r="Q41" i="93"/>
  <c r="P41" i="93"/>
  <c r="R41" i="93" s="1"/>
  <c r="L41" i="93" s="1"/>
  <c r="O41" i="93"/>
  <c r="G42" i="93"/>
  <c r="J53" i="115"/>
  <c r="I53" i="115"/>
  <c r="J29" i="115"/>
  <c r="I29" i="115"/>
  <c r="M13" i="115"/>
  <c r="L46" i="115" l="1"/>
  <c r="M22" i="115"/>
  <c r="L22" i="65"/>
  <c r="M15" i="65"/>
  <c r="L32" i="65"/>
  <c r="L39" i="65" s="1"/>
  <c r="L82" i="39"/>
  <c r="L88" i="39" s="1"/>
  <c r="M41" i="39"/>
  <c r="L47" i="39"/>
  <c r="L29" i="17"/>
  <c r="K127" i="111" s="1"/>
  <c r="L41" i="17"/>
  <c r="L53" i="17" s="1"/>
  <c r="G50" i="17" s="1"/>
  <c r="G53" i="17" s="1"/>
  <c r="M17" i="17"/>
  <c r="L29" i="115"/>
  <c r="L35" i="115"/>
  <c r="L53" i="115" s="1"/>
  <c r="G50" i="115" s="1"/>
  <c r="G53" i="115" s="1"/>
  <c r="M11" i="115"/>
  <c r="M41" i="93"/>
  <c r="L81" i="93"/>
  <c r="L21" i="116"/>
  <c r="P8" i="116"/>
  <c r="R8" i="116" s="1"/>
  <c r="L8" i="116" s="1"/>
  <c r="L33" i="116" s="1"/>
  <c r="P21" i="116"/>
  <c r="R21" i="116" s="1"/>
  <c r="M22" i="95"/>
  <c r="L31" i="95"/>
  <c r="K97" i="111" s="1"/>
  <c r="R24" i="116"/>
  <c r="L24" i="116" s="1"/>
  <c r="L47" i="116" s="1"/>
  <c r="I55" i="116"/>
  <c r="J55" i="116"/>
  <c r="M25" i="95"/>
  <c r="L66" i="95"/>
  <c r="M26" i="95"/>
  <c r="L67" i="95"/>
  <c r="I55" i="115"/>
  <c r="J55" i="115"/>
  <c r="M12" i="115"/>
  <c r="M14" i="115"/>
  <c r="K105" i="111" l="1"/>
  <c r="G19" i="65"/>
  <c r="L30" i="116"/>
  <c r="M8" i="116"/>
  <c r="M21" i="116"/>
  <c r="L44" i="116"/>
  <c r="L53" i="116" s="1"/>
  <c r="K82" i="111"/>
  <c r="G26" i="115"/>
  <c r="G29" i="115" s="1"/>
  <c r="K104" i="111"/>
  <c r="G44" i="39"/>
  <c r="G19" i="117"/>
  <c r="G22" i="117" s="1"/>
  <c r="L38" i="117"/>
  <c r="L55" i="115"/>
  <c r="G50" i="116" l="1"/>
  <c r="G53" i="116" s="1"/>
  <c r="L55" i="116"/>
  <c r="K128" i="111"/>
  <c r="G27" i="116"/>
  <c r="G30" i="116" s="1"/>
  <c r="G55" i="116" s="1"/>
  <c r="M30" i="116" s="1"/>
  <c r="L128" i="111" s="1"/>
  <c r="L40" i="117"/>
  <c r="G35" i="117"/>
  <c r="M53" i="116" l="1"/>
  <c r="G38" i="117"/>
  <c r="G40" i="117" s="1"/>
  <c r="M22" i="117" s="1"/>
  <c r="L135" i="111" s="1"/>
  <c r="G55" i="115"/>
  <c r="M29" i="115" s="1"/>
  <c r="L82" i="111" s="1"/>
  <c r="M38" i="117" l="1"/>
  <c r="M53" i="115"/>
  <c r="L21" i="62" l="1"/>
  <c r="M21" i="62" s="1"/>
  <c r="M16" i="62"/>
  <c r="O21" i="62"/>
  <c r="O20" i="62"/>
  <c r="O19" i="62"/>
  <c r="O17" i="62"/>
  <c r="G43" i="62"/>
  <c r="Q21" i="62"/>
  <c r="P21" i="62"/>
  <c r="R21" i="62" s="1"/>
  <c r="Q20" i="62"/>
  <c r="P20" i="62"/>
  <c r="G22" i="62"/>
  <c r="G56" i="113"/>
  <c r="G26" i="113"/>
  <c r="Q23" i="113"/>
  <c r="O23" i="113"/>
  <c r="P23" i="113" s="1"/>
  <c r="R23" i="113" s="1"/>
  <c r="L23" i="113" s="1"/>
  <c r="M11" i="113"/>
  <c r="M10" i="113"/>
  <c r="M9" i="113"/>
  <c r="M8" i="113"/>
  <c r="M23" i="92"/>
  <c r="M22" i="92"/>
  <c r="M21" i="92"/>
  <c r="M20" i="92"/>
  <c r="M19" i="92"/>
  <c r="L48" i="113" l="1"/>
  <c r="L30" i="113"/>
  <c r="K72" i="111" s="1"/>
  <c r="L42" i="62"/>
  <c r="R20" i="62"/>
  <c r="L20" i="62" s="1"/>
  <c r="O9" i="29"/>
  <c r="Q9" i="29"/>
  <c r="P9" i="29"/>
  <c r="R9" i="29"/>
  <c r="L9" i="29" s="1"/>
  <c r="L41" i="29" l="1"/>
  <c r="L45" i="29"/>
  <c r="L90" i="29" s="1"/>
  <c r="G87" i="29" s="1"/>
  <c r="G90" i="29" s="1"/>
  <c r="M9" i="29"/>
  <c r="L41" i="62"/>
  <c r="M20" i="62"/>
  <c r="M12" i="113"/>
  <c r="M13" i="113"/>
  <c r="M14" i="113"/>
  <c r="M15" i="113"/>
  <c r="M17" i="113"/>
  <c r="M18" i="113"/>
  <c r="M19" i="113"/>
  <c r="M20" i="113"/>
  <c r="M21" i="113"/>
  <c r="M22" i="113"/>
  <c r="M23" i="113"/>
  <c r="M25" i="113"/>
  <c r="G28" i="113"/>
  <c r="J30" i="113"/>
  <c r="J62" i="113" s="1"/>
  <c r="G58" i="113"/>
  <c r="J60" i="113"/>
  <c r="Q14" i="91"/>
  <c r="O14" i="91"/>
  <c r="P14" i="91" s="1"/>
  <c r="R14" i="91" s="1"/>
  <c r="L14" i="91" s="1"/>
  <c r="Q14" i="60"/>
  <c r="O14" i="60"/>
  <c r="P14" i="60"/>
  <c r="R14" i="60" s="1"/>
  <c r="L14" i="60" s="1"/>
  <c r="R11" i="56"/>
  <c r="Q11" i="56"/>
  <c r="S11" i="56" s="1"/>
  <c r="L11" i="56" s="1"/>
  <c r="P11" i="56"/>
  <c r="M12" i="56"/>
  <c r="M13" i="56"/>
  <c r="M14" i="56"/>
  <c r="M15" i="56"/>
  <c r="L19" i="91" l="1"/>
  <c r="M14" i="91"/>
  <c r="M14" i="60"/>
  <c r="L28" i="60"/>
  <c r="L37" i="60"/>
  <c r="L51" i="60" s="1"/>
  <c r="G48" i="60" s="1"/>
  <c r="K70" i="111"/>
  <c r="G38" i="29"/>
  <c r="G41" i="29" s="1"/>
  <c r="G92" i="29" s="1"/>
  <c r="M24" i="113"/>
  <c r="L60" i="113"/>
  <c r="G57" i="113" s="1"/>
  <c r="G60" i="113" s="1"/>
  <c r="I62" i="113"/>
  <c r="G25" i="60" l="1"/>
  <c r="K63" i="111"/>
  <c r="K65" i="111"/>
  <c r="G16" i="91"/>
  <c r="G27" i="113"/>
  <c r="G30" i="113" s="1"/>
  <c r="L62" i="113"/>
  <c r="M30" i="113" l="1"/>
  <c r="L72" i="111" s="1"/>
  <c r="G62" i="113"/>
  <c r="G30" i="91"/>
  <c r="M60" i="113"/>
  <c r="J32" i="112" l="1"/>
  <c r="G31" i="112" s="1"/>
  <c r="Q15" i="58"/>
  <c r="O15" i="58"/>
  <c r="P15" i="58" s="1"/>
  <c r="R15" i="58" s="1"/>
  <c r="L15" i="58" s="1"/>
  <c r="R27" i="112"/>
  <c r="Q27" i="112"/>
  <c r="S27" i="112" s="1"/>
  <c r="L27" i="112" s="1"/>
  <c r="L53" i="112" s="1"/>
  <c r="P27" i="112"/>
  <c r="M16" i="112"/>
  <c r="M15" i="112"/>
  <c r="M14" i="112"/>
  <c r="M13" i="112"/>
  <c r="M12" i="112"/>
  <c r="M10" i="112"/>
  <c r="M9" i="112"/>
  <c r="M8" i="112"/>
  <c r="L28" i="58" l="1"/>
  <c r="L34" i="58"/>
  <c r="L46" i="58" s="1"/>
  <c r="G43" i="58" s="1"/>
  <c r="J58" i="112"/>
  <c r="J60" i="112" s="1"/>
  <c r="I58" i="112"/>
  <c r="G56" i="112"/>
  <c r="I32" i="112"/>
  <c r="I60" i="112" s="1"/>
  <c r="G30" i="112"/>
  <c r="M25" i="112"/>
  <c r="M24" i="112"/>
  <c r="M23" i="112"/>
  <c r="M22" i="112"/>
  <c r="M21" i="112"/>
  <c r="M20" i="112"/>
  <c r="M19" i="112"/>
  <c r="M18" i="112"/>
  <c r="M17" i="112"/>
  <c r="M17" i="77"/>
  <c r="M16" i="77"/>
  <c r="M15" i="77"/>
  <c r="M14" i="77"/>
  <c r="M13" i="77"/>
  <c r="M12" i="77"/>
  <c r="M11" i="77"/>
  <c r="M10" i="77"/>
  <c r="M9" i="77"/>
  <c r="M8" i="77"/>
  <c r="K54" i="111" l="1"/>
  <c r="G25" i="58"/>
  <c r="M27" i="112"/>
  <c r="M26" i="112"/>
  <c r="L32" i="112"/>
  <c r="K53" i="111" l="1"/>
  <c r="G29" i="112"/>
  <c r="G32" i="112" s="1"/>
  <c r="L58" i="112"/>
  <c r="G55" i="112" s="1"/>
  <c r="G58" i="112" s="1"/>
  <c r="G60" i="112" l="1"/>
  <c r="L60" i="112"/>
  <c r="M58" i="112"/>
  <c r="M32" i="112" l="1"/>
  <c r="L53" i="111" s="1"/>
  <c r="H3934" i="110" l="1"/>
  <c r="N3934" i="110" s="1"/>
  <c r="D3934" i="110"/>
  <c r="E3934" i="110" s="1"/>
  <c r="H3933" i="110"/>
  <c r="N3933" i="110" s="1"/>
  <c r="E3933" i="110"/>
  <c r="D3933" i="110"/>
  <c r="C3933" i="110" s="1"/>
  <c r="V3932" i="110"/>
  <c r="H3932" i="110"/>
  <c r="M3932" i="110" s="1"/>
  <c r="D3932" i="110"/>
  <c r="E3932" i="110" s="1"/>
  <c r="H3931" i="110"/>
  <c r="N3931" i="110" s="1"/>
  <c r="D3931" i="110"/>
  <c r="E3931" i="110" s="1"/>
  <c r="N3930" i="110"/>
  <c r="H3930" i="110"/>
  <c r="E3930" i="110"/>
  <c r="D3930" i="110"/>
  <c r="C3930" i="110" s="1"/>
  <c r="V3929" i="110"/>
  <c r="H3929" i="110"/>
  <c r="M3929" i="110" s="1"/>
  <c r="D3929" i="110"/>
  <c r="E3929" i="110" s="1"/>
  <c r="C3929" i="110"/>
  <c r="V3928" i="110"/>
  <c r="H3928" i="110"/>
  <c r="M3928" i="110" s="1"/>
  <c r="D3928" i="110"/>
  <c r="E3928" i="110" s="1"/>
  <c r="C3928" i="110"/>
  <c r="H3927" i="110"/>
  <c r="N3927" i="110" s="1"/>
  <c r="E3927" i="110"/>
  <c r="D3927" i="110"/>
  <c r="C3927" i="110"/>
  <c r="H3926" i="110"/>
  <c r="N3926" i="110" s="1"/>
  <c r="E3926" i="110"/>
  <c r="D3926" i="110"/>
  <c r="C3926" i="110"/>
  <c r="V3925" i="110"/>
  <c r="H3925" i="110"/>
  <c r="M3925" i="110" s="1"/>
  <c r="D3925" i="110"/>
  <c r="E3925" i="110" s="1"/>
  <c r="C3925" i="110"/>
  <c r="V3924" i="110"/>
  <c r="M3924" i="110"/>
  <c r="H3924" i="110"/>
  <c r="D3924" i="110"/>
  <c r="E3924" i="110" s="1"/>
  <c r="V3923" i="110"/>
  <c r="M3923" i="110"/>
  <c r="H3923" i="110"/>
  <c r="E3923" i="110"/>
  <c r="D3923" i="110"/>
  <c r="C3923" i="110" s="1"/>
  <c r="V3922" i="110"/>
  <c r="H3922" i="110"/>
  <c r="M3922" i="110" s="1"/>
  <c r="E3922" i="110"/>
  <c r="D3922" i="110"/>
  <c r="C3922" i="110"/>
  <c r="V3921" i="110"/>
  <c r="H3921" i="110"/>
  <c r="M3921" i="110" s="1"/>
  <c r="D3921" i="110"/>
  <c r="E3921" i="110" s="1"/>
  <c r="C3921" i="110"/>
  <c r="V3920" i="110"/>
  <c r="M3920" i="110"/>
  <c r="H3920" i="110"/>
  <c r="D3920" i="110"/>
  <c r="E3920" i="110" s="1"/>
  <c r="V3919" i="110"/>
  <c r="M3919" i="110"/>
  <c r="H3919" i="110"/>
  <c r="E3919" i="110"/>
  <c r="D3919" i="110"/>
  <c r="C3919" i="110" s="1"/>
  <c r="V3918" i="110"/>
  <c r="H3918" i="110"/>
  <c r="M3918" i="110" s="1"/>
  <c r="E3918" i="110"/>
  <c r="D3918" i="110"/>
  <c r="C3918" i="110"/>
  <c r="V3917" i="110"/>
  <c r="H3917" i="110"/>
  <c r="M3917" i="110" s="1"/>
  <c r="D3917" i="110"/>
  <c r="E3917" i="110" s="1"/>
  <c r="C3917" i="110"/>
  <c r="V3916" i="110"/>
  <c r="M3916" i="110"/>
  <c r="H3916" i="110"/>
  <c r="D3916" i="110"/>
  <c r="E3916" i="110" s="1"/>
  <c r="V3915" i="110"/>
  <c r="M3915" i="110"/>
  <c r="H3915" i="110"/>
  <c r="E3915" i="110"/>
  <c r="D3915" i="110"/>
  <c r="C3915" i="110" s="1"/>
  <c r="V3914" i="110"/>
  <c r="H3914" i="110"/>
  <c r="M3914" i="110" s="1"/>
  <c r="E3914" i="110"/>
  <c r="D3914" i="110"/>
  <c r="C3914" i="110"/>
  <c r="V3913" i="110"/>
  <c r="H3913" i="110"/>
  <c r="M3913" i="110" s="1"/>
  <c r="D3913" i="110"/>
  <c r="E3913" i="110" s="1"/>
  <c r="C3913" i="110"/>
  <c r="V3912" i="110"/>
  <c r="M3912" i="110"/>
  <c r="H3912" i="110"/>
  <c r="D3912" i="110"/>
  <c r="E3912" i="110" s="1"/>
  <c r="V3911" i="110"/>
  <c r="M3911" i="110"/>
  <c r="H3911" i="110"/>
  <c r="E3911" i="110"/>
  <c r="D3911" i="110"/>
  <c r="C3911" i="110" s="1"/>
  <c r="V3910" i="110"/>
  <c r="H3910" i="110"/>
  <c r="M3910" i="110" s="1"/>
  <c r="E3910" i="110"/>
  <c r="D3910" i="110"/>
  <c r="C3910" i="110"/>
  <c r="V3909" i="110"/>
  <c r="H3909" i="110"/>
  <c r="M3909" i="110" s="1"/>
  <c r="D3909" i="110"/>
  <c r="E3909" i="110" s="1"/>
  <c r="C3909" i="110"/>
  <c r="V3908" i="110"/>
  <c r="M3908" i="110"/>
  <c r="H3908" i="110"/>
  <c r="D3908" i="110"/>
  <c r="E3908" i="110" s="1"/>
  <c r="V3907" i="110"/>
  <c r="M3907" i="110"/>
  <c r="H3907" i="110"/>
  <c r="E3907" i="110"/>
  <c r="D3907" i="110"/>
  <c r="C3907" i="110" s="1"/>
  <c r="V3906" i="110"/>
  <c r="H3906" i="110"/>
  <c r="M3906" i="110" s="1"/>
  <c r="E3906" i="110"/>
  <c r="D3906" i="110"/>
  <c r="C3906" i="110"/>
  <c r="H3905" i="110"/>
  <c r="N3905" i="110" s="1"/>
  <c r="D3905" i="110"/>
  <c r="N3904" i="110"/>
  <c r="H3904" i="110"/>
  <c r="E3904" i="110"/>
  <c r="D3904" i="110"/>
  <c r="C3904" i="110" s="1"/>
  <c r="V3903" i="110"/>
  <c r="H3903" i="110"/>
  <c r="M3903" i="110" s="1"/>
  <c r="E3903" i="110"/>
  <c r="D3903" i="110"/>
  <c r="C3903" i="110"/>
  <c r="V3902" i="110"/>
  <c r="H3902" i="110"/>
  <c r="M3902" i="110" s="1"/>
  <c r="D3902" i="110"/>
  <c r="E3902" i="110" s="1"/>
  <c r="C3902" i="110"/>
  <c r="H3901" i="110"/>
  <c r="N3901" i="110" s="1"/>
  <c r="E3901" i="110"/>
  <c r="D3901" i="110"/>
  <c r="C3901" i="110"/>
  <c r="V3900" i="110"/>
  <c r="H3900" i="110"/>
  <c r="M3900" i="110" s="1"/>
  <c r="D3900" i="110"/>
  <c r="H3899" i="110"/>
  <c r="N3899" i="110" s="1"/>
  <c r="D3899" i="110"/>
  <c r="E3899" i="110" s="1"/>
  <c r="C3899" i="110"/>
  <c r="H3898" i="110"/>
  <c r="N3898" i="110" s="1"/>
  <c r="E3898" i="110"/>
  <c r="D3898" i="110"/>
  <c r="C3898" i="110"/>
  <c r="H3897" i="110"/>
  <c r="N3897" i="110" s="1"/>
  <c r="E3897" i="110"/>
  <c r="D3897" i="110"/>
  <c r="C3897" i="110"/>
  <c r="V3896" i="110"/>
  <c r="H3896" i="110"/>
  <c r="M3896" i="110" s="1"/>
  <c r="D3896" i="110"/>
  <c r="E3896" i="110" s="1"/>
  <c r="C3896" i="110"/>
  <c r="H3895" i="110"/>
  <c r="N3895" i="110" s="1"/>
  <c r="E3895" i="110"/>
  <c r="D3895" i="110"/>
  <c r="C3895" i="110"/>
  <c r="V3894" i="110"/>
  <c r="H3894" i="110"/>
  <c r="M3894" i="110" s="1"/>
  <c r="D3894" i="110"/>
  <c r="H3893" i="110"/>
  <c r="N3893" i="110" s="1"/>
  <c r="D3893" i="110"/>
  <c r="E3893" i="110" s="1"/>
  <c r="C3893" i="110"/>
  <c r="H3892" i="110"/>
  <c r="N3892" i="110" s="1"/>
  <c r="E3892" i="110"/>
  <c r="D3892" i="110"/>
  <c r="C3892" i="110"/>
  <c r="V3891" i="110"/>
  <c r="H3891" i="110"/>
  <c r="M3891" i="110" s="1"/>
  <c r="D3891" i="110"/>
  <c r="V3890" i="110"/>
  <c r="H3890" i="110"/>
  <c r="M3890" i="110" s="1"/>
  <c r="D3890" i="110"/>
  <c r="N3889" i="110"/>
  <c r="H3889" i="110"/>
  <c r="D3889" i="110"/>
  <c r="E3889" i="110" s="1"/>
  <c r="V3888" i="110"/>
  <c r="M3888" i="110"/>
  <c r="H3888" i="110"/>
  <c r="E3888" i="110"/>
  <c r="D3888" i="110"/>
  <c r="C3888" i="110" s="1"/>
  <c r="N3887" i="110"/>
  <c r="H3887" i="110"/>
  <c r="D3887" i="110"/>
  <c r="H3886" i="110"/>
  <c r="N3886" i="110" s="1"/>
  <c r="D3886" i="110"/>
  <c r="E3886" i="110" s="1"/>
  <c r="H3885" i="110"/>
  <c r="N3885" i="110" s="1"/>
  <c r="D3885" i="110"/>
  <c r="H3884" i="110"/>
  <c r="N3884" i="110" s="1"/>
  <c r="D3884" i="110"/>
  <c r="E3884" i="110" s="1"/>
  <c r="C3884" i="110"/>
  <c r="H3883" i="110"/>
  <c r="N3883" i="110" s="1"/>
  <c r="E3883" i="110"/>
  <c r="D3883" i="110"/>
  <c r="C3883" i="110"/>
  <c r="H3882" i="110"/>
  <c r="N3882" i="110" s="1"/>
  <c r="E3882" i="110"/>
  <c r="D3882" i="110"/>
  <c r="C3882" i="110"/>
  <c r="H3881" i="110"/>
  <c r="N3881" i="110" s="1"/>
  <c r="D3881" i="110"/>
  <c r="N3880" i="110"/>
  <c r="H3880" i="110"/>
  <c r="E3880" i="110"/>
  <c r="D3880" i="110"/>
  <c r="C3880" i="110" s="1"/>
  <c r="N3879" i="110"/>
  <c r="H3879" i="110"/>
  <c r="D3879" i="110"/>
  <c r="H3878" i="110"/>
  <c r="N3878" i="110" s="1"/>
  <c r="D3878" i="110"/>
  <c r="E3878" i="110" s="1"/>
  <c r="H3877" i="110"/>
  <c r="N3877" i="110" s="1"/>
  <c r="D3877" i="110"/>
  <c r="H3876" i="110"/>
  <c r="N3876" i="110" s="1"/>
  <c r="D3876" i="110"/>
  <c r="E3876" i="110" s="1"/>
  <c r="C3876" i="110"/>
  <c r="H3875" i="110"/>
  <c r="N3875" i="110" s="1"/>
  <c r="E3875" i="110"/>
  <c r="D3875" i="110"/>
  <c r="C3875" i="110"/>
  <c r="H3874" i="110"/>
  <c r="N3874" i="110" s="1"/>
  <c r="E3874" i="110"/>
  <c r="D3874" i="110"/>
  <c r="C3874" i="110"/>
  <c r="H3873" i="110"/>
  <c r="N3873" i="110" s="1"/>
  <c r="D3873" i="110"/>
  <c r="N3872" i="110"/>
  <c r="H3872" i="110"/>
  <c r="E3872" i="110"/>
  <c r="D3872" i="110"/>
  <c r="C3872" i="110" s="1"/>
  <c r="N3871" i="110"/>
  <c r="H3871" i="110"/>
  <c r="D3871" i="110"/>
  <c r="H3870" i="110"/>
  <c r="N3870" i="110" s="1"/>
  <c r="D3870" i="110"/>
  <c r="E3870" i="110" s="1"/>
  <c r="V3869" i="110"/>
  <c r="H3869" i="110"/>
  <c r="M3869" i="110" s="1"/>
  <c r="D3869" i="110"/>
  <c r="H3868" i="110"/>
  <c r="N3868" i="110" s="1"/>
  <c r="D3868" i="110"/>
  <c r="V3867" i="110"/>
  <c r="H3867" i="110"/>
  <c r="M3867" i="110" s="1"/>
  <c r="D3867" i="110"/>
  <c r="N3866" i="110"/>
  <c r="H3866" i="110"/>
  <c r="E3866" i="110"/>
  <c r="D3866" i="110"/>
  <c r="C3866" i="110" s="1"/>
  <c r="N3865" i="110"/>
  <c r="H3865" i="110"/>
  <c r="D3865" i="110"/>
  <c r="V3864" i="110"/>
  <c r="M3864" i="110"/>
  <c r="H3864" i="110"/>
  <c r="E3864" i="110"/>
  <c r="D3864" i="110"/>
  <c r="C3864" i="110"/>
  <c r="H3863" i="110"/>
  <c r="N3863" i="110" s="1"/>
  <c r="D3863" i="110"/>
  <c r="C3863" i="110" s="1"/>
  <c r="V3862" i="110"/>
  <c r="H3862" i="110"/>
  <c r="M3862" i="110" s="1"/>
  <c r="D3862" i="110"/>
  <c r="C3862" i="110" s="1"/>
  <c r="N3861" i="110"/>
  <c r="H3861" i="110"/>
  <c r="E3861" i="110"/>
  <c r="D3861" i="110"/>
  <c r="C3861" i="110"/>
  <c r="V3860" i="110"/>
  <c r="H3860" i="110"/>
  <c r="M3860" i="110" s="1"/>
  <c r="D3860" i="110"/>
  <c r="H3859" i="110"/>
  <c r="N3859" i="110" s="1"/>
  <c r="D3859" i="110"/>
  <c r="V3858" i="110"/>
  <c r="H3858" i="110"/>
  <c r="M3858" i="110" s="1"/>
  <c r="D3858" i="110"/>
  <c r="V3857" i="110"/>
  <c r="H3857" i="110"/>
  <c r="M3857" i="110" s="1"/>
  <c r="D3857" i="110"/>
  <c r="E3857" i="110" s="1"/>
  <c r="V3856" i="110"/>
  <c r="H3856" i="110"/>
  <c r="M3856" i="110" s="1"/>
  <c r="D3856" i="110"/>
  <c r="C3856" i="110" s="1"/>
  <c r="H3855" i="110"/>
  <c r="N3855" i="110" s="1"/>
  <c r="D3855" i="110"/>
  <c r="V3854" i="110"/>
  <c r="H3854" i="110"/>
  <c r="M3854" i="110" s="1"/>
  <c r="D3854" i="110"/>
  <c r="C3854" i="110" s="1"/>
  <c r="V3853" i="110"/>
  <c r="H3853" i="110"/>
  <c r="M3853" i="110" s="1"/>
  <c r="E3853" i="110"/>
  <c r="D3853" i="110"/>
  <c r="C3853" i="110"/>
  <c r="H3852" i="110"/>
  <c r="N3852" i="110" s="1"/>
  <c r="E3852" i="110"/>
  <c r="D3852" i="110"/>
  <c r="C3852" i="110"/>
  <c r="V3851" i="110"/>
  <c r="H3851" i="110"/>
  <c r="M3851" i="110" s="1"/>
  <c r="D3851" i="110"/>
  <c r="E3851" i="110" s="1"/>
  <c r="C3851" i="110"/>
  <c r="H3850" i="110"/>
  <c r="N3850" i="110" s="1"/>
  <c r="E3850" i="110"/>
  <c r="D3850" i="110"/>
  <c r="C3850" i="110"/>
  <c r="V3849" i="110"/>
  <c r="H3849" i="110"/>
  <c r="M3849" i="110" s="1"/>
  <c r="D3849" i="110"/>
  <c r="H3848" i="110"/>
  <c r="N3848" i="110" s="1"/>
  <c r="D3848" i="110"/>
  <c r="E3848" i="110" s="1"/>
  <c r="C3848" i="110"/>
  <c r="V3847" i="110"/>
  <c r="M3847" i="110"/>
  <c r="H3847" i="110"/>
  <c r="D3847" i="110"/>
  <c r="H3846" i="110"/>
  <c r="N3846" i="110" s="1"/>
  <c r="D3846" i="110"/>
  <c r="V3845" i="110"/>
  <c r="M3845" i="110"/>
  <c r="H3845" i="110"/>
  <c r="D3845" i="110"/>
  <c r="H3844" i="110"/>
  <c r="N3844" i="110" s="1"/>
  <c r="D3844" i="110"/>
  <c r="H3843" i="110"/>
  <c r="N3843" i="110" s="1"/>
  <c r="D3843" i="110"/>
  <c r="E3843" i="110" s="1"/>
  <c r="C3843" i="110"/>
  <c r="H3842" i="110"/>
  <c r="N3842" i="110" s="1"/>
  <c r="D3842" i="110"/>
  <c r="H3841" i="110"/>
  <c r="N3841" i="110" s="1"/>
  <c r="D3841" i="110"/>
  <c r="H3840" i="110"/>
  <c r="N3840" i="110" s="1"/>
  <c r="D3840" i="110"/>
  <c r="V3839" i="110"/>
  <c r="H3839" i="110"/>
  <c r="M3839" i="110" s="1"/>
  <c r="D3839" i="110"/>
  <c r="H3838" i="110"/>
  <c r="N3838" i="110" s="1"/>
  <c r="D3838" i="110"/>
  <c r="V3837" i="110"/>
  <c r="H3837" i="110"/>
  <c r="M3837" i="110" s="1"/>
  <c r="D3837" i="110"/>
  <c r="E3837" i="110" s="1"/>
  <c r="H3836" i="110"/>
  <c r="N3836" i="110" s="1"/>
  <c r="D3836" i="110"/>
  <c r="E3836" i="110" s="1"/>
  <c r="H3835" i="110"/>
  <c r="N3835" i="110" s="1"/>
  <c r="D3835" i="110"/>
  <c r="C3835" i="110" s="1"/>
  <c r="V3834" i="110"/>
  <c r="H3834" i="110"/>
  <c r="M3834" i="110" s="1"/>
  <c r="D3834" i="110"/>
  <c r="E3834" i="110" s="1"/>
  <c r="H3833" i="110"/>
  <c r="N3833" i="110" s="1"/>
  <c r="D3833" i="110"/>
  <c r="V3832" i="110"/>
  <c r="H3832" i="110"/>
  <c r="M3832" i="110" s="1"/>
  <c r="D3832" i="110"/>
  <c r="H3831" i="110"/>
  <c r="N3831" i="110" s="1"/>
  <c r="D3831" i="110"/>
  <c r="V3830" i="110"/>
  <c r="M3830" i="110"/>
  <c r="H3830" i="110"/>
  <c r="D3830" i="110"/>
  <c r="H3829" i="110"/>
  <c r="N3829" i="110" s="1"/>
  <c r="D3829" i="110"/>
  <c r="V3828" i="110"/>
  <c r="H3828" i="110"/>
  <c r="M3828" i="110" s="1"/>
  <c r="D3828" i="110"/>
  <c r="C3828" i="110" s="1"/>
  <c r="N3827" i="110"/>
  <c r="H3827" i="110"/>
  <c r="D3827" i="110"/>
  <c r="V3826" i="110"/>
  <c r="M3826" i="110"/>
  <c r="H3826" i="110"/>
  <c r="E3826" i="110"/>
  <c r="D3826" i="110"/>
  <c r="C3826" i="110"/>
  <c r="H3825" i="110"/>
  <c r="N3825" i="110" s="1"/>
  <c r="D3825" i="110"/>
  <c r="N3824" i="110"/>
  <c r="H3824" i="110"/>
  <c r="D3824" i="110"/>
  <c r="C3824" i="110" s="1"/>
  <c r="V3823" i="110"/>
  <c r="M3823" i="110"/>
  <c r="H3823" i="110"/>
  <c r="E3823" i="110"/>
  <c r="D3823" i="110"/>
  <c r="C3823" i="110"/>
  <c r="V3822" i="110"/>
  <c r="H3822" i="110"/>
  <c r="M3822" i="110" s="1"/>
  <c r="D3822" i="110"/>
  <c r="C3822" i="110" s="1"/>
  <c r="H3821" i="110"/>
  <c r="N3821" i="110" s="1"/>
  <c r="D3821" i="110"/>
  <c r="C3821" i="110" s="1"/>
  <c r="N3820" i="110"/>
  <c r="H3820" i="110"/>
  <c r="E3820" i="110"/>
  <c r="D3820" i="110"/>
  <c r="C3820" i="110"/>
  <c r="V3819" i="110"/>
  <c r="H3819" i="110"/>
  <c r="M3819" i="110" s="1"/>
  <c r="D3819" i="110"/>
  <c r="V3818" i="110"/>
  <c r="H3818" i="110"/>
  <c r="M3818" i="110" s="1"/>
  <c r="D3818" i="110"/>
  <c r="E3818" i="110" s="1"/>
  <c r="V3817" i="110"/>
  <c r="M3817" i="110"/>
  <c r="H3817" i="110"/>
  <c r="E3817" i="110"/>
  <c r="D3817" i="110"/>
  <c r="C3817" i="110" s="1"/>
  <c r="N3816" i="110"/>
  <c r="H3816" i="110"/>
  <c r="D3816" i="110"/>
  <c r="V3815" i="110"/>
  <c r="M3815" i="110"/>
  <c r="H3815" i="110"/>
  <c r="E3815" i="110"/>
  <c r="D3815" i="110"/>
  <c r="C3815" i="110" s="1"/>
  <c r="V3814" i="110"/>
  <c r="H3814" i="110"/>
  <c r="M3814" i="110" s="1"/>
  <c r="E3814" i="110"/>
  <c r="D3814" i="110"/>
  <c r="C3814" i="110"/>
  <c r="V3813" i="110"/>
  <c r="H3813" i="110"/>
  <c r="M3813" i="110" s="1"/>
  <c r="D3813" i="110"/>
  <c r="E3813" i="110" s="1"/>
  <c r="C3813" i="110"/>
  <c r="V3812" i="110"/>
  <c r="H3812" i="110"/>
  <c r="M3812" i="110" s="1"/>
  <c r="D3812" i="110"/>
  <c r="H3811" i="110"/>
  <c r="N3811" i="110" s="1"/>
  <c r="D3811" i="110"/>
  <c r="E3811" i="110" s="1"/>
  <c r="C3811" i="110"/>
  <c r="H3810" i="110"/>
  <c r="N3810" i="110" s="1"/>
  <c r="D3810" i="110"/>
  <c r="E3810" i="110" s="1"/>
  <c r="H3809" i="110"/>
  <c r="N3809" i="110" s="1"/>
  <c r="D3809" i="110"/>
  <c r="C3809" i="110" s="1"/>
  <c r="H3808" i="110"/>
  <c r="N3808" i="110" s="1"/>
  <c r="D3808" i="110"/>
  <c r="C3808" i="110" s="1"/>
  <c r="N3807" i="110"/>
  <c r="H3807" i="110"/>
  <c r="E3807" i="110"/>
  <c r="D3807" i="110"/>
  <c r="C3807" i="110"/>
  <c r="H3806" i="110"/>
  <c r="N3806" i="110" s="1"/>
  <c r="D3806" i="110"/>
  <c r="C3806" i="110" s="1"/>
  <c r="N3805" i="110"/>
  <c r="H3805" i="110"/>
  <c r="D3805" i="110"/>
  <c r="H3804" i="110"/>
  <c r="N3804" i="110" s="1"/>
  <c r="D3804" i="110"/>
  <c r="V3803" i="110"/>
  <c r="H3803" i="110"/>
  <c r="M3803" i="110" s="1"/>
  <c r="D3803" i="110"/>
  <c r="V3802" i="110"/>
  <c r="H3802" i="110"/>
  <c r="M3802" i="110" s="1"/>
  <c r="E3802" i="110"/>
  <c r="D3802" i="110"/>
  <c r="C3802" i="110"/>
  <c r="V3801" i="110"/>
  <c r="H3801" i="110"/>
  <c r="M3801" i="110" s="1"/>
  <c r="D3801" i="110"/>
  <c r="V3800" i="110"/>
  <c r="H3800" i="110"/>
  <c r="M3800" i="110" s="1"/>
  <c r="D3800" i="110"/>
  <c r="V3799" i="110"/>
  <c r="M3799" i="110"/>
  <c r="H3799" i="110"/>
  <c r="E3799" i="110"/>
  <c r="D3799" i="110"/>
  <c r="C3799" i="110" s="1"/>
  <c r="V3798" i="110"/>
  <c r="H3798" i="110"/>
  <c r="M3798" i="110" s="1"/>
  <c r="E3798" i="110"/>
  <c r="D3798" i="110"/>
  <c r="C3798" i="110"/>
  <c r="V3797" i="110"/>
  <c r="H3797" i="110"/>
  <c r="M3797" i="110" s="1"/>
  <c r="D3797" i="110"/>
  <c r="E3797" i="110" s="1"/>
  <c r="C3797" i="110"/>
  <c r="V3796" i="110"/>
  <c r="H3796" i="110"/>
  <c r="M3796" i="110" s="1"/>
  <c r="D3796" i="110"/>
  <c r="V3795" i="110"/>
  <c r="H3795" i="110"/>
  <c r="M3795" i="110" s="1"/>
  <c r="D3795" i="110"/>
  <c r="C3795" i="110" s="1"/>
  <c r="N3794" i="110"/>
  <c r="H3794" i="110"/>
  <c r="D3794" i="110"/>
  <c r="V3793" i="110"/>
  <c r="M3793" i="110"/>
  <c r="H3793" i="110"/>
  <c r="E3793" i="110"/>
  <c r="D3793" i="110"/>
  <c r="C3793" i="110"/>
  <c r="H3792" i="110"/>
  <c r="N3792" i="110" s="1"/>
  <c r="D3792" i="110"/>
  <c r="V3791" i="110"/>
  <c r="H3791" i="110"/>
  <c r="M3791" i="110" s="1"/>
  <c r="D3791" i="110"/>
  <c r="N3790" i="110"/>
  <c r="H3790" i="110"/>
  <c r="E3790" i="110"/>
  <c r="D3790" i="110"/>
  <c r="C3790" i="110"/>
  <c r="H3789" i="110"/>
  <c r="N3789" i="110" s="1"/>
  <c r="D3789" i="110"/>
  <c r="N3788" i="110"/>
  <c r="H3788" i="110"/>
  <c r="D3788" i="110"/>
  <c r="C3788" i="110" s="1"/>
  <c r="V3787" i="110"/>
  <c r="M3787" i="110"/>
  <c r="H3787" i="110"/>
  <c r="E3787" i="110"/>
  <c r="D3787" i="110"/>
  <c r="C3787" i="110"/>
  <c r="V3786" i="110"/>
  <c r="H3786" i="110"/>
  <c r="M3786" i="110" s="1"/>
  <c r="D3786" i="110"/>
  <c r="V3785" i="110"/>
  <c r="H3785" i="110"/>
  <c r="M3785" i="110" s="1"/>
  <c r="D3785" i="110"/>
  <c r="E3785" i="110" s="1"/>
  <c r="C3785" i="110"/>
  <c r="H3784" i="110"/>
  <c r="N3784" i="110" s="1"/>
  <c r="D3784" i="110"/>
  <c r="V3783" i="110"/>
  <c r="M3783" i="110"/>
  <c r="H3783" i="110"/>
  <c r="D3783" i="110"/>
  <c r="H3782" i="110"/>
  <c r="N3782" i="110" s="1"/>
  <c r="D3782" i="110"/>
  <c r="H3781" i="110"/>
  <c r="N3781" i="110" s="1"/>
  <c r="D3781" i="110"/>
  <c r="E3781" i="110" s="1"/>
  <c r="V3780" i="110"/>
  <c r="H3780" i="110"/>
  <c r="M3780" i="110" s="1"/>
  <c r="D3780" i="110"/>
  <c r="V3779" i="110"/>
  <c r="H3779" i="110"/>
  <c r="M3779" i="110" s="1"/>
  <c r="D3779" i="110"/>
  <c r="C3779" i="110" s="1"/>
  <c r="N3778" i="110"/>
  <c r="H3778" i="110"/>
  <c r="E3778" i="110"/>
  <c r="D3778" i="110"/>
  <c r="C3778" i="110" s="1"/>
  <c r="V3777" i="110"/>
  <c r="H3777" i="110"/>
  <c r="M3777" i="110" s="1"/>
  <c r="D3777" i="110"/>
  <c r="N3776" i="110"/>
  <c r="H3776" i="110"/>
  <c r="E3776" i="110"/>
  <c r="D3776" i="110"/>
  <c r="C3776" i="110" s="1"/>
  <c r="V3775" i="110"/>
  <c r="H3775" i="110"/>
  <c r="M3775" i="110" s="1"/>
  <c r="E3775" i="110"/>
  <c r="D3775" i="110"/>
  <c r="C3775" i="110"/>
  <c r="H3774" i="110"/>
  <c r="N3774" i="110" s="1"/>
  <c r="D3774" i="110"/>
  <c r="V3773" i="110"/>
  <c r="H3773" i="110"/>
  <c r="M3773" i="110" s="1"/>
  <c r="E3773" i="110"/>
  <c r="D3773" i="110"/>
  <c r="C3773" i="110"/>
  <c r="V3772" i="110"/>
  <c r="H3772" i="110"/>
  <c r="M3772" i="110" s="1"/>
  <c r="D3772" i="110"/>
  <c r="H3771" i="110"/>
  <c r="N3771" i="110" s="1"/>
  <c r="D3771" i="110"/>
  <c r="E3771" i="110" s="1"/>
  <c r="C3771" i="110"/>
  <c r="V3770" i="110"/>
  <c r="H3770" i="110"/>
  <c r="M3770" i="110" s="1"/>
  <c r="D3770" i="110"/>
  <c r="H3769" i="110"/>
  <c r="N3769" i="110" s="1"/>
  <c r="D3769" i="110"/>
  <c r="E3769" i="110" s="1"/>
  <c r="C3769" i="110"/>
  <c r="V3768" i="110"/>
  <c r="M3768" i="110"/>
  <c r="H3768" i="110"/>
  <c r="E3768" i="110"/>
  <c r="D3768" i="110"/>
  <c r="C3768" i="110" s="1"/>
  <c r="V3767" i="110"/>
  <c r="H3767" i="110"/>
  <c r="M3767" i="110" s="1"/>
  <c r="D3767" i="110"/>
  <c r="N3766" i="110"/>
  <c r="H3766" i="110"/>
  <c r="E3766" i="110"/>
  <c r="D3766" i="110"/>
  <c r="C3766" i="110" s="1"/>
  <c r="V3765" i="110"/>
  <c r="H3765" i="110"/>
  <c r="M3765" i="110" s="1"/>
  <c r="E3765" i="110"/>
  <c r="D3765" i="110"/>
  <c r="C3765" i="110"/>
  <c r="V3764" i="110"/>
  <c r="H3764" i="110"/>
  <c r="M3764" i="110" s="1"/>
  <c r="D3764" i="110"/>
  <c r="E3764" i="110" s="1"/>
  <c r="C3764" i="110"/>
  <c r="H3763" i="110"/>
  <c r="N3763" i="110" s="1"/>
  <c r="E3763" i="110"/>
  <c r="D3763" i="110"/>
  <c r="C3763" i="110"/>
  <c r="V3762" i="110"/>
  <c r="M3762" i="110"/>
  <c r="H3762" i="110"/>
  <c r="D3762" i="110"/>
  <c r="H3761" i="110"/>
  <c r="N3761" i="110" s="1"/>
  <c r="D3761" i="110"/>
  <c r="H3760" i="110"/>
  <c r="N3760" i="110" s="1"/>
  <c r="D3760" i="110"/>
  <c r="H3759" i="110"/>
  <c r="N3759" i="110" s="1"/>
  <c r="D3759" i="110"/>
  <c r="N3758" i="110"/>
  <c r="H3758" i="110"/>
  <c r="E3758" i="110"/>
  <c r="D3758" i="110"/>
  <c r="C3758" i="110"/>
  <c r="V3757" i="110"/>
  <c r="H3757" i="110"/>
  <c r="M3757" i="110" s="1"/>
  <c r="D3757" i="110"/>
  <c r="H3756" i="110"/>
  <c r="N3756" i="110" s="1"/>
  <c r="D3756" i="110"/>
  <c r="N3755" i="110"/>
  <c r="H3755" i="110"/>
  <c r="E3755" i="110"/>
  <c r="D3755" i="110"/>
  <c r="C3755" i="110"/>
  <c r="H3754" i="110"/>
  <c r="N3754" i="110" s="1"/>
  <c r="D3754" i="110"/>
  <c r="C3754" i="110" s="1"/>
  <c r="N3753" i="110"/>
  <c r="H3753" i="110"/>
  <c r="E3753" i="110"/>
  <c r="D3753" i="110"/>
  <c r="C3753" i="110" s="1"/>
  <c r="V3752" i="110"/>
  <c r="H3752" i="110"/>
  <c r="M3752" i="110" s="1"/>
  <c r="D3752" i="110"/>
  <c r="V3751" i="110"/>
  <c r="H3751" i="110"/>
  <c r="M3751" i="110" s="1"/>
  <c r="E3751" i="110"/>
  <c r="D3751" i="110"/>
  <c r="C3751" i="110"/>
  <c r="V3750" i="110"/>
  <c r="M3750" i="110"/>
  <c r="H3750" i="110"/>
  <c r="D3750" i="110"/>
  <c r="H3749" i="110"/>
  <c r="N3749" i="110" s="1"/>
  <c r="D3749" i="110"/>
  <c r="E3749" i="110" s="1"/>
  <c r="H3748" i="110"/>
  <c r="N3748" i="110" s="1"/>
  <c r="E3748" i="110"/>
  <c r="D3748" i="110"/>
  <c r="C3748" i="110"/>
  <c r="V3747" i="110"/>
  <c r="M3747" i="110"/>
  <c r="H3747" i="110"/>
  <c r="D3747" i="110"/>
  <c r="V3746" i="110"/>
  <c r="H3746" i="110"/>
  <c r="M3746" i="110" s="1"/>
  <c r="D3746" i="110"/>
  <c r="N3745" i="110"/>
  <c r="H3745" i="110"/>
  <c r="D3745" i="110"/>
  <c r="H3744" i="110"/>
  <c r="N3744" i="110" s="1"/>
  <c r="D3744" i="110"/>
  <c r="V3743" i="110"/>
  <c r="H3743" i="110"/>
  <c r="M3743" i="110" s="1"/>
  <c r="D3743" i="110"/>
  <c r="V3742" i="110"/>
  <c r="H3742" i="110"/>
  <c r="M3742" i="110" s="1"/>
  <c r="D3742" i="110"/>
  <c r="N3741" i="110"/>
  <c r="H3741" i="110"/>
  <c r="D3741" i="110"/>
  <c r="V3740" i="110"/>
  <c r="H3740" i="110"/>
  <c r="M3740" i="110" s="1"/>
  <c r="D3740" i="110"/>
  <c r="N3739" i="110"/>
  <c r="H3739" i="110"/>
  <c r="E3739" i="110"/>
  <c r="D3739" i="110"/>
  <c r="C3739" i="110"/>
  <c r="V3738" i="110"/>
  <c r="H3738" i="110"/>
  <c r="M3738" i="110" s="1"/>
  <c r="D3738" i="110"/>
  <c r="H3737" i="110"/>
  <c r="N3737" i="110" s="1"/>
  <c r="D3737" i="110"/>
  <c r="V3736" i="110"/>
  <c r="H3736" i="110"/>
  <c r="M3736" i="110" s="1"/>
  <c r="D3736" i="110"/>
  <c r="H3735" i="110"/>
  <c r="N3735" i="110" s="1"/>
  <c r="E3735" i="110"/>
  <c r="D3735" i="110"/>
  <c r="C3735" i="110"/>
  <c r="V3734" i="110"/>
  <c r="H3734" i="110"/>
  <c r="M3734" i="110" s="1"/>
  <c r="D3734" i="110"/>
  <c r="E3734" i="110" s="1"/>
  <c r="C3734" i="110"/>
  <c r="H3733" i="110"/>
  <c r="N3733" i="110" s="1"/>
  <c r="D3733" i="110"/>
  <c r="H3732" i="110"/>
  <c r="N3732" i="110" s="1"/>
  <c r="E3732" i="110"/>
  <c r="D3732" i="110"/>
  <c r="C3732" i="110"/>
  <c r="V3731" i="110"/>
  <c r="H3731" i="110"/>
  <c r="M3731" i="110" s="1"/>
  <c r="D3731" i="110"/>
  <c r="E3731" i="110" s="1"/>
  <c r="V3730" i="110"/>
  <c r="H3730" i="110"/>
  <c r="M3730" i="110" s="1"/>
  <c r="D3730" i="110"/>
  <c r="H3729" i="110"/>
  <c r="N3729" i="110" s="1"/>
  <c r="D3729" i="110"/>
  <c r="E3729" i="110" s="1"/>
  <c r="C3729" i="110"/>
  <c r="H3728" i="110"/>
  <c r="N3728" i="110" s="1"/>
  <c r="D3728" i="110"/>
  <c r="E3728" i="110" s="1"/>
  <c r="V3727" i="110"/>
  <c r="H3727" i="110"/>
  <c r="M3727" i="110" s="1"/>
  <c r="D3727" i="110"/>
  <c r="V3726" i="110"/>
  <c r="H3726" i="110"/>
  <c r="M3726" i="110" s="1"/>
  <c r="D3726" i="110"/>
  <c r="V3725" i="110"/>
  <c r="H3725" i="110"/>
  <c r="M3725" i="110" s="1"/>
  <c r="D3725" i="110"/>
  <c r="V3724" i="110"/>
  <c r="H3724" i="110"/>
  <c r="M3724" i="110" s="1"/>
  <c r="D3724" i="110"/>
  <c r="E3724" i="110" s="1"/>
  <c r="C3724" i="110"/>
  <c r="H3723" i="110"/>
  <c r="N3723" i="110" s="1"/>
  <c r="E3723" i="110"/>
  <c r="D3723" i="110"/>
  <c r="C3723" i="110" s="1"/>
  <c r="V3722" i="110"/>
  <c r="H3722" i="110"/>
  <c r="M3722" i="110" s="1"/>
  <c r="D3722" i="110"/>
  <c r="N3721" i="110"/>
  <c r="H3721" i="110"/>
  <c r="D3721" i="110"/>
  <c r="V3720" i="110"/>
  <c r="H3720" i="110"/>
  <c r="M3720" i="110" s="1"/>
  <c r="D3720" i="110"/>
  <c r="C3720" i="110" s="1"/>
  <c r="H3719" i="110"/>
  <c r="N3719" i="110" s="1"/>
  <c r="D3719" i="110"/>
  <c r="H3718" i="110"/>
  <c r="N3718" i="110" s="1"/>
  <c r="D3718" i="110"/>
  <c r="V3717" i="110"/>
  <c r="H3717" i="110"/>
  <c r="M3717" i="110" s="1"/>
  <c r="D3717" i="110"/>
  <c r="H3716" i="110"/>
  <c r="N3716" i="110" s="1"/>
  <c r="E3716" i="110"/>
  <c r="D3716" i="110"/>
  <c r="C3716" i="110"/>
  <c r="V3715" i="110"/>
  <c r="M3715" i="110"/>
  <c r="H3715" i="110"/>
  <c r="D3715" i="110"/>
  <c r="H3714" i="110"/>
  <c r="N3714" i="110" s="1"/>
  <c r="E3714" i="110"/>
  <c r="D3714" i="110"/>
  <c r="C3714" i="110" s="1"/>
  <c r="V3713" i="110"/>
  <c r="H3713" i="110"/>
  <c r="M3713" i="110" s="1"/>
  <c r="E3713" i="110"/>
  <c r="D3713" i="110"/>
  <c r="C3713" i="110"/>
  <c r="H3712" i="110"/>
  <c r="N3712" i="110" s="1"/>
  <c r="D3712" i="110"/>
  <c r="E3712" i="110" s="1"/>
  <c r="C3712" i="110"/>
  <c r="V3711" i="110"/>
  <c r="H3711" i="110"/>
  <c r="M3711" i="110" s="1"/>
  <c r="D3711" i="110"/>
  <c r="H3710" i="110"/>
  <c r="N3710" i="110" s="1"/>
  <c r="D3710" i="110"/>
  <c r="N3709" i="110"/>
  <c r="H3709" i="110"/>
  <c r="E3709" i="110"/>
  <c r="D3709" i="110"/>
  <c r="C3709" i="110"/>
  <c r="H3708" i="110"/>
  <c r="N3708" i="110" s="1"/>
  <c r="D3708" i="110"/>
  <c r="V3707" i="110"/>
  <c r="H3707" i="110"/>
  <c r="M3707" i="110" s="1"/>
  <c r="D3707" i="110"/>
  <c r="V3706" i="110"/>
  <c r="H3706" i="110"/>
  <c r="M3706" i="110" s="1"/>
  <c r="D3706" i="110"/>
  <c r="V3705" i="110"/>
  <c r="H3705" i="110"/>
  <c r="M3705" i="110" s="1"/>
  <c r="D3705" i="110"/>
  <c r="E3705" i="110" s="1"/>
  <c r="C3705" i="110"/>
  <c r="H3704" i="110"/>
  <c r="N3704" i="110" s="1"/>
  <c r="E3704" i="110"/>
  <c r="D3704" i="110"/>
  <c r="C3704" i="110" s="1"/>
  <c r="V3703" i="110"/>
  <c r="H3703" i="110"/>
  <c r="M3703" i="110" s="1"/>
  <c r="D3703" i="110"/>
  <c r="V3702" i="110"/>
  <c r="H3702" i="110"/>
  <c r="M3702" i="110" s="1"/>
  <c r="D3702" i="110"/>
  <c r="N3701" i="110"/>
  <c r="H3701" i="110"/>
  <c r="E3701" i="110"/>
  <c r="D3701" i="110"/>
  <c r="C3701" i="110" s="1"/>
  <c r="V3700" i="110"/>
  <c r="H3700" i="110"/>
  <c r="M3700" i="110" s="1"/>
  <c r="D3700" i="110"/>
  <c r="V3699" i="110"/>
  <c r="H3699" i="110"/>
  <c r="M3699" i="110" s="1"/>
  <c r="D3699" i="110"/>
  <c r="E3699" i="110" s="1"/>
  <c r="C3699" i="110"/>
  <c r="V3698" i="110"/>
  <c r="H3698" i="110"/>
  <c r="M3698" i="110" s="1"/>
  <c r="D3698" i="110"/>
  <c r="E3698" i="110" s="1"/>
  <c r="C3698" i="110"/>
  <c r="V3697" i="110"/>
  <c r="H3697" i="110"/>
  <c r="M3697" i="110" s="1"/>
  <c r="D3697" i="110"/>
  <c r="E3697" i="110" s="1"/>
  <c r="V3696" i="110"/>
  <c r="H3696" i="110"/>
  <c r="M3696" i="110" s="1"/>
  <c r="D3696" i="110"/>
  <c r="V3695" i="110"/>
  <c r="H3695" i="110"/>
  <c r="M3695" i="110" s="1"/>
  <c r="E3695" i="110"/>
  <c r="D3695" i="110"/>
  <c r="C3695" i="110"/>
  <c r="V3694" i="110"/>
  <c r="H3694" i="110"/>
  <c r="M3694" i="110" s="1"/>
  <c r="D3694" i="110"/>
  <c r="V3693" i="110"/>
  <c r="H3693" i="110"/>
  <c r="M3693" i="110" s="1"/>
  <c r="D3693" i="110"/>
  <c r="V3692" i="110"/>
  <c r="M3692" i="110"/>
  <c r="H3692" i="110"/>
  <c r="D3692" i="110"/>
  <c r="V3691" i="110"/>
  <c r="H3691" i="110"/>
  <c r="M3691" i="110" s="1"/>
  <c r="D3691" i="110"/>
  <c r="V3690" i="110"/>
  <c r="H3690" i="110"/>
  <c r="M3690" i="110" s="1"/>
  <c r="E3690" i="110"/>
  <c r="D3690" i="110"/>
  <c r="C3690" i="110"/>
  <c r="V3689" i="110"/>
  <c r="H3689" i="110"/>
  <c r="M3689" i="110" s="1"/>
  <c r="D3689" i="110"/>
  <c r="E3689" i="110" s="1"/>
  <c r="V3688" i="110"/>
  <c r="H3688" i="110"/>
  <c r="M3688" i="110" s="1"/>
  <c r="D3688" i="110"/>
  <c r="V3687" i="110"/>
  <c r="H3687" i="110"/>
  <c r="M3687" i="110" s="1"/>
  <c r="D3687" i="110"/>
  <c r="V3686" i="110"/>
  <c r="H3686" i="110"/>
  <c r="M3686" i="110" s="1"/>
  <c r="D3686" i="110"/>
  <c r="V3685" i="110"/>
  <c r="H3685" i="110"/>
  <c r="M3685" i="110" s="1"/>
  <c r="D3685" i="110"/>
  <c r="E3685" i="110" s="1"/>
  <c r="V3684" i="110"/>
  <c r="H3684" i="110"/>
  <c r="M3684" i="110" s="1"/>
  <c r="D3684" i="110"/>
  <c r="V3683" i="110"/>
  <c r="H3683" i="110"/>
  <c r="M3683" i="110" s="1"/>
  <c r="D3683" i="110"/>
  <c r="V3682" i="110"/>
  <c r="H3682" i="110"/>
  <c r="M3682" i="110" s="1"/>
  <c r="D3682" i="110"/>
  <c r="E3682" i="110" s="1"/>
  <c r="V3681" i="110"/>
  <c r="H3681" i="110"/>
  <c r="M3681" i="110" s="1"/>
  <c r="D3681" i="110"/>
  <c r="E3681" i="110" s="1"/>
  <c r="H3680" i="110"/>
  <c r="N3680" i="110" s="1"/>
  <c r="D3680" i="110"/>
  <c r="E3680" i="110" s="1"/>
  <c r="C3680" i="110"/>
  <c r="H3679" i="110"/>
  <c r="N3679" i="110" s="1"/>
  <c r="D3679" i="110"/>
  <c r="E3679" i="110" s="1"/>
  <c r="C3679" i="110"/>
  <c r="H3678" i="110"/>
  <c r="N3678" i="110" s="1"/>
  <c r="D3678" i="110"/>
  <c r="E3678" i="110" s="1"/>
  <c r="C3678" i="110"/>
  <c r="V3677" i="110"/>
  <c r="H3677" i="110"/>
  <c r="M3677" i="110" s="1"/>
  <c r="D3677" i="110"/>
  <c r="V3676" i="110"/>
  <c r="H3676" i="110"/>
  <c r="M3676" i="110" s="1"/>
  <c r="D3676" i="110"/>
  <c r="V3675" i="110"/>
  <c r="H3675" i="110"/>
  <c r="M3675" i="110" s="1"/>
  <c r="D3675" i="110"/>
  <c r="E3675" i="110" s="1"/>
  <c r="V3674" i="110"/>
  <c r="H3674" i="110"/>
  <c r="M3674" i="110" s="1"/>
  <c r="D3674" i="110"/>
  <c r="E3674" i="110" s="1"/>
  <c r="H3673" i="110"/>
  <c r="N3673" i="110" s="1"/>
  <c r="D3673" i="110"/>
  <c r="E3673" i="110" s="1"/>
  <c r="V3672" i="110"/>
  <c r="H3672" i="110"/>
  <c r="M3672" i="110" s="1"/>
  <c r="E3672" i="110"/>
  <c r="D3672" i="110"/>
  <c r="C3672" i="110" s="1"/>
  <c r="V3671" i="110"/>
  <c r="H3671" i="110"/>
  <c r="M3671" i="110" s="1"/>
  <c r="D3671" i="110"/>
  <c r="V3670" i="110"/>
  <c r="H3670" i="110"/>
  <c r="M3670" i="110" s="1"/>
  <c r="D3670" i="110"/>
  <c r="V3669" i="110"/>
  <c r="H3669" i="110"/>
  <c r="M3669" i="110" s="1"/>
  <c r="D3669" i="110"/>
  <c r="C3669" i="110" s="1"/>
  <c r="V3668" i="110"/>
  <c r="H3668" i="110"/>
  <c r="M3668" i="110" s="1"/>
  <c r="E3668" i="110"/>
  <c r="D3668" i="110"/>
  <c r="C3668" i="110"/>
  <c r="V3667" i="110"/>
  <c r="H3667" i="110"/>
  <c r="M3667" i="110" s="1"/>
  <c r="D3667" i="110"/>
  <c r="E3667" i="110" s="1"/>
  <c r="V3666" i="110"/>
  <c r="M3666" i="110"/>
  <c r="H3666" i="110"/>
  <c r="D3666" i="110"/>
  <c r="V3665" i="110"/>
  <c r="M3665" i="110"/>
  <c r="H3665" i="110"/>
  <c r="D3665" i="110"/>
  <c r="E3665" i="110" s="1"/>
  <c r="C3665" i="110"/>
  <c r="V3664" i="110"/>
  <c r="H3664" i="110"/>
  <c r="M3664" i="110" s="1"/>
  <c r="D3664" i="110"/>
  <c r="V3663" i="110"/>
  <c r="M3663" i="110"/>
  <c r="H3663" i="110"/>
  <c r="D3663" i="110"/>
  <c r="E3663" i="110" s="1"/>
  <c r="C3663" i="110"/>
  <c r="V3662" i="110"/>
  <c r="H3662" i="110"/>
  <c r="M3662" i="110" s="1"/>
  <c r="D3662" i="110"/>
  <c r="C3662" i="110" s="1"/>
  <c r="N3661" i="110"/>
  <c r="H3661" i="110"/>
  <c r="D3661" i="110"/>
  <c r="N3660" i="110"/>
  <c r="H3660" i="110"/>
  <c r="D3660" i="110"/>
  <c r="E3660" i="110" s="1"/>
  <c r="C3660" i="110"/>
  <c r="N3659" i="110"/>
  <c r="H3659" i="110"/>
  <c r="D3659" i="110"/>
  <c r="V3658" i="110"/>
  <c r="M3658" i="110"/>
  <c r="H3658" i="110"/>
  <c r="D3658" i="110"/>
  <c r="H3657" i="110"/>
  <c r="N3657" i="110" s="1"/>
  <c r="D3657" i="110"/>
  <c r="E3657" i="110" s="1"/>
  <c r="C3657" i="110"/>
  <c r="H3656" i="110"/>
  <c r="N3656" i="110" s="1"/>
  <c r="D3656" i="110"/>
  <c r="E3656" i="110" s="1"/>
  <c r="V3655" i="110"/>
  <c r="H3655" i="110"/>
  <c r="M3655" i="110" s="1"/>
  <c r="D3655" i="110"/>
  <c r="C3655" i="110" s="1"/>
  <c r="H3654" i="110"/>
  <c r="N3654" i="110" s="1"/>
  <c r="D3654" i="110"/>
  <c r="E3654" i="110" s="1"/>
  <c r="V3653" i="110"/>
  <c r="H3653" i="110"/>
  <c r="M3653" i="110" s="1"/>
  <c r="E3653" i="110"/>
  <c r="D3653" i="110"/>
  <c r="C3653" i="110" s="1"/>
  <c r="H3652" i="110"/>
  <c r="N3652" i="110" s="1"/>
  <c r="D3652" i="110"/>
  <c r="V3651" i="110"/>
  <c r="H3651" i="110"/>
  <c r="M3651" i="110" s="1"/>
  <c r="D3651" i="110"/>
  <c r="E3651" i="110" s="1"/>
  <c r="H3650" i="110"/>
  <c r="N3650" i="110" s="1"/>
  <c r="D3650" i="110"/>
  <c r="V3649" i="110"/>
  <c r="H3649" i="110"/>
  <c r="M3649" i="110" s="1"/>
  <c r="D3649" i="110"/>
  <c r="E3649" i="110" s="1"/>
  <c r="H3648" i="110"/>
  <c r="N3648" i="110" s="1"/>
  <c r="D3648" i="110"/>
  <c r="C3648" i="110" s="1"/>
  <c r="H3647" i="110"/>
  <c r="N3647" i="110" s="1"/>
  <c r="E3647" i="110"/>
  <c r="D3647" i="110"/>
  <c r="C3647" i="110" s="1"/>
  <c r="V3646" i="110"/>
  <c r="M3646" i="110"/>
  <c r="H3646" i="110"/>
  <c r="D3646" i="110"/>
  <c r="E3646" i="110" s="1"/>
  <c r="C3646" i="110"/>
  <c r="N3645" i="110"/>
  <c r="H3645" i="110"/>
  <c r="D3645" i="110"/>
  <c r="V3644" i="110"/>
  <c r="H3644" i="110"/>
  <c r="M3644" i="110" s="1"/>
  <c r="D3644" i="110"/>
  <c r="E3644" i="110" s="1"/>
  <c r="H3643" i="110"/>
  <c r="N3643" i="110" s="1"/>
  <c r="E3643" i="110"/>
  <c r="D3643" i="110"/>
  <c r="C3643" i="110" s="1"/>
  <c r="V3642" i="110"/>
  <c r="H3642" i="110"/>
  <c r="M3642" i="110" s="1"/>
  <c r="D3642" i="110"/>
  <c r="H3641" i="110"/>
  <c r="N3641" i="110" s="1"/>
  <c r="D3641" i="110"/>
  <c r="E3641" i="110" s="1"/>
  <c r="C3641" i="110"/>
  <c r="V3640" i="110"/>
  <c r="H3640" i="110"/>
  <c r="M3640" i="110" s="1"/>
  <c r="D3640" i="110"/>
  <c r="E3640" i="110" s="1"/>
  <c r="H3639" i="110"/>
  <c r="N3639" i="110" s="1"/>
  <c r="D3639" i="110"/>
  <c r="E3639" i="110" s="1"/>
  <c r="C3639" i="110"/>
  <c r="V3638" i="110"/>
  <c r="H3638" i="110"/>
  <c r="M3638" i="110" s="1"/>
  <c r="D3638" i="110"/>
  <c r="E3638" i="110" s="1"/>
  <c r="H3637" i="110"/>
  <c r="N3637" i="110" s="1"/>
  <c r="D3637" i="110"/>
  <c r="V3636" i="110"/>
  <c r="H3636" i="110"/>
  <c r="M3636" i="110" s="1"/>
  <c r="D3636" i="110"/>
  <c r="C3636" i="110" s="1"/>
  <c r="H3635" i="110"/>
  <c r="N3635" i="110" s="1"/>
  <c r="D3635" i="110"/>
  <c r="E3635" i="110" s="1"/>
  <c r="C3635" i="110"/>
  <c r="V3634" i="110"/>
  <c r="H3634" i="110"/>
  <c r="M3634" i="110" s="1"/>
  <c r="D3634" i="110"/>
  <c r="C3634" i="110" s="1"/>
  <c r="H3633" i="110"/>
  <c r="N3633" i="110" s="1"/>
  <c r="E3633" i="110"/>
  <c r="D3633" i="110"/>
  <c r="C3633" i="110" s="1"/>
  <c r="V3632" i="110"/>
  <c r="H3632" i="110"/>
  <c r="M3632" i="110" s="1"/>
  <c r="D3632" i="110"/>
  <c r="H3631" i="110"/>
  <c r="N3631" i="110" s="1"/>
  <c r="D3631" i="110"/>
  <c r="C3631" i="110" s="1"/>
  <c r="V3630" i="110"/>
  <c r="H3630" i="110"/>
  <c r="M3630" i="110" s="1"/>
  <c r="D3630" i="110"/>
  <c r="E3630" i="110" s="1"/>
  <c r="C3630" i="110"/>
  <c r="H3629" i="110"/>
  <c r="N3629" i="110" s="1"/>
  <c r="E3629" i="110"/>
  <c r="D3629" i="110"/>
  <c r="C3629" i="110" s="1"/>
  <c r="V3628" i="110"/>
  <c r="H3628" i="110"/>
  <c r="M3628" i="110" s="1"/>
  <c r="E3628" i="110"/>
  <c r="D3628" i="110"/>
  <c r="C3628" i="110"/>
  <c r="N3627" i="110"/>
  <c r="H3627" i="110"/>
  <c r="D3627" i="110"/>
  <c r="E3627" i="110" s="1"/>
  <c r="C3627" i="110"/>
  <c r="V3626" i="110"/>
  <c r="H3626" i="110"/>
  <c r="M3626" i="110" s="1"/>
  <c r="D3626" i="110"/>
  <c r="H3625" i="110"/>
  <c r="N3625" i="110" s="1"/>
  <c r="D3625" i="110"/>
  <c r="E3625" i="110" s="1"/>
  <c r="C3625" i="110"/>
  <c r="V3624" i="110"/>
  <c r="H3624" i="110"/>
  <c r="M3624" i="110" s="1"/>
  <c r="D3624" i="110"/>
  <c r="E3624" i="110" s="1"/>
  <c r="H3623" i="110"/>
  <c r="N3623" i="110" s="1"/>
  <c r="D3623" i="110"/>
  <c r="V3622" i="110"/>
  <c r="H3622" i="110"/>
  <c r="M3622" i="110" s="1"/>
  <c r="D3622" i="110"/>
  <c r="H3621" i="110"/>
  <c r="N3621" i="110" s="1"/>
  <c r="D3621" i="110"/>
  <c r="E3621" i="110" s="1"/>
  <c r="C3621" i="110"/>
  <c r="V3620" i="110"/>
  <c r="H3620" i="110"/>
  <c r="M3620" i="110" s="1"/>
  <c r="D3620" i="110"/>
  <c r="H3619" i="110"/>
  <c r="N3619" i="110" s="1"/>
  <c r="D3619" i="110"/>
  <c r="E3619" i="110" s="1"/>
  <c r="H3618" i="110"/>
  <c r="N3618" i="110" s="1"/>
  <c r="D3618" i="110"/>
  <c r="E3618" i="110" s="1"/>
  <c r="C3618" i="110"/>
  <c r="H3617" i="110"/>
  <c r="N3617" i="110" s="1"/>
  <c r="D3617" i="110"/>
  <c r="E3617" i="110" s="1"/>
  <c r="V3616" i="110"/>
  <c r="M3616" i="110"/>
  <c r="H3616" i="110"/>
  <c r="D3616" i="110"/>
  <c r="E3616" i="110" s="1"/>
  <c r="V3615" i="110"/>
  <c r="M3615" i="110"/>
  <c r="H3615" i="110"/>
  <c r="D3615" i="110"/>
  <c r="V3614" i="110"/>
  <c r="M3614" i="110"/>
  <c r="H3614" i="110"/>
  <c r="D3614" i="110"/>
  <c r="E3614" i="110" s="1"/>
  <c r="C3614" i="110"/>
  <c r="N3613" i="110"/>
  <c r="H3613" i="110"/>
  <c r="D3613" i="110"/>
  <c r="E3613" i="110" s="1"/>
  <c r="C3613" i="110"/>
  <c r="N3612" i="110"/>
  <c r="H3612" i="110"/>
  <c r="D3612" i="110"/>
  <c r="N3611" i="110"/>
  <c r="H3611" i="110"/>
  <c r="D3611" i="110"/>
  <c r="C3611" i="110" s="1"/>
  <c r="H3610" i="110"/>
  <c r="N3610" i="110" s="1"/>
  <c r="D3610" i="110"/>
  <c r="E3610" i="110" s="1"/>
  <c r="H3609" i="110"/>
  <c r="N3609" i="110" s="1"/>
  <c r="D3609" i="110"/>
  <c r="E3609" i="110" s="1"/>
  <c r="C3609" i="110"/>
  <c r="V3608" i="110"/>
  <c r="H3608" i="110"/>
  <c r="M3608" i="110" s="1"/>
  <c r="D3608" i="110"/>
  <c r="V3607" i="110"/>
  <c r="H3607" i="110"/>
  <c r="M3607" i="110" s="1"/>
  <c r="D3607" i="110"/>
  <c r="E3607" i="110" s="1"/>
  <c r="V3606" i="110"/>
  <c r="H3606" i="110"/>
  <c r="M3606" i="110" s="1"/>
  <c r="E3606" i="110"/>
  <c r="D3606" i="110"/>
  <c r="C3606" i="110" s="1"/>
  <c r="V3605" i="110"/>
  <c r="H3605" i="110"/>
  <c r="M3605" i="110" s="1"/>
  <c r="D3605" i="110"/>
  <c r="E3605" i="110" s="1"/>
  <c r="C3605" i="110"/>
  <c r="V3604" i="110"/>
  <c r="H3604" i="110"/>
  <c r="M3604" i="110" s="1"/>
  <c r="D3604" i="110"/>
  <c r="C3604" i="110" s="1"/>
  <c r="V3603" i="110"/>
  <c r="H3603" i="110"/>
  <c r="M3603" i="110" s="1"/>
  <c r="D3603" i="110"/>
  <c r="E3603" i="110" s="1"/>
  <c r="H3602" i="110"/>
  <c r="N3602" i="110" s="1"/>
  <c r="E3602" i="110"/>
  <c r="D3602" i="110"/>
  <c r="C3602" i="110" s="1"/>
  <c r="V3601" i="110"/>
  <c r="H3601" i="110"/>
  <c r="M3601" i="110" s="1"/>
  <c r="E3601" i="110"/>
  <c r="D3601" i="110"/>
  <c r="C3601" i="110"/>
  <c r="H3600" i="110"/>
  <c r="N3600" i="110" s="1"/>
  <c r="D3600" i="110"/>
  <c r="E3600" i="110" s="1"/>
  <c r="C3600" i="110"/>
  <c r="N3599" i="110"/>
  <c r="H3599" i="110"/>
  <c r="D3599" i="110"/>
  <c r="H3598" i="110"/>
  <c r="N3598" i="110" s="1"/>
  <c r="D3598" i="110"/>
  <c r="V3597" i="110"/>
  <c r="H3597" i="110"/>
  <c r="M3597" i="110" s="1"/>
  <c r="D3597" i="110"/>
  <c r="E3597" i="110" s="1"/>
  <c r="C3597" i="110"/>
  <c r="V3596" i="110"/>
  <c r="H3596" i="110"/>
  <c r="M3596" i="110" s="1"/>
  <c r="D3596" i="110"/>
  <c r="E3596" i="110" s="1"/>
  <c r="C3596" i="110"/>
  <c r="V3595" i="110"/>
  <c r="H3595" i="110"/>
  <c r="M3595" i="110" s="1"/>
  <c r="D3595" i="110"/>
  <c r="E3595" i="110" s="1"/>
  <c r="C3595" i="110"/>
  <c r="H3594" i="110"/>
  <c r="N3594" i="110" s="1"/>
  <c r="D3594" i="110"/>
  <c r="H3593" i="110"/>
  <c r="N3593" i="110" s="1"/>
  <c r="E3593" i="110"/>
  <c r="D3593" i="110"/>
  <c r="C3593" i="110"/>
  <c r="V3592" i="110"/>
  <c r="H3592" i="110"/>
  <c r="M3592" i="110" s="1"/>
  <c r="D3592" i="110"/>
  <c r="E3592" i="110" s="1"/>
  <c r="V3591" i="110"/>
  <c r="H3591" i="110"/>
  <c r="M3591" i="110" s="1"/>
  <c r="E3591" i="110"/>
  <c r="D3591" i="110"/>
  <c r="C3591" i="110" s="1"/>
  <c r="H3590" i="110"/>
  <c r="N3590" i="110" s="1"/>
  <c r="D3590" i="110"/>
  <c r="V3589" i="110"/>
  <c r="H3589" i="110"/>
  <c r="M3589" i="110" s="1"/>
  <c r="D3589" i="110"/>
  <c r="H3588" i="110"/>
  <c r="N3588" i="110" s="1"/>
  <c r="E3588" i="110"/>
  <c r="D3588" i="110"/>
  <c r="C3588" i="110" s="1"/>
  <c r="V3587" i="110"/>
  <c r="H3587" i="110"/>
  <c r="M3587" i="110" s="1"/>
  <c r="D3587" i="110"/>
  <c r="C3587" i="110" s="1"/>
  <c r="H3586" i="110"/>
  <c r="N3586" i="110" s="1"/>
  <c r="D3586" i="110"/>
  <c r="H3585" i="110"/>
  <c r="N3585" i="110" s="1"/>
  <c r="D3585" i="110"/>
  <c r="C3585" i="110" s="1"/>
  <c r="H3584" i="110"/>
  <c r="N3584" i="110" s="1"/>
  <c r="D3584" i="110"/>
  <c r="V3583" i="110"/>
  <c r="H3583" i="110"/>
  <c r="M3583" i="110" s="1"/>
  <c r="D3583" i="110"/>
  <c r="V3582" i="110"/>
  <c r="H3582" i="110"/>
  <c r="M3582" i="110" s="1"/>
  <c r="D3582" i="110"/>
  <c r="V3581" i="110"/>
  <c r="H3581" i="110"/>
  <c r="M3581" i="110" s="1"/>
  <c r="D3581" i="110"/>
  <c r="H3580" i="110"/>
  <c r="N3580" i="110" s="1"/>
  <c r="D3580" i="110"/>
  <c r="C3580" i="110" s="1"/>
  <c r="H3579" i="110"/>
  <c r="N3579" i="110" s="1"/>
  <c r="E3579" i="110"/>
  <c r="D3579" i="110"/>
  <c r="C3579" i="110"/>
  <c r="H3578" i="110"/>
  <c r="N3578" i="110" s="1"/>
  <c r="D3578" i="110"/>
  <c r="V3577" i="110"/>
  <c r="H3577" i="110"/>
  <c r="M3577" i="110" s="1"/>
  <c r="E3577" i="110"/>
  <c r="D3577" i="110"/>
  <c r="C3577" i="110"/>
  <c r="V3576" i="110"/>
  <c r="M3576" i="110"/>
  <c r="H3576" i="110"/>
  <c r="D3576" i="110"/>
  <c r="E3576" i="110" s="1"/>
  <c r="V3575" i="110"/>
  <c r="M3575" i="110"/>
  <c r="H3575" i="110"/>
  <c r="D3575" i="110"/>
  <c r="H3574" i="110"/>
  <c r="N3574" i="110" s="1"/>
  <c r="D3574" i="110"/>
  <c r="H3573" i="110"/>
  <c r="N3573" i="110" s="1"/>
  <c r="D3573" i="110"/>
  <c r="E3573" i="110" s="1"/>
  <c r="C3573" i="110"/>
  <c r="H3572" i="110"/>
  <c r="N3572" i="110" s="1"/>
  <c r="D3572" i="110"/>
  <c r="V3571" i="110"/>
  <c r="M3571" i="110"/>
  <c r="H3571" i="110"/>
  <c r="D3571" i="110"/>
  <c r="V3570" i="110"/>
  <c r="M3570" i="110"/>
  <c r="H3570" i="110"/>
  <c r="D3570" i="110"/>
  <c r="V3569" i="110"/>
  <c r="H3569" i="110"/>
  <c r="M3569" i="110" s="1"/>
  <c r="E3569" i="110"/>
  <c r="D3569" i="110"/>
  <c r="C3569" i="110" s="1"/>
  <c r="H3568" i="110"/>
  <c r="N3568" i="110" s="1"/>
  <c r="D3568" i="110"/>
  <c r="H3567" i="110"/>
  <c r="N3567" i="110" s="1"/>
  <c r="D3567" i="110"/>
  <c r="N3566" i="110"/>
  <c r="H3566" i="110"/>
  <c r="D3566" i="110"/>
  <c r="N3565" i="110"/>
  <c r="H3565" i="110"/>
  <c r="D3565" i="110"/>
  <c r="E3565" i="110" s="1"/>
  <c r="C3565" i="110"/>
  <c r="V3564" i="110"/>
  <c r="H3564" i="110"/>
  <c r="M3564" i="110" s="1"/>
  <c r="D3564" i="110"/>
  <c r="V3563" i="110"/>
  <c r="H3563" i="110"/>
  <c r="M3563" i="110" s="1"/>
  <c r="D3563" i="110"/>
  <c r="E3563" i="110" s="1"/>
  <c r="C3563" i="110"/>
  <c r="V3562" i="110"/>
  <c r="H3562" i="110"/>
  <c r="M3562" i="110" s="1"/>
  <c r="D3562" i="110"/>
  <c r="C3562" i="110" s="1"/>
  <c r="V3561" i="110"/>
  <c r="H3561" i="110"/>
  <c r="M3561" i="110" s="1"/>
  <c r="D3561" i="110"/>
  <c r="H3560" i="110"/>
  <c r="N3560" i="110" s="1"/>
  <c r="E3560" i="110"/>
  <c r="D3560" i="110"/>
  <c r="C3560" i="110" s="1"/>
  <c r="H3559" i="110"/>
  <c r="N3559" i="110" s="1"/>
  <c r="D3559" i="110"/>
  <c r="E3559" i="110" s="1"/>
  <c r="C3559" i="110"/>
  <c r="V3558" i="110"/>
  <c r="H3558" i="110"/>
  <c r="M3558" i="110" s="1"/>
  <c r="D3558" i="110"/>
  <c r="V3557" i="110"/>
  <c r="H3557" i="110"/>
  <c r="M3557" i="110" s="1"/>
  <c r="D3557" i="110"/>
  <c r="H3556" i="110"/>
  <c r="N3556" i="110" s="1"/>
  <c r="E3556" i="110"/>
  <c r="D3556" i="110"/>
  <c r="C3556" i="110" s="1"/>
  <c r="V3555" i="110"/>
  <c r="H3555" i="110"/>
  <c r="M3555" i="110" s="1"/>
  <c r="D3555" i="110"/>
  <c r="E3555" i="110" s="1"/>
  <c r="C3555" i="110"/>
  <c r="H3554" i="110"/>
  <c r="N3554" i="110" s="1"/>
  <c r="D3554" i="110"/>
  <c r="C3554" i="110" s="1"/>
  <c r="V3553" i="110"/>
  <c r="M3553" i="110"/>
  <c r="H3553" i="110"/>
  <c r="D3553" i="110"/>
  <c r="H3552" i="110"/>
  <c r="N3552" i="110" s="1"/>
  <c r="D3552" i="110"/>
  <c r="C3552" i="110" s="1"/>
  <c r="V3551" i="110"/>
  <c r="H3551" i="110"/>
  <c r="M3551" i="110" s="1"/>
  <c r="D3551" i="110"/>
  <c r="E3551" i="110" s="1"/>
  <c r="C3551" i="110"/>
  <c r="H3550" i="110"/>
  <c r="N3550" i="110" s="1"/>
  <c r="D3550" i="110"/>
  <c r="C3550" i="110" s="1"/>
  <c r="H3549" i="110"/>
  <c r="N3549" i="110" s="1"/>
  <c r="D3549" i="110"/>
  <c r="C3549" i="110" s="1"/>
  <c r="H3548" i="110"/>
  <c r="N3548" i="110" s="1"/>
  <c r="D3548" i="110"/>
  <c r="C3548" i="110" s="1"/>
  <c r="V3547" i="110"/>
  <c r="H3547" i="110"/>
  <c r="M3547" i="110" s="1"/>
  <c r="E3547" i="110"/>
  <c r="D3547" i="110"/>
  <c r="C3547" i="110"/>
  <c r="V3546" i="110"/>
  <c r="H3546" i="110"/>
  <c r="M3546" i="110" s="1"/>
  <c r="D3546" i="110"/>
  <c r="E3546" i="110" s="1"/>
  <c r="C3546" i="110"/>
  <c r="V3545" i="110"/>
  <c r="H3545" i="110"/>
  <c r="M3545" i="110" s="1"/>
  <c r="D3545" i="110"/>
  <c r="H3544" i="110"/>
  <c r="N3544" i="110" s="1"/>
  <c r="D3544" i="110"/>
  <c r="E3544" i="110" s="1"/>
  <c r="H3543" i="110"/>
  <c r="N3543" i="110" s="1"/>
  <c r="D3543" i="110"/>
  <c r="E3543" i="110" s="1"/>
  <c r="C3543" i="110"/>
  <c r="H3542" i="110"/>
  <c r="N3542" i="110" s="1"/>
  <c r="D3542" i="110"/>
  <c r="E3542" i="110" s="1"/>
  <c r="C3542" i="110"/>
  <c r="V3541" i="110"/>
  <c r="H3541" i="110"/>
  <c r="M3541" i="110" s="1"/>
  <c r="D3541" i="110"/>
  <c r="E3541" i="110" s="1"/>
  <c r="C3541" i="110"/>
  <c r="V3540" i="110"/>
  <c r="H3540" i="110"/>
  <c r="M3540" i="110" s="1"/>
  <c r="D3540" i="110"/>
  <c r="V3539" i="110"/>
  <c r="H3539" i="110"/>
  <c r="M3539" i="110" s="1"/>
  <c r="E3539" i="110"/>
  <c r="D3539" i="110"/>
  <c r="C3539" i="110" s="1"/>
  <c r="H3538" i="110"/>
  <c r="N3538" i="110" s="1"/>
  <c r="D3538" i="110"/>
  <c r="C3538" i="110" s="1"/>
  <c r="H3537" i="110"/>
  <c r="N3537" i="110" s="1"/>
  <c r="D3537" i="110"/>
  <c r="H3536" i="110"/>
  <c r="N3536" i="110" s="1"/>
  <c r="D3536" i="110"/>
  <c r="E3536" i="110" s="1"/>
  <c r="H3535" i="110"/>
  <c r="N3535" i="110" s="1"/>
  <c r="D3535" i="110"/>
  <c r="E3535" i="110" s="1"/>
  <c r="C3535" i="110"/>
  <c r="H3534" i="110"/>
  <c r="N3534" i="110" s="1"/>
  <c r="D3534" i="110"/>
  <c r="E3534" i="110" s="1"/>
  <c r="C3534" i="110"/>
  <c r="V3533" i="110"/>
  <c r="H3533" i="110"/>
  <c r="M3533" i="110" s="1"/>
  <c r="D3533" i="110"/>
  <c r="E3533" i="110" s="1"/>
  <c r="C3533" i="110"/>
  <c r="V3532" i="110"/>
  <c r="H3532" i="110"/>
  <c r="M3532" i="110" s="1"/>
  <c r="D3532" i="110"/>
  <c r="C3532" i="110" s="1"/>
  <c r="V3531" i="110"/>
  <c r="H3531" i="110"/>
  <c r="M3531" i="110" s="1"/>
  <c r="E3531" i="110"/>
  <c r="D3531" i="110"/>
  <c r="C3531" i="110"/>
  <c r="V3530" i="110"/>
  <c r="H3530" i="110"/>
  <c r="M3530" i="110" s="1"/>
  <c r="D3530" i="110"/>
  <c r="E3530" i="110" s="1"/>
  <c r="C3530" i="110"/>
  <c r="V3529" i="110"/>
  <c r="H3529" i="110"/>
  <c r="M3529" i="110" s="1"/>
  <c r="D3529" i="110"/>
  <c r="E3529" i="110" s="1"/>
  <c r="C3529" i="110"/>
  <c r="H3528" i="110"/>
  <c r="N3528" i="110" s="1"/>
  <c r="D3528" i="110"/>
  <c r="E3528" i="110" s="1"/>
  <c r="C3528" i="110"/>
  <c r="H3527" i="110"/>
  <c r="N3527" i="110" s="1"/>
  <c r="D3527" i="110"/>
  <c r="E3527" i="110" s="1"/>
  <c r="C3527" i="110"/>
  <c r="V3526" i="110"/>
  <c r="H3526" i="110"/>
  <c r="M3526" i="110" s="1"/>
  <c r="D3526" i="110"/>
  <c r="V3525" i="110"/>
  <c r="M3525" i="110"/>
  <c r="H3525" i="110"/>
  <c r="D3525" i="110"/>
  <c r="H3524" i="110"/>
  <c r="N3524" i="110" s="1"/>
  <c r="D3524" i="110"/>
  <c r="V3523" i="110"/>
  <c r="H3523" i="110"/>
  <c r="M3523" i="110" s="1"/>
  <c r="D3523" i="110"/>
  <c r="C3523" i="110" s="1"/>
  <c r="H3522" i="110"/>
  <c r="N3522" i="110" s="1"/>
  <c r="D3522" i="110"/>
  <c r="C3522" i="110" s="1"/>
  <c r="V3521" i="110"/>
  <c r="H3521" i="110"/>
  <c r="M3521" i="110" s="1"/>
  <c r="D3521" i="110"/>
  <c r="E3521" i="110" s="1"/>
  <c r="C3521" i="110"/>
  <c r="N3520" i="110"/>
  <c r="H3520" i="110"/>
  <c r="D3520" i="110"/>
  <c r="V3519" i="110"/>
  <c r="H3519" i="110"/>
  <c r="M3519" i="110" s="1"/>
  <c r="D3519" i="110"/>
  <c r="E3519" i="110" s="1"/>
  <c r="C3519" i="110"/>
  <c r="H3518" i="110"/>
  <c r="N3518" i="110" s="1"/>
  <c r="D3518" i="110"/>
  <c r="C3518" i="110" s="1"/>
  <c r="V3517" i="110"/>
  <c r="H3517" i="110"/>
  <c r="M3517" i="110" s="1"/>
  <c r="E3517" i="110"/>
  <c r="D3517" i="110"/>
  <c r="C3517" i="110"/>
  <c r="H3516" i="110"/>
  <c r="N3516" i="110" s="1"/>
  <c r="E3516" i="110"/>
  <c r="D3516" i="110"/>
  <c r="C3516" i="110"/>
  <c r="V3515" i="110"/>
  <c r="H3515" i="110"/>
  <c r="M3515" i="110" s="1"/>
  <c r="D3515" i="110"/>
  <c r="E3515" i="110" s="1"/>
  <c r="H3514" i="110"/>
  <c r="N3514" i="110" s="1"/>
  <c r="D3514" i="110"/>
  <c r="C3514" i="110" s="1"/>
  <c r="V3513" i="110"/>
  <c r="H3513" i="110"/>
  <c r="M3513" i="110" s="1"/>
  <c r="D3513" i="110"/>
  <c r="E3513" i="110" s="1"/>
  <c r="H3512" i="110"/>
  <c r="N3512" i="110" s="1"/>
  <c r="D3512" i="110"/>
  <c r="E3512" i="110" s="1"/>
  <c r="C3512" i="110"/>
  <c r="V3511" i="110"/>
  <c r="H3511" i="110"/>
  <c r="M3511" i="110" s="1"/>
  <c r="D3511" i="110"/>
  <c r="H3510" i="110"/>
  <c r="N3510" i="110" s="1"/>
  <c r="D3510" i="110"/>
  <c r="V3509" i="110"/>
  <c r="H3509" i="110"/>
  <c r="M3509" i="110" s="1"/>
  <c r="D3509" i="110"/>
  <c r="C3509" i="110" s="1"/>
  <c r="V3508" i="110"/>
  <c r="M3508" i="110"/>
  <c r="H3508" i="110"/>
  <c r="D3508" i="110"/>
  <c r="E3508" i="110" s="1"/>
  <c r="C3508" i="110"/>
  <c r="V3507" i="110"/>
  <c r="H3507" i="110"/>
  <c r="M3507" i="110" s="1"/>
  <c r="D3507" i="110"/>
  <c r="C3507" i="110" s="1"/>
  <c r="V3506" i="110"/>
  <c r="H3506" i="110"/>
  <c r="M3506" i="110" s="1"/>
  <c r="D3506" i="110"/>
  <c r="E3506" i="110" s="1"/>
  <c r="V3505" i="110"/>
  <c r="H3505" i="110"/>
  <c r="M3505" i="110" s="1"/>
  <c r="E3505" i="110"/>
  <c r="D3505" i="110"/>
  <c r="C3505" i="110" s="1"/>
  <c r="V3504" i="110"/>
  <c r="H3504" i="110"/>
  <c r="M3504" i="110" s="1"/>
  <c r="D3504" i="110"/>
  <c r="E3504" i="110" s="1"/>
  <c r="C3504" i="110"/>
  <c r="V3503" i="110"/>
  <c r="H3503" i="110"/>
  <c r="M3503" i="110" s="1"/>
  <c r="D3503" i="110"/>
  <c r="E3503" i="110" s="1"/>
  <c r="C3503" i="110"/>
  <c r="V3502" i="110"/>
  <c r="H3502" i="110"/>
  <c r="M3502" i="110" s="1"/>
  <c r="D3502" i="110"/>
  <c r="V3501" i="110"/>
  <c r="H3501" i="110"/>
  <c r="M3501" i="110" s="1"/>
  <c r="E3501" i="110"/>
  <c r="D3501" i="110"/>
  <c r="C3501" i="110" s="1"/>
  <c r="V3500" i="110"/>
  <c r="H3500" i="110"/>
  <c r="M3500" i="110" s="1"/>
  <c r="E3500" i="110"/>
  <c r="D3500" i="110"/>
  <c r="C3500" i="110"/>
  <c r="V3499" i="110"/>
  <c r="H3499" i="110"/>
  <c r="M3499" i="110" s="1"/>
  <c r="D3499" i="110"/>
  <c r="E3499" i="110" s="1"/>
  <c r="C3499" i="110"/>
  <c r="H3498" i="110"/>
  <c r="N3498" i="110" s="1"/>
  <c r="D3498" i="110"/>
  <c r="E3498" i="110" s="1"/>
  <c r="C3498" i="110"/>
  <c r="V3497" i="110"/>
  <c r="H3497" i="110"/>
  <c r="M3497" i="110" s="1"/>
  <c r="D3497" i="110"/>
  <c r="E3497" i="110" s="1"/>
  <c r="C3497" i="110"/>
  <c r="H3496" i="110"/>
  <c r="N3496" i="110" s="1"/>
  <c r="D3496" i="110"/>
  <c r="E3496" i="110" s="1"/>
  <c r="C3496" i="110"/>
  <c r="V3495" i="110"/>
  <c r="M3495" i="110"/>
  <c r="H3495" i="110"/>
  <c r="D3495" i="110"/>
  <c r="E3495" i="110" s="1"/>
  <c r="H3494" i="110"/>
  <c r="N3494" i="110" s="1"/>
  <c r="D3494" i="110"/>
  <c r="E3494" i="110" s="1"/>
  <c r="V3493" i="110"/>
  <c r="H3493" i="110"/>
  <c r="M3493" i="110" s="1"/>
  <c r="D3493" i="110"/>
  <c r="C3493" i="110" s="1"/>
  <c r="H3492" i="110"/>
  <c r="N3492" i="110" s="1"/>
  <c r="D3492" i="110"/>
  <c r="E3492" i="110" s="1"/>
  <c r="C3492" i="110"/>
  <c r="V3491" i="110"/>
  <c r="H3491" i="110"/>
  <c r="M3491" i="110" s="1"/>
  <c r="D3491" i="110"/>
  <c r="C3491" i="110" s="1"/>
  <c r="N3490" i="110"/>
  <c r="H3490" i="110"/>
  <c r="D3490" i="110"/>
  <c r="V3489" i="110"/>
  <c r="H3489" i="110"/>
  <c r="M3489" i="110" s="1"/>
  <c r="D3489" i="110"/>
  <c r="E3489" i="110" s="1"/>
  <c r="N3488" i="110"/>
  <c r="H3488" i="110"/>
  <c r="D3488" i="110"/>
  <c r="C3488" i="110" s="1"/>
  <c r="V3487" i="110"/>
  <c r="H3487" i="110"/>
  <c r="M3487" i="110" s="1"/>
  <c r="D3487" i="110"/>
  <c r="E3487" i="110" s="1"/>
  <c r="C3487" i="110"/>
  <c r="H3486" i="110"/>
  <c r="N3486" i="110" s="1"/>
  <c r="D3486" i="110"/>
  <c r="E3486" i="110" s="1"/>
  <c r="C3486" i="110"/>
  <c r="V3485" i="110"/>
  <c r="H3485" i="110"/>
  <c r="M3485" i="110" s="1"/>
  <c r="D3485" i="110"/>
  <c r="C3485" i="110" s="1"/>
  <c r="H3484" i="110"/>
  <c r="N3484" i="110" s="1"/>
  <c r="D3484" i="110"/>
  <c r="C3484" i="110" s="1"/>
  <c r="V3483" i="110"/>
  <c r="H3483" i="110"/>
  <c r="M3483" i="110" s="1"/>
  <c r="E3483" i="110"/>
  <c r="D3483" i="110"/>
  <c r="C3483" i="110"/>
  <c r="H3482" i="110"/>
  <c r="N3482" i="110" s="1"/>
  <c r="E3482" i="110"/>
  <c r="D3482" i="110"/>
  <c r="C3482" i="110"/>
  <c r="V3481" i="110"/>
  <c r="M3481" i="110"/>
  <c r="H3481" i="110"/>
  <c r="D3481" i="110"/>
  <c r="E3481" i="110" s="1"/>
  <c r="C3481" i="110"/>
  <c r="H3480" i="110"/>
  <c r="N3480" i="110" s="1"/>
  <c r="D3480" i="110"/>
  <c r="E3480" i="110" s="1"/>
  <c r="C3480" i="110"/>
  <c r="V3479" i="110"/>
  <c r="H3479" i="110"/>
  <c r="M3479" i="110" s="1"/>
  <c r="D3479" i="110"/>
  <c r="E3479" i="110" s="1"/>
  <c r="H3478" i="110"/>
  <c r="N3478" i="110" s="1"/>
  <c r="D3478" i="110"/>
  <c r="E3478" i="110" s="1"/>
  <c r="V3477" i="110"/>
  <c r="H3477" i="110"/>
  <c r="M3477" i="110" s="1"/>
  <c r="D3477" i="110"/>
  <c r="H3476" i="110"/>
  <c r="N3476" i="110" s="1"/>
  <c r="D3476" i="110"/>
  <c r="E3476" i="110" s="1"/>
  <c r="V3475" i="110"/>
  <c r="M3475" i="110"/>
  <c r="H3475" i="110"/>
  <c r="D3475" i="110"/>
  <c r="C3475" i="110" s="1"/>
  <c r="N3474" i="110"/>
  <c r="H3474" i="110"/>
  <c r="D3474" i="110"/>
  <c r="C3474" i="110" s="1"/>
  <c r="V3473" i="110"/>
  <c r="M3473" i="110"/>
  <c r="H3473" i="110"/>
  <c r="D3473" i="110"/>
  <c r="E3473" i="110" s="1"/>
  <c r="H3472" i="110"/>
  <c r="N3472" i="110" s="1"/>
  <c r="E3472" i="110"/>
  <c r="D3472" i="110"/>
  <c r="C3472" i="110" s="1"/>
  <c r="V3471" i="110"/>
  <c r="H3471" i="110"/>
  <c r="M3471" i="110" s="1"/>
  <c r="D3471" i="110"/>
  <c r="E3471" i="110" s="1"/>
  <c r="C3471" i="110"/>
  <c r="N3470" i="110"/>
  <c r="H3470" i="110"/>
  <c r="D3470" i="110"/>
  <c r="E3470" i="110" s="1"/>
  <c r="C3470" i="110"/>
  <c r="V3469" i="110"/>
  <c r="H3469" i="110"/>
  <c r="M3469" i="110" s="1"/>
  <c r="D3469" i="110"/>
  <c r="H3468" i="110"/>
  <c r="N3468" i="110" s="1"/>
  <c r="E3468" i="110"/>
  <c r="D3468" i="110"/>
  <c r="C3468" i="110"/>
  <c r="H3467" i="110"/>
  <c r="N3467" i="110" s="1"/>
  <c r="D3467" i="110"/>
  <c r="H3466" i="110"/>
  <c r="N3466" i="110" s="1"/>
  <c r="D3466" i="110"/>
  <c r="C3466" i="110" s="1"/>
  <c r="V3465" i="110"/>
  <c r="H3465" i="110"/>
  <c r="M3465" i="110" s="1"/>
  <c r="D3465" i="110"/>
  <c r="V3464" i="110"/>
  <c r="H3464" i="110"/>
  <c r="M3464" i="110" s="1"/>
  <c r="E3464" i="110"/>
  <c r="D3464" i="110"/>
  <c r="C3464" i="110"/>
  <c r="V3463" i="110"/>
  <c r="M3463" i="110"/>
  <c r="H3463" i="110"/>
  <c r="D3463" i="110"/>
  <c r="E3463" i="110" s="1"/>
  <c r="C3463" i="110"/>
  <c r="N3462" i="110"/>
  <c r="H3462" i="110"/>
  <c r="D3462" i="110"/>
  <c r="H3461" i="110"/>
  <c r="N3461" i="110" s="1"/>
  <c r="E3461" i="110"/>
  <c r="D3461" i="110"/>
  <c r="C3461" i="110"/>
  <c r="V3460" i="110"/>
  <c r="H3460" i="110"/>
  <c r="M3460" i="110" s="1"/>
  <c r="D3460" i="110"/>
  <c r="E3460" i="110" s="1"/>
  <c r="C3460" i="110"/>
  <c r="H3459" i="110"/>
  <c r="N3459" i="110" s="1"/>
  <c r="D3459" i="110"/>
  <c r="E3459" i="110" s="1"/>
  <c r="C3459" i="110"/>
  <c r="V3458" i="110"/>
  <c r="M3458" i="110"/>
  <c r="H3458" i="110"/>
  <c r="D3458" i="110"/>
  <c r="C3458" i="110" s="1"/>
  <c r="H3457" i="110"/>
  <c r="N3457" i="110" s="1"/>
  <c r="D3457" i="110"/>
  <c r="E3457" i="110" s="1"/>
  <c r="V3456" i="110"/>
  <c r="H3456" i="110"/>
  <c r="M3456" i="110" s="1"/>
  <c r="D3456" i="110"/>
  <c r="C3456" i="110" s="1"/>
  <c r="H3455" i="110"/>
  <c r="N3455" i="110" s="1"/>
  <c r="D3455" i="110"/>
  <c r="V3454" i="110"/>
  <c r="H3454" i="110"/>
  <c r="M3454" i="110" s="1"/>
  <c r="D3454" i="110"/>
  <c r="V3453" i="110"/>
  <c r="H3453" i="110"/>
  <c r="M3453" i="110" s="1"/>
  <c r="E3453" i="110"/>
  <c r="D3453" i="110"/>
  <c r="C3453" i="110"/>
  <c r="H3452" i="110"/>
  <c r="N3452" i="110" s="1"/>
  <c r="E3452" i="110"/>
  <c r="D3452" i="110"/>
  <c r="C3452" i="110"/>
  <c r="H3451" i="110"/>
  <c r="N3451" i="110" s="1"/>
  <c r="D3451" i="110"/>
  <c r="E3451" i="110" s="1"/>
  <c r="C3451" i="110"/>
  <c r="V3450" i="110"/>
  <c r="H3450" i="110"/>
  <c r="M3450" i="110" s="1"/>
  <c r="D3450" i="110"/>
  <c r="E3450" i="110" s="1"/>
  <c r="C3450" i="110"/>
  <c r="V3449" i="110"/>
  <c r="H3449" i="110"/>
  <c r="M3449" i="110" s="1"/>
  <c r="D3449" i="110"/>
  <c r="V3448" i="110"/>
  <c r="H3448" i="110"/>
  <c r="M3448" i="110" s="1"/>
  <c r="D3448" i="110"/>
  <c r="E3448" i="110" s="1"/>
  <c r="N3447" i="110"/>
  <c r="H3447" i="110"/>
  <c r="D3447" i="110"/>
  <c r="E3447" i="110" s="1"/>
  <c r="H3446" i="110"/>
  <c r="N3446" i="110" s="1"/>
  <c r="E3446" i="110"/>
  <c r="D3446" i="110"/>
  <c r="C3446" i="110"/>
  <c r="V3445" i="110"/>
  <c r="M3445" i="110"/>
  <c r="H3445" i="110"/>
  <c r="D3445" i="110"/>
  <c r="E3445" i="110" s="1"/>
  <c r="C3445" i="110"/>
  <c r="H3444" i="110"/>
  <c r="N3444" i="110" s="1"/>
  <c r="D3444" i="110"/>
  <c r="E3444" i="110" s="1"/>
  <c r="C3444" i="110"/>
  <c r="V3443" i="110"/>
  <c r="H3443" i="110"/>
  <c r="M3443" i="110" s="1"/>
  <c r="D3443" i="110"/>
  <c r="C3443" i="110" s="1"/>
  <c r="H3442" i="110"/>
  <c r="N3442" i="110" s="1"/>
  <c r="D3442" i="110"/>
  <c r="C3442" i="110" s="1"/>
  <c r="H3441" i="110"/>
  <c r="N3441" i="110" s="1"/>
  <c r="D3441" i="110"/>
  <c r="V3440" i="110"/>
  <c r="H3440" i="110"/>
  <c r="M3440" i="110" s="1"/>
  <c r="D3440" i="110"/>
  <c r="C3440" i="110" s="1"/>
  <c r="H3439" i="110"/>
  <c r="N3439" i="110" s="1"/>
  <c r="E3439" i="110"/>
  <c r="D3439" i="110"/>
  <c r="C3439" i="110"/>
  <c r="V3438" i="110"/>
  <c r="M3438" i="110"/>
  <c r="H3438" i="110"/>
  <c r="D3438" i="110"/>
  <c r="E3438" i="110" s="1"/>
  <c r="C3438" i="110"/>
  <c r="H3437" i="110"/>
  <c r="N3437" i="110" s="1"/>
  <c r="D3437" i="110"/>
  <c r="C3437" i="110" s="1"/>
  <c r="V3436" i="110"/>
  <c r="H3436" i="110"/>
  <c r="M3436" i="110" s="1"/>
  <c r="D3436" i="110"/>
  <c r="V3435" i="110"/>
  <c r="H3435" i="110"/>
  <c r="M3435" i="110" s="1"/>
  <c r="D3435" i="110"/>
  <c r="E3435" i="110" s="1"/>
  <c r="H3434" i="110"/>
  <c r="N3434" i="110" s="1"/>
  <c r="D3434" i="110"/>
  <c r="V3433" i="110"/>
  <c r="H3433" i="110"/>
  <c r="M3433" i="110" s="1"/>
  <c r="D3433" i="110"/>
  <c r="E3433" i="110" s="1"/>
  <c r="C3433" i="110"/>
  <c r="V3432" i="110"/>
  <c r="H3432" i="110"/>
  <c r="M3432" i="110" s="1"/>
  <c r="D3432" i="110"/>
  <c r="E3432" i="110" s="1"/>
  <c r="C3432" i="110"/>
  <c r="H3431" i="110"/>
  <c r="N3431" i="110" s="1"/>
  <c r="D3431" i="110"/>
  <c r="E3431" i="110" s="1"/>
  <c r="V3430" i="110"/>
  <c r="M3430" i="110"/>
  <c r="H3430" i="110"/>
  <c r="D3430" i="110"/>
  <c r="E3430" i="110" s="1"/>
  <c r="C3430" i="110"/>
  <c r="H3429" i="110"/>
  <c r="N3429" i="110" s="1"/>
  <c r="D3429" i="110"/>
  <c r="E3429" i="110" s="1"/>
  <c r="V3428" i="110"/>
  <c r="H3428" i="110"/>
  <c r="M3428" i="110" s="1"/>
  <c r="D3428" i="110"/>
  <c r="E3428" i="110" s="1"/>
  <c r="C3428" i="110"/>
  <c r="V3427" i="110"/>
  <c r="H3427" i="110"/>
  <c r="M3427" i="110" s="1"/>
  <c r="D3427" i="110"/>
  <c r="E3427" i="110" s="1"/>
  <c r="V3426" i="110"/>
  <c r="H3426" i="110"/>
  <c r="M3426" i="110" s="1"/>
  <c r="D3426" i="110"/>
  <c r="V3425" i="110"/>
  <c r="M3425" i="110"/>
  <c r="H3425" i="110"/>
  <c r="D3425" i="110"/>
  <c r="E3425" i="110" s="1"/>
  <c r="V3424" i="110"/>
  <c r="H3424" i="110"/>
  <c r="M3424" i="110" s="1"/>
  <c r="D3424" i="110"/>
  <c r="E3424" i="110" s="1"/>
  <c r="C3424" i="110"/>
  <c r="N3423" i="110"/>
  <c r="H3423" i="110"/>
  <c r="D3423" i="110"/>
  <c r="E3423" i="110" s="1"/>
  <c r="C3423" i="110"/>
  <c r="V3422" i="110"/>
  <c r="H3422" i="110"/>
  <c r="M3422" i="110" s="1"/>
  <c r="D3422" i="110"/>
  <c r="H3421" i="110"/>
  <c r="N3421" i="110" s="1"/>
  <c r="D3421" i="110"/>
  <c r="V3420" i="110"/>
  <c r="H3420" i="110"/>
  <c r="M3420" i="110" s="1"/>
  <c r="D3420" i="110"/>
  <c r="E3420" i="110" s="1"/>
  <c r="H3419" i="110"/>
  <c r="N3419" i="110" s="1"/>
  <c r="D3419" i="110"/>
  <c r="E3419" i="110" s="1"/>
  <c r="C3419" i="110"/>
  <c r="V3418" i="110"/>
  <c r="H3418" i="110"/>
  <c r="M3418" i="110" s="1"/>
  <c r="D3418" i="110"/>
  <c r="H3417" i="110"/>
  <c r="N3417" i="110" s="1"/>
  <c r="D3417" i="110"/>
  <c r="E3417" i="110" s="1"/>
  <c r="V3416" i="110"/>
  <c r="H3416" i="110"/>
  <c r="M3416" i="110" s="1"/>
  <c r="D3416" i="110"/>
  <c r="H3415" i="110"/>
  <c r="N3415" i="110" s="1"/>
  <c r="D3415" i="110"/>
  <c r="E3415" i="110" s="1"/>
  <c r="C3415" i="110"/>
  <c r="V3414" i="110"/>
  <c r="M3414" i="110"/>
  <c r="H3414" i="110"/>
  <c r="D3414" i="110"/>
  <c r="C3414" i="110" s="1"/>
  <c r="H3413" i="110"/>
  <c r="N3413" i="110" s="1"/>
  <c r="D3413" i="110"/>
  <c r="V3412" i="110"/>
  <c r="H3412" i="110"/>
  <c r="M3412" i="110" s="1"/>
  <c r="D3412" i="110"/>
  <c r="E3412" i="110" s="1"/>
  <c r="H3411" i="110"/>
  <c r="N3411" i="110" s="1"/>
  <c r="E3411" i="110"/>
  <c r="D3411" i="110"/>
  <c r="C3411" i="110" s="1"/>
  <c r="V3410" i="110"/>
  <c r="H3410" i="110"/>
  <c r="M3410" i="110" s="1"/>
  <c r="D3410" i="110"/>
  <c r="E3410" i="110" s="1"/>
  <c r="C3410" i="110"/>
  <c r="N3409" i="110"/>
  <c r="H3409" i="110"/>
  <c r="D3409" i="110"/>
  <c r="E3409" i="110" s="1"/>
  <c r="V3408" i="110"/>
  <c r="H3408" i="110"/>
  <c r="M3408" i="110" s="1"/>
  <c r="D3408" i="110"/>
  <c r="E3408" i="110" s="1"/>
  <c r="C3408" i="110"/>
  <c r="N3407" i="110"/>
  <c r="H3407" i="110"/>
  <c r="D3407" i="110"/>
  <c r="E3407" i="110" s="1"/>
  <c r="C3407" i="110"/>
  <c r="V3406" i="110"/>
  <c r="H3406" i="110"/>
  <c r="M3406" i="110" s="1"/>
  <c r="D3406" i="110"/>
  <c r="H3405" i="110"/>
  <c r="N3405" i="110" s="1"/>
  <c r="D3405" i="110"/>
  <c r="V3404" i="110"/>
  <c r="H3404" i="110"/>
  <c r="M3404" i="110" s="1"/>
  <c r="D3404" i="110"/>
  <c r="H3403" i="110"/>
  <c r="N3403" i="110" s="1"/>
  <c r="D3403" i="110"/>
  <c r="E3403" i="110" s="1"/>
  <c r="C3403" i="110"/>
  <c r="V3402" i="110"/>
  <c r="H3402" i="110"/>
  <c r="M3402" i="110" s="1"/>
  <c r="D3402" i="110"/>
  <c r="H3401" i="110"/>
  <c r="N3401" i="110" s="1"/>
  <c r="D3401" i="110"/>
  <c r="H3400" i="110"/>
  <c r="N3400" i="110" s="1"/>
  <c r="D3400" i="110"/>
  <c r="E3400" i="110" s="1"/>
  <c r="H3399" i="110"/>
  <c r="N3399" i="110" s="1"/>
  <c r="D3399" i="110"/>
  <c r="V3398" i="110"/>
  <c r="H3398" i="110"/>
  <c r="M3398" i="110" s="1"/>
  <c r="D3398" i="110"/>
  <c r="V3397" i="110"/>
  <c r="H3397" i="110"/>
  <c r="M3397" i="110" s="1"/>
  <c r="D3397" i="110"/>
  <c r="V3396" i="110"/>
  <c r="H3396" i="110"/>
  <c r="M3396" i="110" s="1"/>
  <c r="D3396" i="110"/>
  <c r="E3396" i="110" s="1"/>
  <c r="N3395" i="110"/>
  <c r="H3395" i="110"/>
  <c r="E3395" i="110"/>
  <c r="D3395" i="110"/>
  <c r="C3395" i="110" s="1"/>
  <c r="V3394" i="110"/>
  <c r="H3394" i="110"/>
  <c r="M3394" i="110" s="1"/>
  <c r="D3394" i="110"/>
  <c r="N3393" i="110"/>
  <c r="H3393" i="110"/>
  <c r="D3393" i="110"/>
  <c r="V3392" i="110"/>
  <c r="H3392" i="110"/>
  <c r="M3392" i="110" s="1"/>
  <c r="D3392" i="110"/>
  <c r="N3391" i="110"/>
  <c r="H3391" i="110"/>
  <c r="E3391" i="110"/>
  <c r="D3391" i="110"/>
  <c r="C3391" i="110"/>
  <c r="V3390" i="110"/>
  <c r="H3390" i="110"/>
  <c r="M3390" i="110" s="1"/>
  <c r="D3390" i="110"/>
  <c r="H3389" i="110"/>
  <c r="N3389" i="110" s="1"/>
  <c r="D3389" i="110"/>
  <c r="N3388" i="110"/>
  <c r="H3388" i="110"/>
  <c r="E3388" i="110"/>
  <c r="D3388" i="110"/>
  <c r="C3388" i="110"/>
  <c r="V3387" i="110"/>
  <c r="H3387" i="110"/>
  <c r="M3387" i="110" s="1"/>
  <c r="D3387" i="110"/>
  <c r="V3386" i="110"/>
  <c r="H3386" i="110"/>
  <c r="M3386" i="110" s="1"/>
  <c r="D3386" i="110"/>
  <c r="E3386" i="110" s="1"/>
  <c r="C3386" i="110"/>
  <c r="H3385" i="110"/>
  <c r="N3385" i="110" s="1"/>
  <c r="D3385" i="110"/>
  <c r="H3384" i="110"/>
  <c r="N3384" i="110" s="1"/>
  <c r="E3384" i="110"/>
  <c r="D3384" i="110"/>
  <c r="C3384" i="110"/>
  <c r="V3383" i="110"/>
  <c r="M3383" i="110"/>
  <c r="H3383" i="110"/>
  <c r="D3383" i="110"/>
  <c r="V3382" i="110"/>
  <c r="H3382" i="110"/>
  <c r="M3382" i="110" s="1"/>
  <c r="D3382" i="110"/>
  <c r="H3381" i="110"/>
  <c r="N3381" i="110" s="1"/>
  <c r="D3381" i="110"/>
  <c r="H3380" i="110"/>
  <c r="N3380" i="110" s="1"/>
  <c r="D3380" i="110"/>
  <c r="E3380" i="110" s="1"/>
  <c r="C3380" i="110"/>
  <c r="V3379" i="110"/>
  <c r="M3379" i="110"/>
  <c r="H3379" i="110"/>
  <c r="E3379" i="110"/>
  <c r="D3379" i="110"/>
  <c r="C3379" i="110" s="1"/>
  <c r="V3378" i="110"/>
  <c r="H3378" i="110"/>
  <c r="M3378" i="110" s="1"/>
  <c r="D3378" i="110"/>
  <c r="N3377" i="110"/>
  <c r="H3377" i="110"/>
  <c r="D3377" i="110"/>
  <c r="V3376" i="110"/>
  <c r="H3376" i="110"/>
  <c r="M3376" i="110" s="1"/>
  <c r="D3376" i="110"/>
  <c r="N3375" i="110"/>
  <c r="H3375" i="110"/>
  <c r="E3375" i="110"/>
  <c r="D3375" i="110"/>
  <c r="C3375" i="110"/>
  <c r="H3374" i="110"/>
  <c r="N3374" i="110" s="1"/>
  <c r="D3374" i="110"/>
  <c r="V3373" i="110"/>
  <c r="H3373" i="110"/>
  <c r="M3373" i="110" s="1"/>
  <c r="E3373" i="110"/>
  <c r="D3373" i="110"/>
  <c r="C3373" i="110"/>
  <c r="V3372" i="110"/>
  <c r="H3372" i="110"/>
  <c r="M3372" i="110" s="1"/>
  <c r="D3372" i="110"/>
  <c r="H3371" i="110"/>
  <c r="N3371" i="110" s="1"/>
  <c r="D3371" i="110"/>
  <c r="V3370" i="110"/>
  <c r="H3370" i="110"/>
  <c r="M3370" i="110" s="1"/>
  <c r="D3370" i="110"/>
  <c r="E3370" i="110" s="1"/>
  <c r="C3370" i="110"/>
  <c r="H3369" i="110"/>
  <c r="N3369" i="110" s="1"/>
  <c r="D3369" i="110"/>
  <c r="V3368" i="110"/>
  <c r="H3368" i="110"/>
  <c r="M3368" i="110" s="1"/>
  <c r="D3368" i="110"/>
  <c r="N3367" i="110"/>
  <c r="H3367" i="110"/>
  <c r="D3367" i="110"/>
  <c r="V3366" i="110"/>
  <c r="H3366" i="110"/>
  <c r="M3366" i="110" s="1"/>
  <c r="D3366" i="110"/>
  <c r="H3365" i="110"/>
  <c r="N3365" i="110" s="1"/>
  <c r="D3365" i="110"/>
  <c r="V3364" i="110"/>
  <c r="M3364" i="110"/>
  <c r="H3364" i="110"/>
  <c r="D3364" i="110"/>
  <c r="H3363" i="110"/>
  <c r="N3363" i="110" s="1"/>
  <c r="D3363" i="110"/>
  <c r="V3362" i="110"/>
  <c r="M3362" i="110"/>
  <c r="H3362" i="110"/>
  <c r="E3362" i="110"/>
  <c r="D3362" i="110"/>
  <c r="C3362" i="110"/>
  <c r="H3361" i="110"/>
  <c r="N3361" i="110" s="1"/>
  <c r="D3361" i="110"/>
  <c r="V3360" i="110"/>
  <c r="H3360" i="110"/>
  <c r="M3360" i="110" s="1"/>
  <c r="E3360" i="110"/>
  <c r="D3360" i="110"/>
  <c r="C3360" i="110"/>
  <c r="H3359" i="110"/>
  <c r="N3359" i="110" s="1"/>
  <c r="D3359" i="110"/>
  <c r="N3358" i="110"/>
  <c r="H3358" i="110"/>
  <c r="D3358" i="110"/>
  <c r="V3357" i="110"/>
  <c r="H3357" i="110"/>
  <c r="M3357" i="110" s="1"/>
  <c r="D3357" i="110"/>
  <c r="V3356" i="110"/>
  <c r="H3356" i="110"/>
  <c r="M3356" i="110" s="1"/>
  <c r="D3356" i="110"/>
  <c r="H3355" i="110"/>
  <c r="N3355" i="110" s="1"/>
  <c r="E3355" i="110"/>
  <c r="D3355" i="110"/>
  <c r="C3355" i="110"/>
  <c r="V3354" i="110"/>
  <c r="M3354" i="110"/>
  <c r="H3354" i="110"/>
  <c r="D3354" i="110"/>
  <c r="E3354" i="110" s="1"/>
  <c r="H3353" i="110"/>
  <c r="N3353" i="110" s="1"/>
  <c r="D3353" i="110"/>
  <c r="V3352" i="110"/>
  <c r="H3352" i="110"/>
  <c r="M3352" i="110" s="1"/>
  <c r="D3352" i="110"/>
  <c r="N3351" i="110"/>
  <c r="H3351" i="110"/>
  <c r="D3351" i="110"/>
  <c r="H3350" i="110"/>
  <c r="N3350" i="110" s="1"/>
  <c r="D3350" i="110"/>
  <c r="E3350" i="110" s="1"/>
  <c r="C3350" i="110"/>
  <c r="H3349" i="110"/>
  <c r="N3349" i="110" s="1"/>
  <c r="E3349" i="110"/>
  <c r="D3349" i="110"/>
  <c r="C3349" i="110"/>
  <c r="V3348" i="110"/>
  <c r="H3348" i="110"/>
  <c r="M3348" i="110" s="1"/>
  <c r="D3348" i="110"/>
  <c r="E3348" i="110" s="1"/>
  <c r="V3347" i="110"/>
  <c r="H3347" i="110"/>
  <c r="M3347" i="110" s="1"/>
  <c r="D3347" i="110"/>
  <c r="V3346" i="110"/>
  <c r="M3346" i="110"/>
  <c r="H3346" i="110"/>
  <c r="E3346" i="110"/>
  <c r="D3346" i="110"/>
  <c r="C3346" i="110"/>
  <c r="H3345" i="110"/>
  <c r="N3345" i="110" s="1"/>
  <c r="D3345" i="110"/>
  <c r="C3345" i="110" s="1"/>
  <c r="V3344" i="110"/>
  <c r="H3344" i="110"/>
  <c r="M3344" i="110" s="1"/>
  <c r="E3344" i="110"/>
  <c r="D3344" i="110"/>
  <c r="C3344" i="110"/>
  <c r="V3343" i="110"/>
  <c r="H3343" i="110"/>
  <c r="M3343" i="110" s="1"/>
  <c r="D3343" i="110"/>
  <c r="E3343" i="110" s="1"/>
  <c r="H3342" i="110"/>
  <c r="N3342" i="110" s="1"/>
  <c r="E3342" i="110"/>
  <c r="D3342" i="110"/>
  <c r="C3342" i="110" s="1"/>
  <c r="V3341" i="110"/>
  <c r="H3341" i="110"/>
  <c r="M3341" i="110" s="1"/>
  <c r="D3341" i="110"/>
  <c r="H3340" i="110"/>
  <c r="N3340" i="110" s="1"/>
  <c r="D3340" i="110"/>
  <c r="E3340" i="110" s="1"/>
  <c r="C3340" i="110"/>
  <c r="H3339" i="110"/>
  <c r="N3339" i="110" s="1"/>
  <c r="D3339" i="110"/>
  <c r="E3339" i="110" s="1"/>
  <c r="C3339" i="110"/>
  <c r="V3338" i="110"/>
  <c r="H3338" i="110"/>
  <c r="M3338" i="110" s="1"/>
  <c r="D3338" i="110"/>
  <c r="V3337" i="110"/>
  <c r="H3337" i="110"/>
  <c r="M3337" i="110" s="1"/>
  <c r="D3337" i="110"/>
  <c r="C3337" i="110" s="1"/>
  <c r="H3336" i="110"/>
  <c r="N3336" i="110" s="1"/>
  <c r="D3336" i="110"/>
  <c r="V3335" i="110"/>
  <c r="M3335" i="110"/>
  <c r="H3335" i="110"/>
  <c r="E3335" i="110"/>
  <c r="D3335" i="110"/>
  <c r="C3335" i="110" s="1"/>
  <c r="N3334" i="110"/>
  <c r="H3334" i="110"/>
  <c r="D3334" i="110"/>
  <c r="C3334" i="110" s="1"/>
  <c r="V3333" i="110"/>
  <c r="M3333" i="110"/>
  <c r="H3333" i="110"/>
  <c r="E3333" i="110"/>
  <c r="D3333" i="110"/>
  <c r="C3333" i="110"/>
  <c r="H3332" i="110"/>
  <c r="N3332" i="110" s="1"/>
  <c r="E3332" i="110"/>
  <c r="D3332" i="110"/>
  <c r="C3332" i="110" s="1"/>
  <c r="V3331" i="110"/>
  <c r="H3331" i="110"/>
  <c r="M3331" i="110" s="1"/>
  <c r="E3331" i="110"/>
  <c r="D3331" i="110"/>
  <c r="C3331" i="110" s="1"/>
  <c r="H3330" i="110"/>
  <c r="N3330" i="110" s="1"/>
  <c r="E3330" i="110"/>
  <c r="D3330" i="110"/>
  <c r="C3330" i="110"/>
  <c r="N3329" i="110"/>
  <c r="H3329" i="110"/>
  <c r="D3329" i="110"/>
  <c r="V3328" i="110"/>
  <c r="H3328" i="110"/>
  <c r="M3328" i="110" s="1"/>
  <c r="D3328" i="110"/>
  <c r="E3328" i="110" s="1"/>
  <c r="V3327" i="110"/>
  <c r="H3327" i="110"/>
  <c r="M3327" i="110" s="1"/>
  <c r="D3327" i="110"/>
  <c r="E3327" i="110" s="1"/>
  <c r="H3326" i="110"/>
  <c r="N3326" i="110" s="1"/>
  <c r="D3326" i="110"/>
  <c r="E3326" i="110" s="1"/>
  <c r="H3325" i="110"/>
  <c r="N3325" i="110" s="1"/>
  <c r="D3325" i="110"/>
  <c r="E3325" i="110" s="1"/>
  <c r="C3325" i="110"/>
  <c r="V3324" i="110"/>
  <c r="H3324" i="110"/>
  <c r="M3324" i="110" s="1"/>
  <c r="D3324" i="110"/>
  <c r="E3324" i="110" s="1"/>
  <c r="C3324" i="110"/>
  <c r="V3323" i="110"/>
  <c r="H3323" i="110"/>
  <c r="M3323" i="110" s="1"/>
  <c r="D3323" i="110"/>
  <c r="H3322" i="110"/>
  <c r="N3322" i="110" s="1"/>
  <c r="D3322" i="110"/>
  <c r="E3322" i="110" s="1"/>
  <c r="C3322" i="110"/>
  <c r="V3321" i="110"/>
  <c r="M3321" i="110"/>
  <c r="H3321" i="110"/>
  <c r="D3321" i="110"/>
  <c r="C3321" i="110" s="1"/>
  <c r="H3320" i="110"/>
  <c r="N3320" i="110" s="1"/>
  <c r="D3320" i="110"/>
  <c r="V3319" i="110"/>
  <c r="H3319" i="110"/>
  <c r="M3319" i="110" s="1"/>
  <c r="D3319" i="110"/>
  <c r="H3318" i="110"/>
  <c r="N3318" i="110" s="1"/>
  <c r="D3318" i="110"/>
  <c r="H3317" i="110"/>
  <c r="N3317" i="110" s="1"/>
  <c r="D3317" i="110"/>
  <c r="V3316" i="110"/>
  <c r="H3316" i="110"/>
  <c r="M3316" i="110" s="1"/>
  <c r="D3316" i="110"/>
  <c r="V3315" i="110"/>
  <c r="H3315" i="110"/>
  <c r="M3315" i="110" s="1"/>
  <c r="D3315" i="110"/>
  <c r="C3315" i="110" s="1"/>
  <c r="N3314" i="110"/>
  <c r="H3314" i="110"/>
  <c r="E3314" i="110"/>
  <c r="D3314" i="110"/>
  <c r="C3314" i="110"/>
  <c r="V3313" i="110"/>
  <c r="H3313" i="110"/>
  <c r="M3313" i="110" s="1"/>
  <c r="D3313" i="110"/>
  <c r="E3313" i="110" s="1"/>
  <c r="C3313" i="110"/>
  <c r="H3312" i="110"/>
  <c r="N3312" i="110" s="1"/>
  <c r="D3312" i="110"/>
  <c r="E3312" i="110" s="1"/>
  <c r="C3312" i="110"/>
  <c r="V3311" i="110"/>
  <c r="H3311" i="110"/>
  <c r="M3311" i="110" s="1"/>
  <c r="D3311" i="110"/>
  <c r="E3311" i="110" s="1"/>
  <c r="C3311" i="110"/>
  <c r="V3310" i="110"/>
  <c r="H3310" i="110"/>
  <c r="M3310" i="110" s="1"/>
  <c r="D3310" i="110"/>
  <c r="V3309" i="110"/>
  <c r="H3309" i="110"/>
  <c r="M3309" i="110" s="1"/>
  <c r="D3309" i="110"/>
  <c r="N3308" i="110"/>
  <c r="H3308" i="110"/>
  <c r="E3308" i="110"/>
  <c r="D3308" i="110"/>
  <c r="C3308" i="110" s="1"/>
  <c r="V3307" i="110"/>
  <c r="H3307" i="110"/>
  <c r="M3307" i="110" s="1"/>
  <c r="E3307" i="110"/>
  <c r="D3307" i="110"/>
  <c r="C3307" i="110" s="1"/>
  <c r="H3306" i="110"/>
  <c r="N3306" i="110" s="1"/>
  <c r="E3306" i="110"/>
  <c r="D3306" i="110"/>
  <c r="C3306" i="110" s="1"/>
  <c r="V3305" i="110"/>
  <c r="H3305" i="110"/>
  <c r="M3305" i="110" s="1"/>
  <c r="E3305" i="110"/>
  <c r="D3305" i="110"/>
  <c r="C3305" i="110"/>
  <c r="V3304" i="110"/>
  <c r="H3304" i="110"/>
  <c r="M3304" i="110" s="1"/>
  <c r="D3304" i="110"/>
  <c r="E3304" i="110" s="1"/>
  <c r="C3304" i="110"/>
  <c r="H3303" i="110"/>
  <c r="N3303" i="110" s="1"/>
  <c r="E3303" i="110"/>
  <c r="D3303" i="110"/>
  <c r="C3303" i="110"/>
  <c r="H3302" i="110"/>
  <c r="N3302" i="110" s="1"/>
  <c r="E3302" i="110"/>
  <c r="D3302" i="110"/>
  <c r="C3302" i="110"/>
  <c r="V3301" i="110"/>
  <c r="H3301" i="110"/>
  <c r="M3301" i="110" s="1"/>
  <c r="D3301" i="110"/>
  <c r="E3301" i="110" s="1"/>
  <c r="C3301" i="110"/>
  <c r="H3300" i="110"/>
  <c r="N3300" i="110" s="1"/>
  <c r="E3300" i="110"/>
  <c r="D3300" i="110"/>
  <c r="C3300" i="110"/>
  <c r="V3299" i="110"/>
  <c r="M3299" i="110"/>
  <c r="H3299" i="110"/>
  <c r="D3299" i="110"/>
  <c r="E3299" i="110" s="1"/>
  <c r="H3298" i="110"/>
  <c r="N3298" i="110" s="1"/>
  <c r="D3298" i="110"/>
  <c r="V3297" i="110"/>
  <c r="H3297" i="110"/>
  <c r="M3297" i="110" s="1"/>
  <c r="D3297" i="110"/>
  <c r="H3296" i="110"/>
  <c r="N3296" i="110" s="1"/>
  <c r="D3296" i="110"/>
  <c r="E3296" i="110" s="1"/>
  <c r="C3296" i="110"/>
  <c r="V3295" i="110"/>
  <c r="H3295" i="110"/>
  <c r="M3295" i="110" s="1"/>
  <c r="E3295" i="110"/>
  <c r="D3295" i="110"/>
  <c r="C3295" i="110" s="1"/>
  <c r="H3294" i="110"/>
  <c r="N3294" i="110" s="1"/>
  <c r="D3294" i="110"/>
  <c r="H3293" i="110"/>
  <c r="N3293" i="110" s="1"/>
  <c r="D3293" i="110"/>
  <c r="E3293" i="110" s="1"/>
  <c r="C3293" i="110"/>
  <c r="H3292" i="110"/>
  <c r="N3292" i="110" s="1"/>
  <c r="D3292" i="110"/>
  <c r="E3292" i="110" s="1"/>
  <c r="H3291" i="110"/>
  <c r="N3291" i="110" s="1"/>
  <c r="E3291" i="110"/>
  <c r="D3291" i="110"/>
  <c r="C3291" i="110"/>
  <c r="H3290" i="110"/>
  <c r="N3290" i="110" s="1"/>
  <c r="E3290" i="110"/>
  <c r="D3290" i="110"/>
  <c r="C3290" i="110"/>
  <c r="H3289" i="110"/>
  <c r="N3289" i="110" s="1"/>
  <c r="D3289" i="110"/>
  <c r="E3289" i="110" s="1"/>
  <c r="C3289" i="110"/>
  <c r="V3288" i="110"/>
  <c r="H3288" i="110"/>
  <c r="M3288" i="110" s="1"/>
  <c r="D3288" i="110"/>
  <c r="V3287" i="110"/>
  <c r="H3287" i="110"/>
  <c r="M3287" i="110" s="1"/>
  <c r="D3287" i="110"/>
  <c r="V3286" i="110"/>
  <c r="H3286" i="110"/>
  <c r="M3286" i="110" s="1"/>
  <c r="E3286" i="110"/>
  <c r="D3286" i="110"/>
  <c r="C3286" i="110" s="1"/>
  <c r="V3285" i="110"/>
  <c r="M3285" i="110"/>
  <c r="H3285" i="110"/>
  <c r="D3285" i="110"/>
  <c r="E3285" i="110" s="1"/>
  <c r="C3285" i="110"/>
  <c r="V3284" i="110"/>
  <c r="H3284" i="110"/>
  <c r="M3284" i="110" s="1"/>
  <c r="D3284" i="110"/>
  <c r="E3284" i="110" s="1"/>
  <c r="C3284" i="110"/>
  <c r="V3283" i="110"/>
  <c r="H3283" i="110"/>
  <c r="M3283" i="110" s="1"/>
  <c r="D3283" i="110"/>
  <c r="E3283" i="110" s="1"/>
  <c r="H3282" i="110"/>
  <c r="N3282" i="110" s="1"/>
  <c r="D3282" i="110"/>
  <c r="E3282" i="110" s="1"/>
  <c r="C3282" i="110"/>
  <c r="V3281" i="110"/>
  <c r="H3281" i="110"/>
  <c r="M3281" i="110" s="1"/>
  <c r="D3281" i="110"/>
  <c r="H3280" i="110"/>
  <c r="N3280" i="110" s="1"/>
  <c r="D3280" i="110"/>
  <c r="E3280" i="110" s="1"/>
  <c r="C3280" i="110"/>
  <c r="V3279" i="110"/>
  <c r="H3279" i="110"/>
  <c r="M3279" i="110" s="1"/>
  <c r="E3279" i="110"/>
  <c r="D3279" i="110"/>
  <c r="C3279" i="110" s="1"/>
  <c r="H3278" i="110"/>
  <c r="N3278" i="110" s="1"/>
  <c r="D3278" i="110"/>
  <c r="H3277" i="110"/>
  <c r="N3277" i="110" s="1"/>
  <c r="D3277" i="110"/>
  <c r="V3276" i="110"/>
  <c r="M3276" i="110"/>
  <c r="H3276" i="110"/>
  <c r="D3276" i="110"/>
  <c r="C3276" i="110" s="1"/>
  <c r="V3275" i="110"/>
  <c r="H3275" i="110"/>
  <c r="M3275" i="110" s="1"/>
  <c r="D3275" i="110"/>
  <c r="C3275" i="110" s="1"/>
  <c r="V3274" i="110"/>
  <c r="H3274" i="110"/>
  <c r="M3274" i="110" s="1"/>
  <c r="E3274" i="110"/>
  <c r="D3274" i="110"/>
  <c r="C3274" i="110"/>
  <c r="V3273" i="110"/>
  <c r="M3273" i="110"/>
  <c r="H3273" i="110"/>
  <c r="D3273" i="110"/>
  <c r="E3273" i="110" s="1"/>
  <c r="V3272" i="110"/>
  <c r="M3272" i="110"/>
  <c r="H3272" i="110"/>
  <c r="D3272" i="110"/>
  <c r="H3271" i="110"/>
  <c r="N3271" i="110" s="1"/>
  <c r="D3271" i="110"/>
  <c r="H3270" i="110"/>
  <c r="N3270" i="110" s="1"/>
  <c r="D3270" i="110"/>
  <c r="E3270" i="110" s="1"/>
  <c r="H3269" i="110"/>
  <c r="N3269" i="110" s="1"/>
  <c r="D3269" i="110"/>
  <c r="H3268" i="110"/>
  <c r="N3268" i="110" s="1"/>
  <c r="E3268" i="110"/>
  <c r="D3268" i="110"/>
  <c r="C3268" i="110" s="1"/>
  <c r="H3267" i="110"/>
  <c r="N3267" i="110" s="1"/>
  <c r="D3267" i="110"/>
  <c r="H3266" i="110"/>
  <c r="N3266" i="110" s="1"/>
  <c r="E3266" i="110"/>
  <c r="D3266" i="110"/>
  <c r="C3266" i="110"/>
  <c r="H3265" i="110"/>
  <c r="N3265" i="110" s="1"/>
  <c r="D3265" i="110"/>
  <c r="H3264" i="110"/>
  <c r="N3264" i="110" s="1"/>
  <c r="D3264" i="110"/>
  <c r="N3263" i="110"/>
  <c r="H3263" i="110"/>
  <c r="D3263" i="110"/>
  <c r="H3262" i="110"/>
  <c r="N3262" i="110" s="1"/>
  <c r="D3262" i="110"/>
  <c r="H3261" i="110"/>
  <c r="N3261" i="110" s="1"/>
  <c r="D3261" i="110"/>
  <c r="E3261" i="110" s="1"/>
  <c r="C3261" i="110"/>
  <c r="H3260" i="110"/>
  <c r="N3260" i="110" s="1"/>
  <c r="D3260" i="110"/>
  <c r="E3260" i="110" s="1"/>
  <c r="H3259" i="110"/>
  <c r="N3259" i="110" s="1"/>
  <c r="D3259" i="110"/>
  <c r="N3258" i="110"/>
  <c r="H3258" i="110"/>
  <c r="E3258" i="110"/>
  <c r="D3258" i="110"/>
  <c r="C3258" i="110" s="1"/>
  <c r="H3257" i="110"/>
  <c r="N3257" i="110" s="1"/>
  <c r="D3257" i="110"/>
  <c r="H3256" i="110"/>
  <c r="N3256" i="110" s="1"/>
  <c r="D3256" i="110"/>
  <c r="V3255" i="110"/>
  <c r="H3255" i="110"/>
  <c r="M3255" i="110" s="1"/>
  <c r="E3255" i="110"/>
  <c r="D3255" i="110"/>
  <c r="C3255" i="110"/>
  <c r="H3254" i="110"/>
  <c r="N3254" i="110" s="1"/>
  <c r="D3254" i="110"/>
  <c r="N3253" i="110"/>
  <c r="H3253" i="110"/>
  <c r="E3253" i="110"/>
  <c r="D3253" i="110"/>
  <c r="C3253" i="110"/>
  <c r="V3252" i="110"/>
  <c r="H3252" i="110"/>
  <c r="M3252" i="110" s="1"/>
  <c r="D3252" i="110"/>
  <c r="E3252" i="110" s="1"/>
  <c r="C3252" i="110"/>
  <c r="H3251" i="110"/>
  <c r="N3251" i="110" s="1"/>
  <c r="D3251" i="110"/>
  <c r="E3251" i="110" s="1"/>
  <c r="C3251" i="110"/>
  <c r="N3250" i="110"/>
  <c r="H3250" i="110"/>
  <c r="D3250" i="110"/>
  <c r="E3250" i="110" s="1"/>
  <c r="C3250" i="110"/>
  <c r="V3249" i="110"/>
  <c r="H3249" i="110"/>
  <c r="M3249" i="110" s="1"/>
  <c r="D3249" i="110"/>
  <c r="E3249" i="110" s="1"/>
  <c r="C3249" i="110"/>
  <c r="H3248" i="110"/>
  <c r="N3248" i="110" s="1"/>
  <c r="D3248" i="110"/>
  <c r="E3248" i="110" s="1"/>
  <c r="C3248" i="110"/>
  <c r="V3247" i="110"/>
  <c r="H3247" i="110"/>
  <c r="M3247" i="110" s="1"/>
  <c r="D3247" i="110"/>
  <c r="E3247" i="110" s="1"/>
  <c r="V3246" i="110"/>
  <c r="M3246" i="110"/>
  <c r="H3246" i="110"/>
  <c r="D3246" i="110"/>
  <c r="H3245" i="110"/>
  <c r="N3245" i="110" s="1"/>
  <c r="D3245" i="110"/>
  <c r="H3244" i="110"/>
  <c r="N3244" i="110" s="1"/>
  <c r="D3244" i="110"/>
  <c r="E3244" i="110" s="1"/>
  <c r="V3243" i="110"/>
  <c r="H3243" i="110"/>
  <c r="M3243" i="110" s="1"/>
  <c r="D3243" i="110"/>
  <c r="N3242" i="110"/>
  <c r="H3242" i="110"/>
  <c r="D3242" i="110"/>
  <c r="H3241" i="110"/>
  <c r="N3241" i="110" s="1"/>
  <c r="D3241" i="110"/>
  <c r="E3241" i="110" s="1"/>
  <c r="H3240" i="110"/>
  <c r="N3240" i="110" s="1"/>
  <c r="D3240" i="110"/>
  <c r="E3240" i="110" s="1"/>
  <c r="C3240" i="110"/>
  <c r="V3239" i="110"/>
  <c r="H3239" i="110"/>
  <c r="M3239" i="110" s="1"/>
  <c r="D3239" i="110"/>
  <c r="H3238" i="110"/>
  <c r="N3238" i="110" s="1"/>
  <c r="D3238" i="110"/>
  <c r="E3238" i="110" s="1"/>
  <c r="H3237" i="110"/>
  <c r="N3237" i="110" s="1"/>
  <c r="E3237" i="110"/>
  <c r="D3237" i="110"/>
  <c r="C3237" i="110"/>
  <c r="V3236" i="110"/>
  <c r="M3236" i="110"/>
  <c r="H3236" i="110"/>
  <c r="D3236" i="110"/>
  <c r="H3235" i="110"/>
  <c r="N3235" i="110" s="1"/>
  <c r="D3235" i="110"/>
  <c r="E3235" i="110" s="1"/>
  <c r="H3234" i="110"/>
  <c r="N3234" i="110" s="1"/>
  <c r="D3234" i="110"/>
  <c r="E3234" i="110" s="1"/>
  <c r="C3234" i="110"/>
  <c r="V3233" i="110"/>
  <c r="H3233" i="110"/>
  <c r="M3233" i="110" s="1"/>
  <c r="D3233" i="110"/>
  <c r="H3232" i="110"/>
  <c r="N3232" i="110" s="1"/>
  <c r="D3232" i="110"/>
  <c r="E3232" i="110" s="1"/>
  <c r="H3231" i="110"/>
  <c r="N3231" i="110" s="1"/>
  <c r="E3231" i="110"/>
  <c r="D3231" i="110"/>
  <c r="C3231" i="110"/>
  <c r="V3230" i="110"/>
  <c r="M3230" i="110"/>
  <c r="H3230" i="110"/>
  <c r="D3230" i="110"/>
  <c r="H3229" i="110"/>
  <c r="N3229" i="110" s="1"/>
  <c r="D3229" i="110"/>
  <c r="E3229" i="110" s="1"/>
  <c r="V3228" i="110"/>
  <c r="H3228" i="110"/>
  <c r="M3228" i="110" s="1"/>
  <c r="D3228" i="110"/>
  <c r="H3227" i="110"/>
  <c r="N3227" i="110" s="1"/>
  <c r="D3227" i="110"/>
  <c r="V3226" i="110"/>
  <c r="H3226" i="110"/>
  <c r="M3226" i="110" s="1"/>
  <c r="E3226" i="110"/>
  <c r="D3226" i="110"/>
  <c r="C3226" i="110" s="1"/>
  <c r="H3225" i="110"/>
  <c r="N3225" i="110" s="1"/>
  <c r="D3225" i="110"/>
  <c r="V3224" i="110"/>
  <c r="H3224" i="110"/>
  <c r="M3224" i="110" s="1"/>
  <c r="D3224" i="110"/>
  <c r="V3223" i="110"/>
  <c r="H3223" i="110"/>
  <c r="M3223" i="110" s="1"/>
  <c r="D3223" i="110"/>
  <c r="E3223" i="110" s="1"/>
  <c r="C3223" i="110"/>
  <c r="H3222" i="110"/>
  <c r="N3222" i="110" s="1"/>
  <c r="D3222" i="110"/>
  <c r="C3222" i="110" s="1"/>
  <c r="V3221" i="110"/>
  <c r="H3221" i="110"/>
  <c r="M3221" i="110" s="1"/>
  <c r="E3221" i="110"/>
  <c r="D3221" i="110"/>
  <c r="C3221" i="110"/>
  <c r="H3220" i="110"/>
  <c r="N3220" i="110" s="1"/>
  <c r="D3220" i="110"/>
  <c r="V3219" i="110"/>
  <c r="H3219" i="110"/>
  <c r="M3219" i="110" s="1"/>
  <c r="D3219" i="110"/>
  <c r="E3219" i="110" s="1"/>
  <c r="H3218" i="110"/>
  <c r="N3218" i="110" s="1"/>
  <c r="D3218" i="110"/>
  <c r="V3217" i="110"/>
  <c r="H3217" i="110"/>
  <c r="M3217" i="110" s="1"/>
  <c r="D3217" i="110"/>
  <c r="H3216" i="110"/>
  <c r="N3216" i="110" s="1"/>
  <c r="D3216" i="110"/>
  <c r="E3216" i="110" s="1"/>
  <c r="H3215" i="110"/>
  <c r="N3215" i="110" s="1"/>
  <c r="E3215" i="110"/>
  <c r="D3215" i="110"/>
  <c r="C3215" i="110"/>
  <c r="H3214" i="110"/>
  <c r="N3214" i="110" s="1"/>
  <c r="D3214" i="110"/>
  <c r="V3213" i="110"/>
  <c r="H3213" i="110"/>
  <c r="M3213" i="110" s="1"/>
  <c r="D3213" i="110"/>
  <c r="E3213" i="110" s="1"/>
  <c r="V3212" i="110"/>
  <c r="H3212" i="110"/>
  <c r="M3212" i="110" s="1"/>
  <c r="D3212" i="110"/>
  <c r="V3211" i="110"/>
  <c r="H3211" i="110"/>
  <c r="M3211" i="110" s="1"/>
  <c r="D3211" i="110"/>
  <c r="H3210" i="110"/>
  <c r="N3210" i="110" s="1"/>
  <c r="D3210" i="110"/>
  <c r="C3210" i="110" s="1"/>
  <c r="V3209" i="110"/>
  <c r="H3209" i="110"/>
  <c r="M3209" i="110" s="1"/>
  <c r="D3209" i="110"/>
  <c r="E3209" i="110" s="1"/>
  <c r="C3209" i="110"/>
  <c r="H3208" i="110"/>
  <c r="N3208" i="110" s="1"/>
  <c r="D3208" i="110"/>
  <c r="V3207" i="110"/>
  <c r="H3207" i="110"/>
  <c r="M3207" i="110" s="1"/>
  <c r="D3207" i="110"/>
  <c r="E3207" i="110" s="1"/>
  <c r="C3207" i="110"/>
  <c r="H3206" i="110"/>
  <c r="N3206" i="110" s="1"/>
  <c r="D3206" i="110"/>
  <c r="E3206" i="110" s="1"/>
  <c r="C3206" i="110"/>
  <c r="V3205" i="110"/>
  <c r="H3205" i="110"/>
  <c r="M3205" i="110" s="1"/>
  <c r="D3205" i="110"/>
  <c r="E3205" i="110" s="1"/>
  <c r="C3205" i="110"/>
  <c r="H3204" i="110"/>
  <c r="N3204" i="110" s="1"/>
  <c r="D3204" i="110"/>
  <c r="E3204" i="110" s="1"/>
  <c r="C3204" i="110"/>
  <c r="N3203" i="110"/>
  <c r="H3203" i="110"/>
  <c r="D3203" i="110"/>
  <c r="E3203" i="110" s="1"/>
  <c r="C3203" i="110"/>
  <c r="V3202" i="110"/>
  <c r="H3202" i="110"/>
  <c r="M3202" i="110" s="1"/>
  <c r="D3202" i="110"/>
  <c r="C3202" i="110" s="1"/>
  <c r="V3201" i="110"/>
  <c r="H3201" i="110"/>
  <c r="M3201" i="110" s="1"/>
  <c r="D3201" i="110"/>
  <c r="H3200" i="110"/>
  <c r="N3200" i="110" s="1"/>
  <c r="D3200" i="110"/>
  <c r="E3200" i="110" s="1"/>
  <c r="V3199" i="110"/>
  <c r="H3199" i="110"/>
  <c r="M3199" i="110" s="1"/>
  <c r="D3199" i="110"/>
  <c r="N3198" i="110"/>
  <c r="H3198" i="110"/>
  <c r="D3198" i="110"/>
  <c r="V3197" i="110"/>
  <c r="M3197" i="110"/>
  <c r="H3197" i="110"/>
  <c r="D3197" i="110"/>
  <c r="H3196" i="110"/>
  <c r="N3196" i="110" s="1"/>
  <c r="D3196" i="110"/>
  <c r="N3195" i="110"/>
  <c r="H3195" i="110"/>
  <c r="D3195" i="110"/>
  <c r="V3194" i="110"/>
  <c r="M3194" i="110"/>
  <c r="H3194" i="110"/>
  <c r="D3194" i="110"/>
  <c r="E3194" i="110" s="1"/>
  <c r="C3194" i="110"/>
  <c r="V3193" i="110"/>
  <c r="H3193" i="110"/>
  <c r="M3193" i="110" s="1"/>
  <c r="E3193" i="110"/>
  <c r="D3193" i="110"/>
  <c r="C3193" i="110"/>
  <c r="V3192" i="110"/>
  <c r="H3192" i="110"/>
  <c r="M3192" i="110" s="1"/>
  <c r="D3192" i="110"/>
  <c r="E3192" i="110" s="1"/>
  <c r="C3192" i="110"/>
  <c r="H3191" i="110"/>
  <c r="N3191" i="110" s="1"/>
  <c r="D3191" i="110"/>
  <c r="E3191" i="110" s="1"/>
  <c r="C3191" i="110"/>
  <c r="V3190" i="110"/>
  <c r="H3190" i="110"/>
  <c r="M3190" i="110" s="1"/>
  <c r="D3190" i="110"/>
  <c r="H3189" i="110"/>
  <c r="N3189" i="110" s="1"/>
  <c r="D3189" i="110"/>
  <c r="C3189" i="110" s="1"/>
  <c r="V3188" i="110"/>
  <c r="H3188" i="110"/>
  <c r="M3188" i="110" s="1"/>
  <c r="D3188" i="110"/>
  <c r="E3188" i="110" s="1"/>
  <c r="H3187" i="110"/>
  <c r="N3187" i="110" s="1"/>
  <c r="D3187" i="110"/>
  <c r="V3186" i="110"/>
  <c r="H3186" i="110"/>
  <c r="M3186" i="110" s="1"/>
  <c r="D3186" i="110"/>
  <c r="N3185" i="110"/>
  <c r="H3185" i="110"/>
  <c r="D3185" i="110"/>
  <c r="E3185" i="110" s="1"/>
  <c r="H3184" i="110"/>
  <c r="N3184" i="110" s="1"/>
  <c r="D3184" i="110"/>
  <c r="H3183" i="110"/>
  <c r="N3183" i="110" s="1"/>
  <c r="D3183" i="110"/>
  <c r="H3182" i="110"/>
  <c r="N3182" i="110" s="1"/>
  <c r="D3182" i="110"/>
  <c r="E3182" i="110" s="1"/>
  <c r="C3182" i="110"/>
  <c r="N3181" i="110"/>
  <c r="H3181" i="110"/>
  <c r="D3181" i="110"/>
  <c r="H3180" i="110"/>
  <c r="N3180" i="110" s="1"/>
  <c r="D3180" i="110"/>
  <c r="N3179" i="110"/>
  <c r="H3179" i="110"/>
  <c r="D3179" i="110"/>
  <c r="H3178" i="110"/>
  <c r="N3178" i="110" s="1"/>
  <c r="D3178" i="110"/>
  <c r="N3177" i="110"/>
  <c r="H3177" i="110"/>
  <c r="D3177" i="110"/>
  <c r="E3177" i="110" s="1"/>
  <c r="C3177" i="110"/>
  <c r="H3176" i="110"/>
  <c r="N3176" i="110" s="1"/>
  <c r="D3176" i="110"/>
  <c r="H3175" i="110"/>
  <c r="N3175" i="110" s="1"/>
  <c r="D3175" i="110"/>
  <c r="H3174" i="110"/>
  <c r="N3174" i="110" s="1"/>
  <c r="D3174" i="110"/>
  <c r="E3174" i="110" s="1"/>
  <c r="C3174" i="110"/>
  <c r="H3173" i="110"/>
  <c r="N3173" i="110" s="1"/>
  <c r="D3173" i="110"/>
  <c r="C3173" i="110" s="1"/>
  <c r="H3172" i="110"/>
  <c r="N3172" i="110" s="1"/>
  <c r="E3172" i="110"/>
  <c r="D3172" i="110"/>
  <c r="C3172" i="110" s="1"/>
  <c r="H3171" i="110"/>
  <c r="N3171" i="110" s="1"/>
  <c r="D3171" i="110"/>
  <c r="H3170" i="110"/>
  <c r="N3170" i="110" s="1"/>
  <c r="D3170" i="110"/>
  <c r="N3169" i="110"/>
  <c r="H3169" i="110"/>
  <c r="D3169" i="110"/>
  <c r="E3169" i="110" s="1"/>
  <c r="C3169" i="110"/>
  <c r="H3168" i="110"/>
  <c r="N3168" i="110" s="1"/>
  <c r="D3168" i="110"/>
  <c r="H3167" i="110"/>
  <c r="N3167" i="110" s="1"/>
  <c r="D3167" i="110"/>
  <c r="H3166" i="110"/>
  <c r="N3166" i="110" s="1"/>
  <c r="D3166" i="110"/>
  <c r="E3166" i="110" s="1"/>
  <c r="C3166" i="110"/>
  <c r="H3165" i="110"/>
  <c r="N3165" i="110" s="1"/>
  <c r="E3165" i="110"/>
  <c r="D3165" i="110"/>
  <c r="C3165" i="110" s="1"/>
  <c r="H3164" i="110"/>
  <c r="N3164" i="110" s="1"/>
  <c r="D3164" i="110"/>
  <c r="C3164" i="110" s="1"/>
  <c r="H3163" i="110"/>
  <c r="N3163" i="110" s="1"/>
  <c r="D3163" i="110"/>
  <c r="H3162" i="110"/>
  <c r="N3162" i="110" s="1"/>
  <c r="D3162" i="110"/>
  <c r="N3161" i="110"/>
  <c r="H3161" i="110"/>
  <c r="D3161" i="110"/>
  <c r="H3160" i="110"/>
  <c r="N3160" i="110" s="1"/>
  <c r="D3160" i="110"/>
  <c r="H3159" i="110"/>
  <c r="N3159" i="110" s="1"/>
  <c r="E3159" i="110"/>
  <c r="D3159" i="110"/>
  <c r="C3159" i="110" s="1"/>
  <c r="H3158" i="110"/>
  <c r="N3158" i="110" s="1"/>
  <c r="D3158" i="110"/>
  <c r="E3158" i="110" s="1"/>
  <c r="H3157" i="110"/>
  <c r="N3157" i="110" s="1"/>
  <c r="D3157" i="110"/>
  <c r="H3156" i="110"/>
  <c r="N3156" i="110" s="1"/>
  <c r="D3156" i="110"/>
  <c r="C3156" i="110" s="1"/>
  <c r="N3155" i="110"/>
  <c r="H3155" i="110"/>
  <c r="E3155" i="110"/>
  <c r="D3155" i="110"/>
  <c r="C3155" i="110"/>
  <c r="H3154" i="110"/>
  <c r="N3154" i="110" s="1"/>
  <c r="D3154" i="110"/>
  <c r="N3153" i="110"/>
  <c r="H3153" i="110"/>
  <c r="D3153" i="110"/>
  <c r="C3153" i="110" s="1"/>
  <c r="H3152" i="110"/>
  <c r="N3152" i="110" s="1"/>
  <c r="D3152" i="110"/>
  <c r="N3151" i="110"/>
  <c r="H3151" i="110"/>
  <c r="D3151" i="110"/>
  <c r="E3151" i="110" s="1"/>
  <c r="C3151" i="110"/>
  <c r="H3150" i="110"/>
  <c r="N3150" i="110" s="1"/>
  <c r="D3150" i="110"/>
  <c r="E3150" i="110" s="1"/>
  <c r="H3149" i="110"/>
  <c r="N3149" i="110" s="1"/>
  <c r="E3149" i="110"/>
  <c r="D3149" i="110"/>
  <c r="C3149" i="110"/>
  <c r="H3148" i="110"/>
  <c r="N3148" i="110" s="1"/>
  <c r="E3148" i="110"/>
  <c r="D3148" i="110"/>
  <c r="C3148" i="110" s="1"/>
  <c r="H3147" i="110"/>
  <c r="N3147" i="110" s="1"/>
  <c r="E3147" i="110"/>
  <c r="D3147" i="110"/>
  <c r="C3147" i="110"/>
  <c r="N3146" i="110"/>
  <c r="H3146" i="110"/>
  <c r="D3146" i="110"/>
  <c r="H3145" i="110"/>
  <c r="N3145" i="110" s="1"/>
  <c r="D3145" i="110"/>
  <c r="E3145" i="110" s="1"/>
  <c r="H3144" i="110"/>
  <c r="N3144" i="110" s="1"/>
  <c r="D3144" i="110"/>
  <c r="H3143" i="110"/>
  <c r="N3143" i="110" s="1"/>
  <c r="E3143" i="110"/>
  <c r="D3143" i="110"/>
  <c r="C3143" i="110"/>
  <c r="H3142" i="110"/>
  <c r="N3142" i="110" s="1"/>
  <c r="D3142" i="110"/>
  <c r="H3141" i="110"/>
  <c r="N3141" i="110" s="1"/>
  <c r="D3141" i="110"/>
  <c r="H3140" i="110"/>
  <c r="N3140" i="110" s="1"/>
  <c r="D3140" i="110"/>
  <c r="C3140" i="110" s="1"/>
  <c r="H3139" i="110"/>
  <c r="N3139" i="110" s="1"/>
  <c r="E3139" i="110"/>
  <c r="D3139" i="110"/>
  <c r="C3139" i="110" s="1"/>
  <c r="H3138" i="110"/>
  <c r="N3138" i="110" s="1"/>
  <c r="D3138" i="110"/>
  <c r="N3137" i="110"/>
  <c r="H3137" i="110"/>
  <c r="D3137" i="110"/>
  <c r="E3137" i="110" s="1"/>
  <c r="H3136" i="110"/>
  <c r="N3136" i="110" s="1"/>
  <c r="D3136" i="110"/>
  <c r="N3135" i="110"/>
  <c r="H3135" i="110"/>
  <c r="D3135" i="110"/>
  <c r="E3135" i="110" s="1"/>
  <c r="C3135" i="110"/>
  <c r="H3134" i="110"/>
  <c r="N3134" i="110" s="1"/>
  <c r="D3134" i="110"/>
  <c r="E3134" i="110" s="1"/>
  <c r="C3134" i="110"/>
  <c r="H3133" i="110"/>
  <c r="N3133" i="110" s="1"/>
  <c r="D3133" i="110"/>
  <c r="H3132" i="110"/>
  <c r="N3132" i="110" s="1"/>
  <c r="D3132" i="110"/>
  <c r="N3131" i="110"/>
  <c r="H3131" i="110"/>
  <c r="E3131" i="110"/>
  <c r="D3131" i="110"/>
  <c r="C3131" i="110"/>
  <c r="H3130" i="110"/>
  <c r="N3130" i="110" s="1"/>
  <c r="D3130" i="110"/>
  <c r="N3129" i="110"/>
  <c r="H3129" i="110"/>
  <c r="E3129" i="110"/>
  <c r="D3129" i="110"/>
  <c r="C3129" i="110" s="1"/>
  <c r="H3128" i="110"/>
  <c r="N3128" i="110" s="1"/>
  <c r="D3128" i="110"/>
  <c r="N3127" i="110"/>
  <c r="H3127" i="110"/>
  <c r="E3127" i="110"/>
  <c r="D3127" i="110"/>
  <c r="C3127" i="110"/>
  <c r="H3126" i="110"/>
  <c r="N3126" i="110" s="1"/>
  <c r="D3126" i="110"/>
  <c r="E3126" i="110" s="1"/>
  <c r="H3125" i="110"/>
  <c r="N3125" i="110" s="1"/>
  <c r="D3125" i="110"/>
  <c r="E3125" i="110" s="1"/>
  <c r="H3124" i="110"/>
  <c r="N3124" i="110" s="1"/>
  <c r="D3124" i="110"/>
  <c r="N3123" i="110"/>
  <c r="H3123" i="110"/>
  <c r="D3123" i="110"/>
  <c r="E3123" i="110" s="1"/>
  <c r="C3123" i="110"/>
  <c r="H3122" i="110"/>
  <c r="N3122" i="110" s="1"/>
  <c r="D3122" i="110"/>
  <c r="H3121" i="110"/>
  <c r="N3121" i="110" s="1"/>
  <c r="D3121" i="110"/>
  <c r="E3121" i="110" s="1"/>
  <c r="H3120" i="110"/>
  <c r="N3120" i="110" s="1"/>
  <c r="D3120" i="110"/>
  <c r="H3119" i="110"/>
  <c r="N3119" i="110" s="1"/>
  <c r="E3119" i="110"/>
  <c r="D3119" i="110"/>
  <c r="C3119" i="110"/>
  <c r="H3118" i="110"/>
  <c r="N3118" i="110" s="1"/>
  <c r="D3118" i="110"/>
  <c r="V3117" i="110"/>
  <c r="H3117" i="110"/>
  <c r="M3117" i="110" s="1"/>
  <c r="D3117" i="110"/>
  <c r="H3116" i="110"/>
  <c r="N3116" i="110" s="1"/>
  <c r="E3116" i="110"/>
  <c r="D3116" i="110"/>
  <c r="C3116" i="110"/>
  <c r="V3115" i="110"/>
  <c r="M3115" i="110"/>
  <c r="H3115" i="110"/>
  <c r="D3115" i="110"/>
  <c r="E3115" i="110" s="1"/>
  <c r="H3114" i="110"/>
  <c r="N3114" i="110" s="1"/>
  <c r="D3114" i="110"/>
  <c r="V3113" i="110"/>
  <c r="M3113" i="110"/>
  <c r="H3113" i="110"/>
  <c r="D3113" i="110"/>
  <c r="H3112" i="110"/>
  <c r="N3112" i="110" s="1"/>
  <c r="D3112" i="110"/>
  <c r="E3112" i="110" s="1"/>
  <c r="V3111" i="110"/>
  <c r="H3111" i="110"/>
  <c r="M3111" i="110" s="1"/>
  <c r="D3111" i="110"/>
  <c r="E3111" i="110" s="1"/>
  <c r="C3111" i="110"/>
  <c r="N3110" i="110"/>
  <c r="H3110" i="110"/>
  <c r="D3110" i="110"/>
  <c r="N3109" i="110"/>
  <c r="H3109" i="110"/>
  <c r="D3109" i="110"/>
  <c r="E3109" i="110" s="1"/>
  <c r="C3109" i="110"/>
  <c r="V3108" i="110"/>
  <c r="H3108" i="110"/>
  <c r="M3108" i="110" s="1"/>
  <c r="D3108" i="110"/>
  <c r="H3107" i="110"/>
  <c r="N3107" i="110" s="1"/>
  <c r="D3107" i="110"/>
  <c r="V3106" i="110"/>
  <c r="H3106" i="110"/>
  <c r="M3106" i="110" s="1"/>
  <c r="E3106" i="110"/>
  <c r="D3106" i="110"/>
  <c r="C3106" i="110" s="1"/>
  <c r="N3105" i="110"/>
  <c r="H3105" i="110"/>
  <c r="E3105" i="110"/>
  <c r="D3105" i="110"/>
  <c r="C3105" i="110"/>
  <c r="V3104" i="110"/>
  <c r="M3104" i="110"/>
  <c r="H3104" i="110"/>
  <c r="E3104" i="110"/>
  <c r="D3104" i="110"/>
  <c r="C3104" i="110"/>
  <c r="H3103" i="110"/>
  <c r="N3103" i="110" s="1"/>
  <c r="D3103" i="110"/>
  <c r="V3102" i="110"/>
  <c r="H3102" i="110"/>
  <c r="M3102" i="110" s="1"/>
  <c r="D3102" i="110"/>
  <c r="E3102" i="110" s="1"/>
  <c r="V3101" i="110"/>
  <c r="H3101" i="110"/>
  <c r="M3101" i="110" s="1"/>
  <c r="D3101" i="110"/>
  <c r="H3100" i="110"/>
  <c r="N3100" i="110" s="1"/>
  <c r="D3100" i="110"/>
  <c r="E3100" i="110" s="1"/>
  <c r="C3100" i="110"/>
  <c r="V3099" i="110"/>
  <c r="H3099" i="110"/>
  <c r="M3099" i="110" s="1"/>
  <c r="D3099" i="110"/>
  <c r="C3099" i="110" s="1"/>
  <c r="H3098" i="110"/>
  <c r="N3098" i="110" s="1"/>
  <c r="D3098" i="110"/>
  <c r="V3097" i="110"/>
  <c r="M3097" i="110"/>
  <c r="H3097" i="110"/>
  <c r="D3097" i="110"/>
  <c r="H3096" i="110"/>
  <c r="N3096" i="110" s="1"/>
  <c r="D3096" i="110"/>
  <c r="E3096" i="110" s="1"/>
  <c r="C3096" i="110"/>
  <c r="V3095" i="110"/>
  <c r="H3095" i="110"/>
  <c r="M3095" i="110" s="1"/>
  <c r="D3095" i="110"/>
  <c r="C3095" i="110" s="1"/>
  <c r="H3094" i="110"/>
  <c r="N3094" i="110" s="1"/>
  <c r="D3094" i="110"/>
  <c r="V3093" i="110"/>
  <c r="H3093" i="110"/>
  <c r="M3093" i="110" s="1"/>
  <c r="E3093" i="110"/>
  <c r="D3093" i="110"/>
  <c r="C3093" i="110" s="1"/>
  <c r="N3092" i="110"/>
  <c r="H3092" i="110"/>
  <c r="E3092" i="110"/>
  <c r="D3092" i="110"/>
  <c r="C3092" i="110" s="1"/>
  <c r="H3091" i="110"/>
  <c r="N3091" i="110" s="1"/>
  <c r="D3091" i="110"/>
  <c r="V3090" i="110"/>
  <c r="H3090" i="110"/>
  <c r="M3090" i="110" s="1"/>
  <c r="D3090" i="110"/>
  <c r="C3090" i="110" s="1"/>
  <c r="H3089" i="110"/>
  <c r="N3089" i="110" s="1"/>
  <c r="D3089" i="110"/>
  <c r="E3089" i="110" s="1"/>
  <c r="C3089" i="110"/>
  <c r="H3088" i="110"/>
  <c r="N3088" i="110" s="1"/>
  <c r="D3088" i="110"/>
  <c r="H3087" i="110"/>
  <c r="N3087" i="110" s="1"/>
  <c r="E3087" i="110"/>
  <c r="D3087" i="110"/>
  <c r="C3087" i="110"/>
  <c r="H3086" i="110"/>
  <c r="N3086" i="110" s="1"/>
  <c r="D3086" i="110"/>
  <c r="H3085" i="110"/>
  <c r="N3085" i="110" s="1"/>
  <c r="D3085" i="110"/>
  <c r="C3085" i="110" s="1"/>
  <c r="H3084" i="110"/>
  <c r="N3084" i="110" s="1"/>
  <c r="D3084" i="110"/>
  <c r="H3083" i="110"/>
  <c r="N3083" i="110" s="1"/>
  <c r="E3083" i="110"/>
  <c r="D3083" i="110"/>
  <c r="C3083" i="110" s="1"/>
  <c r="H3082" i="110"/>
  <c r="N3082" i="110" s="1"/>
  <c r="D3082" i="110"/>
  <c r="C3082" i="110" s="1"/>
  <c r="N3081" i="110"/>
  <c r="H3081" i="110"/>
  <c r="D3081" i="110"/>
  <c r="E3081" i="110" s="1"/>
  <c r="C3081" i="110"/>
  <c r="H3080" i="110"/>
  <c r="N3080" i="110" s="1"/>
  <c r="D3080" i="110"/>
  <c r="V3079" i="110"/>
  <c r="H3079" i="110"/>
  <c r="M3079" i="110" s="1"/>
  <c r="E3079" i="110"/>
  <c r="D3079" i="110"/>
  <c r="C3079" i="110" s="1"/>
  <c r="N3078" i="110"/>
  <c r="H3078" i="110"/>
  <c r="E3078" i="110"/>
  <c r="D3078" i="110"/>
  <c r="C3078" i="110"/>
  <c r="V3077" i="110"/>
  <c r="M3077" i="110"/>
  <c r="H3077" i="110"/>
  <c r="E3077" i="110"/>
  <c r="D3077" i="110"/>
  <c r="C3077" i="110"/>
  <c r="H3076" i="110"/>
  <c r="N3076" i="110" s="1"/>
  <c r="E3076" i="110"/>
  <c r="D3076" i="110"/>
  <c r="C3076" i="110" s="1"/>
  <c r="V3075" i="110"/>
  <c r="H3075" i="110"/>
  <c r="M3075" i="110" s="1"/>
  <c r="D3075" i="110"/>
  <c r="H3074" i="110"/>
  <c r="N3074" i="110" s="1"/>
  <c r="E3074" i="110"/>
  <c r="D3074" i="110"/>
  <c r="C3074" i="110"/>
  <c r="V3073" i="110"/>
  <c r="H3073" i="110"/>
  <c r="M3073" i="110" s="1"/>
  <c r="D3073" i="110"/>
  <c r="E3073" i="110" s="1"/>
  <c r="C3073" i="110"/>
  <c r="V3072" i="110"/>
  <c r="H3072" i="110"/>
  <c r="M3072" i="110" s="1"/>
  <c r="D3072" i="110"/>
  <c r="E3072" i="110" s="1"/>
  <c r="V3071" i="110"/>
  <c r="H3071" i="110"/>
  <c r="M3071" i="110" s="1"/>
  <c r="D3071" i="110"/>
  <c r="C3071" i="110" s="1"/>
  <c r="V3070" i="110"/>
  <c r="M3070" i="110"/>
  <c r="H3070" i="110"/>
  <c r="E3070" i="110"/>
  <c r="D3070" i="110"/>
  <c r="C3070" i="110"/>
  <c r="H3069" i="110"/>
  <c r="N3069" i="110" s="1"/>
  <c r="D3069" i="110"/>
  <c r="N3068" i="110"/>
  <c r="H3068" i="110"/>
  <c r="D3068" i="110"/>
  <c r="V3067" i="110"/>
  <c r="M3067" i="110"/>
  <c r="H3067" i="110"/>
  <c r="D3067" i="110"/>
  <c r="E3067" i="110" s="1"/>
  <c r="C3067" i="110"/>
  <c r="N3066" i="110"/>
  <c r="H3066" i="110"/>
  <c r="D3066" i="110"/>
  <c r="C3066" i="110" s="1"/>
  <c r="V3065" i="110"/>
  <c r="H3065" i="110"/>
  <c r="M3065" i="110" s="1"/>
  <c r="D3065" i="110"/>
  <c r="E3065" i="110" s="1"/>
  <c r="C3065" i="110"/>
  <c r="H3064" i="110"/>
  <c r="N3064" i="110" s="1"/>
  <c r="D3064" i="110"/>
  <c r="E3064" i="110" s="1"/>
  <c r="C3064" i="110"/>
  <c r="V3063" i="110"/>
  <c r="H3063" i="110"/>
  <c r="M3063" i="110" s="1"/>
  <c r="D3063" i="110"/>
  <c r="E3063" i="110" s="1"/>
  <c r="C3063" i="110"/>
  <c r="H3062" i="110"/>
  <c r="N3062" i="110" s="1"/>
  <c r="D3062" i="110"/>
  <c r="E3062" i="110" s="1"/>
  <c r="V3061" i="110"/>
  <c r="H3061" i="110"/>
  <c r="M3061" i="110" s="1"/>
  <c r="D3061" i="110"/>
  <c r="E3061" i="110" s="1"/>
  <c r="H3060" i="110"/>
  <c r="N3060" i="110" s="1"/>
  <c r="E3060" i="110"/>
  <c r="D3060" i="110"/>
  <c r="C3060" i="110" s="1"/>
  <c r="V3059" i="110"/>
  <c r="H3059" i="110"/>
  <c r="M3059" i="110" s="1"/>
  <c r="D3059" i="110"/>
  <c r="E3059" i="110" s="1"/>
  <c r="H3058" i="110"/>
  <c r="N3058" i="110" s="1"/>
  <c r="D3058" i="110"/>
  <c r="V3057" i="110"/>
  <c r="H3057" i="110"/>
  <c r="M3057" i="110" s="1"/>
  <c r="D3057" i="110"/>
  <c r="N3056" i="110"/>
  <c r="H3056" i="110"/>
  <c r="D3056" i="110"/>
  <c r="C3056" i="110" s="1"/>
  <c r="V3055" i="110"/>
  <c r="H3055" i="110"/>
  <c r="M3055" i="110" s="1"/>
  <c r="E3055" i="110"/>
  <c r="D3055" i="110"/>
  <c r="C3055" i="110" s="1"/>
  <c r="H3054" i="110"/>
  <c r="N3054" i="110" s="1"/>
  <c r="D3054" i="110"/>
  <c r="V3053" i="110"/>
  <c r="H3053" i="110"/>
  <c r="M3053" i="110" s="1"/>
  <c r="D3053" i="110"/>
  <c r="N3052" i="110"/>
  <c r="H3052" i="110"/>
  <c r="D3052" i="110"/>
  <c r="E3052" i="110" s="1"/>
  <c r="C3052" i="110"/>
  <c r="V3051" i="110"/>
  <c r="H3051" i="110"/>
  <c r="M3051" i="110" s="1"/>
  <c r="E3051" i="110"/>
  <c r="D3051" i="110"/>
  <c r="C3051" i="110" s="1"/>
  <c r="H3050" i="110"/>
  <c r="N3050" i="110" s="1"/>
  <c r="D3050" i="110"/>
  <c r="V3049" i="110"/>
  <c r="H3049" i="110"/>
  <c r="M3049" i="110" s="1"/>
  <c r="D3049" i="110"/>
  <c r="E3049" i="110" s="1"/>
  <c r="C3049" i="110"/>
  <c r="H3048" i="110"/>
  <c r="N3048" i="110" s="1"/>
  <c r="D3048" i="110"/>
  <c r="E3048" i="110" s="1"/>
  <c r="H3047" i="110"/>
  <c r="N3047" i="110" s="1"/>
  <c r="D3047" i="110"/>
  <c r="E3047" i="110" s="1"/>
  <c r="C3047" i="110"/>
  <c r="V3046" i="110"/>
  <c r="H3046" i="110"/>
  <c r="M3046" i="110" s="1"/>
  <c r="D3046" i="110"/>
  <c r="E3046" i="110" s="1"/>
  <c r="C3046" i="110"/>
  <c r="V3045" i="110"/>
  <c r="H3045" i="110"/>
  <c r="M3045" i="110" s="1"/>
  <c r="D3045" i="110"/>
  <c r="E3045" i="110" s="1"/>
  <c r="H3044" i="110"/>
  <c r="N3044" i="110" s="1"/>
  <c r="D3044" i="110"/>
  <c r="V3043" i="110"/>
  <c r="M3043" i="110"/>
  <c r="H3043" i="110"/>
  <c r="D3043" i="110"/>
  <c r="E3043" i="110" s="1"/>
  <c r="N3042" i="110"/>
  <c r="H3042" i="110"/>
  <c r="D3042" i="110"/>
  <c r="E3042" i="110" s="1"/>
  <c r="V3041" i="110"/>
  <c r="M3041" i="110"/>
  <c r="H3041" i="110"/>
  <c r="E3041" i="110"/>
  <c r="D3041" i="110"/>
  <c r="C3041" i="110" s="1"/>
  <c r="N3040" i="110"/>
  <c r="H3040" i="110"/>
  <c r="D3040" i="110"/>
  <c r="H3039" i="110"/>
  <c r="N3039" i="110" s="1"/>
  <c r="D3039" i="110"/>
  <c r="E3039" i="110" s="1"/>
  <c r="V3038" i="110"/>
  <c r="H3038" i="110"/>
  <c r="M3038" i="110" s="1"/>
  <c r="E3038" i="110"/>
  <c r="D3038" i="110"/>
  <c r="C3038" i="110" s="1"/>
  <c r="H3037" i="110"/>
  <c r="N3037" i="110" s="1"/>
  <c r="D3037" i="110"/>
  <c r="V3036" i="110"/>
  <c r="H3036" i="110"/>
  <c r="M3036" i="110" s="1"/>
  <c r="E3036" i="110"/>
  <c r="D3036" i="110"/>
  <c r="C3036" i="110" s="1"/>
  <c r="H3035" i="110"/>
  <c r="N3035" i="110" s="1"/>
  <c r="E3035" i="110"/>
  <c r="D3035" i="110"/>
  <c r="C3035" i="110" s="1"/>
  <c r="H3034" i="110"/>
  <c r="N3034" i="110" s="1"/>
  <c r="D3034" i="110"/>
  <c r="V3033" i="110"/>
  <c r="H3033" i="110"/>
  <c r="M3033" i="110" s="1"/>
  <c r="E3033" i="110"/>
  <c r="D3033" i="110"/>
  <c r="C3033" i="110"/>
  <c r="V3032" i="110"/>
  <c r="H3032" i="110"/>
  <c r="M3032" i="110" s="1"/>
  <c r="D3032" i="110"/>
  <c r="E3032" i="110" s="1"/>
  <c r="V3031" i="110"/>
  <c r="H3031" i="110"/>
  <c r="M3031" i="110" s="1"/>
  <c r="D3031" i="110"/>
  <c r="H3030" i="110"/>
  <c r="N3030" i="110" s="1"/>
  <c r="D3030" i="110"/>
  <c r="E3030" i="110" s="1"/>
  <c r="H3029" i="110"/>
  <c r="N3029" i="110" s="1"/>
  <c r="E3029" i="110"/>
  <c r="D3029" i="110"/>
  <c r="C3029" i="110" s="1"/>
  <c r="V3028" i="110"/>
  <c r="H3028" i="110"/>
  <c r="M3028" i="110" s="1"/>
  <c r="D3028" i="110"/>
  <c r="H3027" i="110"/>
  <c r="N3027" i="110" s="1"/>
  <c r="D3027" i="110"/>
  <c r="E3027" i="110" s="1"/>
  <c r="V3026" i="110"/>
  <c r="H3026" i="110"/>
  <c r="M3026" i="110" s="1"/>
  <c r="D3026" i="110"/>
  <c r="E3026" i="110" s="1"/>
  <c r="H3025" i="110"/>
  <c r="N3025" i="110" s="1"/>
  <c r="D3025" i="110"/>
  <c r="V3024" i="110"/>
  <c r="M3024" i="110"/>
  <c r="H3024" i="110"/>
  <c r="D3024" i="110"/>
  <c r="H3023" i="110"/>
  <c r="N3023" i="110" s="1"/>
  <c r="D3023" i="110"/>
  <c r="E3023" i="110" s="1"/>
  <c r="V3022" i="110"/>
  <c r="H3022" i="110"/>
  <c r="M3022" i="110" s="1"/>
  <c r="E3022" i="110"/>
  <c r="D3022" i="110"/>
  <c r="C3022" i="110" s="1"/>
  <c r="H3021" i="110"/>
  <c r="N3021" i="110" s="1"/>
  <c r="D3021" i="110"/>
  <c r="V3020" i="110"/>
  <c r="H3020" i="110"/>
  <c r="M3020" i="110" s="1"/>
  <c r="E3020" i="110"/>
  <c r="D3020" i="110"/>
  <c r="C3020" i="110"/>
  <c r="V3019" i="110"/>
  <c r="H3019" i="110"/>
  <c r="M3019" i="110" s="1"/>
  <c r="D3019" i="110"/>
  <c r="E3019" i="110" s="1"/>
  <c r="H3018" i="110"/>
  <c r="N3018" i="110" s="1"/>
  <c r="D3018" i="110"/>
  <c r="E3018" i="110" s="1"/>
  <c r="C3018" i="110"/>
  <c r="V3017" i="110"/>
  <c r="H3017" i="110"/>
  <c r="M3017" i="110" s="1"/>
  <c r="D3017" i="110"/>
  <c r="E3017" i="110" s="1"/>
  <c r="C3017" i="110"/>
  <c r="H3016" i="110"/>
  <c r="N3016" i="110" s="1"/>
  <c r="D3016" i="110"/>
  <c r="E3016" i="110" s="1"/>
  <c r="V3015" i="110"/>
  <c r="H3015" i="110"/>
  <c r="M3015" i="110" s="1"/>
  <c r="D3015" i="110"/>
  <c r="H3014" i="110"/>
  <c r="N3014" i="110" s="1"/>
  <c r="D3014" i="110"/>
  <c r="E3014" i="110" s="1"/>
  <c r="H3013" i="110"/>
  <c r="N3013" i="110" s="1"/>
  <c r="E3013" i="110"/>
  <c r="D3013" i="110"/>
  <c r="C3013" i="110" s="1"/>
  <c r="V3012" i="110"/>
  <c r="H3012" i="110"/>
  <c r="M3012" i="110" s="1"/>
  <c r="D3012" i="110"/>
  <c r="H3011" i="110"/>
  <c r="N3011" i="110" s="1"/>
  <c r="D3011" i="110"/>
  <c r="E3011" i="110" s="1"/>
  <c r="H3010" i="110"/>
  <c r="N3010" i="110" s="1"/>
  <c r="D3010" i="110"/>
  <c r="E3010" i="110" s="1"/>
  <c r="C3010" i="110"/>
  <c r="H3009" i="110"/>
  <c r="N3009" i="110" s="1"/>
  <c r="D3009" i="110"/>
  <c r="E3009" i="110" s="1"/>
  <c r="N3008" i="110"/>
  <c r="H3008" i="110"/>
  <c r="E3008" i="110"/>
  <c r="D3008" i="110"/>
  <c r="C3008" i="110" s="1"/>
  <c r="V3007" i="110"/>
  <c r="H3007" i="110"/>
  <c r="M3007" i="110" s="1"/>
  <c r="E3007" i="110"/>
  <c r="D3007" i="110"/>
  <c r="C3007" i="110" s="1"/>
  <c r="V3006" i="110"/>
  <c r="H3006" i="110"/>
  <c r="M3006" i="110" s="1"/>
  <c r="D3006" i="110"/>
  <c r="V3005" i="110"/>
  <c r="M3005" i="110"/>
  <c r="H3005" i="110"/>
  <c r="D3005" i="110"/>
  <c r="H3004" i="110"/>
  <c r="N3004" i="110" s="1"/>
  <c r="D3004" i="110"/>
  <c r="E3004" i="110" s="1"/>
  <c r="V3003" i="110"/>
  <c r="H3003" i="110"/>
  <c r="M3003" i="110" s="1"/>
  <c r="E3003" i="110"/>
  <c r="D3003" i="110"/>
  <c r="C3003" i="110" s="1"/>
  <c r="H3002" i="110"/>
  <c r="N3002" i="110" s="1"/>
  <c r="D3002" i="110"/>
  <c r="N3001" i="110"/>
  <c r="H3001" i="110"/>
  <c r="D3001" i="110"/>
  <c r="E3001" i="110" s="1"/>
  <c r="V3000" i="110"/>
  <c r="M3000" i="110"/>
  <c r="H3000" i="110"/>
  <c r="D3000" i="110"/>
  <c r="C3000" i="110" s="1"/>
  <c r="N2999" i="110"/>
  <c r="H2999" i="110"/>
  <c r="D2999" i="110"/>
  <c r="N2998" i="110"/>
  <c r="H2998" i="110"/>
  <c r="D2998" i="110"/>
  <c r="E2998" i="110" s="1"/>
  <c r="V2997" i="110"/>
  <c r="M2997" i="110"/>
  <c r="H2997" i="110"/>
  <c r="D2997" i="110"/>
  <c r="N2996" i="110"/>
  <c r="H2996" i="110"/>
  <c r="D2996" i="110"/>
  <c r="H2995" i="110"/>
  <c r="N2995" i="110" s="1"/>
  <c r="D2995" i="110"/>
  <c r="E2995" i="110" s="1"/>
  <c r="H2994" i="110"/>
  <c r="N2994" i="110" s="1"/>
  <c r="D2994" i="110"/>
  <c r="V2993" i="110"/>
  <c r="M2993" i="110"/>
  <c r="H2993" i="110"/>
  <c r="D2993" i="110"/>
  <c r="V2992" i="110"/>
  <c r="M2992" i="110"/>
  <c r="H2992" i="110"/>
  <c r="D2992" i="110"/>
  <c r="C2992" i="110" s="1"/>
  <c r="H2991" i="110"/>
  <c r="N2991" i="110" s="1"/>
  <c r="E2991" i="110"/>
  <c r="D2991" i="110"/>
  <c r="C2991" i="110" s="1"/>
  <c r="H2990" i="110"/>
  <c r="N2990" i="110" s="1"/>
  <c r="D2990" i="110"/>
  <c r="N2989" i="110"/>
  <c r="H2989" i="110"/>
  <c r="D2989" i="110"/>
  <c r="E2989" i="110" s="1"/>
  <c r="V2988" i="110"/>
  <c r="M2988" i="110"/>
  <c r="H2988" i="110"/>
  <c r="D2988" i="110"/>
  <c r="C2988" i="110" s="1"/>
  <c r="V2987" i="110"/>
  <c r="H2987" i="110"/>
  <c r="M2987" i="110" s="1"/>
  <c r="D2987" i="110"/>
  <c r="C2987" i="110" s="1"/>
  <c r="H2986" i="110"/>
  <c r="N2986" i="110" s="1"/>
  <c r="E2986" i="110"/>
  <c r="D2986" i="110"/>
  <c r="C2986" i="110" s="1"/>
  <c r="N2985" i="110"/>
  <c r="H2985" i="110"/>
  <c r="E2985" i="110"/>
  <c r="D2985" i="110"/>
  <c r="C2985" i="110" s="1"/>
  <c r="N2984" i="110"/>
  <c r="H2984" i="110"/>
  <c r="D2984" i="110"/>
  <c r="V2983" i="110"/>
  <c r="M2983" i="110"/>
  <c r="H2983" i="110"/>
  <c r="E2983" i="110"/>
  <c r="D2983" i="110"/>
  <c r="C2983" i="110"/>
  <c r="V2982" i="110"/>
  <c r="H2982" i="110"/>
  <c r="M2982" i="110" s="1"/>
  <c r="D2982" i="110"/>
  <c r="E2982" i="110" s="1"/>
  <c r="C2982" i="110"/>
  <c r="H2981" i="110"/>
  <c r="N2981" i="110" s="1"/>
  <c r="D2981" i="110"/>
  <c r="E2981" i="110" s="1"/>
  <c r="C2981" i="110"/>
  <c r="N2980" i="110"/>
  <c r="H2980" i="110"/>
  <c r="D2980" i="110"/>
  <c r="C2980" i="110" s="1"/>
  <c r="V2979" i="110"/>
  <c r="H2979" i="110"/>
  <c r="M2979" i="110" s="1"/>
  <c r="E2979" i="110"/>
  <c r="D2979" i="110"/>
  <c r="C2979" i="110" s="1"/>
  <c r="H2978" i="110"/>
  <c r="N2978" i="110" s="1"/>
  <c r="E2978" i="110"/>
  <c r="D2978" i="110"/>
  <c r="C2978" i="110" s="1"/>
  <c r="H2977" i="110"/>
  <c r="N2977" i="110" s="1"/>
  <c r="E2977" i="110"/>
  <c r="D2977" i="110"/>
  <c r="C2977" i="110"/>
  <c r="N2976" i="110"/>
  <c r="H2976" i="110"/>
  <c r="D2976" i="110"/>
  <c r="V2975" i="110"/>
  <c r="H2975" i="110"/>
  <c r="M2975" i="110" s="1"/>
  <c r="D2975" i="110"/>
  <c r="E2975" i="110" s="1"/>
  <c r="V2974" i="110"/>
  <c r="H2974" i="110"/>
  <c r="M2974" i="110" s="1"/>
  <c r="D2974" i="110"/>
  <c r="E2974" i="110" s="1"/>
  <c r="H2973" i="110"/>
  <c r="N2973" i="110" s="1"/>
  <c r="D2973" i="110"/>
  <c r="E2973" i="110" s="1"/>
  <c r="H2972" i="110"/>
  <c r="N2972" i="110" s="1"/>
  <c r="D2972" i="110"/>
  <c r="E2972" i="110" s="1"/>
  <c r="C2972" i="110"/>
  <c r="V2971" i="110"/>
  <c r="H2971" i="110"/>
  <c r="M2971" i="110" s="1"/>
  <c r="D2971" i="110"/>
  <c r="E2971" i="110" s="1"/>
  <c r="C2971" i="110"/>
  <c r="H2970" i="110"/>
  <c r="N2970" i="110" s="1"/>
  <c r="D2970" i="110"/>
  <c r="E2970" i="110" s="1"/>
  <c r="C2970" i="110"/>
  <c r="H2969" i="110"/>
  <c r="N2969" i="110" s="1"/>
  <c r="D2969" i="110"/>
  <c r="E2969" i="110" s="1"/>
  <c r="V2968" i="110"/>
  <c r="H2968" i="110"/>
  <c r="M2968" i="110" s="1"/>
  <c r="D2968" i="110"/>
  <c r="E2968" i="110" s="1"/>
  <c r="V2967" i="110"/>
  <c r="H2967" i="110"/>
  <c r="M2967" i="110" s="1"/>
  <c r="D2967" i="110"/>
  <c r="E2967" i="110" s="1"/>
  <c r="H2966" i="110"/>
  <c r="N2966" i="110" s="1"/>
  <c r="D2966" i="110"/>
  <c r="V2965" i="110"/>
  <c r="M2965" i="110"/>
  <c r="H2965" i="110"/>
  <c r="D2965" i="110"/>
  <c r="N2964" i="110"/>
  <c r="H2964" i="110"/>
  <c r="D2964" i="110"/>
  <c r="E2964" i="110" s="1"/>
  <c r="H2963" i="110"/>
  <c r="N2963" i="110" s="1"/>
  <c r="D2963" i="110"/>
  <c r="V2962" i="110"/>
  <c r="M2962" i="110"/>
  <c r="H2962" i="110"/>
  <c r="D2962" i="110"/>
  <c r="V2961" i="110"/>
  <c r="M2961" i="110"/>
  <c r="H2961" i="110"/>
  <c r="E2961" i="110"/>
  <c r="D2961" i="110"/>
  <c r="C2961" i="110" s="1"/>
  <c r="H2960" i="110"/>
  <c r="N2960" i="110" s="1"/>
  <c r="E2960" i="110"/>
  <c r="D2960" i="110"/>
  <c r="C2960" i="110" s="1"/>
  <c r="V2959" i="110"/>
  <c r="H2959" i="110"/>
  <c r="M2959" i="110" s="1"/>
  <c r="E2959" i="110"/>
  <c r="D2959" i="110"/>
  <c r="C2959" i="110" s="1"/>
  <c r="N2958" i="110"/>
  <c r="H2958" i="110"/>
  <c r="E2958" i="110"/>
  <c r="D2958" i="110"/>
  <c r="C2958" i="110"/>
  <c r="V2957" i="110"/>
  <c r="H2957" i="110"/>
  <c r="M2957" i="110" s="1"/>
  <c r="D2957" i="110"/>
  <c r="E2957" i="110" s="1"/>
  <c r="H2956" i="110"/>
  <c r="N2956" i="110" s="1"/>
  <c r="D2956" i="110"/>
  <c r="E2956" i="110" s="1"/>
  <c r="C2956" i="110"/>
  <c r="V2955" i="110"/>
  <c r="H2955" i="110"/>
  <c r="M2955" i="110" s="1"/>
  <c r="D2955" i="110"/>
  <c r="E2955" i="110" s="1"/>
  <c r="C2955" i="110"/>
  <c r="H2954" i="110"/>
  <c r="N2954" i="110" s="1"/>
  <c r="D2954" i="110"/>
  <c r="E2954" i="110" s="1"/>
  <c r="C2954" i="110"/>
  <c r="H2953" i="110"/>
  <c r="N2953" i="110" s="1"/>
  <c r="D2953" i="110"/>
  <c r="E2953" i="110" s="1"/>
  <c r="N2952" i="110"/>
  <c r="H2952" i="110"/>
  <c r="E2952" i="110"/>
  <c r="D2952" i="110"/>
  <c r="C2952" i="110" s="1"/>
  <c r="V2951" i="110"/>
  <c r="H2951" i="110"/>
  <c r="M2951" i="110" s="1"/>
  <c r="E2951" i="110"/>
  <c r="D2951" i="110"/>
  <c r="C2951" i="110" s="1"/>
  <c r="V2950" i="110"/>
  <c r="H2950" i="110"/>
  <c r="M2950" i="110" s="1"/>
  <c r="D2950" i="110"/>
  <c r="V2949" i="110"/>
  <c r="H2949" i="110"/>
  <c r="M2949" i="110" s="1"/>
  <c r="D2949" i="110"/>
  <c r="H2948" i="110"/>
  <c r="N2948" i="110" s="1"/>
  <c r="D2948" i="110"/>
  <c r="H2947" i="110"/>
  <c r="N2947" i="110" s="1"/>
  <c r="D2947" i="110"/>
  <c r="H2946" i="110"/>
  <c r="N2946" i="110" s="1"/>
  <c r="D2946" i="110"/>
  <c r="H2945" i="110"/>
  <c r="N2945" i="110" s="1"/>
  <c r="E2945" i="110"/>
  <c r="D2945" i="110"/>
  <c r="C2945" i="110" s="1"/>
  <c r="H2944" i="110"/>
  <c r="N2944" i="110" s="1"/>
  <c r="E2944" i="110"/>
  <c r="D2944" i="110"/>
  <c r="C2944" i="110" s="1"/>
  <c r="H2943" i="110"/>
  <c r="N2943" i="110" s="1"/>
  <c r="E2943" i="110"/>
  <c r="D2943" i="110"/>
  <c r="C2943" i="110" s="1"/>
  <c r="N2942" i="110"/>
  <c r="H2942" i="110"/>
  <c r="E2942" i="110"/>
  <c r="D2942" i="110"/>
  <c r="C2942" i="110" s="1"/>
  <c r="V2941" i="110"/>
  <c r="H2941" i="110"/>
  <c r="M2941" i="110" s="1"/>
  <c r="E2941" i="110"/>
  <c r="D2941" i="110"/>
  <c r="C2941" i="110"/>
  <c r="V2940" i="110"/>
  <c r="H2940" i="110"/>
  <c r="M2940" i="110" s="1"/>
  <c r="D2940" i="110"/>
  <c r="E2940" i="110" s="1"/>
  <c r="C2940" i="110"/>
  <c r="V2939" i="110"/>
  <c r="M2939" i="110"/>
  <c r="H2939" i="110"/>
  <c r="D2939" i="110"/>
  <c r="V2938" i="110"/>
  <c r="M2938" i="110"/>
  <c r="H2938" i="110"/>
  <c r="E2938" i="110"/>
  <c r="D2938" i="110"/>
  <c r="C2938" i="110" s="1"/>
  <c r="V2937" i="110"/>
  <c r="H2937" i="110"/>
  <c r="M2937" i="110" s="1"/>
  <c r="E2937" i="110"/>
  <c r="D2937" i="110"/>
  <c r="C2937" i="110" s="1"/>
  <c r="V2936" i="110"/>
  <c r="H2936" i="110"/>
  <c r="M2936" i="110" s="1"/>
  <c r="D2936" i="110"/>
  <c r="V2935" i="110"/>
  <c r="H2935" i="110"/>
  <c r="M2935" i="110" s="1"/>
  <c r="D2935" i="110"/>
  <c r="H2934" i="110"/>
  <c r="N2934" i="110" s="1"/>
  <c r="D2934" i="110"/>
  <c r="V2933" i="110"/>
  <c r="M2933" i="110"/>
  <c r="H2933" i="110"/>
  <c r="D2933" i="110"/>
  <c r="N2932" i="110"/>
  <c r="H2932" i="110"/>
  <c r="D2932" i="110"/>
  <c r="H2931" i="110"/>
  <c r="N2931" i="110" s="1"/>
  <c r="D2931" i="110"/>
  <c r="V2930" i="110"/>
  <c r="H2930" i="110"/>
  <c r="M2930" i="110" s="1"/>
  <c r="D2930" i="110"/>
  <c r="V2929" i="110"/>
  <c r="H2929" i="110"/>
  <c r="M2929" i="110" s="1"/>
  <c r="E2929" i="110"/>
  <c r="D2929" i="110"/>
  <c r="C2929" i="110" s="1"/>
  <c r="N2928" i="110"/>
  <c r="H2928" i="110"/>
  <c r="E2928" i="110"/>
  <c r="D2928" i="110"/>
  <c r="C2928" i="110" s="1"/>
  <c r="V2927" i="110"/>
  <c r="H2927" i="110"/>
  <c r="M2927" i="110" s="1"/>
  <c r="E2927" i="110"/>
  <c r="D2927" i="110"/>
  <c r="C2927" i="110"/>
  <c r="N2926" i="110"/>
  <c r="H2926" i="110"/>
  <c r="D2926" i="110"/>
  <c r="E2926" i="110" s="1"/>
  <c r="C2926" i="110"/>
  <c r="V2925" i="110"/>
  <c r="H2925" i="110"/>
  <c r="M2925" i="110" s="1"/>
  <c r="D2925" i="110"/>
  <c r="C2925" i="110" s="1"/>
  <c r="H2924" i="110"/>
  <c r="N2924" i="110" s="1"/>
  <c r="E2924" i="110"/>
  <c r="D2924" i="110"/>
  <c r="C2924" i="110" s="1"/>
  <c r="V2923" i="110"/>
  <c r="H2923" i="110"/>
  <c r="M2923" i="110" s="1"/>
  <c r="D2923" i="110"/>
  <c r="H2922" i="110"/>
  <c r="N2922" i="110" s="1"/>
  <c r="E2922" i="110"/>
  <c r="D2922" i="110"/>
  <c r="C2922" i="110" s="1"/>
  <c r="V2921" i="110"/>
  <c r="H2921" i="110"/>
  <c r="M2921" i="110" s="1"/>
  <c r="D2921" i="110"/>
  <c r="H2920" i="110"/>
  <c r="N2920" i="110" s="1"/>
  <c r="D2920" i="110"/>
  <c r="E2920" i="110" s="1"/>
  <c r="C2920" i="110"/>
  <c r="V2919" i="110"/>
  <c r="M2919" i="110"/>
  <c r="H2919" i="110"/>
  <c r="D2919" i="110"/>
  <c r="H2918" i="110"/>
  <c r="N2918" i="110" s="1"/>
  <c r="D2918" i="110"/>
  <c r="V2917" i="110"/>
  <c r="H2917" i="110"/>
  <c r="M2917" i="110" s="1"/>
  <c r="D2917" i="110"/>
  <c r="H2916" i="110"/>
  <c r="N2916" i="110" s="1"/>
  <c r="D2916" i="110"/>
  <c r="V2915" i="110"/>
  <c r="H2915" i="110"/>
  <c r="M2915" i="110" s="1"/>
  <c r="E2915" i="110"/>
  <c r="D2915" i="110"/>
  <c r="C2915" i="110" s="1"/>
  <c r="H2914" i="110"/>
  <c r="N2914" i="110" s="1"/>
  <c r="D2914" i="110"/>
  <c r="V2913" i="110"/>
  <c r="H2913" i="110"/>
  <c r="M2913" i="110" s="1"/>
  <c r="E2913" i="110"/>
  <c r="D2913" i="110"/>
  <c r="C2913" i="110" s="1"/>
  <c r="V2912" i="110"/>
  <c r="H2912" i="110"/>
  <c r="M2912" i="110" s="1"/>
  <c r="E2912" i="110"/>
  <c r="D2912" i="110"/>
  <c r="C2912" i="110"/>
  <c r="H2911" i="110"/>
  <c r="N2911" i="110" s="1"/>
  <c r="E2911" i="110"/>
  <c r="D2911" i="110"/>
  <c r="C2911" i="110"/>
  <c r="V2910" i="110"/>
  <c r="H2910" i="110"/>
  <c r="M2910" i="110" s="1"/>
  <c r="D2910" i="110"/>
  <c r="E2910" i="110" s="1"/>
  <c r="C2910" i="110"/>
  <c r="H2909" i="110"/>
  <c r="N2909" i="110" s="1"/>
  <c r="E2909" i="110"/>
  <c r="D2909" i="110"/>
  <c r="C2909" i="110"/>
  <c r="V2908" i="110"/>
  <c r="H2908" i="110"/>
  <c r="M2908" i="110" s="1"/>
  <c r="D2908" i="110"/>
  <c r="H2907" i="110"/>
  <c r="N2907" i="110" s="1"/>
  <c r="D2907" i="110"/>
  <c r="V2906" i="110"/>
  <c r="M2906" i="110"/>
  <c r="H2906" i="110"/>
  <c r="D2906" i="110"/>
  <c r="H2905" i="110"/>
  <c r="N2905" i="110" s="1"/>
  <c r="D2905" i="110"/>
  <c r="V2904" i="110"/>
  <c r="M2904" i="110"/>
  <c r="H2904" i="110"/>
  <c r="D2904" i="110"/>
  <c r="N2903" i="110"/>
  <c r="H2903" i="110"/>
  <c r="D2903" i="110"/>
  <c r="V2902" i="110"/>
  <c r="M2902" i="110"/>
  <c r="H2902" i="110"/>
  <c r="D2902" i="110"/>
  <c r="N2901" i="110"/>
  <c r="H2901" i="110"/>
  <c r="D2901" i="110"/>
  <c r="V2900" i="110"/>
  <c r="M2900" i="110"/>
  <c r="H2900" i="110"/>
  <c r="D2900" i="110"/>
  <c r="E2900" i="110" s="1"/>
  <c r="C2900" i="110"/>
  <c r="V2899" i="110"/>
  <c r="H2899" i="110"/>
  <c r="M2899" i="110" s="1"/>
  <c r="D2899" i="110"/>
  <c r="C2899" i="110" s="1"/>
  <c r="H2898" i="110"/>
  <c r="N2898" i="110" s="1"/>
  <c r="E2898" i="110"/>
  <c r="D2898" i="110"/>
  <c r="C2898" i="110" s="1"/>
  <c r="V2897" i="110"/>
  <c r="H2897" i="110"/>
  <c r="M2897" i="110" s="1"/>
  <c r="D2897" i="110"/>
  <c r="H2896" i="110"/>
  <c r="N2896" i="110" s="1"/>
  <c r="E2896" i="110"/>
  <c r="D2896" i="110"/>
  <c r="C2896" i="110" s="1"/>
  <c r="V2895" i="110"/>
  <c r="H2895" i="110"/>
  <c r="M2895" i="110" s="1"/>
  <c r="D2895" i="110"/>
  <c r="H2894" i="110"/>
  <c r="N2894" i="110" s="1"/>
  <c r="D2894" i="110"/>
  <c r="E2894" i="110" s="1"/>
  <c r="V2893" i="110"/>
  <c r="H2893" i="110"/>
  <c r="M2893" i="110" s="1"/>
  <c r="D2893" i="110"/>
  <c r="V2892" i="110"/>
  <c r="M2892" i="110"/>
  <c r="H2892" i="110"/>
  <c r="E2892" i="110"/>
  <c r="D2892" i="110"/>
  <c r="C2892" i="110" s="1"/>
  <c r="V2891" i="110"/>
  <c r="H2891" i="110"/>
  <c r="M2891" i="110" s="1"/>
  <c r="E2891" i="110"/>
  <c r="D2891" i="110"/>
  <c r="C2891" i="110" s="1"/>
  <c r="V2890" i="110"/>
  <c r="H2890" i="110"/>
  <c r="M2890" i="110" s="1"/>
  <c r="D2890" i="110"/>
  <c r="H2889" i="110"/>
  <c r="N2889" i="110" s="1"/>
  <c r="E2889" i="110"/>
  <c r="D2889" i="110"/>
  <c r="C2889" i="110" s="1"/>
  <c r="H2888" i="110"/>
  <c r="N2888" i="110" s="1"/>
  <c r="D2888" i="110"/>
  <c r="C2888" i="110" s="1"/>
  <c r="H2887" i="110"/>
  <c r="N2887" i="110" s="1"/>
  <c r="E2887" i="110"/>
  <c r="D2887" i="110"/>
  <c r="C2887" i="110" s="1"/>
  <c r="N2886" i="110"/>
  <c r="H2886" i="110"/>
  <c r="D2886" i="110"/>
  <c r="C2886" i="110" s="1"/>
  <c r="H2885" i="110"/>
  <c r="N2885" i="110" s="1"/>
  <c r="D2885" i="110"/>
  <c r="V2884" i="110"/>
  <c r="H2884" i="110"/>
  <c r="M2884" i="110" s="1"/>
  <c r="E2884" i="110"/>
  <c r="D2884" i="110"/>
  <c r="C2884" i="110" s="1"/>
  <c r="V2883" i="110"/>
  <c r="H2883" i="110"/>
  <c r="M2883" i="110" s="1"/>
  <c r="E2883" i="110"/>
  <c r="D2883" i="110"/>
  <c r="C2883" i="110"/>
  <c r="H2882" i="110"/>
  <c r="N2882" i="110" s="1"/>
  <c r="E2882" i="110"/>
  <c r="D2882" i="110"/>
  <c r="C2882" i="110"/>
  <c r="V2881" i="110"/>
  <c r="H2881" i="110"/>
  <c r="M2881" i="110" s="1"/>
  <c r="D2881" i="110"/>
  <c r="E2881" i="110" s="1"/>
  <c r="C2881" i="110"/>
  <c r="H2880" i="110"/>
  <c r="N2880" i="110" s="1"/>
  <c r="E2880" i="110"/>
  <c r="D2880" i="110"/>
  <c r="C2880" i="110"/>
  <c r="V2879" i="110"/>
  <c r="H2879" i="110"/>
  <c r="M2879" i="110" s="1"/>
  <c r="D2879" i="110"/>
  <c r="E2879" i="110" s="1"/>
  <c r="H2878" i="110"/>
  <c r="N2878" i="110" s="1"/>
  <c r="D2878" i="110"/>
  <c r="V2877" i="110"/>
  <c r="M2877" i="110"/>
  <c r="H2877" i="110"/>
  <c r="D2877" i="110"/>
  <c r="H2876" i="110"/>
  <c r="N2876" i="110" s="1"/>
  <c r="D2876" i="110"/>
  <c r="E2876" i="110" s="1"/>
  <c r="V2875" i="110"/>
  <c r="H2875" i="110"/>
  <c r="M2875" i="110" s="1"/>
  <c r="D2875" i="110"/>
  <c r="N2874" i="110"/>
  <c r="H2874" i="110"/>
  <c r="D2874" i="110"/>
  <c r="V2873" i="110"/>
  <c r="M2873" i="110"/>
  <c r="H2873" i="110"/>
  <c r="D2873" i="110"/>
  <c r="C2873" i="110" s="1"/>
  <c r="N2872" i="110"/>
  <c r="H2872" i="110"/>
  <c r="D2872" i="110"/>
  <c r="N2871" i="110"/>
  <c r="H2871" i="110"/>
  <c r="D2871" i="110"/>
  <c r="H2870" i="110"/>
  <c r="N2870" i="110" s="1"/>
  <c r="D2870" i="110"/>
  <c r="H2869" i="110"/>
  <c r="N2869" i="110" s="1"/>
  <c r="D2869" i="110"/>
  <c r="E2869" i="110" s="1"/>
  <c r="H2868" i="110"/>
  <c r="N2868" i="110" s="1"/>
  <c r="D2868" i="110"/>
  <c r="E2868" i="110" s="1"/>
  <c r="H2867" i="110"/>
  <c r="N2867" i="110" s="1"/>
  <c r="D2867" i="110"/>
  <c r="E2867" i="110" s="1"/>
  <c r="V2866" i="110"/>
  <c r="H2866" i="110"/>
  <c r="M2866" i="110" s="1"/>
  <c r="D2866" i="110"/>
  <c r="E2866" i="110" s="1"/>
  <c r="H2865" i="110"/>
  <c r="N2865" i="110" s="1"/>
  <c r="D2865" i="110"/>
  <c r="E2865" i="110" s="1"/>
  <c r="C2865" i="110"/>
  <c r="V2864" i="110"/>
  <c r="H2864" i="110"/>
  <c r="M2864" i="110" s="1"/>
  <c r="D2864" i="110"/>
  <c r="E2864" i="110" s="1"/>
  <c r="C2864" i="110"/>
  <c r="H2863" i="110"/>
  <c r="N2863" i="110" s="1"/>
  <c r="D2863" i="110"/>
  <c r="E2863" i="110" s="1"/>
  <c r="C2863" i="110"/>
  <c r="V2862" i="110"/>
  <c r="H2862" i="110"/>
  <c r="M2862" i="110" s="1"/>
  <c r="D2862" i="110"/>
  <c r="H2861" i="110"/>
  <c r="N2861" i="110" s="1"/>
  <c r="D2861" i="110"/>
  <c r="E2861" i="110" s="1"/>
  <c r="V2860" i="110"/>
  <c r="H2860" i="110"/>
  <c r="M2860" i="110" s="1"/>
  <c r="D2860" i="110"/>
  <c r="H2859" i="110"/>
  <c r="N2859" i="110" s="1"/>
  <c r="D2859" i="110"/>
  <c r="V2858" i="110"/>
  <c r="M2858" i="110"/>
  <c r="H2858" i="110"/>
  <c r="D2858" i="110"/>
  <c r="C2858" i="110" s="1"/>
  <c r="N2857" i="110"/>
  <c r="H2857" i="110"/>
  <c r="D2857" i="110"/>
  <c r="V2856" i="110"/>
  <c r="M2856" i="110"/>
  <c r="H2856" i="110"/>
  <c r="E2856" i="110"/>
  <c r="D2856" i="110"/>
  <c r="C2856" i="110"/>
  <c r="N2855" i="110"/>
  <c r="H2855" i="110"/>
  <c r="D2855" i="110"/>
  <c r="V2854" i="110"/>
  <c r="H2854" i="110"/>
  <c r="M2854" i="110" s="1"/>
  <c r="D2854" i="110"/>
  <c r="E2854" i="110" s="1"/>
  <c r="N2853" i="110"/>
  <c r="H2853" i="110"/>
  <c r="E2853" i="110"/>
  <c r="D2853" i="110"/>
  <c r="C2853" i="110" s="1"/>
  <c r="V2852" i="110"/>
  <c r="H2852" i="110"/>
  <c r="M2852" i="110" s="1"/>
  <c r="E2852" i="110"/>
  <c r="D2852" i="110"/>
  <c r="C2852" i="110" s="1"/>
  <c r="H2851" i="110"/>
  <c r="N2851" i="110" s="1"/>
  <c r="E2851" i="110"/>
  <c r="D2851" i="110"/>
  <c r="C2851" i="110" s="1"/>
  <c r="V2850" i="110"/>
  <c r="H2850" i="110"/>
  <c r="M2850" i="110" s="1"/>
  <c r="D2850" i="110"/>
  <c r="E2850" i="110" s="1"/>
  <c r="H2849" i="110"/>
  <c r="N2849" i="110" s="1"/>
  <c r="E2849" i="110"/>
  <c r="D2849" i="110"/>
  <c r="C2849" i="110" s="1"/>
  <c r="V2848" i="110"/>
  <c r="H2848" i="110"/>
  <c r="M2848" i="110" s="1"/>
  <c r="D2848" i="110"/>
  <c r="E2848" i="110" s="1"/>
  <c r="H2847" i="110"/>
  <c r="N2847" i="110" s="1"/>
  <c r="D2847" i="110"/>
  <c r="E2847" i="110" s="1"/>
  <c r="C2847" i="110"/>
  <c r="H2846" i="110"/>
  <c r="N2846" i="110" s="1"/>
  <c r="D2846" i="110"/>
  <c r="E2846" i="110" s="1"/>
  <c r="H2845" i="110"/>
  <c r="N2845" i="110" s="1"/>
  <c r="D2845" i="110"/>
  <c r="E2845" i="110" s="1"/>
  <c r="V2844" i="110"/>
  <c r="H2844" i="110"/>
  <c r="M2844" i="110" s="1"/>
  <c r="D2844" i="110"/>
  <c r="E2844" i="110" s="1"/>
  <c r="V2843" i="110"/>
  <c r="H2843" i="110"/>
  <c r="M2843" i="110" s="1"/>
  <c r="D2843" i="110"/>
  <c r="V2842" i="110"/>
  <c r="H2842" i="110"/>
  <c r="M2842" i="110" s="1"/>
  <c r="E2842" i="110"/>
  <c r="D2842" i="110"/>
  <c r="C2842" i="110" s="1"/>
  <c r="V2841" i="110"/>
  <c r="H2841" i="110"/>
  <c r="M2841" i="110" s="1"/>
  <c r="E2841" i="110"/>
  <c r="D2841" i="110"/>
  <c r="C2841" i="110" s="1"/>
  <c r="N2840" i="110"/>
  <c r="H2840" i="110"/>
  <c r="E2840" i="110"/>
  <c r="D2840" i="110"/>
  <c r="C2840" i="110"/>
  <c r="V2839" i="110"/>
  <c r="H2839" i="110"/>
  <c r="M2839" i="110" s="1"/>
  <c r="D2839" i="110"/>
  <c r="E2839" i="110" s="1"/>
  <c r="H2838" i="110"/>
  <c r="N2838" i="110" s="1"/>
  <c r="D2838" i="110"/>
  <c r="E2838" i="110" s="1"/>
  <c r="V2837" i="110"/>
  <c r="H2837" i="110"/>
  <c r="M2837" i="110" s="1"/>
  <c r="D2837" i="110"/>
  <c r="E2837" i="110" s="1"/>
  <c r="H2836" i="110"/>
  <c r="N2836" i="110" s="1"/>
  <c r="D2836" i="110"/>
  <c r="E2836" i="110" s="1"/>
  <c r="C2836" i="110"/>
  <c r="V2835" i="110"/>
  <c r="H2835" i="110"/>
  <c r="M2835" i="110" s="1"/>
  <c r="D2835" i="110"/>
  <c r="E2835" i="110" s="1"/>
  <c r="C2835" i="110"/>
  <c r="H2834" i="110"/>
  <c r="N2834" i="110" s="1"/>
  <c r="D2834" i="110"/>
  <c r="E2834" i="110" s="1"/>
  <c r="C2834" i="110"/>
  <c r="V2833" i="110"/>
  <c r="M2833" i="110"/>
  <c r="H2833" i="110"/>
  <c r="D2833" i="110"/>
  <c r="H2832" i="110"/>
  <c r="N2832" i="110" s="1"/>
  <c r="D2832" i="110"/>
  <c r="E2832" i="110" s="1"/>
  <c r="V2831" i="110"/>
  <c r="H2831" i="110"/>
  <c r="M2831" i="110" s="1"/>
  <c r="D2831" i="110"/>
  <c r="V2830" i="110"/>
  <c r="H2830" i="110"/>
  <c r="M2830" i="110" s="1"/>
  <c r="E2830" i="110"/>
  <c r="D2830" i="110"/>
  <c r="C2830" i="110"/>
  <c r="N2829" i="110"/>
  <c r="H2829" i="110"/>
  <c r="D2829" i="110"/>
  <c r="C2829" i="110" s="1"/>
  <c r="V2828" i="110"/>
  <c r="H2828" i="110"/>
  <c r="M2828" i="110" s="1"/>
  <c r="E2828" i="110"/>
  <c r="D2828" i="110"/>
  <c r="C2828" i="110"/>
  <c r="N2827" i="110"/>
  <c r="H2827" i="110"/>
  <c r="D2827" i="110"/>
  <c r="E2827" i="110" s="1"/>
  <c r="C2827" i="110"/>
  <c r="V2826" i="110"/>
  <c r="H2826" i="110"/>
  <c r="M2826" i="110" s="1"/>
  <c r="D2826" i="110"/>
  <c r="C2826" i="110" s="1"/>
  <c r="V2825" i="110"/>
  <c r="H2825" i="110"/>
  <c r="M2825" i="110" s="1"/>
  <c r="D2825" i="110"/>
  <c r="E2825" i="110" s="1"/>
  <c r="H2824" i="110"/>
  <c r="N2824" i="110" s="1"/>
  <c r="D2824" i="110"/>
  <c r="E2824" i="110" s="1"/>
  <c r="C2824" i="110"/>
  <c r="V2823" i="110"/>
  <c r="M2823" i="110"/>
  <c r="H2823" i="110"/>
  <c r="D2823" i="110"/>
  <c r="H2822" i="110"/>
  <c r="N2822" i="110" s="1"/>
  <c r="D2822" i="110"/>
  <c r="E2822" i="110" s="1"/>
  <c r="V2821" i="110"/>
  <c r="M2821" i="110"/>
  <c r="H2821" i="110"/>
  <c r="D2821" i="110"/>
  <c r="N2820" i="110"/>
  <c r="H2820" i="110"/>
  <c r="D2820" i="110"/>
  <c r="V2819" i="110"/>
  <c r="M2819" i="110"/>
  <c r="H2819" i="110"/>
  <c r="E2819" i="110"/>
  <c r="D2819" i="110"/>
  <c r="C2819" i="110" s="1"/>
  <c r="N2818" i="110"/>
  <c r="H2818" i="110"/>
  <c r="D2818" i="110"/>
  <c r="V2817" i="110"/>
  <c r="M2817" i="110"/>
  <c r="H2817" i="110"/>
  <c r="E2817" i="110"/>
  <c r="D2817" i="110"/>
  <c r="C2817" i="110"/>
  <c r="N2816" i="110"/>
  <c r="H2816" i="110"/>
  <c r="D2816" i="110"/>
  <c r="V2815" i="110"/>
  <c r="H2815" i="110"/>
  <c r="M2815" i="110" s="1"/>
  <c r="D2815" i="110"/>
  <c r="E2815" i="110" s="1"/>
  <c r="C2815" i="110"/>
  <c r="N2814" i="110"/>
  <c r="H2814" i="110"/>
  <c r="D2814" i="110"/>
  <c r="C2814" i="110" s="1"/>
  <c r="V2813" i="110"/>
  <c r="H2813" i="110"/>
  <c r="M2813" i="110" s="1"/>
  <c r="E2813" i="110"/>
  <c r="D2813" i="110"/>
  <c r="C2813" i="110" s="1"/>
  <c r="H2812" i="110"/>
  <c r="N2812" i="110" s="1"/>
  <c r="E2812" i="110"/>
  <c r="D2812" i="110"/>
  <c r="C2812" i="110" s="1"/>
  <c r="H2811" i="110"/>
  <c r="N2811" i="110" s="1"/>
  <c r="E2811" i="110"/>
  <c r="D2811" i="110"/>
  <c r="C2811" i="110"/>
  <c r="V2810" i="110"/>
  <c r="H2810" i="110"/>
  <c r="M2810" i="110" s="1"/>
  <c r="D2810" i="110"/>
  <c r="E2810" i="110" s="1"/>
  <c r="C2810" i="110"/>
  <c r="H2809" i="110"/>
  <c r="N2809" i="110" s="1"/>
  <c r="D2809" i="110"/>
  <c r="E2809" i="110" s="1"/>
  <c r="V2808" i="110"/>
  <c r="H2808" i="110"/>
  <c r="M2808" i="110" s="1"/>
  <c r="D2808" i="110"/>
  <c r="E2808" i="110" s="1"/>
  <c r="H2807" i="110"/>
  <c r="N2807" i="110" s="1"/>
  <c r="E2807" i="110"/>
  <c r="D2807" i="110"/>
  <c r="C2807" i="110"/>
  <c r="V2806" i="110"/>
  <c r="M2806" i="110"/>
  <c r="H2806" i="110"/>
  <c r="D2806" i="110"/>
  <c r="E2806" i="110" s="1"/>
  <c r="H2805" i="110"/>
  <c r="N2805" i="110" s="1"/>
  <c r="D2805" i="110"/>
  <c r="E2805" i="110" s="1"/>
  <c r="V2804" i="110"/>
  <c r="M2804" i="110"/>
  <c r="H2804" i="110"/>
  <c r="D2804" i="110"/>
  <c r="H2803" i="110"/>
  <c r="N2803" i="110" s="1"/>
  <c r="D2803" i="110"/>
  <c r="E2803" i="110" s="1"/>
  <c r="V2802" i="110"/>
  <c r="H2802" i="110"/>
  <c r="M2802" i="110" s="1"/>
  <c r="D2802" i="110"/>
  <c r="C2802" i="110" s="1"/>
  <c r="N2801" i="110"/>
  <c r="H2801" i="110"/>
  <c r="D2801" i="110"/>
  <c r="V2800" i="110"/>
  <c r="M2800" i="110"/>
  <c r="H2800" i="110"/>
  <c r="D2800" i="110"/>
  <c r="C2800" i="110" s="1"/>
  <c r="N2799" i="110"/>
  <c r="H2799" i="110"/>
  <c r="D2799" i="110"/>
  <c r="C2799" i="110" s="1"/>
  <c r="V2798" i="110"/>
  <c r="M2798" i="110"/>
  <c r="H2798" i="110"/>
  <c r="D2798" i="110"/>
  <c r="E2798" i="110" s="1"/>
  <c r="C2798" i="110"/>
  <c r="N2797" i="110"/>
  <c r="H2797" i="110"/>
  <c r="D2797" i="110"/>
  <c r="C2797" i="110" s="1"/>
  <c r="V2796" i="110"/>
  <c r="H2796" i="110"/>
  <c r="M2796" i="110" s="1"/>
  <c r="D2796" i="110"/>
  <c r="C2796" i="110" s="1"/>
  <c r="H2795" i="110"/>
  <c r="N2795" i="110" s="1"/>
  <c r="E2795" i="110"/>
  <c r="D2795" i="110"/>
  <c r="C2795" i="110" s="1"/>
  <c r="N2794" i="110"/>
  <c r="H2794" i="110"/>
  <c r="D2794" i="110"/>
  <c r="C2794" i="110" s="1"/>
  <c r="V2793" i="110"/>
  <c r="H2793" i="110"/>
  <c r="M2793" i="110" s="1"/>
  <c r="E2793" i="110"/>
  <c r="D2793" i="110"/>
  <c r="C2793" i="110" s="1"/>
  <c r="H2792" i="110"/>
  <c r="N2792" i="110" s="1"/>
  <c r="E2792" i="110"/>
  <c r="D2792" i="110"/>
  <c r="C2792" i="110"/>
  <c r="V2791" i="110"/>
  <c r="H2791" i="110"/>
  <c r="M2791" i="110" s="1"/>
  <c r="D2791" i="110"/>
  <c r="E2791" i="110" s="1"/>
  <c r="C2791" i="110"/>
  <c r="H2790" i="110"/>
  <c r="N2790" i="110" s="1"/>
  <c r="D2790" i="110"/>
  <c r="E2790" i="110" s="1"/>
  <c r="N2789" i="110"/>
  <c r="H2789" i="110"/>
  <c r="E2789" i="110"/>
  <c r="D2789" i="110"/>
  <c r="C2789" i="110" s="1"/>
  <c r="V2788" i="110"/>
  <c r="H2788" i="110"/>
  <c r="M2788" i="110" s="1"/>
  <c r="E2788" i="110"/>
  <c r="D2788" i="110"/>
  <c r="C2788" i="110" s="1"/>
  <c r="H2787" i="110"/>
  <c r="N2787" i="110" s="1"/>
  <c r="E2787" i="110"/>
  <c r="D2787" i="110"/>
  <c r="C2787" i="110" s="1"/>
  <c r="H2786" i="110"/>
  <c r="N2786" i="110" s="1"/>
  <c r="E2786" i="110"/>
  <c r="D2786" i="110"/>
  <c r="C2786" i="110"/>
  <c r="N2785" i="110"/>
  <c r="H2785" i="110"/>
  <c r="D2785" i="110"/>
  <c r="V2784" i="110"/>
  <c r="H2784" i="110"/>
  <c r="M2784" i="110" s="1"/>
  <c r="D2784" i="110"/>
  <c r="E2784" i="110" s="1"/>
  <c r="V2783" i="110"/>
  <c r="H2783" i="110"/>
  <c r="M2783" i="110" s="1"/>
  <c r="D2783" i="110"/>
  <c r="E2783" i="110" s="1"/>
  <c r="H2782" i="110"/>
  <c r="N2782" i="110" s="1"/>
  <c r="D2782" i="110"/>
  <c r="E2782" i="110" s="1"/>
  <c r="C2782" i="110"/>
  <c r="H2781" i="110"/>
  <c r="N2781" i="110" s="1"/>
  <c r="D2781" i="110"/>
  <c r="E2781" i="110" s="1"/>
  <c r="V2780" i="110"/>
  <c r="H2780" i="110"/>
  <c r="M2780" i="110" s="1"/>
  <c r="D2780" i="110"/>
  <c r="E2780" i="110" s="1"/>
  <c r="H2779" i="110"/>
  <c r="N2779" i="110" s="1"/>
  <c r="E2779" i="110"/>
  <c r="D2779" i="110"/>
  <c r="C2779" i="110"/>
  <c r="H2778" i="110"/>
  <c r="N2778" i="110" s="1"/>
  <c r="E2778" i="110"/>
  <c r="D2778" i="110"/>
  <c r="C2778" i="110"/>
  <c r="V2777" i="110"/>
  <c r="H2777" i="110"/>
  <c r="M2777" i="110" s="1"/>
  <c r="D2777" i="110"/>
  <c r="E2777" i="110" s="1"/>
  <c r="H2776" i="110"/>
  <c r="N2776" i="110" s="1"/>
  <c r="D2776" i="110"/>
  <c r="C2776" i="110" s="1"/>
  <c r="H2775" i="110"/>
  <c r="N2775" i="110" s="1"/>
  <c r="E2775" i="110"/>
  <c r="D2775" i="110"/>
  <c r="C2775" i="110" s="1"/>
  <c r="H2774" i="110"/>
  <c r="N2774" i="110" s="1"/>
  <c r="E2774" i="110"/>
  <c r="D2774" i="110"/>
  <c r="C2774" i="110"/>
  <c r="V2773" i="110"/>
  <c r="H2773" i="110"/>
  <c r="M2773" i="110" s="1"/>
  <c r="D2773" i="110"/>
  <c r="E2773" i="110" s="1"/>
  <c r="C2773" i="110"/>
  <c r="V2772" i="110"/>
  <c r="H2772" i="110"/>
  <c r="M2772" i="110" s="1"/>
  <c r="D2772" i="110"/>
  <c r="E2772" i="110" s="1"/>
  <c r="H2771" i="110"/>
  <c r="N2771" i="110" s="1"/>
  <c r="D2771" i="110"/>
  <c r="E2771" i="110" s="1"/>
  <c r="H2770" i="110"/>
  <c r="N2770" i="110" s="1"/>
  <c r="D2770" i="110"/>
  <c r="E2770" i="110" s="1"/>
  <c r="C2770" i="110"/>
  <c r="V2769" i="110"/>
  <c r="H2769" i="110"/>
  <c r="M2769" i="110" s="1"/>
  <c r="D2769" i="110"/>
  <c r="E2769" i="110" s="1"/>
  <c r="H2768" i="110"/>
  <c r="N2768" i="110" s="1"/>
  <c r="D2768" i="110"/>
  <c r="E2768" i="110" s="1"/>
  <c r="H2767" i="110"/>
  <c r="N2767" i="110" s="1"/>
  <c r="D2767" i="110"/>
  <c r="E2767" i="110" s="1"/>
  <c r="V2766" i="110"/>
  <c r="H2766" i="110"/>
  <c r="M2766" i="110" s="1"/>
  <c r="D2766" i="110"/>
  <c r="E2766" i="110" s="1"/>
  <c r="H2765" i="110"/>
  <c r="N2765" i="110" s="1"/>
  <c r="D2765" i="110"/>
  <c r="E2765" i="110" s="1"/>
  <c r="C2765" i="110"/>
  <c r="V2764" i="110"/>
  <c r="H2764" i="110"/>
  <c r="M2764" i="110" s="1"/>
  <c r="D2764" i="110"/>
  <c r="H2763" i="110"/>
  <c r="N2763" i="110" s="1"/>
  <c r="D2763" i="110"/>
  <c r="E2763" i="110" s="1"/>
  <c r="H2762" i="110"/>
  <c r="N2762" i="110" s="1"/>
  <c r="D2762" i="110"/>
  <c r="E2762" i="110" s="1"/>
  <c r="V2761" i="110"/>
  <c r="H2761" i="110"/>
  <c r="M2761" i="110" s="1"/>
  <c r="D2761" i="110"/>
  <c r="V2760" i="110"/>
  <c r="H2760" i="110"/>
  <c r="M2760" i="110" s="1"/>
  <c r="E2760" i="110"/>
  <c r="D2760" i="110"/>
  <c r="C2760" i="110" s="1"/>
  <c r="V2759" i="110"/>
  <c r="H2759" i="110"/>
  <c r="M2759" i="110" s="1"/>
  <c r="E2759" i="110"/>
  <c r="D2759" i="110"/>
  <c r="C2759" i="110"/>
  <c r="N2758" i="110"/>
  <c r="H2758" i="110"/>
  <c r="D2758" i="110"/>
  <c r="E2758" i="110" s="1"/>
  <c r="C2758" i="110"/>
  <c r="N2757" i="110"/>
  <c r="H2757" i="110"/>
  <c r="D2757" i="110"/>
  <c r="C2757" i="110" s="1"/>
  <c r="N2756" i="110"/>
  <c r="H2756" i="110"/>
  <c r="D2756" i="110"/>
  <c r="C2756" i="110" s="1"/>
  <c r="H2755" i="110"/>
  <c r="N2755" i="110" s="1"/>
  <c r="D2755" i="110"/>
  <c r="V2754" i="110"/>
  <c r="M2754" i="110"/>
  <c r="H2754" i="110"/>
  <c r="D2754" i="110"/>
  <c r="C2754" i="110" s="1"/>
  <c r="V2753" i="110"/>
  <c r="H2753" i="110"/>
  <c r="M2753" i="110" s="1"/>
  <c r="D2753" i="110"/>
  <c r="E2753" i="110" s="1"/>
  <c r="C2753" i="110"/>
  <c r="V2752" i="110"/>
  <c r="H2752" i="110"/>
  <c r="M2752" i="110" s="1"/>
  <c r="D2752" i="110"/>
  <c r="E2752" i="110" s="1"/>
  <c r="C2752" i="110"/>
  <c r="V2751" i="110"/>
  <c r="H2751" i="110"/>
  <c r="M2751" i="110" s="1"/>
  <c r="D2751" i="110"/>
  <c r="H2750" i="110"/>
  <c r="N2750" i="110" s="1"/>
  <c r="D2750" i="110"/>
  <c r="E2750" i="110" s="1"/>
  <c r="C2750" i="110"/>
  <c r="H2749" i="110"/>
  <c r="N2749" i="110" s="1"/>
  <c r="D2749" i="110"/>
  <c r="E2749" i="110" s="1"/>
  <c r="H2748" i="110"/>
  <c r="N2748" i="110" s="1"/>
  <c r="D2748" i="110"/>
  <c r="E2748" i="110" s="1"/>
  <c r="V2747" i="110"/>
  <c r="H2747" i="110"/>
  <c r="M2747" i="110" s="1"/>
  <c r="D2747" i="110"/>
  <c r="E2747" i="110" s="1"/>
  <c r="V2746" i="110"/>
  <c r="M2746" i="110"/>
  <c r="H2746" i="110"/>
  <c r="D2746" i="110"/>
  <c r="C2746" i="110" s="1"/>
  <c r="V2745" i="110"/>
  <c r="M2745" i="110"/>
  <c r="H2745" i="110"/>
  <c r="D2745" i="110"/>
  <c r="E2745" i="110" s="1"/>
  <c r="C2745" i="110"/>
  <c r="N2744" i="110"/>
  <c r="H2744" i="110"/>
  <c r="D2744" i="110"/>
  <c r="C2744" i="110" s="1"/>
  <c r="V2743" i="110"/>
  <c r="H2743" i="110"/>
  <c r="M2743" i="110" s="1"/>
  <c r="D2743" i="110"/>
  <c r="E2743" i="110" s="1"/>
  <c r="V2742" i="110"/>
  <c r="H2742" i="110"/>
  <c r="M2742" i="110" s="1"/>
  <c r="D2742" i="110"/>
  <c r="E2742" i="110" s="1"/>
  <c r="H2741" i="110"/>
  <c r="N2741" i="110" s="1"/>
  <c r="D2741" i="110"/>
  <c r="E2741" i="110" s="1"/>
  <c r="V2740" i="110"/>
  <c r="H2740" i="110"/>
  <c r="M2740" i="110" s="1"/>
  <c r="D2740" i="110"/>
  <c r="E2740" i="110" s="1"/>
  <c r="H2739" i="110"/>
  <c r="N2739" i="110" s="1"/>
  <c r="D2739" i="110"/>
  <c r="E2739" i="110" s="1"/>
  <c r="C2739" i="110"/>
  <c r="V2738" i="110"/>
  <c r="M2738" i="110"/>
  <c r="H2738" i="110"/>
  <c r="D2738" i="110"/>
  <c r="N2737" i="110"/>
  <c r="H2737" i="110"/>
  <c r="D2737" i="110"/>
  <c r="E2737" i="110" s="1"/>
  <c r="C2737" i="110"/>
  <c r="V2736" i="110"/>
  <c r="M2736" i="110"/>
  <c r="H2736" i="110"/>
  <c r="E2736" i="110"/>
  <c r="D2736" i="110"/>
  <c r="C2736" i="110" s="1"/>
  <c r="N2735" i="110"/>
  <c r="H2735" i="110"/>
  <c r="D2735" i="110"/>
  <c r="V2734" i="110"/>
  <c r="M2734" i="110"/>
  <c r="H2734" i="110"/>
  <c r="E2734" i="110"/>
  <c r="D2734" i="110"/>
  <c r="C2734" i="110" s="1"/>
  <c r="N2733" i="110"/>
  <c r="H2733" i="110"/>
  <c r="D2733" i="110"/>
  <c r="C2733" i="110" s="1"/>
  <c r="V2732" i="110"/>
  <c r="M2732" i="110"/>
  <c r="H2732" i="110"/>
  <c r="E2732" i="110"/>
  <c r="D2732" i="110"/>
  <c r="C2732" i="110" s="1"/>
  <c r="H2731" i="110"/>
  <c r="N2731" i="110" s="1"/>
  <c r="E2731" i="110"/>
  <c r="D2731" i="110"/>
  <c r="C2731" i="110" s="1"/>
  <c r="V2730" i="110"/>
  <c r="H2730" i="110"/>
  <c r="M2730" i="110" s="1"/>
  <c r="E2730" i="110"/>
  <c r="D2730" i="110"/>
  <c r="C2730" i="110" s="1"/>
  <c r="N2729" i="110"/>
  <c r="H2729" i="110"/>
  <c r="E2729" i="110"/>
  <c r="D2729" i="110"/>
  <c r="C2729" i="110"/>
  <c r="V2728" i="110"/>
  <c r="H2728" i="110"/>
  <c r="M2728" i="110" s="1"/>
  <c r="D2728" i="110"/>
  <c r="E2728" i="110" s="1"/>
  <c r="H2727" i="110"/>
  <c r="N2727" i="110" s="1"/>
  <c r="D2727" i="110"/>
  <c r="E2727" i="110" s="1"/>
  <c r="V2726" i="110"/>
  <c r="H2726" i="110"/>
  <c r="M2726" i="110" s="1"/>
  <c r="D2726" i="110"/>
  <c r="E2726" i="110" s="1"/>
  <c r="H2725" i="110"/>
  <c r="N2725" i="110" s="1"/>
  <c r="E2725" i="110"/>
  <c r="D2725" i="110"/>
  <c r="C2725" i="110"/>
  <c r="V2724" i="110"/>
  <c r="H2724" i="110"/>
  <c r="M2724" i="110" s="1"/>
  <c r="D2724" i="110"/>
  <c r="E2724" i="110" s="1"/>
  <c r="H2723" i="110"/>
  <c r="N2723" i="110" s="1"/>
  <c r="D2723" i="110"/>
  <c r="E2723" i="110" s="1"/>
  <c r="V2722" i="110"/>
  <c r="H2722" i="110"/>
  <c r="M2722" i="110" s="1"/>
  <c r="D2722" i="110"/>
  <c r="H2721" i="110"/>
  <c r="N2721" i="110" s="1"/>
  <c r="D2721" i="110"/>
  <c r="E2721" i="110" s="1"/>
  <c r="H2720" i="110"/>
  <c r="N2720" i="110" s="1"/>
  <c r="D2720" i="110"/>
  <c r="E2720" i="110" s="1"/>
  <c r="V2719" i="110"/>
  <c r="H2719" i="110"/>
  <c r="M2719" i="110" s="1"/>
  <c r="D2719" i="110"/>
  <c r="V2718" i="110"/>
  <c r="M2718" i="110"/>
  <c r="H2718" i="110"/>
  <c r="E2718" i="110"/>
  <c r="D2718" i="110"/>
  <c r="C2718" i="110" s="1"/>
  <c r="N2717" i="110"/>
  <c r="H2717" i="110"/>
  <c r="E2717" i="110"/>
  <c r="D2717" i="110"/>
  <c r="C2717" i="110" s="1"/>
  <c r="V2716" i="110"/>
  <c r="H2716" i="110"/>
  <c r="M2716" i="110" s="1"/>
  <c r="E2716" i="110"/>
  <c r="D2716" i="110"/>
  <c r="C2716" i="110" s="1"/>
  <c r="N2715" i="110"/>
  <c r="H2715" i="110"/>
  <c r="D2715" i="110"/>
  <c r="C2715" i="110" s="1"/>
  <c r="V2714" i="110"/>
  <c r="H2714" i="110"/>
  <c r="M2714" i="110" s="1"/>
  <c r="E2714" i="110"/>
  <c r="D2714" i="110"/>
  <c r="C2714" i="110" s="1"/>
  <c r="N2713" i="110"/>
  <c r="H2713" i="110"/>
  <c r="E2713" i="110"/>
  <c r="D2713" i="110"/>
  <c r="C2713" i="110"/>
  <c r="V2712" i="110"/>
  <c r="H2712" i="110"/>
  <c r="M2712" i="110" s="1"/>
  <c r="D2712" i="110"/>
  <c r="E2712" i="110" s="1"/>
  <c r="H2711" i="110"/>
  <c r="N2711" i="110" s="1"/>
  <c r="D2711" i="110"/>
  <c r="E2711" i="110" s="1"/>
  <c r="V2710" i="110"/>
  <c r="H2710" i="110"/>
  <c r="M2710" i="110" s="1"/>
  <c r="D2710" i="110"/>
  <c r="E2710" i="110" s="1"/>
  <c r="H2709" i="110"/>
  <c r="N2709" i="110" s="1"/>
  <c r="E2709" i="110"/>
  <c r="D2709" i="110"/>
  <c r="C2709" i="110"/>
  <c r="V2708" i="110"/>
  <c r="M2708" i="110"/>
  <c r="H2708" i="110"/>
  <c r="D2708" i="110"/>
  <c r="E2708" i="110" s="1"/>
  <c r="H2707" i="110"/>
  <c r="N2707" i="110" s="1"/>
  <c r="D2707" i="110"/>
  <c r="E2707" i="110" s="1"/>
  <c r="V2706" i="110"/>
  <c r="H2706" i="110"/>
  <c r="M2706" i="110" s="1"/>
  <c r="D2706" i="110"/>
  <c r="H2705" i="110"/>
  <c r="N2705" i="110" s="1"/>
  <c r="D2705" i="110"/>
  <c r="E2705" i="110" s="1"/>
  <c r="H2704" i="110"/>
  <c r="N2704" i="110" s="1"/>
  <c r="D2704" i="110"/>
  <c r="E2704" i="110" s="1"/>
  <c r="V2703" i="110"/>
  <c r="H2703" i="110"/>
  <c r="M2703" i="110" s="1"/>
  <c r="D2703" i="110"/>
  <c r="V2702" i="110"/>
  <c r="M2702" i="110"/>
  <c r="H2702" i="110"/>
  <c r="E2702" i="110"/>
  <c r="D2702" i="110"/>
  <c r="C2702" i="110" s="1"/>
  <c r="N2701" i="110"/>
  <c r="H2701" i="110"/>
  <c r="E2701" i="110"/>
  <c r="D2701" i="110"/>
  <c r="C2701" i="110" s="1"/>
  <c r="N2700" i="110"/>
  <c r="H2700" i="110"/>
  <c r="D2700" i="110"/>
  <c r="V2699" i="110"/>
  <c r="M2699" i="110"/>
  <c r="H2699" i="110"/>
  <c r="E2699" i="110"/>
  <c r="D2699" i="110"/>
  <c r="C2699" i="110" s="1"/>
  <c r="V2698" i="110"/>
  <c r="H2698" i="110"/>
  <c r="M2698" i="110" s="1"/>
  <c r="E2698" i="110"/>
  <c r="D2698" i="110"/>
  <c r="C2698" i="110"/>
  <c r="H2697" i="110"/>
  <c r="N2697" i="110" s="1"/>
  <c r="D2697" i="110"/>
  <c r="E2697" i="110" s="1"/>
  <c r="N2696" i="110"/>
  <c r="H2696" i="110"/>
  <c r="D2696" i="110"/>
  <c r="C2696" i="110" s="1"/>
  <c r="V2695" i="110"/>
  <c r="H2695" i="110"/>
  <c r="M2695" i="110" s="1"/>
  <c r="D2695" i="110"/>
  <c r="E2695" i="110" s="1"/>
  <c r="V2694" i="110"/>
  <c r="H2694" i="110"/>
  <c r="M2694" i="110" s="1"/>
  <c r="D2694" i="110"/>
  <c r="E2694" i="110" s="1"/>
  <c r="V2693" i="110"/>
  <c r="M2693" i="110"/>
  <c r="H2693" i="110"/>
  <c r="D2693" i="110"/>
  <c r="H2692" i="110"/>
  <c r="N2692" i="110" s="1"/>
  <c r="D2692" i="110"/>
  <c r="E2692" i="110" s="1"/>
  <c r="V2691" i="110"/>
  <c r="M2691" i="110"/>
  <c r="H2691" i="110"/>
  <c r="E2691" i="110"/>
  <c r="D2691" i="110"/>
  <c r="C2691" i="110" s="1"/>
  <c r="H2690" i="110"/>
  <c r="N2690" i="110" s="1"/>
  <c r="D2690" i="110"/>
  <c r="V2689" i="110"/>
  <c r="H2689" i="110"/>
  <c r="M2689" i="110" s="1"/>
  <c r="D2689" i="110"/>
  <c r="C2689" i="110" s="1"/>
  <c r="H2688" i="110"/>
  <c r="N2688" i="110" s="1"/>
  <c r="D2688" i="110"/>
  <c r="C2688" i="110" s="1"/>
  <c r="V2687" i="110"/>
  <c r="M2687" i="110"/>
  <c r="H2687" i="110"/>
  <c r="E2687" i="110"/>
  <c r="D2687" i="110"/>
  <c r="C2687" i="110"/>
  <c r="H2686" i="110"/>
  <c r="N2686" i="110" s="1"/>
  <c r="D2686" i="110"/>
  <c r="C2686" i="110" s="1"/>
  <c r="V2685" i="110"/>
  <c r="H2685" i="110"/>
  <c r="M2685" i="110" s="1"/>
  <c r="D2685" i="110"/>
  <c r="E2685" i="110" s="1"/>
  <c r="N2684" i="110"/>
  <c r="H2684" i="110"/>
  <c r="E2684" i="110"/>
  <c r="D2684" i="110"/>
  <c r="C2684" i="110"/>
  <c r="H2683" i="110"/>
  <c r="N2683" i="110" s="1"/>
  <c r="D2683" i="110"/>
  <c r="C2683" i="110" s="1"/>
  <c r="H2682" i="110"/>
  <c r="N2682" i="110" s="1"/>
  <c r="D2682" i="110"/>
  <c r="C2682" i="110" s="1"/>
  <c r="H2681" i="110"/>
  <c r="N2681" i="110" s="1"/>
  <c r="D2681" i="110"/>
  <c r="V2680" i="110"/>
  <c r="M2680" i="110"/>
  <c r="H2680" i="110"/>
  <c r="E2680" i="110"/>
  <c r="D2680" i="110"/>
  <c r="C2680" i="110" s="1"/>
  <c r="N2679" i="110"/>
  <c r="H2679" i="110"/>
  <c r="E2679" i="110"/>
  <c r="D2679" i="110"/>
  <c r="C2679" i="110" s="1"/>
  <c r="V2678" i="110"/>
  <c r="H2678" i="110"/>
  <c r="M2678" i="110" s="1"/>
  <c r="D2678" i="110"/>
  <c r="C2678" i="110" s="1"/>
  <c r="N2677" i="110"/>
  <c r="H2677" i="110"/>
  <c r="E2677" i="110"/>
  <c r="D2677" i="110"/>
  <c r="C2677" i="110" s="1"/>
  <c r="V2676" i="110"/>
  <c r="H2676" i="110"/>
  <c r="M2676" i="110" s="1"/>
  <c r="E2676" i="110"/>
  <c r="D2676" i="110"/>
  <c r="C2676" i="110"/>
  <c r="H2675" i="110"/>
  <c r="N2675" i="110" s="1"/>
  <c r="D2675" i="110"/>
  <c r="E2675" i="110" s="1"/>
  <c r="V2674" i="110"/>
  <c r="H2674" i="110"/>
  <c r="M2674" i="110" s="1"/>
  <c r="E2674" i="110"/>
  <c r="D2674" i="110"/>
  <c r="C2674" i="110"/>
  <c r="H2673" i="110"/>
  <c r="N2673" i="110" s="1"/>
  <c r="E2673" i="110"/>
  <c r="D2673" i="110"/>
  <c r="C2673" i="110"/>
  <c r="V2672" i="110"/>
  <c r="H2672" i="110"/>
  <c r="M2672" i="110" s="1"/>
  <c r="D2672" i="110"/>
  <c r="E2672" i="110" s="1"/>
  <c r="C2672" i="110"/>
  <c r="H2671" i="110"/>
  <c r="N2671" i="110" s="1"/>
  <c r="E2671" i="110"/>
  <c r="D2671" i="110"/>
  <c r="C2671" i="110"/>
  <c r="H2670" i="110"/>
  <c r="N2670" i="110" s="1"/>
  <c r="E2670" i="110"/>
  <c r="D2670" i="110"/>
  <c r="C2670" i="110"/>
  <c r="H2669" i="110"/>
  <c r="N2669" i="110" s="1"/>
  <c r="D2669" i="110"/>
  <c r="C2669" i="110" s="1"/>
  <c r="V2668" i="110"/>
  <c r="H2668" i="110"/>
  <c r="M2668" i="110" s="1"/>
  <c r="E2668" i="110"/>
  <c r="D2668" i="110"/>
  <c r="C2668" i="110"/>
  <c r="V2667" i="110"/>
  <c r="H2667" i="110"/>
  <c r="M2667" i="110" s="1"/>
  <c r="D2667" i="110"/>
  <c r="E2667" i="110" s="1"/>
  <c r="V2666" i="110"/>
  <c r="H2666" i="110"/>
  <c r="M2666" i="110" s="1"/>
  <c r="D2666" i="110"/>
  <c r="C2666" i="110" s="1"/>
  <c r="N2665" i="110"/>
  <c r="H2665" i="110"/>
  <c r="D2665" i="110"/>
  <c r="V2664" i="110"/>
  <c r="M2664" i="110"/>
  <c r="H2664" i="110"/>
  <c r="D2664" i="110"/>
  <c r="C2664" i="110" s="1"/>
  <c r="H2663" i="110"/>
  <c r="N2663" i="110" s="1"/>
  <c r="D2663" i="110"/>
  <c r="C2663" i="110" s="1"/>
  <c r="V2662" i="110"/>
  <c r="H2662" i="110"/>
  <c r="M2662" i="110" s="1"/>
  <c r="D2662" i="110"/>
  <c r="C2662" i="110" s="1"/>
  <c r="N2661" i="110"/>
  <c r="H2661" i="110"/>
  <c r="E2661" i="110"/>
  <c r="D2661" i="110"/>
  <c r="C2661" i="110" s="1"/>
  <c r="N2660" i="110"/>
  <c r="H2660" i="110"/>
  <c r="E2660" i="110"/>
  <c r="D2660" i="110"/>
  <c r="C2660" i="110" s="1"/>
  <c r="V2659" i="110"/>
  <c r="H2659" i="110"/>
  <c r="M2659" i="110" s="1"/>
  <c r="D2659" i="110"/>
  <c r="E2659" i="110" s="1"/>
  <c r="N2658" i="110"/>
  <c r="H2658" i="110"/>
  <c r="D2658" i="110"/>
  <c r="C2658" i="110" s="1"/>
  <c r="V2657" i="110"/>
  <c r="H2657" i="110"/>
  <c r="M2657" i="110" s="1"/>
  <c r="D2657" i="110"/>
  <c r="E2657" i="110" s="1"/>
  <c r="N2656" i="110"/>
  <c r="H2656" i="110"/>
  <c r="E2656" i="110"/>
  <c r="D2656" i="110"/>
  <c r="C2656" i="110"/>
  <c r="V2655" i="110"/>
  <c r="H2655" i="110"/>
  <c r="M2655" i="110" s="1"/>
  <c r="D2655" i="110"/>
  <c r="C2655" i="110" s="1"/>
  <c r="H2654" i="110"/>
  <c r="N2654" i="110" s="1"/>
  <c r="D2654" i="110"/>
  <c r="C2654" i="110" s="1"/>
  <c r="N2653" i="110"/>
  <c r="H2653" i="110"/>
  <c r="E2653" i="110"/>
  <c r="D2653" i="110"/>
  <c r="C2653" i="110"/>
  <c r="V2652" i="110"/>
  <c r="H2652" i="110"/>
  <c r="M2652" i="110" s="1"/>
  <c r="D2652" i="110"/>
  <c r="E2652" i="110" s="1"/>
  <c r="H2651" i="110"/>
  <c r="N2651" i="110" s="1"/>
  <c r="D2651" i="110"/>
  <c r="E2651" i="110" s="1"/>
  <c r="V2650" i="110"/>
  <c r="H2650" i="110"/>
  <c r="M2650" i="110" s="1"/>
  <c r="D2650" i="110"/>
  <c r="E2650" i="110" s="1"/>
  <c r="H2649" i="110"/>
  <c r="N2649" i="110" s="1"/>
  <c r="D2649" i="110"/>
  <c r="E2649" i="110" s="1"/>
  <c r="V2648" i="110"/>
  <c r="H2648" i="110"/>
  <c r="M2648" i="110" s="1"/>
  <c r="D2648" i="110"/>
  <c r="E2648" i="110" s="1"/>
  <c r="H2647" i="110"/>
  <c r="N2647" i="110" s="1"/>
  <c r="D2647" i="110"/>
  <c r="E2647" i="110" s="1"/>
  <c r="V2646" i="110"/>
  <c r="H2646" i="110"/>
  <c r="M2646" i="110" s="1"/>
  <c r="D2646" i="110"/>
  <c r="E2646" i="110" s="1"/>
  <c r="H2645" i="110"/>
  <c r="N2645" i="110" s="1"/>
  <c r="D2645" i="110"/>
  <c r="E2645" i="110" s="1"/>
  <c r="V2644" i="110"/>
  <c r="H2644" i="110"/>
  <c r="M2644" i="110" s="1"/>
  <c r="E2644" i="110"/>
  <c r="D2644" i="110"/>
  <c r="C2644" i="110" s="1"/>
  <c r="N2643" i="110"/>
  <c r="H2643" i="110"/>
  <c r="E2643" i="110"/>
  <c r="D2643" i="110"/>
  <c r="C2643" i="110"/>
  <c r="V2642" i="110"/>
  <c r="M2642" i="110"/>
  <c r="H2642" i="110"/>
  <c r="E2642" i="110"/>
  <c r="D2642" i="110"/>
  <c r="C2642" i="110" s="1"/>
  <c r="H2641" i="110"/>
  <c r="N2641" i="110" s="1"/>
  <c r="D2641" i="110"/>
  <c r="V2640" i="110"/>
  <c r="M2640" i="110"/>
  <c r="H2640" i="110"/>
  <c r="E2640" i="110"/>
  <c r="D2640" i="110"/>
  <c r="C2640" i="110"/>
  <c r="H2639" i="110"/>
  <c r="N2639" i="110" s="1"/>
  <c r="D2639" i="110"/>
  <c r="E2639" i="110" s="1"/>
  <c r="N2638" i="110"/>
  <c r="H2638" i="110"/>
  <c r="D2638" i="110"/>
  <c r="E2638" i="110" s="1"/>
  <c r="H2637" i="110"/>
  <c r="N2637" i="110" s="1"/>
  <c r="E2637" i="110"/>
  <c r="D2637" i="110"/>
  <c r="C2637" i="110" s="1"/>
  <c r="V2636" i="110"/>
  <c r="H2636" i="110"/>
  <c r="M2636" i="110" s="1"/>
  <c r="D2636" i="110"/>
  <c r="E2636" i="110" s="1"/>
  <c r="V2635" i="110"/>
  <c r="H2635" i="110"/>
  <c r="M2635" i="110" s="1"/>
  <c r="E2635" i="110"/>
  <c r="D2635" i="110"/>
  <c r="C2635" i="110" s="1"/>
  <c r="N2634" i="110"/>
  <c r="H2634" i="110"/>
  <c r="E2634" i="110"/>
  <c r="D2634" i="110"/>
  <c r="C2634" i="110"/>
  <c r="H2633" i="110"/>
  <c r="N2633" i="110" s="1"/>
  <c r="D2633" i="110"/>
  <c r="E2633" i="110" s="1"/>
  <c r="N2632" i="110"/>
  <c r="H2632" i="110"/>
  <c r="D2632" i="110"/>
  <c r="E2632" i="110" s="1"/>
  <c r="V2631" i="110"/>
  <c r="M2631" i="110"/>
  <c r="H2631" i="110"/>
  <c r="E2631" i="110"/>
  <c r="D2631" i="110"/>
  <c r="C2631" i="110"/>
  <c r="V2630" i="110"/>
  <c r="M2630" i="110"/>
  <c r="H2630" i="110"/>
  <c r="E2630" i="110"/>
  <c r="D2630" i="110"/>
  <c r="C2630" i="110" s="1"/>
  <c r="H2629" i="110"/>
  <c r="N2629" i="110" s="1"/>
  <c r="D2629" i="110"/>
  <c r="H2628" i="110"/>
  <c r="N2628" i="110" s="1"/>
  <c r="D2628" i="110"/>
  <c r="N2627" i="110"/>
  <c r="H2627" i="110"/>
  <c r="D2627" i="110"/>
  <c r="E2627" i="110" s="1"/>
  <c r="V2626" i="110"/>
  <c r="H2626" i="110"/>
  <c r="M2626" i="110" s="1"/>
  <c r="D2626" i="110"/>
  <c r="V2625" i="110"/>
  <c r="M2625" i="110"/>
  <c r="H2625" i="110"/>
  <c r="D2625" i="110"/>
  <c r="N2624" i="110"/>
  <c r="H2624" i="110"/>
  <c r="E2624" i="110"/>
  <c r="D2624" i="110"/>
  <c r="C2624" i="110" s="1"/>
  <c r="H2623" i="110"/>
  <c r="N2623" i="110" s="1"/>
  <c r="D2623" i="110"/>
  <c r="V2622" i="110"/>
  <c r="M2622" i="110"/>
  <c r="H2622" i="110"/>
  <c r="D2622" i="110"/>
  <c r="N2621" i="110"/>
  <c r="H2621" i="110"/>
  <c r="E2621" i="110"/>
  <c r="D2621" i="110"/>
  <c r="C2621" i="110" s="1"/>
  <c r="H2620" i="110"/>
  <c r="N2620" i="110" s="1"/>
  <c r="D2620" i="110"/>
  <c r="V2619" i="110"/>
  <c r="M2619" i="110"/>
  <c r="H2619" i="110"/>
  <c r="D2619" i="110"/>
  <c r="N2618" i="110"/>
  <c r="H2618" i="110"/>
  <c r="E2618" i="110"/>
  <c r="D2618" i="110"/>
  <c r="C2618" i="110" s="1"/>
  <c r="V2617" i="110"/>
  <c r="H2617" i="110"/>
  <c r="M2617" i="110" s="1"/>
  <c r="E2617" i="110"/>
  <c r="D2617" i="110"/>
  <c r="C2617" i="110"/>
  <c r="H2616" i="110"/>
  <c r="N2616" i="110" s="1"/>
  <c r="D2616" i="110"/>
  <c r="E2616" i="110" s="1"/>
  <c r="C2616" i="110"/>
  <c r="H2615" i="110"/>
  <c r="N2615" i="110" s="1"/>
  <c r="D2615" i="110"/>
  <c r="C2615" i="110" s="1"/>
  <c r="V2614" i="110"/>
  <c r="H2614" i="110"/>
  <c r="M2614" i="110" s="1"/>
  <c r="D2614" i="110"/>
  <c r="C2614" i="110" s="1"/>
  <c r="N2613" i="110"/>
  <c r="H2613" i="110"/>
  <c r="D2613" i="110"/>
  <c r="E2613" i="110" s="1"/>
  <c r="N2612" i="110"/>
  <c r="H2612" i="110"/>
  <c r="E2612" i="110"/>
  <c r="D2612" i="110"/>
  <c r="C2612" i="110" s="1"/>
  <c r="H2611" i="110"/>
  <c r="N2611" i="110" s="1"/>
  <c r="D2611" i="110"/>
  <c r="C2611" i="110" s="1"/>
  <c r="V2610" i="110"/>
  <c r="M2610" i="110"/>
  <c r="H2610" i="110"/>
  <c r="D2610" i="110"/>
  <c r="E2610" i="110" s="1"/>
  <c r="V2609" i="110"/>
  <c r="H2609" i="110"/>
  <c r="M2609" i="110" s="1"/>
  <c r="E2609" i="110"/>
  <c r="D2609" i="110"/>
  <c r="C2609" i="110" s="1"/>
  <c r="V2608" i="110"/>
  <c r="H2608" i="110"/>
  <c r="M2608" i="110" s="1"/>
  <c r="D2608" i="110"/>
  <c r="N2607" i="110"/>
  <c r="H2607" i="110"/>
  <c r="D2607" i="110"/>
  <c r="E2607" i="110" s="1"/>
  <c r="V2606" i="110"/>
  <c r="M2606" i="110"/>
  <c r="H2606" i="110"/>
  <c r="E2606" i="110"/>
  <c r="D2606" i="110"/>
  <c r="C2606" i="110"/>
  <c r="H2605" i="110"/>
  <c r="N2605" i="110" s="1"/>
  <c r="D2605" i="110"/>
  <c r="V2604" i="110"/>
  <c r="H2604" i="110"/>
  <c r="M2604" i="110" s="1"/>
  <c r="E2604" i="110"/>
  <c r="D2604" i="110"/>
  <c r="C2604" i="110" s="1"/>
  <c r="N2603" i="110"/>
  <c r="H2603" i="110"/>
  <c r="E2603" i="110"/>
  <c r="D2603" i="110"/>
  <c r="C2603" i="110"/>
  <c r="V2602" i="110"/>
  <c r="M2602" i="110"/>
  <c r="H2602" i="110"/>
  <c r="E2602" i="110"/>
  <c r="D2602" i="110"/>
  <c r="C2602" i="110" s="1"/>
  <c r="H2601" i="110"/>
  <c r="N2601" i="110" s="1"/>
  <c r="D2601" i="110"/>
  <c r="V2600" i="110"/>
  <c r="M2600" i="110"/>
  <c r="H2600" i="110"/>
  <c r="D2600" i="110"/>
  <c r="N2599" i="110"/>
  <c r="H2599" i="110"/>
  <c r="E2599" i="110"/>
  <c r="D2599" i="110"/>
  <c r="C2599" i="110" s="1"/>
  <c r="V2598" i="110"/>
  <c r="H2598" i="110"/>
  <c r="M2598" i="110" s="1"/>
  <c r="E2598" i="110"/>
  <c r="D2598" i="110"/>
  <c r="C2598" i="110"/>
  <c r="H2597" i="110"/>
  <c r="N2597" i="110" s="1"/>
  <c r="D2597" i="110"/>
  <c r="E2597" i="110" s="1"/>
  <c r="C2597" i="110"/>
  <c r="V2596" i="110"/>
  <c r="H2596" i="110"/>
  <c r="M2596" i="110" s="1"/>
  <c r="D2596" i="110"/>
  <c r="V2595" i="110"/>
  <c r="M2595" i="110"/>
  <c r="H2595" i="110"/>
  <c r="D2595" i="110"/>
  <c r="H2594" i="110"/>
  <c r="N2594" i="110" s="1"/>
  <c r="D2594" i="110"/>
  <c r="E2594" i="110" s="1"/>
  <c r="V2593" i="110"/>
  <c r="H2593" i="110"/>
  <c r="M2593" i="110" s="1"/>
  <c r="D2593" i="110"/>
  <c r="N2592" i="110"/>
  <c r="H2592" i="110"/>
  <c r="D2592" i="110"/>
  <c r="H2591" i="110"/>
  <c r="N2591" i="110" s="1"/>
  <c r="D2591" i="110"/>
  <c r="E2591" i="110" s="1"/>
  <c r="H2590" i="110"/>
  <c r="N2590" i="110" s="1"/>
  <c r="D2590" i="110"/>
  <c r="H2589" i="110"/>
  <c r="N2589" i="110" s="1"/>
  <c r="E2589" i="110"/>
  <c r="D2589" i="110"/>
  <c r="C2589" i="110"/>
  <c r="H2588" i="110"/>
  <c r="N2588" i="110" s="1"/>
  <c r="D2588" i="110"/>
  <c r="E2588" i="110" s="1"/>
  <c r="C2588" i="110"/>
  <c r="H2587" i="110"/>
  <c r="N2587" i="110" s="1"/>
  <c r="D2587" i="110"/>
  <c r="H2586" i="110"/>
  <c r="N2586" i="110" s="1"/>
  <c r="E2586" i="110"/>
  <c r="D2586" i="110"/>
  <c r="C2586" i="110" s="1"/>
  <c r="N2585" i="110"/>
  <c r="H2585" i="110"/>
  <c r="E2585" i="110"/>
  <c r="D2585" i="110"/>
  <c r="C2585" i="110"/>
  <c r="H2584" i="110"/>
  <c r="N2584" i="110" s="1"/>
  <c r="D2584" i="110"/>
  <c r="N2583" i="110"/>
  <c r="H2583" i="110"/>
  <c r="D2583" i="110"/>
  <c r="E2583" i="110" s="1"/>
  <c r="H2582" i="110"/>
  <c r="N2582" i="110" s="1"/>
  <c r="E2582" i="110"/>
  <c r="D2582" i="110"/>
  <c r="C2582" i="110" s="1"/>
  <c r="H2581" i="110"/>
  <c r="N2581" i="110" s="1"/>
  <c r="D2581" i="110"/>
  <c r="N2580" i="110"/>
  <c r="H2580" i="110"/>
  <c r="D2580" i="110"/>
  <c r="N2579" i="110"/>
  <c r="H2579" i="110"/>
  <c r="E2579" i="110"/>
  <c r="D2579" i="110"/>
  <c r="C2579" i="110" s="1"/>
  <c r="H2578" i="110"/>
  <c r="N2578" i="110" s="1"/>
  <c r="D2578" i="110"/>
  <c r="H2577" i="110"/>
  <c r="N2577" i="110" s="1"/>
  <c r="D2577" i="110"/>
  <c r="N2576" i="110"/>
  <c r="H2576" i="110"/>
  <c r="D2576" i="110"/>
  <c r="H2575" i="110"/>
  <c r="N2575" i="110" s="1"/>
  <c r="D2575" i="110"/>
  <c r="E2575" i="110" s="1"/>
  <c r="H2574" i="110"/>
  <c r="N2574" i="110" s="1"/>
  <c r="D2574" i="110"/>
  <c r="H2573" i="110"/>
  <c r="N2573" i="110" s="1"/>
  <c r="E2573" i="110"/>
  <c r="D2573" i="110"/>
  <c r="C2573" i="110"/>
  <c r="H2572" i="110"/>
  <c r="N2572" i="110" s="1"/>
  <c r="D2572" i="110"/>
  <c r="E2572" i="110" s="1"/>
  <c r="C2572" i="110"/>
  <c r="H2571" i="110"/>
  <c r="N2571" i="110" s="1"/>
  <c r="D2571" i="110"/>
  <c r="H2570" i="110"/>
  <c r="N2570" i="110" s="1"/>
  <c r="E2570" i="110"/>
  <c r="D2570" i="110"/>
  <c r="C2570" i="110" s="1"/>
  <c r="N2569" i="110"/>
  <c r="H2569" i="110"/>
  <c r="E2569" i="110"/>
  <c r="D2569" i="110"/>
  <c r="C2569" i="110"/>
  <c r="H2568" i="110"/>
  <c r="N2568" i="110" s="1"/>
  <c r="D2568" i="110"/>
  <c r="N2567" i="110"/>
  <c r="H2567" i="110"/>
  <c r="D2567" i="110"/>
  <c r="H2566" i="110"/>
  <c r="N2566" i="110" s="1"/>
  <c r="E2566" i="110"/>
  <c r="D2566" i="110"/>
  <c r="C2566" i="110" s="1"/>
  <c r="H2565" i="110"/>
  <c r="N2565" i="110" s="1"/>
  <c r="D2565" i="110"/>
  <c r="E2565" i="110" s="1"/>
  <c r="N2564" i="110"/>
  <c r="H2564" i="110"/>
  <c r="D2564" i="110"/>
  <c r="E2564" i="110" s="1"/>
  <c r="N2563" i="110"/>
  <c r="H2563" i="110"/>
  <c r="E2563" i="110"/>
  <c r="D2563" i="110"/>
  <c r="C2563" i="110" s="1"/>
  <c r="H2562" i="110"/>
  <c r="N2562" i="110" s="1"/>
  <c r="D2562" i="110"/>
  <c r="N2561" i="110"/>
  <c r="H2561" i="110"/>
  <c r="E2561" i="110"/>
  <c r="D2561" i="110"/>
  <c r="C2561" i="110"/>
  <c r="H2560" i="110"/>
  <c r="N2560" i="110" s="1"/>
  <c r="D2560" i="110"/>
  <c r="N2559" i="110"/>
  <c r="H2559" i="110"/>
  <c r="D2559" i="110"/>
  <c r="H2558" i="110"/>
  <c r="N2558" i="110" s="1"/>
  <c r="E2558" i="110"/>
  <c r="D2558" i="110"/>
  <c r="C2558" i="110" s="1"/>
  <c r="H2557" i="110"/>
  <c r="N2557" i="110" s="1"/>
  <c r="D2557" i="110"/>
  <c r="E2557" i="110" s="1"/>
  <c r="N2556" i="110"/>
  <c r="H2556" i="110"/>
  <c r="D2556" i="110"/>
  <c r="E2556" i="110" s="1"/>
  <c r="N2555" i="110"/>
  <c r="H2555" i="110"/>
  <c r="E2555" i="110"/>
  <c r="D2555" i="110"/>
  <c r="C2555" i="110" s="1"/>
  <c r="H2554" i="110"/>
  <c r="N2554" i="110" s="1"/>
  <c r="D2554" i="110"/>
  <c r="C2554" i="110" s="1"/>
  <c r="H2553" i="110"/>
  <c r="N2553" i="110" s="1"/>
  <c r="D2553" i="110"/>
  <c r="E2553" i="110" s="1"/>
  <c r="N2552" i="110"/>
  <c r="H2552" i="110"/>
  <c r="D2552" i="110"/>
  <c r="H2551" i="110"/>
  <c r="N2551" i="110" s="1"/>
  <c r="D2551" i="110"/>
  <c r="H2550" i="110"/>
  <c r="N2550" i="110" s="1"/>
  <c r="D2550" i="110"/>
  <c r="C2550" i="110" s="1"/>
  <c r="H2549" i="110"/>
  <c r="N2549" i="110" s="1"/>
  <c r="E2549" i="110"/>
  <c r="D2549" i="110"/>
  <c r="C2549" i="110"/>
  <c r="H2548" i="110"/>
  <c r="N2548" i="110" s="1"/>
  <c r="D2548" i="110"/>
  <c r="E2548" i="110" s="1"/>
  <c r="C2548" i="110"/>
  <c r="H2547" i="110"/>
  <c r="N2547" i="110" s="1"/>
  <c r="D2547" i="110"/>
  <c r="C2547" i="110" s="1"/>
  <c r="H2546" i="110"/>
  <c r="N2546" i="110" s="1"/>
  <c r="E2546" i="110"/>
  <c r="D2546" i="110"/>
  <c r="C2546" i="110" s="1"/>
  <c r="N2545" i="110"/>
  <c r="H2545" i="110"/>
  <c r="E2545" i="110"/>
  <c r="D2545" i="110"/>
  <c r="C2545" i="110"/>
  <c r="H2544" i="110"/>
  <c r="N2544" i="110" s="1"/>
  <c r="D2544" i="110"/>
  <c r="N2543" i="110"/>
  <c r="H2543" i="110"/>
  <c r="D2543" i="110"/>
  <c r="H2542" i="110"/>
  <c r="N2542" i="110" s="1"/>
  <c r="E2542" i="110"/>
  <c r="D2542" i="110"/>
  <c r="C2542" i="110" s="1"/>
  <c r="H2541" i="110"/>
  <c r="N2541" i="110" s="1"/>
  <c r="D2541" i="110"/>
  <c r="C2541" i="110" s="1"/>
  <c r="N2540" i="110"/>
  <c r="H2540" i="110"/>
  <c r="D2540" i="110"/>
  <c r="E2540" i="110" s="1"/>
  <c r="N2539" i="110"/>
  <c r="H2539" i="110"/>
  <c r="E2539" i="110"/>
  <c r="D2539" i="110"/>
  <c r="C2539" i="110" s="1"/>
  <c r="H2538" i="110"/>
  <c r="N2538" i="110" s="1"/>
  <c r="D2538" i="110"/>
  <c r="C2538" i="110" s="1"/>
  <c r="H2537" i="110"/>
  <c r="N2537" i="110" s="1"/>
  <c r="D2537" i="110"/>
  <c r="C2537" i="110" s="1"/>
  <c r="N2536" i="110"/>
  <c r="H2536" i="110"/>
  <c r="D2536" i="110"/>
  <c r="H2535" i="110"/>
  <c r="N2535" i="110" s="1"/>
  <c r="D2535" i="110"/>
  <c r="H2534" i="110"/>
  <c r="N2534" i="110" s="1"/>
  <c r="D2534" i="110"/>
  <c r="C2534" i="110" s="1"/>
  <c r="H2533" i="110"/>
  <c r="N2533" i="110" s="1"/>
  <c r="E2533" i="110"/>
  <c r="D2533" i="110"/>
  <c r="C2533" i="110"/>
  <c r="H2532" i="110"/>
  <c r="N2532" i="110" s="1"/>
  <c r="D2532" i="110"/>
  <c r="E2532" i="110" s="1"/>
  <c r="C2532" i="110"/>
  <c r="H2531" i="110"/>
  <c r="N2531" i="110" s="1"/>
  <c r="D2531" i="110"/>
  <c r="C2531" i="110" s="1"/>
  <c r="H2530" i="110"/>
  <c r="N2530" i="110" s="1"/>
  <c r="E2530" i="110"/>
  <c r="D2530" i="110"/>
  <c r="C2530" i="110" s="1"/>
  <c r="N2529" i="110"/>
  <c r="H2529" i="110"/>
  <c r="E2529" i="110"/>
  <c r="D2529" i="110"/>
  <c r="C2529" i="110"/>
  <c r="H2528" i="110"/>
  <c r="N2528" i="110" s="1"/>
  <c r="D2528" i="110"/>
  <c r="N2527" i="110"/>
  <c r="H2527" i="110"/>
  <c r="D2527" i="110"/>
  <c r="H2526" i="110"/>
  <c r="N2526" i="110" s="1"/>
  <c r="E2526" i="110"/>
  <c r="D2526" i="110"/>
  <c r="C2526" i="110" s="1"/>
  <c r="H2525" i="110"/>
  <c r="N2525" i="110" s="1"/>
  <c r="D2525" i="110"/>
  <c r="E2525" i="110" s="1"/>
  <c r="N2524" i="110"/>
  <c r="H2524" i="110"/>
  <c r="D2524" i="110"/>
  <c r="E2524" i="110" s="1"/>
  <c r="N2523" i="110"/>
  <c r="H2523" i="110"/>
  <c r="E2523" i="110"/>
  <c r="D2523" i="110"/>
  <c r="C2523" i="110" s="1"/>
  <c r="V2522" i="110"/>
  <c r="H2522" i="110"/>
  <c r="M2522" i="110" s="1"/>
  <c r="E2522" i="110"/>
  <c r="D2522" i="110"/>
  <c r="C2522" i="110"/>
  <c r="H2521" i="110"/>
  <c r="N2521" i="110" s="1"/>
  <c r="D2521" i="110"/>
  <c r="E2521" i="110" s="1"/>
  <c r="C2521" i="110"/>
  <c r="V2520" i="110"/>
  <c r="H2520" i="110"/>
  <c r="M2520" i="110" s="1"/>
  <c r="D2520" i="110"/>
  <c r="C2520" i="110" s="1"/>
  <c r="V2519" i="110"/>
  <c r="M2519" i="110"/>
  <c r="H2519" i="110"/>
  <c r="D2519" i="110"/>
  <c r="V2518" i="110"/>
  <c r="H2518" i="110"/>
  <c r="M2518" i="110" s="1"/>
  <c r="D2518" i="110"/>
  <c r="C2518" i="110" s="1"/>
  <c r="V2517" i="110"/>
  <c r="M2517" i="110"/>
  <c r="H2517" i="110"/>
  <c r="D2517" i="110"/>
  <c r="E2517" i="110" s="1"/>
  <c r="N2516" i="110"/>
  <c r="H2516" i="110"/>
  <c r="E2516" i="110"/>
  <c r="D2516" i="110"/>
  <c r="C2516" i="110" s="1"/>
  <c r="H2515" i="110"/>
  <c r="N2515" i="110" s="1"/>
  <c r="D2515" i="110"/>
  <c r="C2515" i="110" s="1"/>
  <c r="H2514" i="110"/>
  <c r="N2514" i="110" s="1"/>
  <c r="D2514" i="110"/>
  <c r="C2514" i="110" s="1"/>
  <c r="V2513" i="110"/>
  <c r="H2513" i="110"/>
  <c r="M2513" i="110" s="1"/>
  <c r="D2513" i="110"/>
  <c r="C2513" i="110" s="1"/>
  <c r="H2512" i="110"/>
  <c r="N2512" i="110" s="1"/>
  <c r="E2512" i="110"/>
  <c r="D2512" i="110"/>
  <c r="C2512" i="110" s="1"/>
  <c r="N2511" i="110"/>
  <c r="H2511" i="110"/>
  <c r="E2511" i="110"/>
  <c r="D2511" i="110"/>
  <c r="C2511" i="110"/>
  <c r="V2510" i="110"/>
  <c r="M2510" i="110"/>
  <c r="H2510" i="110"/>
  <c r="E2510" i="110"/>
  <c r="D2510" i="110"/>
  <c r="C2510" i="110" s="1"/>
  <c r="V2509" i="110"/>
  <c r="H2509" i="110"/>
  <c r="M2509" i="110" s="1"/>
  <c r="E2509" i="110"/>
  <c r="D2509" i="110"/>
  <c r="C2509" i="110"/>
  <c r="V2508" i="110"/>
  <c r="M2508" i="110"/>
  <c r="H2508" i="110"/>
  <c r="D2508" i="110"/>
  <c r="H2507" i="110"/>
  <c r="N2507" i="110" s="1"/>
  <c r="E2507" i="110"/>
  <c r="D2507" i="110"/>
  <c r="C2507" i="110" s="1"/>
  <c r="V2506" i="110"/>
  <c r="H2506" i="110"/>
  <c r="M2506" i="110" s="1"/>
  <c r="D2506" i="110"/>
  <c r="N2505" i="110"/>
  <c r="H2505" i="110"/>
  <c r="D2505" i="110"/>
  <c r="V2504" i="110"/>
  <c r="M2504" i="110"/>
  <c r="H2504" i="110"/>
  <c r="E2504" i="110"/>
  <c r="D2504" i="110"/>
  <c r="C2504" i="110"/>
  <c r="H2503" i="110"/>
  <c r="N2503" i="110" s="1"/>
  <c r="D2503" i="110"/>
  <c r="N2502" i="110"/>
  <c r="H2502" i="110"/>
  <c r="D2502" i="110"/>
  <c r="V2501" i="110"/>
  <c r="M2501" i="110"/>
  <c r="H2501" i="110"/>
  <c r="E2501" i="110"/>
  <c r="D2501" i="110"/>
  <c r="C2501" i="110"/>
  <c r="V2500" i="110"/>
  <c r="M2500" i="110"/>
  <c r="H2500" i="110"/>
  <c r="E2500" i="110"/>
  <c r="D2500" i="110"/>
  <c r="C2500" i="110" s="1"/>
  <c r="H2499" i="110"/>
  <c r="N2499" i="110" s="1"/>
  <c r="D2499" i="110"/>
  <c r="C2499" i="110" s="1"/>
  <c r="H2498" i="110"/>
  <c r="N2498" i="110" s="1"/>
  <c r="D2498" i="110"/>
  <c r="C2498" i="110" s="1"/>
  <c r="V2497" i="110"/>
  <c r="H2497" i="110"/>
  <c r="M2497" i="110" s="1"/>
  <c r="D2497" i="110"/>
  <c r="C2497" i="110" s="1"/>
  <c r="V2496" i="110"/>
  <c r="H2496" i="110"/>
  <c r="M2496" i="110" s="1"/>
  <c r="D2496" i="110"/>
  <c r="E2496" i="110" s="1"/>
  <c r="N2495" i="110"/>
  <c r="H2495" i="110"/>
  <c r="D2495" i="110"/>
  <c r="E2495" i="110" s="1"/>
  <c r="V2494" i="110"/>
  <c r="H2494" i="110"/>
  <c r="M2494" i="110" s="1"/>
  <c r="E2494" i="110"/>
  <c r="D2494" i="110"/>
  <c r="C2494" i="110" s="1"/>
  <c r="H2493" i="110"/>
  <c r="N2493" i="110" s="1"/>
  <c r="D2493" i="110"/>
  <c r="E2493" i="110" s="1"/>
  <c r="V2492" i="110"/>
  <c r="H2492" i="110"/>
  <c r="M2492" i="110" s="1"/>
  <c r="D2492" i="110"/>
  <c r="H2491" i="110"/>
  <c r="N2491" i="110" s="1"/>
  <c r="D2491" i="110"/>
  <c r="C2491" i="110" s="1"/>
  <c r="V2490" i="110"/>
  <c r="M2490" i="110"/>
  <c r="H2490" i="110"/>
  <c r="D2490" i="110"/>
  <c r="H2489" i="110"/>
  <c r="N2489" i="110" s="1"/>
  <c r="D2489" i="110"/>
  <c r="V2488" i="110"/>
  <c r="H2488" i="110"/>
  <c r="M2488" i="110" s="1"/>
  <c r="D2488" i="110"/>
  <c r="E2488" i="110" s="1"/>
  <c r="N2487" i="110"/>
  <c r="H2487" i="110"/>
  <c r="D2487" i="110"/>
  <c r="V2486" i="110"/>
  <c r="H2486" i="110"/>
  <c r="M2486" i="110" s="1"/>
  <c r="D2486" i="110"/>
  <c r="C2486" i="110" s="1"/>
  <c r="H2485" i="110"/>
  <c r="N2485" i="110" s="1"/>
  <c r="D2485" i="110"/>
  <c r="E2485" i="110" s="1"/>
  <c r="V2484" i="110"/>
  <c r="H2484" i="110"/>
  <c r="M2484" i="110" s="1"/>
  <c r="D2484" i="110"/>
  <c r="C2484" i="110" s="1"/>
  <c r="H2483" i="110"/>
  <c r="N2483" i="110" s="1"/>
  <c r="E2483" i="110"/>
  <c r="D2483" i="110"/>
  <c r="C2483" i="110" s="1"/>
  <c r="V2482" i="110"/>
  <c r="H2482" i="110"/>
  <c r="M2482" i="110" s="1"/>
  <c r="D2482" i="110"/>
  <c r="E2482" i="110" s="1"/>
  <c r="C2482" i="110"/>
  <c r="H2481" i="110"/>
  <c r="N2481" i="110" s="1"/>
  <c r="D2481" i="110"/>
  <c r="C2481" i="110" s="1"/>
  <c r="V2480" i="110"/>
  <c r="H2480" i="110"/>
  <c r="M2480" i="110" s="1"/>
  <c r="D2480" i="110"/>
  <c r="C2480" i="110" s="1"/>
  <c r="N2479" i="110"/>
  <c r="H2479" i="110"/>
  <c r="D2479" i="110"/>
  <c r="E2479" i="110" s="1"/>
  <c r="V2478" i="110"/>
  <c r="H2478" i="110"/>
  <c r="M2478" i="110" s="1"/>
  <c r="E2478" i="110"/>
  <c r="D2478" i="110"/>
  <c r="C2478" i="110" s="1"/>
  <c r="H2477" i="110"/>
  <c r="N2477" i="110" s="1"/>
  <c r="D2477" i="110"/>
  <c r="C2477" i="110" s="1"/>
  <c r="V2476" i="110"/>
  <c r="H2476" i="110"/>
  <c r="M2476" i="110" s="1"/>
  <c r="D2476" i="110"/>
  <c r="E2476" i="110" s="1"/>
  <c r="C2476" i="110"/>
  <c r="H2475" i="110"/>
  <c r="N2475" i="110" s="1"/>
  <c r="E2475" i="110"/>
  <c r="D2475" i="110"/>
  <c r="C2475" i="110" s="1"/>
  <c r="V2474" i="110"/>
  <c r="H2474" i="110"/>
  <c r="M2474" i="110" s="1"/>
  <c r="D2474" i="110"/>
  <c r="N2473" i="110"/>
  <c r="H2473" i="110"/>
  <c r="D2473" i="110"/>
  <c r="E2473" i="110" s="1"/>
  <c r="H2472" i="110"/>
  <c r="N2472" i="110" s="1"/>
  <c r="E2472" i="110"/>
  <c r="D2472" i="110"/>
  <c r="C2472" i="110" s="1"/>
  <c r="H2471" i="110"/>
  <c r="N2471" i="110" s="1"/>
  <c r="D2471" i="110"/>
  <c r="E2471" i="110" s="1"/>
  <c r="V2470" i="110"/>
  <c r="H2470" i="110"/>
  <c r="M2470" i="110" s="1"/>
  <c r="D2470" i="110"/>
  <c r="E2470" i="110" s="1"/>
  <c r="C2470" i="110"/>
  <c r="V2469" i="110"/>
  <c r="M2469" i="110"/>
  <c r="H2469" i="110"/>
  <c r="E2469" i="110"/>
  <c r="D2469" i="110"/>
  <c r="C2469" i="110"/>
  <c r="V2468" i="110"/>
  <c r="M2468" i="110"/>
  <c r="H2468" i="110"/>
  <c r="E2468" i="110"/>
  <c r="D2468" i="110"/>
  <c r="C2468" i="110" s="1"/>
  <c r="H2467" i="110"/>
  <c r="N2467" i="110" s="1"/>
  <c r="D2467" i="110"/>
  <c r="C2467" i="110" s="1"/>
  <c r="V2466" i="110"/>
  <c r="H2466" i="110"/>
  <c r="M2466" i="110" s="1"/>
  <c r="D2466" i="110"/>
  <c r="E2466" i="110" s="1"/>
  <c r="C2466" i="110"/>
  <c r="H2465" i="110"/>
  <c r="N2465" i="110" s="1"/>
  <c r="D2465" i="110"/>
  <c r="C2465" i="110" s="1"/>
  <c r="V2464" i="110"/>
  <c r="H2464" i="110"/>
  <c r="M2464" i="110" s="1"/>
  <c r="D2464" i="110"/>
  <c r="E2464" i="110" s="1"/>
  <c r="N2463" i="110"/>
  <c r="H2463" i="110"/>
  <c r="D2463" i="110"/>
  <c r="E2463" i="110" s="1"/>
  <c r="V2462" i="110"/>
  <c r="H2462" i="110"/>
  <c r="M2462" i="110" s="1"/>
  <c r="E2462" i="110"/>
  <c r="D2462" i="110"/>
  <c r="C2462" i="110" s="1"/>
  <c r="H2461" i="110"/>
  <c r="N2461" i="110" s="1"/>
  <c r="D2461" i="110"/>
  <c r="E2461" i="110" s="1"/>
  <c r="V2460" i="110"/>
  <c r="H2460" i="110"/>
  <c r="M2460" i="110" s="1"/>
  <c r="D2460" i="110"/>
  <c r="E2460" i="110" s="1"/>
  <c r="C2460" i="110"/>
  <c r="H2459" i="110"/>
  <c r="N2459" i="110" s="1"/>
  <c r="E2459" i="110"/>
  <c r="D2459" i="110"/>
  <c r="C2459" i="110" s="1"/>
  <c r="V2458" i="110"/>
  <c r="H2458" i="110"/>
  <c r="M2458" i="110" s="1"/>
  <c r="D2458" i="110"/>
  <c r="H2457" i="110"/>
  <c r="N2457" i="110" s="1"/>
  <c r="D2457" i="110"/>
  <c r="E2457" i="110" s="1"/>
  <c r="C2457" i="110"/>
  <c r="V2456" i="110"/>
  <c r="M2456" i="110"/>
  <c r="H2456" i="110"/>
  <c r="E2456" i="110"/>
  <c r="D2456" i="110"/>
  <c r="C2456" i="110"/>
  <c r="H2455" i="110"/>
  <c r="N2455" i="110" s="1"/>
  <c r="D2455" i="110"/>
  <c r="V2454" i="110"/>
  <c r="H2454" i="110"/>
  <c r="M2454" i="110" s="1"/>
  <c r="D2454" i="110"/>
  <c r="C2454" i="110" s="1"/>
  <c r="N2453" i="110"/>
  <c r="H2453" i="110"/>
  <c r="E2453" i="110"/>
  <c r="D2453" i="110"/>
  <c r="C2453" i="110"/>
  <c r="H2452" i="110"/>
  <c r="N2452" i="110" s="1"/>
  <c r="D2452" i="110"/>
  <c r="V2451" i="110"/>
  <c r="H2451" i="110"/>
  <c r="M2451" i="110" s="1"/>
  <c r="D2451" i="110"/>
  <c r="H2450" i="110"/>
  <c r="N2450" i="110" s="1"/>
  <c r="D2450" i="110"/>
  <c r="C2450" i="110" s="1"/>
  <c r="H2449" i="110"/>
  <c r="N2449" i="110" s="1"/>
  <c r="D2449" i="110"/>
  <c r="V2448" i="110"/>
  <c r="H2448" i="110"/>
  <c r="M2448" i="110" s="1"/>
  <c r="D2448" i="110"/>
  <c r="C2448" i="110" s="1"/>
  <c r="H2447" i="110"/>
  <c r="N2447" i="110" s="1"/>
  <c r="D2447" i="110"/>
  <c r="E2447" i="110" s="1"/>
  <c r="N2446" i="110"/>
  <c r="H2446" i="110"/>
  <c r="D2446" i="110"/>
  <c r="V2445" i="110"/>
  <c r="H2445" i="110"/>
  <c r="M2445" i="110" s="1"/>
  <c r="D2445" i="110"/>
  <c r="H2444" i="110"/>
  <c r="N2444" i="110" s="1"/>
  <c r="D2444" i="110"/>
  <c r="C2444" i="110" s="1"/>
  <c r="H2443" i="110"/>
  <c r="N2443" i="110" s="1"/>
  <c r="D2443" i="110"/>
  <c r="N2442" i="110"/>
  <c r="H2442" i="110"/>
  <c r="D2442" i="110"/>
  <c r="E2442" i="110" s="1"/>
  <c r="V2441" i="110"/>
  <c r="H2441" i="110"/>
  <c r="M2441" i="110" s="1"/>
  <c r="E2441" i="110"/>
  <c r="D2441" i="110"/>
  <c r="C2441" i="110"/>
  <c r="V2440" i="110"/>
  <c r="M2440" i="110"/>
  <c r="H2440" i="110"/>
  <c r="D2440" i="110"/>
  <c r="H2439" i="110"/>
  <c r="N2439" i="110" s="1"/>
  <c r="D2439" i="110"/>
  <c r="C2439" i="110" s="1"/>
  <c r="V2438" i="110"/>
  <c r="H2438" i="110"/>
  <c r="M2438" i="110" s="1"/>
  <c r="D2438" i="110"/>
  <c r="E2438" i="110" s="1"/>
  <c r="C2438" i="110"/>
  <c r="H2437" i="110"/>
  <c r="N2437" i="110" s="1"/>
  <c r="D2437" i="110"/>
  <c r="E2437" i="110" s="1"/>
  <c r="V2436" i="110"/>
  <c r="H2436" i="110"/>
  <c r="M2436" i="110" s="1"/>
  <c r="E2436" i="110"/>
  <c r="D2436" i="110"/>
  <c r="C2436" i="110"/>
  <c r="H2435" i="110"/>
  <c r="N2435" i="110" s="1"/>
  <c r="D2435" i="110"/>
  <c r="E2435" i="110" s="1"/>
  <c r="N2434" i="110"/>
  <c r="H2434" i="110"/>
  <c r="E2434" i="110"/>
  <c r="D2434" i="110"/>
  <c r="C2434" i="110"/>
  <c r="H2433" i="110"/>
  <c r="N2433" i="110" s="1"/>
  <c r="D2433" i="110"/>
  <c r="C2433" i="110" s="1"/>
  <c r="V2432" i="110"/>
  <c r="H2432" i="110"/>
  <c r="M2432" i="110" s="1"/>
  <c r="D2432" i="110"/>
  <c r="E2432" i="110" s="1"/>
  <c r="C2432" i="110"/>
  <c r="V2431" i="110"/>
  <c r="H2431" i="110"/>
  <c r="M2431" i="110" s="1"/>
  <c r="D2431" i="110"/>
  <c r="H2430" i="110"/>
  <c r="N2430" i="110" s="1"/>
  <c r="D2430" i="110"/>
  <c r="E2430" i="110" s="1"/>
  <c r="N2429" i="110"/>
  <c r="H2429" i="110"/>
  <c r="D2429" i="110"/>
  <c r="E2429" i="110" s="1"/>
  <c r="V2428" i="110"/>
  <c r="H2428" i="110"/>
  <c r="M2428" i="110" s="1"/>
  <c r="D2428" i="110"/>
  <c r="C2428" i="110" s="1"/>
  <c r="H2427" i="110"/>
  <c r="N2427" i="110" s="1"/>
  <c r="E2427" i="110"/>
  <c r="D2427" i="110"/>
  <c r="C2427" i="110"/>
  <c r="H2426" i="110"/>
  <c r="N2426" i="110" s="1"/>
  <c r="D2426" i="110"/>
  <c r="E2426" i="110" s="1"/>
  <c r="N2425" i="110"/>
  <c r="H2425" i="110"/>
  <c r="D2425" i="110"/>
  <c r="V2424" i="110"/>
  <c r="H2424" i="110"/>
  <c r="M2424" i="110" s="1"/>
  <c r="D2424" i="110"/>
  <c r="C2424" i="110" s="1"/>
  <c r="V2423" i="110"/>
  <c r="H2423" i="110"/>
  <c r="M2423" i="110" s="1"/>
  <c r="D2423" i="110"/>
  <c r="E2423" i="110" s="1"/>
  <c r="H2422" i="110"/>
  <c r="N2422" i="110" s="1"/>
  <c r="D2422" i="110"/>
  <c r="C2422" i="110" s="1"/>
  <c r="H2421" i="110"/>
  <c r="N2421" i="110" s="1"/>
  <c r="E2421" i="110"/>
  <c r="D2421" i="110"/>
  <c r="C2421" i="110"/>
  <c r="H2420" i="110"/>
  <c r="N2420" i="110" s="1"/>
  <c r="D2420" i="110"/>
  <c r="E2420" i="110" s="1"/>
  <c r="V2419" i="110"/>
  <c r="H2419" i="110"/>
  <c r="M2419" i="110" s="1"/>
  <c r="D2419" i="110"/>
  <c r="C2419" i="110" s="1"/>
  <c r="V2418" i="110"/>
  <c r="H2418" i="110"/>
  <c r="M2418" i="110" s="1"/>
  <c r="D2418" i="110"/>
  <c r="E2418" i="110" s="1"/>
  <c r="C2418" i="110"/>
  <c r="V2417" i="110"/>
  <c r="H2417" i="110"/>
  <c r="M2417" i="110" s="1"/>
  <c r="D2417" i="110"/>
  <c r="C2417" i="110" s="1"/>
  <c r="H2416" i="110"/>
  <c r="N2416" i="110" s="1"/>
  <c r="E2416" i="110"/>
  <c r="D2416" i="110"/>
  <c r="C2416" i="110"/>
  <c r="V2415" i="110"/>
  <c r="M2415" i="110"/>
  <c r="H2415" i="110"/>
  <c r="D2415" i="110"/>
  <c r="E2415" i="110" s="1"/>
  <c r="H2414" i="110"/>
  <c r="N2414" i="110" s="1"/>
  <c r="E2414" i="110"/>
  <c r="D2414" i="110"/>
  <c r="C2414" i="110" s="1"/>
  <c r="N2413" i="110"/>
  <c r="H2413" i="110"/>
  <c r="E2413" i="110"/>
  <c r="D2413" i="110"/>
  <c r="C2413" i="110"/>
  <c r="H2412" i="110"/>
  <c r="N2412" i="110" s="1"/>
  <c r="D2412" i="110"/>
  <c r="E2412" i="110" s="1"/>
  <c r="V2411" i="110"/>
  <c r="H2411" i="110"/>
  <c r="M2411" i="110" s="1"/>
  <c r="E2411" i="110"/>
  <c r="D2411" i="110"/>
  <c r="C2411" i="110" s="1"/>
  <c r="V2410" i="110"/>
  <c r="H2410" i="110"/>
  <c r="M2410" i="110" s="1"/>
  <c r="D2410" i="110"/>
  <c r="E2410" i="110" s="1"/>
  <c r="N2409" i="110"/>
  <c r="H2409" i="110"/>
  <c r="D2409" i="110"/>
  <c r="E2409" i="110" s="1"/>
  <c r="H2408" i="110"/>
  <c r="N2408" i="110" s="1"/>
  <c r="D2408" i="110"/>
  <c r="C2408" i="110" s="1"/>
  <c r="V2407" i="110"/>
  <c r="M2407" i="110"/>
  <c r="H2407" i="110"/>
  <c r="D2407" i="110"/>
  <c r="E2407" i="110" s="1"/>
  <c r="N2406" i="110"/>
  <c r="H2406" i="110"/>
  <c r="D2406" i="110"/>
  <c r="E2406" i="110" s="1"/>
  <c r="H2405" i="110"/>
  <c r="N2405" i="110" s="1"/>
  <c r="D2405" i="110"/>
  <c r="H2404" i="110"/>
  <c r="N2404" i="110" s="1"/>
  <c r="D2404" i="110"/>
  <c r="E2404" i="110" s="1"/>
  <c r="V2403" i="110"/>
  <c r="H2403" i="110"/>
  <c r="M2403" i="110" s="1"/>
  <c r="D2403" i="110"/>
  <c r="E2403" i="110" s="1"/>
  <c r="V2402" i="110"/>
  <c r="H2402" i="110"/>
  <c r="M2402" i="110" s="1"/>
  <c r="D2402" i="110"/>
  <c r="C2402" i="110" s="1"/>
  <c r="N2401" i="110"/>
  <c r="H2401" i="110"/>
  <c r="D2401" i="110"/>
  <c r="E2401" i="110" s="1"/>
  <c r="V2400" i="110"/>
  <c r="H2400" i="110"/>
  <c r="M2400" i="110" s="1"/>
  <c r="E2400" i="110"/>
  <c r="D2400" i="110"/>
  <c r="C2400" i="110" s="1"/>
  <c r="N2399" i="110"/>
  <c r="H2399" i="110"/>
  <c r="E2399" i="110"/>
  <c r="D2399" i="110"/>
  <c r="C2399" i="110"/>
  <c r="V2398" i="110"/>
  <c r="M2398" i="110"/>
  <c r="H2398" i="110"/>
  <c r="E2398" i="110"/>
  <c r="D2398" i="110"/>
  <c r="C2398" i="110"/>
  <c r="H2397" i="110"/>
  <c r="N2397" i="110" s="1"/>
  <c r="D2397" i="110"/>
  <c r="C2397" i="110" s="1"/>
  <c r="V2396" i="110"/>
  <c r="H2396" i="110"/>
  <c r="M2396" i="110" s="1"/>
  <c r="D2396" i="110"/>
  <c r="E2396" i="110" s="1"/>
  <c r="C2396" i="110"/>
  <c r="H2395" i="110"/>
  <c r="N2395" i="110" s="1"/>
  <c r="D2395" i="110"/>
  <c r="V2394" i="110"/>
  <c r="H2394" i="110"/>
  <c r="M2394" i="110" s="1"/>
  <c r="E2394" i="110"/>
  <c r="D2394" i="110"/>
  <c r="C2394" i="110"/>
  <c r="H2393" i="110"/>
  <c r="N2393" i="110" s="1"/>
  <c r="D2393" i="110"/>
  <c r="E2393" i="110" s="1"/>
  <c r="V2392" i="110"/>
  <c r="H2392" i="110"/>
  <c r="M2392" i="110" s="1"/>
  <c r="D2392" i="110"/>
  <c r="C2392" i="110" s="1"/>
  <c r="V2391" i="110"/>
  <c r="H2391" i="110"/>
  <c r="M2391" i="110" s="1"/>
  <c r="D2391" i="110"/>
  <c r="E2391" i="110" s="1"/>
  <c r="C2391" i="110"/>
  <c r="H2390" i="110"/>
  <c r="N2390" i="110" s="1"/>
  <c r="D2390" i="110"/>
  <c r="V2389" i="110"/>
  <c r="H2389" i="110"/>
  <c r="M2389" i="110" s="1"/>
  <c r="E2389" i="110"/>
  <c r="D2389" i="110"/>
  <c r="C2389" i="110"/>
  <c r="H2388" i="110"/>
  <c r="N2388" i="110" s="1"/>
  <c r="D2388" i="110"/>
  <c r="E2388" i="110" s="1"/>
  <c r="V2387" i="110"/>
  <c r="H2387" i="110"/>
  <c r="M2387" i="110" s="1"/>
  <c r="D2387" i="110"/>
  <c r="C2387" i="110" s="1"/>
  <c r="H2386" i="110"/>
  <c r="N2386" i="110" s="1"/>
  <c r="D2386" i="110"/>
  <c r="E2386" i="110" s="1"/>
  <c r="V2385" i="110"/>
  <c r="H2385" i="110"/>
  <c r="M2385" i="110" s="1"/>
  <c r="D2385" i="110"/>
  <c r="C2385" i="110" s="1"/>
  <c r="H2384" i="110"/>
  <c r="N2384" i="110" s="1"/>
  <c r="D2384" i="110"/>
  <c r="C2384" i="110" s="1"/>
  <c r="V2383" i="110"/>
  <c r="H2383" i="110"/>
  <c r="M2383" i="110" s="1"/>
  <c r="D2383" i="110"/>
  <c r="E2383" i="110" s="1"/>
  <c r="N2382" i="110"/>
  <c r="H2382" i="110"/>
  <c r="E2382" i="110"/>
  <c r="D2382" i="110"/>
  <c r="C2382" i="110"/>
  <c r="V2381" i="110"/>
  <c r="H2381" i="110"/>
  <c r="M2381" i="110" s="1"/>
  <c r="D2381" i="110"/>
  <c r="C2381" i="110" s="1"/>
  <c r="H2380" i="110"/>
  <c r="N2380" i="110" s="1"/>
  <c r="D2380" i="110"/>
  <c r="V2379" i="110"/>
  <c r="H2379" i="110"/>
  <c r="M2379" i="110" s="1"/>
  <c r="D2379" i="110"/>
  <c r="C2379" i="110" s="1"/>
  <c r="H2378" i="110"/>
  <c r="N2378" i="110" s="1"/>
  <c r="E2378" i="110"/>
  <c r="D2378" i="110"/>
  <c r="C2378" i="110"/>
  <c r="H2377" i="110"/>
  <c r="N2377" i="110" s="1"/>
  <c r="D2377" i="110"/>
  <c r="E2377" i="110" s="1"/>
  <c r="V2376" i="110"/>
  <c r="H2376" i="110"/>
  <c r="M2376" i="110" s="1"/>
  <c r="D2376" i="110"/>
  <c r="C2376" i="110" s="1"/>
  <c r="H2375" i="110"/>
  <c r="N2375" i="110" s="1"/>
  <c r="D2375" i="110"/>
  <c r="E2375" i="110" s="1"/>
  <c r="N2374" i="110"/>
  <c r="H2374" i="110"/>
  <c r="D2374" i="110"/>
  <c r="E2374" i="110" s="1"/>
  <c r="V2373" i="110"/>
  <c r="H2373" i="110"/>
  <c r="M2373" i="110" s="1"/>
  <c r="D2373" i="110"/>
  <c r="C2373" i="110" s="1"/>
  <c r="N2372" i="110"/>
  <c r="H2372" i="110"/>
  <c r="E2372" i="110"/>
  <c r="D2372" i="110"/>
  <c r="C2372" i="110"/>
  <c r="H2371" i="110"/>
  <c r="N2371" i="110" s="1"/>
  <c r="D2371" i="110"/>
  <c r="E2371" i="110" s="1"/>
  <c r="C2371" i="110"/>
  <c r="V2370" i="110"/>
  <c r="H2370" i="110"/>
  <c r="M2370" i="110" s="1"/>
  <c r="D2370" i="110"/>
  <c r="C2370" i="110" s="1"/>
  <c r="V2369" i="110"/>
  <c r="H2369" i="110"/>
  <c r="M2369" i="110" s="1"/>
  <c r="D2369" i="110"/>
  <c r="H2368" i="110"/>
  <c r="N2368" i="110" s="1"/>
  <c r="D2368" i="110"/>
  <c r="E2368" i="110" s="1"/>
  <c r="V2367" i="110"/>
  <c r="H2367" i="110"/>
  <c r="M2367" i="110" s="1"/>
  <c r="D2367" i="110"/>
  <c r="C2367" i="110" s="1"/>
  <c r="V2366" i="110"/>
  <c r="H2366" i="110"/>
  <c r="M2366" i="110" s="1"/>
  <c r="D2366" i="110"/>
  <c r="E2366" i="110" s="1"/>
  <c r="V2365" i="110"/>
  <c r="H2365" i="110"/>
  <c r="M2365" i="110" s="1"/>
  <c r="E2365" i="110"/>
  <c r="D2365" i="110"/>
  <c r="C2365" i="110"/>
  <c r="H2364" i="110"/>
  <c r="N2364" i="110" s="1"/>
  <c r="D2364" i="110"/>
  <c r="E2364" i="110" s="1"/>
  <c r="V2363" i="110"/>
  <c r="H2363" i="110"/>
  <c r="M2363" i="110" s="1"/>
  <c r="D2363" i="110"/>
  <c r="H2362" i="110"/>
  <c r="N2362" i="110" s="1"/>
  <c r="E2362" i="110"/>
  <c r="D2362" i="110"/>
  <c r="C2362" i="110"/>
  <c r="V2361" i="110"/>
  <c r="M2361" i="110"/>
  <c r="H2361" i="110"/>
  <c r="D2361" i="110"/>
  <c r="E2361" i="110" s="1"/>
  <c r="H2360" i="110"/>
  <c r="N2360" i="110" s="1"/>
  <c r="E2360" i="110"/>
  <c r="D2360" i="110"/>
  <c r="C2360" i="110" s="1"/>
  <c r="V2359" i="110"/>
  <c r="H2359" i="110"/>
  <c r="M2359" i="110" s="1"/>
  <c r="D2359" i="110"/>
  <c r="E2359" i="110" s="1"/>
  <c r="V2358" i="110"/>
  <c r="H2358" i="110"/>
  <c r="M2358" i="110" s="1"/>
  <c r="D2358" i="110"/>
  <c r="C2358" i="110" s="1"/>
  <c r="H2357" i="110"/>
  <c r="N2357" i="110" s="1"/>
  <c r="D2357" i="110"/>
  <c r="C2357" i="110" s="1"/>
  <c r="N2356" i="110"/>
  <c r="H2356" i="110"/>
  <c r="D2356" i="110"/>
  <c r="E2356" i="110" s="1"/>
  <c r="V2355" i="110"/>
  <c r="H2355" i="110"/>
  <c r="M2355" i="110" s="1"/>
  <c r="D2355" i="110"/>
  <c r="C2355" i="110" s="1"/>
  <c r="H2354" i="110"/>
  <c r="N2354" i="110" s="1"/>
  <c r="D2354" i="110"/>
  <c r="C2354" i="110" s="1"/>
  <c r="N2353" i="110"/>
  <c r="H2353" i="110"/>
  <c r="D2353" i="110"/>
  <c r="E2353" i="110" s="1"/>
  <c r="V2352" i="110"/>
  <c r="H2352" i="110"/>
  <c r="M2352" i="110" s="1"/>
  <c r="E2352" i="110"/>
  <c r="D2352" i="110"/>
  <c r="C2352" i="110" s="1"/>
  <c r="N2351" i="110"/>
  <c r="H2351" i="110"/>
  <c r="E2351" i="110"/>
  <c r="D2351" i="110"/>
  <c r="C2351" i="110"/>
  <c r="V2350" i="110"/>
  <c r="M2350" i="110"/>
  <c r="H2350" i="110"/>
  <c r="E2350" i="110"/>
  <c r="D2350" i="110"/>
  <c r="C2350" i="110"/>
  <c r="H2349" i="110"/>
  <c r="N2349" i="110" s="1"/>
  <c r="D2349" i="110"/>
  <c r="C2349" i="110" s="1"/>
  <c r="V2348" i="110"/>
  <c r="H2348" i="110"/>
  <c r="M2348" i="110" s="1"/>
  <c r="D2348" i="110"/>
  <c r="E2348" i="110" s="1"/>
  <c r="C2348" i="110"/>
  <c r="H2347" i="110"/>
  <c r="N2347" i="110" s="1"/>
  <c r="D2347" i="110"/>
  <c r="H2346" i="110"/>
  <c r="N2346" i="110" s="1"/>
  <c r="D2346" i="110"/>
  <c r="C2346" i="110" s="1"/>
  <c r="N2345" i="110"/>
  <c r="H2345" i="110"/>
  <c r="E2345" i="110"/>
  <c r="D2345" i="110"/>
  <c r="C2345" i="110"/>
  <c r="V2344" i="110"/>
  <c r="M2344" i="110"/>
  <c r="H2344" i="110"/>
  <c r="E2344" i="110"/>
  <c r="D2344" i="110"/>
  <c r="C2344" i="110"/>
  <c r="V2343" i="110"/>
  <c r="H2343" i="110"/>
  <c r="M2343" i="110" s="1"/>
  <c r="D2343" i="110"/>
  <c r="E2343" i="110" s="1"/>
  <c r="H2342" i="110"/>
  <c r="N2342" i="110" s="1"/>
  <c r="D2342" i="110"/>
  <c r="N2341" i="110"/>
  <c r="H2341" i="110"/>
  <c r="D2341" i="110"/>
  <c r="E2341" i="110" s="1"/>
  <c r="V2340" i="110"/>
  <c r="M2340" i="110"/>
  <c r="H2340" i="110"/>
  <c r="E2340" i="110"/>
  <c r="D2340" i="110"/>
  <c r="C2340" i="110"/>
  <c r="H2339" i="110"/>
  <c r="N2339" i="110" s="1"/>
  <c r="D2339" i="110"/>
  <c r="E2339" i="110" s="1"/>
  <c r="C2339" i="110"/>
  <c r="H2338" i="110"/>
  <c r="N2338" i="110" s="1"/>
  <c r="D2338" i="110"/>
  <c r="E2338" i="110" s="1"/>
  <c r="C2338" i="110"/>
  <c r="V2337" i="110"/>
  <c r="H2337" i="110"/>
  <c r="M2337" i="110" s="1"/>
  <c r="D2337" i="110"/>
  <c r="E2337" i="110" s="1"/>
  <c r="H2336" i="110"/>
  <c r="N2336" i="110" s="1"/>
  <c r="D2336" i="110"/>
  <c r="E2336" i="110" s="1"/>
  <c r="C2336" i="110"/>
  <c r="H2335" i="110"/>
  <c r="N2335" i="110" s="1"/>
  <c r="D2335" i="110"/>
  <c r="E2335" i="110" s="1"/>
  <c r="V2334" i="110"/>
  <c r="H2334" i="110"/>
  <c r="M2334" i="110" s="1"/>
  <c r="E2334" i="110"/>
  <c r="D2334" i="110"/>
  <c r="C2334" i="110"/>
  <c r="H2333" i="110"/>
  <c r="N2333" i="110" s="1"/>
  <c r="D2333" i="110"/>
  <c r="E2333" i="110" s="1"/>
  <c r="V2332" i="110"/>
  <c r="H2332" i="110"/>
  <c r="M2332" i="110" s="1"/>
  <c r="D2332" i="110"/>
  <c r="C2332" i="110" s="1"/>
  <c r="H2331" i="110"/>
  <c r="N2331" i="110" s="1"/>
  <c r="D2331" i="110"/>
  <c r="C2331" i="110" s="1"/>
  <c r="N2330" i="110"/>
  <c r="H2330" i="110"/>
  <c r="D2330" i="110"/>
  <c r="E2330" i="110" s="1"/>
  <c r="V2329" i="110"/>
  <c r="H2329" i="110"/>
  <c r="M2329" i="110" s="1"/>
  <c r="D2329" i="110"/>
  <c r="C2329" i="110" s="1"/>
  <c r="V2328" i="110"/>
  <c r="H2328" i="110"/>
  <c r="M2328" i="110" s="1"/>
  <c r="D2328" i="110"/>
  <c r="E2328" i="110" s="1"/>
  <c r="N2327" i="110"/>
  <c r="H2327" i="110"/>
  <c r="D2327" i="110"/>
  <c r="H2326" i="110"/>
  <c r="N2326" i="110" s="1"/>
  <c r="D2326" i="110"/>
  <c r="C2326" i="110" s="1"/>
  <c r="H2325" i="110"/>
  <c r="N2325" i="110" s="1"/>
  <c r="D2325" i="110"/>
  <c r="C2325" i="110" s="1"/>
  <c r="V2324" i="110"/>
  <c r="H2324" i="110"/>
  <c r="M2324" i="110" s="1"/>
  <c r="D2324" i="110"/>
  <c r="E2324" i="110" s="1"/>
  <c r="H2323" i="110"/>
  <c r="N2323" i="110" s="1"/>
  <c r="D2323" i="110"/>
  <c r="C2323" i="110" s="1"/>
  <c r="H2322" i="110"/>
  <c r="N2322" i="110" s="1"/>
  <c r="D2322" i="110"/>
  <c r="C2322" i="110" s="1"/>
  <c r="V2321" i="110"/>
  <c r="H2321" i="110"/>
  <c r="M2321" i="110" s="1"/>
  <c r="D2321" i="110"/>
  <c r="E2321" i="110" s="1"/>
  <c r="C2321" i="110"/>
  <c r="H2320" i="110"/>
  <c r="N2320" i="110" s="1"/>
  <c r="D2320" i="110"/>
  <c r="V2319" i="110"/>
  <c r="M2319" i="110"/>
  <c r="H2319" i="110"/>
  <c r="D2319" i="110"/>
  <c r="E2319" i="110" s="1"/>
  <c r="N2318" i="110"/>
  <c r="H2318" i="110"/>
  <c r="E2318" i="110"/>
  <c r="D2318" i="110"/>
  <c r="C2318" i="110"/>
  <c r="H2317" i="110"/>
  <c r="N2317" i="110" s="1"/>
  <c r="D2317" i="110"/>
  <c r="C2317" i="110" s="1"/>
  <c r="V2316" i="110"/>
  <c r="H2316" i="110"/>
  <c r="M2316" i="110" s="1"/>
  <c r="D2316" i="110"/>
  <c r="E2316" i="110" s="1"/>
  <c r="C2316" i="110"/>
  <c r="H2315" i="110"/>
  <c r="N2315" i="110" s="1"/>
  <c r="D2315" i="110"/>
  <c r="C2315" i="110" s="1"/>
  <c r="V2314" i="110"/>
  <c r="H2314" i="110"/>
  <c r="M2314" i="110" s="1"/>
  <c r="E2314" i="110"/>
  <c r="D2314" i="110"/>
  <c r="C2314" i="110"/>
  <c r="H2313" i="110"/>
  <c r="N2313" i="110" s="1"/>
  <c r="D2313" i="110"/>
  <c r="V2312" i="110"/>
  <c r="H2312" i="110"/>
  <c r="M2312" i="110" s="1"/>
  <c r="D2312" i="110"/>
  <c r="C2312" i="110" s="1"/>
  <c r="H2311" i="110"/>
  <c r="N2311" i="110" s="1"/>
  <c r="D2311" i="110"/>
  <c r="E2311" i="110" s="1"/>
  <c r="H2310" i="110"/>
  <c r="N2310" i="110" s="1"/>
  <c r="D2310" i="110"/>
  <c r="E2310" i="110" s="1"/>
  <c r="V2309" i="110"/>
  <c r="H2309" i="110"/>
  <c r="M2309" i="110" s="1"/>
  <c r="D2309" i="110"/>
  <c r="C2309" i="110" s="1"/>
  <c r="V2308" i="110"/>
  <c r="H2308" i="110"/>
  <c r="M2308" i="110" s="1"/>
  <c r="D2308" i="110"/>
  <c r="E2308" i="110" s="1"/>
  <c r="C2308" i="110"/>
  <c r="H2307" i="110"/>
  <c r="N2307" i="110" s="1"/>
  <c r="D2307" i="110"/>
  <c r="C2307" i="110" s="1"/>
  <c r="H2306" i="110"/>
  <c r="N2306" i="110" s="1"/>
  <c r="D2306" i="110"/>
  <c r="C2306" i="110" s="1"/>
  <c r="V2305" i="110"/>
  <c r="H2305" i="110"/>
  <c r="M2305" i="110" s="1"/>
  <c r="D2305" i="110"/>
  <c r="E2305" i="110" s="1"/>
  <c r="V2304" i="110"/>
  <c r="H2304" i="110"/>
  <c r="M2304" i="110" s="1"/>
  <c r="D2304" i="110"/>
  <c r="H2303" i="110"/>
  <c r="N2303" i="110" s="1"/>
  <c r="E2303" i="110"/>
  <c r="D2303" i="110"/>
  <c r="C2303" i="110"/>
  <c r="V2302" i="110"/>
  <c r="M2302" i="110"/>
  <c r="H2302" i="110"/>
  <c r="D2302" i="110"/>
  <c r="E2302" i="110" s="1"/>
  <c r="H2301" i="110"/>
  <c r="N2301" i="110" s="1"/>
  <c r="E2301" i="110"/>
  <c r="D2301" i="110"/>
  <c r="C2301" i="110" s="1"/>
  <c r="V2300" i="110"/>
  <c r="H2300" i="110"/>
  <c r="M2300" i="110" s="1"/>
  <c r="D2300" i="110"/>
  <c r="E2300" i="110" s="1"/>
  <c r="N2299" i="110"/>
  <c r="H2299" i="110"/>
  <c r="D2299" i="110"/>
  <c r="E2299" i="110" s="1"/>
  <c r="V2298" i="110"/>
  <c r="H2298" i="110"/>
  <c r="M2298" i="110" s="1"/>
  <c r="D2298" i="110"/>
  <c r="E2298" i="110" s="1"/>
  <c r="H2297" i="110"/>
  <c r="N2297" i="110" s="1"/>
  <c r="D2297" i="110"/>
  <c r="E2297" i="110" s="1"/>
  <c r="C2297" i="110"/>
  <c r="V2296" i="110"/>
  <c r="H2296" i="110"/>
  <c r="M2296" i="110" s="1"/>
  <c r="D2296" i="110"/>
  <c r="C2296" i="110" s="1"/>
  <c r="V2295" i="110"/>
  <c r="M2295" i="110"/>
  <c r="H2295" i="110"/>
  <c r="D2295" i="110"/>
  <c r="E2295" i="110" s="1"/>
  <c r="H2294" i="110"/>
  <c r="N2294" i="110" s="1"/>
  <c r="D2294" i="110"/>
  <c r="E2294" i="110" s="1"/>
  <c r="C2294" i="110"/>
  <c r="V2293" i="110"/>
  <c r="M2293" i="110"/>
  <c r="H2293" i="110"/>
  <c r="E2293" i="110"/>
  <c r="D2293" i="110"/>
  <c r="C2293" i="110"/>
  <c r="V2292" i="110"/>
  <c r="M2292" i="110"/>
  <c r="H2292" i="110"/>
  <c r="E2292" i="110"/>
  <c r="D2292" i="110"/>
  <c r="C2292" i="110"/>
  <c r="V2291" i="110"/>
  <c r="H2291" i="110"/>
  <c r="M2291" i="110" s="1"/>
  <c r="D2291" i="110"/>
  <c r="E2291" i="110" s="1"/>
  <c r="H2290" i="110"/>
  <c r="N2290" i="110" s="1"/>
  <c r="D2290" i="110"/>
  <c r="E2290" i="110" s="1"/>
  <c r="V2289" i="110"/>
  <c r="H2289" i="110"/>
  <c r="M2289" i="110" s="1"/>
  <c r="D2289" i="110"/>
  <c r="C2289" i="110" s="1"/>
  <c r="H2288" i="110"/>
  <c r="N2288" i="110" s="1"/>
  <c r="E2288" i="110"/>
  <c r="D2288" i="110"/>
  <c r="C2288" i="110"/>
  <c r="V2287" i="110"/>
  <c r="M2287" i="110"/>
  <c r="H2287" i="110"/>
  <c r="D2287" i="110"/>
  <c r="E2287" i="110" s="1"/>
  <c r="H2286" i="110"/>
  <c r="N2286" i="110" s="1"/>
  <c r="D2286" i="110"/>
  <c r="V2285" i="110"/>
  <c r="H2285" i="110"/>
  <c r="M2285" i="110" s="1"/>
  <c r="D2285" i="110"/>
  <c r="E2285" i="110" s="1"/>
  <c r="C2285" i="110"/>
  <c r="H2284" i="110"/>
  <c r="N2284" i="110" s="1"/>
  <c r="D2284" i="110"/>
  <c r="C2284" i="110" s="1"/>
  <c r="V2283" i="110"/>
  <c r="H2283" i="110"/>
  <c r="M2283" i="110" s="1"/>
  <c r="E2283" i="110"/>
  <c r="D2283" i="110"/>
  <c r="C2283" i="110"/>
  <c r="H2282" i="110"/>
  <c r="N2282" i="110" s="1"/>
  <c r="D2282" i="110"/>
  <c r="E2282" i="110" s="1"/>
  <c r="V2281" i="110"/>
  <c r="H2281" i="110"/>
  <c r="M2281" i="110" s="1"/>
  <c r="D2281" i="110"/>
  <c r="H2280" i="110"/>
  <c r="N2280" i="110" s="1"/>
  <c r="E2280" i="110"/>
  <c r="D2280" i="110"/>
  <c r="C2280" i="110"/>
  <c r="V2279" i="110"/>
  <c r="M2279" i="110"/>
  <c r="H2279" i="110"/>
  <c r="D2279" i="110"/>
  <c r="E2279" i="110" s="1"/>
  <c r="H2278" i="110"/>
  <c r="N2278" i="110" s="1"/>
  <c r="E2278" i="110"/>
  <c r="D2278" i="110"/>
  <c r="C2278" i="110" s="1"/>
  <c r="V2277" i="110"/>
  <c r="H2277" i="110"/>
  <c r="M2277" i="110" s="1"/>
  <c r="D2277" i="110"/>
  <c r="E2277" i="110" s="1"/>
  <c r="V2276" i="110"/>
  <c r="H2276" i="110"/>
  <c r="M2276" i="110" s="1"/>
  <c r="D2276" i="110"/>
  <c r="C2276" i="110" s="1"/>
  <c r="H2275" i="110"/>
  <c r="N2275" i="110" s="1"/>
  <c r="D2275" i="110"/>
  <c r="E2275" i="110" s="1"/>
  <c r="V2274" i="110"/>
  <c r="H2274" i="110"/>
  <c r="M2274" i="110" s="1"/>
  <c r="D2274" i="110"/>
  <c r="C2274" i="110" s="1"/>
  <c r="H2273" i="110"/>
  <c r="N2273" i="110" s="1"/>
  <c r="D2273" i="110"/>
  <c r="C2273" i="110" s="1"/>
  <c r="V2272" i="110"/>
  <c r="H2272" i="110"/>
  <c r="M2272" i="110" s="1"/>
  <c r="D2272" i="110"/>
  <c r="E2272" i="110" s="1"/>
  <c r="N2271" i="110"/>
  <c r="H2271" i="110"/>
  <c r="E2271" i="110"/>
  <c r="D2271" i="110"/>
  <c r="C2271" i="110"/>
  <c r="V2270" i="110"/>
  <c r="H2270" i="110"/>
  <c r="M2270" i="110" s="1"/>
  <c r="D2270" i="110"/>
  <c r="C2270" i="110" s="1"/>
  <c r="H2269" i="110"/>
  <c r="N2269" i="110" s="1"/>
  <c r="D2269" i="110"/>
  <c r="V2268" i="110"/>
  <c r="H2268" i="110"/>
  <c r="M2268" i="110" s="1"/>
  <c r="D2268" i="110"/>
  <c r="C2268" i="110" s="1"/>
  <c r="H2267" i="110"/>
  <c r="N2267" i="110" s="1"/>
  <c r="E2267" i="110"/>
  <c r="D2267" i="110"/>
  <c r="C2267" i="110"/>
  <c r="V2266" i="110"/>
  <c r="M2266" i="110"/>
  <c r="H2266" i="110"/>
  <c r="D2266" i="110"/>
  <c r="E2266" i="110" s="1"/>
  <c r="H2265" i="110"/>
  <c r="N2265" i="110" s="1"/>
  <c r="D2265" i="110"/>
  <c r="C2265" i="110" s="1"/>
  <c r="V2264" i="110"/>
  <c r="M2264" i="110"/>
  <c r="H2264" i="110"/>
  <c r="D2264" i="110"/>
  <c r="E2264" i="110" s="1"/>
  <c r="N2263" i="110"/>
  <c r="H2263" i="110"/>
  <c r="D2263" i="110"/>
  <c r="E2263" i="110" s="1"/>
  <c r="H2262" i="110"/>
  <c r="N2262" i="110" s="1"/>
  <c r="D2262" i="110"/>
  <c r="V2261" i="110"/>
  <c r="H2261" i="110"/>
  <c r="M2261" i="110" s="1"/>
  <c r="D2261" i="110"/>
  <c r="E2261" i="110" s="1"/>
  <c r="C2261" i="110"/>
  <c r="V2260" i="110"/>
  <c r="H2260" i="110"/>
  <c r="M2260" i="110" s="1"/>
  <c r="D2260" i="110"/>
  <c r="E2260" i="110" s="1"/>
  <c r="H2259" i="110"/>
  <c r="N2259" i="110" s="1"/>
  <c r="D2259" i="110"/>
  <c r="E2259" i="110" s="1"/>
  <c r="V2258" i="110"/>
  <c r="H2258" i="110"/>
  <c r="M2258" i="110" s="1"/>
  <c r="D2258" i="110"/>
  <c r="E2258" i="110" s="1"/>
  <c r="H2257" i="110"/>
  <c r="N2257" i="110" s="1"/>
  <c r="D2257" i="110"/>
  <c r="E2257" i="110" s="1"/>
  <c r="H2256" i="110"/>
  <c r="N2256" i="110" s="1"/>
  <c r="D2256" i="110"/>
  <c r="E2256" i="110" s="1"/>
  <c r="V2255" i="110"/>
  <c r="H2255" i="110"/>
  <c r="M2255" i="110" s="1"/>
  <c r="D2255" i="110"/>
  <c r="E2255" i="110" s="1"/>
  <c r="H2254" i="110"/>
  <c r="N2254" i="110" s="1"/>
  <c r="D2254" i="110"/>
  <c r="E2254" i="110" s="1"/>
  <c r="V2253" i="110"/>
  <c r="H2253" i="110"/>
  <c r="M2253" i="110" s="1"/>
  <c r="D2253" i="110"/>
  <c r="E2253" i="110" s="1"/>
  <c r="H2252" i="110"/>
  <c r="N2252" i="110" s="1"/>
  <c r="D2252" i="110"/>
  <c r="E2252" i="110" s="1"/>
  <c r="C2252" i="110"/>
  <c r="V2251" i="110"/>
  <c r="H2251" i="110"/>
  <c r="M2251" i="110" s="1"/>
  <c r="D2251" i="110"/>
  <c r="E2251" i="110" s="1"/>
  <c r="H2250" i="110"/>
  <c r="N2250" i="110" s="1"/>
  <c r="D2250" i="110"/>
  <c r="E2250" i="110" s="1"/>
  <c r="C2250" i="110"/>
  <c r="V2249" i="110"/>
  <c r="M2249" i="110"/>
  <c r="H2249" i="110"/>
  <c r="D2249" i="110"/>
  <c r="H2248" i="110"/>
  <c r="N2248" i="110" s="1"/>
  <c r="D2248" i="110"/>
  <c r="V2247" i="110"/>
  <c r="M2247" i="110"/>
  <c r="H2247" i="110"/>
  <c r="D2247" i="110"/>
  <c r="H2246" i="110"/>
  <c r="N2246" i="110" s="1"/>
  <c r="D2246" i="110"/>
  <c r="V2245" i="110"/>
  <c r="H2245" i="110"/>
  <c r="M2245" i="110" s="1"/>
  <c r="D2245" i="110"/>
  <c r="E2245" i="110" s="1"/>
  <c r="N2244" i="110"/>
  <c r="H2244" i="110"/>
  <c r="D2244" i="110"/>
  <c r="V2243" i="110"/>
  <c r="H2243" i="110"/>
  <c r="M2243" i="110" s="1"/>
  <c r="D2243" i="110"/>
  <c r="E2243" i="110" s="1"/>
  <c r="N2242" i="110"/>
  <c r="H2242" i="110"/>
  <c r="E2242" i="110"/>
  <c r="D2242" i="110"/>
  <c r="C2242" i="110"/>
  <c r="V2241" i="110"/>
  <c r="H2241" i="110"/>
  <c r="M2241" i="110" s="1"/>
  <c r="D2241" i="110"/>
  <c r="H2240" i="110"/>
  <c r="N2240" i="110" s="1"/>
  <c r="D2240" i="110"/>
  <c r="V2239" i="110"/>
  <c r="H2239" i="110"/>
  <c r="M2239" i="110" s="1"/>
  <c r="D2239" i="110"/>
  <c r="H2238" i="110"/>
  <c r="N2238" i="110" s="1"/>
  <c r="D2238" i="110"/>
  <c r="V2237" i="110"/>
  <c r="H2237" i="110"/>
  <c r="M2237" i="110" s="1"/>
  <c r="D2237" i="110"/>
  <c r="H2236" i="110"/>
  <c r="N2236" i="110" s="1"/>
  <c r="D2236" i="110"/>
  <c r="E2236" i="110" s="1"/>
  <c r="C2236" i="110"/>
  <c r="V2235" i="110"/>
  <c r="H2235" i="110"/>
  <c r="M2235" i="110" s="1"/>
  <c r="D2235" i="110"/>
  <c r="H2234" i="110"/>
  <c r="N2234" i="110" s="1"/>
  <c r="D2234" i="110"/>
  <c r="E2234" i="110" s="1"/>
  <c r="C2234" i="110"/>
  <c r="H2233" i="110"/>
  <c r="N2233" i="110" s="1"/>
  <c r="D2233" i="110"/>
  <c r="V2232" i="110"/>
  <c r="H2232" i="110"/>
  <c r="M2232" i="110" s="1"/>
  <c r="D2232" i="110"/>
  <c r="H2231" i="110"/>
  <c r="N2231" i="110" s="1"/>
  <c r="D2231" i="110"/>
  <c r="E2231" i="110" s="1"/>
  <c r="H2230" i="110"/>
  <c r="N2230" i="110" s="1"/>
  <c r="D2230" i="110"/>
  <c r="E2230" i="110" s="1"/>
  <c r="C2230" i="110"/>
  <c r="V2229" i="110"/>
  <c r="H2229" i="110"/>
  <c r="M2229" i="110" s="1"/>
  <c r="D2229" i="110"/>
  <c r="H2228" i="110"/>
  <c r="N2228" i="110" s="1"/>
  <c r="D2228" i="110"/>
  <c r="E2228" i="110" s="1"/>
  <c r="C2228" i="110"/>
  <c r="H2227" i="110"/>
  <c r="N2227" i="110" s="1"/>
  <c r="D2227" i="110"/>
  <c r="V2226" i="110"/>
  <c r="H2226" i="110"/>
  <c r="M2226" i="110" s="1"/>
  <c r="D2226" i="110"/>
  <c r="H2225" i="110"/>
  <c r="N2225" i="110" s="1"/>
  <c r="D2225" i="110"/>
  <c r="H2224" i="110"/>
  <c r="N2224" i="110" s="1"/>
  <c r="D2224" i="110"/>
  <c r="E2224" i="110" s="1"/>
  <c r="C2224" i="110"/>
  <c r="V2223" i="110"/>
  <c r="H2223" i="110"/>
  <c r="M2223" i="110" s="1"/>
  <c r="D2223" i="110"/>
  <c r="H2222" i="110"/>
  <c r="N2222" i="110" s="1"/>
  <c r="D2222" i="110"/>
  <c r="E2222" i="110" s="1"/>
  <c r="C2222" i="110"/>
  <c r="H2221" i="110"/>
  <c r="N2221" i="110" s="1"/>
  <c r="D2221" i="110"/>
  <c r="V2220" i="110"/>
  <c r="H2220" i="110"/>
  <c r="M2220" i="110" s="1"/>
  <c r="D2220" i="110"/>
  <c r="H2219" i="110"/>
  <c r="N2219" i="110" s="1"/>
  <c r="D2219" i="110"/>
  <c r="H2218" i="110"/>
  <c r="N2218" i="110" s="1"/>
  <c r="D2218" i="110"/>
  <c r="E2218" i="110" s="1"/>
  <c r="C2218" i="110"/>
  <c r="V2217" i="110"/>
  <c r="H2217" i="110"/>
  <c r="M2217" i="110" s="1"/>
  <c r="D2217" i="110"/>
  <c r="H2216" i="110"/>
  <c r="N2216" i="110" s="1"/>
  <c r="D2216" i="110"/>
  <c r="E2216" i="110" s="1"/>
  <c r="C2216" i="110"/>
  <c r="H2215" i="110"/>
  <c r="N2215" i="110" s="1"/>
  <c r="D2215" i="110"/>
  <c r="V2214" i="110"/>
  <c r="H2214" i="110"/>
  <c r="M2214" i="110" s="1"/>
  <c r="D2214" i="110"/>
  <c r="H2213" i="110"/>
  <c r="N2213" i="110" s="1"/>
  <c r="D2213" i="110"/>
  <c r="V2212" i="110"/>
  <c r="H2212" i="110"/>
  <c r="M2212" i="110" s="1"/>
  <c r="D2212" i="110"/>
  <c r="H2211" i="110"/>
  <c r="N2211" i="110" s="1"/>
  <c r="D2211" i="110"/>
  <c r="H2210" i="110"/>
  <c r="N2210" i="110" s="1"/>
  <c r="D2210" i="110"/>
  <c r="E2210" i="110" s="1"/>
  <c r="C2210" i="110"/>
  <c r="V2209" i="110"/>
  <c r="M2209" i="110"/>
  <c r="H2209" i="110"/>
  <c r="D2209" i="110"/>
  <c r="H2208" i="110"/>
  <c r="N2208" i="110" s="1"/>
  <c r="D2208" i="110"/>
  <c r="V2207" i="110"/>
  <c r="M2207" i="110"/>
  <c r="H2207" i="110"/>
  <c r="D2207" i="110"/>
  <c r="H2206" i="110"/>
  <c r="N2206" i="110" s="1"/>
  <c r="D2206" i="110"/>
  <c r="V2205" i="110"/>
  <c r="H2205" i="110"/>
  <c r="M2205" i="110" s="1"/>
  <c r="D2205" i="110"/>
  <c r="N2204" i="110"/>
  <c r="H2204" i="110"/>
  <c r="D2204" i="110"/>
  <c r="V2203" i="110"/>
  <c r="H2203" i="110"/>
  <c r="M2203" i="110" s="1"/>
  <c r="D2203" i="110"/>
  <c r="N2202" i="110"/>
  <c r="H2202" i="110"/>
  <c r="E2202" i="110"/>
  <c r="D2202" i="110"/>
  <c r="C2202" i="110"/>
  <c r="V2201" i="110"/>
  <c r="H2201" i="110"/>
  <c r="M2201" i="110" s="1"/>
  <c r="D2201" i="110"/>
  <c r="H2200" i="110"/>
  <c r="N2200" i="110" s="1"/>
  <c r="D2200" i="110"/>
  <c r="V2199" i="110"/>
  <c r="H2199" i="110"/>
  <c r="M2199" i="110" s="1"/>
  <c r="D2199" i="110"/>
  <c r="H2198" i="110"/>
  <c r="N2198" i="110" s="1"/>
  <c r="D2198" i="110"/>
  <c r="V2197" i="110"/>
  <c r="H2197" i="110"/>
  <c r="M2197" i="110" s="1"/>
  <c r="D2197" i="110"/>
  <c r="H2196" i="110"/>
  <c r="N2196" i="110" s="1"/>
  <c r="D2196" i="110"/>
  <c r="E2196" i="110" s="1"/>
  <c r="C2196" i="110"/>
  <c r="V2195" i="110"/>
  <c r="H2195" i="110"/>
  <c r="M2195" i="110" s="1"/>
  <c r="D2195" i="110"/>
  <c r="H2194" i="110"/>
  <c r="N2194" i="110" s="1"/>
  <c r="D2194" i="110"/>
  <c r="E2194" i="110" s="1"/>
  <c r="C2194" i="110"/>
  <c r="V2193" i="110"/>
  <c r="M2193" i="110"/>
  <c r="H2193" i="110"/>
  <c r="D2193" i="110"/>
  <c r="H2192" i="110"/>
  <c r="N2192" i="110" s="1"/>
  <c r="D2192" i="110"/>
  <c r="V2191" i="110"/>
  <c r="M2191" i="110"/>
  <c r="H2191" i="110"/>
  <c r="D2191" i="110"/>
  <c r="H2190" i="110"/>
  <c r="N2190" i="110" s="1"/>
  <c r="D2190" i="110"/>
  <c r="V2189" i="110"/>
  <c r="H2189" i="110"/>
  <c r="M2189" i="110" s="1"/>
  <c r="D2189" i="110"/>
  <c r="N2188" i="110"/>
  <c r="H2188" i="110"/>
  <c r="D2188" i="110"/>
  <c r="V2187" i="110"/>
  <c r="H2187" i="110"/>
  <c r="M2187" i="110" s="1"/>
  <c r="D2187" i="110"/>
  <c r="N2186" i="110"/>
  <c r="H2186" i="110"/>
  <c r="E2186" i="110"/>
  <c r="D2186" i="110"/>
  <c r="C2186" i="110"/>
  <c r="V2185" i="110"/>
  <c r="H2185" i="110"/>
  <c r="M2185" i="110" s="1"/>
  <c r="D2185" i="110"/>
  <c r="V2184" i="110"/>
  <c r="H2184" i="110"/>
  <c r="M2184" i="110" s="1"/>
  <c r="D2184" i="110"/>
  <c r="H2183" i="110"/>
  <c r="N2183" i="110" s="1"/>
  <c r="D2183" i="110"/>
  <c r="E2183" i="110" s="1"/>
  <c r="C2183" i="110"/>
  <c r="H2182" i="110"/>
  <c r="N2182" i="110" s="1"/>
  <c r="E2182" i="110"/>
  <c r="D2182" i="110"/>
  <c r="C2182" i="110"/>
  <c r="V2181" i="110"/>
  <c r="H2181" i="110"/>
  <c r="M2181" i="110" s="1"/>
  <c r="D2181" i="110"/>
  <c r="E2181" i="110" s="1"/>
  <c r="C2181" i="110"/>
  <c r="H2180" i="110"/>
  <c r="N2180" i="110" s="1"/>
  <c r="D2180" i="110"/>
  <c r="V2179" i="110"/>
  <c r="H2179" i="110"/>
  <c r="M2179" i="110" s="1"/>
  <c r="D2179" i="110"/>
  <c r="H2178" i="110"/>
  <c r="N2178" i="110" s="1"/>
  <c r="D2178" i="110"/>
  <c r="V2177" i="110"/>
  <c r="H2177" i="110"/>
  <c r="M2177" i="110" s="1"/>
  <c r="D2177" i="110"/>
  <c r="H2176" i="110"/>
  <c r="N2176" i="110" s="1"/>
  <c r="D2176" i="110"/>
  <c r="V2175" i="110"/>
  <c r="H2175" i="110"/>
  <c r="M2175" i="110" s="1"/>
  <c r="D2175" i="110"/>
  <c r="N2174" i="110"/>
  <c r="H2174" i="110"/>
  <c r="D2174" i="110"/>
  <c r="V2173" i="110"/>
  <c r="M2173" i="110"/>
  <c r="H2173" i="110"/>
  <c r="E2173" i="110"/>
  <c r="D2173" i="110"/>
  <c r="C2173" i="110"/>
  <c r="H2172" i="110"/>
  <c r="N2172" i="110" s="1"/>
  <c r="D2172" i="110"/>
  <c r="V2171" i="110"/>
  <c r="H2171" i="110"/>
  <c r="M2171" i="110" s="1"/>
  <c r="E2171" i="110"/>
  <c r="D2171" i="110"/>
  <c r="C2171" i="110"/>
  <c r="H2170" i="110"/>
  <c r="N2170" i="110" s="1"/>
  <c r="D2170" i="110"/>
  <c r="V2169" i="110"/>
  <c r="H2169" i="110"/>
  <c r="M2169" i="110" s="1"/>
  <c r="E2169" i="110"/>
  <c r="D2169" i="110"/>
  <c r="C2169" i="110"/>
  <c r="H2168" i="110"/>
  <c r="N2168" i="110" s="1"/>
  <c r="E2168" i="110"/>
  <c r="D2168" i="110"/>
  <c r="C2168" i="110"/>
  <c r="V2167" i="110"/>
  <c r="H2167" i="110"/>
  <c r="M2167" i="110" s="1"/>
  <c r="D2167" i="110"/>
  <c r="E2167" i="110" s="1"/>
  <c r="C2167" i="110"/>
  <c r="H2166" i="110"/>
  <c r="N2166" i="110" s="1"/>
  <c r="E2166" i="110"/>
  <c r="D2166" i="110"/>
  <c r="C2166" i="110"/>
  <c r="V2165" i="110"/>
  <c r="H2165" i="110"/>
  <c r="M2165" i="110" s="1"/>
  <c r="D2165" i="110"/>
  <c r="E2165" i="110" s="1"/>
  <c r="C2165" i="110"/>
  <c r="H2164" i="110"/>
  <c r="N2164" i="110" s="1"/>
  <c r="D2164" i="110"/>
  <c r="H2163" i="110"/>
  <c r="N2163" i="110" s="1"/>
  <c r="D2163" i="110"/>
  <c r="V2162" i="110"/>
  <c r="H2162" i="110"/>
  <c r="M2162" i="110" s="1"/>
  <c r="D2162" i="110"/>
  <c r="V2161" i="110"/>
  <c r="H2161" i="110"/>
  <c r="M2161" i="110" s="1"/>
  <c r="D2161" i="110"/>
  <c r="N2160" i="110"/>
  <c r="H2160" i="110"/>
  <c r="D2160" i="110"/>
  <c r="V2159" i="110"/>
  <c r="M2159" i="110"/>
  <c r="H2159" i="110"/>
  <c r="D2159" i="110"/>
  <c r="C2159" i="110" s="1"/>
  <c r="H2158" i="110"/>
  <c r="N2158" i="110" s="1"/>
  <c r="D2158" i="110"/>
  <c r="V2157" i="110"/>
  <c r="H2157" i="110"/>
  <c r="M2157" i="110" s="1"/>
  <c r="D2157" i="110"/>
  <c r="N2156" i="110"/>
  <c r="H2156" i="110"/>
  <c r="E2156" i="110"/>
  <c r="D2156" i="110"/>
  <c r="C2156" i="110" s="1"/>
  <c r="N2155" i="110"/>
  <c r="H2155" i="110"/>
  <c r="D2155" i="110"/>
  <c r="H2154" i="110"/>
  <c r="N2154" i="110" s="1"/>
  <c r="D2154" i="110"/>
  <c r="H2153" i="110"/>
  <c r="N2153" i="110" s="1"/>
  <c r="D2153" i="110"/>
  <c r="E2153" i="110" s="1"/>
  <c r="C2153" i="110"/>
  <c r="V2152" i="110"/>
  <c r="M2152" i="110"/>
  <c r="H2152" i="110"/>
  <c r="D2152" i="110"/>
  <c r="V2151" i="110"/>
  <c r="M2151" i="110"/>
  <c r="H2151" i="110"/>
  <c r="E2151" i="110"/>
  <c r="D2151" i="110"/>
  <c r="C2151" i="110"/>
  <c r="V2150" i="110"/>
  <c r="H2150" i="110"/>
  <c r="M2150" i="110" s="1"/>
  <c r="D2150" i="110"/>
  <c r="V2149" i="110"/>
  <c r="H2149" i="110"/>
  <c r="M2149" i="110" s="1"/>
  <c r="D2149" i="110"/>
  <c r="E2149" i="110" s="1"/>
  <c r="V2148" i="110"/>
  <c r="M2148" i="110"/>
  <c r="H2148" i="110"/>
  <c r="D2148" i="110"/>
  <c r="H2147" i="110"/>
  <c r="N2147" i="110" s="1"/>
  <c r="D2147" i="110"/>
  <c r="V2146" i="110"/>
  <c r="M2146" i="110"/>
  <c r="H2146" i="110"/>
  <c r="E2146" i="110"/>
  <c r="D2146" i="110"/>
  <c r="C2146" i="110" s="1"/>
  <c r="N2145" i="110"/>
  <c r="H2145" i="110"/>
  <c r="D2145" i="110"/>
  <c r="V2144" i="110"/>
  <c r="M2144" i="110"/>
  <c r="H2144" i="110"/>
  <c r="E2144" i="110"/>
  <c r="D2144" i="110"/>
  <c r="C2144" i="110"/>
  <c r="H2143" i="110"/>
  <c r="N2143" i="110" s="1"/>
  <c r="D2143" i="110"/>
  <c r="V2142" i="110"/>
  <c r="H2142" i="110"/>
  <c r="M2142" i="110" s="1"/>
  <c r="D2142" i="110"/>
  <c r="N2141" i="110"/>
  <c r="H2141" i="110"/>
  <c r="E2141" i="110"/>
  <c r="D2141" i="110"/>
  <c r="C2141" i="110"/>
  <c r="H2140" i="110"/>
  <c r="N2140" i="110" s="1"/>
  <c r="D2140" i="110"/>
  <c r="C2140" i="110" s="1"/>
  <c r="N2139" i="110"/>
  <c r="H2139" i="110"/>
  <c r="D2139" i="110"/>
  <c r="H2138" i="110"/>
  <c r="N2138" i="110" s="1"/>
  <c r="D2138" i="110"/>
  <c r="H2137" i="110"/>
  <c r="N2137" i="110" s="1"/>
  <c r="D2137" i="110"/>
  <c r="E2137" i="110" s="1"/>
  <c r="H2136" i="110"/>
  <c r="N2136" i="110" s="1"/>
  <c r="D2136" i="110"/>
  <c r="E2136" i="110" s="1"/>
  <c r="C2136" i="110"/>
  <c r="H2135" i="110"/>
  <c r="N2135" i="110" s="1"/>
  <c r="E2135" i="110"/>
  <c r="D2135" i="110"/>
  <c r="C2135" i="110"/>
  <c r="H2134" i="110"/>
  <c r="N2134" i="110" s="1"/>
  <c r="E2134" i="110"/>
  <c r="D2134" i="110"/>
  <c r="C2134" i="110"/>
  <c r="H2133" i="110"/>
  <c r="N2133" i="110" s="1"/>
  <c r="D2133" i="110"/>
  <c r="V2132" i="110"/>
  <c r="H2132" i="110"/>
  <c r="M2132" i="110" s="1"/>
  <c r="E2132" i="110"/>
  <c r="D2132" i="110"/>
  <c r="C2132" i="110"/>
  <c r="V2131" i="110"/>
  <c r="H2131" i="110"/>
  <c r="M2131" i="110" s="1"/>
  <c r="D2131" i="110"/>
  <c r="E2131" i="110" s="1"/>
  <c r="V2130" i="110"/>
  <c r="H2130" i="110"/>
  <c r="M2130" i="110" s="1"/>
  <c r="D2130" i="110"/>
  <c r="V2129" i="110"/>
  <c r="H2129" i="110"/>
  <c r="M2129" i="110" s="1"/>
  <c r="D2129" i="110"/>
  <c r="V2128" i="110"/>
  <c r="H2128" i="110"/>
  <c r="M2128" i="110" s="1"/>
  <c r="E2128" i="110"/>
  <c r="D2128" i="110"/>
  <c r="C2128" i="110"/>
  <c r="V2127" i="110"/>
  <c r="H2127" i="110"/>
  <c r="M2127" i="110" s="1"/>
  <c r="D2127" i="110"/>
  <c r="E2127" i="110" s="1"/>
  <c r="V2126" i="110"/>
  <c r="H2126" i="110"/>
  <c r="M2126" i="110" s="1"/>
  <c r="D2126" i="110"/>
  <c r="H2125" i="110"/>
  <c r="N2125" i="110" s="1"/>
  <c r="D2125" i="110"/>
  <c r="H2124" i="110"/>
  <c r="N2124" i="110" s="1"/>
  <c r="D2124" i="110"/>
  <c r="E2124" i="110" s="1"/>
  <c r="V2123" i="110"/>
  <c r="H2123" i="110"/>
  <c r="M2123" i="110" s="1"/>
  <c r="D2123" i="110"/>
  <c r="C2123" i="110" s="1"/>
  <c r="V2122" i="110"/>
  <c r="H2122" i="110"/>
  <c r="M2122" i="110" s="1"/>
  <c r="D2122" i="110"/>
  <c r="V2121" i="110"/>
  <c r="H2121" i="110"/>
  <c r="M2121" i="110" s="1"/>
  <c r="E2121" i="110"/>
  <c r="D2121" i="110"/>
  <c r="C2121" i="110"/>
  <c r="H2120" i="110"/>
  <c r="N2120" i="110" s="1"/>
  <c r="E2120" i="110"/>
  <c r="D2120" i="110"/>
  <c r="C2120" i="110"/>
  <c r="V2119" i="110"/>
  <c r="H2119" i="110"/>
  <c r="M2119" i="110" s="1"/>
  <c r="D2119" i="110"/>
  <c r="E2119" i="110" s="1"/>
  <c r="V2118" i="110"/>
  <c r="H2118" i="110"/>
  <c r="M2118" i="110" s="1"/>
  <c r="D2118" i="110"/>
  <c r="H2117" i="110"/>
  <c r="N2117" i="110" s="1"/>
  <c r="D2117" i="110"/>
  <c r="E2117" i="110" s="1"/>
  <c r="V2116" i="110"/>
  <c r="H2116" i="110"/>
  <c r="M2116" i="110" s="1"/>
  <c r="D2116" i="110"/>
  <c r="C2116" i="110" s="1"/>
  <c r="N2115" i="110"/>
  <c r="H2115" i="110"/>
  <c r="D2115" i="110"/>
  <c r="V2114" i="110"/>
  <c r="M2114" i="110"/>
  <c r="H2114" i="110"/>
  <c r="D2114" i="110"/>
  <c r="C2114" i="110" s="1"/>
  <c r="V2113" i="110"/>
  <c r="H2113" i="110"/>
  <c r="M2113" i="110" s="1"/>
  <c r="D2113" i="110"/>
  <c r="E2113" i="110" s="1"/>
  <c r="N2112" i="110"/>
  <c r="H2112" i="110"/>
  <c r="E2112" i="110"/>
  <c r="D2112" i="110"/>
  <c r="C2112" i="110"/>
  <c r="V2111" i="110"/>
  <c r="H2111" i="110"/>
  <c r="M2111" i="110" s="1"/>
  <c r="D2111" i="110"/>
  <c r="C2111" i="110" s="1"/>
  <c r="V2110" i="110"/>
  <c r="M2110" i="110"/>
  <c r="H2110" i="110"/>
  <c r="D2110" i="110"/>
  <c r="E2110" i="110" s="1"/>
  <c r="H2109" i="110"/>
  <c r="N2109" i="110" s="1"/>
  <c r="D2109" i="110"/>
  <c r="E2109" i="110" s="1"/>
  <c r="V2108" i="110"/>
  <c r="H2108" i="110"/>
  <c r="M2108" i="110" s="1"/>
  <c r="D2108" i="110"/>
  <c r="V2107" i="110"/>
  <c r="H2107" i="110"/>
  <c r="M2107" i="110" s="1"/>
  <c r="D2107" i="110"/>
  <c r="C2107" i="110" s="1"/>
  <c r="V2106" i="110"/>
  <c r="H2106" i="110"/>
  <c r="M2106" i="110" s="1"/>
  <c r="E2106" i="110"/>
  <c r="D2106" i="110"/>
  <c r="C2106" i="110"/>
  <c r="H2105" i="110"/>
  <c r="N2105" i="110" s="1"/>
  <c r="D2105" i="110"/>
  <c r="E2105" i="110" s="1"/>
  <c r="V2104" i="110"/>
  <c r="H2104" i="110"/>
  <c r="M2104" i="110" s="1"/>
  <c r="E2104" i="110"/>
  <c r="D2104" i="110"/>
  <c r="C2104" i="110"/>
  <c r="H2103" i="110"/>
  <c r="N2103" i="110" s="1"/>
  <c r="E2103" i="110"/>
  <c r="D2103" i="110"/>
  <c r="C2103" i="110"/>
  <c r="V2102" i="110"/>
  <c r="H2102" i="110"/>
  <c r="M2102" i="110" s="1"/>
  <c r="D2102" i="110"/>
  <c r="E2102" i="110" s="1"/>
  <c r="H2101" i="110"/>
  <c r="N2101" i="110" s="1"/>
  <c r="D2101" i="110"/>
  <c r="E2101" i="110" s="1"/>
  <c r="V2100" i="110"/>
  <c r="H2100" i="110"/>
  <c r="M2100" i="110" s="1"/>
  <c r="D2100" i="110"/>
  <c r="E2100" i="110" s="1"/>
  <c r="C2100" i="110"/>
  <c r="H2099" i="110"/>
  <c r="N2099" i="110" s="1"/>
  <c r="D2099" i="110"/>
  <c r="E2099" i="110" s="1"/>
  <c r="V2098" i="110"/>
  <c r="M2098" i="110"/>
  <c r="H2098" i="110"/>
  <c r="D2098" i="110"/>
  <c r="H2097" i="110"/>
  <c r="N2097" i="110" s="1"/>
  <c r="D2097" i="110"/>
  <c r="E2097" i="110" s="1"/>
  <c r="V2096" i="110"/>
  <c r="M2096" i="110"/>
  <c r="H2096" i="110"/>
  <c r="D2096" i="110"/>
  <c r="C2096" i="110" s="1"/>
  <c r="H2095" i="110"/>
  <c r="N2095" i="110" s="1"/>
  <c r="D2095" i="110"/>
  <c r="V2094" i="110"/>
  <c r="H2094" i="110"/>
  <c r="M2094" i="110" s="1"/>
  <c r="D2094" i="110"/>
  <c r="C2094" i="110" s="1"/>
  <c r="N2093" i="110"/>
  <c r="H2093" i="110"/>
  <c r="E2093" i="110"/>
  <c r="D2093" i="110"/>
  <c r="C2093" i="110" s="1"/>
  <c r="V2092" i="110"/>
  <c r="H2092" i="110"/>
  <c r="M2092" i="110" s="1"/>
  <c r="D2092" i="110"/>
  <c r="C2092" i="110" s="1"/>
  <c r="N2091" i="110"/>
  <c r="H2091" i="110"/>
  <c r="E2091" i="110"/>
  <c r="D2091" i="110"/>
  <c r="C2091" i="110" s="1"/>
  <c r="N2090" i="110"/>
  <c r="H2090" i="110"/>
  <c r="E2090" i="110"/>
  <c r="D2090" i="110"/>
  <c r="C2090" i="110" s="1"/>
  <c r="V2089" i="110"/>
  <c r="H2089" i="110"/>
  <c r="M2089" i="110" s="1"/>
  <c r="D2089" i="110"/>
  <c r="E2089" i="110" s="1"/>
  <c r="V2088" i="110"/>
  <c r="H2088" i="110"/>
  <c r="M2088" i="110" s="1"/>
  <c r="E2088" i="110"/>
  <c r="D2088" i="110"/>
  <c r="C2088" i="110"/>
  <c r="V2087" i="110"/>
  <c r="H2087" i="110"/>
  <c r="M2087" i="110" s="1"/>
  <c r="D2087" i="110"/>
  <c r="E2087" i="110" s="1"/>
  <c r="V2086" i="110"/>
  <c r="H2086" i="110"/>
  <c r="M2086" i="110" s="1"/>
  <c r="D2086" i="110"/>
  <c r="C2086" i="110" s="1"/>
  <c r="V2085" i="110"/>
  <c r="M2085" i="110"/>
  <c r="H2085" i="110"/>
  <c r="E2085" i="110"/>
  <c r="D2085" i="110"/>
  <c r="C2085" i="110"/>
  <c r="V2084" i="110"/>
  <c r="H2084" i="110"/>
  <c r="M2084" i="110" s="1"/>
  <c r="D2084" i="110"/>
  <c r="E2084" i="110" s="1"/>
  <c r="V2083" i="110"/>
  <c r="H2083" i="110"/>
  <c r="M2083" i="110" s="1"/>
  <c r="D2083" i="110"/>
  <c r="E2083" i="110" s="1"/>
  <c r="V2082" i="110"/>
  <c r="M2082" i="110"/>
  <c r="H2082" i="110"/>
  <c r="E2082" i="110"/>
  <c r="D2082" i="110"/>
  <c r="C2082" i="110" s="1"/>
  <c r="V2081" i="110"/>
  <c r="H2081" i="110"/>
  <c r="M2081" i="110" s="1"/>
  <c r="D2081" i="110"/>
  <c r="C2081" i="110" s="1"/>
  <c r="V2080" i="110"/>
  <c r="H2080" i="110"/>
  <c r="M2080" i="110" s="1"/>
  <c r="E2080" i="110"/>
  <c r="D2080" i="110"/>
  <c r="C2080" i="110"/>
  <c r="V2079" i="110"/>
  <c r="M2079" i="110"/>
  <c r="H2079" i="110"/>
  <c r="D2079" i="110"/>
  <c r="E2079" i="110" s="1"/>
  <c r="V2078" i="110"/>
  <c r="M2078" i="110"/>
  <c r="H2078" i="110"/>
  <c r="D2078" i="110"/>
  <c r="V2077" i="110"/>
  <c r="M2077" i="110"/>
  <c r="H2077" i="110"/>
  <c r="E2077" i="110"/>
  <c r="D2077" i="110"/>
  <c r="C2077" i="110"/>
  <c r="V2076" i="110"/>
  <c r="H2076" i="110"/>
  <c r="M2076" i="110" s="1"/>
  <c r="D2076" i="110"/>
  <c r="C2076" i="110" s="1"/>
  <c r="H2075" i="110"/>
  <c r="N2075" i="110" s="1"/>
  <c r="D2075" i="110"/>
  <c r="C2075" i="110" s="1"/>
  <c r="N2074" i="110"/>
  <c r="H2074" i="110"/>
  <c r="E2074" i="110"/>
  <c r="D2074" i="110"/>
  <c r="C2074" i="110"/>
  <c r="H2073" i="110"/>
  <c r="N2073" i="110" s="1"/>
  <c r="D2073" i="110"/>
  <c r="N2072" i="110"/>
  <c r="H2072" i="110"/>
  <c r="D2072" i="110"/>
  <c r="C2072" i="110" s="1"/>
  <c r="H2071" i="110"/>
  <c r="N2071" i="110" s="1"/>
  <c r="D2071" i="110"/>
  <c r="N2070" i="110"/>
  <c r="H2070" i="110"/>
  <c r="D2070" i="110"/>
  <c r="E2070" i="110" s="1"/>
  <c r="V2069" i="110"/>
  <c r="M2069" i="110"/>
  <c r="H2069" i="110"/>
  <c r="D2069" i="110"/>
  <c r="V2068" i="110"/>
  <c r="M2068" i="110"/>
  <c r="H2068" i="110"/>
  <c r="E2068" i="110"/>
  <c r="D2068" i="110"/>
  <c r="C2068" i="110"/>
  <c r="V2067" i="110"/>
  <c r="H2067" i="110"/>
  <c r="M2067" i="110" s="1"/>
  <c r="D2067" i="110"/>
  <c r="C2067" i="110" s="1"/>
  <c r="V2066" i="110"/>
  <c r="H2066" i="110"/>
  <c r="M2066" i="110" s="1"/>
  <c r="D2066" i="110"/>
  <c r="E2066" i="110" s="1"/>
  <c r="C2066" i="110"/>
  <c r="V2065" i="110"/>
  <c r="M2065" i="110"/>
  <c r="H2065" i="110"/>
  <c r="E2065" i="110"/>
  <c r="D2065" i="110"/>
  <c r="C2065" i="110" s="1"/>
  <c r="H2064" i="110"/>
  <c r="N2064" i="110" s="1"/>
  <c r="D2064" i="110"/>
  <c r="N2063" i="110"/>
  <c r="H2063" i="110"/>
  <c r="D2063" i="110"/>
  <c r="E2063" i="110" s="1"/>
  <c r="H2062" i="110"/>
  <c r="N2062" i="110" s="1"/>
  <c r="D2062" i="110"/>
  <c r="E2062" i="110" s="1"/>
  <c r="C2062" i="110"/>
  <c r="V2061" i="110"/>
  <c r="M2061" i="110"/>
  <c r="H2061" i="110"/>
  <c r="D2061" i="110"/>
  <c r="H2060" i="110"/>
  <c r="N2060" i="110" s="1"/>
  <c r="D2060" i="110"/>
  <c r="E2060" i="110" s="1"/>
  <c r="C2060" i="110"/>
  <c r="H2059" i="110"/>
  <c r="N2059" i="110" s="1"/>
  <c r="D2059" i="110"/>
  <c r="H2058" i="110"/>
  <c r="N2058" i="110" s="1"/>
  <c r="E2058" i="110"/>
  <c r="D2058" i="110"/>
  <c r="C2058" i="110"/>
  <c r="H2057" i="110"/>
  <c r="N2057" i="110" s="1"/>
  <c r="E2057" i="110"/>
  <c r="D2057" i="110"/>
  <c r="C2057" i="110"/>
  <c r="V2056" i="110"/>
  <c r="H2056" i="110"/>
  <c r="M2056" i="110" s="1"/>
  <c r="D2056" i="110"/>
  <c r="E2056" i="110" s="1"/>
  <c r="V2055" i="110"/>
  <c r="H2055" i="110"/>
  <c r="M2055" i="110" s="1"/>
  <c r="D2055" i="110"/>
  <c r="H2054" i="110"/>
  <c r="N2054" i="110" s="1"/>
  <c r="D2054" i="110"/>
  <c r="E2054" i="110" s="1"/>
  <c r="H2053" i="110"/>
  <c r="N2053" i="110" s="1"/>
  <c r="D2053" i="110"/>
  <c r="E2053" i="110" s="1"/>
  <c r="H2052" i="110"/>
  <c r="N2052" i="110" s="1"/>
  <c r="E2052" i="110"/>
  <c r="D2052" i="110"/>
  <c r="C2052" i="110"/>
  <c r="V2051" i="110"/>
  <c r="H2051" i="110"/>
  <c r="M2051" i="110" s="1"/>
  <c r="D2051" i="110"/>
  <c r="V2050" i="110"/>
  <c r="H2050" i="110"/>
  <c r="M2050" i="110" s="1"/>
  <c r="D2050" i="110"/>
  <c r="C2050" i="110" s="1"/>
  <c r="N2049" i="110"/>
  <c r="H2049" i="110"/>
  <c r="D2049" i="110"/>
  <c r="V2048" i="110"/>
  <c r="M2048" i="110"/>
  <c r="H2048" i="110"/>
  <c r="D2048" i="110"/>
  <c r="C2048" i="110" s="1"/>
  <c r="H2047" i="110"/>
  <c r="N2047" i="110" s="1"/>
  <c r="D2047" i="110"/>
  <c r="C2047" i="110" s="1"/>
  <c r="V2046" i="110"/>
  <c r="M2046" i="110"/>
  <c r="H2046" i="110"/>
  <c r="E2046" i="110"/>
  <c r="D2046" i="110"/>
  <c r="C2046" i="110"/>
  <c r="H2045" i="110"/>
  <c r="N2045" i="110" s="1"/>
  <c r="D2045" i="110"/>
  <c r="C2045" i="110" s="1"/>
  <c r="V2044" i="110"/>
  <c r="H2044" i="110"/>
  <c r="M2044" i="110" s="1"/>
  <c r="D2044" i="110"/>
  <c r="C2044" i="110" s="1"/>
  <c r="V2043" i="110"/>
  <c r="H2043" i="110"/>
  <c r="M2043" i="110" s="1"/>
  <c r="D2043" i="110"/>
  <c r="E2043" i="110" s="1"/>
  <c r="H2042" i="110"/>
  <c r="N2042" i="110" s="1"/>
  <c r="E2042" i="110"/>
  <c r="D2042" i="110"/>
  <c r="C2042" i="110"/>
  <c r="V2041" i="110"/>
  <c r="M2041" i="110"/>
  <c r="H2041" i="110"/>
  <c r="D2041" i="110"/>
  <c r="E2041" i="110" s="1"/>
  <c r="H2040" i="110"/>
  <c r="N2040" i="110" s="1"/>
  <c r="D2040" i="110"/>
  <c r="V2039" i="110"/>
  <c r="H2039" i="110"/>
  <c r="M2039" i="110" s="1"/>
  <c r="D2039" i="110"/>
  <c r="H2038" i="110"/>
  <c r="N2038" i="110" s="1"/>
  <c r="D2038" i="110"/>
  <c r="V2037" i="110"/>
  <c r="H2037" i="110"/>
  <c r="M2037" i="110" s="1"/>
  <c r="D2037" i="110"/>
  <c r="C2037" i="110" s="1"/>
  <c r="H2036" i="110"/>
  <c r="N2036" i="110" s="1"/>
  <c r="D2036" i="110"/>
  <c r="V2035" i="110"/>
  <c r="H2035" i="110"/>
  <c r="M2035" i="110" s="1"/>
  <c r="D2035" i="110"/>
  <c r="C2035" i="110" s="1"/>
  <c r="N2034" i="110"/>
  <c r="H2034" i="110"/>
  <c r="E2034" i="110"/>
  <c r="D2034" i="110"/>
  <c r="C2034" i="110" s="1"/>
  <c r="V2033" i="110"/>
  <c r="H2033" i="110"/>
  <c r="M2033" i="110" s="1"/>
  <c r="D2033" i="110"/>
  <c r="C2033" i="110" s="1"/>
  <c r="N2032" i="110"/>
  <c r="H2032" i="110"/>
  <c r="E2032" i="110"/>
  <c r="D2032" i="110"/>
  <c r="C2032" i="110" s="1"/>
  <c r="N2031" i="110"/>
  <c r="H2031" i="110"/>
  <c r="D2031" i="110"/>
  <c r="C2031" i="110" s="1"/>
  <c r="H2030" i="110"/>
  <c r="N2030" i="110" s="1"/>
  <c r="D2030" i="110"/>
  <c r="V2029" i="110"/>
  <c r="H2029" i="110"/>
  <c r="M2029" i="110" s="1"/>
  <c r="D2029" i="110"/>
  <c r="C2029" i="110" s="1"/>
  <c r="V2028" i="110"/>
  <c r="H2028" i="110"/>
  <c r="M2028" i="110" s="1"/>
  <c r="E2028" i="110"/>
  <c r="D2028" i="110"/>
  <c r="C2028" i="110"/>
  <c r="V2027" i="110"/>
  <c r="H2027" i="110"/>
  <c r="M2027" i="110" s="1"/>
  <c r="D2027" i="110"/>
  <c r="H2026" i="110"/>
  <c r="N2026" i="110" s="1"/>
  <c r="D2026" i="110"/>
  <c r="E2026" i="110" s="1"/>
  <c r="V2025" i="110"/>
  <c r="H2025" i="110"/>
  <c r="M2025" i="110" s="1"/>
  <c r="D2025" i="110"/>
  <c r="E2025" i="110" s="1"/>
  <c r="H2024" i="110"/>
  <c r="N2024" i="110" s="1"/>
  <c r="D2024" i="110"/>
  <c r="E2024" i="110" s="1"/>
  <c r="H2023" i="110"/>
  <c r="N2023" i="110" s="1"/>
  <c r="D2023" i="110"/>
  <c r="C2023" i="110" s="1"/>
  <c r="H2022" i="110"/>
  <c r="N2022" i="110" s="1"/>
  <c r="D2022" i="110"/>
  <c r="C2022" i="110" s="1"/>
  <c r="V2021" i="110"/>
  <c r="H2021" i="110"/>
  <c r="M2021" i="110" s="1"/>
  <c r="D2021" i="110"/>
  <c r="V2020" i="110"/>
  <c r="M2020" i="110"/>
  <c r="H2020" i="110"/>
  <c r="D2020" i="110"/>
  <c r="V2019" i="110"/>
  <c r="M2019" i="110"/>
  <c r="H2019" i="110"/>
  <c r="E2019" i="110"/>
  <c r="D2019" i="110"/>
  <c r="C2019" i="110" s="1"/>
  <c r="N2018" i="110"/>
  <c r="H2018" i="110"/>
  <c r="D2018" i="110"/>
  <c r="C2018" i="110" s="1"/>
  <c r="H2017" i="110"/>
  <c r="N2017" i="110" s="1"/>
  <c r="D2017" i="110"/>
  <c r="H2016" i="110"/>
  <c r="N2016" i="110" s="1"/>
  <c r="D2016" i="110"/>
  <c r="E2016" i="110" s="1"/>
  <c r="H2015" i="110"/>
  <c r="N2015" i="110" s="1"/>
  <c r="D2015" i="110"/>
  <c r="E2015" i="110" s="1"/>
  <c r="C2015" i="110"/>
  <c r="V2014" i="110"/>
  <c r="H2014" i="110"/>
  <c r="M2014" i="110" s="1"/>
  <c r="D2014" i="110"/>
  <c r="V2013" i="110"/>
  <c r="H2013" i="110"/>
  <c r="M2013" i="110" s="1"/>
  <c r="D2013" i="110"/>
  <c r="C2013" i="110" s="1"/>
  <c r="V2012" i="110"/>
  <c r="H2012" i="110"/>
  <c r="M2012" i="110" s="1"/>
  <c r="D2012" i="110"/>
  <c r="C2012" i="110" s="1"/>
  <c r="V2011" i="110"/>
  <c r="H2011" i="110"/>
  <c r="M2011" i="110" s="1"/>
  <c r="D2011" i="110"/>
  <c r="E2011" i="110" s="1"/>
  <c r="H2010" i="110"/>
  <c r="N2010" i="110" s="1"/>
  <c r="E2010" i="110"/>
  <c r="D2010" i="110"/>
  <c r="C2010" i="110"/>
  <c r="V2009" i="110"/>
  <c r="M2009" i="110"/>
  <c r="H2009" i="110"/>
  <c r="D2009" i="110"/>
  <c r="E2009" i="110" s="1"/>
  <c r="H2008" i="110"/>
  <c r="N2008" i="110" s="1"/>
  <c r="D2008" i="110"/>
  <c r="E2008" i="110" s="1"/>
  <c r="C2008" i="110"/>
  <c r="V2007" i="110"/>
  <c r="M2007" i="110"/>
  <c r="H2007" i="110"/>
  <c r="D2007" i="110"/>
  <c r="H2006" i="110"/>
  <c r="N2006" i="110" s="1"/>
  <c r="D2006" i="110"/>
  <c r="E2006" i="110" s="1"/>
  <c r="C2006" i="110"/>
  <c r="V2005" i="110"/>
  <c r="M2005" i="110"/>
  <c r="H2005" i="110"/>
  <c r="D2005" i="110"/>
  <c r="C2005" i="110" s="1"/>
  <c r="V2004" i="110"/>
  <c r="M2004" i="110"/>
  <c r="H2004" i="110"/>
  <c r="E2004" i="110"/>
  <c r="D2004" i="110"/>
  <c r="C2004" i="110"/>
  <c r="V2003" i="110"/>
  <c r="H2003" i="110"/>
  <c r="M2003" i="110" s="1"/>
  <c r="D2003" i="110"/>
  <c r="E2003" i="110" s="1"/>
  <c r="V2002" i="110"/>
  <c r="H2002" i="110"/>
  <c r="M2002" i="110" s="1"/>
  <c r="D2002" i="110"/>
  <c r="E2002" i="110" s="1"/>
  <c r="C2002" i="110"/>
  <c r="H2001" i="110"/>
  <c r="N2001" i="110" s="1"/>
  <c r="D2001" i="110"/>
  <c r="E2001" i="110" s="1"/>
  <c r="C2001" i="110"/>
  <c r="V2000" i="110"/>
  <c r="M2000" i="110"/>
  <c r="H2000" i="110"/>
  <c r="E2000" i="110"/>
  <c r="D2000" i="110"/>
  <c r="C2000" i="110" s="1"/>
  <c r="H1999" i="110"/>
  <c r="N1999" i="110" s="1"/>
  <c r="D1999" i="110"/>
  <c r="E1999" i="110" s="1"/>
  <c r="C1999" i="110"/>
  <c r="V1998" i="110"/>
  <c r="M1998" i="110"/>
  <c r="H1998" i="110"/>
  <c r="E1998" i="110"/>
  <c r="D1998" i="110"/>
  <c r="C1998" i="110" s="1"/>
  <c r="V1997" i="110"/>
  <c r="H1997" i="110"/>
  <c r="M1997" i="110" s="1"/>
  <c r="E1997" i="110"/>
  <c r="D1997" i="110"/>
  <c r="C1997" i="110"/>
  <c r="H1996" i="110"/>
  <c r="N1996" i="110" s="1"/>
  <c r="D1996" i="110"/>
  <c r="E1996" i="110" s="1"/>
  <c r="C1996" i="110"/>
  <c r="V1995" i="110"/>
  <c r="H1995" i="110"/>
  <c r="M1995" i="110" s="1"/>
  <c r="D1995" i="110"/>
  <c r="E1995" i="110" s="1"/>
  <c r="H1994" i="110"/>
  <c r="N1994" i="110" s="1"/>
  <c r="D1994" i="110"/>
  <c r="E1994" i="110" s="1"/>
  <c r="V1993" i="110"/>
  <c r="H1993" i="110"/>
  <c r="M1993" i="110" s="1"/>
  <c r="D1993" i="110"/>
  <c r="E1993" i="110" s="1"/>
  <c r="H1992" i="110"/>
  <c r="N1992" i="110" s="1"/>
  <c r="D1992" i="110"/>
  <c r="E1992" i="110" s="1"/>
  <c r="V1991" i="110"/>
  <c r="H1991" i="110"/>
  <c r="M1991" i="110" s="1"/>
  <c r="D1991" i="110"/>
  <c r="C1991" i="110" s="1"/>
  <c r="H1990" i="110"/>
  <c r="N1990" i="110" s="1"/>
  <c r="E1990" i="110"/>
  <c r="D1990" i="110"/>
  <c r="C1990" i="110"/>
  <c r="V1989" i="110"/>
  <c r="M1989" i="110"/>
  <c r="H1989" i="110"/>
  <c r="D1989" i="110"/>
  <c r="E1989" i="110" s="1"/>
  <c r="N1988" i="110"/>
  <c r="H1988" i="110"/>
  <c r="E1988" i="110"/>
  <c r="D1988" i="110"/>
  <c r="C1988" i="110" s="1"/>
  <c r="H1987" i="110"/>
  <c r="N1987" i="110" s="1"/>
  <c r="D1987" i="110"/>
  <c r="V1986" i="110"/>
  <c r="H1986" i="110"/>
  <c r="M1986" i="110" s="1"/>
  <c r="D1986" i="110"/>
  <c r="V1985" i="110"/>
  <c r="M1985" i="110"/>
  <c r="H1985" i="110"/>
  <c r="D1985" i="110"/>
  <c r="H1984" i="110"/>
  <c r="N1984" i="110" s="1"/>
  <c r="D1984" i="110"/>
  <c r="E1984" i="110" s="1"/>
  <c r="V1983" i="110"/>
  <c r="H1983" i="110"/>
  <c r="M1983" i="110" s="1"/>
  <c r="D1983" i="110"/>
  <c r="C1983" i="110" s="1"/>
  <c r="H1982" i="110"/>
  <c r="N1982" i="110" s="1"/>
  <c r="E1982" i="110"/>
  <c r="D1982" i="110"/>
  <c r="C1982" i="110" s="1"/>
  <c r="V1981" i="110"/>
  <c r="H1981" i="110"/>
  <c r="M1981" i="110" s="1"/>
  <c r="E1981" i="110"/>
  <c r="D1981" i="110"/>
  <c r="C1981" i="110"/>
  <c r="H1980" i="110"/>
  <c r="N1980" i="110" s="1"/>
  <c r="D1980" i="110"/>
  <c r="E1980" i="110" s="1"/>
  <c r="C1980" i="110"/>
  <c r="V1979" i="110"/>
  <c r="H1979" i="110"/>
  <c r="M1979" i="110" s="1"/>
  <c r="D1979" i="110"/>
  <c r="C1979" i="110" s="1"/>
  <c r="H1978" i="110"/>
  <c r="N1978" i="110" s="1"/>
  <c r="D1978" i="110"/>
  <c r="C1978" i="110" s="1"/>
  <c r="N1977" i="110"/>
  <c r="H1977" i="110"/>
  <c r="E1977" i="110"/>
  <c r="D1977" i="110"/>
  <c r="C1977" i="110"/>
  <c r="H1976" i="110"/>
  <c r="N1976" i="110" s="1"/>
  <c r="D1976" i="110"/>
  <c r="C1976" i="110" s="1"/>
  <c r="V1975" i="110"/>
  <c r="M1975" i="110"/>
  <c r="H1975" i="110"/>
  <c r="E1975" i="110"/>
  <c r="D1975" i="110"/>
  <c r="C1975" i="110" s="1"/>
  <c r="V1974" i="110"/>
  <c r="H1974" i="110"/>
  <c r="M1974" i="110" s="1"/>
  <c r="D1974" i="110"/>
  <c r="E1974" i="110" s="1"/>
  <c r="V1973" i="110"/>
  <c r="H1973" i="110"/>
  <c r="M1973" i="110" s="1"/>
  <c r="D1973" i="110"/>
  <c r="V1972" i="110"/>
  <c r="H1972" i="110"/>
  <c r="M1972" i="110" s="1"/>
  <c r="E1972" i="110"/>
  <c r="D1972" i="110"/>
  <c r="C1972" i="110" s="1"/>
  <c r="H1971" i="110"/>
  <c r="N1971" i="110" s="1"/>
  <c r="D1971" i="110"/>
  <c r="E1971" i="110" s="1"/>
  <c r="H1970" i="110"/>
  <c r="N1970" i="110" s="1"/>
  <c r="D1970" i="110"/>
  <c r="E1970" i="110" s="1"/>
  <c r="N1969" i="110"/>
  <c r="H1969" i="110"/>
  <c r="D1969" i="110"/>
  <c r="E1969" i="110" s="1"/>
  <c r="H1968" i="110"/>
  <c r="N1968" i="110" s="1"/>
  <c r="D1968" i="110"/>
  <c r="C1968" i="110" s="1"/>
  <c r="V1967" i="110"/>
  <c r="H1967" i="110"/>
  <c r="M1967" i="110" s="1"/>
  <c r="D1967" i="110"/>
  <c r="E1967" i="110" s="1"/>
  <c r="V1966" i="110"/>
  <c r="H1966" i="110"/>
  <c r="M1966" i="110" s="1"/>
  <c r="E1966" i="110"/>
  <c r="D1966" i="110"/>
  <c r="C1966" i="110" s="1"/>
  <c r="V1965" i="110"/>
  <c r="H1965" i="110"/>
  <c r="M1965" i="110" s="1"/>
  <c r="E1965" i="110"/>
  <c r="D1965" i="110"/>
  <c r="C1965" i="110"/>
  <c r="V1964" i="110"/>
  <c r="H1964" i="110"/>
  <c r="M1964" i="110" s="1"/>
  <c r="D1964" i="110"/>
  <c r="C1964" i="110" s="1"/>
  <c r="V1963" i="110"/>
  <c r="H1963" i="110"/>
  <c r="M1963" i="110" s="1"/>
  <c r="D1963" i="110"/>
  <c r="E1963" i="110" s="1"/>
  <c r="H1962" i="110"/>
  <c r="N1962" i="110" s="1"/>
  <c r="D1962" i="110"/>
  <c r="C1962" i="110" s="1"/>
  <c r="V1961" i="110"/>
  <c r="M1961" i="110"/>
  <c r="H1961" i="110"/>
  <c r="D1961" i="110"/>
  <c r="E1961" i="110" s="1"/>
  <c r="N1960" i="110"/>
  <c r="H1960" i="110"/>
  <c r="D1960" i="110"/>
  <c r="V1959" i="110"/>
  <c r="M1959" i="110"/>
  <c r="H1959" i="110"/>
  <c r="E1959" i="110"/>
  <c r="D1959" i="110"/>
  <c r="C1959" i="110" s="1"/>
  <c r="H1958" i="110"/>
  <c r="N1958" i="110" s="1"/>
  <c r="D1958" i="110"/>
  <c r="C1958" i="110" s="1"/>
  <c r="V1957" i="110"/>
  <c r="H1957" i="110"/>
  <c r="M1957" i="110" s="1"/>
  <c r="D1957" i="110"/>
  <c r="H1956" i="110"/>
  <c r="N1956" i="110" s="1"/>
  <c r="D1956" i="110"/>
  <c r="C1956" i="110" s="1"/>
  <c r="V1955" i="110"/>
  <c r="H1955" i="110"/>
  <c r="M1955" i="110" s="1"/>
  <c r="D1955" i="110"/>
  <c r="C1955" i="110" s="1"/>
  <c r="N1954" i="110"/>
  <c r="H1954" i="110"/>
  <c r="E1954" i="110"/>
  <c r="D1954" i="110"/>
  <c r="C1954" i="110"/>
  <c r="V1953" i="110"/>
  <c r="H1953" i="110"/>
  <c r="M1953" i="110" s="1"/>
  <c r="D1953" i="110"/>
  <c r="C1953" i="110" s="1"/>
  <c r="H1952" i="110"/>
  <c r="N1952" i="110" s="1"/>
  <c r="D1952" i="110"/>
  <c r="C1952" i="110" s="1"/>
  <c r="V1951" i="110"/>
  <c r="H1951" i="110"/>
  <c r="M1951" i="110" s="1"/>
  <c r="D1951" i="110"/>
  <c r="V1950" i="110"/>
  <c r="H1950" i="110"/>
  <c r="M1950" i="110" s="1"/>
  <c r="E1950" i="110"/>
  <c r="D1950" i="110"/>
  <c r="C1950" i="110" s="1"/>
  <c r="V1949" i="110"/>
  <c r="H1949" i="110"/>
  <c r="M1949" i="110" s="1"/>
  <c r="D1949" i="110"/>
  <c r="E1949" i="110" s="1"/>
  <c r="V1948" i="110"/>
  <c r="H1948" i="110"/>
  <c r="M1948" i="110" s="1"/>
  <c r="E1948" i="110"/>
  <c r="D1948" i="110"/>
  <c r="C1948" i="110"/>
  <c r="H1947" i="110"/>
  <c r="N1947" i="110" s="1"/>
  <c r="D1947" i="110"/>
  <c r="C1947" i="110" s="1"/>
  <c r="V1946" i="110"/>
  <c r="H1946" i="110"/>
  <c r="M1946" i="110" s="1"/>
  <c r="E1946" i="110"/>
  <c r="D1946" i="110"/>
  <c r="C1946" i="110" s="1"/>
  <c r="V1945" i="110"/>
  <c r="H1945" i="110"/>
  <c r="M1945" i="110" s="1"/>
  <c r="D1945" i="110"/>
  <c r="E1945" i="110" s="1"/>
  <c r="N1944" i="110"/>
  <c r="H1944" i="110"/>
  <c r="D1944" i="110"/>
  <c r="V1943" i="110"/>
  <c r="H1943" i="110"/>
  <c r="M1943" i="110" s="1"/>
  <c r="D1943" i="110"/>
  <c r="C1943" i="110" s="1"/>
  <c r="H1942" i="110"/>
  <c r="N1942" i="110" s="1"/>
  <c r="D1942" i="110"/>
  <c r="E1942" i="110" s="1"/>
  <c r="N1941" i="110"/>
  <c r="H1941" i="110"/>
  <c r="D1941" i="110"/>
  <c r="V1940" i="110"/>
  <c r="H1940" i="110"/>
  <c r="M1940" i="110" s="1"/>
  <c r="D1940" i="110"/>
  <c r="C1940" i="110" s="1"/>
  <c r="V1939" i="110"/>
  <c r="M1939" i="110"/>
  <c r="H1939" i="110"/>
  <c r="D1939" i="110"/>
  <c r="E1939" i="110" s="1"/>
  <c r="N1938" i="110"/>
  <c r="H1938" i="110"/>
  <c r="E1938" i="110"/>
  <c r="D1938" i="110"/>
  <c r="C1938" i="110" s="1"/>
  <c r="V1937" i="110"/>
  <c r="H1937" i="110"/>
  <c r="M1937" i="110" s="1"/>
  <c r="E1937" i="110"/>
  <c r="D1937" i="110"/>
  <c r="C1937" i="110"/>
  <c r="H1936" i="110"/>
  <c r="N1936" i="110" s="1"/>
  <c r="D1936" i="110"/>
  <c r="C1936" i="110" s="1"/>
  <c r="N1935" i="110"/>
  <c r="H1935" i="110"/>
  <c r="D1935" i="110"/>
  <c r="C1935" i="110" s="1"/>
  <c r="H1934" i="110"/>
  <c r="N1934" i="110" s="1"/>
  <c r="D1934" i="110"/>
  <c r="C1934" i="110" s="1"/>
  <c r="N1933" i="110"/>
  <c r="H1933" i="110"/>
  <c r="D1933" i="110"/>
  <c r="E1933" i="110" s="1"/>
  <c r="N1932" i="110"/>
  <c r="H1932" i="110"/>
  <c r="D1932" i="110"/>
  <c r="E1932" i="110" s="1"/>
  <c r="V1931" i="110"/>
  <c r="H1931" i="110"/>
  <c r="M1931" i="110" s="1"/>
  <c r="D1931" i="110"/>
  <c r="C1931" i="110" s="1"/>
  <c r="V1930" i="110"/>
  <c r="H1930" i="110"/>
  <c r="M1930" i="110" s="1"/>
  <c r="D1930" i="110"/>
  <c r="C1930" i="110" s="1"/>
  <c r="H1929" i="110"/>
  <c r="N1929" i="110" s="1"/>
  <c r="D1929" i="110"/>
  <c r="C1929" i="110" s="1"/>
  <c r="V1928" i="110"/>
  <c r="M1928" i="110"/>
  <c r="H1928" i="110"/>
  <c r="E1928" i="110"/>
  <c r="D1928" i="110"/>
  <c r="C1928" i="110"/>
  <c r="H1927" i="110"/>
  <c r="N1927" i="110" s="1"/>
  <c r="D1927" i="110"/>
  <c r="C1927" i="110" s="1"/>
  <c r="V1926" i="110"/>
  <c r="H1926" i="110"/>
  <c r="M1926" i="110" s="1"/>
  <c r="E1926" i="110"/>
  <c r="D1926" i="110"/>
  <c r="C1926" i="110"/>
  <c r="H1925" i="110"/>
  <c r="N1925" i="110" s="1"/>
  <c r="E1925" i="110"/>
  <c r="D1925" i="110"/>
  <c r="C1925" i="110"/>
  <c r="V1924" i="110"/>
  <c r="H1924" i="110"/>
  <c r="M1924" i="110" s="1"/>
  <c r="D1924" i="110"/>
  <c r="E1924" i="110" s="1"/>
  <c r="C1924" i="110"/>
  <c r="H1923" i="110"/>
  <c r="N1923" i="110" s="1"/>
  <c r="E1923" i="110"/>
  <c r="D1923" i="110"/>
  <c r="C1923" i="110"/>
  <c r="V1922" i="110"/>
  <c r="H1922" i="110"/>
  <c r="M1922" i="110" s="1"/>
  <c r="D1922" i="110"/>
  <c r="E1922" i="110" s="1"/>
  <c r="H1921" i="110"/>
  <c r="N1921" i="110" s="1"/>
  <c r="D1921" i="110"/>
  <c r="E1921" i="110" s="1"/>
  <c r="V1920" i="110"/>
  <c r="H1920" i="110"/>
  <c r="M1920" i="110" s="1"/>
  <c r="D1920" i="110"/>
  <c r="E1920" i="110" s="1"/>
  <c r="H1919" i="110"/>
  <c r="N1919" i="110" s="1"/>
  <c r="D1919" i="110"/>
  <c r="E1919" i="110" s="1"/>
  <c r="V1918" i="110"/>
  <c r="M1918" i="110"/>
  <c r="H1918" i="110"/>
  <c r="D1918" i="110"/>
  <c r="C1918" i="110" s="1"/>
  <c r="H1917" i="110"/>
  <c r="N1917" i="110" s="1"/>
  <c r="D1917" i="110"/>
  <c r="E1917" i="110" s="1"/>
  <c r="C1917" i="110"/>
  <c r="V1916" i="110"/>
  <c r="M1916" i="110"/>
  <c r="H1916" i="110"/>
  <c r="D1916" i="110"/>
  <c r="C1916" i="110" s="1"/>
  <c r="H1915" i="110"/>
  <c r="N1915" i="110" s="1"/>
  <c r="D1915" i="110"/>
  <c r="C1915" i="110" s="1"/>
  <c r="V1914" i="110"/>
  <c r="H1914" i="110"/>
  <c r="M1914" i="110" s="1"/>
  <c r="D1914" i="110"/>
  <c r="C1914" i="110" s="1"/>
  <c r="H1913" i="110"/>
  <c r="N1913" i="110" s="1"/>
  <c r="D1913" i="110"/>
  <c r="C1913" i="110" s="1"/>
  <c r="H1912" i="110"/>
  <c r="N1912" i="110" s="1"/>
  <c r="E1912" i="110"/>
  <c r="D1912" i="110"/>
  <c r="C1912" i="110" s="1"/>
  <c r="H1911" i="110"/>
  <c r="N1911" i="110" s="1"/>
  <c r="D1911" i="110"/>
  <c r="E1911" i="110" s="1"/>
  <c r="H1910" i="110"/>
  <c r="N1910" i="110" s="1"/>
  <c r="D1910" i="110"/>
  <c r="E1910" i="110" s="1"/>
  <c r="H1909" i="110"/>
  <c r="N1909" i="110" s="1"/>
  <c r="D1909" i="110"/>
  <c r="C1909" i="110" s="1"/>
  <c r="H1908" i="110"/>
  <c r="N1908" i="110" s="1"/>
  <c r="E1908" i="110"/>
  <c r="D1908" i="110"/>
  <c r="C1908" i="110"/>
  <c r="H1907" i="110"/>
  <c r="N1907" i="110" s="1"/>
  <c r="E1907" i="110"/>
  <c r="D1907" i="110"/>
  <c r="C1907" i="110"/>
  <c r="H1906" i="110"/>
  <c r="N1906" i="110" s="1"/>
  <c r="D1906" i="110"/>
  <c r="E1906" i="110" s="1"/>
  <c r="C1906" i="110"/>
  <c r="H1905" i="110"/>
  <c r="N1905" i="110" s="1"/>
  <c r="D1905" i="110"/>
  <c r="C1905" i="110" s="1"/>
  <c r="N1904" i="110"/>
  <c r="H1904" i="110"/>
  <c r="D1904" i="110"/>
  <c r="C1904" i="110" s="1"/>
  <c r="H1903" i="110"/>
  <c r="N1903" i="110" s="1"/>
  <c r="D1903" i="110"/>
  <c r="E1903" i="110" s="1"/>
  <c r="C1903" i="110"/>
  <c r="H1902" i="110"/>
  <c r="N1902" i="110" s="1"/>
  <c r="D1902" i="110"/>
  <c r="E1902" i="110" s="1"/>
  <c r="C1902" i="110"/>
  <c r="H1901" i="110"/>
  <c r="N1901" i="110" s="1"/>
  <c r="D1901" i="110"/>
  <c r="E1901" i="110" s="1"/>
  <c r="H1900" i="110"/>
  <c r="N1900" i="110" s="1"/>
  <c r="D1900" i="110"/>
  <c r="E1900" i="110" s="1"/>
  <c r="V1899" i="110"/>
  <c r="H1899" i="110"/>
  <c r="M1899" i="110" s="1"/>
  <c r="D1899" i="110"/>
  <c r="E1899" i="110" s="1"/>
  <c r="H1898" i="110"/>
  <c r="N1898" i="110" s="1"/>
  <c r="D1898" i="110"/>
  <c r="C1898" i="110" s="1"/>
  <c r="V1897" i="110"/>
  <c r="H1897" i="110"/>
  <c r="M1897" i="110" s="1"/>
  <c r="D1897" i="110"/>
  <c r="E1897" i="110" s="1"/>
  <c r="H1896" i="110"/>
  <c r="N1896" i="110" s="1"/>
  <c r="D1896" i="110"/>
  <c r="E1896" i="110" s="1"/>
  <c r="V1895" i="110"/>
  <c r="H1895" i="110"/>
  <c r="M1895" i="110" s="1"/>
  <c r="D1895" i="110"/>
  <c r="C1895" i="110" s="1"/>
  <c r="N1894" i="110"/>
  <c r="H1894" i="110"/>
  <c r="D1894" i="110"/>
  <c r="E1894" i="110" s="1"/>
  <c r="V1893" i="110"/>
  <c r="H1893" i="110"/>
  <c r="M1893" i="110" s="1"/>
  <c r="D1893" i="110"/>
  <c r="C1893" i="110" s="1"/>
  <c r="N1892" i="110"/>
  <c r="H1892" i="110"/>
  <c r="D1892" i="110"/>
  <c r="C1892" i="110" s="1"/>
  <c r="H1891" i="110"/>
  <c r="N1891" i="110" s="1"/>
  <c r="D1891" i="110"/>
  <c r="E1891" i="110" s="1"/>
  <c r="C1891" i="110"/>
  <c r="V1890" i="110"/>
  <c r="M1890" i="110"/>
  <c r="H1890" i="110"/>
  <c r="E1890" i="110"/>
  <c r="D1890" i="110"/>
  <c r="C1890" i="110" s="1"/>
  <c r="H1889" i="110"/>
  <c r="N1889" i="110" s="1"/>
  <c r="D1889" i="110"/>
  <c r="C1889" i="110" s="1"/>
  <c r="V1888" i="110"/>
  <c r="M1888" i="110"/>
  <c r="H1888" i="110"/>
  <c r="E1888" i="110"/>
  <c r="D1888" i="110"/>
  <c r="C1888" i="110"/>
  <c r="H1887" i="110"/>
  <c r="N1887" i="110" s="1"/>
  <c r="D1887" i="110"/>
  <c r="C1887" i="110" s="1"/>
  <c r="V1886" i="110"/>
  <c r="H1886" i="110"/>
  <c r="M1886" i="110" s="1"/>
  <c r="D1886" i="110"/>
  <c r="E1886" i="110" s="1"/>
  <c r="N1885" i="110"/>
  <c r="H1885" i="110"/>
  <c r="E1885" i="110"/>
  <c r="D1885" i="110"/>
  <c r="C1885" i="110" s="1"/>
  <c r="V1884" i="110"/>
  <c r="H1884" i="110"/>
  <c r="M1884" i="110" s="1"/>
  <c r="E1884" i="110"/>
  <c r="D1884" i="110"/>
  <c r="C1884" i="110"/>
  <c r="H1883" i="110"/>
  <c r="N1883" i="110" s="1"/>
  <c r="D1883" i="110"/>
  <c r="C1883" i="110" s="1"/>
  <c r="V1882" i="110"/>
  <c r="H1882" i="110"/>
  <c r="M1882" i="110" s="1"/>
  <c r="D1882" i="110"/>
  <c r="E1882" i="110" s="1"/>
  <c r="H1881" i="110"/>
  <c r="N1881" i="110" s="1"/>
  <c r="E1881" i="110"/>
  <c r="D1881" i="110"/>
  <c r="C1881" i="110"/>
  <c r="V1880" i="110"/>
  <c r="H1880" i="110"/>
  <c r="M1880" i="110" s="1"/>
  <c r="D1880" i="110"/>
  <c r="E1880" i="110" s="1"/>
  <c r="H1879" i="110"/>
  <c r="N1879" i="110" s="1"/>
  <c r="D1879" i="110"/>
  <c r="C1879" i="110" s="1"/>
  <c r="V1878" i="110"/>
  <c r="M1878" i="110"/>
  <c r="H1878" i="110"/>
  <c r="D1878" i="110"/>
  <c r="E1878" i="110" s="1"/>
  <c r="N1877" i="110"/>
  <c r="H1877" i="110"/>
  <c r="D1877" i="110"/>
  <c r="E1877" i="110" s="1"/>
  <c r="V1876" i="110"/>
  <c r="H1876" i="110"/>
  <c r="M1876" i="110" s="1"/>
  <c r="D1876" i="110"/>
  <c r="C1876" i="110" s="1"/>
  <c r="N1875" i="110"/>
  <c r="H1875" i="110"/>
  <c r="D1875" i="110"/>
  <c r="E1875" i="110" s="1"/>
  <c r="V1874" i="110"/>
  <c r="H1874" i="110"/>
  <c r="M1874" i="110" s="1"/>
  <c r="D1874" i="110"/>
  <c r="C1874" i="110" s="1"/>
  <c r="H1873" i="110"/>
  <c r="N1873" i="110" s="1"/>
  <c r="E1873" i="110"/>
  <c r="D1873" i="110"/>
  <c r="C1873" i="110" s="1"/>
  <c r="V1872" i="110"/>
  <c r="H1872" i="110"/>
  <c r="M1872" i="110" s="1"/>
  <c r="D1872" i="110"/>
  <c r="C1872" i="110" s="1"/>
  <c r="N1871" i="110"/>
  <c r="H1871" i="110"/>
  <c r="D1871" i="110"/>
  <c r="C1871" i="110" s="1"/>
  <c r="V1870" i="110"/>
  <c r="M1870" i="110"/>
  <c r="H1870" i="110"/>
  <c r="E1870" i="110"/>
  <c r="D1870" i="110"/>
  <c r="C1870" i="110"/>
  <c r="H1869" i="110"/>
  <c r="N1869" i="110" s="1"/>
  <c r="D1869" i="110"/>
  <c r="C1869" i="110" s="1"/>
  <c r="V1868" i="110"/>
  <c r="H1868" i="110"/>
  <c r="M1868" i="110" s="1"/>
  <c r="D1868" i="110"/>
  <c r="E1868" i="110" s="1"/>
  <c r="N1867" i="110"/>
  <c r="H1867" i="110"/>
  <c r="E1867" i="110"/>
  <c r="D1867" i="110"/>
  <c r="C1867" i="110"/>
  <c r="V1866" i="110"/>
  <c r="H1866" i="110"/>
  <c r="M1866" i="110" s="1"/>
  <c r="D1866" i="110"/>
  <c r="C1866" i="110" s="1"/>
  <c r="H1865" i="110"/>
  <c r="N1865" i="110" s="1"/>
  <c r="D1865" i="110"/>
  <c r="E1865" i="110" s="1"/>
  <c r="V1864" i="110"/>
  <c r="H1864" i="110"/>
  <c r="M1864" i="110" s="1"/>
  <c r="D1864" i="110"/>
  <c r="E1864" i="110" s="1"/>
  <c r="H1863" i="110"/>
  <c r="N1863" i="110" s="1"/>
  <c r="E1863" i="110"/>
  <c r="D1863" i="110"/>
  <c r="C1863" i="110" s="1"/>
  <c r="H1862" i="110"/>
  <c r="N1862" i="110" s="1"/>
  <c r="D1862" i="110"/>
  <c r="C1862" i="110" s="1"/>
  <c r="V1861" i="110"/>
  <c r="H1861" i="110"/>
  <c r="M1861" i="110" s="1"/>
  <c r="D1861" i="110"/>
  <c r="E1861" i="110" s="1"/>
  <c r="C1861" i="110"/>
  <c r="V1860" i="110"/>
  <c r="M1860" i="110"/>
  <c r="H1860" i="110"/>
  <c r="D1860" i="110"/>
  <c r="C1860" i="110" s="1"/>
  <c r="H1859" i="110"/>
  <c r="N1859" i="110" s="1"/>
  <c r="D1859" i="110"/>
  <c r="E1859" i="110" s="1"/>
  <c r="C1859" i="110"/>
  <c r="H1858" i="110"/>
  <c r="N1858" i="110" s="1"/>
  <c r="D1858" i="110"/>
  <c r="E1858" i="110" s="1"/>
  <c r="C1858" i="110"/>
  <c r="V1857" i="110"/>
  <c r="H1857" i="110"/>
  <c r="M1857" i="110" s="1"/>
  <c r="D1857" i="110"/>
  <c r="C1857" i="110" s="1"/>
  <c r="V1856" i="110"/>
  <c r="M1856" i="110"/>
  <c r="H1856" i="110"/>
  <c r="E1856" i="110"/>
  <c r="D1856" i="110"/>
  <c r="C1856" i="110"/>
  <c r="H1855" i="110"/>
  <c r="N1855" i="110" s="1"/>
  <c r="D1855" i="110"/>
  <c r="C1855" i="110" s="1"/>
  <c r="V1854" i="110"/>
  <c r="H1854" i="110"/>
  <c r="M1854" i="110" s="1"/>
  <c r="D1854" i="110"/>
  <c r="C1854" i="110" s="1"/>
  <c r="N1853" i="110"/>
  <c r="H1853" i="110"/>
  <c r="E1853" i="110"/>
  <c r="D1853" i="110"/>
  <c r="C1853" i="110" s="1"/>
  <c r="V1852" i="110"/>
  <c r="H1852" i="110"/>
  <c r="M1852" i="110" s="1"/>
  <c r="E1852" i="110"/>
  <c r="D1852" i="110"/>
  <c r="C1852" i="110"/>
  <c r="V1851" i="110"/>
  <c r="M1851" i="110"/>
  <c r="H1851" i="110"/>
  <c r="D1851" i="110"/>
  <c r="E1851" i="110" s="1"/>
  <c r="H1850" i="110"/>
  <c r="N1850" i="110" s="1"/>
  <c r="D1850" i="110"/>
  <c r="E1850" i="110" s="1"/>
  <c r="C1850" i="110"/>
  <c r="V1849" i="110"/>
  <c r="H1849" i="110"/>
  <c r="M1849" i="110" s="1"/>
  <c r="D1849" i="110"/>
  <c r="E1849" i="110" s="1"/>
  <c r="H1848" i="110"/>
  <c r="N1848" i="110" s="1"/>
  <c r="D1848" i="110"/>
  <c r="E1848" i="110" s="1"/>
  <c r="V1847" i="110"/>
  <c r="H1847" i="110"/>
  <c r="M1847" i="110" s="1"/>
  <c r="E1847" i="110"/>
  <c r="D1847" i="110"/>
  <c r="C1847" i="110" s="1"/>
  <c r="H1846" i="110"/>
  <c r="N1846" i="110" s="1"/>
  <c r="D1846" i="110"/>
  <c r="E1846" i="110" s="1"/>
  <c r="V1845" i="110"/>
  <c r="H1845" i="110"/>
  <c r="M1845" i="110" s="1"/>
  <c r="D1845" i="110"/>
  <c r="C1845" i="110" s="1"/>
  <c r="N1844" i="110"/>
  <c r="H1844" i="110"/>
  <c r="D1844" i="110"/>
  <c r="C1844" i="110" s="1"/>
  <c r="V1843" i="110"/>
  <c r="M1843" i="110"/>
  <c r="H1843" i="110"/>
  <c r="D1843" i="110"/>
  <c r="E1843" i="110" s="1"/>
  <c r="V1842" i="110"/>
  <c r="H1842" i="110"/>
  <c r="M1842" i="110" s="1"/>
  <c r="D1842" i="110"/>
  <c r="C1842" i="110" s="1"/>
  <c r="H1841" i="110"/>
  <c r="N1841" i="110" s="1"/>
  <c r="D1841" i="110"/>
  <c r="C1841" i="110" s="1"/>
  <c r="V1840" i="110"/>
  <c r="H1840" i="110"/>
  <c r="M1840" i="110" s="1"/>
  <c r="D1840" i="110"/>
  <c r="E1840" i="110" s="1"/>
  <c r="H1839" i="110"/>
  <c r="N1839" i="110" s="1"/>
  <c r="D1839" i="110"/>
  <c r="C1839" i="110" s="1"/>
  <c r="N1838" i="110"/>
  <c r="H1838" i="110"/>
  <c r="E1838" i="110"/>
  <c r="D1838" i="110"/>
  <c r="C1838" i="110"/>
  <c r="V1837" i="110"/>
  <c r="H1837" i="110"/>
  <c r="M1837" i="110" s="1"/>
  <c r="D1837" i="110"/>
  <c r="C1837" i="110" s="1"/>
  <c r="H1836" i="110"/>
  <c r="N1836" i="110" s="1"/>
  <c r="E1836" i="110"/>
  <c r="D1836" i="110"/>
  <c r="C1836" i="110"/>
  <c r="V1835" i="110"/>
  <c r="M1835" i="110"/>
  <c r="H1835" i="110"/>
  <c r="D1835" i="110"/>
  <c r="E1835" i="110" s="1"/>
  <c r="N1834" i="110"/>
  <c r="H1834" i="110"/>
  <c r="D1834" i="110"/>
  <c r="E1834" i="110" s="1"/>
  <c r="V1833" i="110"/>
  <c r="H1833" i="110"/>
  <c r="M1833" i="110" s="1"/>
  <c r="E1833" i="110"/>
  <c r="D1833" i="110"/>
  <c r="C1833" i="110" s="1"/>
  <c r="V1832" i="110"/>
  <c r="H1832" i="110"/>
  <c r="M1832" i="110" s="1"/>
  <c r="D1832" i="110"/>
  <c r="E1832" i="110" s="1"/>
  <c r="C1832" i="110"/>
  <c r="H1831" i="110"/>
  <c r="N1831" i="110" s="1"/>
  <c r="D1831" i="110"/>
  <c r="C1831" i="110" s="1"/>
  <c r="N1830" i="110"/>
  <c r="H1830" i="110"/>
  <c r="D1830" i="110"/>
  <c r="E1830" i="110" s="1"/>
  <c r="V1829" i="110"/>
  <c r="M1829" i="110"/>
  <c r="H1829" i="110"/>
  <c r="E1829" i="110"/>
  <c r="D1829" i="110"/>
  <c r="C1829" i="110"/>
  <c r="H1828" i="110"/>
  <c r="N1828" i="110" s="1"/>
  <c r="D1828" i="110"/>
  <c r="C1828" i="110" s="1"/>
  <c r="V1827" i="110"/>
  <c r="H1827" i="110"/>
  <c r="M1827" i="110" s="1"/>
  <c r="D1827" i="110"/>
  <c r="E1827" i="110" s="1"/>
  <c r="V1826" i="110"/>
  <c r="H1826" i="110"/>
  <c r="M1826" i="110" s="1"/>
  <c r="E1826" i="110"/>
  <c r="D1826" i="110"/>
  <c r="C1826" i="110" s="1"/>
  <c r="H1825" i="110"/>
  <c r="N1825" i="110" s="1"/>
  <c r="D1825" i="110"/>
  <c r="E1825" i="110" s="1"/>
  <c r="V1824" i="110"/>
  <c r="H1824" i="110"/>
  <c r="M1824" i="110" s="1"/>
  <c r="D1824" i="110"/>
  <c r="E1824" i="110" s="1"/>
  <c r="H1823" i="110"/>
  <c r="N1823" i="110" s="1"/>
  <c r="D1823" i="110"/>
  <c r="C1823" i="110" s="1"/>
  <c r="H1822" i="110"/>
  <c r="N1822" i="110" s="1"/>
  <c r="D1822" i="110"/>
  <c r="C1822" i="110" s="1"/>
  <c r="V1821" i="110"/>
  <c r="M1821" i="110"/>
  <c r="H1821" i="110"/>
  <c r="D1821" i="110"/>
  <c r="E1821" i="110" s="1"/>
  <c r="N1820" i="110"/>
  <c r="H1820" i="110"/>
  <c r="D1820" i="110"/>
  <c r="C1820" i="110" s="1"/>
  <c r="V1819" i="110"/>
  <c r="H1819" i="110"/>
  <c r="M1819" i="110" s="1"/>
  <c r="D1819" i="110"/>
  <c r="C1819" i="110" s="1"/>
  <c r="N1818" i="110"/>
  <c r="H1818" i="110"/>
  <c r="D1818" i="110"/>
  <c r="E1818" i="110" s="1"/>
  <c r="V1817" i="110"/>
  <c r="H1817" i="110"/>
  <c r="M1817" i="110" s="1"/>
  <c r="E1817" i="110"/>
  <c r="D1817" i="110"/>
  <c r="C1817" i="110" s="1"/>
  <c r="V1816" i="110"/>
  <c r="H1816" i="110"/>
  <c r="M1816" i="110" s="1"/>
  <c r="D1816" i="110"/>
  <c r="E1816" i="110" s="1"/>
  <c r="C1816" i="110"/>
  <c r="H1815" i="110"/>
  <c r="N1815" i="110" s="1"/>
  <c r="D1815" i="110"/>
  <c r="E1815" i="110" s="1"/>
  <c r="H1814" i="110"/>
  <c r="N1814" i="110" s="1"/>
  <c r="D1814" i="110"/>
  <c r="V1813" i="110"/>
  <c r="M1813" i="110"/>
  <c r="H1813" i="110"/>
  <c r="D1813" i="110"/>
  <c r="N1812" i="110"/>
  <c r="H1812" i="110"/>
  <c r="D1812" i="110"/>
  <c r="E1812" i="110" s="1"/>
  <c r="V1811" i="110"/>
  <c r="H1811" i="110"/>
  <c r="M1811" i="110" s="1"/>
  <c r="D1811" i="110"/>
  <c r="N1810" i="110"/>
  <c r="H1810" i="110"/>
  <c r="D1810" i="110"/>
  <c r="V1809" i="110"/>
  <c r="H1809" i="110"/>
  <c r="M1809" i="110" s="1"/>
  <c r="E1809" i="110"/>
  <c r="D1809" i="110"/>
  <c r="C1809" i="110" s="1"/>
  <c r="V1808" i="110"/>
  <c r="H1808" i="110"/>
  <c r="M1808" i="110" s="1"/>
  <c r="D1808" i="110"/>
  <c r="E1808" i="110" s="1"/>
  <c r="C1808" i="110"/>
  <c r="H1807" i="110"/>
  <c r="N1807" i="110" s="1"/>
  <c r="D1807" i="110"/>
  <c r="C1807" i="110" s="1"/>
  <c r="V1806" i="110"/>
  <c r="H1806" i="110"/>
  <c r="M1806" i="110" s="1"/>
  <c r="E1806" i="110"/>
  <c r="D1806" i="110"/>
  <c r="C1806" i="110"/>
  <c r="H1805" i="110"/>
  <c r="N1805" i="110" s="1"/>
  <c r="D1805" i="110"/>
  <c r="E1805" i="110" s="1"/>
  <c r="C1805" i="110"/>
  <c r="V1804" i="110"/>
  <c r="H1804" i="110"/>
  <c r="M1804" i="110" s="1"/>
  <c r="D1804" i="110"/>
  <c r="H1803" i="110"/>
  <c r="N1803" i="110" s="1"/>
  <c r="E1803" i="110"/>
  <c r="D1803" i="110"/>
  <c r="C1803" i="110"/>
  <c r="V1802" i="110"/>
  <c r="M1802" i="110"/>
  <c r="H1802" i="110"/>
  <c r="D1802" i="110"/>
  <c r="E1802" i="110" s="1"/>
  <c r="H1801" i="110"/>
  <c r="N1801" i="110" s="1"/>
  <c r="E1801" i="110"/>
  <c r="D1801" i="110"/>
  <c r="C1801" i="110" s="1"/>
  <c r="V1800" i="110"/>
  <c r="H1800" i="110"/>
  <c r="M1800" i="110" s="1"/>
  <c r="D1800" i="110"/>
  <c r="E1800" i="110" s="1"/>
  <c r="C1800" i="110"/>
  <c r="H1799" i="110"/>
  <c r="N1799" i="110" s="1"/>
  <c r="D1799" i="110"/>
  <c r="E1799" i="110" s="1"/>
  <c r="V1798" i="110"/>
  <c r="H1798" i="110"/>
  <c r="M1798" i="110" s="1"/>
  <c r="E1798" i="110"/>
  <c r="D1798" i="110"/>
  <c r="C1798" i="110"/>
  <c r="H1797" i="110"/>
  <c r="N1797" i="110" s="1"/>
  <c r="D1797" i="110"/>
  <c r="E1797" i="110" s="1"/>
  <c r="C1797" i="110"/>
  <c r="V1796" i="110"/>
  <c r="H1796" i="110"/>
  <c r="M1796" i="110" s="1"/>
  <c r="D1796" i="110"/>
  <c r="H1795" i="110"/>
  <c r="N1795" i="110" s="1"/>
  <c r="E1795" i="110"/>
  <c r="D1795" i="110"/>
  <c r="C1795" i="110"/>
  <c r="V1794" i="110"/>
  <c r="M1794" i="110"/>
  <c r="H1794" i="110"/>
  <c r="D1794" i="110"/>
  <c r="C1794" i="110" s="1"/>
  <c r="H1793" i="110"/>
  <c r="N1793" i="110" s="1"/>
  <c r="E1793" i="110"/>
  <c r="D1793" i="110"/>
  <c r="C1793" i="110" s="1"/>
  <c r="V1792" i="110"/>
  <c r="H1792" i="110"/>
  <c r="M1792" i="110" s="1"/>
  <c r="D1792" i="110"/>
  <c r="E1792" i="110" s="1"/>
  <c r="C1792" i="110"/>
  <c r="H1791" i="110"/>
  <c r="N1791" i="110" s="1"/>
  <c r="D1791" i="110"/>
  <c r="C1791" i="110" s="1"/>
  <c r="V1790" i="110"/>
  <c r="H1790" i="110"/>
  <c r="M1790" i="110" s="1"/>
  <c r="E1790" i="110"/>
  <c r="D1790" i="110"/>
  <c r="C1790" i="110"/>
  <c r="H1789" i="110"/>
  <c r="N1789" i="110" s="1"/>
  <c r="D1789" i="110"/>
  <c r="E1789" i="110" s="1"/>
  <c r="C1789" i="110"/>
  <c r="V1788" i="110"/>
  <c r="H1788" i="110"/>
  <c r="M1788" i="110" s="1"/>
  <c r="D1788" i="110"/>
  <c r="H1787" i="110"/>
  <c r="N1787" i="110" s="1"/>
  <c r="E1787" i="110"/>
  <c r="D1787" i="110"/>
  <c r="C1787" i="110"/>
  <c r="H1786" i="110"/>
  <c r="N1786" i="110" s="1"/>
  <c r="D1786" i="110"/>
  <c r="E1786" i="110" s="1"/>
  <c r="C1786" i="110"/>
  <c r="V1785" i="110"/>
  <c r="H1785" i="110"/>
  <c r="M1785" i="110" s="1"/>
  <c r="D1785" i="110"/>
  <c r="V1784" i="110"/>
  <c r="M1784" i="110"/>
  <c r="H1784" i="110"/>
  <c r="D1784" i="110"/>
  <c r="N1783" i="110"/>
  <c r="H1783" i="110"/>
  <c r="D1783" i="110"/>
  <c r="E1783" i="110" s="1"/>
  <c r="V1782" i="110"/>
  <c r="H1782" i="110"/>
  <c r="M1782" i="110" s="1"/>
  <c r="D1782" i="110"/>
  <c r="N1781" i="110"/>
  <c r="H1781" i="110"/>
  <c r="D1781" i="110"/>
  <c r="N1780" i="110"/>
  <c r="H1780" i="110"/>
  <c r="D1780" i="110"/>
  <c r="E1780" i="110" s="1"/>
  <c r="V1779" i="110"/>
  <c r="H1779" i="110"/>
  <c r="M1779" i="110" s="1"/>
  <c r="D1779" i="110"/>
  <c r="V1778" i="110"/>
  <c r="H1778" i="110"/>
  <c r="M1778" i="110" s="1"/>
  <c r="D1778" i="110"/>
  <c r="C1778" i="110" s="1"/>
  <c r="H1777" i="110"/>
  <c r="N1777" i="110" s="1"/>
  <c r="D1777" i="110"/>
  <c r="V1776" i="110"/>
  <c r="M1776" i="110"/>
  <c r="H1776" i="110"/>
  <c r="D1776" i="110"/>
  <c r="N1775" i="110"/>
  <c r="H1775" i="110"/>
  <c r="D1775" i="110"/>
  <c r="C1775" i="110" s="1"/>
  <c r="V1774" i="110"/>
  <c r="H1774" i="110"/>
  <c r="M1774" i="110" s="1"/>
  <c r="D1774" i="110"/>
  <c r="N1773" i="110"/>
  <c r="H1773" i="110"/>
  <c r="D1773" i="110"/>
  <c r="V1772" i="110"/>
  <c r="H1772" i="110"/>
  <c r="M1772" i="110" s="1"/>
  <c r="E1772" i="110"/>
  <c r="D1772" i="110"/>
  <c r="C1772" i="110" s="1"/>
  <c r="H1771" i="110"/>
  <c r="N1771" i="110" s="1"/>
  <c r="D1771" i="110"/>
  <c r="V1770" i="110"/>
  <c r="H1770" i="110"/>
  <c r="M1770" i="110" s="1"/>
  <c r="D1770" i="110"/>
  <c r="E1770" i="110" s="1"/>
  <c r="H1769" i="110"/>
  <c r="N1769" i="110" s="1"/>
  <c r="D1769" i="110"/>
  <c r="V1768" i="110"/>
  <c r="M1768" i="110"/>
  <c r="H1768" i="110"/>
  <c r="D1768" i="110"/>
  <c r="V1767" i="110"/>
  <c r="H1767" i="110"/>
  <c r="M1767" i="110" s="1"/>
  <c r="E1767" i="110"/>
  <c r="D1767" i="110"/>
  <c r="C1767" i="110" s="1"/>
  <c r="H1766" i="110"/>
  <c r="N1766" i="110" s="1"/>
  <c r="D1766" i="110"/>
  <c r="N1765" i="110"/>
  <c r="H1765" i="110"/>
  <c r="D1765" i="110"/>
  <c r="N1764" i="110"/>
  <c r="H1764" i="110"/>
  <c r="D1764" i="110"/>
  <c r="E1764" i="110" s="1"/>
  <c r="H1763" i="110"/>
  <c r="N1763" i="110" s="1"/>
  <c r="E1763" i="110"/>
  <c r="D1763" i="110"/>
  <c r="C1763" i="110" s="1"/>
  <c r="H1762" i="110"/>
  <c r="N1762" i="110" s="1"/>
  <c r="D1762" i="110"/>
  <c r="V1761" i="110"/>
  <c r="H1761" i="110"/>
  <c r="M1761" i="110" s="1"/>
  <c r="D1761" i="110"/>
  <c r="E1761" i="110" s="1"/>
  <c r="V1760" i="110"/>
  <c r="H1760" i="110"/>
  <c r="M1760" i="110" s="1"/>
  <c r="E1760" i="110"/>
  <c r="D1760" i="110"/>
  <c r="C1760" i="110"/>
  <c r="V1759" i="110"/>
  <c r="M1759" i="110"/>
  <c r="H1759" i="110"/>
  <c r="D1759" i="110"/>
  <c r="C1759" i="110" s="1"/>
  <c r="V1758" i="110"/>
  <c r="H1758" i="110"/>
  <c r="M1758" i="110" s="1"/>
  <c r="D1758" i="110"/>
  <c r="V1757" i="110"/>
  <c r="H1757" i="110"/>
  <c r="M1757" i="110" s="1"/>
  <c r="D1757" i="110"/>
  <c r="E1757" i="110" s="1"/>
  <c r="V1756" i="110"/>
  <c r="H1756" i="110"/>
  <c r="M1756" i="110" s="1"/>
  <c r="E1756" i="110"/>
  <c r="D1756" i="110"/>
  <c r="C1756" i="110"/>
  <c r="V1755" i="110"/>
  <c r="M1755" i="110"/>
  <c r="H1755" i="110"/>
  <c r="D1755" i="110"/>
  <c r="C1755" i="110" s="1"/>
  <c r="V1754" i="110"/>
  <c r="H1754" i="110"/>
  <c r="M1754" i="110" s="1"/>
  <c r="D1754" i="110"/>
  <c r="V1753" i="110"/>
  <c r="H1753" i="110"/>
  <c r="M1753" i="110" s="1"/>
  <c r="D1753" i="110"/>
  <c r="E1753" i="110" s="1"/>
  <c r="V1752" i="110"/>
  <c r="H1752" i="110"/>
  <c r="M1752" i="110" s="1"/>
  <c r="E1752" i="110"/>
  <c r="D1752" i="110"/>
  <c r="C1752" i="110"/>
  <c r="V1751" i="110"/>
  <c r="M1751" i="110"/>
  <c r="H1751" i="110"/>
  <c r="D1751" i="110"/>
  <c r="C1751" i="110" s="1"/>
  <c r="V1750" i="110"/>
  <c r="H1750" i="110"/>
  <c r="M1750" i="110" s="1"/>
  <c r="D1750" i="110"/>
  <c r="V1749" i="110"/>
  <c r="H1749" i="110"/>
  <c r="M1749" i="110" s="1"/>
  <c r="D1749" i="110"/>
  <c r="E1749" i="110" s="1"/>
  <c r="V1748" i="110"/>
  <c r="H1748" i="110"/>
  <c r="M1748" i="110" s="1"/>
  <c r="D1748" i="110"/>
  <c r="V1747" i="110"/>
  <c r="H1747" i="110"/>
  <c r="M1747" i="110" s="1"/>
  <c r="D1747" i="110"/>
  <c r="V1746" i="110"/>
  <c r="H1746" i="110"/>
  <c r="M1746" i="110" s="1"/>
  <c r="D1746" i="110"/>
  <c r="V1745" i="110"/>
  <c r="H1745" i="110"/>
  <c r="M1745" i="110" s="1"/>
  <c r="D1745" i="110"/>
  <c r="E1745" i="110" s="1"/>
  <c r="V1744" i="110"/>
  <c r="H1744" i="110"/>
  <c r="M1744" i="110" s="1"/>
  <c r="D1744" i="110"/>
  <c r="V1743" i="110"/>
  <c r="H1743" i="110"/>
  <c r="M1743" i="110" s="1"/>
  <c r="D1743" i="110"/>
  <c r="V1742" i="110"/>
  <c r="H1742" i="110"/>
  <c r="M1742" i="110" s="1"/>
  <c r="D1742" i="110"/>
  <c r="V1741" i="110"/>
  <c r="H1741" i="110"/>
  <c r="M1741" i="110" s="1"/>
  <c r="D1741" i="110"/>
  <c r="E1741" i="110" s="1"/>
  <c r="V1740" i="110"/>
  <c r="H1740" i="110"/>
  <c r="M1740" i="110" s="1"/>
  <c r="D1740" i="110"/>
  <c r="V1739" i="110"/>
  <c r="H1739" i="110"/>
  <c r="M1739" i="110" s="1"/>
  <c r="D1739" i="110"/>
  <c r="V1738" i="110"/>
  <c r="H1738" i="110"/>
  <c r="M1738" i="110" s="1"/>
  <c r="D1738" i="110"/>
  <c r="V1737" i="110"/>
  <c r="H1737" i="110"/>
  <c r="M1737" i="110" s="1"/>
  <c r="D1737" i="110"/>
  <c r="E1737" i="110" s="1"/>
  <c r="V1736" i="110"/>
  <c r="H1736" i="110"/>
  <c r="M1736" i="110" s="1"/>
  <c r="D1736" i="110"/>
  <c r="V1735" i="110"/>
  <c r="H1735" i="110"/>
  <c r="M1735" i="110" s="1"/>
  <c r="D1735" i="110"/>
  <c r="V1734" i="110"/>
  <c r="H1734" i="110"/>
  <c r="M1734" i="110" s="1"/>
  <c r="D1734" i="110"/>
  <c r="V1733" i="110"/>
  <c r="H1733" i="110"/>
  <c r="M1733" i="110" s="1"/>
  <c r="D1733" i="110"/>
  <c r="E1733" i="110" s="1"/>
  <c r="V1732" i="110"/>
  <c r="H1732" i="110"/>
  <c r="M1732" i="110" s="1"/>
  <c r="D1732" i="110"/>
  <c r="V1731" i="110"/>
  <c r="H1731" i="110"/>
  <c r="M1731" i="110" s="1"/>
  <c r="D1731" i="110"/>
  <c r="V1730" i="110"/>
  <c r="H1730" i="110"/>
  <c r="M1730" i="110" s="1"/>
  <c r="D1730" i="110"/>
  <c r="V1729" i="110"/>
  <c r="H1729" i="110"/>
  <c r="M1729" i="110" s="1"/>
  <c r="D1729" i="110"/>
  <c r="E1729" i="110" s="1"/>
  <c r="V1728" i="110"/>
  <c r="H1728" i="110"/>
  <c r="M1728" i="110" s="1"/>
  <c r="D1728" i="110"/>
  <c r="V1727" i="110"/>
  <c r="H1727" i="110"/>
  <c r="M1727" i="110" s="1"/>
  <c r="D1727" i="110"/>
  <c r="V1726" i="110"/>
  <c r="H1726" i="110"/>
  <c r="M1726" i="110" s="1"/>
  <c r="D1726" i="110"/>
  <c r="V1725" i="110"/>
  <c r="H1725" i="110"/>
  <c r="M1725" i="110" s="1"/>
  <c r="D1725" i="110"/>
  <c r="E1725" i="110" s="1"/>
  <c r="V1724" i="110"/>
  <c r="H1724" i="110"/>
  <c r="M1724" i="110" s="1"/>
  <c r="D1724" i="110"/>
  <c r="V1723" i="110"/>
  <c r="H1723" i="110"/>
  <c r="M1723" i="110" s="1"/>
  <c r="D1723" i="110"/>
  <c r="H1722" i="110"/>
  <c r="N1722" i="110" s="1"/>
  <c r="E1722" i="110"/>
  <c r="D1722" i="110"/>
  <c r="C1722" i="110" s="1"/>
  <c r="N1721" i="110"/>
  <c r="H1721" i="110"/>
  <c r="E1721" i="110"/>
  <c r="D1721" i="110"/>
  <c r="C1721" i="110"/>
  <c r="H1720" i="110"/>
  <c r="N1720" i="110" s="1"/>
  <c r="D1720" i="110"/>
  <c r="N1719" i="110"/>
  <c r="H1719" i="110"/>
  <c r="D1719" i="110"/>
  <c r="E1719" i="110" s="1"/>
  <c r="H1718" i="110"/>
  <c r="N1718" i="110" s="1"/>
  <c r="E1718" i="110"/>
  <c r="D1718" i="110"/>
  <c r="C1718" i="110" s="1"/>
  <c r="V1717" i="110"/>
  <c r="H1717" i="110"/>
  <c r="M1717" i="110" s="1"/>
  <c r="D1717" i="110"/>
  <c r="N1716" i="110"/>
  <c r="H1716" i="110"/>
  <c r="D1716" i="110"/>
  <c r="E1716" i="110" s="1"/>
  <c r="V1715" i="110"/>
  <c r="M1715" i="110"/>
  <c r="H1715" i="110"/>
  <c r="E1715" i="110"/>
  <c r="D1715" i="110"/>
  <c r="C1715" i="110"/>
  <c r="H1714" i="110"/>
  <c r="N1714" i="110" s="1"/>
  <c r="D1714" i="110"/>
  <c r="V1713" i="110"/>
  <c r="H1713" i="110"/>
  <c r="M1713" i="110" s="1"/>
  <c r="E1713" i="110"/>
  <c r="D1713" i="110"/>
  <c r="C1713" i="110" s="1"/>
  <c r="N1712" i="110"/>
  <c r="H1712" i="110"/>
  <c r="E1712" i="110"/>
  <c r="D1712" i="110"/>
  <c r="C1712" i="110"/>
  <c r="V1711" i="110"/>
  <c r="M1711" i="110"/>
  <c r="H1711" i="110"/>
  <c r="E1711" i="110"/>
  <c r="D1711" i="110"/>
  <c r="C1711" i="110" s="1"/>
  <c r="H1710" i="110"/>
  <c r="N1710" i="110" s="1"/>
  <c r="D1710" i="110"/>
  <c r="V1709" i="110"/>
  <c r="M1709" i="110"/>
  <c r="H1709" i="110"/>
  <c r="D1709" i="110"/>
  <c r="N1708" i="110"/>
  <c r="H1708" i="110"/>
  <c r="E1708" i="110"/>
  <c r="D1708" i="110"/>
  <c r="C1708" i="110" s="1"/>
  <c r="V1707" i="110"/>
  <c r="H1707" i="110"/>
  <c r="M1707" i="110" s="1"/>
  <c r="E1707" i="110"/>
  <c r="D1707" i="110"/>
  <c r="C1707" i="110"/>
  <c r="H1706" i="110"/>
  <c r="N1706" i="110" s="1"/>
  <c r="D1706" i="110"/>
  <c r="E1706" i="110" s="1"/>
  <c r="C1706" i="110"/>
  <c r="V1705" i="110"/>
  <c r="H1705" i="110"/>
  <c r="M1705" i="110" s="1"/>
  <c r="D1705" i="110"/>
  <c r="H1704" i="110"/>
  <c r="N1704" i="110" s="1"/>
  <c r="E1704" i="110"/>
  <c r="D1704" i="110"/>
  <c r="C1704" i="110"/>
  <c r="V1703" i="110"/>
  <c r="M1703" i="110"/>
  <c r="H1703" i="110"/>
  <c r="D1703" i="110"/>
  <c r="E1703" i="110" s="1"/>
  <c r="H1702" i="110"/>
  <c r="N1702" i="110" s="1"/>
  <c r="E1702" i="110"/>
  <c r="D1702" i="110"/>
  <c r="C1702" i="110" s="1"/>
  <c r="V1701" i="110"/>
  <c r="H1701" i="110"/>
  <c r="M1701" i="110" s="1"/>
  <c r="D1701" i="110"/>
  <c r="N1700" i="110"/>
  <c r="H1700" i="110"/>
  <c r="D1700" i="110"/>
  <c r="E1700" i="110" s="1"/>
  <c r="V1699" i="110"/>
  <c r="M1699" i="110"/>
  <c r="H1699" i="110"/>
  <c r="E1699" i="110"/>
  <c r="D1699" i="110"/>
  <c r="C1699" i="110"/>
  <c r="V1698" i="110"/>
  <c r="M1698" i="110"/>
  <c r="H1698" i="110"/>
  <c r="E1698" i="110"/>
  <c r="D1698" i="110"/>
  <c r="C1698" i="110" s="1"/>
  <c r="H1697" i="110"/>
  <c r="N1697" i="110" s="1"/>
  <c r="D1697" i="110"/>
  <c r="V1696" i="110"/>
  <c r="M1696" i="110"/>
  <c r="H1696" i="110"/>
  <c r="D1696" i="110"/>
  <c r="V1695" i="110"/>
  <c r="H1695" i="110"/>
  <c r="M1695" i="110" s="1"/>
  <c r="E1695" i="110"/>
  <c r="D1695" i="110"/>
  <c r="C1695" i="110" s="1"/>
  <c r="H1694" i="110"/>
  <c r="N1694" i="110" s="1"/>
  <c r="D1694" i="110"/>
  <c r="V1693" i="110"/>
  <c r="H1693" i="110"/>
  <c r="M1693" i="110" s="1"/>
  <c r="D1693" i="110"/>
  <c r="E1693" i="110" s="1"/>
  <c r="H1692" i="110"/>
  <c r="N1692" i="110" s="1"/>
  <c r="D1692" i="110"/>
  <c r="V1691" i="110"/>
  <c r="M1691" i="110"/>
  <c r="H1691" i="110"/>
  <c r="D1691" i="110"/>
  <c r="H1690" i="110"/>
  <c r="N1690" i="110" s="1"/>
  <c r="D1690" i="110"/>
  <c r="E1690" i="110" s="1"/>
  <c r="V1689" i="110"/>
  <c r="H1689" i="110"/>
  <c r="M1689" i="110" s="1"/>
  <c r="D1689" i="110"/>
  <c r="N1688" i="110"/>
  <c r="H1688" i="110"/>
  <c r="D1688" i="110"/>
  <c r="V1687" i="110"/>
  <c r="H1687" i="110"/>
  <c r="M1687" i="110" s="1"/>
  <c r="D1687" i="110"/>
  <c r="H1686" i="110"/>
  <c r="N1686" i="110" s="1"/>
  <c r="D1686" i="110"/>
  <c r="V1685" i="110"/>
  <c r="H1685" i="110"/>
  <c r="M1685" i="110" s="1"/>
  <c r="D1685" i="110"/>
  <c r="H1684" i="110"/>
  <c r="N1684" i="110" s="1"/>
  <c r="E1684" i="110"/>
  <c r="D1684" i="110"/>
  <c r="C1684" i="110" s="1"/>
  <c r="V1683" i="110"/>
  <c r="H1683" i="110"/>
  <c r="M1683" i="110" s="1"/>
  <c r="D1683" i="110"/>
  <c r="E1683" i="110" s="1"/>
  <c r="C1683" i="110"/>
  <c r="H1682" i="110"/>
  <c r="N1682" i="110" s="1"/>
  <c r="D1682" i="110"/>
  <c r="V1681" i="110"/>
  <c r="H1681" i="110"/>
  <c r="M1681" i="110" s="1"/>
  <c r="D1681" i="110"/>
  <c r="N1680" i="110"/>
  <c r="H1680" i="110"/>
  <c r="D1680" i="110"/>
  <c r="V1679" i="110"/>
  <c r="H1679" i="110"/>
  <c r="M1679" i="110" s="1"/>
  <c r="E1679" i="110"/>
  <c r="D1679" i="110"/>
  <c r="C1679" i="110" s="1"/>
  <c r="H1678" i="110"/>
  <c r="N1678" i="110" s="1"/>
  <c r="D1678" i="110"/>
  <c r="V1677" i="110"/>
  <c r="H1677" i="110"/>
  <c r="M1677" i="110" s="1"/>
  <c r="D1677" i="110"/>
  <c r="E1677" i="110" s="1"/>
  <c r="H1676" i="110"/>
  <c r="N1676" i="110" s="1"/>
  <c r="D1676" i="110"/>
  <c r="V1675" i="110"/>
  <c r="M1675" i="110"/>
  <c r="H1675" i="110"/>
  <c r="D1675" i="110"/>
  <c r="H1674" i="110"/>
  <c r="N1674" i="110" s="1"/>
  <c r="D1674" i="110"/>
  <c r="E1674" i="110" s="1"/>
  <c r="V1673" i="110"/>
  <c r="H1673" i="110"/>
  <c r="M1673" i="110" s="1"/>
  <c r="D1673" i="110"/>
  <c r="N1672" i="110"/>
  <c r="H1672" i="110"/>
  <c r="D1672" i="110"/>
  <c r="V1671" i="110"/>
  <c r="H1671" i="110"/>
  <c r="M1671" i="110" s="1"/>
  <c r="D1671" i="110"/>
  <c r="H1670" i="110"/>
  <c r="N1670" i="110" s="1"/>
  <c r="D1670" i="110"/>
  <c r="H1669" i="110"/>
  <c r="N1669" i="110" s="1"/>
  <c r="D1669" i="110"/>
  <c r="V1668" i="110"/>
  <c r="H1668" i="110"/>
  <c r="M1668" i="110" s="1"/>
  <c r="D1668" i="110"/>
  <c r="C1668" i="110" s="1"/>
  <c r="V1667" i="110"/>
  <c r="H1667" i="110"/>
  <c r="M1667" i="110" s="1"/>
  <c r="D1667" i="110"/>
  <c r="H1666" i="110"/>
  <c r="N1666" i="110" s="1"/>
  <c r="E1666" i="110"/>
  <c r="D1666" i="110"/>
  <c r="C1666" i="110" s="1"/>
  <c r="V1665" i="110"/>
  <c r="H1665" i="110"/>
  <c r="M1665" i="110" s="1"/>
  <c r="D1665" i="110"/>
  <c r="C1665" i="110" s="1"/>
  <c r="H1664" i="110"/>
  <c r="N1664" i="110" s="1"/>
  <c r="D1664" i="110"/>
  <c r="E1664" i="110" s="1"/>
  <c r="V1663" i="110"/>
  <c r="H1663" i="110"/>
  <c r="M1663" i="110" s="1"/>
  <c r="E1663" i="110"/>
  <c r="D1663" i="110"/>
  <c r="C1663" i="110" s="1"/>
  <c r="H1662" i="110"/>
  <c r="N1662" i="110" s="1"/>
  <c r="D1662" i="110"/>
  <c r="C1662" i="110" s="1"/>
  <c r="V1661" i="110"/>
  <c r="H1661" i="110"/>
  <c r="M1661" i="110" s="1"/>
  <c r="D1661" i="110"/>
  <c r="E1661" i="110" s="1"/>
  <c r="V1660" i="110"/>
  <c r="H1660" i="110"/>
  <c r="M1660" i="110" s="1"/>
  <c r="D1660" i="110"/>
  <c r="E1660" i="110" s="1"/>
  <c r="C1660" i="110"/>
  <c r="N1659" i="110"/>
  <c r="H1659" i="110"/>
  <c r="D1659" i="110"/>
  <c r="V1658" i="110"/>
  <c r="H1658" i="110"/>
  <c r="M1658" i="110" s="1"/>
  <c r="D1658" i="110"/>
  <c r="C1658" i="110" s="1"/>
  <c r="V1657" i="110"/>
  <c r="M1657" i="110"/>
  <c r="H1657" i="110"/>
  <c r="D1657" i="110"/>
  <c r="E1657" i="110" s="1"/>
  <c r="C1657" i="110"/>
  <c r="V1656" i="110"/>
  <c r="H1656" i="110"/>
  <c r="M1656" i="110" s="1"/>
  <c r="D1656" i="110"/>
  <c r="C1656" i="110" s="1"/>
  <c r="H1655" i="110"/>
  <c r="N1655" i="110" s="1"/>
  <c r="D1655" i="110"/>
  <c r="E1655" i="110" s="1"/>
  <c r="C1655" i="110"/>
  <c r="N1654" i="110"/>
  <c r="H1654" i="110"/>
  <c r="D1654" i="110"/>
  <c r="E1654" i="110" s="1"/>
  <c r="C1654" i="110"/>
  <c r="N1653" i="110"/>
  <c r="H1653" i="110"/>
  <c r="D1653" i="110"/>
  <c r="C1653" i="110" s="1"/>
  <c r="V1652" i="110"/>
  <c r="H1652" i="110"/>
  <c r="M1652" i="110" s="1"/>
  <c r="D1652" i="110"/>
  <c r="E1652" i="110" s="1"/>
  <c r="C1652" i="110"/>
  <c r="V1651" i="110"/>
  <c r="H1651" i="110"/>
  <c r="M1651" i="110" s="1"/>
  <c r="D1651" i="110"/>
  <c r="H1650" i="110"/>
  <c r="N1650" i="110" s="1"/>
  <c r="D1650" i="110"/>
  <c r="C1650" i="110" s="1"/>
  <c r="V1649" i="110"/>
  <c r="H1649" i="110"/>
  <c r="M1649" i="110" s="1"/>
  <c r="D1649" i="110"/>
  <c r="N1648" i="110"/>
  <c r="H1648" i="110"/>
  <c r="D1648" i="110"/>
  <c r="V1647" i="110"/>
  <c r="M1647" i="110"/>
  <c r="H1647" i="110"/>
  <c r="D1647" i="110"/>
  <c r="E1647" i="110" s="1"/>
  <c r="C1647" i="110"/>
  <c r="H1646" i="110"/>
  <c r="N1646" i="110" s="1"/>
  <c r="D1646" i="110"/>
  <c r="N1645" i="110"/>
  <c r="H1645" i="110"/>
  <c r="D1645" i="110"/>
  <c r="V1644" i="110"/>
  <c r="M1644" i="110"/>
  <c r="H1644" i="110"/>
  <c r="D1644" i="110"/>
  <c r="E1644" i="110" s="1"/>
  <c r="C1644" i="110"/>
  <c r="V1643" i="110"/>
  <c r="H1643" i="110"/>
  <c r="M1643" i="110" s="1"/>
  <c r="E1643" i="110"/>
  <c r="D1643" i="110"/>
  <c r="C1643" i="110" s="1"/>
  <c r="H1642" i="110"/>
  <c r="N1642" i="110" s="1"/>
  <c r="D1642" i="110"/>
  <c r="C1642" i="110" s="1"/>
  <c r="V1641" i="110"/>
  <c r="H1641" i="110"/>
  <c r="M1641" i="110" s="1"/>
  <c r="D1641" i="110"/>
  <c r="E1641" i="110" s="1"/>
  <c r="H1640" i="110"/>
  <c r="N1640" i="110" s="1"/>
  <c r="E1640" i="110"/>
  <c r="D1640" i="110"/>
  <c r="C1640" i="110" s="1"/>
  <c r="V1639" i="110"/>
  <c r="H1639" i="110"/>
  <c r="M1639" i="110" s="1"/>
  <c r="E1639" i="110"/>
  <c r="D1639" i="110"/>
  <c r="C1639" i="110"/>
  <c r="V1638" i="110"/>
  <c r="M1638" i="110"/>
  <c r="H1638" i="110"/>
  <c r="D1638" i="110"/>
  <c r="H1637" i="110"/>
  <c r="N1637" i="110" s="1"/>
  <c r="E1637" i="110"/>
  <c r="D1637" i="110"/>
  <c r="C1637" i="110" s="1"/>
  <c r="V1636" i="110"/>
  <c r="H1636" i="110"/>
  <c r="M1636" i="110" s="1"/>
  <c r="D1636" i="110"/>
  <c r="E1636" i="110" s="1"/>
  <c r="H1635" i="110"/>
  <c r="N1635" i="110" s="1"/>
  <c r="D1635" i="110"/>
  <c r="V1634" i="110"/>
  <c r="H1634" i="110"/>
  <c r="M1634" i="110" s="1"/>
  <c r="E1634" i="110"/>
  <c r="D1634" i="110"/>
  <c r="C1634" i="110"/>
  <c r="H1633" i="110"/>
  <c r="N1633" i="110" s="1"/>
  <c r="D1633" i="110"/>
  <c r="E1633" i="110" s="1"/>
  <c r="C1633" i="110"/>
  <c r="V1632" i="110"/>
  <c r="H1632" i="110"/>
  <c r="M1632" i="110" s="1"/>
  <c r="D1632" i="110"/>
  <c r="C1632" i="110" s="1"/>
  <c r="H1631" i="110"/>
  <c r="N1631" i="110" s="1"/>
  <c r="D1631" i="110"/>
  <c r="E1631" i="110" s="1"/>
  <c r="C1631" i="110"/>
  <c r="V1630" i="110"/>
  <c r="H1630" i="110"/>
  <c r="M1630" i="110" s="1"/>
  <c r="D1630" i="110"/>
  <c r="C1630" i="110" s="1"/>
  <c r="H1629" i="110"/>
  <c r="N1629" i="110" s="1"/>
  <c r="D1629" i="110"/>
  <c r="C1629" i="110" s="1"/>
  <c r="V1628" i="110"/>
  <c r="H1628" i="110"/>
  <c r="M1628" i="110" s="1"/>
  <c r="D1628" i="110"/>
  <c r="E1628" i="110" s="1"/>
  <c r="C1628" i="110"/>
  <c r="H1627" i="110"/>
  <c r="N1627" i="110" s="1"/>
  <c r="D1627" i="110"/>
  <c r="C1627" i="110" s="1"/>
  <c r="V1626" i="110"/>
  <c r="H1626" i="110"/>
  <c r="M1626" i="110" s="1"/>
  <c r="D1626" i="110"/>
  <c r="E1626" i="110" s="1"/>
  <c r="C1626" i="110"/>
  <c r="H1625" i="110"/>
  <c r="N1625" i="110" s="1"/>
  <c r="D1625" i="110"/>
  <c r="E1625" i="110" s="1"/>
  <c r="C1625" i="110"/>
  <c r="V1624" i="110"/>
  <c r="H1624" i="110"/>
  <c r="M1624" i="110" s="1"/>
  <c r="D1624" i="110"/>
  <c r="C1624" i="110" s="1"/>
  <c r="H1623" i="110"/>
  <c r="N1623" i="110" s="1"/>
  <c r="D1623" i="110"/>
  <c r="E1623" i="110" s="1"/>
  <c r="C1623" i="110"/>
  <c r="V1622" i="110"/>
  <c r="H1622" i="110"/>
  <c r="M1622" i="110" s="1"/>
  <c r="D1622" i="110"/>
  <c r="H1621" i="110"/>
  <c r="N1621" i="110" s="1"/>
  <c r="D1621" i="110"/>
  <c r="C1621" i="110" s="1"/>
  <c r="V1620" i="110"/>
  <c r="H1620" i="110"/>
  <c r="M1620" i="110" s="1"/>
  <c r="D1620" i="110"/>
  <c r="E1620" i="110" s="1"/>
  <c r="N1619" i="110"/>
  <c r="H1619" i="110"/>
  <c r="D1619" i="110"/>
  <c r="V1618" i="110"/>
  <c r="H1618" i="110"/>
  <c r="M1618" i="110" s="1"/>
  <c r="D1618" i="110"/>
  <c r="E1618" i="110" s="1"/>
  <c r="C1618" i="110"/>
  <c r="N1617" i="110"/>
  <c r="H1617" i="110"/>
  <c r="D1617" i="110"/>
  <c r="E1617" i="110" s="1"/>
  <c r="C1617" i="110"/>
  <c r="V1616" i="110"/>
  <c r="H1616" i="110"/>
  <c r="M1616" i="110" s="1"/>
  <c r="D1616" i="110"/>
  <c r="C1616" i="110" s="1"/>
  <c r="V1615" i="110"/>
  <c r="H1615" i="110"/>
  <c r="M1615" i="110" s="1"/>
  <c r="D1615" i="110"/>
  <c r="E1615" i="110" s="1"/>
  <c r="C1615" i="110"/>
  <c r="V1614" i="110"/>
  <c r="H1614" i="110"/>
  <c r="M1614" i="110" s="1"/>
  <c r="D1614" i="110"/>
  <c r="C1614" i="110" s="1"/>
  <c r="H1613" i="110"/>
  <c r="N1613" i="110" s="1"/>
  <c r="D1613" i="110"/>
  <c r="E1613" i="110" s="1"/>
  <c r="C1613" i="110"/>
  <c r="H1612" i="110"/>
  <c r="N1612" i="110" s="1"/>
  <c r="D1612" i="110"/>
  <c r="E1612" i="110" s="1"/>
  <c r="C1612" i="110"/>
  <c r="H1611" i="110"/>
  <c r="N1611" i="110" s="1"/>
  <c r="D1611" i="110"/>
  <c r="C1611" i="110" s="1"/>
  <c r="V1610" i="110"/>
  <c r="H1610" i="110"/>
  <c r="M1610" i="110" s="1"/>
  <c r="D1610" i="110"/>
  <c r="E1610" i="110" s="1"/>
  <c r="C1610" i="110"/>
  <c r="V1609" i="110"/>
  <c r="H1609" i="110"/>
  <c r="M1609" i="110" s="1"/>
  <c r="D1609" i="110"/>
  <c r="V1608" i="110"/>
  <c r="H1608" i="110"/>
  <c r="M1608" i="110" s="1"/>
  <c r="E1608" i="110"/>
  <c r="D1608" i="110"/>
  <c r="C1608" i="110"/>
  <c r="H1607" i="110"/>
  <c r="N1607" i="110" s="1"/>
  <c r="D1607" i="110"/>
  <c r="E1607" i="110" s="1"/>
  <c r="C1607" i="110"/>
  <c r="V1606" i="110"/>
  <c r="H1606" i="110"/>
  <c r="M1606" i="110" s="1"/>
  <c r="D1606" i="110"/>
  <c r="C1606" i="110" s="1"/>
  <c r="H1605" i="110"/>
  <c r="N1605" i="110" s="1"/>
  <c r="D1605" i="110"/>
  <c r="E1605" i="110" s="1"/>
  <c r="C1605" i="110"/>
  <c r="N1604" i="110"/>
  <c r="H1604" i="110"/>
  <c r="D1604" i="110"/>
  <c r="E1604" i="110" s="1"/>
  <c r="C1604" i="110"/>
  <c r="V1603" i="110"/>
  <c r="H1603" i="110"/>
  <c r="M1603" i="110" s="1"/>
  <c r="D1603" i="110"/>
  <c r="C1603" i="110" s="1"/>
  <c r="V1602" i="110"/>
  <c r="H1602" i="110"/>
  <c r="M1602" i="110" s="1"/>
  <c r="D1602" i="110"/>
  <c r="E1602" i="110" s="1"/>
  <c r="C1602" i="110"/>
  <c r="V1601" i="110"/>
  <c r="H1601" i="110"/>
  <c r="M1601" i="110" s="1"/>
  <c r="D1601" i="110"/>
  <c r="C1601" i="110" s="1"/>
  <c r="H1600" i="110"/>
  <c r="N1600" i="110" s="1"/>
  <c r="E1600" i="110"/>
  <c r="D1600" i="110"/>
  <c r="C1600" i="110"/>
  <c r="V1599" i="110"/>
  <c r="M1599" i="110"/>
  <c r="H1599" i="110"/>
  <c r="D1599" i="110"/>
  <c r="H1598" i="110"/>
  <c r="N1598" i="110" s="1"/>
  <c r="D1598" i="110"/>
  <c r="C1598" i="110" s="1"/>
  <c r="V1597" i="110"/>
  <c r="H1597" i="110"/>
  <c r="M1597" i="110" s="1"/>
  <c r="D1597" i="110"/>
  <c r="E1597" i="110" s="1"/>
  <c r="H1596" i="110"/>
  <c r="N1596" i="110" s="1"/>
  <c r="D1596" i="110"/>
  <c r="V1595" i="110"/>
  <c r="H1595" i="110"/>
  <c r="M1595" i="110" s="1"/>
  <c r="D1595" i="110"/>
  <c r="C1595" i="110" s="1"/>
  <c r="H1594" i="110"/>
  <c r="N1594" i="110" s="1"/>
  <c r="D1594" i="110"/>
  <c r="E1594" i="110" s="1"/>
  <c r="V1593" i="110"/>
  <c r="H1593" i="110"/>
  <c r="M1593" i="110" s="1"/>
  <c r="D1593" i="110"/>
  <c r="C1593" i="110" s="1"/>
  <c r="H1592" i="110"/>
  <c r="N1592" i="110" s="1"/>
  <c r="D1592" i="110"/>
  <c r="E1592" i="110" s="1"/>
  <c r="C1592" i="110"/>
  <c r="H1591" i="110"/>
  <c r="N1591" i="110" s="1"/>
  <c r="D1591" i="110"/>
  <c r="E1591" i="110" s="1"/>
  <c r="C1591" i="110"/>
  <c r="V1590" i="110"/>
  <c r="H1590" i="110"/>
  <c r="M1590" i="110" s="1"/>
  <c r="D1590" i="110"/>
  <c r="C1590" i="110" s="1"/>
  <c r="V1589" i="110"/>
  <c r="H1589" i="110"/>
  <c r="M1589" i="110" s="1"/>
  <c r="D1589" i="110"/>
  <c r="E1589" i="110" s="1"/>
  <c r="H1588" i="110"/>
  <c r="N1588" i="110" s="1"/>
  <c r="E1588" i="110"/>
  <c r="D1588" i="110"/>
  <c r="C1588" i="110"/>
  <c r="V1587" i="110"/>
  <c r="H1587" i="110"/>
  <c r="M1587" i="110" s="1"/>
  <c r="D1587" i="110"/>
  <c r="E1587" i="110" s="1"/>
  <c r="C1587" i="110"/>
  <c r="V1586" i="110"/>
  <c r="H1586" i="110"/>
  <c r="M1586" i="110" s="1"/>
  <c r="D1586" i="110"/>
  <c r="H1585" i="110"/>
  <c r="N1585" i="110" s="1"/>
  <c r="D1585" i="110"/>
  <c r="C1585" i="110" s="1"/>
  <c r="V1584" i="110"/>
  <c r="M1584" i="110"/>
  <c r="H1584" i="110"/>
  <c r="D1584" i="110"/>
  <c r="E1584" i="110" s="1"/>
  <c r="H1583" i="110"/>
  <c r="N1583" i="110" s="1"/>
  <c r="D1583" i="110"/>
  <c r="V1582" i="110"/>
  <c r="H1582" i="110"/>
  <c r="M1582" i="110" s="1"/>
  <c r="D1582" i="110"/>
  <c r="E1582" i="110" s="1"/>
  <c r="C1582" i="110"/>
  <c r="N1581" i="110"/>
  <c r="H1581" i="110"/>
  <c r="D1581" i="110"/>
  <c r="E1581" i="110" s="1"/>
  <c r="C1581" i="110"/>
  <c r="V1580" i="110"/>
  <c r="H1580" i="110"/>
  <c r="M1580" i="110" s="1"/>
  <c r="D1580" i="110"/>
  <c r="C1580" i="110" s="1"/>
  <c r="N1579" i="110"/>
  <c r="H1579" i="110"/>
  <c r="D1579" i="110"/>
  <c r="E1579" i="110" s="1"/>
  <c r="C1579" i="110"/>
  <c r="V1578" i="110"/>
  <c r="H1578" i="110"/>
  <c r="M1578" i="110" s="1"/>
  <c r="E1578" i="110"/>
  <c r="D1578" i="110"/>
  <c r="C1578" i="110" s="1"/>
  <c r="H1577" i="110"/>
  <c r="N1577" i="110" s="1"/>
  <c r="D1577" i="110"/>
  <c r="C1577" i="110" s="1"/>
  <c r="V1576" i="110"/>
  <c r="H1576" i="110"/>
  <c r="M1576" i="110" s="1"/>
  <c r="D1576" i="110"/>
  <c r="E1576" i="110" s="1"/>
  <c r="C1576" i="110"/>
  <c r="N1575" i="110"/>
  <c r="H1575" i="110"/>
  <c r="D1575" i="110"/>
  <c r="C1575" i="110" s="1"/>
  <c r="V1574" i="110"/>
  <c r="H1574" i="110"/>
  <c r="M1574" i="110" s="1"/>
  <c r="E1574" i="110"/>
  <c r="D1574" i="110"/>
  <c r="C1574" i="110" s="1"/>
  <c r="H1573" i="110"/>
  <c r="N1573" i="110" s="1"/>
  <c r="D1573" i="110"/>
  <c r="E1573" i="110" s="1"/>
  <c r="V1572" i="110"/>
  <c r="H1572" i="110"/>
  <c r="M1572" i="110" s="1"/>
  <c r="E1572" i="110"/>
  <c r="D1572" i="110"/>
  <c r="C1572" i="110" s="1"/>
  <c r="H1571" i="110"/>
  <c r="N1571" i="110" s="1"/>
  <c r="E1571" i="110"/>
  <c r="D1571" i="110"/>
  <c r="C1571" i="110" s="1"/>
  <c r="V1570" i="110"/>
  <c r="M1570" i="110"/>
  <c r="H1570" i="110"/>
  <c r="D1570" i="110"/>
  <c r="E1570" i="110" s="1"/>
  <c r="C1570" i="110"/>
  <c r="V1569" i="110"/>
  <c r="H1569" i="110"/>
  <c r="M1569" i="110" s="1"/>
  <c r="D1569" i="110"/>
  <c r="E1569" i="110" s="1"/>
  <c r="C1569" i="110"/>
  <c r="H1568" i="110"/>
  <c r="N1568" i="110" s="1"/>
  <c r="D1568" i="110"/>
  <c r="E1568" i="110" s="1"/>
  <c r="C1568" i="110"/>
  <c r="N1567" i="110"/>
  <c r="H1567" i="110"/>
  <c r="D1567" i="110"/>
  <c r="E1567" i="110" s="1"/>
  <c r="C1567" i="110"/>
  <c r="V1566" i="110"/>
  <c r="M1566" i="110"/>
  <c r="H1566" i="110"/>
  <c r="D1566" i="110"/>
  <c r="C1566" i="110" s="1"/>
  <c r="H1565" i="110"/>
  <c r="N1565" i="110" s="1"/>
  <c r="D1565" i="110"/>
  <c r="E1565" i="110" s="1"/>
  <c r="C1565" i="110"/>
  <c r="V1564" i="110"/>
  <c r="H1564" i="110"/>
  <c r="M1564" i="110" s="1"/>
  <c r="D1564" i="110"/>
  <c r="C1564" i="110" s="1"/>
  <c r="H1563" i="110"/>
  <c r="N1563" i="110" s="1"/>
  <c r="D1563" i="110"/>
  <c r="E1563" i="110" s="1"/>
  <c r="C1563" i="110"/>
  <c r="H1562" i="110"/>
  <c r="N1562" i="110" s="1"/>
  <c r="D1562" i="110"/>
  <c r="E1562" i="110" s="1"/>
  <c r="V1561" i="110"/>
  <c r="H1561" i="110"/>
  <c r="M1561" i="110" s="1"/>
  <c r="E1561" i="110"/>
  <c r="D1561" i="110"/>
  <c r="C1561" i="110" s="1"/>
  <c r="V1560" i="110"/>
  <c r="M1560" i="110"/>
  <c r="H1560" i="110"/>
  <c r="D1560" i="110"/>
  <c r="E1560" i="110" s="1"/>
  <c r="C1560" i="110"/>
  <c r="V1559" i="110"/>
  <c r="H1559" i="110"/>
  <c r="M1559" i="110" s="1"/>
  <c r="D1559" i="110"/>
  <c r="C1559" i="110" s="1"/>
  <c r="H1558" i="110"/>
  <c r="N1558" i="110" s="1"/>
  <c r="E1558" i="110"/>
  <c r="D1558" i="110"/>
  <c r="C1558" i="110" s="1"/>
  <c r="V1557" i="110"/>
  <c r="M1557" i="110"/>
  <c r="H1557" i="110"/>
  <c r="D1557" i="110"/>
  <c r="E1557" i="110" s="1"/>
  <c r="C1557" i="110"/>
  <c r="H1556" i="110"/>
  <c r="N1556" i="110" s="1"/>
  <c r="D1556" i="110"/>
  <c r="C1556" i="110" s="1"/>
  <c r="H1555" i="110"/>
  <c r="N1555" i="110" s="1"/>
  <c r="D1555" i="110"/>
  <c r="C1555" i="110" s="1"/>
  <c r="V1554" i="110"/>
  <c r="H1554" i="110"/>
  <c r="M1554" i="110" s="1"/>
  <c r="D1554" i="110"/>
  <c r="E1554" i="110" s="1"/>
  <c r="V1553" i="110"/>
  <c r="H1553" i="110"/>
  <c r="M1553" i="110" s="1"/>
  <c r="E1553" i="110"/>
  <c r="D1553" i="110"/>
  <c r="C1553" i="110" s="1"/>
  <c r="H1552" i="110"/>
  <c r="N1552" i="110" s="1"/>
  <c r="D1552" i="110"/>
  <c r="E1552" i="110" s="1"/>
  <c r="V1551" i="110"/>
  <c r="H1551" i="110"/>
  <c r="M1551" i="110" s="1"/>
  <c r="E1551" i="110"/>
  <c r="D1551" i="110"/>
  <c r="C1551" i="110" s="1"/>
  <c r="H1550" i="110"/>
  <c r="N1550" i="110" s="1"/>
  <c r="E1550" i="110"/>
  <c r="D1550" i="110"/>
  <c r="C1550" i="110" s="1"/>
  <c r="V1549" i="110"/>
  <c r="M1549" i="110"/>
  <c r="H1549" i="110"/>
  <c r="D1549" i="110"/>
  <c r="E1549" i="110" s="1"/>
  <c r="C1549" i="110"/>
  <c r="H1548" i="110"/>
  <c r="N1548" i="110" s="1"/>
  <c r="D1548" i="110"/>
  <c r="C1548" i="110" s="1"/>
  <c r="V1547" i="110"/>
  <c r="H1547" i="110"/>
  <c r="M1547" i="110" s="1"/>
  <c r="D1547" i="110"/>
  <c r="E1547" i="110" s="1"/>
  <c r="H1546" i="110"/>
  <c r="N1546" i="110" s="1"/>
  <c r="E1546" i="110"/>
  <c r="D1546" i="110"/>
  <c r="C1546" i="110" s="1"/>
  <c r="V1545" i="110"/>
  <c r="H1545" i="110"/>
  <c r="M1545" i="110" s="1"/>
  <c r="E1545" i="110"/>
  <c r="D1545" i="110"/>
  <c r="C1545" i="110"/>
  <c r="N1544" i="110"/>
  <c r="H1544" i="110"/>
  <c r="D1544" i="110"/>
  <c r="E1544" i="110" s="1"/>
  <c r="C1544" i="110"/>
  <c r="V1543" i="110"/>
  <c r="H1543" i="110"/>
  <c r="M1543" i="110" s="1"/>
  <c r="D1543" i="110"/>
  <c r="C1543" i="110" s="1"/>
  <c r="H1542" i="110"/>
  <c r="N1542" i="110" s="1"/>
  <c r="E1542" i="110"/>
  <c r="D1542" i="110"/>
  <c r="C1542" i="110" s="1"/>
  <c r="V1541" i="110"/>
  <c r="M1541" i="110"/>
  <c r="H1541" i="110"/>
  <c r="D1541" i="110"/>
  <c r="E1541" i="110" s="1"/>
  <c r="C1541" i="110"/>
  <c r="H1540" i="110"/>
  <c r="N1540" i="110" s="1"/>
  <c r="D1540" i="110"/>
  <c r="C1540" i="110" s="1"/>
  <c r="V1539" i="110"/>
  <c r="H1539" i="110"/>
  <c r="M1539" i="110" s="1"/>
  <c r="D1539" i="110"/>
  <c r="E1539" i="110" s="1"/>
  <c r="H1538" i="110"/>
  <c r="N1538" i="110" s="1"/>
  <c r="D1538" i="110"/>
  <c r="E1538" i="110" s="1"/>
  <c r="V1537" i="110"/>
  <c r="H1537" i="110"/>
  <c r="M1537" i="110" s="1"/>
  <c r="E1537" i="110"/>
  <c r="D1537" i="110"/>
  <c r="C1537" i="110" s="1"/>
  <c r="H1536" i="110"/>
  <c r="N1536" i="110" s="1"/>
  <c r="D1536" i="110"/>
  <c r="E1536" i="110" s="1"/>
  <c r="V1535" i="110"/>
  <c r="H1535" i="110"/>
  <c r="M1535" i="110" s="1"/>
  <c r="E1535" i="110"/>
  <c r="D1535" i="110"/>
  <c r="C1535" i="110" s="1"/>
  <c r="H1534" i="110"/>
  <c r="N1534" i="110" s="1"/>
  <c r="E1534" i="110"/>
  <c r="D1534" i="110"/>
  <c r="C1534" i="110" s="1"/>
  <c r="V1533" i="110"/>
  <c r="M1533" i="110"/>
  <c r="H1533" i="110"/>
  <c r="D1533" i="110"/>
  <c r="E1533" i="110" s="1"/>
  <c r="C1533" i="110"/>
  <c r="H1532" i="110"/>
  <c r="N1532" i="110" s="1"/>
  <c r="D1532" i="110"/>
  <c r="C1532" i="110" s="1"/>
  <c r="V1531" i="110"/>
  <c r="H1531" i="110"/>
  <c r="M1531" i="110" s="1"/>
  <c r="D1531" i="110"/>
  <c r="E1531" i="110" s="1"/>
  <c r="H1530" i="110"/>
  <c r="N1530" i="110" s="1"/>
  <c r="E1530" i="110"/>
  <c r="D1530" i="110"/>
  <c r="C1530" i="110" s="1"/>
  <c r="H1529" i="110"/>
  <c r="N1529" i="110" s="1"/>
  <c r="D1529" i="110"/>
  <c r="C1529" i="110" s="1"/>
  <c r="V1528" i="110"/>
  <c r="H1528" i="110"/>
  <c r="M1528" i="110" s="1"/>
  <c r="D1528" i="110"/>
  <c r="E1528" i="110" s="1"/>
  <c r="C1528" i="110"/>
  <c r="V1527" i="110"/>
  <c r="H1527" i="110"/>
  <c r="M1527" i="110" s="1"/>
  <c r="D1527" i="110"/>
  <c r="C1527" i="110" s="1"/>
  <c r="H1526" i="110"/>
  <c r="N1526" i="110" s="1"/>
  <c r="D1526" i="110"/>
  <c r="E1526" i="110" s="1"/>
  <c r="C1526" i="110"/>
  <c r="V1525" i="110"/>
  <c r="H1525" i="110"/>
  <c r="M1525" i="110" s="1"/>
  <c r="D1525" i="110"/>
  <c r="E1525" i="110" s="1"/>
  <c r="H1524" i="110"/>
  <c r="N1524" i="110" s="1"/>
  <c r="D1524" i="110"/>
  <c r="C1524" i="110" s="1"/>
  <c r="H1523" i="110"/>
  <c r="N1523" i="110" s="1"/>
  <c r="D1523" i="110"/>
  <c r="E1523" i="110" s="1"/>
  <c r="C1523" i="110"/>
  <c r="V1522" i="110"/>
  <c r="H1522" i="110"/>
  <c r="M1522" i="110" s="1"/>
  <c r="D1522" i="110"/>
  <c r="E1522" i="110" s="1"/>
  <c r="V1521" i="110"/>
  <c r="H1521" i="110"/>
  <c r="M1521" i="110" s="1"/>
  <c r="E1521" i="110"/>
  <c r="D1521" i="110"/>
  <c r="C1521" i="110"/>
  <c r="H1520" i="110"/>
  <c r="N1520" i="110" s="1"/>
  <c r="D1520" i="110"/>
  <c r="E1520" i="110" s="1"/>
  <c r="V1519" i="110"/>
  <c r="H1519" i="110"/>
  <c r="M1519" i="110" s="1"/>
  <c r="E1519" i="110"/>
  <c r="D1519" i="110"/>
  <c r="C1519" i="110" s="1"/>
  <c r="H1518" i="110"/>
  <c r="N1518" i="110" s="1"/>
  <c r="E1518" i="110"/>
  <c r="D1518" i="110"/>
  <c r="C1518" i="110" s="1"/>
  <c r="V1517" i="110"/>
  <c r="M1517" i="110"/>
  <c r="H1517" i="110"/>
  <c r="D1517" i="110"/>
  <c r="E1517" i="110" s="1"/>
  <c r="H1516" i="110"/>
  <c r="N1516" i="110" s="1"/>
  <c r="D1516" i="110"/>
  <c r="C1516" i="110" s="1"/>
  <c r="V1515" i="110"/>
  <c r="H1515" i="110"/>
  <c r="M1515" i="110" s="1"/>
  <c r="D1515" i="110"/>
  <c r="E1515" i="110" s="1"/>
  <c r="V1514" i="110"/>
  <c r="H1514" i="110"/>
  <c r="M1514" i="110" s="1"/>
  <c r="D1514" i="110"/>
  <c r="C1514" i="110" s="1"/>
  <c r="H1513" i="110"/>
  <c r="N1513" i="110" s="1"/>
  <c r="D1513" i="110"/>
  <c r="E1513" i="110" s="1"/>
  <c r="C1513" i="110"/>
  <c r="V1512" i="110"/>
  <c r="H1512" i="110"/>
  <c r="M1512" i="110" s="1"/>
  <c r="E1512" i="110"/>
  <c r="D1512" i="110"/>
  <c r="C1512" i="110" s="1"/>
  <c r="H1511" i="110"/>
  <c r="N1511" i="110" s="1"/>
  <c r="D1511" i="110"/>
  <c r="C1511" i="110" s="1"/>
  <c r="V1510" i="110"/>
  <c r="H1510" i="110"/>
  <c r="M1510" i="110" s="1"/>
  <c r="D1510" i="110"/>
  <c r="E1510" i="110" s="1"/>
  <c r="H1509" i="110"/>
  <c r="N1509" i="110" s="1"/>
  <c r="E1509" i="110"/>
  <c r="D1509" i="110"/>
  <c r="C1509" i="110"/>
  <c r="H1508" i="110"/>
  <c r="N1508" i="110" s="1"/>
  <c r="E1508" i="110"/>
  <c r="D1508" i="110"/>
  <c r="C1508" i="110" s="1"/>
  <c r="V1507" i="110"/>
  <c r="H1507" i="110"/>
  <c r="M1507" i="110" s="1"/>
  <c r="D1507" i="110"/>
  <c r="E1507" i="110" s="1"/>
  <c r="H1506" i="110"/>
  <c r="N1506" i="110" s="1"/>
  <c r="D1506" i="110"/>
  <c r="E1506" i="110" s="1"/>
  <c r="V1505" i="110"/>
  <c r="H1505" i="110"/>
  <c r="M1505" i="110" s="1"/>
  <c r="E1505" i="110"/>
  <c r="D1505" i="110"/>
  <c r="C1505" i="110" s="1"/>
  <c r="H1504" i="110"/>
  <c r="N1504" i="110" s="1"/>
  <c r="D1504" i="110"/>
  <c r="E1504" i="110" s="1"/>
  <c r="V1503" i="110"/>
  <c r="H1503" i="110"/>
  <c r="M1503" i="110" s="1"/>
  <c r="E1503" i="110"/>
  <c r="D1503" i="110"/>
  <c r="C1503" i="110" s="1"/>
  <c r="H1502" i="110"/>
  <c r="N1502" i="110" s="1"/>
  <c r="E1502" i="110"/>
  <c r="D1502" i="110"/>
  <c r="C1502" i="110" s="1"/>
  <c r="V1501" i="110"/>
  <c r="M1501" i="110"/>
  <c r="H1501" i="110"/>
  <c r="D1501" i="110"/>
  <c r="E1501" i="110" s="1"/>
  <c r="C1501" i="110"/>
  <c r="H1500" i="110"/>
  <c r="N1500" i="110" s="1"/>
  <c r="D1500" i="110"/>
  <c r="V1499" i="110"/>
  <c r="H1499" i="110"/>
  <c r="M1499" i="110" s="1"/>
  <c r="D1499" i="110"/>
  <c r="E1499" i="110" s="1"/>
  <c r="H1498" i="110"/>
  <c r="N1498" i="110" s="1"/>
  <c r="E1498" i="110"/>
  <c r="D1498" i="110"/>
  <c r="C1498" i="110" s="1"/>
  <c r="V1497" i="110"/>
  <c r="H1497" i="110"/>
  <c r="M1497" i="110" s="1"/>
  <c r="E1497" i="110"/>
  <c r="D1497" i="110"/>
  <c r="C1497" i="110"/>
  <c r="N1496" i="110"/>
  <c r="H1496" i="110"/>
  <c r="D1496" i="110"/>
  <c r="E1496" i="110" s="1"/>
  <c r="V1495" i="110"/>
  <c r="H1495" i="110"/>
  <c r="M1495" i="110" s="1"/>
  <c r="D1495" i="110"/>
  <c r="H1494" i="110"/>
  <c r="N1494" i="110" s="1"/>
  <c r="E1494" i="110"/>
  <c r="D1494" i="110"/>
  <c r="C1494" i="110" s="1"/>
  <c r="V1493" i="110"/>
  <c r="M1493" i="110"/>
  <c r="H1493" i="110"/>
  <c r="D1493" i="110"/>
  <c r="E1493" i="110" s="1"/>
  <c r="C1493" i="110"/>
  <c r="H1492" i="110"/>
  <c r="N1492" i="110" s="1"/>
  <c r="D1492" i="110"/>
  <c r="C1492" i="110" s="1"/>
  <c r="V1491" i="110"/>
  <c r="M1491" i="110"/>
  <c r="H1491" i="110"/>
  <c r="D1491" i="110"/>
  <c r="E1491" i="110" s="1"/>
  <c r="C1491" i="110"/>
  <c r="N1490" i="110"/>
  <c r="H1490" i="110"/>
  <c r="D1490" i="110"/>
  <c r="E1490" i="110" s="1"/>
  <c r="C1490" i="110"/>
  <c r="V1489" i="110"/>
  <c r="H1489" i="110"/>
  <c r="M1489" i="110" s="1"/>
  <c r="D1489" i="110"/>
  <c r="C1489" i="110" s="1"/>
  <c r="H1488" i="110"/>
  <c r="N1488" i="110" s="1"/>
  <c r="D1488" i="110"/>
  <c r="E1488" i="110" s="1"/>
  <c r="V1487" i="110"/>
  <c r="H1487" i="110"/>
  <c r="M1487" i="110" s="1"/>
  <c r="D1487" i="110"/>
  <c r="C1487" i="110" s="1"/>
  <c r="H1486" i="110"/>
  <c r="N1486" i="110" s="1"/>
  <c r="E1486" i="110"/>
  <c r="D1486" i="110"/>
  <c r="C1486" i="110"/>
  <c r="V1485" i="110"/>
  <c r="M1485" i="110"/>
  <c r="H1485" i="110"/>
  <c r="D1485" i="110"/>
  <c r="H1484" i="110"/>
  <c r="N1484" i="110" s="1"/>
  <c r="E1484" i="110"/>
  <c r="D1484" i="110"/>
  <c r="C1484" i="110" s="1"/>
  <c r="V1483" i="110"/>
  <c r="H1483" i="110"/>
  <c r="M1483" i="110" s="1"/>
  <c r="D1483" i="110"/>
  <c r="H1482" i="110"/>
  <c r="N1482" i="110" s="1"/>
  <c r="D1482" i="110"/>
  <c r="E1482" i="110" s="1"/>
  <c r="H1481" i="110"/>
  <c r="N1481" i="110" s="1"/>
  <c r="D1481" i="110"/>
  <c r="C1481" i="110" s="1"/>
  <c r="H1480" i="110"/>
  <c r="N1480" i="110" s="1"/>
  <c r="E1480" i="110"/>
  <c r="D1480" i="110"/>
  <c r="C1480" i="110"/>
  <c r="H1479" i="110"/>
  <c r="N1479" i="110" s="1"/>
  <c r="D1479" i="110"/>
  <c r="E1479" i="110" s="1"/>
  <c r="V1478" i="110"/>
  <c r="H1478" i="110"/>
  <c r="M1478" i="110" s="1"/>
  <c r="E1478" i="110"/>
  <c r="D1478" i="110"/>
  <c r="C1478" i="110" s="1"/>
  <c r="V1477" i="110"/>
  <c r="H1477" i="110"/>
  <c r="M1477" i="110" s="1"/>
  <c r="D1477" i="110"/>
  <c r="E1477" i="110" s="1"/>
  <c r="V1476" i="110"/>
  <c r="H1476" i="110"/>
  <c r="M1476" i="110" s="1"/>
  <c r="D1476" i="110"/>
  <c r="C1476" i="110" s="1"/>
  <c r="V1475" i="110"/>
  <c r="H1475" i="110"/>
  <c r="M1475" i="110" s="1"/>
  <c r="D1475" i="110"/>
  <c r="E1475" i="110" s="1"/>
  <c r="V1474" i="110"/>
  <c r="H1474" i="110"/>
  <c r="M1474" i="110" s="1"/>
  <c r="D1474" i="110"/>
  <c r="N1473" i="110"/>
  <c r="H1473" i="110"/>
  <c r="D1473" i="110"/>
  <c r="C1473" i="110" s="1"/>
  <c r="V1472" i="110"/>
  <c r="H1472" i="110"/>
  <c r="M1472" i="110" s="1"/>
  <c r="E1472" i="110"/>
  <c r="D1472" i="110"/>
  <c r="C1472" i="110"/>
  <c r="H1471" i="110"/>
  <c r="N1471" i="110" s="1"/>
  <c r="E1471" i="110"/>
  <c r="D1471" i="110"/>
  <c r="C1471" i="110" s="1"/>
  <c r="V1470" i="110"/>
  <c r="M1470" i="110"/>
  <c r="H1470" i="110"/>
  <c r="D1470" i="110"/>
  <c r="E1470" i="110" s="1"/>
  <c r="C1470" i="110"/>
  <c r="N1469" i="110"/>
  <c r="H1469" i="110"/>
  <c r="D1469" i="110"/>
  <c r="E1469" i="110" s="1"/>
  <c r="C1469" i="110"/>
  <c r="V1468" i="110"/>
  <c r="H1468" i="110"/>
  <c r="M1468" i="110" s="1"/>
  <c r="D1468" i="110"/>
  <c r="E1468" i="110" s="1"/>
  <c r="C1468" i="110"/>
  <c r="H1467" i="110"/>
  <c r="N1467" i="110" s="1"/>
  <c r="D1467" i="110"/>
  <c r="E1467" i="110" s="1"/>
  <c r="V1466" i="110"/>
  <c r="H1466" i="110"/>
  <c r="M1466" i="110" s="1"/>
  <c r="E1466" i="110"/>
  <c r="D1466" i="110"/>
  <c r="C1466" i="110" s="1"/>
  <c r="H1465" i="110"/>
  <c r="N1465" i="110" s="1"/>
  <c r="E1465" i="110"/>
  <c r="D1465" i="110"/>
  <c r="C1465" i="110" s="1"/>
  <c r="V1464" i="110"/>
  <c r="M1464" i="110"/>
  <c r="H1464" i="110"/>
  <c r="D1464" i="110"/>
  <c r="H1463" i="110"/>
  <c r="N1463" i="110" s="1"/>
  <c r="E1463" i="110"/>
  <c r="D1463" i="110"/>
  <c r="C1463" i="110" s="1"/>
  <c r="V1462" i="110"/>
  <c r="H1462" i="110"/>
  <c r="M1462" i="110" s="1"/>
  <c r="D1462" i="110"/>
  <c r="V1461" i="110"/>
  <c r="H1461" i="110"/>
  <c r="M1461" i="110" s="1"/>
  <c r="D1461" i="110"/>
  <c r="C1461" i="110" s="1"/>
  <c r="H1460" i="110"/>
  <c r="N1460" i="110" s="1"/>
  <c r="E1460" i="110"/>
  <c r="D1460" i="110"/>
  <c r="C1460" i="110"/>
  <c r="N1459" i="110"/>
  <c r="H1459" i="110"/>
  <c r="D1459" i="110"/>
  <c r="E1459" i="110" s="1"/>
  <c r="H1458" i="110"/>
  <c r="N1458" i="110" s="1"/>
  <c r="E1458" i="110"/>
  <c r="D1458" i="110"/>
  <c r="C1458" i="110"/>
  <c r="H1457" i="110"/>
  <c r="N1457" i="110" s="1"/>
  <c r="E1457" i="110"/>
  <c r="D1457" i="110"/>
  <c r="C1457" i="110" s="1"/>
  <c r="V1456" i="110"/>
  <c r="M1456" i="110"/>
  <c r="H1456" i="110"/>
  <c r="D1456" i="110"/>
  <c r="E1456" i="110" s="1"/>
  <c r="C1456" i="110"/>
  <c r="N1455" i="110"/>
  <c r="H1455" i="110"/>
  <c r="D1455" i="110"/>
  <c r="E1455" i="110" s="1"/>
  <c r="C1455" i="110"/>
  <c r="V1454" i="110"/>
  <c r="H1454" i="110"/>
  <c r="M1454" i="110" s="1"/>
  <c r="D1454" i="110"/>
  <c r="E1454" i="110" s="1"/>
  <c r="C1454" i="110"/>
  <c r="H1453" i="110"/>
  <c r="N1453" i="110" s="1"/>
  <c r="D1453" i="110"/>
  <c r="E1453" i="110" s="1"/>
  <c r="H1452" i="110"/>
  <c r="N1452" i="110" s="1"/>
  <c r="E1452" i="110"/>
  <c r="D1452" i="110"/>
  <c r="C1452" i="110"/>
  <c r="V1451" i="110"/>
  <c r="M1451" i="110"/>
  <c r="H1451" i="110"/>
  <c r="D1451" i="110"/>
  <c r="C1451" i="110" s="1"/>
  <c r="V1450" i="110"/>
  <c r="H1450" i="110"/>
  <c r="M1450" i="110" s="1"/>
  <c r="E1450" i="110"/>
  <c r="D1450" i="110"/>
  <c r="C1450" i="110"/>
  <c r="H1449" i="110"/>
  <c r="N1449" i="110" s="1"/>
  <c r="E1449" i="110"/>
  <c r="D1449" i="110"/>
  <c r="C1449" i="110" s="1"/>
  <c r="V1448" i="110"/>
  <c r="M1448" i="110"/>
  <c r="H1448" i="110"/>
  <c r="D1448" i="110"/>
  <c r="E1448" i="110" s="1"/>
  <c r="C1448" i="110"/>
  <c r="N1447" i="110"/>
  <c r="H1447" i="110"/>
  <c r="D1447" i="110"/>
  <c r="E1447" i="110" s="1"/>
  <c r="C1447" i="110"/>
  <c r="H1446" i="110"/>
  <c r="N1446" i="110" s="1"/>
  <c r="D1446" i="110"/>
  <c r="C1446" i="110" s="1"/>
  <c r="H1445" i="110"/>
  <c r="N1445" i="110" s="1"/>
  <c r="D1445" i="110"/>
  <c r="C1445" i="110" s="1"/>
  <c r="V1444" i="110"/>
  <c r="H1444" i="110"/>
  <c r="M1444" i="110" s="1"/>
  <c r="D1444" i="110"/>
  <c r="E1444" i="110" s="1"/>
  <c r="V1443" i="110"/>
  <c r="H1443" i="110"/>
  <c r="M1443" i="110" s="1"/>
  <c r="E1443" i="110"/>
  <c r="D1443" i="110"/>
  <c r="C1443" i="110"/>
  <c r="N1442" i="110"/>
  <c r="H1442" i="110"/>
  <c r="D1442" i="110"/>
  <c r="E1442" i="110" s="1"/>
  <c r="C1442" i="110"/>
  <c r="V1441" i="110"/>
  <c r="H1441" i="110"/>
  <c r="M1441" i="110" s="1"/>
  <c r="D1441" i="110"/>
  <c r="C1441" i="110" s="1"/>
  <c r="N1440" i="110"/>
  <c r="H1440" i="110"/>
  <c r="D1440" i="110"/>
  <c r="E1440" i="110" s="1"/>
  <c r="C1440" i="110"/>
  <c r="H1439" i="110"/>
  <c r="N1439" i="110" s="1"/>
  <c r="D1439" i="110"/>
  <c r="E1439" i="110" s="1"/>
  <c r="C1439" i="110"/>
  <c r="N1438" i="110"/>
  <c r="H1438" i="110"/>
  <c r="D1438" i="110"/>
  <c r="C1438" i="110" s="1"/>
  <c r="H1437" i="110"/>
  <c r="N1437" i="110" s="1"/>
  <c r="D1437" i="110"/>
  <c r="C1437" i="110" s="1"/>
  <c r="V1436" i="110"/>
  <c r="H1436" i="110"/>
  <c r="M1436" i="110" s="1"/>
  <c r="D1436" i="110"/>
  <c r="E1436" i="110" s="1"/>
  <c r="V1435" i="110"/>
  <c r="H1435" i="110"/>
  <c r="M1435" i="110" s="1"/>
  <c r="D1435" i="110"/>
  <c r="C1435" i="110" s="1"/>
  <c r="V1434" i="110"/>
  <c r="H1434" i="110"/>
  <c r="M1434" i="110" s="1"/>
  <c r="D1434" i="110"/>
  <c r="E1434" i="110" s="1"/>
  <c r="V1433" i="110"/>
  <c r="H1433" i="110"/>
  <c r="M1433" i="110" s="1"/>
  <c r="D1433" i="110"/>
  <c r="C1433" i="110" s="1"/>
  <c r="N1432" i="110"/>
  <c r="H1432" i="110"/>
  <c r="D1432" i="110"/>
  <c r="C1432" i="110" s="1"/>
  <c r="V1431" i="110"/>
  <c r="H1431" i="110"/>
  <c r="M1431" i="110" s="1"/>
  <c r="E1431" i="110"/>
  <c r="D1431" i="110"/>
  <c r="C1431" i="110" s="1"/>
  <c r="V1430" i="110"/>
  <c r="H1430" i="110"/>
  <c r="M1430" i="110" s="1"/>
  <c r="E1430" i="110"/>
  <c r="D1430" i="110"/>
  <c r="C1430" i="110"/>
  <c r="V1429" i="110"/>
  <c r="M1429" i="110"/>
  <c r="H1429" i="110"/>
  <c r="D1429" i="110"/>
  <c r="V1428" i="110"/>
  <c r="M1428" i="110"/>
  <c r="H1428" i="110"/>
  <c r="D1428" i="110"/>
  <c r="C1428" i="110" s="1"/>
  <c r="H1427" i="110"/>
  <c r="N1427" i="110" s="1"/>
  <c r="D1427" i="110"/>
  <c r="E1427" i="110" s="1"/>
  <c r="V1426" i="110"/>
  <c r="H1426" i="110"/>
  <c r="M1426" i="110" s="1"/>
  <c r="E1426" i="110"/>
  <c r="D1426" i="110"/>
  <c r="C1426" i="110" s="1"/>
  <c r="H1425" i="110"/>
  <c r="N1425" i="110" s="1"/>
  <c r="E1425" i="110"/>
  <c r="D1425" i="110"/>
  <c r="C1425" i="110" s="1"/>
  <c r="H1424" i="110"/>
  <c r="N1424" i="110" s="1"/>
  <c r="D1424" i="110"/>
  <c r="E1424" i="110" s="1"/>
  <c r="V1423" i="110"/>
  <c r="H1423" i="110"/>
  <c r="M1423" i="110" s="1"/>
  <c r="E1423" i="110"/>
  <c r="D1423" i="110"/>
  <c r="C1423" i="110" s="1"/>
  <c r="V1422" i="110"/>
  <c r="H1422" i="110"/>
  <c r="M1422" i="110" s="1"/>
  <c r="D1422" i="110"/>
  <c r="V1421" i="110"/>
  <c r="H1421" i="110"/>
  <c r="M1421" i="110" s="1"/>
  <c r="E1421" i="110"/>
  <c r="D1421" i="110"/>
  <c r="C1421" i="110" s="1"/>
  <c r="H1420" i="110"/>
  <c r="N1420" i="110" s="1"/>
  <c r="E1420" i="110"/>
  <c r="D1420" i="110"/>
  <c r="C1420" i="110" s="1"/>
  <c r="H1419" i="110"/>
  <c r="N1419" i="110" s="1"/>
  <c r="D1419" i="110"/>
  <c r="E1419" i="110" s="1"/>
  <c r="V1418" i="110"/>
  <c r="H1418" i="110"/>
  <c r="M1418" i="110" s="1"/>
  <c r="D1418" i="110"/>
  <c r="C1418" i="110" s="1"/>
  <c r="H1417" i="110"/>
  <c r="N1417" i="110" s="1"/>
  <c r="E1417" i="110"/>
  <c r="D1417" i="110"/>
  <c r="C1417" i="110" s="1"/>
  <c r="V1416" i="110"/>
  <c r="M1416" i="110"/>
  <c r="H1416" i="110"/>
  <c r="D1416" i="110"/>
  <c r="C1416" i="110" s="1"/>
  <c r="V1415" i="110"/>
  <c r="H1415" i="110"/>
  <c r="M1415" i="110" s="1"/>
  <c r="D1415" i="110"/>
  <c r="E1415" i="110" s="1"/>
  <c r="C1415" i="110"/>
  <c r="V1414" i="110"/>
  <c r="H1414" i="110"/>
  <c r="M1414" i="110" s="1"/>
  <c r="D1414" i="110"/>
  <c r="V1413" i="110"/>
  <c r="H1413" i="110"/>
  <c r="M1413" i="110" s="1"/>
  <c r="E1413" i="110"/>
  <c r="D1413" i="110"/>
  <c r="C1413" i="110" s="1"/>
  <c r="H1412" i="110"/>
  <c r="N1412" i="110" s="1"/>
  <c r="D1412" i="110"/>
  <c r="E1412" i="110" s="1"/>
  <c r="H1411" i="110"/>
  <c r="N1411" i="110" s="1"/>
  <c r="E1411" i="110"/>
  <c r="D1411" i="110"/>
  <c r="C1411" i="110"/>
  <c r="V1410" i="110"/>
  <c r="H1410" i="110"/>
  <c r="M1410" i="110" s="1"/>
  <c r="D1410" i="110"/>
  <c r="E1410" i="110" s="1"/>
  <c r="C1410" i="110"/>
  <c r="V1409" i="110"/>
  <c r="H1409" i="110"/>
  <c r="M1409" i="110" s="1"/>
  <c r="D1409" i="110"/>
  <c r="V1408" i="110"/>
  <c r="H1408" i="110"/>
  <c r="M1408" i="110" s="1"/>
  <c r="E1408" i="110"/>
  <c r="D1408" i="110"/>
  <c r="C1408" i="110" s="1"/>
  <c r="H1407" i="110"/>
  <c r="N1407" i="110" s="1"/>
  <c r="D1407" i="110"/>
  <c r="E1407" i="110" s="1"/>
  <c r="V1406" i="110"/>
  <c r="H1406" i="110"/>
  <c r="M1406" i="110" s="1"/>
  <c r="D1406" i="110"/>
  <c r="C1406" i="110" s="1"/>
  <c r="H1405" i="110"/>
  <c r="N1405" i="110" s="1"/>
  <c r="D1405" i="110"/>
  <c r="V1404" i="110"/>
  <c r="H1404" i="110"/>
  <c r="M1404" i="110" s="1"/>
  <c r="E1404" i="110"/>
  <c r="D1404" i="110"/>
  <c r="C1404" i="110" s="1"/>
  <c r="V1403" i="110"/>
  <c r="H1403" i="110"/>
  <c r="M1403" i="110" s="1"/>
  <c r="E1403" i="110"/>
  <c r="D1403" i="110"/>
  <c r="C1403" i="110" s="1"/>
  <c r="H1402" i="110"/>
  <c r="N1402" i="110" s="1"/>
  <c r="E1402" i="110"/>
  <c r="D1402" i="110"/>
  <c r="C1402" i="110"/>
  <c r="V1401" i="110"/>
  <c r="H1401" i="110"/>
  <c r="M1401" i="110" s="1"/>
  <c r="D1401" i="110"/>
  <c r="C1401" i="110" s="1"/>
  <c r="N1400" i="110"/>
  <c r="H1400" i="110"/>
  <c r="D1400" i="110"/>
  <c r="E1400" i="110" s="1"/>
  <c r="C1400" i="110"/>
  <c r="N1399" i="110"/>
  <c r="H1399" i="110"/>
  <c r="D1399" i="110"/>
  <c r="N1398" i="110"/>
  <c r="H1398" i="110"/>
  <c r="D1398" i="110"/>
  <c r="V1397" i="110"/>
  <c r="M1397" i="110"/>
  <c r="H1397" i="110"/>
  <c r="D1397" i="110"/>
  <c r="E1397" i="110" s="1"/>
  <c r="C1397" i="110"/>
  <c r="V1396" i="110"/>
  <c r="H1396" i="110"/>
  <c r="M1396" i="110" s="1"/>
  <c r="E1396" i="110"/>
  <c r="D1396" i="110"/>
  <c r="C1396" i="110" s="1"/>
  <c r="V1395" i="110"/>
  <c r="H1395" i="110"/>
  <c r="M1395" i="110" s="1"/>
  <c r="E1395" i="110"/>
  <c r="D1395" i="110"/>
  <c r="C1395" i="110"/>
  <c r="H1394" i="110"/>
  <c r="N1394" i="110" s="1"/>
  <c r="D1394" i="110"/>
  <c r="E1394" i="110" s="1"/>
  <c r="V1393" i="110"/>
  <c r="M1393" i="110"/>
  <c r="H1393" i="110"/>
  <c r="D1393" i="110"/>
  <c r="C1393" i="110" s="1"/>
  <c r="V1392" i="110"/>
  <c r="H1392" i="110"/>
  <c r="M1392" i="110" s="1"/>
  <c r="D1392" i="110"/>
  <c r="C1392" i="110" s="1"/>
  <c r="N1391" i="110"/>
  <c r="H1391" i="110"/>
  <c r="D1391" i="110"/>
  <c r="E1391" i="110" s="1"/>
  <c r="C1391" i="110"/>
  <c r="V1390" i="110"/>
  <c r="H1390" i="110"/>
  <c r="M1390" i="110" s="1"/>
  <c r="E1390" i="110"/>
  <c r="D1390" i="110"/>
  <c r="C1390" i="110" s="1"/>
  <c r="H1389" i="110"/>
  <c r="N1389" i="110" s="1"/>
  <c r="E1389" i="110"/>
  <c r="D1389" i="110"/>
  <c r="C1389" i="110" s="1"/>
  <c r="V1388" i="110"/>
  <c r="H1388" i="110"/>
  <c r="M1388" i="110" s="1"/>
  <c r="E1388" i="110"/>
  <c r="D1388" i="110"/>
  <c r="C1388" i="110" s="1"/>
  <c r="H1387" i="110"/>
  <c r="N1387" i="110" s="1"/>
  <c r="E1387" i="110"/>
  <c r="D1387" i="110"/>
  <c r="C1387" i="110"/>
  <c r="V1386" i="110"/>
  <c r="H1386" i="110"/>
  <c r="M1386" i="110" s="1"/>
  <c r="D1386" i="110"/>
  <c r="C1386" i="110" s="1"/>
  <c r="H1385" i="110"/>
  <c r="N1385" i="110" s="1"/>
  <c r="D1385" i="110"/>
  <c r="H1384" i="110"/>
  <c r="N1384" i="110" s="1"/>
  <c r="D1384" i="110"/>
  <c r="C1384" i="110" s="1"/>
  <c r="V1383" i="110"/>
  <c r="H1383" i="110"/>
  <c r="M1383" i="110" s="1"/>
  <c r="D1383" i="110"/>
  <c r="H1382" i="110"/>
  <c r="N1382" i="110" s="1"/>
  <c r="D1382" i="110"/>
  <c r="C1382" i="110" s="1"/>
  <c r="V1381" i="110"/>
  <c r="H1381" i="110"/>
  <c r="M1381" i="110" s="1"/>
  <c r="D1381" i="110"/>
  <c r="E1381" i="110" s="1"/>
  <c r="N1380" i="110"/>
  <c r="H1380" i="110"/>
  <c r="D1380" i="110"/>
  <c r="C1380" i="110" s="1"/>
  <c r="V1379" i="110"/>
  <c r="H1379" i="110"/>
  <c r="M1379" i="110" s="1"/>
  <c r="E1379" i="110"/>
  <c r="D1379" i="110"/>
  <c r="C1379" i="110"/>
  <c r="H1378" i="110"/>
  <c r="N1378" i="110" s="1"/>
  <c r="D1378" i="110"/>
  <c r="V1377" i="110"/>
  <c r="H1377" i="110"/>
  <c r="M1377" i="110" s="1"/>
  <c r="E1377" i="110"/>
  <c r="D1377" i="110"/>
  <c r="C1377" i="110" s="1"/>
  <c r="H1376" i="110"/>
  <c r="N1376" i="110" s="1"/>
  <c r="E1376" i="110"/>
  <c r="D1376" i="110"/>
  <c r="C1376" i="110" s="1"/>
  <c r="V1375" i="110"/>
  <c r="M1375" i="110"/>
  <c r="H1375" i="110"/>
  <c r="D1375" i="110"/>
  <c r="H1374" i="110"/>
  <c r="N1374" i="110" s="1"/>
  <c r="D1374" i="110"/>
  <c r="V1373" i="110"/>
  <c r="H1373" i="110"/>
  <c r="M1373" i="110" s="1"/>
  <c r="D1373" i="110"/>
  <c r="C1373" i="110" s="1"/>
  <c r="H1372" i="110"/>
  <c r="N1372" i="110" s="1"/>
  <c r="D1372" i="110"/>
  <c r="E1372" i="110" s="1"/>
  <c r="V1371" i="110"/>
  <c r="H1371" i="110"/>
  <c r="M1371" i="110" s="1"/>
  <c r="E1371" i="110"/>
  <c r="D1371" i="110"/>
  <c r="C1371" i="110" s="1"/>
  <c r="V1370" i="110"/>
  <c r="M1370" i="110"/>
  <c r="H1370" i="110"/>
  <c r="D1370" i="110"/>
  <c r="H1369" i="110"/>
  <c r="N1369" i="110" s="1"/>
  <c r="D1369" i="110"/>
  <c r="E1369" i="110" s="1"/>
  <c r="H1368" i="110"/>
  <c r="N1368" i="110" s="1"/>
  <c r="E1368" i="110"/>
  <c r="D1368" i="110"/>
  <c r="C1368" i="110" s="1"/>
  <c r="H1367" i="110"/>
  <c r="N1367" i="110" s="1"/>
  <c r="E1367" i="110"/>
  <c r="D1367" i="110"/>
  <c r="C1367" i="110" s="1"/>
  <c r="H1366" i="110"/>
  <c r="N1366" i="110" s="1"/>
  <c r="E1366" i="110"/>
  <c r="D1366" i="110"/>
  <c r="C1366" i="110" s="1"/>
  <c r="V1365" i="110"/>
  <c r="M1365" i="110"/>
  <c r="H1365" i="110"/>
  <c r="D1365" i="110"/>
  <c r="E1365" i="110" s="1"/>
  <c r="C1365" i="110"/>
  <c r="H1364" i="110"/>
  <c r="N1364" i="110" s="1"/>
  <c r="D1364" i="110"/>
  <c r="C1364" i="110" s="1"/>
  <c r="N1363" i="110"/>
  <c r="H1363" i="110"/>
  <c r="D1363" i="110"/>
  <c r="E1363" i="110" s="1"/>
  <c r="C1363" i="110"/>
  <c r="N1362" i="110"/>
  <c r="H1362" i="110"/>
  <c r="D1362" i="110"/>
  <c r="V1361" i="110"/>
  <c r="H1361" i="110"/>
  <c r="M1361" i="110" s="1"/>
  <c r="D1361" i="110"/>
  <c r="C1361" i="110" s="1"/>
  <c r="N1360" i="110"/>
  <c r="H1360" i="110"/>
  <c r="D1360" i="110"/>
  <c r="E1360" i="110" s="1"/>
  <c r="C1360" i="110"/>
  <c r="N1359" i="110"/>
  <c r="H1359" i="110"/>
  <c r="D1359" i="110"/>
  <c r="V1358" i="110"/>
  <c r="H1358" i="110"/>
  <c r="M1358" i="110" s="1"/>
  <c r="D1358" i="110"/>
  <c r="C1358" i="110" s="1"/>
  <c r="V1357" i="110"/>
  <c r="H1357" i="110"/>
  <c r="M1357" i="110" s="1"/>
  <c r="D1357" i="110"/>
  <c r="E1357" i="110" s="1"/>
  <c r="C1357" i="110"/>
  <c r="V1356" i="110"/>
  <c r="H1356" i="110"/>
  <c r="M1356" i="110" s="1"/>
  <c r="D1356" i="110"/>
  <c r="H1355" i="110"/>
  <c r="N1355" i="110" s="1"/>
  <c r="E1355" i="110"/>
  <c r="D1355" i="110"/>
  <c r="C1355" i="110" s="1"/>
  <c r="H1354" i="110"/>
  <c r="N1354" i="110" s="1"/>
  <c r="D1354" i="110"/>
  <c r="E1354" i="110" s="1"/>
  <c r="V1353" i="110"/>
  <c r="H1353" i="110"/>
  <c r="M1353" i="110" s="1"/>
  <c r="D1353" i="110"/>
  <c r="H1352" i="110"/>
  <c r="N1352" i="110" s="1"/>
  <c r="D1352" i="110"/>
  <c r="E1352" i="110" s="1"/>
  <c r="C1352" i="110"/>
  <c r="V1351" i="110"/>
  <c r="H1351" i="110"/>
  <c r="M1351" i="110" s="1"/>
  <c r="D1351" i="110"/>
  <c r="H1350" i="110"/>
  <c r="N1350" i="110" s="1"/>
  <c r="D1350" i="110"/>
  <c r="V1349" i="110"/>
  <c r="M1349" i="110"/>
  <c r="H1349" i="110"/>
  <c r="D1349" i="110"/>
  <c r="H1348" i="110"/>
  <c r="N1348" i="110" s="1"/>
  <c r="D1348" i="110"/>
  <c r="E1348" i="110" s="1"/>
  <c r="V1347" i="110"/>
  <c r="M1347" i="110"/>
  <c r="H1347" i="110"/>
  <c r="D1347" i="110"/>
  <c r="E1347" i="110" s="1"/>
  <c r="C1347" i="110"/>
  <c r="H1346" i="110"/>
  <c r="N1346" i="110" s="1"/>
  <c r="D1346" i="110"/>
  <c r="V1345" i="110"/>
  <c r="H1345" i="110"/>
  <c r="M1345" i="110" s="1"/>
  <c r="E1345" i="110"/>
  <c r="D1345" i="110"/>
  <c r="C1345" i="110" s="1"/>
  <c r="H1344" i="110"/>
  <c r="N1344" i="110" s="1"/>
  <c r="E1344" i="110"/>
  <c r="D1344" i="110"/>
  <c r="C1344" i="110"/>
  <c r="H1343" i="110"/>
  <c r="N1343" i="110" s="1"/>
  <c r="D1343" i="110"/>
  <c r="V1342" i="110"/>
  <c r="H1342" i="110"/>
  <c r="M1342" i="110" s="1"/>
  <c r="E1342" i="110"/>
  <c r="D1342" i="110"/>
  <c r="C1342" i="110" s="1"/>
  <c r="H1341" i="110"/>
  <c r="N1341" i="110" s="1"/>
  <c r="E1341" i="110"/>
  <c r="D1341" i="110"/>
  <c r="C1341" i="110" s="1"/>
  <c r="V1340" i="110"/>
  <c r="M1340" i="110"/>
  <c r="H1340" i="110"/>
  <c r="D1340" i="110"/>
  <c r="E1340" i="110" s="1"/>
  <c r="C1340" i="110"/>
  <c r="H1339" i="110"/>
  <c r="N1339" i="110" s="1"/>
  <c r="D1339" i="110"/>
  <c r="C1339" i="110" s="1"/>
  <c r="V1338" i="110"/>
  <c r="H1338" i="110"/>
  <c r="M1338" i="110" s="1"/>
  <c r="D1338" i="110"/>
  <c r="E1338" i="110" s="1"/>
  <c r="H1337" i="110"/>
  <c r="N1337" i="110" s="1"/>
  <c r="E1337" i="110"/>
  <c r="D1337" i="110"/>
  <c r="C1337" i="110"/>
  <c r="V1336" i="110"/>
  <c r="H1336" i="110"/>
  <c r="M1336" i="110" s="1"/>
  <c r="D1336" i="110"/>
  <c r="E1336" i="110" s="1"/>
  <c r="C1336" i="110"/>
  <c r="V1335" i="110"/>
  <c r="H1335" i="110"/>
  <c r="M1335" i="110" s="1"/>
  <c r="D1335" i="110"/>
  <c r="E1335" i="110" s="1"/>
  <c r="H1334" i="110"/>
  <c r="N1334" i="110" s="1"/>
  <c r="D1334" i="110"/>
  <c r="V1333" i="110"/>
  <c r="H1333" i="110"/>
  <c r="M1333" i="110" s="1"/>
  <c r="D1333" i="110"/>
  <c r="H1332" i="110"/>
  <c r="N1332" i="110" s="1"/>
  <c r="D1332" i="110"/>
  <c r="E1332" i="110" s="1"/>
  <c r="V1331" i="110"/>
  <c r="M1331" i="110"/>
  <c r="H1331" i="110"/>
  <c r="D1331" i="110"/>
  <c r="E1331" i="110" s="1"/>
  <c r="C1331" i="110"/>
  <c r="H1330" i="110"/>
  <c r="N1330" i="110" s="1"/>
  <c r="D1330" i="110"/>
  <c r="H1329" i="110"/>
  <c r="N1329" i="110" s="1"/>
  <c r="D1329" i="110"/>
  <c r="E1329" i="110" s="1"/>
  <c r="V1328" i="110"/>
  <c r="H1328" i="110"/>
  <c r="M1328" i="110" s="1"/>
  <c r="E1328" i="110"/>
  <c r="D1328" i="110"/>
  <c r="C1328" i="110"/>
  <c r="V1327" i="110"/>
  <c r="M1327" i="110"/>
  <c r="H1327" i="110"/>
  <c r="D1327" i="110"/>
  <c r="C1327" i="110" s="1"/>
  <c r="V1326" i="110"/>
  <c r="H1326" i="110"/>
  <c r="M1326" i="110" s="1"/>
  <c r="E1326" i="110"/>
  <c r="D1326" i="110"/>
  <c r="C1326" i="110" s="1"/>
  <c r="V1325" i="110"/>
  <c r="M1325" i="110"/>
  <c r="H1325" i="110"/>
  <c r="D1325" i="110"/>
  <c r="E1325" i="110" s="1"/>
  <c r="C1325" i="110"/>
  <c r="V1324" i="110"/>
  <c r="M1324" i="110"/>
  <c r="H1324" i="110"/>
  <c r="D1324" i="110"/>
  <c r="C1324" i="110" s="1"/>
  <c r="H1323" i="110"/>
  <c r="N1323" i="110" s="1"/>
  <c r="D1323" i="110"/>
  <c r="V1322" i="110"/>
  <c r="H1322" i="110"/>
  <c r="M1322" i="110" s="1"/>
  <c r="D1322" i="110"/>
  <c r="C1322" i="110" s="1"/>
  <c r="H1321" i="110"/>
  <c r="N1321" i="110" s="1"/>
  <c r="E1321" i="110"/>
  <c r="D1321" i="110"/>
  <c r="C1321" i="110"/>
  <c r="V1320" i="110"/>
  <c r="M1320" i="110"/>
  <c r="H1320" i="110"/>
  <c r="D1320" i="110"/>
  <c r="C1320" i="110" s="1"/>
  <c r="V1319" i="110"/>
  <c r="H1319" i="110"/>
  <c r="M1319" i="110" s="1"/>
  <c r="E1319" i="110"/>
  <c r="D1319" i="110"/>
  <c r="C1319" i="110" s="1"/>
  <c r="H1318" i="110"/>
  <c r="N1318" i="110" s="1"/>
  <c r="D1318" i="110"/>
  <c r="E1318" i="110" s="1"/>
  <c r="H1317" i="110"/>
  <c r="N1317" i="110" s="1"/>
  <c r="E1317" i="110"/>
  <c r="D1317" i="110"/>
  <c r="C1317" i="110" s="1"/>
  <c r="V1316" i="110"/>
  <c r="H1316" i="110"/>
  <c r="M1316" i="110" s="1"/>
  <c r="E1316" i="110"/>
  <c r="D1316" i="110"/>
  <c r="C1316" i="110"/>
  <c r="H1315" i="110"/>
  <c r="N1315" i="110" s="1"/>
  <c r="D1315" i="110"/>
  <c r="E1315" i="110" s="1"/>
  <c r="V1314" i="110"/>
  <c r="H1314" i="110"/>
  <c r="M1314" i="110" s="1"/>
  <c r="D1314" i="110"/>
  <c r="H1313" i="110"/>
  <c r="N1313" i="110" s="1"/>
  <c r="D1313" i="110"/>
  <c r="C1313" i="110" s="1"/>
  <c r="V1312" i="110"/>
  <c r="H1312" i="110"/>
  <c r="M1312" i="110" s="1"/>
  <c r="D1312" i="110"/>
  <c r="E1312" i="110" s="1"/>
  <c r="H1311" i="110"/>
  <c r="N1311" i="110" s="1"/>
  <c r="D1311" i="110"/>
  <c r="V1310" i="110"/>
  <c r="H1310" i="110"/>
  <c r="M1310" i="110" s="1"/>
  <c r="D1310" i="110"/>
  <c r="N1309" i="110"/>
  <c r="H1309" i="110"/>
  <c r="D1309" i="110"/>
  <c r="E1309" i="110" s="1"/>
  <c r="C1309" i="110"/>
  <c r="H1308" i="110"/>
  <c r="N1308" i="110" s="1"/>
  <c r="D1308" i="110"/>
  <c r="V1307" i="110"/>
  <c r="H1307" i="110"/>
  <c r="M1307" i="110" s="1"/>
  <c r="D1307" i="110"/>
  <c r="N1306" i="110"/>
  <c r="H1306" i="110"/>
  <c r="D1306" i="110"/>
  <c r="E1306" i="110" s="1"/>
  <c r="C1306" i="110"/>
  <c r="H1305" i="110"/>
  <c r="N1305" i="110" s="1"/>
  <c r="D1305" i="110"/>
  <c r="H1304" i="110"/>
  <c r="N1304" i="110" s="1"/>
  <c r="E1304" i="110"/>
  <c r="D1304" i="110"/>
  <c r="C1304" i="110" s="1"/>
  <c r="V1303" i="110"/>
  <c r="M1303" i="110"/>
  <c r="H1303" i="110"/>
  <c r="D1303" i="110"/>
  <c r="E1303" i="110" s="1"/>
  <c r="C1303" i="110"/>
  <c r="V1302" i="110"/>
  <c r="M1302" i="110"/>
  <c r="H1302" i="110"/>
  <c r="D1302" i="110"/>
  <c r="C1302" i="110" s="1"/>
  <c r="V1301" i="110"/>
  <c r="H1301" i="110"/>
  <c r="M1301" i="110" s="1"/>
  <c r="E1301" i="110"/>
  <c r="D1301" i="110"/>
  <c r="C1301" i="110"/>
  <c r="V1300" i="110"/>
  <c r="H1300" i="110"/>
  <c r="M1300" i="110" s="1"/>
  <c r="D1300" i="110"/>
  <c r="E1300" i="110" s="1"/>
  <c r="C1300" i="110"/>
  <c r="V1299" i="110"/>
  <c r="H1299" i="110"/>
  <c r="M1299" i="110" s="1"/>
  <c r="D1299" i="110"/>
  <c r="E1299" i="110" s="1"/>
  <c r="V1298" i="110"/>
  <c r="H1298" i="110"/>
  <c r="M1298" i="110" s="1"/>
  <c r="E1298" i="110"/>
  <c r="D1298" i="110"/>
  <c r="C1298" i="110"/>
  <c r="V1297" i="110"/>
  <c r="M1297" i="110"/>
  <c r="H1297" i="110"/>
  <c r="D1297" i="110"/>
  <c r="C1297" i="110" s="1"/>
  <c r="V1296" i="110"/>
  <c r="H1296" i="110"/>
  <c r="M1296" i="110" s="1"/>
  <c r="E1296" i="110"/>
  <c r="D1296" i="110"/>
  <c r="C1296" i="110" s="1"/>
  <c r="V1295" i="110"/>
  <c r="M1295" i="110"/>
  <c r="H1295" i="110"/>
  <c r="D1295" i="110"/>
  <c r="E1295" i="110" s="1"/>
  <c r="V1294" i="110"/>
  <c r="M1294" i="110"/>
  <c r="H1294" i="110"/>
  <c r="D1294" i="110"/>
  <c r="E1294" i="110" s="1"/>
  <c r="C1294" i="110"/>
  <c r="V1293" i="110"/>
  <c r="H1293" i="110"/>
  <c r="M1293" i="110" s="1"/>
  <c r="E1293" i="110"/>
  <c r="D1293" i="110"/>
  <c r="C1293" i="110" s="1"/>
  <c r="V1292" i="110"/>
  <c r="H1292" i="110"/>
  <c r="M1292" i="110" s="1"/>
  <c r="E1292" i="110"/>
  <c r="D1292" i="110"/>
  <c r="C1292" i="110"/>
  <c r="V1291" i="110"/>
  <c r="M1291" i="110"/>
  <c r="H1291" i="110"/>
  <c r="D1291" i="110"/>
  <c r="E1291" i="110" s="1"/>
  <c r="V1290" i="110"/>
  <c r="H1290" i="110"/>
  <c r="M1290" i="110" s="1"/>
  <c r="D1290" i="110"/>
  <c r="E1290" i="110" s="1"/>
  <c r="C1290" i="110"/>
  <c r="V1289" i="110"/>
  <c r="H1289" i="110"/>
  <c r="M1289" i="110" s="1"/>
  <c r="D1289" i="110"/>
  <c r="E1289" i="110" s="1"/>
  <c r="V1288" i="110"/>
  <c r="H1288" i="110"/>
  <c r="M1288" i="110" s="1"/>
  <c r="E1288" i="110"/>
  <c r="D1288" i="110"/>
  <c r="C1288" i="110" s="1"/>
  <c r="V1287" i="110"/>
  <c r="M1287" i="110"/>
  <c r="H1287" i="110"/>
  <c r="D1287" i="110"/>
  <c r="E1287" i="110" s="1"/>
  <c r="C1287" i="110"/>
  <c r="V1286" i="110"/>
  <c r="H1286" i="110"/>
  <c r="M1286" i="110" s="1"/>
  <c r="D1286" i="110"/>
  <c r="C1286" i="110" s="1"/>
  <c r="V1285" i="110"/>
  <c r="H1285" i="110"/>
  <c r="M1285" i="110" s="1"/>
  <c r="D1285" i="110"/>
  <c r="C1285" i="110" s="1"/>
  <c r="V1284" i="110"/>
  <c r="H1284" i="110"/>
  <c r="M1284" i="110" s="1"/>
  <c r="E1284" i="110"/>
  <c r="D1284" i="110"/>
  <c r="C1284" i="110" s="1"/>
  <c r="V1283" i="110"/>
  <c r="M1283" i="110"/>
  <c r="H1283" i="110"/>
  <c r="D1283" i="110"/>
  <c r="C1283" i="110" s="1"/>
  <c r="V1282" i="110"/>
  <c r="H1282" i="110"/>
  <c r="M1282" i="110" s="1"/>
  <c r="E1282" i="110"/>
  <c r="D1282" i="110"/>
  <c r="C1282" i="110" s="1"/>
  <c r="V1281" i="110"/>
  <c r="M1281" i="110"/>
  <c r="H1281" i="110"/>
  <c r="D1281" i="110"/>
  <c r="C1281" i="110" s="1"/>
  <c r="V1280" i="110"/>
  <c r="M1280" i="110"/>
  <c r="H1280" i="110"/>
  <c r="E1280" i="110"/>
  <c r="D1280" i="110"/>
  <c r="C1280" i="110"/>
  <c r="V1279" i="110"/>
  <c r="M1279" i="110"/>
  <c r="H1279" i="110"/>
  <c r="E1279" i="110"/>
  <c r="D1279" i="110"/>
  <c r="C1279" i="110" s="1"/>
  <c r="V1278" i="110"/>
  <c r="H1278" i="110"/>
  <c r="M1278" i="110" s="1"/>
  <c r="E1278" i="110"/>
  <c r="D1278" i="110"/>
  <c r="C1278" i="110" s="1"/>
  <c r="V1277" i="110"/>
  <c r="M1277" i="110"/>
  <c r="H1277" i="110"/>
  <c r="D1277" i="110"/>
  <c r="C1277" i="110" s="1"/>
  <c r="H1276" i="110"/>
  <c r="N1276" i="110" s="1"/>
  <c r="E1276" i="110"/>
  <c r="D1276" i="110"/>
  <c r="C1276" i="110" s="1"/>
  <c r="V1275" i="110"/>
  <c r="M1275" i="110"/>
  <c r="H1275" i="110"/>
  <c r="D1275" i="110"/>
  <c r="E1275" i="110" s="1"/>
  <c r="H1274" i="110"/>
  <c r="N1274" i="110" s="1"/>
  <c r="D1274" i="110"/>
  <c r="E1274" i="110" s="1"/>
  <c r="V1273" i="110"/>
  <c r="H1273" i="110"/>
  <c r="M1273" i="110" s="1"/>
  <c r="E1273" i="110"/>
  <c r="D1273" i="110"/>
  <c r="C1273" i="110" s="1"/>
  <c r="N1272" i="110"/>
  <c r="H1272" i="110"/>
  <c r="D1272" i="110"/>
  <c r="E1272" i="110" s="1"/>
  <c r="V1271" i="110"/>
  <c r="H1271" i="110"/>
  <c r="M1271" i="110" s="1"/>
  <c r="E1271" i="110"/>
  <c r="D1271" i="110"/>
  <c r="C1271" i="110" s="1"/>
  <c r="N1270" i="110"/>
  <c r="H1270" i="110"/>
  <c r="E1270" i="110"/>
  <c r="D1270" i="110"/>
  <c r="C1270" i="110"/>
  <c r="V1269" i="110"/>
  <c r="M1269" i="110"/>
  <c r="H1269" i="110"/>
  <c r="E1269" i="110"/>
  <c r="D1269" i="110"/>
  <c r="C1269" i="110" s="1"/>
  <c r="V1268" i="110"/>
  <c r="H1268" i="110"/>
  <c r="M1268" i="110" s="1"/>
  <c r="E1268" i="110"/>
  <c r="D1268" i="110"/>
  <c r="C1268" i="110" s="1"/>
  <c r="V1267" i="110"/>
  <c r="M1267" i="110"/>
  <c r="H1267" i="110"/>
  <c r="D1267" i="110"/>
  <c r="E1267" i="110" s="1"/>
  <c r="V1266" i="110"/>
  <c r="M1266" i="110"/>
  <c r="H1266" i="110"/>
  <c r="D1266" i="110"/>
  <c r="C1266" i="110" s="1"/>
  <c r="H1265" i="110"/>
  <c r="N1265" i="110" s="1"/>
  <c r="D1265" i="110"/>
  <c r="E1265" i="110" s="1"/>
  <c r="C1265" i="110"/>
  <c r="V1264" i="110"/>
  <c r="H1264" i="110"/>
  <c r="M1264" i="110" s="1"/>
  <c r="D1264" i="110"/>
  <c r="C1264" i="110" s="1"/>
  <c r="H1263" i="110"/>
  <c r="N1263" i="110" s="1"/>
  <c r="E1263" i="110"/>
  <c r="D1263" i="110"/>
  <c r="C1263" i="110"/>
  <c r="V1262" i="110"/>
  <c r="M1262" i="110"/>
  <c r="H1262" i="110"/>
  <c r="D1262" i="110"/>
  <c r="E1262" i="110" s="1"/>
  <c r="H1261" i="110"/>
  <c r="N1261" i="110" s="1"/>
  <c r="E1261" i="110"/>
  <c r="D1261" i="110"/>
  <c r="C1261" i="110" s="1"/>
  <c r="V1260" i="110"/>
  <c r="H1260" i="110"/>
  <c r="M1260" i="110" s="1"/>
  <c r="D1260" i="110"/>
  <c r="E1260" i="110" s="1"/>
  <c r="H1259" i="110"/>
  <c r="N1259" i="110" s="1"/>
  <c r="D1259" i="110"/>
  <c r="C1259" i="110" s="1"/>
  <c r="V1258" i="110"/>
  <c r="H1258" i="110"/>
  <c r="M1258" i="110" s="1"/>
  <c r="E1258" i="110"/>
  <c r="D1258" i="110"/>
  <c r="C1258" i="110" s="1"/>
  <c r="N1257" i="110"/>
  <c r="H1257" i="110"/>
  <c r="D1257" i="110"/>
  <c r="E1257" i="110" s="1"/>
  <c r="V1256" i="110"/>
  <c r="H1256" i="110"/>
  <c r="M1256" i="110" s="1"/>
  <c r="E1256" i="110"/>
  <c r="D1256" i="110"/>
  <c r="C1256" i="110" s="1"/>
  <c r="N1255" i="110"/>
  <c r="H1255" i="110"/>
  <c r="E1255" i="110"/>
  <c r="D1255" i="110"/>
  <c r="C1255" i="110"/>
  <c r="V1254" i="110"/>
  <c r="M1254" i="110"/>
  <c r="H1254" i="110"/>
  <c r="E1254" i="110"/>
  <c r="D1254" i="110"/>
  <c r="C1254" i="110" s="1"/>
  <c r="H1253" i="110"/>
  <c r="N1253" i="110" s="1"/>
  <c r="D1253" i="110"/>
  <c r="C1253" i="110" s="1"/>
  <c r="V1252" i="110"/>
  <c r="H1252" i="110"/>
  <c r="M1252" i="110" s="1"/>
  <c r="D1252" i="110"/>
  <c r="E1252" i="110" s="1"/>
  <c r="C1252" i="110"/>
  <c r="N1251" i="110"/>
  <c r="H1251" i="110"/>
  <c r="D1251" i="110"/>
  <c r="C1251" i="110" s="1"/>
  <c r="V1250" i="110"/>
  <c r="H1250" i="110"/>
  <c r="M1250" i="110" s="1"/>
  <c r="D1250" i="110"/>
  <c r="C1250" i="110" s="1"/>
  <c r="N1249" i="110"/>
  <c r="H1249" i="110"/>
  <c r="D1249" i="110"/>
  <c r="E1249" i="110" s="1"/>
  <c r="V1248" i="110"/>
  <c r="H1248" i="110"/>
  <c r="M1248" i="110" s="1"/>
  <c r="D1248" i="110"/>
  <c r="C1248" i="110" s="1"/>
  <c r="N1247" i="110"/>
  <c r="H1247" i="110"/>
  <c r="E1247" i="110"/>
  <c r="D1247" i="110"/>
  <c r="C1247" i="110"/>
  <c r="N1246" i="110"/>
  <c r="H1246" i="110"/>
  <c r="D1246" i="110"/>
  <c r="E1246" i="110" s="1"/>
  <c r="V1245" i="110"/>
  <c r="H1245" i="110"/>
  <c r="M1245" i="110" s="1"/>
  <c r="D1245" i="110"/>
  <c r="C1245" i="110" s="1"/>
  <c r="H1244" i="110"/>
  <c r="N1244" i="110" s="1"/>
  <c r="E1244" i="110"/>
  <c r="D1244" i="110"/>
  <c r="C1244" i="110" s="1"/>
  <c r="N1243" i="110"/>
  <c r="H1243" i="110"/>
  <c r="D1243" i="110"/>
  <c r="E1243" i="110" s="1"/>
  <c r="V1242" i="110"/>
  <c r="H1242" i="110"/>
  <c r="M1242" i="110" s="1"/>
  <c r="E1242" i="110"/>
  <c r="D1242" i="110"/>
  <c r="C1242" i="110" s="1"/>
  <c r="N1241" i="110"/>
  <c r="H1241" i="110"/>
  <c r="E1241" i="110"/>
  <c r="D1241" i="110"/>
  <c r="C1241" i="110"/>
  <c r="V1240" i="110"/>
  <c r="M1240" i="110"/>
  <c r="H1240" i="110"/>
  <c r="E1240" i="110"/>
  <c r="D1240" i="110"/>
  <c r="C1240" i="110" s="1"/>
  <c r="H1239" i="110"/>
  <c r="N1239" i="110" s="1"/>
  <c r="D1239" i="110"/>
  <c r="C1239" i="110" s="1"/>
  <c r="V1238" i="110"/>
  <c r="H1238" i="110"/>
  <c r="M1238" i="110" s="1"/>
  <c r="D1238" i="110"/>
  <c r="E1238" i="110" s="1"/>
  <c r="C1238" i="110"/>
  <c r="N1237" i="110"/>
  <c r="H1237" i="110"/>
  <c r="D1237" i="110"/>
  <c r="V1236" i="110"/>
  <c r="H1236" i="110"/>
  <c r="M1236" i="110" s="1"/>
  <c r="D1236" i="110"/>
  <c r="V1235" i="110"/>
  <c r="H1235" i="110"/>
  <c r="M1235" i="110" s="1"/>
  <c r="D1235" i="110"/>
  <c r="E1235" i="110" s="1"/>
  <c r="V1234" i="110"/>
  <c r="M1234" i="110"/>
  <c r="H1234" i="110"/>
  <c r="E1234" i="110"/>
  <c r="D1234" i="110"/>
  <c r="C1234" i="110"/>
  <c r="H1233" i="110"/>
  <c r="N1233" i="110" s="1"/>
  <c r="D1233" i="110"/>
  <c r="E1233" i="110" s="1"/>
  <c r="V1232" i="110"/>
  <c r="H1232" i="110"/>
  <c r="M1232" i="110" s="1"/>
  <c r="E1232" i="110"/>
  <c r="D1232" i="110"/>
  <c r="C1232" i="110" s="1"/>
  <c r="V1231" i="110"/>
  <c r="M1231" i="110"/>
  <c r="H1231" i="110"/>
  <c r="D1231" i="110"/>
  <c r="E1231" i="110" s="1"/>
  <c r="N1230" i="110"/>
  <c r="H1230" i="110"/>
  <c r="D1230" i="110"/>
  <c r="E1230" i="110" s="1"/>
  <c r="V1229" i="110"/>
  <c r="M1229" i="110"/>
  <c r="H1229" i="110"/>
  <c r="D1229" i="110"/>
  <c r="H1228" i="110"/>
  <c r="N1228" i="110" s="1"/>
  <c r="D1228" i="110"/>
  <c r="E1228" i="110" s="1"/>
  <c r="C1228" i="110"/>
  <c r="V1227" i="110"/>
  <c r="H1227" i="110"/>
  <c r="M1227" i="110" s="1"/>
  <c r="D1227" i="110"/>
  <c r="H1226" i="110"/>
  <c r="N1226" i="110" s="1"/>
  <c r="E1226" i="110"/>
  <c r="D1226" i="110"/>
  <c r="C1226" i="110"/>
  <c r="V1225" i="110"/>
  <c r="M1225" i="110"/>
  <c r="H1225" i="110"/>
  <c r="D1225" i="110"/>
  <c r="E1225" i="110" s="1"/>
  <c r="H1224" i="110"/>
  <c r="N1224" i="110" s="1"/>
  <c r="E1224" i="110"/>
  <c r="D1224" i="110"/>
  <c r="C1224" i="110" s="1"/>
  <c r="V1223" i="110"/>
  <c r="H1223" i="110"/>
  <c r="M1223" i="110" s="1"/>
  <c r="D1223" i="110"/>
  <c r="E1223" i="110" s="1"/>
  <c r="H1222" i="110"/>
  <c r="N1222" i="110" s="1"/>
  <c r="D1222" i="110"/>
  <c r="C1222" i="110" s="1"/>
  <c r="V1221" i="110"/>
  <c r="H1221" i="110"/>
  <c r="M1221" i="110" s="1"/>
  <c r="E1221" i="110"/>
  <c r="D1221" i="110"/>
  <c r="C1221" i="110" s="1"/>
  <c r="N1220" i="110"/>
  <c r="H1220" i="110"/>
  <c r="D1220" i="110"/>
  <c r="E1220" i="110" s="1"/>
  <c r="V1219" i="110"/>
  <c r="H1219" i="110"/>
  <c r="M1219" i="110" s="1"/>
  <c r="E1219" i="110"/>
  <c r="D1219" i="110"/>
  <c r="C1219" i="110" s="1"/>
  <c r="N1218" i="110"/>
  <c r="H1218" i="110"/>
  <c r="E1218" i="110"/>
  <c r="D1218" i="110"/>
  <c r="C1218" i="110"/>
  <c r="V1217" i="110"/>
  <c r="M1217" i="110"/>
  <c r="H1217" i="110"/>
  <c r="E1217" i="110"/>
  <c r="D1217" i="110"/>
  <c r="C1217" i="110" s="1"/>
  <c r="H1216" i="110"/>
  <c r="N1216" i="110" s="1"/>
  <c r="D1216" i="110"/>
  <c r="C1216" i="110" s="1"/>
  <c r="V1215" i="110"/>
  <c r="H1215" i="110"/>
  <c r="M1215" i="110" s="1"/>
  <c r="D1215" i="110"/>
  <c r="E1215" i="110" s="1"/>
  <c r="C1215" i="110"/>
  <c r="V1214" i="110"/>
  <c r="H1214" i="110"/>
  <c r="M1214" i="110" s="1"/>
  <c r="D1214" i="110"/>
  <c r="H1213" i="110"/>
  <c r="N1213" i="110" s="1"/>
  <c r="D1213" i="110"/>
  <c r="E1213" i="110" s="1"/>
  <c r="V1212" i="110"/>
  <c r="M1212" i="110"/>
  <c r="H1212" i="110"/>
  <c r="D1212" i="110"/>
  <c r="C1212" i="110" s="1"/>
  <c r="H1211" i="110"/>
  <c r="N1211" i="110" s="1"/>
  <c r="D1211" i="110"/>
  <c r="C1211" i="110" s="1"/>
  <c r="V1210" i="110"/>
  <c r="H1210" i="110"/>
  <c r="M1210" i="110" s="1"/>
  <c r="D1210" i="110"/>
  <c r="H1209" i="110"/>
  <c r="N1209" i="110" s="1"/>
  <c r="D1209" i="110"/>
  <c r="H1208" i="110"/>
  <c r="N1208" i="110" s="1"/>
  <c r="D1208" i="110"/>
  <c r="N1207" i="110"/>
  <c r="H1207" i="110"/>
  <c r="E1207" i="110"/>
  <c r="D1207" i="110"/>
  <c r="C1207" i="110" s="1"/>
  <c r="H1206" i="110"/>
  <c r="N1206" i="110" s="1"/>
  <c r="E1206" i="110"/>
  <c r="D1206" i="110"/>
  <c r="C1206" i="110" s="1"/>
  <c r="H1205" i="110"/>
  <c r="N1205" i="110" s="1"/>
  <c r="D1205" i="110"/>
  <c r="E1205" i="110" s="1"/>
  <c r="N1204" i="110"/>
  <c r="H1204" i="110"/>
  <c r="D1204" i="110"/>
  <c r="C1204" i="110" s="1"/>
  <c r="H1203" i="110"/>
  <c r="N1203" i="110" s="1"/>
  <c r="D1203" i="110"/>
  <c r="E1203" i="110" s="1"/>
  <c r="H1202" i="110"/>
  <c r="N1202" i="110" s="1"/>
  <c r="D1202" i="110"/>
  <c r="V1201" i="110"/>
  <c r="H1201" i="110"/>
  <c r="M1201" i="110" s="1"/>
  <c r="D1201" i="110"/>
  <c r="C1201" i="110" s="1"/>
  <c r="V1200" i="110"/>
  <c r="H1200" i="110"/>
  <c r="M1200" i="110" s="1"/>
  <c r="E1200" i="110"/>
  <c r="D1200" i="110"/>
  <c r="C1200" i="110" s="1"/>
  <c r="H1199" i="110"/>
  <c r="N1199" i="110" s="1"/>
  <c r="D1199" i="110"/>
  <c r="E1199" i="110" s="1"/>
  <c r="V1198" i="110"/>
  <c r="H1198" i="110"/>
  <c r="M1198" i="110" s="1"/>
  <c r="E1198" i="110"/>
  <c r="D1198" i="110"/>
  <c r="C1198" i="110" s="1"/>
  <c r="N1197" i="110"/>
  <c r="H1197" i="110"/>
  <c r="E1197" i="110"/>
  <c r="D1197" i="110"/>
  <c r="C1197" i="110" s="1"/>
  <c r="V1196" i="110"/>
  <c r="H1196" i="110"/>
  <c r="M1196" i="110" s="1"/>
  <c r="E1196" i="110"/>
  <c r="D1196" i="110"/>
  <c r="C1196" i="110"/>
  <c r="N1195" i="110"/>
  <c r="H1195" i="110"/>
  <c r="D1195" i="110"/>
  <c r="V1194" i="110"/>
  <c r="H1194" i="110"/>
  <c r="M1194" i="110" s="1"/>
  <c r="E1194" i="110"/>
  <c r="D1194" i="110"/>
  <c r="C1194" i="110" s="1"/>
  <c r="H1193" i="110"/>
  <c r="N1193" i="110" s="1"/>
  <c r="E1193" i="110"/>
  <c r="D1193" i="110"/>
  <c r="C1193" i="110" s="1"/>
  <c r="H1192" i="110"/>
  <c r="N1192" i="110" s="1"/>
  <c r="E1192" i="110"/>
  <c r="D1192" i="110"/>
  <c r="C1192" i="110" s="1"/>
  <c r="V1191" i="110"/>
  <c r="H1191" i="110"/>
  <c r="M1191" i="110" s="1"/>
  <c r="E1191" i="110"/>
  <c r="D1191" i="110"/>
  <c r="C1191" i="110"/>
  <c r="H1190" i="110"/>
  <c r="N1190" i="110" s="1"/>
  <c r="E1190" i="110"/>
  <c r="D1190" i="110"/>
  <c r="C1190" i="110"/>
  <c r="N1189" i="110"/>
  <c r="H1189" i="110"/>
  <c r="D1189" i="110"/>
  <c r="N1188" i="110"/>
  <c r="H1188" i="110"/>
  <c r="E1188" i="110"/>
  <c r="D1188" i="110"/>
  <c r="C1188" i="110" s="1"/>
  <c r="N1187" i="110"/>
  <c r="H1187" i="110"/>
  <c r="D1187" i="110"/>
  <c r="E1187" i="110" s="1"/>
  <c r="V1186" i="110"/>
  <c r="M1186" i="110"/>
  <c r="H1186" i="110"/>
  <c r="E1186" i="110"/>
  <c r="D1186" i="110"/>
  <c r="C1186" i="110" s="1"/>
  <c r="H1185" i="110"/>
  <c r="N1185" i="110" s="1"/>
  <c r="E1185" i="110"/>
  <c r="D1185" i="110"/>
  <c r="C1185" i="110" s="1"/>
  <c r="H1184" i="110"/>
  <c r="N1184" i="110" s="1"/>
  <c r="D1184" i="110"/>
  <c r="E1184" i="110" s="1"/>
  <c r="N1183" i="110"/>
  <c r="H1183" i="110"/>
  <c r="D1183" i="110"/>
  <c r="C1183" i="110" s="1"/>
  <c r="H1182" i="110"/>
  <c r="N1182" i="110" s="1"/>
  <c r="D1182" i="110"/>
  <c r="E1182" i="110" s="1"/>
  <c r="V1181" i="110"/>
  <c r="M1181" i="110"/>
  <c r="H1181" i="110"/>
  <c r="D1181" i="110"/>
  <c r="E1181" i="110" s="1"/>
  <c r="H1180" i="110"/>
  <c r="N1180" i="110" s="1"/>
  <c r="D1180" i="110"/>
  <c r="C1180" i="110" s="1"/>
  <c r="H1179" i="110"/>
  <c r="N1179" i="110" s="1"/>
  <c r="D1179" i="110"/>
  <c r="E1179" i="110" s="1"/>
  <c r="V1178" i="110"/>
  <c r="M1178" i="110"/>
  <c r="H1178" i="110"/>
  <c r="D1178" i="110"/>
  <c r="E1178" i="110" s="1"/>
  <c r="H1177" i="110"/>
  <c r="N1177" i="110" s="1"/>
  <c r="D1177" i="110"/>
  <c r="C1177" i="110" s="1"/>
  <c r="H1176" i="110"/>
  <c r="N1176" i="110" s="1"/>
  <c r="D1176" i="110"/>
  <c r="E1176" i="110" s="1"/>
  <c r="V1175" i="110"/>
  <c r="M1175" i="110"/>
  <c r="H1175" i="110"/>
  <c r="D1175" i="110"/>
  <c r="E1175" i="110" s="1"/>
  <c r="N1174" i="110"/>
  <c r="H1174" i="110"/>
  <c r="D1174" i="110"/>
  <c r="C1174" i="110" s="1"/>
  <c r="H1173" i="110"/>
  <c r="N1173" i="110" s="1"/>
  <c r="D1173" i="110"/>
  <c r="E1173" i="110" s="1"/>
  <c r="V1172" i="110"/>
  <c r="H1172" i="110"/>
  <c r="M1172" i="110" s="1"/>
  <c r="D1172" i="110"/>
  <c r="E1172" i="110" s="1"/>
  <c r="N1171" i="110"/>
  <c r="H1171" i="110"/>
  <c r="D1171" i="110"/>
  <c r="C1171" i="110" s="1"/>
  <c r="H1170" i="110"/>
  <c r="N1170" i="110" s="1"/>
  <c r="D1170" i="110"/>
  <c r="E1170" i="110" s="1"/>
  <c r="H1169" i="110"/>
  <c r="N1169" i="110" s="1"/>
  <c r="D1169" i="110"/>
  <c r="E1169" i="110" s="1"/>
  <c r="C1169" i="110"/>
  <c r="V1168" i="110"/>
  <c r="H1168" i="110"/>
  <c r="M1168" i="110" s="1"/>
  <c r="D1168" i="110"/>
  <c r="C1168" i="110" s="1"/>
  <c r="H1167" i="110"/>
  <c r="N1167" i="110" s="1"/>
  <c r="D1167" i="110"/>
  <c r="E1167" i="110" s="1"/>
  <c r="H1166" i="110"/>
  <c r="N1166" i="110" s="1"/>
  <c r="D1166" i="110"/>
  <c r="V1165" i="110"/>
  <c r="M1165" i="110"/>
  <c r="H1165" i="110"/>
  <c r="D1165" i="110"/>
  <c r="C1165" i="110" s="1"/>
  <c r="H1164" i="110"/>
  <c r="N1164" i="110" s="1"/>
  <c r="D1164" i="110"/>
  <c r="E1164" i="110" s="1"/>
  <c r="H1163" i="110"/>
  <c r="N1163" i="110" s="1"/>
  <c r="D1163" i="110"/>
  <c r="E1163" i="110" s="1"/>
  <c r="V1162" i="110"/>
  <c r="M1162" i="110"/>
  <c r="H1162" i="110"/>
  <c r="D1162" i="110"/>
  <c r="C1162" i="110" s="1"/>
  <c r="V1161" i="110"/>
  <c r="M1161" i="110"/>
  <c r="H1161" i="110"/>
  <c r="D1161" i="110"/>
  <c r="N1160" i="110"/>
  <c r="H1160" i="110"/>
  <c r="D1160" i="110"/>
  <c r="E1160" i="110" s="1"/>
  <c r="H1159" i="110"/>
  <c r="N1159" i="110" s="1"/>
  <c r="D1159" i="110"/>
  <c r="C1159" i="110" s="1"/>
  <c r="H1158" i="110"/>
  <c r="N1158" i="110" s="1"/>
  <c r="D1158" i="110"/>
  <c r="E1158" i="110" s="1"/>
  <c r="H1157" i="110"/>
  <c r="N1157" i="110" s="1"/>
  <c r="D1157" i="110"/>
  <c r="E1157" i="110" s="1"/>
  <c r="H1156" i="110"/>
  <c r="N1156" i="110" s="1"/>
  <c r="E1156" i="110"/>
  <c r="D1156" i="110"/>
  <c r="C1156" i="110" s="1"/>
  <c r="V1155" i="110"/>
  <c r="H1155" i="110"/>
  <c r="M1155" i="110" s="1"/>
  <c r="D1155" i="110"/>
  <c r="E1155" i="110" s="1"/>
  <c r="V1154" i="110"/>
  <c r="M1154" i="110"/>
  <c r="H1154" i="110"/>
  <c r="D1154" i="110"/>
  <c r="E1154" i="110" s="1"/>
  <c r="H1153" i="110"/>
  <c r="N1153" i="110" s="1"/>
  <c r="D1153" i="110"/>
  <c r="C1153" i="110" s="1"/>
  <c r="H1152" i="110"/>
  <c r="N1152" i="110" s="1"/>
  <c r="D1152" i="110"/>
  <c r="E1152" i="110" s="1"/>
  <c r="V1151" i="110"/>
  <c r="M1151" i="110"/>
  <c r="H1151" i="110"/>
  <c r="D1151" i="110"/>
  <c r="E1151" i="110" s="1"/>
  <c r="N1150" i="110"/>
  <c r="H1150" i="110"/>
  <c r="D1150" i="110"/>
  <c r="C1150" i="110" s="1"/>
  <c r="H1149" i="110"/>
  <c r="N1149" i="110" s="1"/>
  <c r="D1149" i="110"/>
  <c r="E1149" i="110" s="1"/>
  <c r="V1148" i="110"/>
  <c r="M1148" i="110"/>
  <c r="H1148" i="110"/>
  <c r="D1148" i="110"/>
  <c r="E1148" i="110" s="1"/>
  <c r="V1147" i="110"/>
  <c r="M1147" i="110"/>
  <c r="H1147" i="110"/>
  <c r="E1147" i="110"/>
  <c r="D1147" i="110"/>
  <c r="C1147" i="110" s="1"/>
  <c r="H1146" i="110"/>
  <c r="N1146" i="110" s="1"/>
  <c r="E1146" i="110"/>
  <c r="D1146" i="110"/>
  <c r="C1146" i="110" s="1"/>
  <c r="V1145" i="110"/>
  <c r="H1145" i="110"/>
  <c r="M1145" i="110" s="1"/>
  <c r="E1145" i="110"/>
  <c r="D1145" i="110"/>
  <c r="C1145" i="110" s="1"/>
  <c r="N1144" i="110"/>
  <c r="H1144" i="110"/>
  <c r="E1144" i="110"/>
  <c r="D1144" i="110"/>
  <c r="C1144" i="110"/>
  <c r="V1143" i="110"/>
  <c r="H1143" i="110"/>
  <c r="M1143" i="110" s="1"/>
  <c r="D1143" i="110"/>
  <c r="E1143" i="110" s="1"/>
  <c r="H1142" i="110"/>
  <c r="N1142" i="110" s="1"/>
  <c r="D1142" i="110"/>
  <c r="E1142" i="110" s="1"/>
  <c r="C1142" i="110"/>
  <c r="V1141" i="110"/>
  <c r="H1141" i="110"/>
  <c r="M1141" i="110" s="1"/>
  <c r="D1141" i="110"/>
  <c r="E1141" i="110" s="1"/>
  <c r="C1141" i="110"/>
  <c r="H1140" i="110"/>
  <c r="N1140" i="110" s="1"/>
  <c r="D1140" i="110"/>
  <c r="E1140" i="110" s="1"/>
  <c r="C1140" i="110"/>
  <c r="H1139" i="110"/>
  <c r="N1139" i="110" s="1"/>
  <c r="D1139" i="110"/>
  <c r="E1139" i="110" s="1"/>
  <c r="V1138" i="110"/>
  <c r="H1138" i="110"/>
  <c r="M1138" i="110" s="1"/>
  <c r="D1138" i="110"/>
  <c r="E1138" i="110" s="1"/>
  <c r="H1137" i="110"/>
  <c r="N1137" i="110" s="1"/>
  <c r="D1137" i="110"/>
  <c r="E1137" i="110" s="1"/>
  <c r="V1136" i="110"/>
  <c r="H1136" i="110"/>
  <c r="M1136" i="110" s="1"/>
  <c r="D1136" i="110"/>
  <c r="E1136" i="110" s="1"/>
  <c r="H1135" i="110"/>
  <c r="N1135" i="110" s="1"/>
  <c r="D1135" i="110"/>
  <c r="E1135" i="110" s="1"/>
  <c r="H1134" i="110"/>
  <c r="N1134" i="110" s="1"/>
  <c r="E1134" i="110"/>
  <c r="D1134" i="110"/>
  <c r="C1134" i="110" s="1"/>
  <c r="V1133" i="110"/>
  <c r="H1133" i="110"/>
  <c r="M1133" i="110" s="1"/>
  <c r="D1133" i="110"/>
  <c r="E1133" i="110" s="1"/>
  <c r="V1132" i="110"/>
  <c r="H1132" i="110"/>
  <c r="M1132" i="110" s="1"/>
  <c r="D1132" i="110"/>
  <c r="E1132" i="110" s="1"/>
  <c r="H1131" i="110"/>
  <c r="N1131" i="110" s="1"/>
  <c r="D1131" i="110"/>
  <c r="C1131" i="110" s="1"/>
  <c r="V1130" i="110"/>
  <c r="H1130" i="110"/>
  <c r="M1130" i="110" s="1"/>
  <c r="E1130" i="110"/>
  <c r="D1130" i="110"/>
  <c r="C1130" i="110" s="1"/>
  <c r="H1129" i="110"/>
  <c r="N1129" i="110" s="1"/>
  <c r="D1129" i="110"/>
  <c r="E1129" i="110" s="1"/>
  <c r="V1128" i="110"/>
  <c r="H1128" i="110"/>
  <c r="M1128" i="110" s="1"/>
  <c r="E1128" i="110"/>
  <c r="D1128" i="110"/>
  <c r="C1128" i="110" s="1"/>
  <c r="N1127" i="110"/>
  <c r="H1127" i="110"/>
  <c r="E1127" i="110"/>
  <c r="D1127" i="110"/>
  <c r="C1127" i="110" s="1"/>
  <c r="V1126" i="110"/>
  <c r="H1126" i="110"/>
  <c r="M1126" i="110" s="1"/>
  <c r="E1126" i="110"/>
  <c r="D1126" i="110"/>
  <c r="C1126" i="110"/>
  <c r="N1125" i="110"/>
  <c r="H1125" i="110"/>
  <c r="D1125" i="110"/>
  <c r="E1125" i="110" s="1"/>
  <c r="N1124" i="110"/>
  <c r="H1124" i="110"/>
  <c r="E1124" i="110"/>
  <c r="D1124" i="110"/>
  <c r="C1124" i="110" s="1"/>
  <c r="V1123" i="110"/>
  <c r="H1123" i="110"/>
  <c r="M1123" i="110" s="1"/>
  <c r="D1123" i="110"/>
  <c r="C1123" i="110" s="1"/>
  <c r="V1122" i="110"/>
  <c r="H1122" i="110"/>
  <c r="M1122" i="110" s="1"/>
  <c r="D1122" i="110"/>
  <c r="H1121" i="110"/>
  <c r="N1121" i="110" s="1"/>
  <c r="D1121" i="110"/>
  <c r="C1121" i="110" s="1"/>
  <c r="V1120" i="110"/>
  <c r="H1120" i="110"/>
  <c r="M1120" i="110" s="1"/>
  <c r="D1120" i="110"/>
  <c r="E1120" i="110" s="1"/>
  <c r="V1119" i="110"/>
  <c r="H1119" i="110"/>
  <c r="M1119" i="110" s="1"/>
  <c r="D1119" i="110"/>
  <c r="E1119" i="110" s="1"/>
  <c r="N1118" i="110"/>
  <c r="H1118" i="110"/>
  <c r="D1118" i="110"/>
  <c r="C1118" i="110" s="1"/>
  <c r="V1117" i="110"/>
  <c r="M1117" i="110"/>
  <c r="H1117" i="110"/>
  <c r="D1117" i="110"/>
  <c r="C1117" i="110" s="1"/>
  <c r="V1116" i="110"/>
  <c r="H1116" i="110"/>
  <c r="M1116" i="110" s="1"/>
  <c r="D1116" i="110"/>
  <c r="C1116" i="110" s="1"/>
  <c r="H1115" i="110"/>
  <c r="N1115" i="110" s="1"/>
  <c r="E1115" i="110"/>
  <c r="D1115" i="110"/>
  <c r="C1115" i="110" s="1"/>
  <c r="N1114" i="110"/>
  <c r="H1114" i="110"/>
  <c r="E1114" i="110"/>
  <c r="D1114" i="110"/>
  <c r="C1114" i="110" s="1"/>
  <c r="V1113" i="110"/>
  <c r="H1113" i="110"/>
  <c r="M1113" i="110" s="1"/>
  <c r="E1113" i="110"/>
  <c r="D1113" i="110"/>
  <c r="C1113" i="110"/>
  <c r="V1112" i="110"/>
  <c r="H1112" i="110"/>
  <c r="M1112" i="110" s="1"/>
  <c r="D1112" i="110"/>
  <c r="E1112" i="110" s="1"/>
  <c r="C1112" i="110"/>
  <c r="H1111" i="110"/>
  <c r="N1111" i="110" s="1"/>
  <c r="E1111" i="110"/>
  <c r="D1111" i="110"/>
  <c r="C1111" i="110"/>
  <c r="V1110" i="110"/>
  <c r="H1110" i="110"/>
  <c r="M1110" i="110" s="1"/>
  <c r="D1110" i="110"/>
  <c r="E1110" i="110" s="1"/>
  <c r="H1109" i="110"/>
  <c r="N1109" i="110" s="1"/>
  <c r="D1109" i="110"/>
  <c r="V1108" i="110"/>
  <c r="H1108" i="110"/>
  <c r="M1108" i="110" s="1"/>
  <c r="D1108" i="110"/>
  <c r="C1108" i="110" s="1"/>
  <c r="H1107" i="110"/>
  <c r="N1107" i="110" s="1"/>
  <c r="D1107" i="110"/>
  <c r="E1107" i="110" s="1"/>
  <c r="V1106" i="110"/>
  <c r="M1106" i="110"/>
  <c r="H1106" i="110"/>
  <c r="D1106" i="110"/>
  <c r="E1106" i="110" s="1"/>
  <c r="N1105" i="110"/>
  <c r="H1105" i="110"/>
  <c r="D1105" i="110"/>
  <c r="C1105" i="110" s="1"/>
  <c r="V1104" i="110"/>
  <c r="M1104" i="110"/>
  <c r="H1104" i="110"/>
  <c r="D1104" i="110"/>
  <c r="N1103" i="110"/>
  <c r="H1103" i="110"/>
  <c r="D1103" i="110"/>
  <c r="E1103" i="110" s="1"/>
  <c r="V1102" i="110"/>
  <c r="M1102" i="110"/>
  <c r="H1102" i="110"/>
  <c r="D1102" i="110"/>
  <c r="E1102" i="110" s="1"/>
  <c r="N1101" i="110"/>
  <c r="H1101" i="110"/>
  <c r="E1101" i="110"/>
  <c r="D1101" i="110"/>
  <c r="C1101" i="110" s="1"/>
  <c r="N1100" i="110"/>
  <c r="H1100" i="110"/>
  <c r="D1100" i="110"/>
  <c r="E1100" i="110" s="1"/>
  <c r="V1099" i="110"/>
  <c r="M1099" i="110"/>
  <c r="H1099" i="110"/>
  <c r="E1099" i="110"/>
  <c r="D1099" i="110"/>
  <c r="C1099" i="110" s="1"/>
  <c r="V1098" i="110"/>
  <c r="H1098" i="110"/>
  <c r="M1098" i="110" s="1"/>
  <c r="E1098" i="110"/>
  <c r="D1098" i="110"/>
  <c r="C1098" i="110" s="1"/>
  <c r="H1097" i="110"/>
  <c r="N1097" i="110" s="1"/>
  <c r="E1097" i="110"/>
  <c r="D1097" i="110"/>
  <c r="C1097" i="110" s="1"/>
  <c r="V1096" i="110"/>
  <c r="H1096" i="110"/>
  <c r="M1096" i="110" s="1"/>
  <c r="D1096" i="110"/>
  <c r="E1096" i="110" s="1"/>
  <c r="H1095" i="110"/>
  <c r="N1095" i="110" s="1"/>
  <c r="E1095" i="110"/>
  <c r="D1095" i="110"/>
  <c r="C1095" i="110" s="1"/>
  <c r="V1094" i="110"/>
  <c r="H1094" i="110"/>
  <c r="M1094" i="110" s="1"/>
  <c r="D1094" i="110"/>
  <c r="E1094" i="110" s="1"/>
  <c r="H1093" i="110"/>
  <c r="N1093" i="110" s="1"/>
  <c r="D1093" i="110"/>
  <c r="E1093" i="110" s="1"/>
  <c r="V1092" i="110"/>
  <c r="H1092" i="110"/>
  <c r="M1092" i="110" s="1"/>
  <c r="D1092" i="110"/>
  <c r="C1092" i="110" s="1"/>
  <c r="H1091" i="110"/>
  <c r="N1091" i="110" s="1"/>
  <c r="D1091" i="110"/>
  <c r="E1091" i="110" s="1"/>
  <c r="V1090" i="110"/>
  <c r="M1090" i="110"/>
  <c r="H1090" i="110"/>
  <c r="D1090" i="110"/>
  <c r="E1090" i="110" s="1"/>
  <c r="H1089" i="110"/>
  <c r="N1089" i="110" s="1"/>
  <c r="D1089" i="110"/>
  <c r="C1089" i="110" s="1"/>
  <c r="V1088" i="110"/>
  <c r="H1088" i="110"/>
  <c r="M1088" i="110" s="1"/>
  <c r="E1088" i="110"/>
  <c r="D1088" i="110"/>
  <c r="C1088" i="110" s="1"/>
  <c r="H1087" i="110"/>
  <c r="N1087" i="110" s="1"/>
  <c r="D1087" i="110"/>
  <c r="E1087" i="110" s="1"/>
  <c r="V1086" i="110"/>
  <c r="H1086" i="110"/>
  <c r="M1086" i="110" s="1"/>
  <c r="E1086" i="110"/>
  <c r="D1086" i="110"/>
  <c r="C1086" i="110"/>
  <c r="N1085" i="110"/>
  <c r="H1085" i="110"/>
  <c r="D1085" i="110"/>
  <c r="N1084" i="110"/>
  <c r="H1084" i="110"/>
  <c r="D1084" i="110"/>
  <c r="E1084" i="110" s="1"/>
  <c r="V1083" i="110"/>
  <c r="M1083" i="110"/>
  <c r="H1083" i="110"/>
  <c r="D1083" i="110"/>
  <c r="E1083" i="110" s="1"/>
  <c r="V1082" i="110"/>
  <c r="H1082" i="110"/>
  <c r="M1082" i="110" s="1"/>
  <c r="E1082" i="110"/>
  <c r="D1082" i="110"/>
  <c r="C1082" i="110" s="1"/>
  <c r="H1081" i="110"/>
  <c r="N1081" i="110" s="1"/>
  <c r="E1081" i="110"/>
  <c r="D1081" i="110"/>
  <c r="C1081" i="110" s="1"/>
  <c r="V1080" i="110"/>
  <c r="H1080" i="110"/>
  <c r="M1080" i="110" s="1"/>
  <c r="D1080" i="110"/>
  <c r="H1079" i="110"/>
  <c r="N1079" i="110" s="1"/>
  <c r="D1079" i="110"/>
  <c r="C1079" i="110" s="1"/>
  <c r="V1078" i="110"/>
  <c r="H1078" i="110"/>
  <c r="M1078" i="110" s="1"/>
  <c r="D1078" i="110"/>
  <c r="E1078" i="110" s="1"/>
  <c r="H1077" i="110"/>
  <c r="N1077" i="110" s="1"/>
  <c r="D1077" i="110"/>
  <c r="E1077" i="110" s="1"/>
  <c r="C1077" i="110"/>
  <c r="V1076" i="110"/>
  <c r="M1076" i="110"/>
  <c r="H1076" i="110"/>
  <c r="D1076" i="110"/>
  <c r="C1076" i="110" s="1"/>
  <c r="H1075" i="110"/>
  <c r="N1075" i="110" s="1"/>
  <c r="D1075" i="110"/>
  <c r="E1075" i="110" s="1"/>
  <c r="V1074" i="110"/>
  <c r="M1074" i="110"/>
  <c r="H1074" i="110"/>
  <c r="D1074" i="110"/>
  <c r="E1074" i="110" s="1"/>
  <c r="H1073" i="110"/>
  <c r="N1073" i="110" s="1"/>
  <c r="D1073" i="110"/>
  <c r="C1073" i="110" s="1"/>
  <c r="V1072" i="110"/>
  <c r="H1072" i="110"/>
  <c r="M1072" i="110" s="1"/>
  <c r="E1072" i="110"/>
  <c r="D1072" i="110"/>
  <c r="C1072" i="110" s="1"/>
  <c r="H1071" i="110"/>
  <c r="N1071" i="110" s="1"/>
  <c r="D1071" i="110"/>
  <c r="E1071" i="110" s="1"/>
  <c r="V1070" i="110"/>
  <c r="H1070" i="110"/>
  <c r="M1070" i="110" s="1"/>
  <c r="E1070" i="110"/>
  <c r="D1070" i="110"/>
  <c r="C1070" i="110" s="1"/>
  <c r="N1069" i="110"/>
  <c r="H1069" i="110"/>
  <c r="E1069" i="110"/>
  <c r="D1069" i="110"/>
  <c r="C1069" i="110" s="1"/>
  <c r="N1068" i="110"/>
  <c r="H1068" i="110"/>
  <c r="D1068" i="110"/>
  <c r="E1068" i="110" s="1"/>
  <c r="H1067" i="110"/>
  <c r="N1067" i="110" s="1"/>
  <c r="D1067" i="110"/>
  <c r="C1067" i="110" s="1"/>
  <c r="H1066" i="110"/>
  <c r="N1066" i="110" s="1"/>
  <c r="D1066" i="110"/>
  <c r="E1066" i="110" s="1"/>
  <c r="H1065" i="110"/>
  <c r="N1065" i="110" s="1"/>
  <c r="D1065" i="110"/>
  <c r="V1064" i="110"/>
  <c r="H1064" i="110"/>
  <c r="M1064" i="110" s="1"/>
  <c r="D1064" i="110"/>
  <c r="C1064" i="110" s="1"/>
  <c r="V1063" i="110"/>
  <c r="H1063" i="110"/>
  <c r="M1063" i="110" s="1"/>
  <c r="E1063" i="110"/>
  <c r="D1063" i="110"/>
  <c r="C1063" i="110" s="1"/>
  <c r="V1062" i="110"/>
  <c r="H1062" i="110"/>
  <c r="M1062" i="110" s="1"/>
  <c r="E1062" i="110"/>
  <c r="D1062" i="110"/>
  <c r="C1062" i="110"/>
  <c r="V1061" i="110"/>
  <c r="H1061" i="110"/>
  <c r="M1061" i="110" s="1"/>
  <c r="D1061" i="110"/>
  <c r="E1061" i="110" s="1"/>
  <c r="C1061" i="110"/>
  <c r="V1060" i="110"/>
  <c r="M1060" i="110"/>
  <c r="H1060" i="110"/>
  <c r="D1060" i="110"/>
  <c r="C1060" i="110" s="1"/>
  <c r="H1059" i="110"/>
  <c r="N1059" i="110" s="1"/>
  <c r="D1059" i="110"/>
  <c r="E1059" i="110" s="1"/>
  <c r="H1058" i="110"/>
  <c r="N1058" i="110" s="1"/>
  <c r="D1058" i="110"/>
  <c r="E1058" i="110" s="1"/>
  <c r="C1058" i="110"/>
  <c r="V1057" i="110"/>
  <c r="H1057" i="110"/>
  <c r="M1057" i="110" s="1"/>
  <c r="D1057" i="110"/>
  <c r="C1057" i="110" s="1"/>
  <c r="V1056" i="110"/>
  <c r="H1056" i="110"/>
  <c r="M1056" i="110" s="1"/>
  <c r="E1056" i="110"/>
  <c r="D1056" i="110"/>
  <c r="C1056" i="110" s="1"/>
  <c r="H1055" i="110"/>
  <c r="N1055" i="110" s="1"/>
  <c r="D1055" i="110"/>
  <c r="E1055" i="110" s="1"/>
  <c r="N1054" i="110"/>
  <c r="H1054" i="110"/>
  <c r="D1054" i="110"/>
  <c r="C1054" i="110" s="1"/>
  <c r="V1053" i="110"/>
  <c r="M1053" i="110"/>
  <c r="H1053" i="110"/>
  <c r="E1053" i="110"/>
  <c r="D1053" i="110"/>
  <c r="C1053" i="110" s="1"/>
  <c r="V1052" i="110"/>
  <c r="H1052" i="110"/>
  <c r="M1052" i="110" s="1"/>
  <c r="E1052" i="110"/>
  <c r="D1052" i="110"/>
  <c r="C1052" i="110" s="1"/>
  <c r="H1051" i="110"/>
  <c r="N1051" i="110" s="1"/>
  <c r="E1051" i="110"/>
  <c r="D1051" i="110"/>
  <c r="C1051" i="110" s="1"/>
  <c r="V1050" i="110"/>
  <c r="H1050" i="110"/>
  <c r="M1050" i="110" s="1"/>
  <c r="E1050" i="110"/>
  <c r="D1050" i="110"/>
  <c r="C1050" i="110"/>
  <c r="H1049" i="110"/>
  <c r="N1049" i="110" s="1"/>
  <c r="E1049" i="110"/>
  <c r="D1049" i="110"/>
  <c r="C1049" i="110"/>
  <c r="N1048" i="110"/>
  <c r="H1048" i="110"/>
  <c r="D1048" i="110"/>
  <c r="E1048" i="110" s="1"/>
  <c r="C1048" i="110"/>
  <c r="V1047" i="110"/>
  <c r="H1047" i="110"/>
  <c r="M1047" i="110" s="1"/>
  <c r="D1047" i="110"/>
  <c r="C1047" i="110" s="1"/>
  <c r="V1046" i="110"/>
  <c r="H1046" i="110"/>
  <c r="M1046" i="110" s="1"/>
  <c r="D1046" i="110"/>
  <c r="E1046" i="110" s="1"/>
  <c r="H1045" i="110"/>
  <c r="N1045" i="110" s="1"/>
  <c r="D1045" i="110"/>
  <c r="E1045" i="110" s="1"/>
  <c r="C1045" i="110"/>
  <c r="V1044" i="110"/>
  <c r="M1044" i="110"/>
  <c r="H1044" i="110"/>
  <c r="D1044" i="110"/>
  <c r="C1044" i="110" s="1"/>
  <c r="H1043" i="110"/>
  <c r="N1043" i="110" s="1"/>
  <c r="D1043" i="110"/>
  <c r="E1043" i="110" s="1"/>
  <c r="V1042" i="110"/>
  <c r="H1042" i="110"/>
  <c r="M1042" i="110" s="1"/>
  <c r="D1042" i="110"/>
  <c r="E1042" i="110" s="1"/>
  <c r="H1041" i="110"/>
  <c r="N1041" i="110" s="1"/>
  <c r="D1041" i="110"/>
  <c r="H1040" i="110"/>
  <c r="N1040" i="110" s="1"/>
  <c r="D1040" i="110"/>
  <c r="E1040" i="110" s="1"/>
  <c r="V1039" i="110"/>
  <c r="M1039" i="110"/>
  <c r="H1039" i="110"/>
  <c r="D1039" i="110"/>
  <c r="E1039" i="110" s="1"/>
  <c r="V1038" i="110"/>
  <c r="M1038" i="110"/>
  <c r="H1038" i="110"/>
  <c r="D1038" i="110"/>
  <c r="E1038" i="110" s="1"/>
  <c r="N1037" i="110"/>
  <c r="H1037" i="110"/>
  <c r="E1037" i="110"/>
  <c r="D1037" i="110"/>
  <c r="C1037" i="110" s="1"/>
  <c r="V1036" i="110"/>
  <c r="H1036" i="110"/>
  <c r="M1036" i="110" s="1"/>
  <c r="E1036" i="110"/>
  <c r="D1036" i="110"/>
  <c r="C1036" i="110" s="1"/>
  <c r="V1035" i="110"/>
  <c r="H1035" i="110"/>
  <c r="M1035" i="110" s="1"/>
  <c r="D1035" i="110"/>
  <c r="H1034" i="110"/>
  <c r="N1034" i="110" s="1"/>
  <c r="D1034" i="110"/>
  <c r="C1034" i="110" s="1"/>
  <c r="H1033" i="110"/>
  <c r="N1033" i="110" s="1"/>
  <c r="E1033" i="110"/>
  <c r="D1033" i="110"/>
  <c r="C1033" i="110" s="1"/>
  <c r="V1032" i="110"/>
  <c r="H1032" i="110"/>
  <c r="M1032" i="110" s="1"/>
  <c r="D1032" i="110"/>
  <c r="V1031" i="110"/>
  <c r="H1031" i="110"/>
  <c r="M1031" i="110" s="1"/>
  <c r="D1031" i="110"/>
  <c r="H1030" i="110"/>
  <c r="N1030" i="110" s="1"/>
  <c r="D1030" i="110"/>
  <c r="E1030" i="110" s="1"/>
  <c r="V1029" i="110"/>
  <c r="M1029" i="110"/>
  <c r="H1029" i="110"/>
  <c r="D1029" i="110"/>
  <c r="E1029" i="110" s="1"/>
  <c r="N1028" i="110"/>
  <c r="H1028" i="110"/>
  <c r="D1028" i="110"/>
  <c r="V1027" i="110"/>
  <c r="M1027" i="110"/>
  <c r="H1027" i="110"/>
  <c r="D1027" i="110"/>
  <c r="N1026" i="110"/>
  <c r="H1026" i="110"/>
  <c r="D1026" i="110"/>
  <c r="E1026" i="110" s="1"/>
  <c r="V1025" i="110"/>
  <c r="M1025" i="110"/>
  <c r="H1025" i="110"/>
  <c r="D1025" i="110"/>
  <c r="E1025" i="110" s="1"/>
  <c r="N1024" i="110"/>
  <c r="H1024" i="110"/>
  <c r="E1024" i="110"/>
  <c r="D1024" i="110"/>
  <c r="C1024" i="110" s="1"/>
  <c r="V1023" i="110"/>
  <c r="H1023" i="110"/>
  <c r="M1023" i="110" s="1"/>
  <c r="E1023" i="110"/>
  <c r="D1023" i="110"/>
  <c r="C1023" i="110" s="1"/>
  <c r="H1022" i="110"/>
  <c r="N1022" i="110" s="1"/>
  <c r="E1022" i="110"/>
  <c r="D1022" i="110"/>
  <c r="C1022" i="110" s="1"/>
  <c r="V1021" i="110"/>
  <c r="H1021" i="110"/>
  <c r="M1021" i="110" s="1"/>
  <c r="E1021" i="110"/>
  <c r="D1021" i="110"/>
  <c r="C1021" i="110"/>
  <c r="V1020" i="110"/>
  <c r="H1020" i="110"/>
  <c r="M1020" i="110" s="1"/>
  <c r="D1020" i="110"/>
  <c r="E1020" i="110" s="1"/>
  <c r="V1019" i="110"/>
  <c r="M1019" i="110"/>
  <c r="H1019" i="110"/>
  <c r="D1019" i="110"/>
  <c r="E1019" i="110" s="1"/>
  <c r="V1018" i="110"/>
  <c r="M1018" i="110"/>
  <c r="H1018" i="110"/>
  <c r="D1018" i="110"/>
  <c r="E1018" i="110" s="1"/>
  <c r="N1017" i="110"/>
  <c r="H1017" i="110"/>
  <c r="E1017" i="110"/>
  <c r="D1017" i="110"/>
  <c r="C1017" i="110" s="1"/>
  <c r="V1016" i="110"/>
  <c r="H1016" i="110"/>
  <c r="M1016" i="110" s="1"/>
  <c r="E1016" i="110"/>
  <c r="D1016" i="110"/>
  <c r="C1016" i="110" s="1"/>
  <c r="H1015" i="110"/>
  <c r="N1015" i="110" s="1"/>
  <c r="E1015" i="110"/>
  <c r="D1015" i="110"/>
  <c r="C1015" i="110" s="1"/>
  <c r="V1014" i="110"/>
  <c r="H1014" i="110"/>
  <c r="M1014" i="110" s="1"/>
  <c r="E1014" i="110"/>
  <c r="D1014" i="110"/>
  <c r="C1014" i="110"/>
  <c r="H1013" i="110"/>
  <c r="N1013" i="110" s="1"/>
  <c r="E1013" i="110"/>
  <c r="D1013" i="110"/>
  <c r="C1013" i="110"/>
  <c r="V1012" i="110"/>
  <c r="H1012" i="110"/>
  <c r="M1012" i="110" s="1"/>
  <c r="D1012" i="110"/>
  <c r="E1012" i="110" s="1"/>
  <c r="C1012" i="110"/>
  <c r="V1011" i="110"/>
  <c r="M1011" i="110"/>
  <c r="H1011" i="110"/>
  <c r="D1011" i="110"/>
  <c r="H1010" i="110"/>
  <c r="N1010" i="110" s="1"/>
  <c r="D1010" i="110"/>
  <c r="E1010" i="110" s="1"/>
  <c r="H1009" i="110"/>
  <c r="N1009" i="110" s="1"/>
  <c r="D1009" i="110"/>
  <c r="E1009" i="110" s="1"/>
  <c r="C1009" i="110"/>
  <c r="V1008" i="110"/>
  <c r="H1008" i="110"/>
  <c r="M1008" i="110" s="1"/>
  <c r="D1008" i="110"/>
  <c r="H1007" i="110"/>
  <c r="N1007" i="110" s="1"/>
  <c r="D1007" i="110"/>
  <c r="E1007" i="110" s="1"/>
  <c r="V1006" i="110"/>
  <c r="M1006" i="110"/>
  <c r="H1006" i="110"/>
  <c r="D1006" i="110"/>
  <c r="E1006" i="110" s="1"/>
  <c r="H1005" i="110"/>
  <c r="N1005" i="110" s="1"/>
  <c r="D1005" i="110"/>
  <c r="V1004" i="110"/>
  <c r="H1004" i="110"/>
  <c r="M1004" i="110" s="1"/>
  <c r="E1004" i="110"/>
  <c r="D1004" i="110"/>
  <c r="C1004" i="110" s="1"/>
  <c r="H1003" i="110"/>
  <c r="N1003" i="110" s="1"/>
  <c r="D1003" i="110"/>
  <c r="E1003" i="110" s="1"/>
  <c r="V1002" i="110"/>
  <c r="H1002" i="110"/>
  <c r="M1002" i="110" s="1"/>
  <c r="E1002" i="110"/>
  <c r="D1002" i="110"/>
  <c r="C1002" i="110"/>
  <c r="N1001" i="110"/>
  <c r="H1001" i="110"/>
  <c r="D1001" i="110"/>
  <c r="V1000" i="110"/>
  <c r="H1000" i="110"/>
  <c r="M1000" i="110" s="1"/>
  <c r="D1000" i="110"/>
  <c r="E1000" i="110" s="1"/>
  <c r="N999" i="110"/>
  <c r="H999" i="110"/>
  <c r="E999" i="110"/>
  <c r="D999" i="110"/>
  <c r="C999" i="110" s="1"/>
  <c r="H998" i="110"/>
  <c r="N998" i="110" s="1"/>
  <c r="E998" i="110"/>
  <c r="D998" i="110"/>
  <c r="C998" i="110" s="1"/>
  <c r="H997" i="110"/>
  <c r="N997" i="110" s="1"/>
  <c r="D997" i="110"/>
  <c r="E997" i="110" s="1"/>
  <c r="V996" i="110"/>
  <c r="H996" i="110"/>
  <c r="M996" i="110" s="1"/>
  <c r="E996" i="110"/>
  <c r="D996" i="110"/>
  <c r="C996" i="110" s="1"/>
  <c r="V995" i="110"/>
  <c r="H995" i="110"/>
  <c r="M995" i="110" s="1"/>
  <c r="E995" i="110"/>
  <c r="D995" i="110"/>
  <c r="C995" i="110"/>
  <c r="V994" i="110"/>
  <c r="H994" i="110"/>
  <c r="M994" i="110" s="1"/>
  <c r="D994" i="110"/>
  <c r="E994" i="110" s="1"/>
  <c r="H993" i="110"/>
  <c r="N993" i="110" s="1"/>
  <c r="D993" i="110"/>
  <c r="V992" i="110"/>
  <c r="H992" i="110"/>
  <c r="M992" i="110" s="1"/>
  <c r="D992" i="110"/>
  <c r="H991" i="110"/>
  <c r="N991" i="110" s="1"/>
  <c r="D991" i="110"/>
  <c r="E991" i="110" s="1"/>
  <c r="V990" i="110"/>
  <c r="M990" i="110"/>
  <c r="H990" i="110"/>
  <c r="D990" i="110"/>
  <c r="E990" i="110" s="1"/>
  <c r="N989" i="110"/>
  <c r="H989" i="110"/>
  <c r="D989" i="110"/>
  <c r="V988" i="110"/>
  <c r="M988" i="110"/>
  <c r="H988" i="110"/>
  <c r="D988" i="110"/>
  <c r="N987" i="110"/>
  <c r="H987" i="110"/>
  <c r="D987" i="110"/>
  <c r="E987" i="110" s="1"/>
  <c r="V986" i="110"/>
  <c r="M986" i="110"/>
  <c r="H986" i="110"/>
  <c r="D986" i="110"/>
  <c r="E986" i="110" s="1"/>
  <c r="N985" i="110"/>
  <c r="H985" i="110"/>
  <c r="E985" i="110"/>
  <c r="D985" i="110"/>
  <c r="C985" i="110" s="1"/>
  <c r="V984" i="110"/>
  <c r="H984" i="110"/>
  <c r="M984" i="110" s="1"/>
  <c r="E984" i="110"/>
  <c r="D984" i="110"/>
  <c r="C984" i="110" s="1"/>
  <c r="H983" i="110"/>
  <c r="N983" i="110" s="1"/>
  <c r="E983" i="110"/>
  <c r="D983" i="110"/>
  <c r="C983" i="110" s="1"/>
  <c r="V982" i="110"/>
  <c r="H982" i="110"/>
  <c r="M982" i="110" s="1"/>
  <c r="E982" i="110"/>
  <c r="D982" i="110"/>
  <c r="C982" i="110"/>
  <c r="H981" i="110"/>
  <c r="N981" i="110" s="1"/>
  <c r="E981" i="110"/>
  <c r="D981" i="110"/>
  <c r="C981" i="110"/>
  <c r="V980" i="110"/>
  <c r="H980" i="110"/>
  <c r="M980" i="110" s="1"/>
  <c r="D980" i="110"/>
  <c r="E980" i="110" s="1"/>
  <c r="C980" i="110"/>
  <c r="H979" i="110"/>
  <c r="N979" i="110" s="1"/>
  <c r="E979" i="110"/>
  <c r="D979" i="110"/>
  <c r="C979" i="110"/>
  <c r="V978" i="110"/>
  <c r="H978" i="110"/>
  <c r="M978" i="110" s="1"/>
  <c r="D978" i="110"/>
  <c r="H977" i="110"/>
  <c r="N977" i="110" s="1"/>
  <c r="D977" i="110"/>
  <c r="V976" i="110"/>
  <c r="M976" i="110"/>
  <c r="H976" i="110"/>
  <c r="D976" i="110"/>
  <c r="H975" i="110"/>
  <c r="N975" i="110" s="1"/>
  <c r="D975" i="110"/>
  <c r="V974" i="110"/>
  <c r="M974" i="110"/>
  <c r="H974" i="110"/>
  <c r="D974" i="110"/>
  <c r="E974" i="110" s="1"/>
  <c r="N973" i="110"/>
  <c r="H973" i="110"/>
  <c r="D973" i="110"/>
  <c r="V972" i="110"/>
  <c r="M972" i="110"/>
  <c r="H972" i="110"/>
  <c r="D972" i="110"/>
  <c r="N971" i="110"/>
  <c r="H971" i="110"/>
  <c r="D971" i="110"/>
  <c r="E971" i="110" s="1"/>
  <c r="V970" i="110"/>
  <c r="M970" i="110"/>
  <c r="H970" i="110"/>
  <c r="D970" i="110"/>
  <c r="E970" i="110" s="1"/>
  <c r="N969" i="110"/>
  <c r="H969" i="110"/>
  <c r="E969" i="110"/>
  <c r="D969" i="110"/>
  <c r="C969" i="110" s="1"/>
  <c r="V968" i="110"/>
  <c r="H968" i="110"/>
  <c r="M968" i="110" s="1"/>
  <c r="E968" i="110"/>
  <c r="D968" i="110"/>
  <c r="C968" i="110" s="1"/>
  <c r="H967" i="110"/>
  <c r="N967" i="110" s="1"/>
  <c r="E967" i="110"/>
  <c r="D967" i="110"/>
  <c r="C967" i="110" s="1"/>
  <c r="V966" i="110"/>
  <c r="H966" i="110"/>
  <c r="M966" i="110" s="1"/>
  <c r="E966" i="110"/>
  <c r="D966" i="110"/>
  <c r="C966" i="110"/>
  <c r="H965" i="110"/>
  <c r="N965" i="110" s="1"/>
  <c r="E965" i="110"/>
  <c r="D965" i="110"/>
  <c r="C965" i="110"/>
  <c r="V964" i="110"/>
  <c r="H964" i="110"/>
  <c r="M964" i="110" s="1"/>
  <c r="D964" i="110"/>
  <c r="E964" i="110" s="1"/>
  <c r="C964" i="110"/>
  <c r="H963" i="110"/>
  <c r="N963" i="110" s="1"/>
  <c r="E963" i="110"/>
  <c r="D963" i="110"/>
  <c r="C963" i="110"/>
  <c r="V962" i="110"/>
  <c r="H962" i="110"/>
  <c r="M962" i="110" s="1"/>
  <c r="D962" i="110"/>
  <c r="H961" i="110"/>
  <c r="N961" i="110" s="1"/>
  <c r="D961" i="110"/>
  <c r="V960" i="110"/>
  <c r="H960" i="110"/>
  <c r="M960" i="110" s="1"/>
  <c r="D960" i="110"/>
  <c r="H959" i="110"/>
  <c r="N959" i="110" s="1"/>
  <c r="D959" i="110"/>
  <c r="V958" i="110"/>
  <c r="M958" i="110"/>
  <c r="H958" i="110"/>
  <c r="D958" i="110"/>
  <c r="E958" i="110" s="1"/>
  <c r="N957" i="110"/>
  <c r="H957" i="110"/>
  <c r="D957" i="110"/>
  <c r="H956" i="110"/>
  <c r="N956" i="110" s="1"/>
  <c r="D956" i="110"/>
  <c r="V955" i="110"/>
  <c r="H955" i="110"/>
  <c r="M955" i="110" s="1"/>
  <c r="D955" i="110"/>
  <c r="E955" i="110" s="1"/>
  <c r="V954" i="110"/>
  <c r="H954" i="110"/>
  <c r="M954" i="110" s="1"/>
  <c r="E954" i="110"/>
  <c r="D954" i="110"/>
  <c r="C954" i="110" s="1"/>
  <c r="H953" i="110"/>
  <c r="N953" i="110" s="1"/>
  <c r="E953" i="110"/>
  <c r="D953" i="110"/>
  <c r="C953" i="110" s="1"/>
  <c r="V952" i="110"/>
  <c r="H952" i="110"/>
  <c r="M952" i="110" s="1"/>
  <c r="E952" i="110"/>
  <c r="D952" i="110"/>
  <c r="C952" i="110"/>
  <c r="N951" i="110"/>
  <c r="H951" i="110"/>
  <c r="D951" i="110"/>
  <c r="E951" i="110" s="1"/>
  <c r="C951" i="110"/>
  <c r="V950" i="110"/>
  <c r="H950" i="110"/>
  <c r="M950" i="110" s="1"/>
  <c r="D950" i="110"/>
  <c r="C950" i="110" s="1"/>
  <c r="H949" i="110"/>
  <c r="N949" i="110" s="1"/>
  <c r="E949" i="110"/>
  <c r="D949" i="110"/>
  <c r="C949" i="110" s="1"/>
  <c r="V948" i="110"/>
  <c r="H948" i="110"/>
  <c r="M948" i="110" s="1"/>
  <c r="D948" i="110"/>
  <c r="H947" i="110"/>
  <c r="N947" i="110" s="1"/>
  <c r="D947" i="110"/>
  <c r="C947" i="110" s="1"/>
  <c r="V946" i="110"/>
  <c r="H946" i="110"/>
  <c r="M946" i="110" s="1"/>
  <c r="D946" i="110"/>
  <c r="H945" i="110"/>
  <c r="N945" i="110" s="1"/>
  <c r="D945" i="110"/>
  <c r="E945" i="110" s="1"/>
  <c r="C945" i="110"/>
  <c r="V944" i="110"/>
  <c r="M944" i="110"/>
  <c r="H944" i="110"/>
  <c r="D944" i="110"/>
  <c r="H943" i="110"/>
  <c r="N943" i="110" s="1"/>
  <c r="D943" i="110"/>
  <c r="V942" i="110"/>
  <c r="H942" i="110"/>
  <c r="M942" i="110" s="1"/>
  <c r="D942" i="110"/>
  <c r="E942" i="110" s="1"/>
  <c r="V941" i="110"/>
  <c r="H941" i="110"/>
  <c r="M941" i="110" s="1"/>
  <c r="E941" i="110"/>
  <c r="D941" i="110"/>
  <c r="C941" i="110"/>
  <c r="N940" i="110"/>
  <c r="H940" i="110"/>
  <c r="D940" i="110"/>
  <c r="N939" i="110"/>
  <c r="H939" i="110"/>
  <c r="D939" i="110"/>
  <c r="V938" i="110"/>
  <c r="M938" i="110"/>
  <c r="H938" i="110"/>
  <c r="D938" i="110"/>
  <c r="E938" i="110" s="1"/>
  <c r="V937" i="110"/>
  <c r="H937" i="110"/>
  <c r="M937" i="110" s="1"/>
  <c r="E937" i="110"/>
  <c r="D937" i="110"/>
  <c r="C937" i="110" s="1"/>
  <c r="H936" i="110"/>
  <c r="N936" i="110" s="1"/>
  <c r="D936" i="110"/>
  <c r="C936" i="110" s="1"/>
  <c r="H935" i="110"/>
  <c r="N935" i="110" s="1"/>
  <c r="E935" i="110"/>
  <c r="D935" i="110"/>
  <c r="C935" i="110" s="1"/>
  <c r="N934" i="110"/>
  <c r="H934" i="110"/>
  <c r="E934" i="110"/>
  <c r="D934" i="110"/>
  <c r="C934" i="110" s="1"/>
  <c r="V933" i="110"/>
  <c r="H933" i="110"/>
  <c r="M933" i="110" s="1"/>
  <c r="E933" i="110"/>
  <c r="D933" i="110"/>
  <c r="C933" i="110"/>
  <c r="V932" i="110"/>
  <c r="H932" i="110"/>
  <c r="M932" i="110" s="1"/>
  <c r="D932" i="110"/>
  <c r="E932" i="110" s="1"/>
  <c r="C932" i="110"/>
  <c r="V931" i="110"/>
  <c r="M931" i="110"/>
  <c r="H931" i="110"/>
  <c r="D931" i="110"/>
  <c r="H930" i="110"/>
  <c r="N930" i="110" s="1"/>
  <c r="D930" i="110"/>
  <c r="V929" i="110"/>
  <c r="M929" i="110"/>
  <c r="H929" i="110"/>
  <c r="D929" i="110"/>
  <c r="H928" i="110"/>
  <c r="N928" i="110" s="1"/>
  <c r="D928" i="110"/>
  <c r="V927" i="110"/>
  <c r="H927" i="110"/>
  <c r="M927" i="110" s="1"/>
  <c r="E927" i="110"/>
  <c r="D927" i="110"/>
  <c r="C927" i="110" s="1"/>
  <c r="H926" i="110"/>
  <c r="N926" i="110" s="1"/>
  <c r="D926" i="110"/>
  <c r="V925" i="110"/>
  <c r="H925" i="110"/>
  <c r="M925" i="110" s="1"/>
  <c r="E925" i="110"/>
  <c r="D925" i="110"/>
  <c r="C925" i="110" s="1"/>
  <c r="H924" i="110"/>
  <c r="N924" i="110" s="1"/>
  <c r="E924" i="110"/>
  <c r="D924" i="110"/>
  <c r="C924" i="110" s="1"/>
  <c r="V923" i="110"/>
  <c r="H923" i="110"/>
  <c r="M923" i="110" s="1"/>
  <c r="E923" i="110"/>
  <c r="D923" i="110"/>
  <c r="C923" i="110"/>
  <c r="N922" i="110"/>
  <c r="H922" i="110"/>
  <c r="D922" i="110"/>
  <c r="E922" i="110" s="1"/>
  <c r="C922" i="110"/>
  <c r="N921" i="110"/>
  <c r="H921" i="110"/>
  <c r="D921" i="110"/>
  <c r="C921" i="110" s="1"/>
  <c r="N920" i="110"/>
  <c r="H920" i="110"/>
  <c r="D920" i="110"/>
  <c r="V919" i="110"/>
  <c r="M919" i="110"/>
  <c r="H919" i="110"/>
  <c r="D919" i="110"/>
  <c r="E919" i="110" s="1"/>
  <c r="C919" i="110"/>
  <c r="V918" i="110"/>
  <c r="H918" i="110"/>
  <c r="M918" i="110" s="1"/>
  <c r="D918" i="110"/>
  <c r="C918" i="110" s="1"/>
  <c r="H917" i="110"/>
  <c r="N917" i="110" s="1"/>
  <c r="D917" i="110"/>
  <c r="C917" i="110" s="1"/>
  <c r="V916" i="110"/>
  <c r="H916" i="110"/>
  <c r="M916" i="110" s="1"/>
  <c r="D916" i="110"/>
  <c r="H915" i="110"/>
  <c r="N915" i="110" s="1"/>
  <c r="E915" i="110"/>
  <c r="D915" i="110"/>
  <c r="C915" i="110" s="1"/>
  <c r="V914" i="110"/>
  <c r="H914" i="110"/>
  <c r="M914" i="110" s="1"/>
  <c r="D914" i="110"/>
  <c r="H913" i="110"/>
  <c r="N913" i="110" s="1"/>
  <c r="D913" i="110"/>
  <c r="E913" i="110" s="1"/>
  <c r="C913" i="110"/>
  <c r="H912" i="110"/>
  <c r="N912" i="110" s="1"/>
  <c r="D912" i="110"/>
  <c r="E912" i="110" s="1"/>
  <c r="V911" i="110"/>
  <c r="H911" i="110"/>
  <c r="M911" i="110" s="1"/>
  <c r="D911" i="110"/>
  <c r="V910" i="110"/>
  <c r="M910" i="110"/>
  <c r="H910" i="110"/>
  <c r="D910" i="110"/>
  <c r="H909" i="110"/>
  <c r="N909" i="110" s="1"/>
  <c r="D909" i="110"/>
  <c r="V908" i="110"/>
  <c r="H908" i="110"/>
  <c r="M908" i="110" s="1"/>
  <c r="D908" i="110"/>
  <c r="N907" i="110"/>
  <c r="H907" i="110"/>
  <c r="D907" i="110"/>
  <c r="V906" i="110"/>
  <c r="M906" i="110"/>
  <c r="H906" i="110"/>
  <c r="D906" i="110"/>
  <c r="E906" i="110" s="1"/>
  <c r="C906" i="110"/>
  <c r="N905" i="110"/>
  <c r="H905" i="110"/>
  <c r="D905" i="110"/>
  <c r="C905" i="110" s="1"/>
  <c r="N904" i="110"/>
  <c r="H904" i="110"/>
  <c r="D904" i="110"/>
  <c r="V903" i="110"/>
  <c r="M903" i="110"/>
  <c r="H903" i="110"/>
  <c r="D903" i="110"/>
  <c r="E903" i="110" s="1"/>
  <c r="V902" i="110"/>
  <c r="H902" i="110"/>
  <c r="M902" i="110" s="1"/>
  <c r="E902" i="110"/>
  <c r="D902" i="110"/>
  <c r="C902" i="110" s="1"/>
  <c r="H901" i="110"/>
  <c r="N901" i="110" s="1"/>
  <c r="D901" i="110"/>
  <c r="C901" i="110" s="1"/>
  <c r="V900" i="110"/>
  <c r="H900" i="110"/>
  <c r="M900" i="110" s="1"/>
  <c r="D900" i="110"/>
  <c r="H899" i="110"/>
  <c r="N899" i="110" s="1"/>
  <c r="E899" i="110"/>
  <c r="D899" i="110"/>
  <c r="C899" i="110" s="1"/>
  <c r="V898" i="110"/>
  <c r="H898" i="110"/>
  <c r="M898" i="110" s="1"/>
  <c r="D898" i="110"/>
  <c r="H897" i="110"/>
  <c r="N897" i="110" s="1"/>
  <c r="D897" i="110"/>
  <c r="E897" i="110" s="1"/>
  <c r="C897" i="110"/>
  <c r="V896" i="110"/>
  <c r="H896" i="110"/>
  <c r="M896" i="110" s="1"/>
  <c r="D896" i="110"/>
  <c r="H895" i="110"/>
  <c r="N895" i="110" s="1"/>
  <c r="D895" i="110"/>
  <c r="V894" i="110"/>
  <c r="H894" i="110"/>
  <c r="M894" i="110" s="1"/>
  <c r="D894" i="110"/>
  <c r="H893" i="110"/>
  <c r="N893" i="110" s="1"/>
  <c r="D893" i="110"/>
  <c r="V892" i="110"/>
  <c r="H892" i="110"/>
  <c r="M892" i="110" s="1"/>
  <c r="E892" i="110"/>
  <c r="D892" i="110"/>
  <c r="C892" i="110" s="1"/>
  <c r="H891" i="110"/>
  <c r="N891" i="110" s="1"/>
  <c r="D891" i="110"/>
  <c r="H890" i="110"/>
  <c r="N890" i="110" s="1"/>
  <c r="D890" i="110"/>
  <c r="V889" i="110"/>
  <c r="H889" i="110"/>
  <c r="M889" i="110" s="1"/>
  <c r="E889" i="110"/>
  <c r="D889" i="110"/>
  <c r="C889" i="110" s="1"/>
  <c r="V888" i="110"/>
  <c r="H888" i="110"/>
  <c r="M888" i="110" s="1"/>
  <c r="E888" i="110"/>
  <c r="D888" i="110"/>
  <c r="C888" i="110" s="1"/>
  <c r="H887" i="110"/>
  <c r="N887" i="110" s="1"/>
  <c r="E887" i="110"/>
  <c r="D887" i="110"/>
  <c r="C887" i="110"/>
  <c r="V886" i="110"/>
  <c r="H886" i="110"/>
  <c r="M886" i="110" s="1"/>
  <c r="D886" i="110"/>
  <c r="E886" i="110" s="1"/>
  <c r="C886" i="110"/>
  <c r="H885" i="110"/>
  <c r="N885" i="110" s="1"/>
  <c r="D885" i="110"/>
  <c r="E885" i="110" s="1"/>
  <c r="V884" i="110"/>
  <c r="H884" i="110"/>
  <c r="M884" i="110" s="1"/>
  <c r="D884" i="110"/>
  <c r="E884" i="110" s="1"/>
  <c r="H883" i="110"/>
  <c r="N883" i="110" s="1"/>
  <c r="D883" i="110"/>
  <c r="E883" i="110" s="1"/>
  <c r="V882" i="110"/>
  <c r="H882" i="110"/>
  <c r="M882" i="110" s="1"/>
  <c r="D882" i="110"/>
  <c r="H881" i="110"/>
  <c r="N881" i="110" s="1"/>
  <c r="D881" i="110"/>
  <c r="V880" i="110"/>
  <c r="M880" i="110"/>
  <c r="H880" i="110"/>
  <c r="D880" i="110"/>
  <c r="H879" i="110"/>
  <c r="N879" i="110" s="1"/>
  <c r="D879" i="110"/>
  <c r="V878" i="110"/>
  <c r="H878" i="110"/>
  <c r="M878" i="110" s="1"/>
  <c r="D878" i="110"/>
  <c r="N877" i="110"/>
  <c r="H877" i="110"/>
  <c r="D877" i="110"/>
  <c r="V876" i="110"/>
  <c r="M876" i="110"/>
  <c r="H876" i="110"/>
  <c r="D876" i="110"/>
  <c r="C876" i="110" s="1"/>
  <c r="N875" i="110"/>
  <c r="H875" i="110"/>
  <c r="D875" i="110"/>
  <c r="H874" i="110"/>
  <c r="N874" i="110" s="1"/>
  <c r="D874" i="110"/>
  <c r="H873" i="110"/>
  <c r="N873" i="110" s="1"/>
  <c r="D873" i="110"/>
  <c r="V872" i="110"/>
  <c r="H872" i="110"/>
  <c r="M872" i="110" s="1"/>
  <c r="D872" i="110"/>
  <c r="V871" i="110"/>
  <c r="H871" i="110"/>
  <c r="M871" i="110" s="1"/>
  <c r="E871" i="110"/>
  <c r="D871" i="110"/>
  <c r="C871" i="110" s="1"/>
  <c r="V870" i="110"/>
  <c r="H870" i="110"/>
  <c r="M870" i="110" s="1"/>
  <c r="E870" i="110"/>
  <c r="D870" i="110"/>
  <c r="C870" i="110"/>
  <c r="H869" i="110"/>
  <c r="N869" i="110" s="1"/>
  <c r="E869" i="110"/>
  <c r="D869" i="110"/>
  <c r="C869" i="110"/>
  <c r="N868" i="110"/>
  <c r="H868" i="110"/>
  <c r="D868" i="110"/>
  <c r="E868" i="110" s="1"/>
  <c r="C868" i="110"/>
  <c r="N867" i="110"/>
  <c r="H867" i="110"/>
  <c r="D867" i="110"/>
  <c r="C867" i="110" s="1"/>
  <c r="N866" i="110"/>
  <c r="H866" i="110"/>
  <c r="D866" i="110"/>
  <c r="V865" i="110"/>
  <c r="M865" i="110"/>
  <c r="H865" i="110"/>
  <c r="D865" i="110"/>
  <c r="E865" i="110" s="1"/>
  <c r="C865" i="110"/>
  <c r="V864" i="110"/>
  <c r="H864" i="110"/>
  <c r="M864" i="110" s="1"/>
  <c r="D864" i="110"/>
  <c r="C864" i="110" s="1"/>
  <c r="H863" i="110"/>
  <c r="N863" i="110" s="1"/>
  <c r="D863" i="110"/>
  <c r="C863" i="110" s="1"/>
  <c r="V862" i="110"/>
  <c r="H862" i="110"/>
  <c r="M862" i="110" s="1"/>
  <c r="D862" i="110"/>
  <c r="H861" i="110"/>
  <c r="N861" i="110" s="1"/>
  <c r="E861" i="110"/>
  <c r="D861" i="110"/>
  <c r="C861" i="110" s="1"/>
  <c r="V860" i="110"/>
  <c r="H860" i="110"/>
  <c r="M860" i="110" s="1"/>
  <c r="D860" i="110"/>
  <c r="V859" i="110"/>
  <c r="H859" i="110"/>
  <c r="M859" i="110" s="1"/>
  <c r="D859" i="110"/>
  <c r="H858" i="110"/>
  <c r="N858" i="110" s="1"/>
  <c r="D858" i="110"/>
  <c r="H857" i="110"/>
  <c r="N857" i="110" s="1"/>
  <c r="D857" i="110"/>
  <c r="H856" i="110"/>
  <c r="N856" i="110" s="1"/>
  <c r="D856" i="110"/>
  <c r="E856" i="110" s="1"/>
  <c r="C856" i="110"/>
  <c r="H855" i="110"/>
  <c r="N855" i="110" s="1"/>
  <c r="E855" i="110"/>
  <c r="D855" i="110"/>
  <c r="C855" i="110"/>
  <c r="H854" i="110"/>
  <c r="N854" i="110" s="1"/>
  <c r="E854" i="110"/>
  <c r="D854" i="110"/>
  <c r="C854" i="110"/>
  <c r="H853" i="110"/>
  <c r="N853" i="110" s="1"/>
  <c r="E853" i="110"/>
  <c r="D853" i="110"/>
  <c r="C853" i="110" s="1"/>
  <c r="V852" i="110"/>
  <c r="H852" i="110"/>
  <c r="M852" i="110" s="1"/>
  <c r="E852" i="110"/>
  <c r="D852" i="110"/>
  <c r="C852" i="110"/>
  <c r="H851" i="110"/>
  <c r="N851" i="110" s="1"/>
  <c r="E851" i="110"/>
  <c r="D851" i="110"/>
  <c r="C851" i="110"/>
  <c r="N850" i="110"/>
  <c r="H850" i="110"/>
  <c r="D850" i="110"/>
  <c r="E850" i="110" s="1"/>
  <c r="C850" i="110"/>
  <c r="V849" i="110"/>
  <c r="H849" i="110"/>
  <c r="M849" i="110" s="1"/>
  <c r="D849" i="110"/>
  <c r="E849" i="110" s="1"/>
  <c r="C849" i="110"/>
  <c r="H848" i="110"/>
  <c r="N848" i="110" s="1"/>
  <c r="D848" i="110"/>
  <c r="E848" i="110" s="1"/>
  <c r="C848" i="110"/>
  <c r="V847" i="110"/>
  <c r="H847" i="110"/>
  <c r="M847" i="110" s="1"/>
  <c r="D847" i="110"/>
  <c r="E847" i="110" s="1"/>
  <c r="C847" i="110"/>
  <c r="H846" i="110"/>
  <c r="N846" i="110" s="1"/>
  <c r="D846" i="110"/>
  <c r="E846" i="110" s="1"/>
  <c r="C846" i="110"/>
  <c r="V845" i="110"/>
  <c r="H845" i="110"/>
  <c r="M845" i="110" s="1"/>
  <c r="D845" i="110"/>
  <c r="H844" i="110"/>
  <c r="N844" i="110" s="1"/>
  <c r="D844" i="110"/>
  <c r="E844" i="110" s="1"/>
  <c r="C844" i="110"/>
  <c r="H843" i="110"/>
  <c r="N843" i="110" s="1"/>
  <c r="E843" i="110"/>
  <c r="D843" i="110"/>
  <c r="C843" i="110"/>
  <c r="H842" i="110"/>
  <c r="N842" i="110" s="1"/>
  <c r="E842" i="110"/>
  <c r="D842" i="110"/>
  <c r="C842" i="110"/>
  <c r="H841" i="110"/>
  <c r="N841" i="110" s="1"/>
  <c r="D841" i="110"/>
  <c r="E841" i="110" s="1"/>
  <c r="V840" i="110"/>
  <c r="H840" i="110"/>
  <c r="M840" i="110" s="1"/>
  <c r="E840" i="110"/>
  <c r="D840" i="110"/>
  <c r="C840" i="110"/>
  <c r="H839" i="110"/>
  <c r="N839" i="110" s="1"/>
  <c r="E839" i="110"/>
  <c r="D839" i="110"/>
  <c r="C839" i="110"/>
  <c r="H838" i="110"/>
  <c r="N838" i="110" s="1"/>
  <c r="E838" i="110"/>
  <c r="D838" i="110"/>
  <c r="C838" i="110" s="1"/>
  <c r="V837" i="110"/>
  <c r="H837" i="110"/>
  <c r="M837" i="110" s="1"/>
  <c r="E837" i="110"/>
  <c r="D837" i="110"/>
  <c r="C837" i="110"/>
  <c r="H836" i="110"/>
  <c r="N836" i="110" s="1"/>
  <c r="E836" i="110"/>
  <c r="D836" i="110"/>
  <c r="C836" i="110"/>
  <c r="N835" i="110"/>
  <c r="H835" i="110"/>
  <c r="D835" i="110"/>
  <c r="E835" i="110" s="1"/>
  <c r="C835" i="110"/>
  <c r="V834" i="110"/>
  <c r="H834" i="110"/>
  <c r="M834" i="110" s="1"/>
  <c r="D834" i="110"/>
  <c r="E834" i="110" s="1"/>
  <c r="C834" i="110"/>
  <c r="H833" i="110"/>
  <c r="N833" i="110" s="1"/>
  <c r="D833" i="110"/>
  <c r="E833" i="110" s="1"/>
  <c r="C833" i="110"/>
  <c r="H832" i="110"/>
  <c r="N832" i="110" s="1"/>
  <c r="D832" i="110"/>
  <c r="C832" i="110" s="1"/>
  <c r="V831" i="110"/>
  <c r="H831" i="110"/>
  <c r="M831" i="110" s="1"/>
  <c r="E831" i="110"/>
  <c r="D831" i="110"/>
  <c r="C831" i="110"/>
  <c r="H830" i="110"/>
  <c r="N830" i="110" s="1"/>
  <c r="E830" i="110"/>
  <c r="D830" i="110"/>
  <c r="C830" i="110"/>
  <c r="V829" i="110"/>
  <c r="H829" i="110"/>
  <c r="M829" i="110" s="1"/>
  <c r="D829" i="110"/>
  <c r="E829" i="110" s="1"/>
  <c r="C829" i="110"/>
  <c r="H828" i="110"/>
  <c r="N828" i="110" s="1"/>
  <c r="E828" i="110"/>
  <c r="D828" i="110"/>
  <c r="C828" i="110"/>
  <c r="H827" i="110"/>
  <c r="N827" i="110" s="1"/>
  <c r="E827" i="110"/>
  <c r="D827" i="110"/>
  <c r="C827" i="110"/>
  <c r="N826" i="110"/>
  <c r="H826" i="110"/>
  <c r="D826" i="110"/>
  <c r="E826" i="110" s="1"/>
  <c r="C826" i="110"/>
  <c r="V825" i="110"/>
  <c r="H825" i="110"/>
  <c r="M825" i="110" s="1"/>
  <c r="D825" i="110"/>
  <c r="E825" i="110" s="1"/>
  <c r="H824" i="110"/>
  <c r="N824" i="110" s="1"/>
  <c r="D824" i="110"/>
  <c r="E824" i="110" s="1"/>
  <c r="H823" i="110"/>
  <c r="N823" i="110" s="1"/>
  <c r="D823" i="110"/>
  <c r="C823" i="110" s="1"/>
  <c r="V822" i="110"/>
  <c r="H822" i="110"/>
  <c r="M822" i="110" s="1"/>
  <c r="E822" i="110"/>
  <c r="D822" i="110"/>
  <c r="C822" i="110"/>
  <c r="H821" i="110"/>
  <c r="N821" i="110" s="1"/>
  <c r="E821" i="110"/>
  <c r="D821" i="110"/>
  <c r="C821" i="110"/>
  <c r="H820" i="110"/>
  <c r="N820" i="110" s="1"/>
  <c r="D820" i="110"/>
  <c r="E820" i="110" s="1"/>
  <c r="N819" i="110"/>
  <c r="H819" i="110"/>
  <c r="E819" i="110"/>
  <c r="D819" i="110"/>
  <c r="C819" i="110" s="1"/>
  <c r="V818" i="110"/>
  <c r="H818" i="110"/>
  <c r="M818" i="110" s="1"/>
  <c r="E818" i="110"/>
  <c r="D818" i="110"/>
  <c r="C818" i="110" s="1"/>
  <c r="H817" i="110"/>
  <c r="N817" i="110" s="1"/>
  <c r="E817" i="110"/>
  <c r="D817" i="110"/>
  <c r="C817" i="110" s="1"/>
  <c r="H816" i="110"/>
  <c r="N816" i="110" s="1"/>
  <c r="E816" i="110"/>
  <c r="D816" i="110"/>
  <c r="C816" i="110" s="1"/>
  <c r="V815" i="110"/>
  <c r="H815" i="110"/>
  <c r="M815" i="110" s="1"/>
  <c r="E815" i="110"/>
  <c r="D815" i="110"/>
  <c r="C815" i="110"/>
  <c r="N814" i="110"/>
  <c r="H814" i="110"/>
  <c r="D814" i="110"/>
  <c r="E814" i="110" s="1"/>
  <c r="C814" i="110"/>
  <c r="V813" i="110"/>
  <c r="H813" i="110"/>
  <c r="M813" i="110" s="1"/>
  <c r="D813" i="110"/>
  <c r="E813" i="110" s="1"/>
  <c r="H812" i="110"/>
  <c r="N812" i="110" s="1"/>
  <c r="D812" i="110"/>
  <c r="E812" i="110" s="1"/>
  <c r="H811" i="110"/>
  <c r="N811" i="110" s="1"/>
  <c r="E811" i="110"/>
  <c r="D811" i="110"/>
  <c r="C811" i="110" s="1"/>
  <c r="V810" i="110"/>
  <c r="H810" i="110"/>
  <c r="M810" i="110" s="1"/>
  <c r="E810" i="110"/>
  <c r="D810" i="110"/>
  <c r="C810" i="110"/>
  <c r="H809" i="110"/>
  <c r="N809" i="110" s="1"/>
  <c r="E809" i="110"/>
  <c r="D809" i="110"/>
  <c r="C809" i="110"/>
  <c r="V808" i="110"/>
  <c r="H808" i="110"/>
  <c r="M808" i="110" s="1"/>
  <c r="D808" i="110"/>
  <c r="E808" i="110" s="1"/>
  <c r="C808" i="110"/>
  <c r="H807" i="110"/>
  <c r="N807" i="110" s="1"/>
  <c r="E807" i="110"/>
  <c r="D807" i="110"/>
  <c r="C807" i="110"/>
  <c r="H806" i="110"/>
  <c r="N806" i="110" s="1"/>
  <c r="E806" i="110"/>
  <c r="D806" i="110"/>
  <c r="C806" i="110"/>
  <c r="V805" i="110"/>
  <c r="H805" i="110"/>
  <c r="M805" i="110" s="1"/>
  <c r="D805" i="110"/>
  <c r="E805" i="110" s="1"/>
  <c r="C805" i="110"/>
  <c r="H804" i="110"/>
  <c r="N804" i="110" s="1"/>
  <c r="E804" i="110"/>
  <c r="D804" i="110"/>
  <c r="C804" i="110"/>
  <c r="H803" i="110"/>
  <c r="N803" i="110" s="1"/>
  <c r="E803" i="110"/>
  <c r="D803" i="110"/>
  <c r="C803" i="110"/>
  <c r="V802" i="110"/>
  <c r="H802" i="110"/>
  <c r="M802" i="110" s="1"/>
  <c r="D802" i="110"/>
  <c r="E802" i="110" s="1"/>
  <c r="C802" i="110"/>
  <c r="H801" i="110"/>
  <c r="N801" i="110" s="1"/>
  <c r="E801" i="110"/>
  <c r="D801" i="110"/>
  <c r="C801" i="110"/>
  <c r="H800" i="110"/>
  <c r="N800" i="110" s="1"/>
  <c r="E800" i="110"/>
  <c r="D800" i="110"/>
  <c r="C800" i="110"/>
  <c r="V799" i="110"/>
  <c r="H799" i="110"/>
  <c r="M799" i="110" s="1"/>
  <c r="D799" i="110"/>
  <c r="E799" i="110" s="1"/>
  <c r="C799" i="110"/>
  <c r="H798" i="110"/>
  <c r="N798" i="110" s="1"/>
  <c r="E798" i="110"/>
  <c r="D798" i="110"/>
  <c r="C798" i="110"/>
  <c r="H797" i="110"/>
  <c r="N797" i="110" s="1"/>
  <c r="E797" i="110"/>
  <c r="D797" i="110"/>
  <c r="C797" i="110"/>
  <c r="N796" i="110"/>
  <c r="H796" i="110"/>
  <c r="D796" i="110"/>
  <c r="E796" i="110" s="1"/>
  <c r="C796" i="110"/>
  <c r="V795" i="110"/>
  <c r="H795" i="110"/>
  <c r="M795" i="110" s="1"/>
  <c r="D795" i="110"/>
  <c r="E795" i="110" s="1"/>
  <c r="V794" i="110"/>
  <c r="H794" i="110"/>
  <c r="M794" i="110" s="1"/>
  <c r="D794" i="110"/>
  <c r="E794" i="110" s="1"/>
  <c r="H793" i="110"/>
  <c r="N793" i="110" s="1"/>
  <c r="D793" i="110"/>
  <c r="E793" i="110" s="1"/>
  <c r="C793" i="110"/>
  <c r="H792" i="110"/>
  <c r="N792" i="110" s="1"/>
  <c r="E792" i="110"/>
  <c r="D792" i="110"/>
  <c r="C792" i="110"/>
  <c r="V791" i="110"/>
  <c r="H791" i="110"/>
  <c r="M791" i="110" s="1"/>
  <c r="D791" i="110"/>
  <c r="E791" i="110" s="1"/>
  <c r="C791" i="110"/>
  <c r="H790" i="110"/>
  <c r="N790" i="110" s="1"/>
  <c r="D790" i="110"/>
  <c r="E790" i="110" s="1"/>
  <c r="H789" i="110"/>
  <c r="N789" i="110" s="1"/>
  <c r="E789" i="110"/>
  <c r="D789" i="110"/>
  <c r="C789" i="110" s="1"/>
  <c r="V788" i="110"/>
  <c r="H788" i="110"/>
  <c r="M788" i="110" s="1"/>
  <c r="D788" i="110"/>
  <c r="E788" i="110" s="1"/>
  <c r="H787" i="110"/>
  <c r="N787" i="110" s="1"/>
  <c r="D787" i="110"/>
  <c r="E787" i="110" s="1"/>
  <c r="H786" i="110"/>
  <c r="N786" i="110" s="1"/>
  <c r="D786" i="110"/>
  <c r="E786" i="110" s="1"/>
  <c r="V785" i="110"/>
  <c r="H785" i="110"/>
  <c r="M785" i="110" s="1"/>
  <c r="D785" i="110"/>
  <c r="E785" i="110" s="1"/>
  <c r="H784" i="110"/>
  <c r="N784" i="110" s="1"/>
  <c r="D784" i="110"/>
  <c r="E784" i="110" s="1"/>
  <c r="C784" i="110"/>
  <c r="H783" i="110"/>
  <c r="N783" i="110" s="1"/>
  <c r="D783" i="110"/>
  <c r="E783" i="110" s="1"/>
  <c r="C783" i="110"/>
  <c r="H782" i="110"/>
  <c r="N782" i="110" s="1"/>
  <c r="D782" i="110"/>
  <c r="E782" i="110" s="1"/>
  <c r="C782" i="110"/>
  <c r="N781" i="110"/>
  <c r="H781" i="110"/>
  <c r="D781" i="110"/>
  <c r="E781" i="110" s="1"/>
  <c r="V780" i="110"/>
  <c r="H780" i="110"/>
  <c r="M780" i="110" s="1"/>
  <c r="E780" i="110"/>
  <c r="D780" i="110"/>
  <c r="C780" i="110" s="1"/>
  <c r="V779" i="110"/>
  <c r="H779" i="110"/>
  <c r="M779" i="110" s="1"/>
  <c r="D779" i="110"/>
  <c r="E779" i="110" s="1"/>
  <c r="V778" i="110"/>
  <c r="H778" i="110"/>
  <c r="M778" i="110" s="1"/>
  <c r="D778" i="110"/>
  <c r="H777" i="110"/>
  <c r="N777" i="110" s="1"/>
  <c r="D777" i="110"/>
  <c r="H776" i="110"/>
  <c r="N776" i="110" s="1"/>
  <c r="D776" i="110"/>
  <c r="E776" i="110" s="1"/>
  <c r="C776" i="110"/>
  <c r="V775" i="110"/>
  <c r="M775" i="110"/>
  <c r="H775" i="110"/>
  <c r="D775" i="110"/>
  <c r="N774" i="110"/>
  <c r="H774" i="110"/>
  <c r="D774" i="110"/>
  <c r="H773" i="110"/>
  <c r="N773" i="110" s="1"/>
  <c r="D773" i="110"/>
  <c r="E773" i="110" s="1"/>
  <c r="V772" i="110"/>
  <c r="H772" i="110"/>
  <c r="M772" i="110" s="1"/>
  <c r="D772" i="110"/>
  <c r="H771" i="110"/>
  <c r="N771" i="110" s="1"/>
  <c r="D771" i="110"/>
  <c r="V770" i="110"/>
  <c r="M770" i="110"/>
  <c r="H770" i="110"/>
  <c r="D770" i="110"/>
  <c r="C770" i="110" s="1"/>
  <c r="N769" i="110"/>
  <c r="H769" i="110"/>
  <c r="D769" i="110"/>
  <c r="H768" i="110"/>
  <c r="N768" i="110" s="1"/>
  <c r="D768" i="110"/>
  <c r="V767" i="110"/>
  <c r="H767" i="110"/>
  <c r="M767" i="110" s="1"/>
  <c r="E767" i="110"/>
  <c r="D767" i="110"/>
  <c r="C767" i="110" s="1"/>
  <c r="H766" i="110"/>
  <c r="N766" i="110" s="1"/>
  <c r="D766" i="110"/>
  <c r="H765" i="110"/>
  <c r="N765" i="110" s="1"/>
  <c r="D765" i="110"/>
  <c r="V764" i="110"/>
  <c r="H764" i="110"/>
  <c r="M764" i="110" s="1"/>
  <c r="E764" i="110"/>
  <c r="D764" i="110"/>
  <c r="C764" i="110" s="1"/>
  <c r="H763" i="110"/>
  <c r="N763" i="110" s="1"/>
  <c r="D763" i="110"/>
  <c r="N762" i="110"/>
  <c r="H762" i="110"/>
  <c r="D762" i="110"/>
  <c r="H761" i="110"/>
  <c r="N761" i="110" s="1"/>
  <c r="D761" i="110"/>
  <c r="E761" i="110" s="1"/>
  <c r="V760" i="110"/>
  <c r="M760" i="110"/>
  <c r="H760" i="110"/>
  <c r="D760" i="110"/>
  <c r="V759" i="110"/>
  <c r="M759" i="110"/>
  <c r="H759" i="110"/>
  <c r="D759" i="110"/>
  <c r="E759" i="110" s="1"/>
  <c r="C759" i="110"/>
  <c r="N758" i="110"/>
  <c r="H758" i="110"/>
  <c r="D758" i="110"/>
  <c r="C758" i="110" s="1"/>
  <c r="V757" i="110"/>
  <c r="H757" i="110"/>
  <c r="M757" i="110" s="1"/>
  <c r="D757" i="110"/>
  <c r="E757" i="110" s="1"/>
  <c r="C757" i="110"/>
  <c r="N756" i="110"/>
  <c r="H756" i="110"/>
  <c r="D756" i="110"/>
  <c r="E756" i="110" s="1"/>
  <c r="H755" i="110"/>
  <c r="N755" i="110" s="1"/>
  <c r="E755" i="110"/>
  <c r="D755" i="110"/>
  <c r="C755" i="110" s="1"/>
  <c r="H754" i="110"/>
  <c r="N754" i="110" s="1"/>
  <c r="D754" i="110"/>
  <c r="V753" i="110"/>
  <c r="H753" i="110"/>
  <c r="M753" i="110" s="1"/>
  <c r="E753" i="110"/>
  <c r="D753" i="110"/>
  <c r="C753" i="110" s="1"/>
  <c r="V752" i="110"/>
  <c r="H752" i="110"/>
  <c r="M752" i="110" s="1"/>
  <c r="E752" i="110"/>
  <c r="D752" i="110"/>
  <c r="C752" i="110"/>
  <c r="H751" i="110"/>
  <c r="N751" i="110" s="1"/>
  <c r="E751" i="110"/>
  <c r="D751" i="110"/>
  <c r="C751" i="110"/>
  <c r="N750" i="110"/>
  <c r="H750" i="110"/>
  <c r="D750" i="110"/>
  <c r="E750" i="110" s="1"/>
  <c r="C750" i="110"/>
  <c r="V749" i="110"/>
  <c r="H749" i="110"/>
  <c r="M749" i="110" s="1"/>
  <c r="D749" i="110"/>
  <c r="E749" i="110" s="1"/>
  <c r="H748" i="110"/>
  <c r="N748" i="110" s="1"/>
  <c r="D748" i="110"/>
  <c r="E748" i="110" s="1"/>
  <c r="H747" i="110"/>
  <c r="N747" i="110" s="1"/>
  <c r="E747" i="110"/>
  <c r="D747" i="110"/>
  <c r="C747" i="110" s="1"/>
  <c r="V746" i="110"/>
  <c r="H746" i="110"/>
  <c r="M746" i="110" s="1"/>
  <c r="E746" i="110"/>
  <c r="D746" i="110"/>
  <c r="C746" i="110"/>
  <c r="H745" i="110"/>
  <c r="N745" i="110" s="1"/>
  <c r="E745" i="110"/>
  <c r="D745" i="110"/>
  <c r="C745" i="110"/>
  <c r="N744" i="110"/>
  <c r="H744" i="110"/>
  <c r="D744" i="110"/>
  <c r="E744" i="110" s="1"/>
  <c r="C744" i="110"/>
  <c r="N743" i="110"/>
  <c r="H743" i="110"/>
  <c r="D743" i="110"/>
  <c r="C743" i="110" s="1"/>
  <c r="V742" i="110"/>
  <c r="H742" i="110"/>
  <c r="M742" i="110" s="1"/>
  <c r="D742" i="110"/>
  <c r="E742" i="110" s="1"/>
  <c r="C742" i="110"/>
  <c r="V741" i="110"/>
  <c r="H741" i="110"/>
  <c r="M741" i="110" s="1"/>
  <c r="D741" i="110"/>
  <c r="E741" i="110" s="1"/>
  <c r="C741" i="110"/>
  <c r="V740" i="110"/>
  <c r="H740" i="110"/>
  <c r="M740" i="110" s="1"/>
  <c r="D740" i="110"/>
  <c r="H739" i="110"/>
  <c r="N739" i="110" s="1"/>
  <c r="D739" i="110"/>
  <c r="E739" i="110" s="1"/>
  <c r="C739" i="110"/>
  <c r="V738" i="110"/>
  <c r="M738" i="110"/>
  <c r="H738" i="110"/>
  <c r="D738" i="110"/>
  <c r="N737" i="110"/>
  <c r="H737" i="110"/>
  <c r="D737" i="110"/>
  <c r="H736" i="110"/>
  <c r="N736" i="110" s="1"/>
  <c r="D736" i="110"/>
  <c r="E736" i="110" s="1"/>
  <c r="V735" i="110"/>
  <c r="H735" i="110"/>
  <c r="M735" i="110" s="1"/>
  <c r="D735" i="110"/>
  <c r="H734" i="110"/>
  <c r="N734" i="110" s="1"/>
  <c r="D734" i="110"/>
  <c r="V733" i="110"/>
  <c r="M733" i="110"/>
  <c r="H733" i="110"/>
  <c r="D733" i="110"/>
  <c r="C733" i="110" s="1"/>
  <c r="N732" i="110"/>
  <c r="H732" i="110"/>
  <c r="D732" i="110"/>
  <c r="V731" i="110"/>
  <c r="M731" i="110"/>
  <c r="H731" i="110"/>
  <c r="D731" i="110"/>
  <c r="E731" i="110" s="1"/>
  <c r="H730" i="110"/>
  <c r="N730" i="110" s="1"/>
  <c r="D730" i="110"/>
  <c r="C730" i="110" s="1"/>
  <c r="N729" i="110"/>
  <c r="H729" i="110"/>
  <c r="D729" i="110"/>
  <c r="V728" i="110"/>
  <c r="M728" i="110"/>
  <c r="H728" i="110"/>
  <c r="D728" i="110"/>
  <c r="E728" i="110" s="1"/>
  <c r="V727" i="110"/>
  <c r="H727" i="110"/>
  <c r="M727" i="110" s="1"/>
  <c r="E727" i="110"/>
  <c r="D727" i="110"/>
  <c r="C727" i="110" s="1"/>
  <c r="H726" i="110"/>
  <c r="N726" i="110" s="1"/>
  <c r="E726" i="110"/>
  <c r="D726" i="110"/>
  <c r="C726" i="110" s="1"/>
  <c r="V725" i="110"/>
  <c r="H725" i="110"/>
  <c r="M725" i="110" s="1"/>
  <c r="D725" i="110"/>
  <c r="E725" i="110" s="1"/>
  <c r="H724" i="110"/>
  <c r="N724" i="110" s="1"/>
  <c r="E724" i="110"/>
  <c r="D724" i="110"/>
  <c r="C724" i="110" s="1"/>
  <c r="H723" i="110"/>
  <c r="N723" i="110" s="1"/>
  <c r="E723" i="110"/>
  <c r="D723" i="110"/>
  <c r="C723" i="110" s="1"/>
  <c r="V722" i="110"/>
  <c r="H722" i="110"/>
  <c r="M722" i="110" s="1"/>
  <c r="D722" i="110"/>
  <c r="E722" i="110" s="1"/>
  <c r="H721" i="110"/>
  <c r="N721" i="110" s="1"/>
  <c r="E721" i="110"/>
  <c r="D721" i="110"/>
  <c r="C721" i="110" s="1"/>
  <c r="V720" i="110"/>
  <c r="H720" i="110"/>
  <c r="M720" i="110" s="1"/>
  <c r="D720" i="110"/>
  <c r="E720" i="110" s="1"/>
  <c r="H719" i="110"/>
  <c r="N719" i="110" s="1"/>
  <c r="D719" i="110"/>
  <c r="E719" i="110" s="1"/>
  <c r="V718" i="110"/>
  <c r="H718" i="110"/>
  <c r="M718" i="110" s="1"/>
  <c r="D718" i="110"/>
  <c r="H717" i="110"/>
  <c r="N717" i="110" s="1"/>
  <c r="D717" i="110"/>
  <c r="E717" i="110" s="1"/>
  <c r="C717" i="110"/>
  <c r="H716" i="110"/>
  <c r="N716" i="110" s="1"/>
  <c r="D716" i="110"/>
  <c r="E716" i="110" s="1"/>
  <c r="H715" i="110"/>
  <c r="N715" i="110" s="1"/>
  <c r="E715" i="110"/>
  <c r="D715" i="110"/>
  <c r="C715" i="110" s="1"/>
  <c r="H714" i="110"/>
  <c r="N714" i="110" s="1"/>
  <c r="E714" i="110"/>
  <c r="D714" i="110"/>
  <c r="C714" i="110" s="1"/>
  <c r="V713" i="110"/>
  <c r="H713" i="110"/>
  <c r="M713" i="110" s="1"/>
  <c r="D713" i="110"/>
  <c r="E713" i="110" s="1"/>
  <c r="V712" i="110"/>
  <c r="M712" i="110"/>
  <c r="H712" i="110"/>
  <c r="D712" i="110"/>
  <c r="V711" i="110"/>
  <c r="M711" i="110"/>
  <c r="H711" i="110"/>
  <c r="D711" i="110"/>
  <c r="C711" i="110" s="1"/>
  <c r="V710" i="110"/>
  <c r="H710" i="110"/>
  <c r="M710" i="110" s="1"/>
  <c r="E710" i="110"/>
  <c r="D710" i="110"/>
  <c r="C710" i="110"/>
  <c r="N709" i="110"/>
  <c r="H709" i="110"/>
  <c r="D709" i="110"/>
  <c r="E709" i="110" s="1"/>
  <c r="C709" i="110"/>
  <c r="N708" i="110"/>
  <c r="H708" i="110"/>
  <c r="D708" i="110"/>
  <c r="C708" i="110" s="1"/>
  <c r="V707" i="110"/>
  <c r="H707" i="110"/>
  <c r="M707" i="110" s="1"/>
  <c r="D707" i="110"/>
  <c r="E707" i="110" s="1"/>
  <c r="C707" i="110"/>
  <c r="V706" i="110"/>
  <c r="H706" i="110"/>
  <c r="M706" i="110" s="1"/>
  <c r="D706" i="110"/>
  <c r="E706" i="110" s="1"/>
  <c r="C706" i="110"/>
  <c r="H705" i="110"/>
  <c r="N705" i="110" s="1"/>
  <c r="D705" i="110"/>
  <c r="E705" i="110" s="1"/>
  <c r="C705" i="110"/>
  <c r="H704" i="110"/>
  <c r="N704" i="110" s="1"/>
  <c r="D704" i="110"/>
  <c r="E704" i="110" s="1"/>
  <c r="C704" i="110"/>
  <c r="N703" i="110"/>
  <c r="H703" i="110"/>
  <c r="D703" i="110"/>
  <c r="E703" i="110" s="1"/>
  <c r="H702" i="110"/>
  <c r="N702" i="110" s="1"/>
  <c r="D702" i="110"/>
  <c r="C702" i="110" s="1"/>
  <c r="N701" i="110"/>
  <c r="H701" i="110"/>
  <c r="D701" i="110"/>
  <c r="N700" i="110"/>
  <c r="H700" i="110"/>
  <c r="D700" i="110"/>
  <c r="V699" i="110"/>
  <c r="M699" i="110"/>
  <c r="H699" i="110"/>
  <c r="D699" i="110"/>
  <c r="C699" i="110" s="1"/>
  <c r="V698" i="110"/>
  <c r="H698" i="110"/>
  <c r="M698" i="110" s="1"/>
  <c r="E698" i="110"/>
  <c r="D698" i="110"/>
  <c r="C698" i="110"/>
  <c r="V697" i="110"/>
  <c r="H697" i="110"/>
  <c r="M697" i="110" s="1"/>
  <c r="D697" i="110"/>
  <c r="E697" i="110" s="1"/>
  <c r="C697" i="110"/>
  <c r="V696" i="110"/>
  <c r="M696" i="110"/>
  <c r="H696" i="110"/>
  <c r="D696" i="110"/>
  <c r="V695" i="110"/>
  <c r="M695" i="110"/>
  <c r="H695" i="110"/>
  <c r="D695" i="110"/>
  <c r="C695" i="110" s="1"/>
  <c r="N694" i="110"/>
  <c r="H694" i="110"/>
  <c r="D694" i="110"/>
  <c r="N693" i="110"/>
  <c r="H693" i="110"/>
  <c r="D693" i="110"/>
  <c r="H692" i="110"/>
  <c r="N692" i="110" s="1"/>
  <c r="D692" i="110"/>
  <c r="E692" i="110" s="1"/>
  <c r="H691" i="110"/>
  <c r="N691" i="110" s="1"/>
  <c r="D691" i="110"/>
  <c r="E691" i="110" s="1"/>
  <c r="C691" i="110"/>
  <c r="H690" i="110"/>
  <c r="N690" i="110" s="1"/>
  <c r="D690" i="110"/>
  <c r="E690" i="110" s="1"/>
  <c r="C690" i="110"/>
  <c r="V689" i="110"/>
  <c r="H689" i="110"/>
  <c r="M689" i="110" s="1"/>
  <c r="D689" i="110"/>
  <c r="E689" i="110" s="1"/>
  <c r="C689" i="110"/>
  <c r="V688" i="110"/>
  <c r="H688" i="110"/>
  <c r="M688" i="110" s="1"/>
  <c r="D688" i="110"/>
  <c r="N687" i="110"/>
  <c r="H687" i="110"/>
  <c r="D687" i="110"/>
  <c r="V686" i="110"/>
  <c r="M686" i="110"/>
  <c r="H686" i="110"/>
  <c r="D686" i="110"/>
  <c r="C686" i="110" s="1"/>
  <c r="N685" i="110"/>
  <c r="H685" i="110"/>
  <c r="D685" i="110"/>
  <c r="V684" i="110"/>
  <c r="M684" i="110"/>
  <c r="H684" i="110"/>
  <c r="D684" i="110"/>
  <c r="E684" i="110" s="1"/>
  <c r="H683" i="110"/>
  <c r="N683" i="110" s="1"/>
  <c r="E683" i="110"/>
  <c r="D683" i="110"/>
  <c r="C683" i="110" s="1"/>
  <c r="V682" i="110"/>
  <c r="H682" i="110"/>
  <c r="M682" i="110" s="1"/>
  <c r="E682" i="110"/>
  <c r="D682" i="110"/>
  <c r="C682" i="110" s="1"/>
  <c r="H681" i="110"/>
  <c r="N681" i="110" s="1"/>
  <c r="E681" i="110"/>
  <c r="D681" i="110"/>
  <c r="C681" i="110"/>
  <c r="N680" i="110"/>
  <c r="H680" i="110"/>
  <c r="D680" i="110"/>
  <c r="C680" i="110" s="1"/>
  <c r="V679" i="110"/>
  <c r="H679" i="110"/>
  <c r="M679" i="110" s="1"/>
  <c r="E679" i="110"/>
  <c r="D679" i="110"/>
  <c r="C679" i="110"/>
  <c r="N678" i="110"/>
  <c r="H678" i="110"/>
  <c r="D678" i="110"/>
  <c r="E678" i="110" s="1"/>
  <c r="C678" i="110"/>
  <c r="V677" i="110"/>
  <c r="H677" i="110"/>
  <c r="M677" i="110" s="1"/>
  <c r="D677" i="110"/>
  <c r="E677" i="110" s="1"/>
  <c r="H676" i="110"/>
  <c r="N676" i="110" s="1"/>
  <c r="D676" i="110"/>
  <c r="E676" i="110" s="1"/>
  <c r="V675" i="110"/>
  <c r="H675" i="110"/>
  <c r="M675" i="110" s="1"/>
  <c r="D675" i="110"/>
  <c r="E675" i="110" s="1"/>
  <c r="H674" i="110"/>
  <c r="N674" i="110" s="1"/>
  <c r="D674" i="110"/>
  <c r="E674" i="110" s="1"/>
  <c r="C674" i="110"/>
  <c r="H673" i="110"/>
  <c r="N673" i="110" s="1"/>
  <c r="D673" i="110"/>
  <c r="E673" i="110" s="1"/>
  <c r="C673" i="110"/>
  <c r="V672" i="110"/>
  <c r="H672" i="110"/>
  <c r="M672" i="110" s="1"/>
  <c r="D672" i="110"/>
  <c r="E672" i="110" s="1"/>
  <c r="C672" i="110"/>
  <c r="H671" i="110"/>
  <c r="N671" i="110" s="1"/>
  <c r="D671" i="110"/>
  <c r="E671" i="110" s="1"/>
  <c r="C671" i="110"/>
  <c r="H670" i="110"/>
  <c r="N670" i="110" s="1"/>
  <c r="D670" i="110"/>
  <c r="E670" i="110" s="1"/>
  <c r="C670" i="110"/>
  <c r="N669" i="110"/>
  <c r="H669" i="110"/>
  <c r="D669" i="110"/>
  <c r="E669" i="110" s="1"/>
  <c r="V668" i="110"/>
  <c r="H668" i="110"/>
  <c r="M668" i="110" s="1"/>
  <c r="E668" i="110"/>
  <c r="D668" i="110"/>
  <c r="C668" i="110" s="1"/>
  <c r="V667" i="110"/>
  <c r="H667" i="110"/>
  <c r="M667" i="110" s="1"/>
  <c r="D667" i="110"/>
  <c r="E667" i="110" s="1"/>
  <c r="V666" i="110"/>
  <c r="H666" i="110"/>
  <c r="M666" i="110" s="1"/>
  <c r="E666" i="110"/>
  <c r="D666" i="110"/>
  <c r="C666" i="110" s="1"/>
  <c r="H665" i="110"/>
  <c r="N665" i="110" s="1"/>
  <c r="D665" i="110"/>
  <c r="V664" i="110"/>
  <c r="H664" i="110"/>
  <c r="M664" i="110" s="1"/>
  <c r="E664" i="110"/>
  <c r="D664" i="110"/>
  <c r="C664" i="110" s="1"/>
  <c r="H663" i="110"/>
  <c r="N663" i="110" s="1"/>
  <c r="D663" i="110"/>
  <c r="C663" i="110" s="1"/>
  <c r="V662" i="110"/>
  <c r="H662" i="110"/>
  <c r="M662" i="110" s="1"/>
  <c r="E662" i="110"/>
  <c r="D662" i="110"/>
  <c r="C662" i="110" s="1"/>
  <c r="H661" i="110"/>
  <c r="N661" i="110" s="1"/>
  <c r="E661" i="110"/>
  <c r="D661" i="110"/>
  <c r="C661" i="110" s="1"/>
  <c r="V660" i="110"/>
  <c r="H660" i="110"/>
  <c r="M660" i="110" s="1"/>
  <c r="E660" i="110"/>
  <c r="D660" i="110"/>
  <c r="C660" i="110"/>
  <c r="N659" i="110"/>
  <c r="H659" i="110"/>
  <c r="D659" i="110"/>
  <c r="E659" i="110" s="1"/>
  <c r="C659" i="110"/>
  <c r="V658" i="110"/>
  <c r="H658" i="110"/>
  <c r="M658" i="110" s="1"/>
  <c r="D658" i="110"/>
  <c r="E658" i="110" s="1"/>
  <c r="H657" i="110"/>
  <c r="N657" i="110" s="1"/>
  <c r="D657" i="110"/>
  <c r="E657" i="110" s="1"/>
  <c r="V656" i="110"/>
  <c r="H656" i="110"/>
  <c r="M656" i="110" s="1"/>
  <c r="D656" i="110"/>
  <c r="E656" i="110" s="1"/>
  <c r="H655" i="110"/>
  <c r="N655" i="110" s="1"/>
  <c r="D655" i="110"/>
  <c r="E655" i="110" s="1"/>
  <c r="V654" i="110"/>
  <c r="H654" i="110"/>
  <c r="M654" i="110" s="1"/>
  <c r="D654" i="110"/>
  <c r="E654" i="110" s="1"/>
  <c r="H653" i="110"/>
  <c r="N653" i="110" s="1"/>
  <c r="D653" i="110"/>
  <c r="E653" i="110" s="1"/>
  <c r="C653" i="110"/>
  <c r="V652" i="110"/>
  <c r="H652" i="110"/>
  <c r="M652" i="110" s="1"/>
  <c r="D652" i="110"/>
  <c r="V651" i="110"/>
  <c r="M651" i="110"/>
  <c r="H651" i="110"/>
  <c r="D651" i="110"/>
  <c r="C651" i="110" s="1"/>
  <c r="H650" i="110"/>
  <c r="N650" i="110" s="1"/>
  <c r="E650" i="110"/>
  <c r="D650" i="110"/>
  <c r="C650" i="110" s="1"/>
  <c r="V649" i="110"/>
  <c r="M649" i="110"/>
  <c r="H649" i="110"/>
  <c r="D649" i="110"/>
  <c r="E649" i="110" s="1"/>
  <c r="C649" i="110"/>
  <c r="N648" i="110"/>
  <c r="H648" i="110"/>
  <c r="D648" i="110"/>
  <c r="C648" i="110" s="1"/>
  <c r="V647" i="110"/>
  <c r="H647" i="110"/>
  <c r="M647" i="110" s="1"/>
  <c r="D647" i="110"/>
  <c r="E647" i="110" s="1"/>
  <c r="H646" i="110"/>
  <c r="N646" i="110" s="1"/>
  <c r="E646" i="110"/>
  <c r="D646" i="110"/>
  <c r="C646" i="110" s="1"/>
  <c r="H645" i="110"/>
  <c r="N645" i="110" s="1"/>
  <c r="E645" i="110"/>
  <c r="D645" i="110"/>
  <c r="C645" i="110" s="1"/>
  <c r="H644" i="110"/>
  <c r="N644" i="110" s="1"/>
  <c r="D644" i="110"/>
  <c r="C644" i="110" s="1"/>
  <c r="H643" i="110"/>
  <c r="N643" i="110" s="1"/>
  <c r="D643" i="110"/>
  <c r="H642" i="110"/>
  <c r="N642" i="110" s="1"/>
  <c r="D642" i="110"/>
  <c r="E642" i="110" s="1"/>
  <c r="H641" i="110"/>
  <c r="N641" i="110" s="1"/>
  <c r="D641" i="110"/>
  <c r="E641" i="110" s="1"/>
  <c r="H640" i="110"/>
  <c r="N640" i="110" s="1"/>
  <c r="D640" i="110"/>
  <c r="E640" i="110" s="1"/>
  <c r="H639" i="110"/>
  <c r="N639" i="110" s="1"/>
  <c r="D639" i="110"/>
  <c r="E639" i="110" s="1"/>
  <c r="H638" i="110"/>
  <c r="N638" i="110" s="1"/>
  <c r="E638" i="110"/>
  <c r="D638" i="110"/>
  <c r="C638" i="110" s="1"/>
  <c r="H637" i="110"/>
  <c r="N637" i="110" s="1"/>
  <c r="D637" i="110"/>
  <c r="C637" i="110" s="1"/>
  <c r="H636" i="110"/>
  <c r="N636" i="110" s="1"/>
  <c r="D636" i="110"/>
  <c r="C636" i="110" s="1"/>
  <c r="N635" i="110"/>
  <c r="H635" i="110"/>
  <c r="D635" i="110"/>
  <c r="N634" i="110"/>
  <c r="H634" i="110"/>
  <c r="D634" i="110"/>
  <c r="E634" i="110" s="1"/>
  <c r="H633" i="110"/>
  <c r="N633" i="110" s="1"/>
  <c r="D633" i="110"/>
  <c r="E633" i="110" s="1"/>
  <c r="H632" i="110"/>
  <c r="N632" i="110" s="1"/>
  <c r="D632" i="110"/>
  <c r="E632" i="110" s="1"/>
  <c r="C632" i="110"/>
  <c r="H631" i="110"/>
  <c r="N631" i="110" s="1"/>
  <c r="D631" i="110"/>
  <c r="E631" i="110" s="1"/>
  <c r="C631" i="110"/>
  <c r="N630" i="110"/>
  <c r="H630" i="110"/>
  <c r="D630" i="110"/>
  <c r="E630" i="110" s="1"/>
  <c r="H629" i="110"/>
  <c r="N629" i="110" s="1"/>
  <c r="D629" i="110"/>
  <c r="C629" i="110" s="1"/>
  <c r="N628" i="110"/>
  <c r="H628" i="110"/>
  <c r="D628" i="110"/>
  <c r="C628" i="110" s="1"/>
  <c r="H627" i="110"/>
  <c r="N627" i="110" s="1"/>
  <c r="D627" i="110"/>
  <c r="V626" i="110"/>
  <c r="M626" i="110"/>
  <c r="H626" i="110"/>
  <c r="D626" i="110"/>
  <c r="C626" i="110" s="1"/>
  <c r="V625" i="110"/>
  <c r="H625" i="110"/>
  <c r="M625" i="110" s="1"/>
  <c r="D625" i="110"/>
  <c r="E625" i="110" s="1"/>
  <c r="C625" i="110"/>
  <c r="V624" i="110"/>
  <c r="H624" i="110"/>
  <c r="M624" i="110" s="1"/>
  <c r="D624" i="110"/>
  <c r="E624" i="110" s="1"/>
  <c r="C624" i="110"/>
  <c r="V623" i="110"/>
  <c r="H623" i="110"/>
  <c r="M623" i="110" s="1"/>
  <c r="D623" i="110"/>
  <c r="V622" i="110"/>
  <c r="M622" i="110"/>
  <c r="H622" i="110"/>
  <c r="D622" i="110"/>
  <c r="C622" i="110" s="1"/>
  <c r="V621" i="110"/>
  <c r="H621" i="110"/>
  <c r="M621" i="110" s="1"/>
  <c r="D621" i="110"/>
  <c r="E621" i="110" s="1"/>
  <c r="V620" i="110"/>
  <c r="H620" i="110"/>
  <c r="M620" i="110" s="1"/>
  <c r="D620" i="110"/>
  <c r="E620" i="110" s="1"/>
  <c r="V619" i="110"/>
  <c r="H619" i="110"/>
  <c r="M619" i="110" s="1"/>
  <c r="D619" i="110"/>
  <c r="V618" i="110"/>
  <c r="H618" i="110"/>
  <c r="M618" i="110" s="1"/>
  <c r="D618" i="110"/>
  <c r="C618" i="110" s="1"/>
  <c r="V617" i="110"/>
  <c r="H617" i="110"/>
  <c r="M617" i="110" s="1"/>
  <c r="D617" i="110"/>
  <c r="E617" i="110" s="1"/>
  <c r="V616" i="110"/>
  <c r="H616" i="110"/>
  <c r="M616" i="110" s="1"/>
  <c r="D616" i="110"/>
  <c r="E616" i="110" s="1"/>
  <c r="V615" i="110"/>
  <c r="H615" i="110"/>
  <c r="M615" i="110" s="1"/>
  <c r="D615" i="110"/>
  <c r="V614" i="110"/>
  <c r="H614" i="110"/>
  <c r="M614" i="110" s="1"/>
  <c r="E614" i="110"/>
  <c r="D614" i="110"/>
  <c r="C614" i="110" s="1"/>
  <c r="V613" i="110"/>
  <c r="H613" i="110"/>
  <c r="M613" i="110" s="1"/>
  <c r="E613" i="110"/>
  <c r="D613" i="110"/>
  <c r="C613" i="110"/>
  <c r="V612" i="110"/>
  <c r="H612" i="110"/>
  <c r="M612" i="110" s="1"/>
  <c r="D612" i="110"/>
  <c r="E612" i="110" s="1"/>
  <c r="C612" i="110"/>
  <c r="V611" i="110"/>
  <c r="M611" i="110"/>
  <c r="H611" i="110"/>
  <c r="D611" i="110"/>
  <c r="V610" i="110"/>
  <c r="M610" i="110"/>
  <c r="H610" i="110"/>
  <c r="D610" i="110"/>
  <c r="C610" i="110" s="1"/>
  <c r="V609" i="110"/>
  <c r="H609" i="110"/>
  <c r="M609" i="110" s="1"/>
  <c r="D609" i="110"/>
  <c r="E609" i="110" s="1"/>
  <c r="V608" i="110"/>
  <c r="H608" i="110"/>
  <c r="M608" i="110" s="1"/>
  <c r="D608" i="110"/>
  <c r="E608" i="110" s="1"/>
  <c r="V607" i="110"/>
  <c r="H607" i="110"/>
  <c r="M607" i="110" s="1"/>
  <c r="D607" i="110"/>
  <c r="H606" i="110"/>
  <c r="N606" i="110" s="1"/>
  <c r="D606" i="110"/>
  <c r="E606" i="110" s="1"/>
  <c r="C606" i="110"/>
  <c r="V605" i="110"/>
  <c r="M605" i="110"/>
  <c r="H605" i="110"/>
  <c r="D605" i="110"/>
  <c r="C605" i="110" s="1"/>
  <c r="N604" i="110"/>
  <c r="H604" i="110"/>
  <c r="D604" i="110"/>
  <c r="V603" i="110"/>
  <c r="M603" i="110"/>
  <c r="H603" i="110"/>
  <c r="D603" i="110"/>
  <c r="C603" i="110" s="1"/>
  <c r="N602" i="110"/>
  <c r="H602" i="110"/>
  <c r="D602" i="110"/>
  <c r="C602" i="110" s="1"/>
  <c r="V601" i="110"/>
  <c r="H601" i="110"/>
  <c r="M601" i="110" s="1"/>
  <c r="E601" i="110"/>
  <c r="D601" i="110"/>
  <c r="C601" i="110" s="1"/>
  <c r="H600" i="110"/>
  <c r="N600" i="110" s="1"/>
  <c r="D600" i="110"/>
  <c r="C600" i="110" s="1"/>
  <c r="V599" i="110"/>
  <c r="H599" i="110"/>
  <c r="M599" i="110" s="1"/>
  <c r="E599" i="110"/>
  <c r="D599" i="110"/>
  <c r="C599" i="110" s="1"/>
  <c r="H598" i="110"/>
  <c r="N598" i="110" s="1"/>
  <c r="E598" i="110"/>
  <c r="D598" i="110"/>
  <c r="C598" i="110"/>
  <c r="N597" i="110"/>
  <c r="H597" i="110"/>
  <c r="D597" i="110"/>
  <c r="C597" i="110" s="1"/>
  <c r="N596" i="110"/>
  <c r="H596" i="110"/>
  <c r="D596" i="110"/>
  <c r="C596" i="110" s="1"/>
  <c r="V595" i="110"/>
  <c r="M595" i="110"/>
  <c r="H595" i="110"/>
  <c r="D595" i="110"/>
  <c r="E595" i="110" s="1"/>
  <c r="H594" i="110"/>
  <c r="N594" i="110" s="1"/>
  <c r="E594" i="110"/>
  <c r="D594" i="110"/>
  <c r="C594" i="110" s="1"/>
  <c r="H593" i="110"/>
  <c r="N593" i="110" s="1"/>
  <c r="D593" i="110"/>
  <c r="C593" i="110" s="1"/>
  <c r="N592" i="110"/>
  <c r="H592" i="110"/>
  <c r="D592" i="110"/>
  <c r="H591" i="110"/>
  <c r="N591" i="110" s="1"/>
  <c r="D591" i="110"/>
  <c r="E591" i="110" s="1"/>
  <c r="H590" i="110"/>
  <c r="N590" i="110" s="1"/>
  <c r="D590" i="110"/>
  <c r="E590" i="110" s="1"/>
  <c r="H589" i="110"/>
  <c r="N589" i="110" s="1"/>
  <c r="E589" i="110"/>
  <c r="D589" i="110"/>
  <c r="C589" i="110"/>
  <c r="H588" i="110"/>
  <c r="N588" i="110" s="1"/>
  <c r="E588" i="110"/>
  <c r="D588" i="110"/>
  <c r="C588" i="110"/>
  <c r="N587" i="110"/>
  <c r="H587" i="110"/>
  <c r="D587" i="110"/>
  <c r="E587" i="110" s="1"/>
  <c r="C587" i="110"/>
  <c r="N586" i="110"/>
  <c r="H586" i="110"/>
  <c r="D586" i="110"/>
  <c r="C586" i="110" s="1"/>
  <c r="N585" i="110"/>
  <c r="H585" i="110"/>
  <c r="D585" i="110"/>
  <c r="C585" i="110" s="1"/>
  <c r="V584" i="110"/>
  <c r="M584" i="110"/>
  <c r="H584" i="110"/>
  <c r="D584" i="110"/>
  <c r="E584" i="110" s="1"/>
  <c r="H583" i="110"/>
  <c r="N583" i="110" s="1"/>
  <c r="D583" i="110"/>
  <c r="C583" i="110" s="1"/>
  <c r="V582" i="110"/>
  <c r="H582" i="110"/>
  <c r="M582" i="110" s="1"/>
  <c r="D582" i="110"/>
  <c r="E582" i="110" s="1"/>
  <c r="H581" i="110"/>
  <c r="N581" i="110" s="1"/>
  <c r="E581" i="110"/>
  <c r="D581" i="110"/>
  <c r="C581" i="110" s="1"/>
  <c r="V580" i="110"/>
  <c r="H580" i="110"/>
  <c r="M580" i="110" s="1"/>
  <c r="E580" i="110"/>
  <c r="D580" i="110"/>
  <c r="C580" i="110"/>
  <c r="H579" i="110"/>
  <c r="N579" i="110" s="1"/>
  <c r="E579" i="110"/>
  <c r="D579" i="110"/>
  <c r="C579" i="110"/>
  <c r="V578" i="110"/>
  <c r="H578" i="110"/>
  <c r="M578" i="110" s="1"/>
  <c r="D578" i="110"/>
  <c r="E578" i="110" s="1"/>
  <c r="C578" i="110"/>
  <c r="H577" i="110"/>
  <c r="N577" i="110" s="1"/>
  <c r="E577" i="110"/>
  <c r="D577" i="110"/>
  <c r="C577" i="110"/>
  <c r="V576" i="110"/>
  <c r="M576" i="110"/>
  <c r="H576" i="110"/>
  <c r="D576" i="110"/>
  <c r="E576" i="110" s="1"/>
  <c r="C576" i="110"/>
  <c r="H575" i="110"/>
  <c r="N575" i="110" s="1"/>
  <c r="D575" i="110"/>
  <c r="E575" i="110" s="1"/>
  <c r="V574" i="110"/>
  <c r="M574" i="110"/>
  <c r="H574" i="110"/>
  <c r="D574" i="110"/>
  <c r="H573" i="110"/>
  <c r="N573" i="110" s="1"/>
  <c r="D573" i="110"/>
  <c r="E573" i="110" s="1"/>
  <c r="V572" i="110"/>
  <c r="H572" i="110"/>
  <c r="M572" i="110" s="1"/>
  <c r="D572" i="110"/>
  <c r="C572" i="110" s="1"/>
  <c r="H571" i="110"/>
  <c r="N571" i="110" s="1"/>
  <c r="D571" i="110"/>
  <c r="N570" i="110"/>
  <c r="H570" i="110"/>
  <c r="D570" i="110"/>
  <c r="E570" i="110" s="1"/>
  <c r="C570" i="110"/>
  <c r="H569" i="110"/>
  <c r="N569" i="110" s="1"/>
  <c r="D569" i="110"/>
  <c r="E569" i="110" s="1"/>
  <c r="H568" i="110"/>
  <c r="N568" i="110" s="1"/>
  <c r="E568" i="110"/>
  <c r="D568" i="110"/>
  <c r="C568" i="110" s="1"/>
  <c r="H567" i="110"/>
  <c r="N567" i="110" s="1"/>
  <c r="E567" i="110"/>
  <c r="D567" i="110"/>
  <c r="C567" i="110" s="1"/>
  <c r="V566" i="110"/>
  <c r="H566" i="110"/>
  <c r="M566" i="110" s="1"/>
  <c r="D566" i="110"/>
  <c r="E566" i="110" s="1"/>
  <c r="H565" i="110"/>
  <c r="N565" i="110" s="1"/>
  <c r="D565" i="110"/>
  <c r="E565" i="110" s="1"/>
  <c r="V564" i="110"/>
  <c r="H564" i="110"/>
  <c r="M564" i="110" s="1"/>
  <c r="D564" i="110"/>
  <c r="E564" i="110" s="1"/>
  <c r="H563" i="110"/>
  <c r="N563" i="110" s="1"/>
  <c r="D563" i="110"/>
  <c r="E563" i="110" s="1"/>
  <c r="V562" i="110"/>
  <c r="H562" i="110"/>
  <c r="M562" i="110" s="1"/>
  <c r="D562" i="110"/>
  <c r="H561" i="110"/>
  <c r="N561" i="110" s="1"/>
  <c r="D561" i="110"/>
  <c r="E561" i="110" s="1"/>
  <c r="C561" i="110"/>
  <c r="H560" i="110"/>
  <c r="N560" i="110" s="1"/>
  <c r="D560" i="110"/>
  <c r="E560" i="110" s="1"/>
  <c r="H559" i="110"/>
  <c r="N559" i="110" s="1"/>
  <c r="E559" i="110"/>
  <c r="D559" i="110"/>
  <c r="C559" i="110" s="1"/>
  <c r="V558" i="110"/>
  <c r="H558" i="110"/>
  <c r="M558" i="110" s="1"/>
  <c r="D558" i="110"/>
  <c r="E558" i="110" s="1"/>
  <c r="V557" i="110"/>
  <c r="H557" i="110"/>
  <c r="M557" i="110" s="1"/>
  <c r="E557" i="110"/>
  <c r="D557" i="110"/>
  <c r="C557" i="110" s="1"/>
  <c r="V556" i="110"/>
  <c r="M556" i="110"/>
  <c r="H556" i="110"/>
  <c r="D556" i="110"/>
  <c r="E556" i="110" s="1"/>
  <c r="C556" i="110"/>
  <c r="V555" i="110"/>
  <c r="H555" i="110"/>
  <c r="M555" i="110" s="1"/>
  <c r="D555" i="110"/>
  <c r="E555" i="110" s="1"/>
  <c r="H554" i="110"/>
  <c r="N554" i="110" s="1"/>
  <c r="D554" i="110"/>
  <c r="E554" i="110" s="1"/>
  <c r="V553" i="110"/>
  <c r="H553" i="110"/>
  <c r="M553" i="110" s="1"/>
  <c r="D553" i="110"/>
  <c r="E553" i="110" s="1"/>
  <c r="H552" i="110"/>
  <c r="N552" i="110" s="1"/>
  <c r="D552" i="110"/>
  <c r="E552" i="110" s="1"/>
  <c r="C552" i="110"/>
  <c r="V551" i="110"/>
  <c r="H551" i="110"/>
  <c r="M551" i="110" s="1"/>
  <c r="D551" i="110"/>
  <c r="E551" i="110" s="1"/>
  <c r="H550" i="110"/>
  <c r="N550" i="110" s="1"/>
  <c r="D550" i="110"/>
  <c r="E550" i="110" s="1"/>
  <c r="C550" i="110"/>
  <c r="H549" i="110"/>
  <c r="N549" i="110" s="1"/>
  <c r="D549" i="110"/>
  <c r="E549" i="110" s="1"/>
  <c r="C549" i="110"/>
  <c r="H548" i="110"/>
  <c r="N548" i="110" s="1"/>
  <c r="D548" i="110"/>
  <c r="E548" i="110" s="1"/>
  <c r="C548" i="110"/>
  <c r="V547" i="110"/>
  <c r="H547" i="110"/>
  <c r="M547" i="110" s="1"/>
  <c r="D547" i="110"/>
  <c r="E547" i="110" s="1"/>
  <c r="V546" i="110"/>
  <c r="M546" i="110"/>
  <c r="H546" i="110"/>
  <c r="D546" i="110"/>
  <c r="H545" i="110"/>
  <c r="N545" i="110" s="1"/>
  <c r="D545" i="110"/>
  <c r="E545" i="110" s="1"/>
  <c r="H544" i="110"/>
  <c r="N544" i="110" s="1"/>
  <c r="D544" i="110"/>
  <c r="E544" i="110" s="1"/>
  <c r="H543" i="110"/>
  <c r="N543" i="110" s="1"/>
  <c r="E543" i="110"/>
  <c r="D543" i="110"/>
  <c r="C543" i="110"/>
  <c r="V542" i="110"/>
  <c r="H542" i="110"/>
  <c r="M542" i="110" s="1"/>
  <c r="D542" i="110"/>
  <c r="E542" i="110" s="1"/>
  <c r="C542" i="110"/>
  <c r="V541" i="110"/>
  <c r="M541" i="110"/>
  <c r="H541" i="110"/>
  <c r="D541" i="110"/>
  <c r="C541" i="110" s="1"/>
  <c r="V540" i="110"/>
  <c r="M540" i="110"/>
  <c r="H540" i="110"/>
  <c r="D540" i="110"/>
  <c r="E540" i="110" s="1"/>
  <c r="H539" i="110"/>
  <c r="N539" i="110" s="1"/>
  <c r="E539" i="110"/>
  <c r="D539" i="110"/>
  <c r="C539" i="110" s="1"/>
  <c r="H538" i="110"/>
  <c r="N538" i="110" s="1"/>
  <c r="E538" i="110"/>
  <c r="D538" i="110"/>
  <c r="C538" i="110" s="1"/>
  <c r="V537" i="110"/>
  <c r="H537" i="110"/>
  <c r="M537" i="110" s="1"/>
  <c r="E537" i="110"/>
  <c r="D537" i="110"/>
  <c r="C537" i="110"/>
  <c r="N536" i="110"/>
  <c r="H536" i="110"/>
  <c r="D536" i="110"/>
  <c r="C536" i="110" s="1"/>
  <c r="H535" i="110"/>
  <c r="N535" i="110" s="1"/>
  <c r="E535" i="110"/>
  <c r="D535" i="110"/>
  <c r="C535" i="110" s="1"/>
  <c r="V534" i="110"/>
  <c r="M534" i="110"/>
  <c r="H534" i="110"/>
  <c r="D534" i="110"/>
  <c r="E534" i="110" s="1"/>
  <c r="C534" i="110"/>
  <c r="N533" i="110"/>
  <c r="H533" i="110"/>
  <c r="D533" i="110"/>
  <c r="C533" i="110" s="1"/>
  <c r="V532" i="110"/>
  <c r="H532" i="110"/>
  <c r="M532" i="110" s="1"/>
  <c r="D532" i="110"/>
  <c r="E532" i="110" s="1"/>
  <c r="H531" i="110"/>
  <c r="N531" i="110" s="1"/>
  <c r="E531" i="110"/>
  <c r="D531" i="110"/>
  <c r="C531" i="110" s="1"/>
  <c r="V530" i="110"/>
  <c r="H530" i="110"/>
  <c r="M530" i="110" s="1"/>
  <c r="E530" i="110"/>
  <c r="D530" i="110"/>
  <c r="C530" i="110"/>
  <c r="H529" i="110"/>
  <c r="N529" i="110" s="1"/>
  <c r="E529" i="110"/>
  <c r="D529" i="110"/>
  <c r="C529" i="110"/>
  <c r="V528" i="110"/>
  <c r="H528" i="110"/>
  <c r="M528" i="110" s="1"/>
  <c r="D528" i="110"/>
  <c r="E528" i="110" s="1"/>
  <c r="C528" i="110"/>
  <c r="H527" i="110"/>
  <c r="N527" i="110" s="1"/>
  <c r="E527" i="110"/>
  <c r="D527" i="110"/>
  <c r="C527" i="110"/>
  <c r="V526" i="110"/>
  <c r="M526" i="110"/>
  <c r="H526" i="110"/>
  <c r="D526" i="110"/>
  <c r="E526" i="110" s="1"/>
  <c r="H525" i="110"/>
  <c r="N525" i="110" s="1"/>
  <c r="D525" i="110"/>
  <c r="E525" i="110" s="1"/>
  <c r="V524" i="110"/>
  <c r="M524" i="110"/>
  <c r="H524" i="110"/>
  <c r="D524" i="110"/>
  <c r="H523" i="110"/>
  <c r="N523" i="110" s="1"/>
  <c r="D523" i="110"/>
  <c r="E523" i="110" s="1"/>
  <c r="H522" i="110"/>
  <c r="N522" i="110" s="1"/>
  <c r="D522" i="110"/>
  <c r="E522" i="110" s="1"/>
  <c r="H521" i="110"/>
  <c r="N521" i="110" s="1"/>
  <c r="D521" i="110"/>
  <c r="E521" i="110" s="1"/>
  <c r="C521" i="110"/>
  <c r="H520" i="110"/>
  <c r="N520" i="110" s="1"/>
  <c r="D520" i="110"/>
  <c r="E520" i="110" s="1"/>
  <c r="C520" i="110"/>
  <c r="V519" i="110"/>
  <c r="H519" i="110"/>
  <c r="M519" i="110" s="1"/>
  <c r="D519" i="110"/>
  <c r="E519" i="110" s="1"/>
  <c r="C519" i="110"/>
  <c r="V518" i="110"/>
  <c r="H518" i="110"/>
  <c r="M518" i="110" s="1"/>
  <c r="D518" i="110"/>
  <c r="V517" i="110"/>
  <c r="M517" i="110"/>
  <c r="H517" i="110"/>
  <c r="D517" i="110"/>
  <c r="C517" i="110" s="1"/>
  <c r="V516" i="110"/>
  <c r="H516" i="110"/>
  <c r="M516" i="110" s="1"/>
  <c r="D516" i="110"/>
  <c r="E516" i="110" s="1"/>
  <c r="C516" i="110"/>
  <c r="N515" i="110"/>
  <c r="H515" i="110"/>
  <c r="D515" i="110"/>
  <c r="E515" i="110" s="1"/>
  <c r="V514" i="110"/>
  <c r="H514" i="110"/>
  <c r="M514" i="110" s="1"/>
  <c r="E514" i="110"/>
  <c r="D514" i="110"/>
  <c r="C514" i="110" s="1"/>
  <c r="H513" i="110"/>
  <c r="N513" i="110" s="1"/>
  <c r="E513" i="110"/>
  <c r="D513" i="110"/>
  <c r="C513" i="110" s="1"/>
  <c r="V512" i="110"/>
  <c r="H512" i="110"/>
  <c r="M512" i="110" s="1"/>
  <c r="D512" i="110"/>
  <c r="E512" i="110" s="1"/>
  <c r="H511" i="110"/>
  <c r="N511" i="110" s="1"/>
  <c r="E511" i="110"/>
  <c r="D511" i="110"/>
  <c r="C511" i="110" s="1"/>
  <c r="H510" i="110"/>
  <c r="N510" i="110" s="1"/>
  <c r="E510" i="110"/>
  <c r="D510" i="110"/>
  <c r="C510" i="110" s="1"/>
  <c r="V509" i="110"/>
  <c r="H509" i="110"/>
  <c r="M509" i="110" s="1"/>
  <c r="D509" i="110"/>
  <c r="E509" i="110" s="1"/>
  <c r="V508" i="110"/>
  <c r="H508" i="110"/>
  <c r="M508" i="110" s="1"/>
  <c r="D508" i="110"/>
  <c r="V507" i="110"/>
  <c r="H507" i="110"/>
  <c r="M507" i="110" s="1"/>
  <c r="D507" i="110"/>
  <c r="C507" i="110" s="1"/>
  <c r="V506" i="110"/>
  <c r="H506" i="110"/>
  <c r="M506" i="110" s="1"/>
  <c r="E506" i="110"/>
  <c r="D506" i="110"/>
  <c r="C506" i="110" s="1"/>
  <c r="H505" i="110"/>
  <c r="N505" i="110" s="1"/>
  <c r="E505" i="110"/>
  <c r="D505" i="110"/>
  <c r="C505" i="110"/>
  <c r="V504" i="110"/>
  <c r="H504" i="110"/>
  <c r="M504" i="110" s="1"/>
  <c r="D504" i="110"/>
  <c r="E504" i="110" s="1"/>
  <c r="C504" i="110"/>
  <c r="H503" i="110"/>
  <c r="N503" i="110" s="1"/>
  <c r="D503" i="110"/>
  <c r="E503" i="110" s="1"/>
  <c r="C503" i="110"/>
  <c r="V502" i="110"/>
  <c r="H502" i="110"/>
  <c r="M502" i="110" s="1"/>
  <c r="D502" i="110"/>
  <c r="E502" i="110" s="1"/>
  <c r="H501" i="110"/>
  <c r="N501" i="110" s="1"/>
  <c r="E501" i="110"/>
  <c r="D501" i="110"/>
  <c r="C501" i="110"/>
  <c r="V500" i="110"/>
  <c r="H500" i="110"/>
  <c r="M500" i="110" s="1"/>
  <c r="D500" i="110"/>
  <c r="E500" i="110" s="1"/>
  <c r="C500" i="110"/>
  <c r="H499" i="110"/>
  <c r="N499" i="110" s="1"/>
  <c r="D499" i="110"/>
  <c r="E499" i="110" s="1"/>
  <c r="V498" i="110"/>
  <c r="H498" i="110"/>
  <c r="M498" i="110" s="1"/>
  <c r="D498" i="110"/>
  <c r="H497" i="110"/>
  <c r="N497" i="110" s="1"/>
  <c r="D497" i="110"/>
  <c r="E497" i="110" s="1"/>
  <c r="V496" i="110"/>
  <c r="H496" i="110"/>
  <c r="M496" i="110" s="1"/>
  <c r="D496" i="110"/>
  <c r="C496" i="110" s="1"/>
  <c r="H495" i="110"/>
  <c r="N495" i="110" s="1"/>
  <c r="D495" i="110"/>
  <c r="V494" i="110"/>
  <c r="H494" i="110"/>
  <c r="M494" i="110" s="1"/>
  <c r="D494" i="110"/>
  <c r="C494" i="110" s="1"/>
  <c r="N493" i="110"/>
  <c r="H493" i="110"/>
  <c r="D493" i="110"/>
  <c r="C493" i="110" s="1"/>
  <c r="V492" i="110"/>
  <c r="M492" i="110"/>
  <c r="H492" i="110"/>
  <c r="D492" i="110"/>
  <c r="E492" i="110" s="1"/>
  <c r="H491" i="110"/>
  <c r="N491" i="110" s="1"/>
  <c r="D491" i="110"/>
  <c r="C491" i="110" s="1"/>
  <c r="V490" i="110"/>
  <c r="H490" i="110"/>
  <c r="M490" i="110" s="1"/>
  <c r="D490" i="110"/>
  <c r="E490" i="110" s="1"/>
  <c r="H489" i="110"/>
  <c r="N489" i="110" s="1"/>
  <c r="E489" i="110"/>
  <c r="D489" i="110"/>
  <c r="C489" i="110" s="1"/>
  <c r="V488" i="110"/>
  <c r="H488" i="110"/>
  <c r="M488" i="110" s="1"/>
  <c r="E488" i="110"/>
  <c r="D488" i="110"/>
  <c r="C488" i="110"/>
  <c r="H487" i="110"/>
  <c r="N487" i="110" s="1"/>
  <c r="E487" i="110"/>
  <c r="D487" i="110"/>
  <c r="C487" i="110"/>
  <c r="V486" i="110"/>
  <c r="H486" i="110"/>
  <c r="M486" i="110" s="1"/>
  <c r="D486" i="110"/>
  <c r="E486" i="110" s="1"/>
  <c r="H485" i="110"/>
  <c r="N485" i="110" s="1"/>
  <c r="E485" i="110"/>
  <c r="D485" i="110"/>
  <c r="C485" i="110" s="1"/>
  <c r="V484" i="110"/>
  <c r="H484" i="110"/>
  <c r="M484" i="110" s="1"/>
  <c r="D484" i="110"/>
  <c r="E484" i="110" s="1"/>
  <c r="H483" i="110"/>
  <c r="N483" i="110" s="1"/>
  <c r="D483" i="110"/>
  <c r="E483" i="110" s="1"/>
  <c r="V482" i="110"/>
  <c r="H482" i="110"/>
  <c r="M482" i="110" s="1"/>
  <c r="D482" i="110"/>
  <c r="N481" i="110"/>
  <c r="H481" i="110"/>
  <c r="D481" i="110"/>
  <c r="E481" i="110" s="1"/>
  <c r="V480" i="110"/>
  <c r="M480" i="110"/>
  <c r="H480" i="110"/>
  <c r="D480" i="110"/>
  <c r="C480" i="110" s="1"/>
  <c r="H479" i="110"/>
  <c r="N479" i="110" s="1"/>
  <c r="D479" i="110"/>
  <c r="H478" i="110"/>
  <c r="N478" i="110" s="1"/>
  <c r="D478" i="110"/>
  <c r="E478" i="110" s="1"/>
  <c r="H477" i="110"/>
  <c r="N477" i="110" s="1"/>
  <c r="D477" i="110"/>
  <c r="E477" i="110" s="1"/>
  <c r="H476" i="110"/>
  <c r="N476" i="110" s="1"/>
  <c r="D476" i="110"/>
  <c r="E476" i="110" s="1"/>
  <c r="H475" i="110"/>
  <c r="N475" i="110" s="1"/>
  <c r="D475" i="110"/>
  <c r="E475" i="110" s="1"/>
  <c r="H474" i="110"/>
  <c r="N474" i="110" s="1"/>
  <c r="E474" i="110"/>
  <c r="D474" i="110"/>
  <c r="C474" i="110" s="1"/>
  <c r="H473" i="110"/>
  <c r="N473" i="110" s="1"/>
  <c r="E473" i="110"/>
  <c r="D473" i="110"/>
  <c r="C473" i="110" s="1"/>
  <c r="V472" i="110"/>
  <c r="H472" i="110"/>
  <c r="M472" i="110" s="1"/>
  <c r="E472" i="110"/>
  <c r="D472" i="110"/>
  <c r="C472" i="110"/>
  <c r="V471" i="110"/>
  <c r="H471" i="110"/>
  <c r="M471" i="110" s="1"/>
  <c r="D471" i="110"/>
  <c r="E471" i="110" s="1"/>
  <c r="V470" i="110"/>
  <c r="M470" i="110"/>
  <c r="H470" i="110"/>
  <c r="D470" i="110"/>
  <c r="V469" i="110"/>
  <c r="M469" i="110"/>
  <c r="H469" i="110"/>
  <c r="D469" i="110"/>
  <c r="C469" i="110" s="1"/>
  <c r="V468" i="110"/>
  <c r="H468" i="110"/>
  <c r="M468" i="110" s="1"/>
  <c r="E468" i="110"/>
  <c r="D468" i="110"/>
  <c r="C468" i="110"/>
  <c r="V467" i="110"/>
  <c r="H467" i="110"/>
  <c r="M467" i="110" s="1"/>
  <c r="D467" i="110"/>
  <c r="E467" i="110" s="1"/>
  <c r="C467" i="110"/>
  <c r="V466" i="110"/>
  <c r="M466" i="110"/>
  <c r="H466" i="110"/>
  <c r="D466" i="110"/>
  <c r="N465" i="110"/>
  <c r="H465" i="110"/>
  <c r="D465" i="110"/>
  <c r="E465" i="110" s="1"/>
  <c r="C465" i="110"/>
  <c r="V464" i="110"/>
  <c r="M464" i="110"/>
  <c r="H464" i="110"/>
  <c r="D464" i="110"/>
  <c r="C464" i="110" s="1"/>
  <c r="H463" i="110"/>
  <c r="N463" i="110" s="1"/>
  <c r="D463" i="110"/>
  <c r="V462" i="110"/>
  <c r="M462" i="110"/>
  <c r="H462" i="110"/>
  <c r="D462" i="110"/>
  <c r="C462" i="110" s="1"/>
  <c r="N461" i="110"/>
  <c r="H461" i="110"/>
  <c r="D461" i="110"/>
  <c r="C461" i="110" s="1"/>
  <c r="V460" i="110"/>
  <c r="M460" i="110"/>
  <c r="H460" i="110"/>
  <c r="D460" i="110"/>
  <c r="E460" i="110" s="1"/>
  <c r="H459" i="110"/>
  <c r="N459" i="110" s="1"/>
  <c r="E459" i="110"/>
  <c r="D459" i="110"/>
  <c r="C459" i="110" s="1"/>
  <c r="V458" i="110"/>
  <c r="H458" i="110"/>
  <c r="M458" i="110" s="1"/>
  <c r="E458" i="110"/>
  <c r="D458" i="110"/>
  <c r="C458" i="110" s="1"/>
  <c r="H457" i="110"/>
  <c r="N457" i="110" s="1"/>
  <c r="E457" i="110"/>
  <c r="D457" i="110"/>
  <c r="C457" i="110"/>
  <c r="V456" i="110"/>
  <c r="H456" i="110"/>
  <c r="M456" i="110" s="1"/>
  <c r="D456" i="110"/>
  <c r="E456" i="110" s="1"/>
  <c r="C456" i="110"/>
  <c r="H455" i="110"/>
  <c r="N455" i="110" s="1"/>
  <c r="D455" i="110"/>
  <c r="E455" i="110" s="1"/>
  <c r="C455" i="110"/>
  <c r="V454" i="110"/>
  <c r="H454" i="110"/>
  <c r="M454" i="110" s="1"/>
  <c r="D454" i="110"/>
  <c r="E454" i="110" s="1"/>
  <c r="C454" i="110"/>
  <c r="H453" i="110"/>
  <c r="N453" i="110" s="1"/>
  <c r="D453" i="110"/>
  <c r="E453" i="110" s="1"/>
  <c r="C453" i="110"/>
  <c r="V452" i="110"/>
  <c r="H452" i="110"/>
  <c r="M452" i="110" s="1"/>
  <c r="D452" i="110"/>
  <c r="E452" i="110" s="1"/>
  <c r="V451" i="110"/>
  <c r="H451" i="110"/>
  <c r="M451" i="110" s="1"/>
  <c r="D451" i="110"/>
  <c r="C451" i="110" s="1"/>
  <c r="H450" i="110"/>
  <c r="N450" i="110" s="1"/>
  <c r="D450" i="110"/>
  <c r="V449" i="110"/>
  <c r="M449" i="110"/>
  <c r="H449" i="110"/>
  <c r="D449" i="110"/>
  <c r="C449" i="110" s="1"/>
  <c r="H448" i="110"/>
  <c r="N448" i="110" s="1"/>
  <c r="D448" i="110"/>
  <c r="C448" i="110" s="1"/>
  <c r="V447" i="110"/>
  <c r="H447" i="110"/>
  <c r="M447" i="110" s="1"/>
  <c r="E447" i="110"/>
  <c r="D447" i="110"/>
  <c r="C447" i="110"/>
  <c r="N446" i="110"/>
  <c r="H446" i="110"/>
  <c r="D446" i="110"/>
  <c r="C446" i="110" s="1"/>
  <c r="V445" i="110"/>
  <c r="H445" i="110"/>
  <c r="M445" i="110" s="1"/>
  <c r="D445" i="110"/>
  <c r="E445" i="110" s="1"/>
  <c r="C445" i="110"/>
  <c r="N444" i="110"/>
  <c r="H444" i="110"/>
  <c r="D444" i="110"/>
  <c r="E444" i="110" s="1"/>
  <c r="V443" i="110"/>
  <c r="H443" i="110"/>
  <c r="M443" i="110" s="1"/>
  <c r="E443" i="110"/>
  <c r="D443" i="110"/>
  <c r="C443" i="110" s="1"/>
  <c r="H442" i="110"/>
  <c r="N442" i="110" s="1"/>
  <c r="E442" i="110"/>
  <c r="D442" i="110"/>
  <c r="C442" i="110" s="1"/>
  <c r="V441" i="110"/>
  <c r="H441" i="110"/>
  <c r="M441" i="110" s="1"/>
  <c r="D441" i="110"/>
  <c r="V440" i="110"/>
  <c r="H440" i="110"/>
  <c r="M440" i="110" s="1"/>
  <c r="D440" i="110"/>
  <c r="N439" i="110"/>
  <c r="H439" i="110"/>
  <c r="D439" i="110"/>
  <c r="V438" i="110"/>
  <c r="M438" i="110"/>
  <c r="H438" i="110"/>
  <c r="D438" i="110"/>
  <c r="C438" i="110" s="1"/>
  <c r="H437" i="110"/>
  <c r="N437" i="110" s="1"/>
  <c r="D437" i="110"/>
  <c r="H436" i="110"/>
  <c r="N436" i="110" s="1"/>
  <c r="D436" i="110"/>
  <c r="E436" i="110" s="1"/>
  <c r="V435" i="110"/>
  <c r="M435" i="110"/>
  <c r="H435" i="110"/>
  <c r="D435" i="110"/>
  <c r="C435" i="110" s="1"/>
  <c r="H434" i="110"/>
  <c r="N434" i="110" s="1"/>
  <c r="D434" i="110"/>
  <c r="H433" i="110"/>
  <c r="N433" i="110" s="1"/>
  <c r="D433" i="110"/>
  <c r="H432" i="110"/>
  <c r="N432" i="110" s="1"/>
  <c r="D432" i="110"/>
  <c r="E432" i="110" s="1"/>
  <c r="C432" i="110"/>
  <c r="H431" i="110"/>
  <c r="N431" i="110" s="1"/>
  <c r="D431" i="110"/>
  <c r="E431" i="110" s="1"/>
  <c r="C431" i="110"/>
  <c r="H430" i="110"/>
  <c r="N430" i="110" s="1"/>
  <c r="D430" i="110"/>
  <c r="E430" i="110" s="1"/>
  <c r="C430" i="110"/>
  <c r="N429" i="110"/>
  <c r="H429" i="110"/>
  <c r="D429" i="110"/>
  <c r="E429" i="110" s="1"/>
  <c r="V428" i="110"/>
  <c r="H428" i="110"/>
  <c r="M428" i="110" s="1"/>
  <c r="E428" i="110"/>
  <c r="D428" i="110"/>
  <c r="C428" i="110" s="1"/>
  <c r="H427" i="110"/>
  <c r="N427" i="110" s="1"/>
  <c r="E427" i="110"/>
  <c r="D427" i="110"/>
  <c r="C427" i="110" s="1"/>
  <c r="H426" i="110"/>
  <c r="N426" i="110" s="1"/>
  <c r="E426" i="110"/>
  <c r="D426" i="110"/>
  <c r="C426" i="110"/>
  <c r="N425" i="110"/>
  <c r="H425" i="110"/>
  <c r="D425" i="110"/>
  <c r="C425" i="110" s="1"/>
  <c r="H424" i="110"/>
  <c r="N424" i="110" s="1"/>
  <c r="E424" i="110"/>
  <c r="D424" i="110"/>
  <c r="C424" i="110" s="1"/>
  <c r="V423" i="110"/>
  <c r="M423" i="110"/>
  <c r="H423" i="110"/>
  <c r="D423" i="110"/>
  <c r="E423" i="110" s="1"/>
  <c r="C423" i="110"/>
  <c r="N422" i="110"/>
  <c r="H422" i="110"/>
  <c r="D422" i="110"/>
  <c r="C422" i="110" s="1"/>
  <c r="V421" i="110"/>
  <c r="H421" i="110"/>
  <c r="M421" i="110" s="1"/>
  <c r="D421" i="110"/>
  <c r="E421" i="110" s="1"/>
  <c r="H420" i="110"/>
  <c r="N420" i="110" s="1"/>
  <c r="E420" i="110"/>
  <c r="D420" i="110"/>
  <c r="C420" i="110" s="1"/>
  <c r="H419" i="110"/>
  <c r="N419" i="110" s="1"/>
  <c r="E419" i="110"/>
  <c r="D419" i="110"/>
  <c r="C419" i="110" s="1"/>
  <c r="H418" i="110"/>
  <c r="N418" i="110" s="1"/>
  <c r="D418" i="110"/>
  <c r="C418" i="110" s="1"/>
  <c r="V417" i="110"/>
  <c r="H417" i="110"/>
  <c r="M417" i="110" s="1"/>
  <c r="E417" i="110"/>
  <c r="D417" i="110"/>
  <c r="C417" i="110"/>
  <c r="V416" i="110"/>
  <c r="H416" i="110"/>
  <c r="M416" i="110" s="1"/>
  <c r="D416" i="110"/>
  <c r="E416" i="110" s="1"/>
  <c r="C416" i="110"/>
  <c r="V415" i="110"/>
  <c r="H415" i="110"/>
  <c r="M415" i="110" s="1"/>
  <c r="D415" i="110"/>
  <c r="E415" i="110" s="1"/>
  <c r="H414" i="110"/>
  <c r="N414" i="110" s="1"/>
  <c r="D414" i="110"/>
  <c r="E414" i="110" s="1"/>
  <c r="C414" i="110"/>
  <c r="V413" i="110"/>
  <c r="H413" i="110"/>
  <c r="M413" i="110" s="1"/>
  <c r="D413" i="110"/>
  <c r="H412" i="110"/>
  <c r="N412" i="110" s="1"/>
  <c r="D412" i="110"/>
  <c r="E412" i="110" s="1"/>
  <c r="V411" i="110"/>
  <c r="M411" i="110"/>
  <c r="H411" i="110"/>
  <c r="D411" i="110"/>
  <c r="E411" i="110" s="1"/>
  <c r="H410" i="110"/>
  <c r="N410" i="110" s="1"/>
  <c r="D410" i="110"/>
  <c r="V409" i="110"/>
  <c r="H409" i="110"/>
  <c r="M409" i="110" s="1"/>
  <c r="E409" i="110"/>
  <c r="D409" i="110"/>
  <c r="C409" i="110" s="1"/>
  <c r="H408" i="110"/>
  <c r="N408" i="110" s="1"/>
  <c r="E408" i="110"/>
  <c r="D408" i="110"/>
  <c r="C408" i="110" s="1"/>
  <c r="V407" i="110"/>
  <c r="H407" i="110"/>
  <c r="M407" i="110" s="1"/>
  <c r="E407" i="110"/>
  <c r="D407" i="110"/>
  <c r="C407" i="110"/>
  <c r="N406" i="110"/>
  <c r="H406" i="110"/>
  <c r="D406" i="110"/>
  <c r="C406" i="110" s="1"/>
  <c r="H405" i="110"/>
  <c r="N405" i="110" s="1"/>
  <c r="D405" i="110"/>
  <c r="H404" i="110"/>
  <c r="N404" i="110" s="1"/>
  <c r="D404" i="110"/>
  <c r="V403" i="110"/>
  <c r="M403" i="110"/>
  <c r="H403" i="110"/>
  <c r="D403" i="110"/>
  <c r="V402" i="110"/>
  <c r="H402" i="110"/>
  <c r="M402" i="110" s="1"/>
  <c r="D402" i="110"/>
  <c r="V401" i="110"/>
  <c r="H401" i="110"/>
  <c r="M401" i="110" s="1"/>
  <c r="D401" i="110"/>
  <c r="E401" i="110" s="1"/>
  <c r="H400" i="110"/>
  <c r="N400" i="110" s="1"/>
  <c r="D400" i="110"/>
  <c r="E400" i="110" s="1"/>
  <c r="C400" i="110"/>
  <c r="H399" i="110"/>
  <c r="N399" i="110" s="1"/>
  <c r="D399" i="110"/>
  <c r="E399" i="110" s="1"/>
  <c r="C399" i="110"/>
  <c r="N398" i="110"/>
  <c r="H398" i="110"/>
  <c r="D398" i="110"/>
  <c r="V397" i="110"/>
  <c r="H397" i="110"/>
  <c r="M397" i="110" s="1"/>
  <c r="E397" i="110"/>
  <c r="D397" i="110"/>
  <c r="C397" i="110" s="1"/>
  <c r="V396" i="110"/>
  <c r="H396" i="110"/>
  <c r="M396" i="110" s="1"/>
  <c r="D396" i="110"/>
  <c r="E396" i="110" s="1"/>
  <c r="V395" i="110"/>
  <c r="M395" i="110"/>
  <c r="H395" i="110"/>
  <c r="D395" i="110"/>
  <c r="C395" i="110" s="1"/>
  <c r="H394" i="110"/>
  <c r="N394" i="110" s="1"/>
  <c r="D394" i="110"/>
  <c r="N393" i="110"/>
  <c r="H393" i="110"/>
  <c r="D393" i="110"/>
  <c r="C393" i="110" s="1"/>
  <c r="H392" i="110"/>
  <c r="N392" i="110" s="1"/>
  <c r="D392" i="110"/>
  <c r="E392" i="110" s="1"/>
  <c r="V391" i="110"/>
  <c r="H391" i="110"/>
  <c r="M391" i="110" s="1"/>
  <c r="D391" i="110"/>
  <c r="V390" i="110"/>
  <c r="H390" i="110"/>
  <c r="M390" i="110" s="1"/>
  <c r="D390" i="110"/>
  <c r="V389" i="110"/>
  <c r="H389" i="110"/>
  <c r="M389" i="110" s="1"/>
  <c r="D389" i="110"/>
  <c r="E389" i="110" s="1"/>
  <c r="C389" i="110"/>
  <c r="N388" i="110"/>
  <c r="H388" i="110"/>
  <c r="D388" i="110"/>
  <c r="H387" i="110"/>
  <c r="N387" i="110" s="1"/>
  <c r="D387" i="110"/>
  <c r="C387" i="110" s="1"/>
  <c r="N386" i="110"/>
  <c r="H386" i="110"/>
  <c r="D386" i="110"/>
  <c r="E386" i="110" s="1"/>
  <c r="V385" i="110"/>
  <c r="M385" i="110"/>
  <c r="H385" i="110"/>
  <c r="D385" i="110"/>
  <c r="V384" i="110"/>
  <c r="H384" i="110"/>
  <c r="M384" i="110" s="1"/>
  <c r="E384" i="110"/>
  <c r="D384" i="110"/>
  <c r="C384" i="110"/>
  <c r="V383" i="110"/>
  <c r="H383" i="110"/>
  <c r="M383" i="110" s="1"/>
  <c r="D383" i="110"/>
  <c r="E383" i="110" s="1"/>
  <c r="C383" i="110"/>
  <c r="H382" i="110"/>
  <c r="N382" i="110" s="1"/>
  <c r="D382" i="110"/>
  <c r="E382" i="110" s="1"/>
  <c r="C382" i="110"/>
  <c r="V381" i="110"/>
  <c r="H381" i="110"/>
  <c r="M381" i="110" s="1"/>
  <c r="D381" i="110"/>
  <c r="E381" i="110" s="1"/>
  <c r="C381" i="110"/>
  <c r="V380" i="110"/>
  <c r="H380" i="110"/>
  <c r="M380" i="110" s="1"/>
  <c r="D380" i="110"/>
  <c r="H379" i="110"/>
  <c r="N379" i="110" s="1"/>
  <c r="D379" i="110"/>
  <c r="E379" i="110" s="1"/>
  <c r="V378" i="110"/>
  <c r="H378" i="110"/>
  <c r="M378" i="110" s="1"/>
  <c r="E378" i="110"/>
  <c r="D378" i="110"/>
  <c r="C378" i="110"/>
  <c r="N377" i="110"/>
  <c r="H377" i="110"/>
  <c r="D377" i="110"/>
  <c r="C377" i="110" s="1"/>
  <c r="V376" i="110"/>
  <c r="M376" i="110"/>
  <c r="H376" i="110"/>
  <c r="D376" i="110"/>
  <c r="E376" i="110" s="1"/>
  <c r="N375" i="110"/>
  <c r="H375" i="110"/>
  <c r="D375" i="110"/>
  <c r="C375" i="110" s="1"/>
  <c r="V374" i="110"/>
  <c r="M374" i="110"/>
  <c r="H374" i="110"/>
  <c r="D374" i="110"/>
  <c r="E374" i="110" s="1"/>
  <c r="C374" i="110"/>
  <c r="N373" i="110"/>
  <c r="H373" i="110"/>
  <c r="D373" i="110"/>
  <c r="E373" i="110" s="1"/>
  <c r="V372" i="110"/>
  <c r="H372" i="110"/>
  <c r="M372" i="110" s="1"/>
  <c r="D372" i="110"/>
  <c r="E372" i="110" s="1"/>
  <c r="C372" i="110"/>
  <c r="N371" i="110"/>
  <c r="H371" i="110"/>
  <c r="D371" i="110"/>
  <c r="V370" i="110"/>
  <c r="H370" i="110"/>
  <c r="M370" i="110" s="1"/>
  <c r="E370" i="110"/>
  <c r="D370" i="110"/>
  <c r="C370" i="110" s="1"/>
  <c r="H369" i="110"/>
  <c r="N369" i="110" s="1"/>
  <c r="E369" i="110"/>
  <c r="D369" i="110"/>
  <c r="C369" i="110" s="1"/>
  <c r="V368" i="110"/>
  <c r="H368" i="110"/>
  <c r="M368" i="110" s="1"/>
  <c r="D368" i="110"/>
  <c r="E368" i="110" s="1"/>
  <c r="H367" i="110"/>
  <c r="N367" i="110" s="1"/>
  <c r="E367" i="110"/>
  <c r="D367" i="110"/>
  <c r="C367" i="110" s="1"/>
  <c r="V366" i="110"/>
  <c r="M366" i="110"/>
  <c r="H366" i="110"/>
  <c r="D366" i="110"/>
  <c r="E366" i="110" s="1"/>
  <c r="C366" i="110"/>
  <c r="H365" i="110"/>
  <c r="N365" i="110" s="1"/>
  <c r="D365" i="110"/>
  <c r="E365" i="110" s="1"/>
  <c r="V364" i="110"/>
  <c r="H364" i="110"/>
  <c r="M364" i="110" s="1"/>
  <c r="D364" i="110"/>
  <c r="H363" i="110"/>
  <c r="N363" i="110" s="1"/>
  <c r="D363" i="110"/>
  <c r="E363" i="110" s="1"/>
  <c r="C363" i="110"/>
  <c r="V362" i="110"/>
  <c r="M362" i="110"/>
  <c r="H362" i="110"/>
  <c r="D362" i="110"/>
  <c r="C362" i="110" s="1"/>
  <c r="H361" i="110"/>
  <c r="N361" i="110" s="1"/>
  <c r="D361" i="110"/>
  <c r="H360" i="110"/>
  <c r="N360" i="110" s="1"/>
  <c r="D360" i="110"/>
  <c r="H359" i="110"/>
  <c r="N359" i="110" s="1"/>
  <c r="D359" i="110"/>
  <c r="E359" i="110" s="1"/>
  <c r="C359" i="110"/>
  <c r="V358" i="110"/>
  <c r="H358" i="110"/>
  <c r="M358" i="110" s="1"/>
  <c r="D358" i="110"/>
  <c r="V357" i="110"/>
  <c r="M357" i="110"/>
  <c r="H357" i="110"/>
  <c r="D357" i="110"/>
  <c r="E357" i="110" s="1"/>
  <c r="V356" i="110"/>
  <c r="H356" i="110"/>
  <c r="M356" i="110" s="1"/>
  <c r="D356" i="110"/>
  <c r="E356" i="110" s="1"/>
  <c r="C356" i="110"/>
  <c r="N355" i="110"/>
  <c r="H355" i="110"/>
  <c r="D355" i="110"/>
  <c r="H354" i="110"/>
  <c r="N354" i="110" s="1"/>
  <c r="D354" i="110"/>
  <c r="E354" i="110" s="1"/>
  <c r="V353" i="110"/>
  <c r="H353" i="110"/>
  <c r="M353" i="110" s="1"/>
  <c r="D353" i="110"/>
  <c r="V352" i="110"/>
  <c r="H352" i="110"/>
  <c r="M352" i="110" s="1"/>
  <c r="D352" i="110"/>
  <c r="H351" i="110"/>
  <c r="N351" i="110" s="1"/>
  <c r="D351" i="110"/>
  <c r="H350" i="110"/>
  <c r="N350" i="110" s="1"/>
  <c r="D350" i="110"/>
  <c r="V349" i="110"/>
  <c r="H349" i="110"/>
  <c r="M349" i="110" s="1"/>
  <c r="D349" i="110"/>
  <c r="E349" i="110" s="1"/>
  <c r="H348" i="110"/>
  <c r="N348" i="110" s="1"/>
  <c r="D348" i="110"/>
  <c r="E348" i="110" s="1"/>
  <c r="C348" i="110"/>
  <c r="H347" i="110"/>
  <c r="N347" i="110" s="1"/>
  <c r="D347" i="110"/>
  <c r="E347" i="110" s="1"/>
  <c r="C347" i="110"/>
  <c r="V346" i="110"/>
  <c r="H346" i="110"/>
  <c r="M346" i="110" s="1"/>
  <c r="D346" i="110"/>
  <c r="E346" i="110" s="1"/>
  <c r="C346" i="110"/>
  <c r="V345" i="110"/>
  <c r="H345" i="110"/>
  <c r="M345" i="110" s="1"/>
  <c r="D345" i="110"/>
  <c r="H344" i="110"/>
  <c r="N344" i="110" s="1"/>
  <c r="D344" i="110"/>
  <c r="E344" i="110" s="1"/>
  <c r="V343" i="110"/>
  <c r="M343" i="110"/>
  <c r="H343" i="110"/>
  <c r="D343" i="110"/>
  <c r="C343" i="110" s="1"/>
  <c r="H342" i="110"/>
  <c r="N342" i="110" s="1"/>
  <c r="D342" i="110"/>
  <c r="V341" i="110"/>
  <c r="H341" i="110"/>
  <c r="M341" i="110" s="1"/>
  <c r="D341" i="110"/>
  <c r="H340" i="110"/>
  <c r="N340" i="110" s="1"/>
  <c r="E340" i="110"/>
  <c r="D340" i="110"/>
  <c r="C340" i="110" s="1"/>
  <c r="V339" i="110"/>
  <c r="H339" i="110"/>
  <c r="M339" i="110" s="1"/>
  <c r="E339" i="110"/>
  <c r="D339" i="110"/>
  <c r="C339" i="110"/>
  <c r="V338" i="110"/>
  <c r="H338" i="110"/>
  <c r="M338" i="110" s="1"/>
  <c r="D338" i="110"/>
  <c r="E338" i="110" s="1"/>
  <c r="C338" i="110"/>
  <c r="H337" i="110"/>
  <c r="N337" i="110" s="1"/>
  <c r="D337" i="110"/>
  <c r="E337" i="110" s="1"/>
  <c r="C337" i="110"/>
  <c r="N336" i="110"/>
  <c r="H336" i="110"/>
  <c r="D336" i="110"/>
  <c r="V335" i="110"/>
  <c r="H335" i="110"/>
  <c r="M335" i="110" s="1"/>
  <c r="E335" i="110"/>
  <c r="D335" i="110"/>
  <c r="C335" i="110" s="1"/>
  <c r="V334" i="110"/>
  <c r="H334" i="110"/>
  <c r="M334" i="110" s="1"/>
  <c r="D334" i="110"/>
  <c r="E334" i="110" s="1"/>
  <c r="V333" i="110"/>
  <c r="M333" i="110"/>
  <c r="H333" i="110"/>
  <c r="D333" i="110"/>
  <c r="C333" i="110" s="1"/>
  <c r="H332" i="110"/>
  <c r="N332" i="110" s="1"/>
  <c r="D332" i="110"/>
  <c r="V331" i="110"/>
  <c r="H331" i="110"/>
  <c r="M331" i="110" s="1"/>
  <c r="D331" i="110"/>
  <c r="H330" i="110"/>
  <c r="N330" i="110" s="1"/>
  <c r="E330" i="110"/>
  <c r="D330" i="110"/>
  <c r="C330" i="110" s="1"/>
  <c r="V329" i="110"/>
  <c r="H329" i="110"/>
  <c r="M329" i="110" s="1"/>
  <c r="E329" i="110"/>
  <c r="D329" i="110"/>
  <c r="C329" i="110"/>
  <c r="N328" i="110"/>
  <c r="H328" i="110"/>
  <c r="D328" i="110"/>
  <c r="V327" i="110"/>
  <c r="H327" i="110"/>
  <c r="M327" i="110" s="1"/>
  <c r="E327" i="110"/>
  <c r="D327" i="110"/>
  <c r="C327" i="110"/>
  <c r="N326" i="110"/>
  <c r="H326" i="110"/>
  <c r="D326" i="110"/>
  <c r="E326" i="110" s="1"/>
  <c r="C326" i="110"/>
  <c r="V325" i="110"/>
  <c r="H325" i="110"/>
  <c r="M325" i="110" s="1"/>
  <c r="D325" i="110"/>
  <c r="H324" i="110"/>
  <c r="N324" i="110" s="1"/>
  <c r="D324" i="110"/>
  <c r="V323" i="110"/>
  <c r="H323" i="110"/>
  <c r="M323" i="110" s="1"/>
  <c r="D323" i="110"/>
  <c r="E323" i="110" s="1"/>
  <c r="V322" i="110"/>
  <c r="H322" i="110"/>
  <c r="M322" i="110" s="1"/>
  <c r="D322" i="110"/>
  <c r="H321" i="110"/>
  <c r="N321" i="110" s="1"/>
  <c r="D321" i="110"/>
  <c r="E321" i="110" s="1"/>
  <c r="H320" i="110"/>
  <c r="N320" i="110" s="1"/>
  <c r="D320" i="110"/>
  <c r="V319" i="110"/>
  <c r="H319" i="110"/>
  <c r="M319" i="110" s="1"/>
  <c r="D319" i="110"/>
  <c r="H318" i="110"/>
  <c r="N318" i="110" s="1"/>
  <c r="D318" i="110"/>
  <c r="E318" i="110" s="1"/>
  <c r="C318" i="110"/>
  <c r="H317" i="110"/>
  <c r="N317" i="110" s="1"/>
  <c r="D317" i="110"/>
  <c r="E317" i="110" s="1"/>
  <c r="V316" i="110"/>
  <c r="H316" i="110"/>
  <c r="M316" i="110" s="1"/>
  <c r="D316" i="110"/>
  <c r="V315" i="110"/>
  <c r="H315" i="110"/>
  <c r="M315" i="110" s="1"/>
  <c r="D315" i="110"/>
  <c r="N314" i="110"/>
  <c r="H314" i="110"/>
  <c r="D314" i="110"/>
  <c r="C314" i="110" s="1"/>
  <c r="V313" i="110"/>
  <c r="M313" i="110"/>
  <c r="H313" i="110"/>
  <c r="D313" i="110"/>
  <c r="H312" i="110"/>
  <c r="N312" i="110" s="1"/>
  <c r="D312" i="110"/>
  <c r="V311" i="110"/>
  <c r="H311" i="110"/>
  <c r="M311" i="110" s="1"/>
  <c r="D311" i="110"/>
  <c r="H310" i="110"/>
  <c r="N310" i="110" s="1"/>
  <c r="E310" i="110"/>
  <c r="D310" i="110"/>
  <c r="C310" i="110" s="1"/>
  <c r="H309" i="110"/>
  <c r="N309" i="110" s="1"/>
  <c r="D309" i="110"/>
  <c r="H308" i="110"/>
  <c r="N308" i="110" s="1"/>
  <c r="E308" i="110"/>
  <c r="D308" i="110"/>
  <c r="C308" i="110" s="1"/>
  <c r="V307" i="110"/>
  <c r="H307" i="110"/>
  <c r="M307" i="110" s="1"/>
  <c r="E307" i="110"/>
  <c r="D307" i="110"/>
  <c r="C307" i="110"/>
  <c r="V306" i="110"/>
  <c r="H306" i="110"/>
  <c r="M306" i="110" s="1"/>
  <c r="D306" i="110"/>
  <c r="E306" i="110" s="1"/>
  <c r="C306" i="110"/>
  <c r="V305" i="110"/>
  <c r="H305" i="110"/>
  <c r="M305" i="110" s="1"/>
  <c r="D305" i="110"/>
  <c r="E305" i="110" s="1"/>
  <c r="C305" i="110"/>
  <c r="V304" i="110"/>
  <c r="H304" i="110"/>
  <c r="M304" i="110" s="1"/>
  <c r="E304" i="110"/>
  <c r="D304" i="110"/>
  <c r="C304" i="110" s="1"/>
  <c r="H303" i="110"/>
  <c r="N303" i="110" s="1"/>
  <c r="D303" i="110"/>
  <c r="H302" i="110"/>
  <c r="N302" i="110" s="1"/>
  <c r="D302" i="110"/>
  <c r="E302" i="110" s="1"/>
  <c r="V301" i="110"/>
  <c r="H301" i="110"/>
  <c r="M301" i="110" s="1"/>
  <c r="D301" i="110"/>
  <c r="C301" i="110" s="1"/>
  <c r="V300" i="110"/>
  <c r="M300" i="110"/>
  <c r="H300" i="110"/>
  <c r="D300" i="110"/>
  <c r="E300" i="110" s="1"/>
  <c r="C300" i="110"/>
  <c r="H299" i="110"/>
  <c r="N299" i="110" s="1"/>
  <c r="D299" i="110"/>
  <c r="V298" i="110"/>
  <c r="H298" i="110"/>
  <c r="M298" i="110" s="1"/>
  <c r="D298" i="110"/>
  <c r="E298" i="110" s="1"/>
  <c r="C298" i="110"/>
  <c r="H297" i="110"/>
  <c r="N297" i="110" s="1"/>
  <c r="E297" i="110"/>
  <c r="D297" i="110"/>
  <c r="C297" i="110" s="1"/>
  <c r="H296" i="110"/>
  <c r="N296" i="110" s="1"/>
  <c r="D296" i="110"/>
  <c r="V295" i="110"/>
  <c r="H295" i="110"/>
  <c r="M295" i="110" s="1"/>
  <c r="E295" i="110"/>
  <c r="D295" i="110"/>
  <c r="C295" i="110" s="1"/>
  <c r="V294" i="110"/>
  <c r="H294" i="110"/>
  <c r="M294" i="110" s="1"/>
  <c r="D294" i="110"/>
  <c r="E294" i="110" s="1"/>
  <c r="H293" i="110"/>
  <c r="N293" i="110" s="1"/>
  <c r="D293" i="110"/>
  <c r="E293" i="110" s="1"/>
  <c r="V292" i="110"/>
  <c r="H292" i="110"/>
  <c r="M292" i="110" s="1"/>
  <c r="D292" i="110"/>
  <c r="E292" i="110" s="1"/>
  <c r="V291" i="110"/>
  <c r="H291" i="110"/>
  <c r="M291" i="110" s="1"/>
  <c r="E291" i="110"/>
  <c r="D291" i="110"/>
  <c r="C291" i="110" s="1"/>
  <c r="H290" i="110"/>
  <c r="N290" i="110" s="1"/>
  <c r="D290" i="110"/>
  <c r="V289" i="110"/>
  <c r="H289" i="110"/>
  <c r="M289" i="110" s="1"/>
  <c r="D289" i="110"/>
  <c r="N288" i="110"/>
  <c r="H288" i="110"/>
  <c r="D288" i="110"/>
  <c r="V287" i="110"/>
  <c r="H287" i="110"/>
  <c r="M287" i="110" s="1"/>
  <c r="E287" i="110"/>
  <c r="D287" i="110"/>
  <c r="C287" i="110" s="1"/>
  <c r="H286" i="110"/>
  <c r="N286" i="110" s="1"/>
  <c r="D286" i="110"/>
  <c r="V285" i="110"/>
  <c r="H285" i="110"/>
  <c r="M285" i="110" s="1"/>
  <c r="E285" i="110"/>
  <c r="D285" i="110"/>
  <c r="C285" i="110" s="1"/>
  <c r="H284" i="110"/>
  <c r="N284" i="110" s="1"/>
  <c r="E284" i="110"/>
  <c r="D284" i="110"/>
  <c r="C284" i="110"/>
  <c r="N283" i="110"/>
  <c r="H283" i="110"/>
  <c r="D283" i="110"/>
  <c r="H282" i="110"/>
  <c r="N282" i="110" s="1"/>
  <c r="D282" i="110"/>
  <c r="C282" i="110" s="1"/>
  <c r="H281" i="110"/>
  <c r="N281" i="110" s="1"/>
  <c r="D281" i="110"/>
  <c r="H280" i="110"/>
  <c r="N280" i="110" s="1"/>
  <c r="D280" i="110"/>
  <c r="E280" i="110" s="1"/>
  <c r="C280" i="110"/>
  <c r="V279" i="110"/>
  <c r="M279" i="110"/>
  <c r="H279" i="110"/>
  <c r="D279" i="110"/>
  <c r="C279" i="110" s="1"/>
  <c r="V278" i="110"/>
  <c r="M278" i="110"/>
  <c r="H278" i="110"/>
  <c r="D278" i="110"/>
  <c r="E278" i="110" s="1"/>
  <c r="V277" i="110"/>
  <c r="H277" i="110"/>
  <c r="M277" i="110" s="1"/>
  <c r="E277" i="110"/>
  <c r="D277" i="110"/>
  <c r="C277" i="110" s="1"/>
  <c r="V276" i="110"/>
  <c r="H276" i="110"/>
  <c r="M276" i="110" s="1"/>
  <c r="D276" i="110"/>
  <c r="E276" i="110" s="1"/>
  <c r="C276" i="110"/>
  <c r="V275" i="110"/>
  <c r="M275" i="110"/>
  <c r="H275" i="110"/>
  <c r="D275" i="110"/>
  <c r="C275" i="110" s="1"/>
  <c r="V274" i="110"/>
  <c r="M274" i="110"/>
  <c r="H274" i="110"/>
  <c r="D274" i="110"/>
  <c r="E274" i="110" s="1"/>
  <c r="H273" i="110"/>
  <c r="N273" i="110" s="1"/>
  <c r="D273" i="110"/>
  <c r="V272" i="110"/>
  <c r="H272" i="110"/>
  <c r="M272" i="110" s="1"/>
  <c r="D272" i="110"/>
  <c r="E272" i="110" s="1"/>
  <c r="H271" i="110"/>
  <c r="N271" i="110" s="1"/>
  <c r="D271" i="110"/>
  <c r="C271" i="110" s="1"/>
  <c r="V270" i="110"/>
  <c r="H270" i="110"/>
  <c r="M270" i="110" s="1"/>
  <c r="E270" i="110"/>
  <c r="D270" i="110"/>
  <c r="C270" i="110"/>
  <c r="H269" i="110"/>
  <c r="N269" i="110" s="1"/>
  <c r="E269" i="110"/>
  <c r="D269" i="110"/>
  <c r="C269" i="110"/>
  <c r="V268" i="110"/>
  <c r="H268" i="110"/>
  <c r="M268" i="110" s="1"/>
  <c r="D268" i="110"/>
  <c r="E268" i="110" s="1"/>
  <c r="C268" i="110"/>
  <c r="H267" i="110"/>
  <c r="N267" i="110" s="1"/>
  <c r="E267" i="110"/>
  <c r="D267" i="110"/>
  <c r="C267" i="110"/>
  <c r="V266" i="110"/>
  <c r="M266" i="110"/>
  <c r="H266" i="110"/>
  <c r="D266" i="110"/>
  <c r="E266" i="110" s="1"/>
  <c r="C266" i="110"/>
  <c r="H265" i="110"/>
  <c r="N265" i="110" s="1"/>
  <c r="D265" i="110"/>
  <c r="E265" i="110" s="1"/>
  <c r="C265" i="110"/>
  <c r="V264" i="110"/>
  <c r="H264" i="110"/>
  <c r="M264" i="110" s="1"/>
  <c r="D264" i="110"/>
  <c r="H263" i="110"/>
  <c r="N263" i="110" s="1"/>
  <c r="D263" i="110"/>
  <c r="H262" i="110"/>
  <c r="N262" i="110" s="1"/>
  <c r="D262" i="110"/>
  <c r="E262" i="110" s="1"/>
  <c r="V261" i="110"/>
  <c r="H261" i="110"/>
  <c r="M261" i="110" s="1"/>
  <c r="D261" i="110"/>
  <c r="V260" i="110"/>
  <c r="H260" i="110"/>
  <c r="M260" i="110" s="1"/>
  <c r="D260" i="110"/>
  <c r="N259" i="110"/>
  <c r="H259" i="110"/>
  <c r="D259" i="110"/>
  <c r="V258" i="110"/>
  <c r="H258" i="110"/>
  <c r="M258" i="110" s="1"/>
  <c r="D258" i="110"/>
  <c r="C258" i="110" s="1"/>
  <c r="H257" i="110"/>
  <c r="N257" i="110" s="1"/>
  <c r="D257" i="110"/>
  <c r="V256" i="110"/>
  <c r="H256" i="110"/>
  <c r="M256" i="110" s="1"/>
  <c r="D256" i="110"/>
  <c r="C256" i="110" s="1"/>
  <c r="H255" i="110"/>
  <c r="N255" i="110" s="1"/>
  <c r="E255" i="110"/>
  <c r="D255" i="110"/>
  <c r="C255" i="110"/>
  <c r="V254" i="110"/>
  <c r="H254" i="110"/>
  <c r="M254" i="110" s="1"/>
  <c r="D254" i="110"/>
  <c r="E254" i="110" s="1"/>
  <c r="C254" i="110"/>
  <c r="H253" i="110"/>
  <c r="N253" i="110" s="1"/>
  <c r="D253" i="110"/>
  <c r="E253" i="110" s="1"/>
  <c r="C253" i="110"/>
  <c r="V252" i="110"/>
  <c r="H252" i="110"/>
  <c r="M252" i="110" s="1"/>
  <c r="D252" i="110"/>
  <c r="E252" i="110" s="1"/>
  <c r="H251" i="110"/>
  <c r="N251" i="110" s="1"/>
  <c r="E251" i="110"/>
  <c r="D251" i="110"/>
  <c r="C251" i="110"/>
  <c r="H250" i="110"/>
  <c r="N250" i="110" s="1"/>
  <c r="E250" i="110"/>
  <c r="D250" i="110"/>
  <c r="C250" i="110"/>
  <c r="H249" i="110"/>
  <c r="N249" i="110" s="1"/>
  <c r="D249" i="110"/>
  <c r="E249" i="110" s="1"/>
  <c r="C249" i="110"/>
  <c r="N248" i="110"/>
  <c r="H248" i="110"/>
  <c r="D248" i="110"/>
  <c r="N247" i="110"/>
  <c r="H247" i="110"/>
  <c r="D247" i="110"/>
  <c r="C247" i="110" s="1"/>
  <c r="V246" i="110"/>
  <c r="M246" i="110"/>
  <c r="H246" i="110"/>
  <c r="D246" i="110"/>
  <c r="E246" i="110" s="1"/>
  <c r="V245" i="110"/>
  <c r="H245" i="110"/>
  <c r="M245" i="110" s="1"/>
  <c r="E245" i="110"/>
  <c r="D245" i="110"/>
  <c r="C245" i="110" s="1"/>
  <c r="V244" i="110"/>
  <c r="H244" i="110"/>
  <c r="M244" i="110" s="1"/>
  <c r="D244" i="110"/>
  <c r="E244" i="110" s="1"/>
  <c r="C244" i="110"/>
  <c r="V243" i="110"/>
  <c r="M243" i="110"/>
  <c r="H243" i="110"/>
  <c r="D243" i="110"/>
  <c r="C243" i="110" s="1"/>
  <c r="V242" i="110"/>
  <c r="M242" i="110"/>
  <c r="H242" i="110"/>
  <c r="E242" i="110"/>
  <c r="D242" i="110"/>
  <c r="C242" i="110"/>
  <c r="H241" i="110"/>
  <c r="N241" i="110" s="1"/>
  <c r="D241" i="110"/>
  <c r="V240" i="110"/>
  <c r="H240" i="110"/>
  <c r="M240" i="110" s="1"/>
  <c r="D240" i="110"/>
  <c r="E240" i="110" s="1"/>
  <c r="H239" i="110"/>
  <c r="N239" i="110" s="1"/>
  <c r="D239" i="110"/>
  <c r="C239" i="110" s="1"/>
  <c r="H238" i="110"/>
  <c r="N238" i="110" s="1"/>
  <c r="D238" i="110"/>
  <c r="V237" i="110"/>
  <c r="H237" i="110"/>
  <c r="M237" i="110" s="1"/>
  <c r="E237" i="110"/>
  <c r="D237" i="110"/>
  <c r="C237" i="110" s="1"/>
  <c r="V236" i="110"/>
  <c r="H236" i="110"/>
  <c r="M236" i="110" s="1"/>
  <c r="D236" i="110"/>
  <c r="E236" i="110" s="1"/>
  <c r="H235" i="110"/>
  <c r="N235" i="110" s="1"/>
  <c r="E235" i="110"/>
  <c r="D235" i="110"/>
  <c r="C235" i="110"/>
  <c r="V234" i="110"/>
  <c r="H234" i="110"/>
  <c r="M234" i="110" s="1"/>
  <c r="D234" i="110"/>
  <c r="E234" i="110" s="1"/>
  <c r="C234" i="110"/>
  <c r="H233" i="110"/>
  <c r="N233" i="110" s="1"/>
  <c r="D233" i="110"/>
  <c r="E233" i="110" s="1"/>
  <c r="V232" i="110"/>
  <c r="H232" i="110"/>
  <c r="M232" i="110" s="1"/>
  <c r="D232" i="110"/>
  <c r="H231" i="110"/>
  <c r="N231" i="110" s="1"/>
  <c r="D231" i="110"/>
  <c r="E231" i="110" s="1"/>
  <c r="C231" i="110"/>
  <c r="V230" i="110"/>
  <c r="M230" i="110"/>
  <c r="H230" i="110"/>
  <c r="E230" i="110"/>
  <c r="D230" i="110"/>
  <c r="C230" i="110" s="1"/>
  <c r="H229" i="110"/>
  <c r="N229" i="110" s="1"/>
  <c r="D229" i="110"/>
  <c r="V228" i="110"/>
  <c r="H228" i="110"/>
  <c r="M228" i="110" s="1"/>
  <c r="D228" i="110"/>
  <c r="N227" i="110"/>
  <c r="H227" i="110"/>
  <c r="D227" i="110"/>
  <c r="C227" i="110" s="1"/>
  <c r="V226" i="110"/>
  <c r="H226" i="110"/>
  <c r="M226" i="110" s="1"/>
  <c r="D226" i="110"/>
  <c r="C226" i="110" s="1"/>
  <c r="H225" i="110"/>
  <c r="N225" i="110" s="1"/>
  <c r="E225" i="110"/>
  <c r="D225" i="110"/>
  <c r="C225" i="110" s="1"/>
  <c r="V224" i="110"/>
  <c r="H224" i="110"/>
  <c r="M224" i="110" s="1"/>
  <c r="E224" i="110"/>
  <c r="D224" i="110"/>
  <c r="C224" i="110"/>
  <c r="V223" i="110"/>
  <c r="H223" i="110"/>
  <c r="M223" i="110" s="1"/>
  <c r="D223" i="110"/>
  <c r="E223" i="110" s="1"/>
  <c r="C223" i="110"/>
  <c r="H222" i="110"/>
  <c r="N222" i="110" s="1"/>
  <c r="E222" i="110"/>
  <c r="D222" i="110"/>
  <c r="C222" i="110"/>
  <c r="V221" i="110"/>
  <c r="M221" i="110"/>
  <c r="H221" i="110"/>
  <c r="D221" i="110"/>
  <c r="E221" i="110" s="1"/>
  <c r="H220" i="110"/>
  <c r="N220" i="110" s="1"/>
  <c r="D220" i="110"/>
  <c r="H219" i="110"/>
  <c r="N219" i="110" s="1"/>
  <c r="D219" i="110"/>
  <c r="C219" i="110" s="1"/>
  <c r="V218" i="110"/>
  <c r="M218" i="110"/>
  <c r="H218" i="110"/>
  <c r="D218" i="110"/>
  <c r="E218" i="110" s="1"/>
  <c r="V217" i="110"/>
  <c r="M217" i="110"/>
  <c r="H217" i="110"/>
  <c r="D217" i="110"/>
  <c r="C217" i="110" s="1"/>
  <c r="H216" i="110"/>
  <c r="N216" i="110" s="1"/>
  <c r="D216" i="110"/>
  <c r="N215" i="110"/>
  <c r="H215" i="110"/>
  <c r="D215" i="110"/>
  <c r="E215" i="110" s="1"/>
  <c r="H214" i="110"/>
  <c r="N214" i="110" s="1"/>
  <c r="D214" i="110"/>
  <c r="H213" i="110"/>
  <c r="N213" i="110" s="1"/>
  <c r="D213" i="110"/>
  <c r="C213" i="110" s="1"/>
  <c r="H212" i="110"/>
  <c r="N212" i="110" s="1"/>
  <c r="E212" i="110"/>
  <c r="D212" i="110"/>
  <c r="C212" i="110" s="1"/>
  <c r="N211" i="110"/>
  <c r="H211" i="110"/>
  <c r="E211" i="110"/>
  <c r="D211" i="110"/>
  <c r="C211" i="110"/>
  <c r="H210" i="110"/>
  <c r="N210" i="110" s="1"/>
  <c r="D210" i="110"/>
  <c r="N209" i="110"/>
  <c r="H209" i="110"/>
  <c r="D209" i="110"/>
  <c r="H208" i="110"/>
  <c r="N208" i="110" s="1"/>
  <c r="D208" i="110"/>
  <c r="H207" i="110"/>
  <c r="N207" i="110" s="1"/>
  <c r="D207" i="110"/>
  <c r="E207" i="110" s="1"/>
  <c r="C207" i="110"/>
  <c r="H206" i="110"/>
  <c r="N206" i="110" s="1"/>
  <c r="D206" i="110"/>
  <c r="E206" i="110" s="1"/>
  <c r="H205" i="110"/>
  <c r="N205" i="110" s="1"/>
  <c r="E205" i="110"/>
  <c r="D205" i="110"/>
  <c r="C205" i="110"/>
  <c r="H204" i="110"/>
  <c r="N204" i="110" s="1"/>
  <c r="E204" i="110"/>
  <c r="D204" i="110"/>
  <c r="C204" i="110"/>
  <c r="V203" i="110"/>
  <c r="H203" i="110"/>
  <c r="M203" i="110" s="1"/>
  <c r="D203" i="110"/>
  <c r="E203" i="110" s="1"/>
  <c r="H202" i="110"/>
  <c r="N202" i="110" s="1"/>
  <c r="D202" i="110"/>
  <c r="C202" i="110" s="1"/>
  <c r="V201" i="110"/>
  <c r="H201" i="110"/>
  <c r="M201" i="110" s="1"/>
  <c r="D201" i="110"/>
  <c r="H200" i="110"/>
  <c r="N200" i="110" s="1"/>
  <c r="D200" i="110"/>
  <c r="E200" i="110" s="1"/>
  <c r="V199" i="110"/>
  <c r="H199" i="110"/>
  <c r="M199" i="110" s="1"/>
  <c r="D199" i="110"/>
  <c r="H198" i="110"/>
  <c r="N198" i="110" s="1"/>
  <c r="D198" i="110"/>
  <c r="E198" i="110" s="1"/>
  <c r="V197" i="110"/>
  <c r="H197" i="110"/>
  <c r="M197" i="110" s="1"/>
  <c r="D197" i="110"/>
  <c r="C197" i="110" s="1"/>
  <c r="H196" i="110"/>
  <c r="N196" i="110" s="1"/>
  <c r="D196" i="110"/>
  <c r="V195" i="110"/>
  <c r="H195" i="110"/>
  <c r="M195" i="110" s="1"/>
  <c r="D195" i="110"/>
  <c r="C195" i="110" s="1"/>
  <c r="N194" i="110"/>
  <c r="H194" i="110"/>
  <c r="D194" i="110"/>
  <c r="C194" i="110" s="1"/>
  <c r="H193" i="110"/>
  <c r="N193" i="110" s="1"/>
  <c r="D193" i="110"/>
  <c r="V192" i="110"/>
  <c r="M192" i="110"/>
  <c r="H192" i="110"/>
  <c r="D192" i="110"/>
  <c r="C192" i="110" s="1"/>
  <c r="V191" i="110"/>
  <c r="H191" i="110"/>
  <c r="M191" i="110" s="1"/>
  <c r="D191" i="110"/>
  <c r="C191" i="110" s="1"/>
  <c r="N190" i="110"/>
  <c r="H190" i="110"/>
  <c r="E190" i="110"/>
  <c r="D190" i="110"/>
  <c r="C190" i="110"/>
  <c r="V189" i="110"/>
  <c r="H189" i="110"/>
  <c r="M189" i="110" s="1"/>
  <c r="D189" i="110"/>
  <c r="E189" i="110" s="1"/>
  <c r="H188" i="110"/>
  <c r="N188" i="110" s="1"/>
  <c r="D188" i="110"/>
  <c r="E188" i="110" s="1"/>
  <c r="V187" i="110"/>
  <c r="H187" i="110"/>
  <c r="M187" i="110" s="1"/>
  <c r="D187" i="110"/>
  <c r="E187" i="110" s="1"/>
  <c r="H186" i="110"/>
  <c r="N186" i="110" s="1"/>
  <c r="E186" i="110"/>
  <c r="D186" i="110"/>
  <c r="C186" i="110"/>
  <c r="V185" i="110"/>
  <c r="H185" i="110"/>
  <c r="M185" i="110" s="1"/>
  <c r="D185" i="110"/>
  <c r="E185" i="110" s="1"/>
  <c r="C185" i="110"/>
  <c r="H184" i="110"/>
  <c r="N184" i="110" s="1"/>
  <c r="D184" i="110"/>
  <c r="E184" i="110" s="1"/>
  <c r="H183" i="110"/>
  <c r="N183" i="110" s="1"/>
  <c r="E183" i="110"/>
  <c r="D183" i="110"/>
  <c r="C183" i="110"/>
  <c r="H182" i="110"/>
  <c r="N182" i="110" s="1"/>
  <c r="E182" i="110"/>
  <c r="D182" i="110"/>
  <c r="C182" i="110"/>
  <c r="H181" i="110"/>
  <c r="N181" i="110" s="1"/>
  <c r="D181" i="110"/>
  <c r="C181" i="110" s="1"/>
  <c r="V180" i="110"/>
  <c r="H180" i="110"/>
  <c r="M180" i="110" s="1"/>
  <c r="E180" i="110"/>
  <c r="D180" i="110"/>
  <c r="C180" i="110"/>
  <c r="V179" i="110"/>
  <c r="H179" i="110"/>
  <c r="M179" i="110" s="1"/>
  <c r="D179" i="110"/>
  <c r="E179" i="110" s="1"/>
  <c r="C179" i="110"/>
  <c r="V178" i="110"/>
  <c r="M178" i="110"/>
  <c r="H178" i="110"/>
  <c r="E178" i="110"/>
  <c r="D178" i="110"/>
  <c r="C178" i="110" s="1"/>
  <c r="V177" i="110"/>
  <c r="H177" i="110"/>
  <c r="M177" i="110" s="1"/>
  <c r="D177" i="110"/>
  <c r="C177" i="110" s="1"/>
  <c r="N176" i="110"/>
  <c r="H176" i="110"/>
  <c r="E176" i="110"/>
  <c r="D176" i="110"/>
  <c r="C176" i="110" s="1"/>
  <c r="N175" i="110"/>
  <c r="H175" i="110"/>
  <c r="E175" i="110"/>
  <c r="D175" i="110"/>
  <c r="C175" i="110" s="1"/>
  <c r="N174" i="110"/>
  <c r="H174" i="110"/>
  <c r="D174" i="110"/>
  <c r="V173" i="110"/>
  <c r="M173" i="110"/>
  <c r="H173" i="110"/>
  <c r="E173" i="110"/>
  <c r="D173" i="110"/>
  <c r="C173" i="110" s="1"/>
  <c r="V172" i="110"/>
  <c r="H172" i="110"/>
  <c r="M172" i="110" s="1"/>
  <c r="E172" i="110"/>
  <c r="D172" i="110"/>
  <c r="C172" i="110"/>
  <c r="H171" i="110"/>
  <c r="N171" i="110" s="1"/>
  <c r="D171" i="110"/>
  <c r="E171" i="110" s="1"/>
  <c r="N170" i="110"/>
  <c r="H170" i="110"/>
  <c r="E170" i="110"/>
  <c r="D170" i="110"/>
  <c r="C170" i="110" s="1"/>
  <c r="V169" i="110"/>
  <c r="H169" i="110"/>
  <c r="M169" i="110" s="1"/>
  <c r="E169" i="110"/>
  <c r="D169" i="110"/>
  <c r="C169" i="110"/>
  <c r="H168" i="110"/>
  <c r="N168" i="110" s="1"/>
  <c r="D168" i="110"/>
  <c r="C168" i="110" s="1"/>
  <c r="N167" i="110"/>
  <c r="H167" i="110"/>
  <c r="E167" i="110"/>
  <c r="D167" i="110"/>
  <c r="C167" i="110" s="1"/>
  <c r="V166" i="110"/>
  <c r="H166" i="110"/>
  <c r="M166" i="110" s="1"/>
  <c r="E166" i="110"/>
  <c r="D166" i="110"/>
  <c r="C166" i="110"/>
  <c r="H165" i="110"/>
  <c r="N165" i="110" s="1"/>
  <c r="D165" i="110"/>
  <c r="E165" i="110" s="1"/>
  <c r="V164" i="110"/>
  <c r="H164" i="110"/>
  <c r="M164" i="110" s="1"/>
  <c r="E164" i="110"/>
  <c r="D164" i="110"/>
  <c r="C164" i="110"/>
  <c r="H163" i="110"/>
  <c r="N163" i="110" s="1"/>
  <c r="E163" i="110"/>
  <c r="D163" i="110"/>
  <c r="C163" i="110"/>
  <c r="H162" i="110"/>
  <c r="N162" i="110" s="1"/>
  <c r="D162" i="110"/>
  <c r="C162" i="110" s="1"/>
  <c r="V161" i="110"/>
  <c r="H161" i="110"/>
  <c r="M161" i="110" s="1"/>
  <c r="E161" i="110"/>
  <c r="D161" i="110"/>
  <c r="C161" i="110"/>
  <c r="H160" i="110"/>
  <c r="N160" i="110" s="1"/>
  <c r="E160" i="110"/>
  <c r="D160" i="110"/>
  <c r="C160" i="110"/>
  <c r="V159" i="110"/>
  <c r="H159" i="110"/>
  <c r="M159" i="110" s="1"/>
  <c r="D159" i="110"/>
  <c r="E159" i="110" s="1"/>
  <c r="C159" i="110"/>
  <c r="H158" i="110"/>
  <c r="N158" i="110" s="1"/>
  <c r="E158" i="110"/>
  <c r="D158" i="110"/>
  <c r="C158" i="110"/>
  <c r="V157" i="110"/>
  <c r="M157" i="110"/>
  <c r="H157" i="110"/>
  <c r="D157" i="110"/>
  <c r="E157" i="110" s="1"/>
  <c r="H156" i="110"/>
  <c r="N156" i="110" s="1"/>
  <c r="D156" i="110"/>
  <c r="E156" i="110" s="1"/>
  <c r="H155" i="110"/>
  <c r="N155" i="110" s="1"/>
  <c r="D155" i="110"/>
  <c r="C155" i="110" s="1"/>
  <c r="V154" i="110"/>
  <c r="H154" i="110"/>
  <c r="M154" i="110" s="1"/>
  <c r="D154" i="110"/>
  <c r="E154" i="110" s="1"/>
  <c r="V153" i="110"/>
  <c r="H153" i="110"/>
  <c r="M153" i="110" s="1"/>
  <c r="D153" i="110"/>
  <c r="C153" i="110" s="1"/>
  <c r="H152" i="110"/>
  <c r="N152" i="110" s="1"/>
  <c r="D152" i="110"/>
  <c r="N151" i="110"/>
  <c r="H151" i="110"/>
  <c r="D151" i="110"/>
  <c r="E151" i="110" s="1"/>
  <c r="H150" i="110"/>
  <c r="N150" i="110" s="1"/>
  <c r="D150" i="110"/>
  <c r="E150" i="110" s="1"/>
  <c r="V149" i="110"/>
  <c r="H149" i="110"/>
  <c r="M149" i="110" s="1"/>
  <c r="D149" i="110"/>
  <c r="V148" i="110"/>
  <c r="H148" i="110"/>
  <c r="M148" i="110" s="1"/>
  <c r="D148" i="110"/>
  <c r="C148" i="110" s="1"/>
  <c r="H147" i="110"/>
  <c r="N147" i="110" s="1"/>
  <c r="D147" i="110"/>
  <c r="C147" i="110" s="1"/>
  <c r="H146" i="110"/>
  <c r="N146" i="110" s="1"/>
  <c r="D146" i="110"/>
  <c r="H145" i="110"/>
  <c r="N145" i="110" s="1"/>
  <c r="D145" i="110"/>
  <c r="E145" i="110" s="1"/>
  <c r="C145" i="110"/>
  <c r="V144" i="110"/>
  <c r="M144" i="110"/>
  <c r="H144" i="110"/>
  <c r="E144" i="110"/>
  <c r="D144" i="110"/>
  <c r="C144" i="110" s="1"/>
  <c r="V143" i="110"/>
  <c r="H143" i="110"/>
  <c r="M143" i="110" s="1"/>
  <c r="D143" i="110"/>
  <c r="E143" i="110" s="1"/>
  <c r="N142" i="110"/>
  <c r="H142" i="110"/>
  <c r="E142" i="110"/>
  <c r="D142" i="110"/>
  <c r="C142" i="110" s="1"/>
  <c r="V141" i="110"/>
  <c r="H141" i="110"/>
  <c r="M141" i="110" s="1"/>
  <c r="E141" i="110"/>
  <c r="D141" i="110"/>
  <c r="C141" i="110"/>
  <c r="H140" i="110"/>
  <c r="N140" i="110" s="1"/>
  <c r="D140" i="110"/>
  <c r="C140" i="110" s="1"/>
  <c r="V139" i="110"/>
  <c r="H139" i="110"/>
  <c r="M139" i="110" s="1"/>
  <c r="E139" i="110"/>
  <c r="D139" i="110"/>
  <c r="C139" i="110"/>
  <c r="H138" i="110"/>
  <c r="N138" i="110" s="1"/>
  <c r="E138" i="110"/>
  <c r="D138" i="110"/>
  <c r="C138" i="110"/>
  <c r="V137" i="110"/>
  <c r="H137" i="110"/>
  <c r="M137" i="110" s="1"/>
  <c r="D137" i="110"/>
  <c r="E137" i="110" s="1"/>
  <c r="C137" i="110"/>
  <c r="H136" i="110"/>
  <c r="N136" i="110" s="1"/>
  <c r="E136" i="110"/>
  <c r="D136" i="110"/>
  <c r="C136" i="110"/>
  <c r="H135" i="110"/>
  <c r="N135" i="110" s="1"/>
  <c r="E135" i="110"/>
  <c r="D135" i="110"/>
  <c r="C135" i="110"/>
  <c r="V134" i="110"/>
  <c r="H134" i="110"/>
  <c r="M134" i="110" s="1"/>
  <c r="D134" i="110"/>
  <c r="E134" i="110" s="1"/>
  <c r="C134" i="110"/>
  <c r="V133" i="110"/>
  <c r="M133" i="110"/>
  <c r="H133" i="110"/>
  <c r="D133" i="110"/>
  <c r="H132" i="110"/>
  <c r="N132" i="110" s="1"/>
  <c r="D132" i="110"/>
  <c r="E132" i="110" s="1"/>
  <c r="H131" i="110"/>
  <c r="N131" i="110" s="1"/>
  <c r="D131" i="110"/>
  <c r="E131" i="110" s="1"/>
  <c r="V130" i="110"/>
  <c r="H130" i="110"/>
  <c r="M130" i="110" s="1"/>
  <c r="D130" i="110"/>
  <c r="H129" i="110"/>
  <c r="N129" i="110" s="1"/>
  <c r="D129" i="110"/>
  <c r="E129" i="110" s="1"/>
  <c r="V128" i="110"/>
  <c r="H128" i="110"/>
  <c r="M128" i="110" s="1"/>
  <c r="D128" i="110"/>
  <c r="C128" i="110" s="1"/>
  <c r="H127" i="110"/>
  <c r="N127" i="110" s="1"/>
  <c r="D127" i="110"/>
  <c r="V126" i="110"/>
  <c r="H126" i="110"/>
  <c r="M126" i="110" s="1"/>
  <c r="D126" i="110"/>
  <c r="C126" i="110" s="1"/>
  <c r="N125" i="110"/>
  <c r="H125" i="110"/>
  <c r="D125" i="110"/>
  <c r="C125" i="110" s="1"/>
  <c r="V124" i="110"/>
  <c r="M124" i="110"/>
  <c r="H124" i="110"/>
  <c r="E124" i="110"/>
  <c r="D124" i="110"/>
  <c r="C124" i="110"/>
  <c r="H123" i="110"/>
  <c r="N123" i="110" s="1"/>
  <c r="D123" i="110"/>
  <c r="C123" i="110" s="1"/>
  <c r="N122" i="110"/>
  <c r="H122" i="110"/>
  <c r="D122" i="110"/>
  <c r="C122" i="110" s="1"/>
  <c r="H121" i="110"/>
  <c r="N121" i="110" s="1"/>
  <c r="D121" i="110"/>
  <c r="H120" i="110"/>
  <c r="N120" i="110" s="1"/>
  <c r="D120" i="110"/>
  <c r="E120" i="110" s="1"/>
  <c r="H119" i="110"/>
  <c r="N119" i="110" s="1"/>
  <c r="D119" i="110"/>
  <c r="E119" i="110" s="1"/>
  <c r="C119" i="110"/>
  <c r="H118" i="110"/>
  <c r="N118" i="110" s="1"/>
  <c r="E118" i="110"/>
  <c r="D118" i="110"/>
  <c r="C118" i="110"/>
  <c r="V117" i="110"/>
  <c r="M117" i="110"/>
  <c r="H117" i="110"/>
  <c r="D117" i="110"/>
  <c r="E117" i="110" s="1"/>
  <c r="V116" i="110"/>
  <c r="M116" i="110"/>
  <c r="H116" i="110"/>
  <c r="D116" i="110"/>
  <c r="C116" i="110" s="1"/>
  <c r="V115" i="110"/>
  <c r="M115" i="110"/>
  <c r="H115" i="110"/>
  <c r="E115" i="110"/>
  <c r="D115" i="110"/>
  <c r="C115" i="110"/>
  <c r="V114" i="110"/>
  <c r="H114" i="110"/>
  <c r="M114" i="110" s="1"/>
  <c r="D114" i="110"/>
  <c r="C114" i="110" s="1"/>
  <c r="V113" i="110"/>
  <c r="H113" i="110"/>
  <c r="M113" i="110" s="1"/>
  <c r="D113" i="110"/>
  <c r="E113" i="110" s="1"/>
  <c r="V112" i="110"/>
  <c r="H112" i="110"/>
  <c r="M112" i="110" s="1"/>
  <c r="D112" i="110"/>
  <c r="C112" i="110" s="1"/>
  <c r="H111" i="110"/>
  <c r="N111" i="110" s="1"/>
  <c r="D111" i="110"/>
  <c r="V110" i="110"/>
  <c r="H110" i="110"/>
  <c r="M110" i="110" s="1"/>
  <c r="D110" i="110"/>
  <c r="C110" i="110" s="1"/>
  <c r="H109" i="110"/>
  <c r="N109" i="110" s="1"/>
  <c r="D109" i="110"/>
  <c r="C109" i="110" s="1"/>
  <c r="V108" i="110"/>
  <c r="M108" i="110"/>
  <c r="H108" i="110"/>
  <c r="E108" i="110"/>
  <c r="D108" i="110"/>
  <c r="C108" i="110"/>
  <c r="H107" i="110"/>
  <c r="N107" i="110" s="1"/>
  <c r="D107" i="110"/>
  <c r="C107" i="110" s="1"/>
  <c r="V106" i="110"/>
  <c r="H106" i="110"/>
  <c r="M106" i="110" s="1"/>
  <c r="D106" i="110"/>
  <c r="C106" i="110" s="1"/>
  <c r="N105" i="110"/>
  <c r="H105" i="110"/>
  <c r="E105" i="110"/>
  <c r="D105" i="110"/>
  <c r="C105" i="110"/>
  <c r="V104" i="110"/>
  <c r="H104" i="110"/>
  <c r="M104" i="110" s="1"/>
  <c r="D104" i="110"/>
  <c r="E104" i="110" s="1"/>
  <c r="H103" i="110"/>
  <c r="N103" i="110" s="1"/>
  <c r="D103" i="110"/>
  <c r="E103" i="110" s="1"/>
  <c r="V102" i="110"/>
  <c r="H102" i="110"/>
  <c r="M102" i="110" s="1"/>
  <c r="D102" i="110"/>
  <c r="E102" i="110" s="1"/>
  <c r="H101" i="110"/>
  <c r="N101" i="110" s="1"/>
  <c r="D101" i="110"/>
  <c r="E101" i="110" s="1"/>
  <c r="H100" i="110"/>
  <c r="N100" i="110" s="1"/>
  <c r="D100" i="110"/>
  <c r="E100" i="110" s="1"/>
  <c r="V99" i="110"/>
  <c r="H99" i="110"/>
  <c r="M99" i="110" s="1"/>
  <c r="D99" i="110"/>
  <c r="E99" i="110" s="1"/>
  <c r="V98" i="110"/>
  <c r="H98" i="110"/>
  <c r="M98" i="110" s="1"/>
  <c r="D98" i="110"/>
  <c r="V97" i="110"/>
  <c r="H97" i="110"/>
  <c r="M97" i="110" s="1"/>
  <c r="D97" i="110"/>
  <c r="C97" i="110" s="1"/>
  <c r="H96" i="110"/>
  <c r="N96" i="110" s="1"/>
  <c r="D96" i="110"/>
  <c r="C96" i="110" s="1"/>
  <c r="H95" i="110"/>
  <c r="N95" i="110" s="1"/>
  <c r="D95" i="110"/>
  <c r="V94" i="110"/>
  <c r="H94" i="110"/>
  <c r="M94" i="110" s="1"/>
  <c r="D94" i="110"/>
  <c r="C94" i="110" s="1"/>
  <c r="H93" i="110"/>
  <c r="N93" i="110" s="1"/>
  <c r="D93" i="110"/>
  <c r="C93" i="110" s="1"/>
  <c r="V92" i="110"/>
  <c r="M92" i="110"/>
  <c r="H92" i="110"/>
  <c r="E92" i="110"/>
  <c r="D92" i="110"/>
  <c r="C92" i="110"/>
  <c r="V91" i="110"/>
  <c r="H91" i="110"/>
  <c r="M91" i="110" s="1"/>
  <c r="D91" i="110"/>
  <c r="E91" i="110" s="1"/>
  <c r="H90" i="110"/>
  <c r="N90" i="110" s="1"/>
  <c r="D90" i="110"/>
  <c r="E90" i="110" s="1"/>
  <c r="V89" i="110"/>
  <c r="H89" i="110"/>
  <c r="M89" i="110" s="1"/>
  <c r="D89" i="110"/>
  <c r="E89" i="110" s="1"/>
  <c r="H88" i="110"/>
  <c r="N88" i="110" s="1"/>
  <c r="D88" i="110"/>
  <c r="E88" i="110" s="1"/>
  <c r="V87" i="110"/>
  <c r="H87" i="110"/>
  <c r="M87" i="110" s="1"/>
  <c r="D87" i="110"/>
  <c r="E87" i="110" s="1"/>
  <c r="H86" i="110"/>
  <c r="N86" i="110" s="1"/>
  <c r="D86" i="110"/>
  <c r="E86" i="110" s="1"/>
  <c r="C86" i="110"/>
  <c r="V85" i="110"/>
  <c r="M85" i="110"/>
  <c r="H85" i="110"/>
  <c r="D85" i="110"/>
  <c r="H84" i="110"/>
  <c r="N84" i="110" s="1"/>
  <c r="D84" i="110"/>
  <c r="E84" i="110" s="1"/>
  <c r="V83" i="110"/>
  <c r="H83" i="110"/>
  <c r="M83" i="110" s="1"/>
  <c r="D83" i="110"/>
  <c r="C83" i="110" s="1"/>
  <c r="H82" i="110"/>
  <c r="N82" i="110" s="1"/>
  <c r="D82" i="110"/>
  <c r="H81" i="110"/>
  <c r="N81" i="110" s="1"/>
  <c r="D81" i="110"/>
  <c r="E81" i="110" s="1"/>
  <c r="C81" i="110"/>
  <c r="V80" i="110"/>
  <c r="M80" i="110"/>
  <c r="H80" i="110"/>
  <c r="E80" i="110"/>
  <c r="D80" i="110"/>
  <c r="C80" i="110" s="1"/>
  <c r="V79" i="110"/>
  <c r="H79" i="110"/>
  <c r="M79" i="110" s="1"/>
  <c r="D79" i="110"/>
  <c r="E79" i="110" s="1"/>
  <c r="N78" i="110"/>
  <c r="H78" i="110"/>
  <c r="E78" i="110"/>
  <c r="D78" i="110"/>
  <c r="C78" i="110"/>
  <c r="V77" i="110"/>
  <c r="H77" i="110"/>
  <c r="M77" i="110" s="1"/>
  <c r="D77" i="110"/>
  <c r="C77" i="110" s="1"/>
  <c r="N76" i="110"/>
  <c r="H76" i="110"/>
  <c r="E76" i="110"/>
  <c r="D76" i="110"/>
  <c r="C76" i="110"/>
  <c r="H75" i="110"/>
  <c r="N75" i="110" s="1"/>
  <c r="D75" i="110"/>
  <c r="E75" i="110" s="1"/>
  <c r="N74" i="110"/>
  <c r="H74" i="110"/>
  <c r="E74" i="110"/>
  <c r="D74" i="110"/>
  <c r="C74" i="110" s="1"/>
  <c r="V73" i="110"/>
  <c r="H73" i="110"/>
  <c r="M73" i="110" s="1"/>
  <c r="E73" i="110"/>
  <c r="D73" i="110"/>
  <c r="C73" i="110"/>
  <c r="H72" i="110"/>
  <c r="N72" i="110" s="1"/>
  <c r="D72" i="110"/>
  <c r="E72" i="110" s="1"/>
  <c r="N71" i="110"/>
  <c r="H71" i="110"/>
  <c r="D71" i="110"/>
  <c r="C71" i="110" s="1"/>
  <c r="V70" i="110"/>
  <c r="M70" i="110"/>
  <c r="H70" i="110"/>
  <c r="E70" i="110"/>
  <c r="D70" i="110"/>
  <c r="C70" i="110"/>
  <c r="V69" i="110"/>
  <c r="H69" i="110"/>
  <c r="M69" i="110" s="1"/>
  <c r="D69" i="110"/>
  <c r="C69" i="110" s="1"/>
  <c r="H68" i="110"/>
  <c r="N68" i="110" s="1"/>
  <c r="D68" i="110"/>
  <c r="E68" i="110" s="1"/>
  <c r="N67" i="110"/>
  <c r="H67" i="110"/>
  <c r="E67" i="110"/>
  <c r="D67" i="110"/>
  <c r="C67" i="110"/>
  <c r="V66" i="110"/>
  <c r="H66" i="110"/>
  <c r="M66" i="110" s="1"/>
  <c r="D66" i="110"/>
  <c r="E66" i="110" s="1"/>
  <c r="V65" i="110"/>
  <c r="H65" i="110"/>
  <c r="M65" i="110" s="1"/>
  <c r="D65" i="110"/>
  <c r="E65" i="110" s="1"/>
  <c r="H64" i="110"/>
  <c r="N64" i="110" s="1"/>
  <c r="D64" i="110"/>
  <c r="E64" i="110" s="1"/>
  <c r="C64" i="110"/>
  <c r="H63" i="110"/>
  <c r="N63" i="110" s="1"/>
  <c r="E63" i="110"/>
  <c r="D63" i="110"/>
  <c r="C63" i="110"/>
  <c r="V62" i="110"/>
  <c r="M62" i="110"/>
  <c r="H62" i="110"/>
  <c r="D62" i="110"/>
  <c r="E62" i="110" s="1"/>
  <c r="H61" i="110"/>
  <c r="N61" i="110" s="1"/>
  <c r="D61" i="110"/>
  <c r="E61" i="110" s="1"/>
  <c r="H60" i="110"/>
  <c r="N60" i="110" s="1"/>
  <c r="D60" i="110"/>
  <c r="E60" i="110" s="1"/>
  <c r="H59" i="110"/>
  <c r="N59" i="110" s="1"/>
  <c r="D59" i="110"/>
  <c r="E59" i="110" s="1"/>
  <c r="V58" i="110"/>
  <c r="H58" i="110"/>
  <c r="M58" i="110" s="1"/>
  <c r="D58" i="110"/>
  <c r="E58" i="110" s="1"/>
  <c r="V57" i="110"/>
  <c r="H57" i="110"/>
  <c r="M57" i="110" s="1"/>
  <c r="D57" i="110"/>
  <c r="E57" i="110" s="1"/>
  <c r="V56" i="110"/>
  <c r="H56" i="110"/>
  <c r="M56" i="110" s="1"/>
  <c r="D56" i="110"/>
  <c r="C56" i="110" s="1"/>
  <c r="N55" i="110"/>
  <c r="H55" i="110"/>
  <c r="E55" i="110"/>
  <c r="D55" i="110"/>
  <c r="C55" i="110" s="1"/>
  <c r="V54" i="110"/>
  <c r="H54" i="110"/>
  <c r="M54" i="110" s="1"/>
  <c r="D54" i="110"/>
  <c r="E54" i="110" s="1"/>
  <c r="V53" i="110"/>
  <c r="H53" i="110"/>
  <c r="M53" i="110" s="1"/>
  <c r="D53" i="110"/>
  <c r="C53" i="110" s="1"/>
  <c r="H52" i="110"/>
  <c r="N52" i="110" s="1"/>
  <c r="D52" i="110"/>
  <c r="C52" i="110" s="1"/>
  <c r="V51" i="110"/>
  <c r="H51" i="110"/>
  <c r="M51" i="110" s="1"/>
  <c r="D51" i="110"/>
  <c r="E51" i="110" s="1"/>
  <c r="H50" i="110"/>
  <c r="N50" i="110" s="1"/>
  <c r="D50" i="110"/>
  <c r="E50" i="110" s="1"/>
  <c r="V49" i="110"/>
  <c r="H49" i="110"/>
  <c r="M49" i="110" s="1"/>
  <c r="D49" i="110"/>
  <c r="E49" i="110" s="1"/>
  <c r="C49" i="110"/>
  <c r="V48" i="110"/>
  <c r="M48" i="110"/>
  <c r="H48" i="110"/>
  <c r="E48" i="110"/>
  <c r="D48" i="110"/>
  <c r="C48" i="110" s="1"/>
  <c r="N47" i="110"/>
  <c r="H47" i="110"/>
  <c r="E47" i="110"/>
  <c r="D47" i="110"/>
  <c r="C47" i="110"/>
  <c r="V46" i="110"/>
  <c r="M46" i="110"/>
  <c r="H46" i="110"/>
  <c r="E46" i="110"/>
  <c r="D46" i="110"/>
  <c r="C46" i="110"/>
  <c r="H45" i="110"/>
  <c r="N45" i="110" s="1"/>
  <c r="D45" i="110"/>
  <c r="C45" i="110" s="1"/>
  <c r="V44" i="110"/>
  <c r="M44" i="110"/>
  <c r="H44" i="110"/>
  <c r="E44" i="110"/>
  <c r="D44" i="110"/>
  <c r="C44" i="110"/>
  <c r="V43" i="110"/>
  <c r="M43" i="110"/>
  <c r="H43" i="110"/>
  <c r="E43" i="110"/>
  <c r="D43" i="110"/>
  <c r="C43" i="110"/>
  <c r="H42" i="110"/>
  <c r="N42" i="110" s="1"/>
  <c r="D42" i="110"/>
  <c r="C42" i="110" s="1"/>
  <c r="V41" i="110"/>
  <c r="H41" i="110"/>
  <c r="M41" i="110" s="1"/>
  <c r="D41" i="110"/>
  <c r="E41" i="110" s="1"/>
  <c r="N40" i="110"/>
  <c r="H40" i="110"/>
  <c r="E40" i="110"/>
  <c r="D40" i="110"/>
  <c r="C40" i="110"/>
  <c r="H39" i="110"/>
  <c r="N39" i="110" s="1"/>
  <c r="D39" i="110"/>
  <c r="C39" i="110" s="1"/>
  <c r="V38" i="110"/>
  <c r="H38" i="110"/>
  <c r="M38" i="110" s="1"/>
  <c r="D38" i="110"/>
  <c r="E38" i="110" s="1"/>
  <c r="N37" i="110"/>
  <c r="H37" i="110"/>
  <c r="E37" i="110"/>
  <c r="D37" i="110"/>
  <c r="C37" i="110"/>
  <c r="V36" i="110"/>
  <c r="M36" i="110"/>
  <c r="H36" i="110"/>
  <c r="E36" i="110"/>
  <c r="D36" i="110"/>
  <c r="C36" i="110"/>
  <c r="H35" i="110"/>
  <c r="N35" i="110" s="1"/>
  <c r="D35" i="110"/>
  <c r="E35" i="110" s="1"/>
  <c r="V34" i="110"/>
  <c r="H34" i="110"/>
  <c r="M34" i="110" s="1"/>
  <c r="D34" i="110"/>
  <c r="E34" i="110" s="1"/>
  <c r="N33" i="110"/>
  <c r="H33" i="110"/>
  <c r="E33" i="110"/>
  <c r="D33" i="110"/>
  <c r="C33" i="110"/>
  <c r="V32" i="110"/>
  <c r="M32" i="110"/>
  <c r="H32" i="110"/>
  <c r="E32" i="110"/>
  <c r="D32" i="110"/>
  <c r="C32" i="110"/>
  <c r="H31" i="110"/>
  <c r="N31" i="110" s="1"/>
  <c r="D31" i="110"/>
  <c r="E31" i="110" s="1"/>
  <c r="V30" i="110"/>
  <c r="H30" i="110"/>
  <c r="M30" i="110" s="1"/>
  <c r="D30" i="110"/>
  <c r="E30" i="110" s="1"/>
  <c r="N29" i="110"/>
  <c r="H29" i="110"/>
  <c r="E29" i="110"/>
  <c r="D29" i="110"/>
  <c r="C29" i="110"/>
  <c r="H28" i="110"/>
  <c r="N28" i="110" s="1"/>
  <c r="D28" i="110"/>
  <c r="E28" i="110" s="1"/>
  <c r="V27" i="110"/>
  <c r="H27" i="110"/>
  <c r="M27" i="110" s="1"/>
  <c r="D27" i="110"/>
  <c r="E27" i="110" s="1"/>
  <c r="V26" i="110"/>
  <c r="H26" i="110"/>
  <c r="M26" i="110" s="1"/>
  <c r="D26" i="110"/>
  <c r="C26" i="110" s="1"/>
  <c r="H25" i="110"/>
  <c r="N25" i="110" s="1"/>
  <c r="D25" i="110"/>
  <c r="C25" i="110" s="1"/>
  <c r="V24" i="110"/>
  <c r="H24" i="110"/>
  <c r="M24" i="110" s="1"/>
  <c r="D24" i="110"/>
  <c r="E24" i="110" s="1"/>
  <c r="H23" i="110"/>
  <c r="N23" i="110" s="1"/>
  <c r="D23" i="110"/>
  <c r="C23" i="110" s="1"/>
  <c r="V22" i="110"/>
  <c r="H22" i="110"/>
  <c r="M22" i="110" s="1"/>
  <c r="D22" i="110"/>
  <c r="E22" i="110" s="1"/>
  <c r="H21" i="110"/>
  <c r="N21" i="110" s="1"/>
  <c r="D21" i="110"/>
  <c r="C21" i="110" s="1"/>
  <c r="V20" i="110"/>
  <c r="H20" i="110"/>
  <c r="M20" i="110" s="1"/>
  <c r="D20" i="110"/>
  <c r="E20" i="110" s="1"/>
  <c r="H19" i="110"/>
  <c r="N19" i="110" s="1"/>
  <c r="D19" i="110"/>
  <c r="E19" i="110" s="1"/>
  <c r="V18" i="110"/>
  <c r="H18" i="110"/>
  <c r="M18" i="110" s="1"/>
  <c r="D18" i="110"/>
  <c r="E18" i="110" s="1"/>
  <c r="V17" i="110"/>
  <c r="H17" i="110"/>
  <c r="M17" i="110" s="1"/>
  <c r="D17" i="110"/>
  <c r="E17" i="110" s="1"/>
  <c r="V16" i="110"/>
  <c r="H16" i="110"/>
  <c r="M16" i="110" s="1"/>
  <c r="D16" i="110"/>
  <c r="C16" i="110" s="1"/>
  <c r="H15" i="110"/>
  <c r="N15" i="110" s="1"/>
  <c r="D15" i="110"/>
  <c r="E15" i="110" s="1"/>
  <c r="V14" i="110"/>
  <c r="H14" i="110"/>
  <c r="M14" i="110" s="1"/>
  <c r="D14" i="110"/>
  <c r="C14" i="110" s="1"/>
  <c r="H13" i="110"/>
  <c r="N13" i="110" s="1"/>
  <c r="D13" i="110"/>
  <c r="C13" i="110" s="1"/>
  <c r="V12" i="110"/>
  <c r="H12" i="110"/>
  <c r="M12" i="110" s="1"/>
  <c r="D12" i="110"/>
  <c r="E12" i="110" s="1"/>
  <c r="V11" i="110"/>
  <c r="H11" i="110"/>
  <c r="M11" i="110" s="1"/>
  <c r="D11" i="110"/>
  <c r="E11" i="110" s="1"/>
  <c r="V10" i="110"/>
  <c r="H10" i="110"/>
  <c r="M10" i="110" s="1"/>
  <c r="D10" i="110"/>
  <c r="E10" i="110" s="1"/>
  <c r="H9" i="110"/>
  <c r="N9" i="110" s="1"/>
  <c r="D9" i="110"/>
  <c r="C9" i="110" s="1"/>
  <c r="V8" i="110"/>
  <c r="H8" i="110"/>
  <c r="M8" i="110" s="1"/>
  <c r="D8" i="110"/>
  <c r="E8" i="110" s="1"/>
  <c r="H7" i="110"/>
  <c r="N7" i="110" s="1"/>
  <c r="D7" i="110"/>
  <c r="E7" i="110" s="1"/>
  <c r="V6" i="110"/>
  <c r="H6" i="110"/>
  <c r="M6" i="110" s="1"/>
  <c r="D6" i="110"/>
  <c r="C6" i="110" s="1"/>
  <c r="V5" i="110"/>
  <c r="H5" i="110"/>
  <c r="M5" i="110" s="1"/>
  <c r="D5" i="110"/>
  <c r="E5" i="110" s="1"/>
  <c r="V4" i="110"/>
  <c r="H4" i="110"/>
  <c r="M4" i="110" s="1"/>
  <c r="D4" i="110"/>
  <c r="E4" i="110" s="1"/>
  <c r="H3" i="110"/>
  <c r="N3" i="110" s="1"/>
  <c r="D3" i="110"/>
  <c r="E3" i="110" s="1"/>
  <c r="V2" i="110"/>
  <c r="U2" i="110" s="1"/>
  <c r="H2" i="110"/>
  <c r="M2" i="110" s="1"/>
  <c r="D2" i="110"/>
  <c r="C2" i="110" s="1"/>
  <c r="C3" i="110" l="1"/>
  <c r="C8" i="110"/>
  <c r="E9" i="110"/>
  <c r="E14" i="110"/>
  <c r="C15" i="110"/>
  <c r="C20" i="110"/>
  <c r="E21" i="110"/>
  <c r="C24" i="110"/>
  <c r="E25" i="110"/>
  <c r="E52" i="110"/>
  <c r="E53" i="110"/>
  <c r="C59" i="110"/>
  <c r="C60" i="110"/>
  <c r="C61" i="110"/>
  <c r="C65" i="110"/>
  <c r="C68" i="110"/>
  <c r="C72" i="110"/>
  <c r="E77" i="110"/>
  <c r="C79" i="110"/>
  <c r="C88" i="110"/>
  <c r="C89" i="110"/>
  <c r="C90" i="110"/>
  <c r="C91" i="110"/>
  <c r="E93" i="110"/>
  <c r="E94" i="110"/>
  <c r="E96" i="110"/>
  <c r="E97" i="110"/>
  <c r="C99" i="110"/>
  <c r="C100" i="110"/>
  <c r="C101" i="110"/>
  <c r="C102" i="110"/>
  <c r="C103" i="110"/>
  <c r="C104" i="110"/>
  <c r="E106" i="110"/>
  <c r="E107" i="110"/>
  <c r="E114" i="110"/>
  <c r="E140" i="110"/>
  <c r="C143" i="110"/>
  <c r="E155" i="110"/>
  <c r="E162" i="110"/>
  <c r="C165" i="110"/>
  <c r="E168" i="110"/>
  <c r="C171" i="110"/>
  <c r="E177" i="110"/>
  <c r="E181" i="110"/>
  <c r="C188" i="110"/>
  <c r="C189" i="110"/>
  <c r="E191" i="110"/>
  <c r="E214" i="110"/>
  <c r="C214" i="110"/>
  <c r="E219" i="110"/>
  <c r="C240" i="110"/>
  <c r="E256" i="110"/>
  <c r="E271" i="110"/>
  <c r="C274" i="110"/>
  <c r="C288" i="110"/>
  <c r="E288" i="110"/>
  <c r="C292" i="110"/>
  <c r="C293" i="110"/>
  <c r="E313" i="110"/>
  <c r="C313" i="110"/>
  <c r="E336" i="110"/>
  <c r="C336" i="110"/>
  <c r="E353" i="110"/>
  <c r="C353" i="110"/>
  <c r="E371" i="110"/>
  <c r="C371" i="110"/>
  <c r="E388" i="110"/>
  <c r="C388" i="110"/>
  <c r="C259" i="110"/>
  <c r="E259" i="110"/>
  <c r="E263" i="110"/>
  <c r="C263" i="110"/>
  <c r="E320" i="110"/>
  <c r="C320" i="110"/>
  <c r="E325" i="110"/>
  <c r="C325" i="110"/>
  <c r="E350" i="110"/>
  <c r="C350" i="110"/>
  <c r="E352" i="110"/>
  <c r="C352" i="110"/>
  <c r="E355" i="110"/>
  <c r="C355" i="110"/>
  <c r="E83" i="110"/>
  <c r="C84" i="110"/>
  <c r="E109" i="110"/>
  <c r="E110" i="110"/>
  <c r="E112" i="110"/>
  <c r="C113" i="110"/>
  <c r="C132" i="110"/>
  <c r="E147" i="110"/>
  <c r="E148" i="110"/>
  <c r="C150" i="110"/>
  <c r="C156" i="110"/>
  <c r="E201" i="110"/>
  <c r="C201" i="110"/>
  <c r="E202" i="110"/>
  <c r="C210" i="110"/>
  <c r="E210" i="110"/>
  <c r="E213" i="110"/>
  <c r="E220" i="110"/>
  <c r="C220" i="110"/>
  <c r="E226" i="110"/>
  <c r="E227" i="110"/>
  <c r="E239" i="110"/>
  <c r="C246" i="110"/>
  <c r="E258" i="110"/>
  <c r="C262" i="110"/>
  <c r="C272" i="110"/>
  <c r="C278" i="110"/>
  <c r="E360" i="110"/>
  <c r="C360" i="110"/>
  <c r="C403" i="110"/>
  <c r="E403" i="110"/>
  <c r="C209" i="110"/>
  <c r="E209" i="110"/>
  <c r="E311" i="110"/>
  <c r="C311" i="110"/>
  <c r="E324" i="110"/>
  <c r="C324" i="110"/>
  <c r="E351" i="110"/>
  <c r="C351" i="110"/>
  <c r="E385" i="110"/>
  <c r="C385" i="110"/>
  <c r="E398" i="110"/>
  <c r="C398" i="110"/>
  <c r="E402" i="110"/>
  <c r="C402" i="110"/>
  <c r="E247" i="110"/>
  <c r="E301" i="110"/>
  <c r="C302" i="110"/>
  <c r="C321" i="110"/>
  <c r="E333" i="110"/>
  <c r="C334" i="110"/>
  <c r="E343" i="110"/>
  <c r="C344" i="110"/>
  <c r="C368" i="110"/>
  <c r="E377" i="110"/>
  <c r="C396" i="110"/>
  <c r="E446" i="110"/>
  <c r="E461" i="110"/>
  <c r="E462" i="110"/>
  <c r="C484" i="110"/>
  <c r="C499" i="110"/>
  <c r="C512" i="110"/>
  <c r="C523" i="110"/>
  <c r="C525" i="110"/>
  <c r="C564" i="110"/>
  <c r="C569" i="110"/>
  <c r="E585" i="110"/>
  <c r="E596" i="110"/>
  <c r="E597" i="110"/>
  <c r="E626" i="110"/>
  <c r="C642" i="110"/>
  <c r="C713" i="110"/>
  <c r="C716" i="110"/>
  <c r="C720" i="110"/>
  <c r="C722" i="110"/>
  <c r="C725" i="110"/>
  <c r="C761" i="110"/>
  <c r="C788" i="110"/>
  <c r="C790" i="110"/>
  <c r="E832" i="110"/>
  <c r="C841" i="110"/>
  <c r="E862" i="110"/>
  <c r="C862" i="110"/>
  <c r="E863" i="110"/>
  <c r="E867" i="110"/>
  <c r="E876" i="110"/>
  <c r="E881" i="110"/>
  <c r="C881" i="110"/>
  <c r="C884" i="110"/>
  <c r="C885" i="110"/>
  <c r="C912" i="110"/>
  <c r="E916" i="110"/>
  <c r="C916" i="110"/>
  <c r="E917" i="110"/>
  <c r="E921" i="110"/>
  <c r="E950" i="110"/>
  <c r="E977" i="110"/>
  <c r="C977" i="110"/>
  <c r="E1032" i="110"/>
  <c r="C1032" i="110"/>
  <c r="C1038" i="110"/>
  <c r="C1093" i="110"/>
  <c r="E1109" i="110"/>
  <c r="C1109" i="110"/>
  <c r="E1121" i="110"/>
  <c r="C1138" i="110"/>
  <c r="C1139" i="110"/>
  <c r="E1202" i="110"/>
  <c r="C1202" i="110"/>
  <c r="C1208" i="110"/>
  <c r="E1208" i="110"/>
  <c r="E1210" i="110"/>
  <c r="C1210" i="110"/>
  <c r="C1237" i="110"/>
  <c r="E1237" i="110"/>
  <c r="C415" i="110"/>
  <c r="C421" i="110"/>
  <c r="C429" i="110"/>
  <c r="C444" i="110"/>
  <c r="C460" i="110"/>
  <c r="C475" i="110"/>
  <c r="C476" i="110"/>
  <c r="C477" i="110"/>
  <c r="C490" i="110"/>
  <c r="C492" i="110"/>
  <c r="C497" i="110"/>
  <c r="C515" i="110"/>
  <c r="C532" i="110"/>
  <c r="C540" i="110"/>
  <c r="C551" i="110"/>
  <c r="C554" i="110"/>
  <c r="C555" i="110"/>
  <c r="C563" i="110"/>
  <c r="C565" i="110"/>
  <c r="C582" i="110"/>
  <c r="C584" i="110"/>
  <c r="C595" i="110"/>
  <c r="C608" i="110"/>
  <c r="C609" i="110"/>
  <c r="C616" i="110"/>
  <c r="C617" i="110"/>
  <c r="C621" i="110"/>
  <c r="C630" i="110"/>
  <c r="C639" i="110"/>
  <c r="C640" i="110"/>
  <c r="C641" i="110"/>
  <c r="C647" i="110"/>
  <c r="C655" i="110"/>
  <c r="C656" i="110"/>
  <c r="C657" i="110"/>
  <c r="C658" i="110"/>
  <c r="C669" i="110"/>
  <c r="C676" i="110"/>
  <c r="C677" i="110"/>
  <c r="C684" i="110"/>
  <c r="C692" i="110"/>
  <c r="C703" i="110"/>
  <c r="C719" i="110"/>
  <c r="C728" i="110"/>
  <c r="C731" i="110"/>
  <c r="C736" i="110"/>
  <c r="C748" i="110"/>
  <c r="C749" i="110"/>
  <c r="C756" i="110"/>
  <c r="C773" i="110"/>
  <c r="C781" i="110"/>
  <c r="C785" i="110"/>
  <c r="C786" i="110"/>
  <c r="C787" i="110"/>
  <c r="C795" i="110"/>
  <c r="C812" i="110"/>
  <c r="C813" i="110"/>
  <c r="C820" i="110"/>
  <c r="C824" i="110"/>
  <c r="C825" i="110"/>
  <c r="C883" i="110"/>
  <c r="C903" i="110"/>
  <c r="C938" i="110"/>
  <c r="C940" i="110"/>
  <c r="E940" i="110"/>
  <c r="E948" i="110"/>
  <c r="C948" i="110"/>
  <c r="C986" i="110"/>
  <c r="C988" i="110"/>
  <c r="E988" i="110"/>
  <c r="C1000" i="110"/>
  <c r="C1001" i="110"/>
  <c r="E1001" i="110"/>
  <c r="E1035" i="110"/>
  <c r="C1035" i="110"/>
  <c r="E1065" i="110"/>
  <c r="C1065" i="110"/>
  <c r="E1080" i="110"/>
  <c r="C1080" i="110"/>
  <c r="C1125" i="110"/>
  <c r="C1137" i="110"/>
  <c r="C1143" i="110"/>
  <c r="C1189" i="110"/>
  <c r="E1189" i="110"/>
  <c r="C1227" i="110"/>
  <c r="E1227" i="110"/>
  <c r="C1236" i="110"/>
  <c r="E1236" i="110"/>
  <c r="C908" i="110"/>
  <c r="E908" i="110"/>
  <c r="E961" i="110"/>
  <c r="C961" i="110"/>
  <c r="E993" i="110"/>
  <c r="C993" i="110"/>
  <c r="E1047" i="110"/>
  <c r="E1116" i="110"/>
  <c r="E1117" i="110"/>
  <c r="E1122" i="110"/>
  <c r="C1122" i="110"/>
  <c r="E1123" i="110"/>
  <c r="C1209" i="110"/>
  <c r="E1209" i="110"/>
  <c r="E422" i="110"/>
  <c r="E435" i="110"/>
  <c r="E464" i="110"/>
  <c r="E533" i="110"/>
  <c r="E602" i="110"/>
  <c r="E603" i="110"/>
  <c r="E605" i="110"/>
  <c r="E610" i="110"/>
  <c r="E622" i="110"/>
  <c r="E628" i="110"/>
  <c r="E648" i="110"/>
  <c r="E686" i="110"/>
  <c r="E695" i="110"/>
  <c r="E733" i="110"/>
  <c r="E770" i="110"/>
  <c r="E823" i="110"/>
  <c r="E864" i="110"/>
  <c r="E900" i="110"/>
  <c r="C900" i="110"/>
  <c r="E901" i="110"/>
  <c r="E905" i="110"/>
  <c r="E918" i="110"/>
  <c r="E936" i="110"/>
  <c r="E947" i="110"/>
  <c r="C970" i="110"/>
  <c r="C972" i="110"/>
  <c r="E972" i="110"/>
  <c r="C1018" i="110"/>
  <c r="C1025" i="110"/>
  <c r="C1027" i="110"/>
  <c r="E1027" i="110"/>
  <c r="E1034" i="110"/>
  <c r="E1079" i="110"/>
  <c r="C1083" i="110"/>
  <c r="C1085" i="110"/>
  <c r="E1085" i="110"/>
  <c r="C1102" i="110"/>
  <c r="C1104" i="110"/>
  <c r="E1104" i="110"/>
  <c r="C1161" i="110"/>
  <c r="E1161" i="110"/>
  <c r="E1166" i="110"/>
  <c r="C1166" i="110"/>
  <c r="C1195" i="110"/>
  <c r="E1195" i="110"/>
  <c r="C1214" i="110"/>
  <c r="E1214" i="110"/>
  <c r="C1229" i="110"/>
  <c r="E1229" i="110"/>
  <c r="E1297" i="110"/>
  <c r="E1302" i="110"/>
  <c r="E1313" i="110"/>
  <c r="E1320" i="110"/>
  <c r="E1324" i="110"/>
  <c r="E1327" i="110"/>
  <c r="E1373" i="110"/>
  <c r="E1380" i="110"/>
  <c r="E1382" i="110"/>
  <c r="E1384" i="110"/>
  <c r="E1428" i="110"/>
  <c r="E1432" i="110"/>
  <c r="E1435" i="110"/>
  <c r="E1445" i="110"/>
  <c r="E1451" i="110"/>
  <c r="E1473" i="110"/>
  <c r="E1489" i="110"/>
  <c r="E1524" i="110"/>
  <c r="E1527" i="110"/>
  <c r="E1555" i="110"/>
  <c r="E1564" i="110"/>
  <c r="E1566" i="110"/>
  <c r="E1575" i="110"/>
  <c r="E1577" i="110"/>
  <c r="E1590" i="110"/>
  <c r="E1593" i="110"/>
  <c r="E1595" i="110"/>
  <c r="E1614" i="110"/>
  <c r="E1624" i="110"/>
  <c r="E1630" i="110"/>
  <c r="E1642" i="110"/>
  <c r="E1662" i="110"/>
  <c r="E1665" i="110"/>
  <c r="E1668" i="110"/>
  <c r="C1671" i="110"/>
  <c r="E1671" i="110"/>
  <c r="C1678" i="110"/>
  <c r="E1678" i="110"/>
  <c r="C1682" i="110"/>
  <c r="E1682" i="110"/>
  <c r="E1686" i="110"/>
  <c r="C1686" i="110"/>
  <c r="E1689" i="110"/>
  <c r="C1689" i="110"/>
  <c r="E1696" i="110"/>
  <c r="C1696" i="110"/>
  <c r="C1697" i="110"/>
  <c r="E1697" i="110"/>
  <c r="E1726" i="110"/>
  <c r="C1726" i="110"/>
  <c r="E1730" i="110"/>
  <c r="C1730" i="110"/>
  <c r="E1734" i="110"/>
  <c r="C1734" i="110"/>
  <c r="E1738" i="110"/>
  <c r="C1738" i="110"/>
  <c r="E1742" i="110"/>
  <c r="C1742" i="110"/>
  <c r="E1746" i="110"/>
  <c r="C1746" i="110"/>
  <c r="E1750" i="110"/>
  <c r="C1750" i="110"/>
  <c r="E1766" i="110"/>
  <c r="C1766" i="110"/>
  <c r="E1774" i="110"/>
  <c r="C1774" i="110"/>
  <c r="E1782" i="110"/>
  <c r="C1782" i="110"/>
  <c r="C1788" i="110"/>
  <c r="E1788" i="110"/>
  <c r="C1796" i="110"/>
  <c r="E1796" i="110"/>
  <c r="C1804" i="110"/>
  <c r="E1804" i="110"/>
  <c r="C1811" i="110"/>
  <c r="E1811" i="110"/>
  <c r="C1096" i="110"/>
  <c r="C1135" i="110"/>
  <c r="C1157" i="110"/>
  <c r="C1163" i="110"/>
  <c r="C1213" i="110"/>
  <c r="C1220" i="110"/>
  <c r="C1230" i="110"/>
  <c r="C1233" i="110"/>
  <c r="C1243" i="110"/>
  <c r="E1250" i="110"/>
  <c r="E1251" i="110"/>
  <c r="C1257" i="110"/>
  <c r="E1264" i="110"/>
  <c r="E1266" i="110"/>
  <c r="C1267" i="110"/>
  <c r="C1272" i="110"/>
  <c r="E1283" i="110"/>
  <c r="E1286" i="110"/>
  <c r="C1312" i="110"/>
  <c r="C1315" i="110"/>
  <c r="C1332" i="110"/>
  <c r="C1338" i="110"/>
  <c r="C1348" i="110"/>
  <c r="E1358" i="110"/>
  <c r="E1361" i="110"/>
  <c r="E1364" i="110"/>
  <c r="E1386" i="110"/>
  <c r="E1392" i="110"/>
  <c r="E1393" i="110"/>
  <c r="C1394" i="110"/>
  <c r="E1401" i="110"/>
  <c r="C1407" i="110"/>
  <c r="C1412" i="110"/>
  <c r="E1416" i="110"/>
  <c r="C1419" i="110"/>
  <c r="E1438" i="110"/>
  <c r="E1441" i="110"/>
  <c r="C1477" i="110"/>
  <c r="E1481" i="110"/>
  <c r="E1487" i="110"/>
  <c r="E1492" i="110"/>
  <c r="C1499" i="110"/>
  <c r="C1507" i="110"/>
  <c r="C1520" i="110"/>
  <c r="C1531" i="110"/>
  <c r="C1539" i="110"/>
  <c r="C1547" i="110"/>
  <c r="C1573" i="110"/>
  <c r="E1580" i="110"/>
  <c r="E1603" i="110"/>
  <c r="E1616" i="110"/>
  <c r="E1621" i="110"/>
  <c r="E1629" i="110"/>
  <c r="E1650" i="110"/>
  <c r="E1653" i="110"/>
  <c r="E1656" i="110"/>
  <c r="C1681" i="110"/>
  <c r="E1681" i="110"/>
  <c r="C1685" i="110"/>
  <c r="E1685" i="110"/>
  <c r="C1692" i="110"/>
  <c r="E1692" i="110"/>
  <c r="E1709" i="110"/>
  <c r="C1709" i="110"/>
  <c r="C1710" i="110"/>
  <c r="E1710" i="110"/>
  <c r="C1762" i="110"/>
  <c r="E1762" i="110"/>
  <c r="E1765" i="110"/>
  <c r="C1765" i="110"/>
  <c r="E1773" i="110"/>
  <c r="C1773" i="110"/>
  <c r="E1781" i="110"/>
  <c r="C1781" i="110"/>
  <c r="E1810" i="110"/>
  <c r="C1810" i="110"/>
  <c r="C1235" i="110"/>
  <c r="C1289" i="110"/>
  <c r="C1299" i="110"/>
  <c r="C1318" i="110"/>
  <c r="C1335" i="110"/>
  <c r="C1354" i="110"/>
  <c r="C1369" i="110"/>
  <c r="C1372" i="110"/>
  <c r="C1424" i="110"/>
  <c r="C1427" i="110"/>
  <c r="C1434" i="110"/>
  <c r="C1515" i="110"/>
  <c r="C1522" i="110"/>
  <c r="C1525" i="110"/>
  <c r="E1585" i="110"/>
  <c r="C1589" i="110"/>
  <c r="C1597" i="110"/>
  <c r="E1606" i="110"/>
  <c r="E1632" i="110"/>
  <c r="C1641" i="110"/>
  <c r="E1658" i="110"/>
  <c r="C1664" i="110"/>
  <c r="C1670" i="110"/>
  <c r="E1670" i="110"/>
  <c r="C1673" i="110"/>
  <c r="E1673" i="110"/>
  <c r="E1680" i="110"/>
  <c r="C1680" i="110"/>
  <c r="C1687" i="110"/>
  <c r="E1687" i="110"/>
  <c r="E1694" i="110"/>
  <c r="C1694" i="110"/>
  <c r="C1705" i="110"/>
  <c r="E1705" i="110"/>
  <c r="C1724" i="110"/>
  <c r="E1724" i="110"/>
  <c r="C1728" i="110"/>
  <c r="E1728" i="110"/>
  <c r="C1732" i="110"/>
  <c r="E1732" i="110"/>
  <c r="C1736" i="110"/>
  <c r="E1736" i="110"/>
  <c r="C1740" i="110"/>
  <c r="E1740" i="110"/>
  <c r="C1744" i="110"/>
  <c r="E1744" i="110"/>
  <c r="C1748" i="110"/>
  <c r="E1748" i="110"/>
  <c r="E1758" i="110"/>
  <c r="C1758" i="110"/>
  <c r="E1768" i="110"/>
  <c r="C1768" i="110"/>
  <c r="C1769" i="110"/>
  <c r="E1769" i="110"/>
  <c r="E1776" i="110"/>
  <c r="C1776" i="110"/>
  <c r="C1777" i="110"/>
  <c r="E1777" i="110"/>
  <c r="E1784" i="110"/>
  <c r="C1784" i="110"/>
  <c r="C1785" i="110"/>
  <c r="E1785" i="110"/>
  <c r="E1813" i="110"/>
  <c r="C1813" i="110"/>
  <c r="C1814" i="110"/>
  <c r="E1814" i="110"/>
  <c r="E1667" i="110"/>
  <c r="C1667" i="110"/>
  <c r="C1676" i="110"/>
  <c r="E1676" i="110"/>
  <c r="C1723" i="110"/>
  <c r="E1723" i="110"/>
  <c r="C1727" i="110"/>
  <c r="E1727" i="110"/>
  <c r="C1731" i="110"/>
  <c r="E1731" i="110"/>
  <c r="C1735" i="110"/>
  <c r="E1735" i="110"/>
  <c r="C1739" i="110"/>
  <c r="E1739" i="110"/>
  <c r="C1743" i="110"/>
  <c r="E1743" i="110"/>
  <c r="C1747" i="110"/>
  <c r="E1747" i="110"/>
  <c r="C1754" i="110"/>
  <c r="E1754" i="110"/>
  <c r="E1771" i="110"/>
  <c r="C1771" i="110"/>
  <c r="E1779" i="110"/>
  <c r="C1779" i="110"/>
  <c r="E1819" i="110"/>
  <c r="E1822" i="110"/>
  <c r="C1825" i="110"/>
  <c r="C1834" i="110"/>
  <c r="C1835" i="110"/>
  <c r="E1839" i="110"/>
  <c r="E1841" i="110"/>
  <c r="E1842" i="110"/>
  <c r="C1851" i="110"/>
  <c r="E1854" i="110"/>
  <c r="E1862" i="110"/>
  <c r="C1865" i="110"/>
  <c r="C1868" i="110"/>
  <c r="E1872" i="110"/>
  <c r="E1874" i="110"/>
  <c r="C1875" i="110"/>
  <c r="C1877" i="110"/>
  <c r="C1878" i="110"/>
  <c r="E1883" i="110"/>
  <c r="C1886" i="110"/>
  <c r="E1889" i="110"/>
  <c r="C1900" i="110"/>
  <c r="C1901" i="110"/>
  <c r="E1913" i="110"/>
  <c r="E1914" i="110"/>
  <c r="E1929" i="110"/>
  <c r="E1930" i="110"/>
  <c r="C1932" i="110"/>
  <c r="C1933" i="110"/>
  <c r="E1936" i="110"/>
  <c r="C1939" i="110"/>
  <c r="E1943" i="110"/>
  <c r="E1947" i="110"/>
  <c r="C1949" i="110"/>
  <c r="E1952" i="110"/>
  <c r="E1955" i="110"/>
  <c r="E1956" i="110"/>
  <c r="E1958" i="110"/>
  <c r="E1962" i="110"/>
  <c r="E1968" i="110"/>
  <c r="C1971" i="110"/>
  <c r="C1974" i="110"/>
  <c r="E1978" i="110"/>
  <c r="E1979" i="110"/>
  <c r="E1983" i="110"/>
  <c r="C1984" i="110"/>
  <c r="E1991" i="110"/>
  <c r="C1992" i="110"/>
  <c r="C1994" i="110"/>
  <c r="C1995" i="110"/>
  <c r="C2003" i="110"/>
  <c r="E2012" i="110"/>
  <c r="E2013" i="110"/>
  <c r="E2022" i="110"/>
  <c r="E2023" i="110"/>
  <c r="C2026" i="110"/>
  <c r="E2033" i="110"/>
  <c r="E2044" i="110"/>
  <c r="E2045" i="110"/>
  <c r="E2067" i="110"/>
  <c r="E2075" i="110"/>
  <c r="E2076" i="110"/>
  <c r="E2081" i="110"/>
  <c r="C2084" i="110"/>
  <c r="E2086" i="110"/>
  <c r="C2089" i="110"/>
  <c r="E2092" i="110"/>
  <c r="C2101" i="110"/>
  <c r="C2105" i="110"/>
  <c r="E2111" i="110"/>
  <c r="C2113" i="110"/>
  <c r="E2122" i="110"/>
  <c r="C2122" i="110"/>
  <c r="E2178" i="110"/>
  <c r="C2178" i="110"/>
  <c r="E2199" i="110"/>
  <c r="C2199" i="110"/>
  <c r="C2241" i="110"/>
  <c r="E2241" i="110"/>
  <c r="E2129" i="110"/>
  <c r="C2129" i="110"/>
  <c r="C2143" i="110"/>
  <c r="E2143" i="110"/>
  <c r="C2163" i="110"/>
  <c r="E2163" i="110"/>
  <c r="E2180" i="110"/>
  <c r="C2180" i="110"/>
  <c r="C2185" i="110"/>
  <c r="E2185" i="110"/>
  <c r="E2187" i="110"/>
  <c r="C2187" i="110"/>
  <c r="E2201" i="110"/>
  <c r="C2201" i="110"/>
  <c r="C2203" i="110"/>
  <c r="E2203" i="110"/>
  <c r="C2238" i="110"/>
  <c r="E2238" i="110"/>
  <c r="C1818" i="110"/>
  <c r="C1821" i="110"/>
  <c r="E1837" i="110"/>
  <c r="C1840" i="110"/>
  <c r="E1857" i="110"/>
  <c r="E1869" i="110"/>
  <c r="E1879" i="110"/>
  <c r="C1894" i="110"/>
  <c r="E1909" i="110"/>
  <c r="E1940" i="110"/>
  <c r="C1961" i="110"/>
  <c r="E1964" i="110"/>
  <c r="C1967" i="110"/>
  <c r="C1969" i="110"/>
  <c r="E1976" i="110"/>
  <c r="C1989" i="110"/>
  <c r="C2009" i="110"/>
  <c r="C2041" i="110"/>
  <c r="E2047" i="110"/>
  <c r="C2063" i="110"/>
  <c r="C2126" i="110"/>
  <c r="E2126" i="110"/>
  <c r="C2142" i="110"/>
  <c r="E2142" i="110"/>
  <c r="C2150" i="110"/>
  <c r="E2150" i="110"/>
  <c r="E2162" i="110"/>
  <c r="C2162" i="110"/>
  <c r="C2170" i="110"/>
  <c r="E2170" i="110"/>
  <c r="E2184" i="110"/>
  <c r="C2184" i="110"/>
  <c r="E2198" i="110"/>
  <c r="C2198" i="110"/>
  <c r="E2213" i="110"/>
  <c r="C2213" i="110"/>
  <c r="E2219" i="110"/>
  <c r="C2219" i="110"/>
  <c r="E2225" i="110"/>
  <c r="C2225" i="110"/>
  <c r="E2237" i="110"/>
  <c r="C2237" i="110"/>
  <c r="C2240" i="110"/>
  <c r="E2240" i="110"/>
  <c r="C2133" i="110"/>
  <c r="E2133" i="110"/>
  <c r="C2157" i="110"/>
  <c r="E2157" i="110"/>
  <c r="E2164" i="110"/>
  <c r="C2164" i="110"/>
  <c r="E2189" i="110"/>
  <c r="C2189" i="110"/>
  <c r="E2197" i="110"/>
  <c r="C2197" i="110"/>
  <c r="E2200" i="110"/>
  <c r="C2200" i="110"/>
  <c r="C2205" i="110"/>
  <c r="E2205" i="110"/>
  <c r="E2215" i="110"/>
  <c r="C2215" i="110"/>
  <c r="E2221" i="110"/>
  <c r="C2221" i="110"/>
  <c r="E2227" i="110"/>
  <c r="C2227" i="110"/>
  <c r="E2233" i="110"/>
  <c r="C2233" i="110"/>
  <c r="E2239" i="110"/>
  <c r="C2239" i="110"/>
  <c r="C2571" i="110"/>
  <c r="E2571" i="110"/>
  <c r="E2577" i="110"/>
  <c r="C2577" i="110"/>
  <c r="E2580" i="110"/>
  <c r="C2580" i="110"/>
  <c r="C2231" i="110"/>
  <c r="C2243" i="110"/>
  <c r="C2245" i="110"/>
  <c r="C2253" i="110"/>
  <c r="C2254" i="110"/>
  <c r="C2255" i="110"/>
  <c r="C2256" i="110"/>
  <c r="C2257" i="110"/>
  <c r="C2258" i="110"/>
  <c r="C2259" i="110"/>
  <c r="C2260" i="110"/>
  <c r="C2263" i="110"/>
  <c r="C2264" i="110"/>
  <c r="C2266" i="110"/>
  <c r="E2270" i="110"/>
  <c r="C2272" i="110"/>
  <c r="E2274" i="110"/>
  <c r="C2275" i="110"/>
  <c r="E2284" i="110"/>
  <c r="C2291" i="110"/>
  <c r="C2298" i="110"/>
  <c r="C2305" i="110"/>
  <c r="E2307" i="110"/>
  <c r="C2311" i="110"/>
  <c r="E2315" i="110"/>
  <c r="E2322" i="110"/>
  <c r="C2324" i="110"/>
  <c r="E2325" i="110"/>
  <c r="C2328" i="110"/>
  <c r="E2331" i="110"/>
  <c r="C2335" i="110"/>
  <c r="C2337" i="110"/>
  <c r="C2343" i="110"/>
  <c r="E2354" i="110"/>
  <c r="E2357" i="110"/>
  <c r="C2364" i="110"/>
  <c r="C2366" i="110"/>
  <c r="E2367" i="110"/>
  <c r="C2375" i="110"/>
  <c r="E2381" i="110"/>
  <c r="C2383" i="110"/>
  <c r="E2385" i="110"/>
  <c r="C2386" i="110"/>
  <c r="E2402" i="110"/>
  <c r="C2404" i="110"/>
  <c r="E2408" i="110"/>
  <c r="C2420" i="110"/>
  <c r="E2422" i="110"/>
  <c r="E2424" i="110"/>
  <c r="C2429" i="110"/>
  <c r="C2430" i="110"/>
  <c r="C2442" i="110"/>
  <c r="E2444" i="110"/>
  <c r="C2447" i="110"/>
  <c r="E2450" i="110"/>
  <c r="C2461" i="110"/>
  <c r="C2463" i="110"/>
  <c r="C2464" i="110"/>
  <c r="C2471" i="110"/>
  <c r="E2477" i="110"/>
  <c r="E2480" i="110"/>
  <c r="E2481" i="110"/>
  <c r="E2484" i="110"/>
  <c r="C2485" i="110"/>
  <c r="C2488" i="110"/>
  <c r="C2493" i="110"/>
  <c r="C2495" i="110"/>
  <c r="C2496" i="110"/>
  <c r="E2498" i="110"/>
  <c r="E2499" i="110"/>
  <c r="E2514" i="110"/>
  <c r="E2515" i="110"/>
  <c r="E2518" i="110"/>
  <c r="E2520" i="110"/>
  <c r="C2524" i="110"/>
  <c r="C2525" i="110"/>
  <c r="E2537" i="110"/>
  <c r="E2538" i="110"/>
  <c r="E2541" i="110"/>
  <c r="E2547" i="110"/>
  <c r="E2550" i="110"/>
  <c r="C2553" i="110"/>
  <c r="C2556" i="110"/>
  <c r="C2557" i="110"/>
  <c r="C2564" i="110"/>
  <c r="C2565" i="110"/>
  <c r="C2574" i="110"/>
  <c r="E2574" i="110"/>
  <c r="C2587" i="110"/>
  <c r="E2587" i="110"/>
  <c r="C2593" i="110"/>
  <c r="E2593" i="110"/>
  <c r="E2600" i="110"/>
  <c r="C2600" i="110"/>
  <c r="C2601" i="110"/>
  <c r="E2601" i="110"/>
  <c r="E2619" i="110"/>
  <c r="C2619" i="110"/>
  <c r="C2620" i="110"/>
  <c r="E2620" i="110"/>
  <c r="E2625" i="110"/>
  <c r="C2625" i="110"/>
  <c r="C2626" i="110"/>
  <c r="E2626" i="110"/>
  <c r="C2629" i="110"/>
  <c r="E2629" i="110"/>
  <c r="C2641" i="110"/>
  <c r="E2641" i="110"/>
  <c r="C2578" i="110"/>
  <c r="E2578" i="110"/>
  <c r="C2590" i="110"/>
  <c r="E2590" i="110"/>
  <c r="C2596" i="110"/>
  <c r="E2596" i="110"/>
  <c r="E2265" i="110"/>
  <c r="C2282" i="110"/>
  <c r="C2287" i="110"/>
  <c r="E2296" i="110"/>
  <c r="C2299" i="110"/>
  <c r="C2319" i="110"/>
  <c r="C2353" i="110"/>
  <c r="C2356" i="110"/>
  <c r="C2401" i="110"/>
  <c r="C2406" i="110"/>
  <c r="C2407" i="110"/>
  <c r="C2409" i="110"/>
  <c r="C2412" i="110"/>
  <c r="E2417" i="110"/>
  <c r="C2426" i="110"/>
  <c r="C2435" i="110"/>
  <c r="E2465" i="110"/>
  <c r="C2479" i="110"/>
  <c r="E2486" i="110"/>
  <c r="E2491" i="110"/>
  <c r="E2497" i="110"/>
  <c r="E2513" i="110"/>
  <c r="C2517" i="110"/>
  <c r="E2531" i="110"/>
  <c r="E2534" i="110"/>
  <c r="C2540" i="110"/>
  <c r="E2554" i="110"/>
  <c r="C2562" i="110"/>
  <c r="E2562" i="110"/>
  <c r="E2581" i="110"/>
  <c r="C2581" i="110"/>
  <c r="E2622" i="110"/>
  <c r="C2622" i="110"/>
  <c r="C2623" i="110"/>
  <c r="E2623" i="110"/>
  <c r="E2628" i="110"/>
  <c r="C2628" i="110"/>
  <c r="C2747" i="110"/>
  <c r="E2754" i="110"/>
  <c r="C2763" i="110"/>
  <c r="E2776" i="110"/>
  <c r="C2781" i="110"/>
  <c r="C2790" i="110"/>
  <c r="C2806" i="110"/>
  <c r="C2809" i="110"/>
  <c r="E2814" i="110"/>
  <c r="E2826" i="110"/>
  <c r="C2839" i="110"/>
  <c r="C2844" i="110"/>
  <c r="C2845" i="110"/>
  <c r="C2868" i="110"/>
  <c r="E2878" i="110"/>
  <c r="C2878" i="110"/>
  <c r="E2890" i="110"/>
  <c r="C2890" i="110"/>
  <c r="E2897" i="110"/>
  <c r="C2897" i="110"/>
  <c r="E2923" i="110"/>
  <c r="C2923" i="110"/>
  <c r="C2953" i="110"/>
  <c r="C2968" i="110"/>
  <c r="C2969" i="110"/>
  <c r="C2974" i="110"/>
  <c r="C2975" i="110"/>
  <c r="C2976" i="110"/>
  <c r="E2976" i="110"/>
  <c r="E2980" i="110"/>
  <c r="E2992" i="110"/>
  <c r="C2997" i="110"/>
  <c r="E2997" i="110"/>
  <c r="E3084" i="110"/>
  <c r="C3084" i="110"/>
  <c r="C3108" i="110"/>
  <c r="E3108" i="110"/>
  <c r="E3133" i="110"/>
  <c r="C3133" i="110"/>
  <c r="C3163" i="110"/>
  <c r="E3163" i="110"/>
  <c r="C3180" i="110"/>
  <c r="E3180" i="110"/>
  <c r="C3183" i="110"/>
  <c r="E3183" i="110"/>
  <c r="C3224" i="110"/>
  <c r="E3224" i="110"/>
  <c r="E2611" i="110"/>
  <c r="E2614" i="110"/>
  <c r="E2615" i="110"/>
  <c r="C2649" i="110"/>
  <c r="C2650" i="110"/>
  <c r="C2651" i="110"/>
  <c r="C2652" i="110"/>
  <c r="E2654" i="110"/>
  <c r="E2655" i="110"/>
  <c r="C2657" i="110"/>
  <c r="C2659" i="110"/>
  <c r="E2662" i="110"/>
  <c r="E2669" i="110"/>
  <c r="C2675" i="110"/>
  <c r="E2678" i="110"/>
  <c r="E2682" i="110"/>
  <c r="E2683" i="110"/>
  <c r="C2685" i="110"/>
  <c r="E2688" i="110"/>
  <c r="E2689" i="110"/>
  <c r="C2695" i="110"/>
  <c r="C2697" i="110"/>
  <c r="C2708" i="110"/>
  <c r="C2711" i="110"/>
  <c r="C2712" i="110"/>
  <c r="C2720" i="110"/>
  <c r="C2727" i="110"/>
  <c r="C2728" i="110"/>
  <c r="C2741" i="110"/>
  <c r="C2742" i="110"/>
  <c r="C2743" i="110"/>
  <c r="C2748" i="110"/>
  <c r="C2762" i="110"/>
  <c r="C2767" i="110"/>
  <c r="C2784" i="110"/>
  <c r="C2785" i="110"/>
  <c r="E2785" i="110"/>
  <c r="C2837" i="110"/>
  <c r="C2838" i="110"/>
  <c r="C2854" i="110"/>
  <c r="C2855" i="110"/>
  <c r="E2855" i="110"/>
  <c r="C2866" i="110"/>
  <c r="C2867" i="110"/>
  <c r="C2876" i="110"/>
  <c r="E2936" i="110"/>
  <c r="C2936" i="110"/>
  <c r="C2957" i="110"/>
  <c r="C2973" i="110"/>
  <c r="C3009" i="110"/>
  <c r="C3016" i="110"/>
  <c r="C3027" i="110"/>
  <c r="C3069" i="110"/>
  <c r="E3069" i="110"/>
  <c r="E3099" i="110"/>
  <c r="E3118" i="110"/>
  <c r="C3118" i="110"/>
  <c r="E3153" i="110"/>
  <c r="C3157" i="110"/>
  <c r="E3157" i="110"/>
  <c r="C3171" i="110"/>
  <c r="E3171" i="110"/>
  <c r="C3179" i="110"/>
  <c r="E3179" i="110"/>
  <c r="E3257" i="110"/>
  <c r="C3257" i="110"/>
  <c r="C3265" i="110"/>
  <c r="E3265" i="110"/>
  <c r="E3298" i="110"/>
  <c r="C3298" i="110"/>
  <c r="E2870" i="110"/>
  <c r="C2870" i="110"/>
  <c r="E2895" i="110"/>
  <c r="C2895" i="110"/>
  <c r="C2902" i="110"/>
  <c r="E2902" i="110"/>
  <c r="C3141" i="110"/>
  <c r="E3141" i="110"/>
  <c r="C3181" i="110"/>
  <c r="E3181" i="110"/>
  <c r="C3197" i="110"/>
  <c r="E3197" i="110"/>
  <c r="C3211" i="110"/>
  <c r="E3211" i="110"/>
  <c r="C3218" i="110"/>
  <c r="E3218" i="110"/>
  <c r="C3288" i="110"/>
  <c r="E3288" i="110"/>
  <c r="C2610" i="110"/>
  <c r="C2613" i="110"/>
  <c r="E2686" i="110"/>
  <c r="E2744" i="110"/>
  <c r="E2756" i="110"/>
  <c r="E2757" i="110"/>
  <c r="E2796" i="110"/>
  <c r="E2797" i="110"/>
  <c r="C2816" i="110"/>
  <c r="E2816" i="110"/>
  <c r="C2846" i="110"/>
  <c r="C2869" i="110"/>
  <c r="E2873" i="110"/>
  <c r="E2888" i="110"/>
  <c r="C2894" i="110"/>
  <c r="E2899" i="110"/>
  <c r="E2907" i="110"/>
  <c r="C2907" i="110"/>
  <c r="E2925" i="110"/>
  <c r="E2946" i="110"/>
  <c r="C2946" i="110"/>
  <c r="E2987" i="110"/>
  <c r="E2988" i="110"/>
  <c r="E3000" i="110"/>
  <c r="C3011" i="110"/>
  <c r="C3019" i="110"/>
  <c r="C3032" i="110"/>
  <c r="C3048" i="110"/>
  <c r="E3056" i="110"/>
  <c r="C3125" i="110"/>
  <c r="C3137" i="110"/>
  <c r="C3158" i="110"/>
  <c r="E3164" i="110"/>
  <c r="C3167" i="110"/>
  <c r="E3167" i="110"/>
  <c r="C3175" i="110"/>
  <c r="E3175" i="110"/>
  <c r="C3256" i="110"/>
  <c r="E3256" i="110"/>
  <c r="E3259" i="110"/>
  <c r="C3259" i="110"/>
  <c r="C3267" i="110"/>
  <c r="E3267" i="110"/>
  <c r="E3287" i="110"/>
  <c r="C3287" i="110"/>
  <c r="C3378" i="110"/>
  <c r="E3378" i="110"/>
  <c r="E3383" i="110"/>
  <c r="C3383" i="110"/>
  <c r="C3390" i="110"/>
  <c r="E3390" i="110"/>
  <c r="E3392" i="110"/>
  <c r="C3392" i="110"/>
  <c r="E3402" i="110"/>
  <c r="C3402" i="110"/>
  <c r="C3422" i="110"/>
  <c r="E3422" i="110"/>
  <c r="E3441" i="110"/>
  <c r="C3441" i="110"/>
  <c r="E3454" i="110"/>
  <c r="C3454" i="110"/>
  <c r="C3520" i="110"/>
  <c r="E3520" i="110"/>
  <c r="C3566" i="110"/>
  <c r="E3566" i="110"/>
  <c r="E3584" i="110"/>
  <c r="C3584" i="110"/>
  <c r="E3254" i="110"/>
  <c r="C3254" i="110"/>
  <c r="C3264" i="110"/>
  <c r="E3264" i="110"/>
  <c r="C3347" i="110"/>
  <c r="E3347" i="110"/>
  <c r="C3357" i="110"/>
  <c r="E3357" i="110"/>
  <c r="E3367" i="110"/>
  <c r="C3367" i="110"/>
  <c r="C3371" i="110"/>
  <c r="E3371" i="110"/>
  <c r="C3382" i="110"/>
  <c r="E3382" i="110"/>
  <c r="C3405" i="110"/>
  <c r="E3405" i="110"/>
  <c r="E3418" i="110"/>
  <c r="C3418" i="110"/>
  <c r="C3469" i="110"/>
  <c r="E3469" i="110"/>
  <c r="C2822" i="110"/>
  <c r="C2850" i="110"/>
  <c r="C3014" i="110"/>
  <c r="C3030" i="110"/>
  <c r="C3059" i="110"/>
  <c r="C3061" i="110"/>
  <c r="E3075" i="110"/>
  <c r="C3075" i="110"/>
  <c r="C3124" i="110"/>
  <c r="E3124" i="110"/>
  <c r="E3189" i="110"/>
  <c r="E3202" i="110"/>
  <c r="C3208" i="110"/>
  <c r="E3208" i="110"/>
  <c r="E3210" i="110"/>
  <c r="E3220" i="110"/>
  <c r="C3220" i="110"/>
  <c r="E3222" i="110"/>
  <c r="C3260" i="110"/>
  <c r="E3269" i="110"/>
  <c r="C3269" i="110"/>
  <c r="E3275" i="110"/>
  <c r="E3276" i="110"/>
  <c r="E3315" i="110"/>
  <c r="E3321" i="110"/>
  <c r="C3327" i="110"/>
  <c r="C3328" i="110"/>
  <c r="C3329" i="110"/>
  <c r="E3329" i="110"/>
  <c r="E3337" i="110"/>
  <c r="E3351" i="110"/>
  <c r="C3351" i="110"/>
  <c r="C3363" i="110"/>
  <c r="E3363" i="110"/>
  <c r="C3366" i="110"/>
  <c r="E3366" i="110"/>
  <c r="C3376" i="110"/>
  <c r="E3376" i="110"/>
  <c r="E3387" i="110"/>
  <c r="C3387" i="110"/>
  <c r="C3389" i="110"/>
  <c r="E3389" i="110"/>
  <c r="E3394" i="110"/>
  <c r="C3394" i="110"/>
  <c r="E3399" i="110"/>
  <c r="C3399" i="110"/>
  <c r="C3421" i="110"/>
  <c r="E3421" i="110"/>
  <c r="C3434" i="110"/>
  <c r="E3434" i="110"/>
  <c r="C3465" i="110"/>
  <c r="E3465" i="110"/>
  <c r="E3553" i="110"/>
  <c r="C3553" i="110"/>
  <c r="C3582" i="110"/>
  <c r="E3582" i="110"/>
  <c r="E3071" i="110"/>
  <c r="E3085" i="110"/>
  <c r="E3095" i="110"/>
  <c r="E3140" i="110"/>
  <c r="E3173" i="110"/>
  <c r="E3214" i="110"/>
  <c r="C3214" i="110"/>
  <c r="C3319" i="110"/>
  <c r="E3319" i="110"/>
  <c r="C3326" i="110"/>
  <c r="E3341" i="110"/>
  <c r="C3341" i="110"/>
  <c r="C3359" i="110"/>
  <c r="E3359" i="110"/>
  <c r="C3406" i="110"/>
  <c r="E3406" i="110"/>
  <c r="C3436" i="110"/>
  <c r="E3436" i="110"/>
  <c r="C3490" i="110"/>
  <c r="E3490" i="110"/>
  <c r="C3400" i="110"/>
  <c r="C3525" i="110"/>
  <c r="E3525" i="110"/>
  <c r="E3558" i="110"/>
  <c r="C3558" i="110"/>
  <c r="E3581" i="110"/>
  <c r="C3581" i="110"/>
  <c r="C3599" i="110"/>
  <c r="E3599" i="110"/>
  <c r="E3414" i="110"/>
  <c r="E3437" i="110"/>
  <c r="E3458" i="110"/>
  <c r="E3475" i="110"/>
  <c r="E3485" i="110"/>
  <c r="E3488" i="110"/>
  <c r="E3518" i="110"/>
  <c r="E3548" i="110"/>
  <c r="E3561" i="110"/>
  <c r="C3561" i="110"/>
  <c r="E3562" i="110"/>
  <c r="C3612" i="110"/>
  <c r="E3612" i="110"/>
  <c r="C3623" i="110"/>
  <c r="E3623" i="110"/>
  <c r="E3636" i="110"/>
  <c r="C3644" i="110"/>
  <c r="C3645" i="110"/>
  <c r="E3645" i="110"/>
  <c r="E3648" i="110"/>
  <c r="C3661" i="110"/>
  <c r="E3661" i="110"/>
  <c r="E3669" i="110"/>
  <c r="C3674" i="110"/>
  <c r="E3442" i="110"/>
  <c r="E3443" i="110"/>
  <c r="E3456" i="110"/>
  <c r="E3484" i="110"/>
  <c r="E3493" i="110"/>
  <c r="E3507" i="110"/>
  <c r="E3510" i="110"/>
  <c r="C3510" i="110"/>
  <c r="E3514" i="110"/>
  <c r="E3550" i="110"/>
  <c r="C3570" i="110"/>
  <c r="E3570" i="110"/>
  <c r="E3580" i="110"/>
  <c r="E3585" i="110"/>
  <c r="E3590" i="110"/>
  <c r="C3590" i="110"/>
  <c r="C3626" i="110"/>
  <c r="E3626" i="110"/>
  <c r="E3634" i="110"/>
  <c r="C3638" i="110"/>
  <c r="C3658" i="110"/>
  <c r="E3658" i="110"/>
  <c r="C3673" i="110"/>
  <c r="C3624" i="110"/>
  <c r="C3649" i="110"/>
  <c r="E3677" i="110"/>
  <c r="C3677" i="110"/>
  <c r="C3681" i="110"/>
  <c r="C3707" i="110"/>
  <c r="E3707" i="110"/>
  <c r="C3711" i="110"/>
  <c r="E3711" i="110"/>
  <c r="E3721" i="110"/>
  <c r="C3721" i="110"/>
  <c r="C3726" i="110"/>
  <c r="E3726" i="110"/>
  <c r="C3738" i="110"/>
  <c r="E3738" i="110"/>
  <c r="E3740" i="110"/>
  <c r="C3740" i="110"/>
  <c r="E3747" i="110"/>
  <c r="C3747" i="110"/>
  <c r="C3791" i="110"/>
  <c r="E3791" i="110"/>
  <c r="E3833" i="110"/>
  <c r="C3833" i="110"/>
  <c r="E3838" i="110"/>
  <c r="C3838" i="110"/>
  <c r="E3858" i="110"/>
  <c r="C3858" i="110"/>
  <c r="C3869" i="110"/>
  <c r="E3869" i="110"/>
  <c r="E3873" i="110"/>
  <c r="C3873" i="110"/>
  <c r="E3881" i="110"/>
  <c r="C3881" i="110"/>
  <c r="C3691" i="110"/>
  <c r="E3691" i="110"/>
  <c r="C3756" i="110"/>
  <c r="E3756" i="110"/>
  <c r="E3760" i="110"/>
  <c r="C3760" i="110"/>
  <c r="E3786" i="110"/>
  <c r="C3786" i="110"/>
  <c r="E3819" i="110"/>
  <c r="C3819" i="110"/>
  <c r="E3840" i="110"/>
  <c r="C3840" i="110"/>
  <c r="E3842" i="110"/>
  <c r="C3842" i="110"/>
  <c r="E3860" i="110"/>
  <c r="C3860" i="110"/>
  <c r="C3710" i="110"/>
  <c r="E3710" i="110"/>
  <c r="C3737" i="110"/>
  <c r="E3737" i="110"/>
  <c r="E3742" i="110"/>
  <c r="C3742" i="110"/>
  <c r="E3767" i="110"/>
  <c r="C3767" i="110"/>
  <c r="C3777" i="110"/>
  <c r="E3777" i="110"/>
  <c r="E3839" i="110"/>
  <c r="C3839" i="110"/>
  <c r="E3509" i="110"/>
  <c r="E3523" i="110"/>
  <c r="E3554" i="110"/>
  <c r="E3587" i="110"/>
  <c r="E3655" i="110"/>
  <c r="E3683" i="110"/>
  <c r="C3683" i="110"/>
  <c r="E3687" i="110"/>
  <c r="C3687" i="110"/>
  <c r="C3694" i="110"/>
  <c r="E3694" i="110"/>
  <c r="E3703" i="110"/>
  <c r="C3703" i="110"/>
  <c r="E3722" i="110"/>
  <c r="C3722" i="110"/>
  <c r="C3730" i="110"/>
  <c r="E3730" i="110"/>
  <c r="E3752" i="110"/>
  <c r="C3752" i="110"/>
  <c r="C3757" i="110"/>
  <c r="E3757" i="110"/>
  <c r="E3759" i="110"/>
  <c r="C3759" i="110"/>
  <c r="E3761" i="110"/>
  <c r="C3761" i="110"/>
  <c r="E3774" i="110"/>
  <c r="C3774" i="110"/>
  <c r="C3792" i="110"/>
  <c r="E3792" i="110"/>
  <c r="E3841" i="110"/>
  <c r="C3841" i="110"/>
  <c r="E3859" i="110"/>
  <c r="C3859" i="110"/>
  <c r="E3867" i="110"/>
  <c r="C3867" i="110"/>
  <c r="E3905" i="110"/>
  <c r="C3905" i="110"/>
  <c r="E3808" i="110"/>
  <c r="E3809" i="110"/>
  <c r="E3821" i="110"/>
  <c r="E3822" i="110"/>
  <c r="E3835" i="110"/>
  <c r="E3854" i="110"/>
  <c r="E3856" i="110"/>
  <c r="E3862" i="110"/>
  <c r="E3863" i="110"/>
  <c r="C3931" i="110"/>
  <c r="C3932" i="110"/>
  <c r="C3934" i="110"/>
  <c r="C3810" i="110"/>
  <c r="C3836" i="110"/>
  <c r="E2" i="110"/>
  <c r="C5" i="110"/>
  <c r="E6" i="110"/>
  <c r="C12" i="110"/>
  <c r="E13" i="110"/>
  <c r="E16" i="110"/>
  <c r="C19" i="110"/>
  <c r="C22" i="110"/>
  <c r="E23" i="110"/>
  <c r="E26" i="110"/>
  <c r="C35" i="110"/>
  <c r="C38" i="110"/>
  <c r="E39" i="110"/>
  <c r="C41" i="110"/>
  <c r="E42" i="110"/>
  <c r="E45" i="110"/>
  <c r="C50" i="110"/>
  <c r="E56" i="110"/>
  <c r="C66" i="110"/>
  <c r="E69" i="110"/>
  <c r="E126" i="110"/>
  <c r="E128" i="110"/>
  <c r="E130" i="110"/>
  <c r="C130" i="110"/>
  <c r="C151" i="110"/>
  <c r="E153" i="110"/>
  <c r="C157" i="110"/>
  <c r="C187" i="110"/>
  <c r="E192" i="110"/>
  <c r="E194" i="110"/>
  <c r="E196" i="110"/>
  <c r="C196" i="110"/>
  <c r="C198" i="110"/>
  <c r="C200" i="110"/>
  <c r="C206" i="110"/>
  <c r="C236" i="110"/>
  <c r="E243" i="110"/>
  <c r="E248" i="110"/>
  <c r="C248" i="110"/>
  <c r="C252" i="110"/>
  <c r="E261" i="110"/>
  <c r="C261" i="110"/>
  <c r="E273" i="110"/>
  <c r="C273" i="110"/>
  <c r="E315" i="110"/>
  <c r="C315" i="110"/>
  <c r="E322" i="110"/>
  <c r="C322" i="110"/>
  <c r="E342" i="110"/>
  <c r="C342" i="110"/>
  <c r="E358" i="110"/>
  <c r="C358" i="110"/>
  <c r="C365" i="110"/>
  <c r="E149" i="110"/>
  <c r="C149" i="110"/>
  <c r="E232" i="110"/>
  <c r="C232" i="110"/>
  <c r="E238" i="110"/>
  <c r="C238" i="110"/>
  <c r="E299" i="110"/>
  <c r="C299" i="110"/>
  <c r="C380" i="110"/>
  <c r="E380" i="110"/>
  <c r="C391" i="110"/>
  <c r="E391" i="110"/>
  <c r="C4" i="110"/>
  <c r="C11" i="110"/>
  <c r="C18" i="110"/>
  <c r="C28" i="110"/>
  <c r="C31" i="110"/>
  <c r="C34" i="110"/>
  <c r="C58" i="110"/>
  <c r="E71" i="110"/>
  <c r="C87" i="110"/>
  <c r="C117" i="110"/>
  <c r="E121" i="110"/>
  <c r="C121" i="110"/>
  <c r="E123" i="110"/>
  <c r="C215" i="110"/>
  <c r="E217" i="110"/>
  <c r="C221" i="110"/>
  <c r="E228" i="110"/>
  <c r="C228" i="110"/>
  <c r="E264" i="110"/>
  <c r="C264" i="110"/>
  <c r="E275" i="110"/>
  <c r="E282" i="110"/>
  <c r="E286" i="110"/>
  <c r="C286" i="110"/>
  <c r="E328" i="110"/>
  <c r="C328" i="110"/>
  <c r="C349" i="110"/>
  <c r="E361" i="110"/>
  <c r="C361" i="110"/>
  <c r="E85" i="110"/>
  <c r="C85" i="110"/>
  <c r="E98" i="110"/>
  <c r="C98" i="110"/>
  <c r="E133" i="110"/>
  <c r="C133" i="110"/>
  <c r="E290" i="110"/>
  <c r="C290" i="110"/>
  <c r="C294" i="110"/>
  <c r="E303" i="110"/>
  <c r="C303" i="110"/>
  <c r="E312" i="110"/>
  <c r="C312" i="110"/>
  <c r="C323" i="110"/>
  <c r="E332" i="110"/>
  <c r="C332" i="110"/>
  <c r="E345" i="110"/>
  <c r="C345" i="110"/>
  <c r="C410" i="110"/>
  <c r="E410" i="110"/>
  <c r="E433" i="110"/>
  <c r="C433" i="110"/>
  <c r="E441" i="110"/>
  <c r="C441" i="110"/>
  <c r="C7" i="110"/>
  <c r="C10" i="110"/>
  <c r="C17" i="110"/>
  <c r="C27" i="110"/>
  <c r="C30" i="110"/>
  <c r="C51" i="110"/>
  <c r="C54" i="110"/>
  <c r="C57" i="110"/>
  <c r="C75" i="110"/>
  <c r="E125" i="110"/>
  <c r="E127" i="110"/>
  <c r="C127" i="110"/>
  <c r="C129" i="110"/>
  <c r="C131" i="110"/>
  <c r="E152" i="110"/>
  <c r="C152" i="110"/>
  <c r="C154" i="110"/>
  <c r="C184" i="110"/>
  <c r="E193" i="110"/>
  <c r="C193" i="110"/>
  <c r="E195" i="110"/>
  <c r="E197" i="110"/>
  <c r="E199" i="110"/>
  <c r="C199" i="110"/>
  <c r="C203" i="110"/>
  <c r="C233" i="110"/>
  <c r="E260" i="110"/>
  <c r="C260" i="110"/>
  <c r="E296" i="110"/>
  <c r="C296" i="110"/>
  <c r="E316" i="110"/>
  <c r="C316" i="110"/>
  <c r="E341" i="110"/>
  <c r="C341" i="110"/>
  <c r="E111" i="110"/>
  <c r="C111" i="110"/>
  <c r="E146" i="110"/>
  <c r="C146" i="110"/>
  <c r="E283" i="110"/>
  <c r="C283" i="110"/>
  <c r="E314" i="110"/>
  <c r="E362" i="110"/>
  <c r="E364" i="110"/>
  <c r="C364" i="110"/>
  <c r="E375" i="110"/>
  <c r="C386" i="110"/>
  <c r="E395" i="110"/>
  <c r="E439" i="110"/>
  <c r="C439" i="110"/>
  <c r="C62" i="110"/>
  <c r="E116" i="110"/>
  <c r="C120" i="110"/>
  <c r="E122" i="110"/>
  <c r="E216" i="110"/>
  <c r="C216" i="110"/>
  <c r="C218" i="110"/>
  <c r="E229" i="110"/>
  <c r="C229" i="110"/>
  <c r="E241" i="110"/>
  <c r="C241" i="110"/>
  <c r="E309" i="110"/>
  <c r="C309" i="110"/>
  <c r="E319" i="110"/>
  <c r="C319" i="110"/>
  <c r="C390" i="110"/>
  <c r="E390" i="110"/>
  <c r="E82" i="110"/>
  <c r="C82" i="110"/>
  <c r="E95" i="110"/>
  <c r="C95" i="110"/>
  <c r="E174" i="110"/>
  <c r="C174" i="110"/>
  <c r="E208" i="110"/>
  <c r="C208" i="110"/>
  <c r="E257" i="110"/>
  <c r="C257" i="110"/>
  <c r="E279" i="110"/>
  <c r="E281" i="110"/>
  <c r="C281" i="110"/>
  <c r="E289" i="110"/>
  <c r="C289" i="110"/>
  <c r="C317" i="110"/>
  <c r="E331" i="110"/>
  <c r="C331" i="110"/>
  <c r="E393" i="110"/>
  <c r="C405" i="110"/>
  <c r="E405" i="110"/>
  <c r="C466" i="110"/>
  <c r="E466" i="110"/>
  <c r="C524" i="110"/>
  <c r="E524" i="110"/>
  <c r="C604" i="110"/>
  <c r="E604" i="110"/>
  <c r="C615" i="110"/>
  <c r="E615" i="110"/>
  <c r="E644" i="110"/>
  <c r="E651" i="110"/>
  <c r="E685" i="110"/>
  <c r="C685" i="110"/>
  <c r="C687" i="110"/>
  <c r="E687" i="110"/>
  <c r="E694" i="110"/>
  <c r="C694" i="110"/>
  <c r="C696" i="110"/>
  <c r="E696" i="110"/>
  <c r="C737" i="110"/>
  <c r="E737" i="110"/>
  <c r="E743" i="110"/>
  <c r="E763" i="110"/>
  <c r="C763" i="110"/>
  <c r="C765" i="110"/>
  <c r="E765" i="110"/>
  <c r="C774" i="110"/>
  <c r="E774" i="110"/>
  <c r="C858" i="110"/>
  <c r="E858" i="110"/>
  <c r="E873" i="110"/>
  <c r="C873" i="110"/>
  <c r="E878" i="110"/>
  <c r="C878" i="110"/>
  <c r="C890" i="110"/>
  <c r="E890" i="110"/>
  <c r="E926" i="110"/>
  <c r="C926" i="110"/>
  <c r="C928" i="110"/>
  <c r="E928" i="110"/>
  <c r="E946" i="110"/>
  <c r="C946" i="110"/>
  <c r="C1008" i="110"/>
  <c r="E1008" i="110"/>
  <c r="C1041" i="110"/>
  <c r="E1041" i="110"/>
  <c r="C412" i="110"/>
  <c r="E448" i="110"/>
  <c r="C450" i="110"/>
  <c r="E450" i="110"/>
  <c r="C452" i="110"/>
  <c r="E494" i="110"/>
  <c r="E496" i="110"/>
  <c r="C498" i="110"/>
  <c r="E498" i="110"/>
  <c r="C502" i="110"/>
  <c r="E507" i="110"/>
  <c r="C509" i="110"/>
  <c r="C518" i="110"/>
  <c r="E518" i="110"/>
  <c r="C522" i="110"/>
  <c r="C571" i="110"/>
  <c r="E571" i="110"/>
  <c r="C573" i="110"/>
  <c r="C575" i="110"/>
  <c r="C634" i="110"/>
  <c r="E636" i="110"/>
  <c r="C675" i="110"/>
  <c r="E680" i="110"/>
  <c r="E702" i="110"/>
  <c r="E711" i="110"/>
  <c r="E729" i="110"/>
  <c r="C729" i="110"/>
  <c r="E735" i="110"/>
  <c r="C735" i="110"/>
  <c r="E772" i="110"/>
  <c r="C772" i="110"/>
  <c r="C779" i="110"/>
  <c r="E866" i="110"/>
  <c r="C866" i="110"/>
  <c r="E911" i="110"/>
  <c r="C911" i="110"/>
  <c r="C931" i="110"/>
  <c r="E931" i="110"/>
  <c r="C944" i="110"/>
  <c r="E944" i="110"/>
  <c r="C1011" i="110"/>
  <c r="E1011" i="110"/>
  <c r="C470" i="110"/>
  <c r="E470" i="110"/>
  <c r="C546" i="110"/>
  <c r="E546" i="110"/>
  <c r="C592" i="110"/>
  <c r="E592" i="110"/>
  <c r="C619" i="110"/>
  <c r="E619" i="110"/>
  <c r="C700" i="110"/>
  <c r="E700" i="110"/>
  <c r="C740" i="110"/>
  <c r="E740" i="110"/>
  <c r="C777" i="110"/>
  <c r="E777" i="110"/>
  <c r="C874" i="110"/>
  <c r="E874" i="110"/>
  <c r="E895" i="110"/>
  <c r="C895" i="110"/>
  <c r="E907" i="110"/>
  <c r="C907" i="110"/>
  <c r="C909" i="110"/>
  <c r="E909" i="110"/>
  <c r="C354" i="110"/>
  <c r="C357" i="110"/>
  <c r="C373" i="110"/>
  <c r="C376" i="110"/>
  <c r="C379" i="110"/>
  <c r="C392" i="110"/>
  <c r="C394" i="110"/>
  <c r="E394" i="110"/>
  <c r="C411" i="110"/>
  <c r="C434" i="110"/>
  <c r="E434" i="110"/>
  <c r="C436" i="110"/>
  <c r="E438" i="110"/>
  <c r="C440" i="110"/>
  <c r="E440" i="110"/>
  <c r="C478" i="110"/>
  <c r="E480" i="110"/>
  <c r="C482" i="110"/>
  <c r="E482" i="110"/>
  <c r="C486" i="110"/>
  <c r="E491" i="110"/>
  <c r="C544" i="110"/>
  <c r="E586" i="110"/>
  <c r="C590" i="110"/>
  <c r="C654" i="110"/>
  <c r="E688" i="110"/>
  <c r="C688" i="110"/>
  <c r="E708" i="110"/>
  <c r="C718" i="110"/>
  <c r="E718" i="110"/>
  <c r="E738" i="110"/>
  <c r="C738" i="110"/>
  <c r="E754" i="110"/>
  <c r="C754" i="110"/>
  <c r="E766" i="110"/>
  <c r="C766" i="110"/>
  <c r="C768" i="110"/>
  <c r="E768" i="110"/>
  <c r="E775" i="110"/>
  <c r="C775" i="110"/>
  <c r="C794" i="110"/>
  <c r="E859" i="110"/>
  <c r="C859" i="110"/>
  <c r="E891" i="110"/>
  <c r="C891" i="110"/>
  <c r="C893" i="110"/>
  <c r="E893" i="110"/>
  <c r="E898" i="110"/>
  <c r="C898" i="110"/>
  <c r="E914" i="110"/>
  <c r="C914" i="110"/>
  <c r="E929" i="110"/>
  <c r="C929" i="110"/>
  <c r="C404" i="110"/>
  <c r="E404" i="110"/>
  <c r="C463" i="110"/>
  <c r="E463" i="110"/>
  <c r="C607" i="110"/>
  <c r="E607" i="110"/>
  <c r="C623" i="110"/>
  <c r="E623" i="110"/>
  <c r="C643" i="110"/>
  <c r="E643" i="110"/>
  <c r="C652" i="110"/>
  <c r="E652" i="110"/>
  <c r="E845" i="110"/>
  <c r="C845" i="110"/>
  <c r="E872" i="110"/>
  <c r="C872" i="110"/>
  <c r="E879" i="110"/>
  <c r="C879" i="110"/>
  <c r="C896" i="110"/>
  <c r="E896" i="110"/>
  <c r="E956" i="110"/>
  <c r="C956" i="110"/>
  <c r="E387" i="110"/>
  <c r="E406" i="110"/>
  <c r="E449" i="110"/>
  <c r="E451" i="110"/>
  <c r="E493" i="110"/>
  <c r="C495" i="110"/>
  <c r="E495" i="110"/>
  <c r="C508" i="110"/>
  <c r="E508" i="110"/>
  <c r="E517" i="110"/>
  <c r="E572" i="110"/>
  <c r="C574" i="110"/>
  <c r="E574" i="110"/>
  <c r="E583" i="110"/>
  <c r="C635" i="110"/>
  <c r="E635" i="110"/>
  <c r="E637" i="110"/>
  <c r="C693" i="110"/>
  <c r="E693" i="110"/>
  <c r="E701" i="110"/>
  <c r="C701" i="110"/>
  <c r="C712" i="110"/>
  <c r="E712" i="110"/>
  <c r="E730" i="110"/>
  <c r="E758" i="110"/>
  <c r="C762" i="110"/>
  <c r="E762" i="110"/>
  <c r="E778" i="110"/>
  <c r="C778" i="110"/>
  <c r="E875" i="110"/>
  <c r="C875" i="110"/>
  <c r="C877" i="110"/>
  <c r="E877" i="110"/>
  <c r="E882" i="110"/>
  <c r="C882" i="110"/>
  <c r="E904" i="110"/>
  <c r="C904" i="110"/>
  <c r="E910" i="110"/>
  <c r="C910" i="110"/>
  <c r="E920" i="110"/>
  <c r="C920" i="110"/>
  <c r="E959" i="110"/>
  <c r="C959" i="110"/>
  <c r="E975" i="110"/>
  <c r="C975" i="110"/>
  <c r="C401" i="110"/>
  <c r="C413" i="110"/>
  <c r="E413" i="110"/>
  <c r="E418" i="110"/>
  <c r="E425" i="110"/>
  <c r="E469" i="110"/>
  <c r="C471" i="110"/>
  <c r="E536" i="110"/>
  <c r="E541" i="110"/>
  <c r="C545" i="110"/>
  <c r="C547" i="110"/>
  <c r="C553" i="110"/>
  <c r="C558" i="110"/>
  <c r="C562" i="110"/>
  <c r="E562" i="110"/>
  <c r="C566" i="110"/>
  <c r="C591" i="110"/>
  <c r="E593" i="110"/>
  <c r="E600" i="110"/>
  <c r="C611" i="110"/>
  <c r="E611" i="110"/>
  <c r="E618" i="110"/>
  <c r="C620" i="110"/>
  <c r="C627" i="110"/>
  <c r="E627" i="110"/>
  <c r="E629" i="110"/>
  <c r="C633" i="110"/>
  <c r="E663" i="110"/>
  <c r="C665" i="110"/>
  <c r="E665" i="110"/>
  <c r="C667" i="110"/>
  <c r="E699" i="110"/>
  <c r="E732" i="110"/>
  <c r="C732" i="110"/>
  <c r="C734" i="110"/>
  <c r="E734" i="110"/>
  <c r="E760" i="110"/>
  <c r="C760" i="110"/>
  <c r="E769" i="110"/>
  <c r="C769" i="110"/>
  <c r="C771" i="110"/>
  <c r="E771" i="110"/>
  <c r="E857" i="110"/>
  <c r="C857" i="110"/>
  <c r="C880" i="110"/>
  <c r="E880" i="110"/>
  <c r="E894" i="110"/>
  <c r="C894" i="110"/>
  <c r="E939" i="110"/>
  <c r="C939" i="110"/>
  <c r="C957" i="110"/>
  <c r="E957" i="110"/>
  <c r="E962" i="110"/>
  <c r="C962" i="110"/>
  <c r="C973" i="110"/>
  <c r="E973" i="110"/>
  <c r="E978" i="110"/>
  <c r="C978" i="110"/>
  <c r="C989" i="110"/>
  <c r="E989" i="110"/>
  <c r="C1028" i="110"/>
  <c r="E1028" i="110"/>
  <c r="C437" i="110"/>
  <c r="E437" i="110"/>
  <c r="C479" i="110"/>
  <c r="E479" i="110"/>
  <c r="C481" i="110"/>
  <c r="C483" i="110"/>
  <c r="C526" i="110"/>
  <c r="C560" i="110"/>
  <c r="E860" i="110"/>
  <c r="C860" i="110"/>
  <c r="E930" i="110"/>
  <c r="C930" i="110"/>
  <c r="E943" i="110"/>
  <c r="C943" i="110"/>
  <c r="C960" i="110"/>
  <c r="E960" i="110"/>
  <c r="C976" i="110"/>
  <c r="E976" i="110"/>
  <c r="C992" i="110"/>
  <c r="E992" i="110"/>
  <c r="C1005" i="110"/>
  <c r="E1005" i="110"/>
  <c r="C1031" i="110"/>
  <c r="E1031" i="110"/>
  <c r="E1311" i="110"/>
  <c r="C1311" i="110"/>
  <c r="C1374" i="110"/>
  <c r="E1374" i="110"/>
  <c r="E1044" i="110"/>
  <c r="E1054" i="110"/>
  <c r="E1057" i="110"/>
  <c r="E1060" i="110"/>
  <c r="E1064" i="110"/>
  <c r="E1067" i="110"/>
  <c r="E1073" i="110"/>
  <c r="E1076" i="110"/>
  <c r="E1089" i="110"/>
  <c r="E1092" i="110"/>
  <c r="E1105" i="110"/>
  <c r="E1108" i="110"/>
  <c r="E1118" i="110"/>
  <c r="E1131" i="110"/>
  <c r="E1150" i="110"/>
  <c r="E1153" i="110"/>
  <c r="E1159" i="110"/>
  <c r="E1162" i="110"/>
  <c r="E1165" i="110"/>
  <c r="E1168" i="110"/>
  <c r="E1171" i="110"/>
  <c r="E1174" i="110"/>
  <c r="E1177" i="110"/>
  <c r="E1180" i="110"/>
  <c r="E1183" i="110"/>
  <c r="E1201" i="110"/>
  <c r="E1204" i="110"/>
  <c r="E1212" i="110"/>
  <c r="E1222" i="110"/>
  <c r="E1259" i="110"/>
  <c r="E1277" i="110"/>
  <c r="E1281" i="110"/>
  <c r="E1285" i="110"/>
  <c r="C1291" i="110"/>
  <c r="C1329" i="110"/>
  <c r="E1346" i="110"/>
  <c r="C1346" i="110"/>
  <c r="E1359" i="110"/>
  <c r="C1359" i="110"/>
  <c r="E1399" i="110"/>
  <c r="C1399" i="110"/>
  <c r="C1485" i="110"/>
  <c r="E1485" i="110"/>
  <c r="C991" i="110"/>
  <c r="C994" i="110"/>
  <c r="C1007" i="110"/>
  <c r="C1010" i="110"/>
  <c r="C1020" i="110"/>
  <c r="C1030" i="110"/>
  <c r="C1040" i="110"/>
  <c r="C1043" i="110"/>
  <c r="C1046" i="110"/>
  <c r="C1059" i="110"/>
  <c r="C1066" i="110"/>
  <c r="C1075" i="110"/>
  <c r="C1078" i="110"/>
  <c r="C1091" i="110"/>
  <c r="C1094" i="110"/>
  <c r="C1107" i="110"/>
  <c r="C1110" i="110"/>
  <c r="C1120" i="110"/>
  <c r="C1133" i="110"/>
  <c r="C1136" i="110"/>
  <c r="C1149" i="110"/>
  <c r="C1152" i="110"/>
  <c r="C1155" i="110"/>
  <c r="C1158" i="110"/>
  <c r="C1164" i="110"/>
  <c r="C1167" i="110"/>
  <c r="C1170" i="110"/>
  <c r="C1173" i="110"/>
  <c r="C1176" i="110"/>
  <c r="C1179" i="110"/>
  <c r="C1182" i="110"/>
  <c r="C1203" i="110"/>
  <c r="C1231" i="110"/>
  <c r="C1246" i="110"/>
  <c r="C1274" i="110"/>
  <c r="E1307" i="110"/>
  <c r="C1307" i="110"/>
  <c r="E1323" i="110"/>
  <c r="C1323" i="110"/>
  <c r="E1333" i="110"/>
  <c r="C1333" i="110"/>
  <c r="E1350" i="110"/>
  <c r="C1350" i="110"/>
  <c r="C1375" i="110"/>
  <c r="E1375" i="110"/>
  <c r="C1464" i="110"/>
  <c r="E1464" i="110"/>
  <c r="E1314" i="110"/>
  <c r="C1314" i="110"/>
  <c r="C1383" i="110"/>
  <c r="E1383" i="110"/>
  <c r="E1385" i="110"/>
  <c r="C1385" i="110"/>
  <c r="E1483" i="110"/>
  <c r="C1483" i="110"/>
  <c r="C1495" i="110"/>
  <c r="E1495" i="110"/>
  <c r="C942" i="110"/>
  <c r="C955" i="110"/>
  <c r="C958" i="110"/>
  <c r="C971" i="110"/>
  <c r="C974" i="110"/>
  <c r="C987" i="110"/>
  <c r="C990" i="110"/>
  <c r="C997" i="110"/>
  <c r="C1003" i="110"/>
  <c r="C1006" i="110"/>
  <c r="C1019" i="110"/>
  <c r="C1026" i="110"/>
  <c r="C1029" i="110"/>
  <c r="C1039" i="110"/>
  <c r="C1042" i="110"/>
  <c r="C1055" i="110"/>
  <c r="C1068" i="110"/>
  <c r="C1071" i="110"/>
  <c r="C1074" i="110"/>
  <c r="C1084" i="110"/>
  <c r="C1087" i="110"/>
  <c r="C1090" i="110"/>
  <c r="C1100" i="110"/>
  <c r="C1103" i="110"/>
  <c r="C1106" i="110"/>
  <c r="C1119" i="110"/>
  <c r="C1129" i="110"/>
  <c r="C1132" i="110"/>
  <c r="C1148" i="110"/>
  <c r="C1151" i="110"/>
  <c r="C1154" i="110"/>
  <c r="C1160" i="110"/>
  <c r="C1172" i="110"/>
  <c r="C1175" i="110"/>
  <c r="C1178" i="110"/>
  <c r="C1181" i="110"/>
  <c r="C1184" i="110"/>
  <c r="C1187" i="110"/>
  <c r="C1199" i="110"/>
  <c r="C1205" i="110"/>
  <c r="E1211" i="110"/>
  <c r="E1216" i="110"/>
  <c r="C1223" i="110"/>
  <c r="C1225" i="110"/>
  <c r="E1239" i="110"/>
  <c r="E1248" i="110"/>
  <c r="E1253" i="110"/>
  <c r="C1260" i="110"/>
  <c r="C1262" i="110"/>
  <c r="E1305" i="110"/>
  <c r="C1305" i="110"/>
  <c r="E1310" i="110"/>
  <c r="C1310" i="110"/>
  <c r="E1339" i="110"/>
  <c r="C1351" i="110"/>
  <c r="E1351" i="110"/>
  <c r="E1353" i="110"/>
  <c r="C1353" i="110"/>
  <c r="E1405" i="110"/>
  <c r="C1405" i="110"/>
  <c r="C1409" i="110"/>
  <c r="E1409" i="110"/>
  <c r="E1414" i="110"/>
  <c r="C1414" i="110"/>
  <c r="E1462" i="110"/>
  <c r="C1462" i="110"/>
  <c r="C1474" i="110"/>
  <c r="E1474" i="110"/>
  <c r="E1330" i="110"/>
  <c r="C1330" i="110"/>
  <c r="E1343" i="110"/>
  <c r="C1343" i="110"/>
  <c r="E1362" i="110"/>
  <c r="C1362" i="110"/>
  <c r="E1429" i="110"/>
  <c r="C1429" i="110"/>
  <c r="E1308" i="110"/>
  <c r="C1308" i="110"/>
  <c r="E1334" i="110"/>
  <c r="C1334" i="110"/>
  <c r="E1349" i="110"/>
  <c r="C1349" i="110"/>
  <c r="E1356" i="110"/>
  <c r="C1356" i="110"/>
  <c r="E1370" i="110"/>
  <c r="C1370" i="110"/>
  <c r="C1398" i="110"/>
  <c r="E1398" i="110"/>
  <c r="C1500" i="110"/>
  <c r="E1500" i="110"/>
  <c r="E1245" i="110"/>
  <c r="C1249" i="110"/>
  <c r="C1275" i="110"/>
  <c r="C1295" i="110"/>
  <c r="E1322" i="110"/>
  <c r="E1378" i="110"/>
  <c r="C1378" i="110"/>
  <c r="E1422" i="110"/>
  <c r="C1422" i="110"/>
  <c r="E1596" i="110"/>
  <c r="C1596" i="110"/>
  <c r="E1651" i="110"/>
  <c r="C1651" i="110"/>
  <c r="C1701" i="110"/>
  <c r="E1701" i="110"/>
  <c r="E1514" i="110"/>
  <c r="E1532" i="110"/>
  <c r="E1548" i="110"/>
  <c r="E1598" i="110"/>
  <c r="E1611" i="110"/>
  <c r="C1649" i="110"/>
  <c r="E1649" i="110"/>
  <c r="C1672" i="110"/>
  <c r="E1672" i="110"/>
  <c r="E1406" i="110"/>
  <c r="E1418" i="110"/>
  <c r="E1433" i="110"/>
  <c r="C1444" i="110"/>
  <c r="C1459" i="110"/>
  <c r="E1476" i="110"/>
  <c r="C1482" i="110"/>
  <c r="C1504" i="110"/>
  <c r="E1516" i="110"/>
  <c r="C1536" i="110"/>
  <c r="E1543" i="110"/>
  <c r="C1552" i="110"/>
  <c r="E1559" i="110"/>
  <c r="C1584" i="110"/>
  <c r="E1586" i="110"/>
  <c r="C1586" i="110"/>
  <c r="C1636" i="110"/>
  <c r="E1638" i="110"/>
  <c r="C1638" i="110"/>
  <c r="E1645" i="110"/>
  <c r="C1645" i="110"/>
  <c r="C1659" i="110"/>
  <c r="E1659" i="110"/>
  <c r="C1717" i="110"/>
  <c r="E1717" i="110"/>
  <c r="E1599" i="110"/>
  <c r="C1599" i="110"/>
  <c r="E1619" i="110"/>
  <c r="C1619" i="110"/>
  <c r="C1688" i="110"/>
  <c r="E1688" i="110"/>
  <c r="E1437" i="110"/>
  <c r="E1461" i="110"/>
  <c r="C1475" i="110"/>
  <c r="C1496" i="110"/>
  <c r="C1506" i="110"/>
  <c r="E1511" i="110"/>
  <c r="C1517" i="110"/>
  <c r="E1529" i="110"/>
  <c r="C1538" i="110"/>
  <c r="C1554" i="110"/>
  <c r="E1601" i="110"/>
  <c r="E1627" i="110"/>
  <c r="C1720" i="110"/>
  <c r="E1720" i="110"/>
  <c r="C1646" i="110"/>
  <c r="E1646" i="110"/>
  <c r="C1669" i="110"/>
  <c r="E1669" i="110"/>
  <c r="C1675" i="110"/>
  <c r="E1675" i="110"/>
  <c r="C1381" i="110"/>
  <c r="C1436" i="110"/>
  <c r="E1446" i="110"/>
  <c r="C1453" i="110"/>
  <c r="C1467" i="110"/>
  <c r="C1479" i="110"/>
  <c r="C1488" i="110"/>
  <c r="C1510" i="110"/>
  <c r="E1540" i="110"/>
  <c r="E1556" i="110"/>
  <c r="C1562" i="110"/>
  <c r="C1594" i="110"/>
  <c r="C1620" i="110"/>
  <c r="E1622" i="110"/>
  <c r="C1622" i="110"/>
  <c r="E1648" i="110"/>
  <c r="C1648" i="110"/>
  <c r="C1714" i="110"/>
  <c r="E1714" i="110"/>
  <c r="E1583" i="110"/>
  <c r="C1583" i="110"/>
  <c r="E1609" i="110"/>
  <c r="C1609" i="110"/>
  <c r="E1635" i="110"/>
  <c r="C1635" i="110"/>
  <c r="C1691" i="110"/>
  <c r="E1691" i="110"/>
  <c r="E1751" i="110"/>
  <c r="E1755" i="110"/>
  <c r="E1759" i="110"/>
  <c r="E1775" i="110"/>
  <c r="E1778" i="110"/>
  <c r="E1791" i="110"/>
  <c r="E1794" i="110"/>
  <c r="E1807" i="110"/>
  <c r="E1820" i="110"/>
  <c r="E1823" i="110"/>
  <c r="E1831" i="110"/>
  <c r="E1866" i="110"/>
  <c r="E1876" i="110"/>
  <c r="E1893" i="110"/>
  <c r="E1898" i="110"/>
  <c r="E1904" i="110"/>
  <c r="E1915" i="110"/>
  <c r="E1927" i="110"/>
  <c r="E1953" i="110"/>
  <c r="E1957" i="110"/>
  <c r="C1957" i="110"/>
  <c r="E1986" i="110"/>
  <c r="C1986" i="110"/>
  <c r="E2051" i="110"/>
  <c r="C2051" i="110"/>
  <c r="C2073" i="110"/>
  <c r="E2073" i="110"/>
  <c r="E1828" i="110"/>
  <c r="E1844" i="110"/>
  <c r="C1846" i="110"/>
  <c r="E1871" i="110"/>
  <c r="C1880" i="110"/>
  <c r="E1895" i="110"/>
  <c r="C1897" i="110"/>
  <c r="C1910" i="110"/>
  <c r="C1919" i="110"/>
  <c r="E1934" i="110"/>
  <c r="C1945" i="110"/>
  <c r="E2027" i="110"/>
  <c r="C2027" i="110"/>
  <c r="C1661" i="110"/>
  <c r="C1674" i="110"/>
  <c r="C1677" i="110"/>
  <c r="C1690" i="110"/>
  <c r="C1693" i="110"/>
  <c r="C1700" i="110"/>
  <c r="C1703" i="110"/>
  <c r="C1716" i="110"/>
  <c r="C1719" i="110"/>
  <c r="C1725" i="110"/>
  <c r="C1729" i="110"/>
  <c r="C1733" i="110"/>
  <c r="C1737" i="110"/>
  <c r="C1741" i="110"/>
  <c r="C1745" i="110"/>
  <c r="C1749" i="110"/>
  <c r="C1753" i="110"/>
  <c r="C1757" i="110"/>
  <c r="C1761" i="110"/>
  <c r="C1764" i="110"/>
  <c r="C1770" i="110"/>
  <c r="C1780" i="110"/>
  <c r="C1783" i="110"/>
  <c r="C1799" i="110"/>
  <c r="C1802" i="110"/>
  <c r="C1812" i="110"/>
  <c r="C1815" i="110"/>
  <c r="C1824" i="110"/>
  <c r="C1827" i="110"/>
  <c r="C1830" i="110"/>
  <c r="C1843" i="110"/>
  <c r="C1848" i="110"/>
  <c r="C1882" i="110"/>
  <c r="C1899" i="110"/>
  <c r="C1921" i="110"/>
  <c r="E1941" i="110"/>
  <c r="C1941" i="110"/>
  <c r="E2029" i="110"/>
  <c r="E2031" i="110"/>
  <c r="E2059" i="110"/>
  <c r="C2059" i="110"/>
  <c r="C2069" i="110"/>
  <c r="E2069" i="110"/>
  <c r="E1860" i="110"/>
  <c r="E1892" i="110"/>
  <c r="E1905" i="110"/>
  <c r="E1916" i="110"/>
  <c r="E1931" i="110"/>
  <c r="E1973" i="110"/>
  <c r="C1973" i="110"/>
  <c r="C1985" i="110"/>
  <c r="E1985" i="110"/>
  <c r="E1987" i="110"/>
  <c r="C1987" i="110"/>
  <c r="E2021" i="110"/>
  <c r="C2021" i="110"/>
  <c r="E2040" i="110"/>
  <c r="C2040" i="110"/>
  <c r="E2064" i="110"/>
  <c r="C2064" i="110"/>
  <c r="E1845" i="110"/>
  <c r="E1855" i="110"/>
  <c r="C1864" i="110"/>
  <c r="E1887" i="110"/>
  <c r="C1896" i="110"/>
  <c r="C1911" i="110"/>
  <c r="E1918" i="110"/>
  <c r="C1920" i="110"/>
  <c r="E1935" i="110"/>
  <c r="C1942" i="110"/>
  <c r="E1960" i="110"/>
  <c r="C1960" i="110"/>
  <c r="C1849" i="110"/>
  <c r="C1922" i="110"/>
  <c r="E1944" i="110"/>
  <c r="C1944" i="110"/>
  <c r="C1993" i="110"/>
  <c r="E2038" i="110"/>
  <c r="C2038" i="110"/>
  <c r="E1951" i="110"/>
  <c r="C1951" i="110"/>
  <c r="C2053" i="110"/>
  <c r="C2078" i="110"/>
  <c r="E2078" i="110"/>
  <c r="E2145" i="110"/>
  <c r="C2145" i="110"/>
  <c r="E2147" i="110"/>
  <c r="C2147" i="110"/>
  <c r="E2155" i="110"/>
  <c r="C2155" i="110"/>
  <c r="E2161" i="110"/>
  <c r="C2161" i="110"/>
  <c r="E2177" i="110"/>
  <c r="C2177" i="110"/>
  <c r="E2229" i="110"/>
  <c r="C2229" i="110"/>
  <c r="E2246" i="110"/>
  <c r="C2246" i="110"/>
  <c r="E2342" i="110"/>
  <c r="C2342" i="110"/>
  <c r="C2445" i="110"/>
  <c r="E2445" i="110"/>
  <c r="E2071" i="110"/>
  <c r="C2071" i="110"/>
  <c r="E2140" i="110"/>
  <c r="E2159" i="110"/>
  <c r="C2204" i="110"/>
  <c r="E2204" i="110"/>
  <c r="E2208" i="110"/>
  <c r="C2208" i="110"/>
  <c r="E2232" i="110"/>
  <c r="C2232" i="110"/>
  <c r="E2249" i="110"/>
  <c r="C2249" i="110"/>
  <c r="E2313" i="110"/>
  <c r="C2313" i="110"/>
  <c r="C2425" i="110"/>
  <c r="E2425" i="110"/>
  <c r="C1963" i="110"/>
  <c r="C2016" i="110"/>
  <c r="E2018" i="110"/>
  <c r="E2020" i="110"/>
  <c r="C2020" i="110"/>
  <c r="C2024" i="110"/>
  <c r="E2035" i="110"/>
  <c r="E2037" i="110"/>
  <c r="E2039" i="110"/>
  <c r="C2039" i="110"/>
  <c r="C2043" i="110"/>
  <c r="E2048" i="110"/>
  <c r="E2050" i="110"/>
  <c r="C2054" i="110"/>
  <c r="C2056" i="110"/>
  <c r="C2083" i="110"/>
  <c r="E2094" i="110"/>
  <c r="E2096" i="110"/>
  <c r="E2098" i="110"/>
  <c r="C2098" i="110"/>
  <c r="C2102" i="110"/>
  <c r="E2107" i="110"/>
  <c r="C2109" i="110"/>
  <c r="E2114" i="110"/>
  <c r="E2116" i="110"/>
  <c r="E2118" i="110"/>
  <c r="C2118" i="110"/>
  <c r="E2123" i="110"/>
  <c r="E2125" i="110"/>
  <c r="C2125" i="110"/>
  <c r="C2127" i="110"/>
  <c r="E2130" i="110"/>
  <c r="C2130" i="110"/>
  <c r="E2138" i="110"/>
  <c r="C2138" i="110"/>
  <c r="C2175" i="110"/>
  <c r="E2175" i="110"/>
  <c r="E2206" i="110"/>
  <c r="C2206" i="110"/>
  <c r="E2211" i="110"/>
  <c r="C2211" i="110"/>
  <c r="E2235" i="110"/>
  <c r="C2235" i="110"/>
  <c r="C2286" i="110"/>
  <c r="E2286" i="110"/>
  <c r="E2380" i="110"/>
  <c r="C2380" i="110"/>
  <c r="C2390" i="110"/>
  <c r="E2390" i="110"/>
  <c r="E2443" i="110"/>
  <c r="C2443" i="110"/>
  <c r="E2014" i="110"/>
  <c r="C2014" i="110"/>
  <c r="E2148" i="110"/>
  <c r="C2148" i="110"/>
  <c r="C2188" i="110"/>
  <c r="E2188" i="110"/>
  <c r="E2192" i="110"/>
  <c r="C2192" i="110"/>
  <c r="E2209" i="110"/>
  <c r="C2209" i="110"/>
  <c r="E2214" i="110"/>
  <c r="C2214" i="110"/>
  <c r="C2247" i="110"/>
  <c r="E2247" i="110"/>
  <c r="C2304" i="110"/>
  <c r="E2304" i="110"/>
  <c r="C2363" i="110"/>
  <c r="E2363" i="110"/>
  <c r="E2455" i="110"/>
  <c r="C2455" i="110"/>
  <c r="E2030" i="110"/>
  <c r="C2030" i="110"/>
  <c r="E2190" i="110"/>
  <c r="C2190" i="110"/>
  <c r="E2195" i="110"/>
  <c r="C2195" i="110"/>
  <c r="E2212" i="110"/>
  <c r="C2212" i="110"/>
  <c r="E2217" i="110"/>
  <c r="C2217" i="110"/>
  <c r="C2262" i="110"/>
  <c r="E2262" i="110"/>
  <c r="C2347" i="110"/>
  <c r="E2347" i="110"/>
  <c r="C2395" i="110"/>
  <c r="E2395" i="110"/>
  <c r="C1970" i="110"/>
  <c r="E2005" i="110"/>
  <c r="E2007" i="110"/>
  <c r="C2007" i="110"/>
  <c r="C2011" i="110"/>
  <c r="C2025" i="110"/>
  <c r="E2061" i="110"/>
  <c r="C2061" i="110"/>
  <c r="C2070" i="110"/>
  <c r="E2072" i="110"/>
  <c r="C2079" i="110"/>
  <c r="C2110" i="110"/>
  <c r="E2139" i="110"/>
  <c r="C2139" i="110"/>
  <c r="E2154" i="110"/>
  <c r="C2154" i="110"/>
  <c r="E2158" i="110"/>
  <c r="C2158" i="110"/>
  <c r="E2160" i="110"/>
  <c r="C2160" i="110"/>
  <c r="E2193" i="110"/>
  <c r="C2193" i="110"/>
  <c r="C2207" i="110"/>
  <c r="E2207" i="110"/>
  <c r="E2220" i="110"/>
  <c r="C2220" i="110"/>
  <c r="C2281" i="110"/>
  <c r="E2281" i="110"/>
  <c r="C2320" i="110"/>
  <c r="E2320" i="110"/>
  <c r="E2369" i="110"/>
  <c r="C2369" i="110"/>
  <c r="C2440" i="110"/>
  <c r="E2440" i="110"/>
  <c r="C2451" i="110"/>
  <c r="E2451" i="110"/>
  <c r="E2017" i="110"/>
  <c r="C2017" i="110"/>
  <c r="E2036" i="110"/>
  <c r="C2036" i="110"/>
  <c r="E2049" i="110"/>
  <c r="C2049" i="110"/>
  <c r="E2055" i="110"/>
  <c r="C2055" i="110"/>
  <c r="E2095" i="110"/>
  <c r="C2095" i="110"/>
  <c r="C2097" i="110"/>
  <c r="C2099" i="110"/>
  <c r="E2108" i="110"/>
  <c r="C2108" i="110"/>
  <c r="E2115" i="110"/>
  <c r="C2115" i="110"/>
  <c r="C2117" i="110"/>
  <c r="C2119" i="110"/>
  <c r="C2124" i="110"/>
  <c r="C2131" i="110"/>
  <c r="E2152" i="110"/>
  <c r="C2152" i="110"/>
  <c r="C2172" i="110"/>
  <c r="E2172" i="110"/>
  <c r="E2176" i="110"/>
  <c r="C2176" i="110"/>
  <c r="E2223" i="110"/>
  <c r="C2223" i="110"/>
  <c r="E2269" i="110"/>
  <c r="C2269" i="110"/>
  <c r="C2405" i="110"/>
  <c r="E2405" i="110"/>
  <c r="C2431" i="110"/>
  <c r="E2431" i="110"/>
  <c r="E2449" i="110"/>
  <c r="C2449" i="110"/>
  <c r="C2087" i="110"/>
  <c r="C2137" i="110"/>
  <c r="C2149" i="110"/>
  <c r="E2174" i="110"/>
  <c r="C2174" i="110"/>
  <c r="E2179" i="110"/>
  <c r="C2179" i="110"/>
  <c r="C2191" i="110"/>
  <c r="E2191" i="110"/>
  <c r="E2226" i="110"/>
  <c r="C2226" i="110"/>
  <c r="C2244" i="110"/>
  <c r="E2244" i="110"/>
  <c r="E2248" i="110"/>
  <c r="C2248" i="110"/>
  <c r="C2327" i="110"/>
  <c r="E2327" i="110"/>
  <c r="E2487" i="110"/>
  <c r="C2487" i="110"/>
  <c r="E2502" i="110"/>
  <c r="C2502" i="110"/>
  <c r="E2543" i="110"/>
  <c r="C2543" i="110"/>
  <c r="E2552" i="110"/>
  <c r="C2552" i="110"/>
  <c r="E2605" i="110"/>
  <c r="C2605" i="110"/>
  <c r="E2474" i="110"/>
  <c r="C2474" i="110"/>
  <c r="E2489" i="110"/>
  <c r="C2489" i="110"/>
  <c r="E2528" i="110"/>
  <c r="C2528" i="110"/>
  <c r="E2592" i="110"/>
  <c r="C2592" i="110"/>
  <c r="E2276" i="110"/>
  <c r="C2290" i="110"/>
  <c r="E2306" i="110"/>
  <c r="C2310" i="110"/>
  <c r="E2329" i="110"/>
  <c r="C2333" i="110"/>
  <c r="C2341" i="110"/>
  <c r="E2349" i="110"/>
  <c r="E2358" i="110"/>
  <c r="C2368" i="110"/>
  <c r="E2373" i="110"/>
  <c r="C2377" i="110"/>
  <c r="E2387" i="110"/>
  <c r="E2392" i="110"/>
  <c r="E2397" i="110"/>
  <c r="C2415" i="110"/>
  <c r="E2433" i="110"/>
  <c r="C2437" i="110"/>
  <c r="E2559" i="110"/>
  <c r="C2559" i="110"/>
  <c r="E2568" i="110"/>
  <c r="C2568" i="110"/>
  <c r="E2492" i="110"/>
  <c r="C2492" i="110"/>
  <c r="E2503" i="110"/>
  <c r="C2503" i="110"/>
  <c r="E2535" i="110"/>
  <c r="C2535" i="110"/>
  <c r="E2544" i="110"/>
  <c r="C2544" i="110"/>
  <c r="E2268" i="110"/>
  <c r="E2273" i="110"/>
  <c r="E2312" i="110"/>
  <c r="E2317" i="110"/>
  <c r="E2379" i="110"/>
  <c r="E2384" i="110"/>
  <c r="E2446" i="110"/>
  <c r="C2446" i="110"/>
  <c r="E2452" i="110"/>
  <c r="C2452" i="110"/>
  <c r="E2467" i="110"/>
  <c r="E2490" i="110"/>
  <c r="C2490" i="110"/>
  <c r="E2505" i="110"/>
  <c r="C2505" i="110"/>
  <c r="E2584" i="110"/>
  <c r="C2584" i="110"/>
  <c r="E2608" i="110"/>
  <c r="C2608" i="110"/>
  <c r="C2251" i="110"/>
  <c r="C2277" i="110"/>
  <c r="C2279" i="110"/>
  <c r="C2295" i="110"/>
  <c r="C2300" i="110"/>
  <c r="C2302" i="110"/>
  <c r="E2326" i="110"/>
  <c r="C2330" i="110"/>
  <c r="E2346" i="110"/>
  <c r="E2355" i="110"/>
  <c r="C2359" i="110"/>
  <c r="C2361" i="110"/>
  <c r="E2370" i="110"/>
  <c r="C2374" i="110"/>
  <c r="C2388" i="110"/>
  <c r="C2393" i="110"/>
  <c r="C2403" i="110"/>
  <c r="C2410" i="110"/>
  <c r="C2423" i="110"/>
  <c r="E2428" i="110"/>
  <c r="E2439" i="110"/>
  <c r="E2448" i="110"/>
  <c r="E2454" i="110"/>
  <c r="E2458" i="110"/>
  <c r="C2458" i="110"/>
  <c r="C2473" i="110"/>
  <c r="E2551" i="110"/>
  <c r="C2551" i="110"/>
  <c r="E2560" i="110"/>
  <c r="C2560" i="110"/>
  <c r="E2595" i="110"/>
  <c r="C2595" i="110"/>
  <c r="E2508" i="110"/>
  <c r="C2508" i="110"/>
  <c r="E2519" i="110"/>
  <c r="C2519" i="110"/>
  <c r="E2527" i="110"/>
  <c r="C2527" i="110"/>
  <c r="E2536" i="110"/>
  <c r="C2536" i="110"/>
  <c r="E2289" i="110"/>
  <c r="E2309" i="110"/>
  <c r="E2323" i="110"/>
  <c r="E2332" i="110"/>
  <c r="E2376" i="110"/>
  <c r="E2419" i="110"/>
  <c r="E2506" i="110"/>
  <c r="C2506" i="110"/>
  <c r="E2567" i="110"/>
  <c r="C2567" i="110"/>
  <c r="E2576" i="110"/>
  <c r="C2576" i="110"/>
  <c r="C2575" i="110"/>
  <c r="C2583" i="110"/>
  <c r="C2591" i="110"/>
  <c r="C2594" i="110"/>
  <c r="C2607" i="110"/>
  <c r="C2632" i="110"/>
  <c r="C2638" i="110"/>
  <c r="C2646" i="110"/>
  <c r="C2648" i="110"/>
  <c r="E2681" i="110"/>
  <c r="C2681" i="110"/>
  <c r="E2690" i="110"/>
  <c r="C2690" i="110"/>
  <c r="C2692" i="110"/>
  <c r="C2694" i="110"/>
  <c r="E2703" i="110"/>
  <c r="C2703" i="110"/>
  <c r="E2722" i="110"/>
  <c r="C2722" i="110"/>
  <c r="C2726" i="110"/>
  <c r="E2755" i="110"/>
  <c r="C2755" i="110"/>
  <c r="C2769" i="110"/>
  <c r="E2831" i="110"/>
  <c r="C2831" i="110"/>
  <c r="E2862" i="110"/>
  <c r="C2862" i="110"/>
  <c r="E2885" i="110"/>
  <c r="C2885" i="110"/>
  <c r="C2947" i="110"/>
  <c r="E2947" i="110"/>
  <c r="E2965" i="110"/>
  <c r="C2965" i="110"/>
  <c r="E2996" i="110"/>
  <c r="C2996" i="110"/>
  <c r="C3025" i="110"/>
  <c r="E3025" i="110"/>
  <c r="C3044" i="110"/>
  <c r="E3044" i="110"/>
  <c r="C2771" i="110"/>
  <c r="E2860" i="110"/>
  <c r="C2860" i="110"/>
  <c r="E2871" i="110"/>
  <c r="C2871" i="110"/>
  <c r="E2917" i="110"/>
  <c r="C2917" i="110"/>
  <c r="C2950" i="110"/>
  <c r="E2950" i="110"/>
  <c r="E2984" i="110"/>
  <c r="C2984" i="110"/>
  <c r="E3005" i="110"/>
  <c r="C3005" i="110"/>
  <c r="E3021" i="110"/>
  <c r="C3021" i="110"/>
  <c r="C3028" i="110"/>
  <c r="E3028" i="110"/>
  <c r="E3034" i="110"/>
  <c r="C3034" i="110"/>
  <c r="E3040" i="110"/>
  <c r="C3040" i="110"/>
  <c r="E3110" i="110"/>
  <c r="C3110" i="110"/>
  <c r="E2696" i="110"/>
  <c r="E2733" i="110"/>
  <c r="E2735" i="110"/>
  <c r="C2735" i="110"/>
  <c r="E2746" i="110"/>
  <c r="E2761" i="110"/>
  <c r="C2761" i="110"/>
  <c r="E2818" i="110"/>
  <c r="C2818" i="110"/>
  <c r="E2820" i="110"/>
  <c r="C2820" i="110"/>
  <c r="E2843" i="110"/>
  <c r="C2843" i="110"/>
  <c r="E2858" i="110"/>
  <c r="E2893" i="110"/>
  <c r="C2893" i="110"/>
  <c r="C2931" i="110"/>
  <c r="E2931" i="110"/>
  <c r="E2948" i="110"/>
  <c r="C2948" i="110"/>
  <c r="E2990" i="110"/>
  <c r="C2990" i="110"/>
  <c r="C3053" i="110"/>
  <c r="E3053" i="110"/>
  <c r="E3176" i="110"/>
  <c r="C3176" i="110"/>
  <c r="E2664" i="110"/>
  <c r="E2666" i="110"/>
  <c r="E2706" i="110"/>
  <c r="C2706" i="110"/>
  <c r="C2710" i="110"/>
  <c r="E2715" i="110"/>
  <c r="C2777" i="110"/>
  <c r="C2783" i="110"/>
  <c r="E2800" i="110"/>
  <c r="E2802" i="110"/>
  <c r="E2804" i="110"/>
  <c r="C2804" i="110"/>
  <c r="C2808" i="110"/>
  <c r="C2825" i="110"/>
  <c r="C2905" i="110"/>
  <c r="E2905" i="110"/>
  <c r="C2934" i="110"/>
  <c r="E2934" i="110"/>
  <c r="C2963" i="110"/>
  <c r="E2963" i="110"/>
  <c r="C2994" i="110"/>
  <c r="E2994" i="110"/>
  <c r="E2999" i="110"/>
  <c r="C2999" i="110"/>
  <c r="C3031" i="110"/>
  <c r="E3031" i="110"/>
  <c r="C3103" i="110"/>
  <c r="E3103" i="110"/>
  <c r="E3142" i="110"/>
  <c r="C3142" i="110"/>
  <c r="C2645" i="110"/>
  <c r="E2693" i="110"/>
  <c r="C2693" i="110"/>
  <c r="E2700" i="110"/>
  <c r="C2700" i="110"/>
  <c r="C2704" i="110"/>
  <c r="C2721" i="110"/>
  <c r="C2723" i="110"/>
  <c r="C2766" i="110"/>
  <c r="C2772" i="110"/>
  <c r="E2823" i="110"/>
  <c r="C2823" i="110"/>
  <c r="C2832" i="110"/>
  <c r="E2872" i="110"/>
  <c r="C2872" i="110"/>
  <c r="E2874" i="110"/>
  <c r="C2874" i="110"/>
  <c r="E2886" i="110"/>
  <c r="E2901" i="110"/>
  <c r="C2901" i="110"/>
  <c r="E2903" i="110"/>
  <c r="C2903" i="110"/>
  <c r="C2908" i="110"/>
  <c r="E2908" i="110"/>
  <c r="E2932" i="110"/>
  <c r="C2932" i="110"/>
  <c r="C2966" i="110"/>
  <c r="E2966" i="110"/>
  <c r="E3024" i="110"/>
  <c r="C3024" i="110"/>
  <c r="C2627" i="110"/>
  <c r="C2633" i="110"/>
  <c r="C2636" i="110"/>
  <c r="C2639" i="110"/>
  <c r="C2647" i="110"/>
  <c r="E2719" i="110"/>
  <c r="C2719" i="110"/>
  <c r="C2740" i="110"/>
  <c r="E2764" i="110"/>
  <c r="C2764" i="110"/>
  <c r="C2768" i="110"/>
  <c r="E2821" i="110"/>
  <c r="C2821" i="110"/>
  <c r="C2848" i="110"/>
  <c r="C2861" i="110"/>
  <c r="C2879" i="110"/>
  <c r="E2906" i="110"/>
  <c r="C2906" i="110"/>
  <c r="C2918" i="110"/>
  <c r="E2918" i="110"/>
  <c r="E2935" i="110"/>
  <c r="C2935" i="110"/>
  <c r="E2949" i="110"/>
  <c r="C2949" i="110"/>
  <c r="C3006" i="110"/>
  <c r="E3006" i="110"/>
  <c r="C3012" i="110"/>
  <c r="E3012" i="110"/>
  <c r="E3097" i="110"/>
  <c r="C3097" i="110"/>
  <c r="E3136" i="110"/>
  <c r="C3136" i="110"/>
  <c r="C3161" i="110"/>
  <c r="E3161" i="110"/>
  <c r="E2738" i="110"/>
  <c r="C2738" i="110"/>
  <c r="E2751" i="110"/>
  <c r="C2751" i="110"/>
  <c r="E2857" i="110"/>
  <c r="C2857" i="110"/>
  <c r="E2859" i="110"/>
  <c r="C2859" i="110"/>
  <c r="E2877" i="110"/>
  <c r="C2877" i="110"/>
  <c r="E2914" i="110"/>
  <c r="C2914" i="110"/>
  <c r="E2916" i="110"/>
  <c r="C2916" i="110"/>
  <c r="C2921" i="110"/>
  <c r="E2921" i="110"/>
  <c r="E2930" i="110"/>
  <c r="C2930" i="110"/>
  <c r="E3002" i="110"/>
  <c r="C3002" i="110"/>
  <c r="E3037" i="110"/>
  <c r="C3037" i="110"/>
  <c r="C3050" i="110"/>
  <c r="E3050" i="110"/>
  <c r="E3058" i="110"/>
  <c r="C3058" i="110"/>
  <c r="C3068" i="110"/>
  <c r="E3068" i="110"/>
  <c r="E3130" i="110"/>
  <c r="C3130" i="110"/>
  <c r="C3132" i="110"/>
  <c r="E3132" i="110"/>
  <c r="E2658" i="110"/>
  <c r="E2663" i="110"/>
  <c r="E2665" i="110"/>
  <c r="C2665" i="110"/>
  <c r="C2667" i="110"/>
  <c r="C2705" i="110"/>
  <c r="C2707" i="110"/>
  <c r="C2724" i="110"/>
  <c r="C2749" i="110"/>
  <c r="C2780" i="110"/>
  <c r="E2794" i="110"/>
  <c r="E2799" i="110"/>
  <c r="E2801" i="110"/>
  <c r="C2801" i="110"/>
  <c r="C2803" i="110"/>
  <c r="C2805" i="110"/>
  <c r="E2829" i="110"/>
  <c r="E2833" i="110"/>
  <c r="C2833" i="110"/>
  <c r="E2875" i="110"/>
  <c r="C2875" i="110"/>
  <c r="E2904" i="110"/>
  <c r="C2904" i="110"/>
  <c r="E2919" i="110"/>
  <c r="C2919" i="110"/>
  <c r="E2933" i="110"/>
  <c r="C2933" i="110"/>
  <c r="E2939" i="110"/>
  <c r="C2939" i="110"/>
  <c r="E2962" i="110"/>
  <c r="C2962" i="110"/>
  <c r="E2993" i="110"/>
  <c r="C2993" i="110"/>
  <c r="C3015" i="110"/>
  <c r="E3015" i="110"/>
  <c r="E3199" i="110"/>
  <c r="C3199" i="110"/>
  <c r="C3227" i="110"/>
  <c r="E3227" i="110"/>
  <c r="E3262" i="110"/>
  <c r="C3262" i="110"/>
  <c r="C3309" i="110"/>
  <c r="E3309" i="110"/>
  <c r="E3338" i="110"/>
  <c r="C3338" i="110"/>
  <c r="E3361" i="110"/>
  <c r="C3361" i="110"/>
  <c r="C3449" i="110"/>
  <c r="E3449" i="110"/>
  <c r="E3502" i="110"/>
  <c r="C3502" i="110"/>
  <c r="E3622" i="110"/>
  <c r="C3622" i="110"/>
  <c r="E3637" i="110"/>
  <c r="C3637" i="110"/>
  <c r="C3650" i="110"/>
  <c r="E3650" i="110"/>
  <c r="C3676" i="110"/>
  <c r="E3676" i="110"/>
  <c r="E3772" i="110"/>
  <c r="C3772" i="110"/>
  <c r="E3801" i="110"/>
  <c r="C3801" i="110"/>
  <c r="C3803" i="110"/>
  <c r="E3803" i="110"/>
  <c r="C3825" i="110"/>
  <c r="E3825" i="110"/>
  <c r="E3829" i="110"/>
  <c r="C3829" i="110"/>
  <c r="C3043" i="110"/>
  <c r="C3062" i="110"/>
  <c r="E3101" i="110"/>
  <c r="C3101" i="110"/>
  <c r="C3112" i="110"/>
  <c r="E3122" i="110"/>
  <c r="C3122" i="110"/>
  <c r="C3126" i="110"/>
  <c r="E3128" i="110"/>
  <c r="C3128" i="110"/>
  <c r="C3145" i="110"/>
  <c r="E3170" i="110"/>
  <c r="C3170" i="110"/>
  <c r="C3188" i="110"/>
  <c r="C3195" i="110"/>
  <c r="E3195" i="110"/>
  <c r="C3230" i="110"/>
  <c r="E3230" i="110"/>
  <c r="C3242" i="110"/>
  <c r="E3242" i="110"/>
  <c r="C3272" i="110"/>
  <c r="E3272" i="110"/>
  <c r="E3277" i="110"/>
  <c r="C3277" i="110"/>
  <c r="E3353" i="110"/>
  <c r="C3353" i="110"/>
  <c r="E3088" i="110"/>
  <c r="C3088" i="110"/>
  <c r="E3094" i="110"/>
  <c r="C3094" i="110"/>
  <c r="E3107" i="110"/>
  <c r="C3107" i="110"/>
  <c r="E3114" i="110"/>
  <c r="C3114" i="110"/>
  <c r="E3120" i="110"/>
  <c r="C3120" i="110"/>
  <c r="E3190" i="110"/>
  <c r="C3190" i="110"/>
  <c r="C3245" i="110"/>
  <c r="E3245" i="110"/>
  <c r="E3057" i="110"/>
  <c r="C3057" i="110"/>
  <c r="E3080" i="110"/>
  <c r="C3080" i="110"/>
  <c r="E3086" i="110"/>
  <c r="C3086" i="110"/>
  <c r="E3090" i="110"/>
  <c r="E3168" i="110"/>
  <c r="C3168" i="110"/>
  <c r="E3186" i="110"/>
  <c r="C3186" i="110"/>
  <c r="E3228" i="110"/>
  <c r="C3228" i="110"/>
  <c r="C3233" i="110"/>
  <c r="E3233" i="110"/>
  <c r="C2964" i="110"/>
  <c r="C2967" i="110"/>
  <c r="C2989" i="110"/>
  <c r="C2995" i="110"/>
  <c r="C2998" i="110"/>
  <c r="C3001" i="110"/>
  <c r="C3004" i="110"/>
  <c r="C3023" i="110"/>
  <c r="C3026" i="110"/>
  <c r="C3039" i="110"/>
  <c r="C3042" i="110"/>
  <c r="C3045" i="110"/>
  <c r="C3072" i="110"/>
  <c r="E3082" i="110"/>
  <c r="E3098" i="110"/>
  <c r="C3098" i="110"/>
  <c r="C3102" i="110"/>
  <c r="C3115" i="110"/>
  <c r="C3121" i="110"/>
  <c r="E3162" i="110"/>
  <c r="C3162" i="110"/>
  <c r="E3196" i="110"/>
  <c r="C3196" i="110"/>
  <c r="E3243" i="110"/>
  <c r="C3243" i="110"/>
  <c r="E3054" i="110"/>
  <c r="C3054" i="110"/>
  <c r="E3154" i="110"/>
  <c r="C3154" i="110"/>
  <c r="E3160" i="110"/>
  <c r="C3160" i="110"/>
  <c r="E3184" i="110"/>
  <c r="C3184" i="110"/>
  <c r="C3198" i="110"/>
  <c r="E3198" i="110"/>
  <c r="C3236" i="110"/>
  <c r="E3236" i="110"/>
  <c r="E3246" i="110"/>
  <c r="C3246" i="110"/>
  <c r="E3066" i="110"/>
  <c r="E3091" i="110"/>
  <c r="C3091" i="110"/>
  <c r="E3113" i="110"/>
  <c r="C3113" i="110"/>
  <c r="E3146" i="110"/>
  <c r="C3146" i="110"/>
  <c r="C3150" i="110"/>
  <c r="E3152" i="110"/>
  <c r="C3152" i="110"/>
  <c r="E3156" i="110"/>
  <c r="E3178" i="110"/>
  <c r="C3178" i="110"/>
  <c r="C3201" i="110"/>
  <c r="E3201" i="110"/>
  <c r="C3318" i="110"/>
  <c r="E3318" i="110"/>
  <c r="E3117" i="110"/>
  <c r="C3117" i="110"/>
  <c r="E3138" i="110"/>
  <c r="C3138" i="110"/>
  <c r="E3144" i="110"/>
  <c r="C3144" i="110"/>
  <c r="C3185" i="110"/>
  <c r="E3187" i="110"/>
  <c r="C3187" i="110"/>
  <c r="E3212" i="110"/>
  <c r="C3212" i="110"/>
  <c r="C3217" i="110"/>
  <c r="E3217" i="110"/>
  <c r="E3225" i="110"/>
  <c r="C3225" i="110"/>
  <c r="C3239" i="110"/>
  <c r="E3239" i="110"/>
  <c r="C3316" i="110"/>
  <c r="E3316" i="110"/>
  <c r="C3294" i="110"/>
  <c r="E3294" i="110"/>
  <c r="C3320" i="110"/>
  <c r="E3320" i="110"/>
  <c r="C3365" i="110"/>
  <c r="E3365" i="110"/>
  <c r="C3381" i="110"/>
  <c r="E3381" i="110"/>
  <c r="E3385" i="110"/>
  <c r="C3385" i="110"/>
  <c r="E3398" i="110"/>
  <c r="C3398" i="110"/>
  <c r="C3416" i="110"/>
  <c r="E3416" i="110"/>
  <c r="C3426" i="110"/>
  <c r="E3426" i="110"/>
  <c r="C3537" i="110"/>
  <c r="E3537" i="110"/>
  <c r="C3572" i="110"/>
  <c r="E3572" i="110"/>
  <c r="C3200" i="110"/>
  <c r="C3213" i="110"/>
  <c r="C3216" i="110"/>
  <c r="C3219" i="110"/>
  <c r="C3229" i="110"/>
  <c r="C3232" i="110"/>
  <c r="C3235" i="110"/>
  <c r="C3238" i="110"/>
  <c r="C3241" i="110"/>
  <c r="C3244" i="110"/>
  <c r="C3247" i="110"/>
  <c r="C3271" i="110"/>
  <c r="E3271" i="110"/>
  <c r="C3273" i="110"/>
  <c r="C3292" i="110"/>
  <c r="C3354" i="110"/>
  <c r="E3372" i="110"/>
  <c r="C3372" i="110"/>
  <c r="E3374" i="110"/>
  <c r="C3374" i="110"/>
  <c r="C3467" i="110"/>
  <c r="E3467" i="110"/>
  <c r="C3615" i="110"/>
  <c r="E3615" i="110"/>
  <c r="C3263" i="110"/>
  <c r="E3263" i="110"/>
  <c r="C3278" i="110"/>
  <c r="E3278" i="110"/>
  <c r="E3356" i="110"/>
  <c r="C3356" i="110"/>
  <c r="E3358" i="110"/>
  <c r="C3358" i="110"/>
  <c r="C3455" i="110"/>
  <c r="E3455" i="110"/>
  <c r="C3477" i="110"/>
  <c r="E3477" i="110"/>
  <c r="C3299" i="110"/>
  <c r="C3343" i="110"/>
  <c r="C3348" i="110"/>
  <c r="C3352" i="110"/>
  <c r="E3352" i="110"/>
  <c r="C3368" i="110"/>
  <c r="E3368" i="110"/>
  <c r="E3401" i="110"/>
  <c r="C3401" i="110"/>
  <c r="C3297" i="110"/>
  <c r="E3297" i="110"/>
  <c r="C3310" i="110"/>
  <c r="E3310" i="110"/>
  <c r="C3317" i="110"/>
  <c r="E3317" i="110"/>
  <c r="C3323" i="110"/>
  <c r="E3323" i="110"/>
  <c r="E3364" i="110"/>
  <c r="C3364" i="110"/>
  <c r="E3393" i="110"/>
  <c r="C3393" i="110"/>
  <c r="E3462" i="110"/>
  <c r="C3462" i="110"/>
  <c r="E3526" i="110"/>
  <c r="C3526" i="110"/>
  <c r="E3545" i="110"/>
  <c r="C3545" i="110"/>
  <c r="E3594" i="110"/>
  <c r="C3594" i="110"/>
  <c r="C3270" i="110"/>
  <c r="C3283" i="110"/>
  <c r="E3345" i="110"/>
  <c r="C3397" i="110"/>
  <c r="E3397" i="110"/>
  <c r="C3413" i="110"/>
  <c r="E3413" i="110"/>
  <c r="C3586" i="110"/>
  <c r="E3586" i="110"/>
  <c r="C3281" i="110"/>
  <c r="E3281" i="110"/>
  <c r="E3334" i="110"/>
  <c r="C3336" i="110"/>
  <c r="E3336" i="110"/>
  <c r="E3369" i="110"/>
  <c r="C3369" i="110"/>
  <c r="E3377" i="110"/>
  <c r="C3377" i="110"/>
  <c r="E3404" i="110"/>
  <c r="C3404" i="110"/>
  <c r="C3396" i="110"/>
  <c r="C3409" i="110"/>
  <c r="C3412" i="110"/>
  <c r="C3425" i="110"/>
  <c r="C3429" i="110"/>
  <c r="C3435" i="110"/>
  <c r="C3448" i="110"/>
  <c r="C3457" i="110"/>
  <c r="C3479" i="110"/>
  <c r="C3489" i="110"/>
  <c r="C3494" i="110"/>
  <c r="C3557" i="110"/>
  <c r="E3557" i="110"/>
  <c r="C3575" i="110"/>
  <c r="E3575" i="110"/>
  <c r="C3598" i="110"/>
  <c r="E3598" i="110"/>
  <c r="C3620" i="110"/>
  <c r="E3620" i="110"/>
  <c r="E3659" i="110"/>
  <c r="C3659" i="110"/>
  <c r="E3686" i="110"/>
  <c r="C3686" i="110"/>
  <c r="E3552" i="110"/>
  <c r="E3688" i="110"/>
  <c r="C3688" i="110"/>
  <c r="E3706" i="110"/>
  <c r="C3706" i="110"/>
  <c r="C3708" i="110"/>
  <c r="E3708" i="110"/>
  <c r="E3725" i="110"/>
  <c r="C3725" i="110"/>
  <c r="C3727" i="110"/>
  <c r="E3727" i="110"/>
  <c r="C3567" i="110"/>
  <c r="E3567" i="110"/>
  <c r="C3632" i="110"/>
  <c r="E3632" i="110"/>
  <c r="E3642" i="110"/>
  <c r="C3642" i="110"/>
  <c r="E3671" i="110"/>
  <c r="C3671" i="110"/>
  <c r="E3700" i="110"/>
  <c r="C3700" i="110"/>
  <c r="C3431" i="110"/>
  <c r="E3440" i="110"/>
  <c r="E3466" i="110"/>
  <c r="E3474" i="110"/>
  <c r="C3476" i="110"/>
  <c r="E3491" i="110"/>
  <c r="C3506" i="110"/>
  <c r="C3513" i="110"/>
  <c r="E3532" i="110"/>
  <c r="C3536" i="110"/>
  <c r="E3538" i="110"/>
  <c r="C3540" i="110"/>
  <c r="E3540" i="110"/>
  <c r="C3544" i="110"/>
  <c r="E3549" i="110"/>
  <c r="E3571" i="110"/>
  <c r="C3571" i="110"/>
  <c r="C3608" i="110"/>
  <c r="E3608" i="110"/>
  <c r="C3616" i="110"/>
  <c r="E3696" i="110"/>
  <c r="C3696" i="110"/>
  <c r="E3719" i="110"/>
  <c r="C3719" i="110"/>
  <c r="C3417" i="110"/>
  <c r="C3420" i="110"/>
  <c r="C3427" i="110"/>
  <c r="C3447" i="110"/>
  <c r="C3473" i="110"/>
  <c r="C3478" i="110"/>
  <c r="C3495" i="110"/>
  <c r="C3511" i="110"/>
  <c r="E3511" i="110"/>
  <c r="C3515" i="110"/>
  <c r="C3576" i="110"/>
  <c r="C3583" i="110"/>
  <c r="E3583" i="110"/>
  <c r="C3589" i="110"/>
  <c r="E3589" i="110"/>
  <c r="C3603" i="110"/>
  <c r="E3664" i="110"/>
  <c r="C3664" i="110"/>
  <c r="C3568" i="110"/>
  <c r="E3568" i="110"/>
  <c r="E3666" i="110"/>
  <c r="C3666" i="110"/>
  <c r="E3744" i="110"/>
  <c r="C3744" i="110"/>
  <c r="C3789" i="110"/>
  <c r="E3789" i="110"/>
  <c r="E3522" i="110"/>
  <c r="C3524" i="110"/>
  <c r="E3524" i="110"/>
  <c r="C3564" i="110"/>
  <c r="E3564" i="110"/>
  <c r="E3574" i="110"/>
  <c r="C3574" i="110"/>
  <c r="C3578" i="110"/>
  <c r="E3578" i="110"/>
  <c r="E3611" i="110"/>
  <c r="C3652" i="110"/>
  <c r="E3652" i="110"/>
  <c r="E3693" i="110"/>
  <c r="C3693" i="110"/>
  <c r="C3715" i="110"/>
  <c r="E3715" i="110"/>
  <c r="C3592" i="110"/>
  <c r="C3610" i="110"/>
  <c r="C3654" i="110"/>
  <c r="C3685" i="110"/>
  <c r="E3733" i="110"/>
  <c r="C3733" i="110"/>
  <c r="C3741" i="110"/>
  <c r="E3741" i="110"/>
  <c r="E3784" i="110"/>
  <c r="C3784" i="110"/>
  <c r="E3827" i="110"/>
  <c r="C3827" i="110"/>
  <c r="E3846" i="110"/>
  <c r="C3846" i="110"/>
  <c r="C3607" i="110"/>
  <c r="C3617" i="110"/>
  <c r="C3619" i="110"/>
  <c r="C3651" i="110"/>
  <c r="C3656" i="110"/>
  <c r="C3675" i="110"/>
  <c r="C3682" i="110"/>
  <c r="C3697" i="110"/>
  <c r="C3717" i="110"/>
  <c r="E3717" i="110"/>
  <c r="C3743" i="110"/>
  <c r="E3743" i="110"/>
  <c r="E3770" i="110"/>
  <c r="C3770" i="110"/>
  <c r="E3782" i="110"/>
  <c r="C3782" i="110"/>
  <c r="E3844" i="110"/>
  <c r="C3844" i="110"/>
  <c r="E3849" i="110"/>
  <c r="C3849" i="110"/>
  <c r="C3894" i="110"/>
  <c r="E3894" i="110"/>
  <c r="E3670" i="110"/>
  <c r="C3670" i="110"/>
  <c r="E3692" i="110"/>
  <c r="C3692" i="110"/>
  <c r="E3736" i="110"/>
  <c r="C3736" i="110"/>
  <c r="E3750" i="110"/>
  <c r="C3750" i="110"/>
  <c r="E3847" i="110"/>
  <c r="C3847" i="110"/>
  <c r="E3604" i="110"/>
  <c r="E3631" i="110"/>
  <c r="C3640" i="110"/>
  <c r="E3662" i="110"/>
  <c r="C3667" i="110"/>
  <c r="C3689" i="110"/>
  <c r="E3720" i="110"/>
  <c r="C3728" i="110"/>
  <c r="C3746" i="110"/>
  <c r="E3746" i="110"/>
  <c r="E3780" i="110"/>
  <c r="C3780" i="110"/>
  <c r="E3684" i="110"/>
  <c r="C3684" i="110"/>
  <c r="E3718" i="110"/>
  <c r="C3718" i="110"/>
  <c r="C3794" i="110"/>
  <c r="E3794" i="110"/>
  <c r="E3702" i="110"/>
  <c r="C3702" i="110"/>
  <c r="E3762" i="110"/>
  <c r="C3762" i="110"/>
  <c r="C3805" i="110"/>
  <c r="E3805" i="110"/>
  <c r="E3831" i="110"/>
  <c r="C3831" i="110"/>
  <c r="C3877" i="110"/>
  <c r="E3877" i="110"/>
  <c r="C3891" i="110"/>
  <c r="E3891" i="110"/>
  <c r="C3900" i="110"/>
  <c r="E3900" i="110"/>
  <c r="E3796" i="110"/>
  <c r="C3796" i="110"/>
  <c r="E3865" i="110"/>
  <c r="C3865" i="110"/>
  <c r="E3871" i="110"/>
  <c r="C3871" i="110"/>
  <c r="E3887" i="110"/>
  <c r="C3887" i="110"/>
  <c r="E3800" i="110"/>
  <c r="C3800" i="110"/>
  <c r="C3834" i="110"/>
  <c r="E3845" i="110"/>
  <c r="C3845" i="110"/>
  <c r="E3812" i="110"/>
  <c r="C3812" i="110"/>
  <c r="E3832" i="110"/>
  <c r="C3832" i="110"/>
  <c r="E3855" i="110"/>
  <c r="C3855" i="110"/>
  <c r="C3885" i="110"/>
  <c r="E3885" i="110"/>
  <c r="E3890" i="110"/>
  <c r="C3890" i="110"/>
  <c r="E3745" i="110"/>
  <c r="C3745" i="110"/>
  <c r="E3783" i="110"/>
  <c r="C3783" i="110"/>
  <c r="E3788" i="110"/>
  <c r="E3795" i="110"/>
  <c r="E3804" i="110"/>
  <c r="C3804" i="110"/>
  <c r="E3806" i="110"/>
  <c r="E3824" i="110"/>
  <c r="E3830" i="110"/>
  <c r="C3830" i="110"/>
  <c r="E3879" i="110"/>
  <c r="C3879" i="110"/>
  <c r="C3731" i="110"/>
  <c r="C3749" i="110"/>
  <c r="E3754" i="110"/>
  <c r="E3779" i="110"/>
  <c r="C3781" i="110"/>
  <c r="E3816" i="110"/>
  <c r="C3816" i="110"/>
  <c r="C3818" i="110"/>
  <c r="E3828" i="110"/>
  <c r="C3837" i="110"/>
  <c r="E3868" i="110"/>
  <c r="C3868" i="110"/>
  <c r="C3857" i="110"/>
  <c r="C3870" i="110"/>
  <c r="C3878" i="110"/>
  <c r="C3886" i="110"/>
  <c r="C3889" i="110"/>
  <c r="C3908" i="110"/>
  <c r="C3912" i="110"/>
  <c r="C3916" i="110"/>
  <c r="C3920" i="110"/>
  <c r="C3924" i="110"/>
  <c r="G41" i="33" l="1"/>
  <c r="M45" i="34" l="1"/>
  <c r="J21" i="104" l="1"/>
  <c r="I21" i="104"/>
  <c r="G19" i="104" s="1"/>
  <c r="J14" i="104"/>
  <c r="I14" i="104"/>
  <c r="G12" i="104"/>
  <c r="L22" i="51"/>
  <c r="L35" i="51" s="1"/>
  <c r="G31" i="51" s="1"/>
  <c r="M12" i="102"/>
  <c r="M13" i="102"/>
  <c r="M14" i="102"/>
  <c r="M15" i="102"/>
  <c r="M11" i="102"/>
  <c r="M20" i="101"/>
  <c r="M21" i="101"/>
  <c r="M22" i="101"/>
  <c r="M19" i="101"/>
  <c r="M18" i="101"/>
  <c r="M15" i="101"/>
  <c r="M16" i="101"/>
  <c r="M17" i="101"/>
  <c r="M14" i="101"/>
  <c r="M8" i="101"/>
  <c r="M9" i="101"/>
  <c r="M10" i="101"/>
  <c r="M11" i="101"/>
  <c r="M12" i="101"/>
  <c r="M13" i="101"/>
  <c r="M7" i="101"/>
  <c r="J36" i="102"/>
  <c r="I36" i="102"/>
  <c r="J20" i="102"/>
  <c r="I20" i="102"/>
  <c r="G18" i="102" s="1"/>
  <c r="M10" i="102"/>
  <c r="M9" i="102"/>
  <c r="M8" i="102"/>
  <c r="M7" i="102"/>
  <c r="J61" i="101"/>
  <c r="I61" i="101"/>
  <c r="G59" i="101" s="1"/>
  <c r="J27" i="101"/>
  <c r="I27" i="101"/>
  <c r="G25" i="101" s="1"/>
  <c r="J38" i="100"/>
  <c r="I38" i="100"/>
  <c r="G36" i="100"/>
  <c r="J20" i="100"/>
  <c r="J40" i="100" s="1"/>
  <c r="I20" i="100"/>
  <c r="I40" i="100" s="1"/>
  <c r="G18" i="100"/>
  <c r="J23" i="104" l="1"/>
  <c r="L64" i="67"/>
  <c r="L79" i="67" s="1"/>
  <c r="G76" i="67" s="1"/>
  <c r="I38" i="102"/>
  <c r="J63" i="101"/>
  <c r="L14" i="104"/>
  <c r="G11" i="104" s="1"/>
  <c r="I23" i="104"/>
  <c r="J38" i="102"/>
  <c r="G34" i="102"/>
  <c r="L36" i="102"/>
  <c r="L20" i="102"/>
  <c r="G17" i="102" s="1"/>
  <c r="G20" i="102" s="1"/>
  <c r="L61" i="101"/>
  <c r="L27" i="101"/>
  <c r="G24" i="101" s="1"/>
  <c r="G27" i="101" s="1"/>
  <c r="I63" i="101"/>
  <c r="L20" i="100"/>
  <c r="G17" i="100" s="1"/>
  <c r="G20" i="100" s="1"/>
  <c r="L38" i="100"/>
  <c r="G35" i="100" s="1"/>
  <c r="G38" i="100" s="1"/>
  <c r="M44" i="34"/>
  <c r="M43" i="34"/>
  <c r="M48" i="34"/>
  <c r="M49" i="34"/>
  <c r="M50" i="34"/>
  <c r="M51" i="34"/>
  <c r="M52" i="34"/>
  <c r="M29" i="39"/>
  <c r="M30" i="39"/>
  <c r="M31" i="39"/>
  <c r="M32" i="39"/>
  <c r="M33" i="39"/>
  <c r="M28" i="39"/>
  <c r="M36" i="39"/>
  <c r="M37" i="39"/>
  <c r="M21" i="95"/>
  <c r="M16" i="29"/>
  <c r="M17" i="95"/>
  <c r="M18" i="95"/>
  <c r="M19" i="95"/>
  <c r="M20" i="95"/>
  <c r="M16" i="95"/>
  <c r="M9" i="95"/>
  <c r="M10" i="95"/>
  <c r="M11" i="95"/>
  <c r="M12" i="95"/>
  <c r="M13" i="95"/>
  <c r="M14" i="95"/>
  <c r="J15" i="95"/>
  <c r="J73" i="95"/>
  <c r="M12" i="94"/>
  <c r="M9" i="94"/>
  <c r="M10" i="94"/>
  <c r="M11" i="94"/>
  <c r="M13" i="94"/>
  <c r="M8" i="94"/>
  <c r="O14" i="94"/>
  <c r="P14" i="94" s="1"/>
  <c r="J33" i="94"/>
  <c r="I33" i="94"/>
  <c r="G31" i="94"/>
  <c r="G29" i="94"/>
  <c r="J19" i="94"/>
  <c r="J35" i="94" s="1"/>
  <c r="I19" i="94"/>
  <c r="G17" i="94"/>
  <c r="G15" i="94"/>
  <c r="Q14" i="94"/>
  <c r="M40" i="93"/>
  <c r="M38" i="93"/>
  <c r="M14" i="93"/>
  <c r="M15" i="93"/>
  <c r="M16" i="93"/>
  <c r="M17" i="93"/>
  <c r="M18" i="93"/>
  <c r="M19" i="93"/>
  <c r="M20" i="93"/>
  <c r="M21" i="93"/>
  <c r="M22" i="93"/>
  <c r="M23" i="93"/>
  <c r="M24" i="93"/>
  <c r="M25" i="93"/>
  <c r="M26" i="93"/>
  <c r="M27" i="93"/>
  <c r="M28" i="93"/>
  <c r="M29" i="93"/>
  <c r="M30" i="93"/>
  <c r="M31" i="93"/>
  <c r="M32" i="93"/>
  <c r="M33" i="93"/>
  <c r="M34" i="93"/>
  <c r="M35" i="93"/>
  <c r="M36" i="93"/>
  <c r="M13" i="93"/>
  <c r="M10" i="93"/>
  <c r="M11" i="93"/>
  <c r="M9" i="93"/>
  <c r="M8" i="93"/>
  <c r="J86" i="93"/>
  <c r="I86" i="93"/>
  <c r="G84" i="93"/>
  <c r="J46" i="93"/>
  <c r="I46" i="93"/>
  <c r="G44" i="93"/>
  <c r="P17" i="62"/>
  <c r="R17" i="62" s="1"/>
  <c r="L17" i="62" s="1"/>
  <c r="L38" i="62" s="1"/>
  <c r="M18" i="62"/>
  <c r="Q17" i="62"/>
  <c r="M10" i="62"/>
  <c r="M9" i="62"/>
  <c r="M11" i="62"/>
  <c r="M12" i="62"/>
  <c r="M13" i="62"/>
  <c r="M14" i="62"/>
  <c r="M15" i="62"/>
  <c r="M8" i="62"/>
  <c r="P19" i="62"/>
  <c r="Q19" i="62"/>
  <c r="J50" i="92"/>
  <c r="J52" i="92" s="1"/>
  <c r="I50" i="92"/>
  <c r="G48" i="92"/>
  <c r="I28" i="92"/>
  <c r="G26" i="92"/>
  <c r="G28" i="92" s="1"/>
  <c r="M34" i="29"/>
  <c r="M36" i="29"/>
  <c r="M9" i="91"/>
  <c r="M10" i="91"/>
  <c r="M11" i="91"/>
  <c r="M12" i="91"/>
  <c r="M13" i="91"/>
  <c r="M8" i="91"/>
  <c r="J33" i="91"/>
  <c r="I33" i="91"/>
  <c r="G31" i="91"/>
  <c r="G33" i="91" s="1"/>
  <c r="J19" i="91"/>
  <c r="J35" i="91" s="1"/>
  <c r="I19" i="91"/>
  <c r="G17" i="91"/>
  <c r="G19" i="91" s="1"/>
  <c r="G35" i="91" s="1"/>
  <c r="G40" i="100" l="1"/>
  <c r="R14" i="94"/>
  <c r="G30" i="95"/>
  <c r="J31" i="95"/>
  <c r="M39" i="93"/>
  <c r="M32" i="29"/>
  <c r="M35" i="39"/>
  <c r="M17" i="62"/>
  <c r="J88" i="93"/>
  <c r="H127" i="33"/>
  <c r="H126" i="33" s="1"/>
  <c r="L21" i="104"/>
  <c r="L23" i="104" s="1"/>
  <c r="L38" i="102"/>
  <c r="G33" i="102"/>
  <c r="L63" i="101"/>
  <c r="G58" i="101"/>
  <c r="G61" i="101" s="1"/>
  <c r="G63" i="101" s="1"/>
  <c r="M27" i="101" s="1"/>
  <c r="L40" i="100"/>
  <c r="L65" i="34"/>
  <c r="R56" i="34"/>
  <c r="L56" i="34" s="1"/>
  <c r="M24" i="17"/>
  <c r="I75" i="95"/>
  <c r="J75" i="95"/>
  <c r="I35" i="94"/>
  <c r="I88" i="93"/>
  <c r="R19" i="62"/>
  <c r="L19" i="62" s="1"/>
  <c r="L40" i="62" s="1"/>
  <c r="I52" i="92"/>
  <c r="I35" i="91"/>
  <c r="M19" i="60"/>
  <c r="M20" i="60"/>
  <c r="M21" i="60"/>
  <c r="M22" i="60"/>
  <c r="M23" i="60"/>
  <c r="G62" i="34" l="1"/>
  <c r="G65" i="34" s="1"/>
  <c r="K149" i="111"/>
  <c r="G36" i="102"/>
  <c r="G38" i="102" s="1"/>
  <c r="M20" i="102" s="1"/>
  <c r="L14" i="94"/>
  <c r="M56" i="34"/>
  <c r="L152" i="34"/>
  <c r="L161" i="34" s="1"/>
  <c r="G158" i="34" s="1"/>
  <c r="G161" i="34" s="1"/>
  <c r="G163" i="34" s="1"/>
  <c r="M18" i="60"/>
  <c r="M33" i="29"/>
  <c r="M38" i="39"/>
  <c r="M35" i="29"/>
  <c r="L60" i="95"/>
  <c r="L73" i="95" s="1"/>
  <c r="M37" i="93"/>
  <c r="L86" i="93"/>
  <c r="M34" i="39"/>
  <c r="G14" i="104"/>
  <c r="G18" i="104"/>
  <c r="G21" i="104" s="1"/>
  <c r="M61" i="101"/>
  <c r="M47" i="34"/>
  <c r="G28" i="95"/>
  <c r="G31" i="95" s="1"/>
  <c r="L46" i="93"/>
  <c r="K79" i="111" s="1"/>
  <c r="M19" i="62"/>
  <c r="L52" i="92"/>
  <c r="L28" i="91"/>
  <c r="L33" i="91" s="1"/>
  <c r="G22" i="33"/>
  <c r="G18" i="33"/>
  <c r="G16" i="33"/>
  <c r="G14" i="33"/>
  <c r="G12" i="33"/>
  <c r="G10" i="33"/>
  <c r="G8" i="33"/>
  <c r="Q11" i="86"/>
  <c r="Q13" i="86"/>
  <c r="R11" i="86"/>
  <c r="R13" i="86"/>
  <c r="J34" i="86"/>
  <c r="I34" i="86"/>
  <c r="G32" i="86"/>
  <c r="J20" i="86"/>
  <c r="I20" i="86"/>
  <c r="G18" i="86"/>
  <c r="M36" i="102" l="1"/>
  <c r="M14" i="94"/>
  <c r="L19" i="94"/>
  <c r="G23" i="104"/>
  <c r="L28" i="94"/>
  <c r="L33" i="94" s="1"/>
  <c r="L26" i="56"/>
  <c r="M11" i="56"/>
  <c r="G43" i="93"/>
  <c r="G46" i="93" s="1"/>
  <c r="M21" i="104"/>
  <c r="M20" i="100"/>
  <c r="L88" i="93"/>
  <c r="G83" i="93"/>
  <c r="G86" i="93" s="1"/>
  <c r="G47" i="92"/>
  <c r="G50" i="92" s="1"/>
  <c r="G52" i="92" s="1"/>
  <c r="L35" i="91"/>
  <c r="S13" i="86"/>
  <c r="L13" i="86" s="1"/>
  <c r="S11" i="86"/>
  <c r="L11" i="86" s="1"/>
  <c r="I36" i="86"/>
  <c r="S8" i="86"/>
  <c r="L8" i="86" s="1"/>
  <c r="J36" i="86"/>
  <c r="K91" i="111" l="1"/>
  <c r="G16" i="94"/>
  <c r="L35" i="94"/>
  <c r="L25" i="86"/>
  <c r="M11" i="86"/>
  <c r="L27" i="86"/>
  <c r="M13" i="86"/>
  <c r="L20" i="86"/>
  <c r="G17" i="86" s="1"/>
  <c r="G20" i="86" s="1"/>
  <c r="M8" i="86"/>
  <c r="G70" i="95"/>
  <c r="G73" i="95" s="1"/>
  <c r="G75" i="95" s="1"/>
  <c r="L75" i="95"/>
  <c r="M19" i="91"/>
  <c r="L65" i="111" s="1"/>
  <c r="M14" i="104"/>
  <c r="M38" i="100"/>
  <c r="G88" i="93"/>
  <c r="M86" i="93" s="1"/>
  <c r="M28" i="92"/>
  <c r="L71" i="111" s="1"/>
  <c r="L23" i="86"/>
  <c r="L34" i="86" s="1"/>
  <c r="K253" i="111" l="1"/>
  <c r="G31" i="86"/>
  <c r="G34" i="86" s="1"/>
  <c r="G19" i="94"/>
  <c r="G30" i="94"/>
  <c r="G33" i="94" s="1"/>
  <c r="M31" i="95"/>
  <c r="L97" i="111" s="1"/>
  <c r="E41" i="33" s="1"/>
  <c r="E42" i="33" s="1"/>
  <c r="M73" i="95"/>
  <c r="M46" i="93"/>
  <c r="L79" i="111" s="1"/>
  <c r="M50" i="92"/>
  <c r="M33" i="91"/>
  <c r="L23" i="77"/>
  <c r="G20" i="77" s="1"/>
  <c r="L47" i="77"/>
  <c r="G44" i="77" s="1"/>
  <c r="G35" i="94" l="1"/>
  <c r="G36" i="86"/>
  <c r="L49" i="77"/>
  <c r="J47" i="77"/>
  <c r="I47" i="77"/>
  <c r="G45" i="77"/>
  <c r="G47" i="77" s="1"/>
  <c r="J23" i="77"/>
  <c r="I23" i="77"/>
  <c r="G21" i="77"/>
  <c r="M33" i="94" l="1"/>
  <c r="M19" i="94"/>
  <c r="L91" i="111" s="1"/>
  <c r="G23" i="77"/>
  <c r="G49" i="77" s="1"/>
  <c r="M20" i="86"/>
  <c r="L253" i="111" s="1"/>
  <c r="L36" i="86"/>
  <c r="I49" i="77"/>
  <c r="J49" i="77"/>
  <c r="M23" i="77" l="1"/>
  <c r="J14" i="33"/>
  <c r="G35" i="51" l="1"/>
  <c r="J79" i="67"/>
  <c r="I79" i="67"/>
  <c r="G77" i="67" s="1"/>
  <c r="G79" i="67" s="1"/>
  <c r="J39" i="67"/>
  <c r="I39" i="67"/>
  <c r="G37" i="67" s="1"/>
  <c r="G17" i="51" l="1"/>
  <c r="G37" i="51" s="1"/>
  <c r="J81" i="67"/>
  <c r="I81" i="67"/>
  <c r="G36" i="67" l="1"/>
  <c r="M12" i="65"/>
  <c r="M11" i="65"/>
  <c r="M7" i="65"/>
  <c r="M8" i="65"/>
  <c r="M9" i="65"/>
  <c r="M10" i="65"/>
  <c r="J39" i="65"/>
  <c r="I39" i="65"/>
  <c r="G37" i="65" s="1"/>
  <c r="J22" i="65"/>
  <c r="G21" i="65" s="1"/>
  <c r="I22" i="65"/>
  <c r="G20" i="65" s="1"/>
  <c r="G22" i="65" s="1"/>
  <c r="J47" i="62"/>
  <c r="I47" i="62"/>
  <c r="J26" i="62"/>
  <c r="I26" i="62"/>
  <c r="G24" i="62" s="1"/>
  <c r="M9" i="60"/>
  <c r="M10" i="60"/>
  <c r="M11" i="60"/>
  <c r="M12" i="60"/>
  <c r="M13" i="60"/>
  <c r="M15" i="60"/>
  <c r="M16" i="60"/>
  <c r="M17" i="60"/>
  <c r="J51" i="60"/>
  <c r="I51" i="60"/>
  <c r="G49" i="60"/>
  <c r="G51" i="60" s="1"/>
  <c r="J28" i="60"/>
  <c r="I28" i="60"/>
  <c r="G26" i="60"/>
  <c r="M8" i="60"/>
  <c r="G39" i="67" l="1"/>
  <c r="G81" i="67" s="1"/>
  <c r="I53" i="60"/>
  <c r="J53" i="60"/>
  <c r="M23" i="17"/>
  <c r="G26" i="17"/>
  <c r="M13" i="65"/>
  <c r="G36" i="65"/>
  <c r="G39" i="65" s="1"/>
  <c r="G41" i="65" s="1"/>
  <c r="G85" i="39"/>
  <c r="G88" i="39" s="1"/>
  <c r="L47" i="62"/>
  <c r="G44" i="62" s="1"/>
  <c r="L81" i="67"/>
  <c r="I41" i="65"/>
  <c r="J41" i="65"/>
  <c r="I49" i="62"/>
  <c r="J49" i="62"/>
  <c r="L26" i="62"/>
  <c r="K73" i="111" s="1"/>
  <c r="G45" i="62"/>
  <c r="G47" i="62" l="1"/>
  <c r="G29" i="17"/>
  <c r="G55" i="17" s="1"/>
  <c r="M39" i="67"/>
  <c r="L150" i="111" s="1"/>
  <c r="C69" i="33" s="1"/>
  <c r="C70" i="33" s="1"/>
  <c r="L55" i="17"/>
  <c r="L41" i="65"/>
  <c r="L49" i="62"/>
  <c r="G23" i="62"/>
  <c r="G26" i="62" s="1"/>
  <c r="L53" i="60"/>
  <c r="G28" i="60"/>
  <c r="G53" i="60" s="1"/>
  <c r="G26" i="58"/>
  <c r="G28" i="58" s="1"/>
  <c r="M18" i="58"/>
  <c r="M19" i="58"/>
  <c r="M20" i="58"/>
  <c r="M21" i="58"/>
  <c r="M23" i="58"/>
  <c r="M17" i="58"/>
  <c r="M15" i="58"/>
  <c r="M14" i="58"/>
  <c r="M10" i="58"/>
  <c r="M12" i="58"/>
  <c r="J46" i="58"/>
  <c r="J48" i="58" s="1"/>
  <c r="I46" i="58"/>
  <c r="G44" i="58"/>
  <c r="G46" i="58" s="1"/>
  <c r="I28" i="58"/>
  <c r="G48" i="58" l="1"/>
  <c r="M79" i="67"/>
  <c r="M22" i="65"/>
  <c r="L105" i="111" s="1"/>
  <c r="G49" i="62"/>
  <c r="M47" i="62" s="1"/>
  <c r="M22" i="58"/>
  <c r="I48" i="58"/>
  <c r="M26" i="62" l="1"/>
  <c r="L73" i="111" s="1"/>
  <c r="F53" i="33"/>
  <c r="M51" i="60"/>
  <c r="M39" i="65"/>
  <c r="M46" i="58" l="1"/>
  <c r="L48" i="58"/>
  <c r="M28" i="60"/>
  <c r="L63" i="111" s="1"/>
  <c r="L20" i="56"/>
  <c r="J20" i="56"/>
  <c r="I20" i="56"/>
  <c r="L35" i="56"/>
  <c r="G32" i="56" s="1"/>
  <c r="M8" i="56"/>
  <c r="M10" i="56"/>
  <c r="M9" i="56"/>
  <c r="M10" i="29"/>
  <c r="M8" i="29"/>
  <c r="M7" i="29"/>
  <c r="K56" i="111" l="1"/>
  <c r="G17" i="56"/>
  <c r="M28" i="58"/>
  <c r="L54" i="111" s="1"/>
  <c r="L37" i="56"/>
  <c r="G33" i="56"/>
  <c r="G18" i="56"/>
  <c r="K255" i="111" l="1"/>
  <c r="J35" i="56"/>
  <c r="I35" i="56"/>
  <c r="G35" i="56"/>
  <c r="G20" i="56"/>
  <c r="G37" i="56" s="1"/>
  <c r="J37" i="56" l="1"/>
  <c r="I37" i="56"/>
  <c r="F127" i="33" l="1"/>
  <c r="M35" i="56"/>
  <c r="M20" i="56" l="1"/>
  <c r="L56" i="111" s="1"/>
  <c r="G127" i="33"/>
  <c r="G126" i="33" s="1"/>
  <c r="F73" i="33" l="1"/>
  <c r="D41" i="33" l="1"/>
  <c r="L37" i="51" l="1"/>
  <c r="J37" i="51"/>
  <c r="I37" i="51"/>
  <c r="I27" i="52"/>
  <c r="K9" i="52" l="1"/>
  <c r="K8" i="52"/>
  <c r="K7" i="52"/>
  <c r="J25" i="52"/>
  <c r="J27" i="52" s="1"/>
  <c r="J161" i="34"/>
  <c r="J65" i="34"/>
  <c r="M42" i="34"/>
  <c r="M41" i="34"/>
  <c r="M40" i="34"/>
  <c r="M33" i="34"/>
  <c r="M32" i="34"/>
  <c r="M31" i="34"/>
  <c r="M30" i="34"/>
  <c r="M29" i="34"/>
  <c r="M28" i="34"/>
  <c r="M27" i="34"/>
  <c r="M26" i="34"/>
  <c r="M25" i="34"/>
  <c r="M24" i="34"/>
  <c r="M23" i="34"/>
  <c r="M22" i="34"/>
  <c r="M21" i="34"/>
  <c r="M20" i="34"/>
  <c r="M19" i="34"/>
  <c r="M18" i="34"/>
  <c r="M17" i="34"/>
  <c r="M16" i="34"/>
  <c r="M15" i="34"/>
  <c r="M14" i="34"/>
  <c r="M13" i="34"/>
  <c r="M12" i="34"/>
  <c r="M10" i="34"/>
  <c r="M9" i="34"/>
  <c r="M8" i="34"/>
  <c r="G14" i="52" l="1"/>
  <c r="G21" i="52"/>
  <c r="G25" i="52" s="1"/>
  <c r="H27" i="52"/>
  <c r="J26" i="33"/>
  <c r="J25" i="33" s="1"/>
  <c r="I26" i="33"/>
  <c r="M35" i="51"/>
  <c r="L163" i="34"/>
  <c r="M22" i="17"/>
  <c r="M21" i="17"/>
  <c r="M20" i="17"/>
  <c r="M19" i="17"/>
  <c r="M18" i="17"/>
  <c r="M16" i="17"/>
  <c r="M15" i="17"/>
  <c r="M14" i="17"/>
  <c r="M13" i="17"/>
  <c r="M12" i="17"/>
  <c r="M11" i="17"/>
  <c r="M10" i="17"/>
  <c r="M9" i="17"/>
  <c r="J53" i="17"/>
  <c r="I53" i="17"/>
  <c r="J29" i="17"/>
  <c r="I29" i="17"/>
  <c r="G27" i="52" l="1"/>
  <c r="K25" i="52"/>
  <c r="K14" i="52"/>
  <c r="L211" i="111" s="1"/>
  <c r="M161" i="34"/>
  <c r="M17" i="51"/>
  <c r="L212" i="111" s="1"/>
  <c r="M8" i="17"/>
  <c r="M7" i="17"/>
  <c r="J130" i="33" l="1"/>
  <c r="M65" i="34"/>
  <c r="L149" i="111" s="1"/>
  <c r="C67" i="33" s="1"/>
  <c r="C68" i="33" s="1"/>
  <c r="L90" i="39" l="1"/>
  <c r="M27" i="39"/>
  <c r="M26" i="39"/>
  <c r="M25" i="39"/>
  <c r="M24" i="39"/>
  <c r="M23" i="39"/>
  <c r="M22" i="39"/>
  <c r="M21" i="39"/>
  <c r="M20" i="39"/>
  <c r="M19" i="39"/>
  <c r="M18" i="39"/>
  <c r="M17" i="39"/>
  <c r="M16" i="39"/>
  <c r="M15" i="39"/>
  <c r="M14" i="39"/>
  <c r="M13" i="39"/>
  <c r="M12" i="39"/>
  <c r="M11" i="39"/>
  <c r="M9" i="39"/>
  <c r="M8" i="39"/>
  <c r="M7" i="39"/>
  <c r="J88" i="39"/>
  <c r="I88" i="39"/>
  <c r="J47" i="39"/>
  <c r="G46" i="39" s="1"/>
  <c r="I47" i="39"/>
  <c r="G45" i="39" s="1"/>
  <c r="G47" i="39" l="1"/>
  <c r="G90" i="39" s="1"/>
  <c r="I90" i="39"/>
  <c r="J90" i="39"/>
  <c r="M31" i="29"/>
  <c r="M30" i="29"/>
  <c r="M29" i="29"/>
  <c r="M28" i="29"/>
  <c r="M27" i="29"/>
  <c r="M26" i="29"/>
  <c r="M25" i="29"/>
  <c r="M24" i="29"/>
  <c r="M23" i="29"/>
  <c r="M22" i="29"/>
  <c r="M21" i="29"/>
  <c r="M20" i="29"/>
  <c r="M19" i="29"/>
  <c r="M18" i="29"/>
  <c r="M17" i="29"/>
  <c r="M15" i="29"/>
  <c r="M14" i="29"/>
  <c r="M13" i="29"/>
  <c r="M12" i="29"/>
  <c r="M88" i="39" l="1"/>
  <c r="M47" i="39"/>
  <c r="L104" i="111" s="1"/>
  <c r="J163" i="34"/>
  <c r="C79" i="33"/>
  <c r="C78" i="33" s="1"/>
  <c r="J92" i="29" l="1"/>
  <c r="I55" i="17"/>
  <c r="J55" i="17"/>
  <c r="I92" i="29"/>
  <c r="L92" i="29"/>
  <c r="E120" i="33"/>
  <c r="D120" i="33"/>
  <c r="E116" i="33"/>
  <c r="D116" i="33"/>
  <c r="H95" i="33"/>
  <c r="D95" i="33"/>
  <c r="J93" i="33"/>
  <c r="I93" i="33"/>
  <c r="H93" i="33"/>
  <c r="D93" i="33"/>
  <c r="J89" i="33"/>
  <c r="I89" i="33"/>
  <c r="H89" i="33"/>
  <c r="D89" i="33"/>
  <c r="H87" i="33"/>
  <c r="J75" i="33"/>
  <c r="I75" i="33"/>
  <c r="G75" i="33"/>
  <c r="F75" i="33"/>
  <c r="E75" i="33"/>
  <c r="D75" i="33"/>
  <c r="C75" i="33"/>
  <c r="J73" i="33"/>
  <c r="I73" i="33"/>
  <c r="G73" i="33"/>
  <c r="E73" i="33"/>
  <c r="D73" i="33"/>
  <c r="J71" i="33"/>
  <c r="I71" i="33"/>
  <c r="G71" i="33"/>
  <c r="D71" i="33"/>
  <c r="C71" i="33"/>
  <c r="J69" i="33"/>
  <c r="I69" i="33"/>
  <c r="G69" i="33"/>
  <c r="E69" i="33"/>
  <c r="D69" i="33"/>
  <c r="J67" i="33"/>
  <c r="I67" i="33"/>
  <c r="G67" i="33"/>
  <c r="D67" i="33"/>
  <c r="J65" i="33"/>
  <c r="I65" i="33"/>
  <c r="G65" i="33"/>
  <c r="F65" i="33"/>
  <c r="E65" i="33"/>
  <c r="D65" i="33"/>
  <c r="C65" i="33"/>
  <c r="J63" i="33"/>
  <c r="I63" i="33"/>
  <c r="H63" i="33"/>
  <c r="G63" i="33"/>
  <c r="E63" i="33"/>
  <c r="D63" i="33"/>
  <c r="C63" i="33"/>
  <c r="J61" i="33"/>
  <c r="I61" i="33"/>
  <c r="G61" i="33"/>
  <c r="F61" i="33"/>
  <c r="D61" i="33"/>
  <c r="C61" i="33"/>
  <c r="J49" i="33"/>
  <c r="I49" i="33"/>
  <c r="H49" i="33"/>
  <c r="G49" i="33"/>
  <c r="F49" i="33"/>
  <c r="E49" i="33"/>
  <c r="D49" i="33"/>
  <c r="C49" i="33"/>
  <c r="J47" i="33"/>
  <c r="I47" i="33"/>
  <c r="H47" i="33"/>
  <c r="F47" i="33"/>
  <c r="E47" i="33"/>
  <c r="D47" i="33"/>
  <c r="C47" i="33"/>
  <c r="I45" i="33"/>
  <c r="H45" i="33"/>
  <c r="E45" i="33"/>
  <c r="D45" i="33"/>
  <c r="C45" i="33"/>
  <c r="J43" i="33"/>
  <c r="I43" i="33"/>
  <c r="H43" i="33"/>
  <c r="G43" i="33"/>
  <c r="F43" i="33"/>
  <c r="E43" i="33"/>
  <c r="D43" i="33"/>
  <c r="C43" i="33"/>
  <c r="J41" i="33"/>
  <c r="I41" i="33"/>
  <c r="H41" i="33"/>
  <c r="F41" i="33"/>
  <c r="C41" i="33"/>
  <c r="J39" i="33"/>
  <c r="I39" i="33"/>
  <c r="H39" i="33"/>
  <c r="F39" i="33"/>
  <c r="E39" i="33"/>
  <c r="D39" i="33"/>
  <c r="C39" i="33"/>
  <c r="I37" i="33"/>
  <c r="G37" i="33"/>
  <c r="E37" i="33"/>
  <c r="D37" i="33"/>
  <c r="C37" i="33"/>
  <c r="J35" i="33"/>
  <c r="I35" i="33"/>
  <c r="H35" i="33"/>
  <c r="E35" i="33"/>
  <c r="D35" i="33"/>
  <c r="C35" i="33"/>
  <c r="J22" i="33"/>
  <c r="I22" i="33"/>
  <c r="H22" i="33"/>
  <c r="F22" i="33"/>
  <c r="D22" i="33"/>
  <c r="C22" i="33"/>
  <c r="J20" i="33"/>
  <c r="I20" i="33"/>
  <c r="G20" i="33"/>
  <c r="F20" i="33"/>
  <c r="E20" i="33"/>
  <c r="D20" i="33"/>
  <c r="C20" i="33"/>
  <c r="J18" i="33"/>
  <c r="I18" i="33"/>
  <c r="E18" i="33"/>
  <c r="J16" i="33"/>
  <c r="I16" i="33"/>
  <c r="F16" i="33"/>
  <c r="D16" i="33"/>
  <c r="C16" i="33"/>
  <c r="I14" i="33"/>
  <c r="F14" i="33"/>
  <c r="C14" i="33"/>
  <c r="J12" i="33"/>
  <c r="I12" i="33"/>
  <c r="E12" i="33"/>
  <c r="D12" i="33"/>
  <c r="J10" i="33"/>
  <c r="I10" i="33"/>
  <c r="H10" i="33"/>
  <c r="F10" i="33"/>
  <c r="D10" i="33"/>
  <c r="C10" i="33"/>
  <c r="J8" i="33"/>
  <c r="I8" i="33"/>
  <c r="D8" i="33"/>
  <c r="C8" i="33"/>
  <c r="E27" i="31"/>
  <c r="E16" i="31"/>
  <c r="E24" i="31"/>
  <c r="E127" i="33" l="1"/>
  <c r="E126" i="33" s="1"/>
  <c r="H53" i="33"/>
  <c r="H52" i="33" s="1"/>
  <c r="C100" i="33"/>
  <c r="C99" i="33" s="1"/>
  <c r="G79" i="33"/>
  <c r="G78" i="33" s="1"/>
  <c r="D100" i="33"/>
  <c r="D99" i="33" s="1"/>
  <c r="H100" i="33"/>
  <c r="H99" i="33" s="1"/>
  <c r="F26" i="33"/>
  <c r="F25" i="33" s="1"/>
  <c r="E53" i="33"/>
  <c r="E52" i="33" s="1"/>
  <c r="D127" i="33"/>
  <c r="D126" i="33" s="1"/>
  <c r="G26" i="33"/>
  <c r="G25" i="33" s="1"/>
  <c r="G53" i="33"/>
  <c r="G52" i="33" s="1"/>
  <c r="F79" i="33"/>
  <c r="F78" i="33" s="1"/>
  <c r="C127" i="33"/>
  <c r="C126" i="33" s="1"/>
  <c r="I53" i="33"/>
  <c r="I52" i="33" s="1"/>
  <c r="D53" i="33"/>
  <c r="D52" i="33" s="1"/>
  <c r="G100" i="33"/>
  <c r="G99" i="33" s="1"/>
  <c r="E79" i="33"/>
  <c r="E78" i="33" s="1"/>
  <c r="I79" i="33"/>
  <c r="I78" i="33" s="1"/>
  <c r="E100" i="33"/>
  <c r="E99" i="33" s="1"/>
  <c r="I100" i="33"/>
  <c r="I99" i="33" s="1"/>
  <c r="E26" i="33"/>
  <c r="E25" i="33" s="1"/>
  <c r="I25" i="33"/>
  <c r="C53" i="33"/>
  <c r="C52" i="33" s="1"/>
  <c r="D79" i="33"/>
  <c r="D78" i="33" s="1"/>
  <c r="H79" i="33"/>
  <c r="H78" i="33" s="1"/>
  <c r="D25" i="33"/>
  <c r="H26" i="33"/>
  <c r="H25" i="33" s="1"/>
  <c r="F52" i="33"/>
  <c r="J53" i="33"/>
  <c r="J52" i="33" s="1"/>
  <c r="F126" i="33"/>
  <c r="F100" i="33"/>
  <c r="F99" i="33" s="1"/>
  <c r="J100" i="33"/>
  <c r="J99" i="33" s="1"/>
  <c r="M41" i="29" l="1"/>
  <c r="L70" i="111" s="1"/>
  <c r="M29" i="17"/>
  <c r="L127" i="111" s="1"/>
  <c r="M90" i="29" l="1"/>
  <c r="M53" i="17" l="1"/>
</calcChain>
</file>

<file path=xl/sharedStrings.xml><?xml version="1.0" encoding="utf-8"?>
<sst xmlns="http://schemas.openxmlformats.org/spreadsheetml/2006/main" count="45362" uniqueCount="6898">
  <si>
    <t>UGL Regulated vs Non-regulated Storage Assets Allocation</t>
  </si>
  <si>
    <t>updated from original split on separation due to 100% unregulated costs</t>
  </si>
  <si>
    <t>as at December 31, 2018</t>
  </si>
  <si>
    <t>revised percentages in 2019</t>
  </si>
  <si>
    <t>To be used for 2019 Maintenance Capital Projects</t>
  </si>
  <si>
    <t>Storage Pools</t>
  </si>
  <si>
    <t>Oil City</t>
  </si>
  <si>
    <t>Mandaumin</t>
  </si>
  <si>
    <t>Mandaumin (Sarnia Airport)</t>
  </si>
  <si>
    <t>Bluewater</t>
  </si>
  <si>
    <t>HTLP Custody Transfer</t>
  </si>
  <si>
    <t>Dow Moore</t>
  </si>
  <si>
    <t>Waubuno</t>
  </si>
  <si>
    <t>Payne</t>
  </si>
  <si>
    <t>Asset Class</t>
  </si>
  <si>
    <t>X139</t>
  </si>
  <si>
    <t>X140</t>
  </si>
  <si>
    <t>X140SA</t>
  </si>
  <si>
    <t>X145</t>
  </si>
  <si>
    <t>X148</t>
  </si>
  <si>
    <t>X151</t>
  </si>
  <si>
    <t>X152</t>
  </si>
  <si>
    <t>X153</t>
  </si>
  <si>
    <t>55000 - Land</t>
  </si>
  <si>
    <t>Reg</t>
  </si>
  <si>
    <t>N/A</t>
  </si>
  <si>
    <t>Nreg</t>
  </si>
  <si>
    <t>55100 - Land Rights</t>
  </si>
  <si>
    <t xml:space="preserve">55200 - Structures &amp; Improvements </t>
  </si>
  <si>
    <t xml:space="preserve">55300 - Storage Wells </t>
  </si>
  <si>
    <t>55500 - Field Lines</t>
  </si>
  <si>
    <t xml:space="preserve">55600 - Compressor Equipment </t>
  </si>
  <si>
    <t>Measuring &amp; Regulating  Equipment - 55700</t>
  </si>
  <si>
    <t>Base Pressure Gas -55800</t>
  </si>
  <si>
    <t>Total Regulated - %age</t>
  </si>
  <si>
    <t>Total Unregulated - %age</t>
  </si>
  <si>
    <t>Total Regulated - Asset Values</t>
  </si>
  <si>
    <t>Total Unregulated - Asset Values</t>
  </si>
  <si>
    <t>Note: 100% NR projects such as PMOP will affect the Reg/NR distribution on Plant Codes in this analysis</t>
  </si>
  <si>
    <t>Sombra</t>
  </si>
  <si>
    <t>Enniskillen</t>
  </si>
  <si>
    <t>Bentpath</t>
  </si>
  <si>
    <t>Terminus</t>
  </si>
  <si>
    <t>Rosedale</t>
  </si>
  <si>
    <t>Dawn 167</t>
  </si>
  <si>
    <t>Oil Springs East</t>
  </si>
  <si>
    <t>Dawn 
47 &amp; 49</t>
  </si>
  <si>
    <t>X155</t>
  </si>
  <si>
    <t>X156</t>
  </si>
  <si>
    <t>X157</t>
  </si>
  <si>
    <t>X158</t>
  </si>
  <si>
    <t>X159</t>
  </si>
  <si>
    <t>X160</t>
  </si>
  <si>
    <t>X162</t>
  </si>
  <si>
    <t>X163</t>
  </si>
  <si>
    <t>Dawn 
156</t>
  </si>
  <si>
    <t>Edys Mills</t>
  </si>
  <si>
    <t>Booth Creek</t>
  </si>
  <si>
    <t>Bentpath East</t>
  </si>
  <si>
    <t>Dow A Plant</t>
  </si>
  <si>
    <t>Black Creek</t>
  </si>
  <si>
    <t>Heritage Pool</t>
  </si>
  <si>
    <t>Jacob Pool</t>
  </si>
  <si>
    <t>X165</t>
  </si>
  <si>
    <t>X167</t>
  </si>
  <si>
    <t>X168</t>
  </si>
  <si>
    <t>X169</t>
  </si>
  <si>
    <t>X170</t>
  </si>
  <si>
    <t>X171</t>
  </si>
  <si>
    <t>X173</t>
  </si>
  <si>
    <t>X174</t>
  </si>
  <si>
    <t>100% Un-reg Wells:
D280
D281
D282
D283
D284
D285</t>
  </si>
  <si>
    <t>Dawn Plant</t>
  </si>
  <si>
    <t>Dawn Plant Trans Non Mainline</t>
  </si>
  <si>
    <t>Dawn Yard</t>
  </si>
  <si>
    <t>Dawn J</t>
  </si>
  <si>
    <t>Dawn Dehy Plant</t>
  </si>
  <si>
    <t>Dawn Plant Trans Mainline</t>
  </si>
  <si>
    <t>Dawn A Compressor</t>
  </si>
  <si>
    <t>Dawn B Compressor</t>
  </si>
  <si>
    <t>Dawn C Compressor</t>
  </si>
  <si>
    <t>X184</t>
  </si>
  <si>
    <t>X186</t>
  </si>
  <si>
    <t>X187</t>
  </si>
  <si>
    <t>X188</t>
  </si>
  <si>
    <t>X189</t>
  </si>
  <si>
    <t>X190</t>
  </si>
  <si>
    <t>X191</t>
  </si>
  <si>
    <t>X192</t>
  </si>
  <si>
    <t xml:space="preserve">55000 - Land </t>
  </si>
  <si>
    <t>55700 - Measuring &amp; Regulating  Equipment</t>
  </si>
  <si>
    <t>*See note below</t>
  </si>
  <si>
    <t>Dawn Plant Trans Non-Mainline - Plant Code X 184</t>
  </si>
  <si>
    <t>Dawn Plant Trans Mainline - Plant Code X 189</t>
  </si>
  <si>
    <t>Includes the following assets:</t>
  </si>
  <si>
    <t>TCPL Measurement</t>
  </si>
  <si>
    <t>Dawn to Enniskillen 48" Tie-In</t>
  </si>
  <si>
    <t>Great Lakes Header</t>
  </si>
  <si>
    <t>Dawn 26", 34", 42" Meter Run</t>
  </si>
  <si>
    <t>Tecumseh Measurement</t>
  </si>
  <si>
    <t>Total Measurement</t>
  </si>
  <si>
    <t>Tecumseh (16" Sombra Line Tie-in)</t>
  </si>
  <si>
    <t>Dawn E Compressor</t>
  </si>
  <si>
    <t>Dawn F Compressor</t>
  </si>
  <si>
    <t>Dawn G Compressor</t>
  </si>
  <si>
    <t>Dawn H Compressor</t>
  </si>
  <si>
    <t>Dawn I Compressor</t>
  </si>
  <si>
    <t>Panhandle</t>
  </si>
  <si>
    <t>X194</t>
  </si>
  <si>
    <t>X195</t>
  </si>
  <si>
    <t>X196</t>
  </si>
  <si>
    <t>X197</t>
  </si>
  <si>
    <t>X198</t>
  </si>
  <si>
    <t>X202</t>
  </si>
  <si>
    <t>Total</t>
  </si>
  <si>
    <t>Revised GCOP</t>
  </si>
  <si>
    <t>Avg NR</t>
  </si>
  <si>
    <t>Reg/Non-Reg</t>
  </si>
  <si>
    <t>10F-102, STO HPC SOMBRA</t>
  </si>
  <si>
    <t>SOMBRA</t>
  </si>
  <si>
    <t>10F-203</t>
  </si>
  <si>
    <t>457005500213.615</t>
  </si>
  <si>
    <t>10F-203, STO HPC SOMBRA</t>
  </si>
  <si>
    <t>557005500213.615</t>
  </si>
  <si>
    <t>U-20310</t>
  </si>
  <si>
    <t>10G-301, Fence, STO Safety &amp; Security Upgrade</t>
  </si>
  <si>
    <t>Dawn North</t>
  </si>
  <si>
    <t>10G-301</t>
  </si>
  <si>
    <t>452008600313.230</t>
  </si>
  <si>
    <t>10G-301, PLANT E, STO ABSENT TANK INSTALL</t>
  </si>
  <si>
    <t>DAWN E</t>
  </si>
  <si>
    <t>456009400201.615</t>
  </si>
  <si>
    <t>EA</t>
  </si>
  <si>
    <t>10G-301, PLANT G, STO ABSENT TANK INSTALL</t>
  </si>
  <si>
    <t>DAWN G</t>
  </si>
  <si>
    <t>456009600200.615</t>
  </si>
  <si>
    <t>556009600200.615</t>
  </si>
  <si>
    <t>10G-302, DAWN DEHY HPC S&amp;T STC</t>
  </si>
  <si>
    <t>DAWN DEHY</t>
  </si>
  <si>
    <t>10G-302</t>
  </si>
  <si>
    <t>457008800216.615</t>
  </si>
  <si>
    <t>557008800216.615</t>
  </si>
  <si>
    <t>10G-302, Dawn H Cuthbert Met GC, Bldg Struc 40yr</t>
  </si>
  <si>
    <t>Dawn H</t>
  </si>
  <si>
    <t>452009700302.763</t>
  </si>
  <si>
    <t>10G-302, Dawn H Cuthbert Met RTU, Bldg St 40yr</t>
  </si>
  <si>
    <t>452009700301.763</t>
  </si>
  <si>
    <t>10G-302,Dawn South Stn,Panhandle Reinfm,Electric</t>
  </si>
  <si>
    <t>Dawn South</t>
  </si>
  <si>
    <t>457008600176.840</t>
  </si>
  <si>
    <t>557008600176.840</t>
  </si>
  <si>
    <t>10G-302,Dawn South Stn,Panhandle Reinforc,Pipe/V</t>
  </si>
  <si>
    <t>457008600176.615</t>
  </si>
  <si>
    <t>557008600176.615</t>
  </si>
  <si>
    <t>10G-302,Dawn South Yrd,Panhandle Reinform,Pipe/V</t>
  </si>
  <si>
    <t>457008600177.615</t>
  </si>
  <si>
    <t>10G-305, Dawn West TCPL Measurement Pig Receiver</t>
  </si>
  <si>
    <t>10G-305</t>
  </si>
  <si>
    <t>455008460003.2018</t>
  </si>
  <si>
    <t>M</t>
  </si>
  <si>
    <t>10G-310 DAWN 47-49, STO ABSENT TANK INSTALL</t>
  </si>
  <si>
    <t>DAWN 47-49</t>
  </si>
  <si>
    <t>10G-310</t>
  </si>
  <si>
    <t>457006300219.615</t>
  </si>
  <si>
    <t>557006300219.615</t>
  </si>
  <si>
    <t>10G-310 Dawn 47-49,Panhandle Reinforcemt Pipe/V/</t>
  </si>
  <si>
    <t>Dawn 47-49</t>
  </si>
  <si>
    <t>457006300175.615</t>
  </si>
  <si>
    <t>557006300175.615</t>
  </si>
  <si>
    <t>10G-310 Dawn 47-49,Panhandle Reinforcmt-Electric</t>
  </si>
  <si>
    <t>457006300175.840</t>
  </si>
  <si>
    <t>557006300175.840</t>
  </si>
  <si>
    <t>10G-310, Pig Launche Dawn 47-49, Panhandle Reinf</t>
  </si>
  <si>
    <t>455006350003.2017</t>
  </si>
  <si>
    <t>555006350003.2017</t>
  </si>
  <si>
    <t>11G-101V, STO HPC WAUBUNO</t>
  </si>
  <si>
    <t>WAUBUNO</t>
  </si>
  <si>
    <t>11G-102</t>
  </si>
  <si>
    <t>457005200211.615</t>
  </si>
  <si>
    <t>11G-102, STO HPC S&amp;T</t>
  </si>
  <si>
    <t>457005200217.615</t>
  </si>
  <si>
    <t>11G-102, STO HPC S&amp;T, WAUBUNO</t>
  </si>
  <si>
    <t>557005200217.615</t>
  </si>
  <si>
    <t>11G-102, STO HPC WAUBUNO</t>
  </si>
  <si>
    <t>557005200211.615</t>
  </si>
  <si>
    <t>11G-203, ENNISKILLEN BRIDGE CROSSING ROADWAY</t>
  </si>
  <si>
    <t>ENNISKILLEN</t>
  </si>
  <si>
    <t>11G-203</t>
  </si>
  <si>
    <t>452005600314.752</t>
  </si>
  <si>
    <t>552005600314.752</t>
  </si>
  <si>
    <t>11G-602 Pig Launcher,Dawn 156 Pool,Make Piggable</t>
  </si>
  <si>
    <t>Dawn Twp</t>
  </si>
  <si>
    <t>11G-602</t>
  </si>
  <si>
    <t>455006550004.2018</t>
  </si>
  <si>
    <t>555006550004.2018</t>
  </si>
  <si>
    <t>11H-302, STO HPC OIL SPRINGS EAST</t>
  </si>
  <si>
    <t>11H-302</t>
  </si>
  <si>
    <t>457006200214.615</t>
  </si>
  <si>
    <t>557006200214.615</t>
  </si>
  <si>
    <t>11H-303, Oil Springs E Water Jacket/Coolers</t>
  </si>
  <si>
    <t>11H-303</t>
  </si>
  <si>
    <t>456006200197.175</t>
  </si>
  <si>
    <t>556006200197.175</t>
  </si>
  <si>
    <t>11H-303, OIL SPRINGS EAST STOC HPC S&amp;T</t>
  </si>
  <si>
    <t>OIL SPRINGS EAST</t>
  </si>
  <si>
    <t>457006200215.615</t>
  </si>
  <si>
    <t>557006200215.615</t>
  </si>
  <si>
    <t>11H-303, STO HPC OIL SPRINGS EAST</t>
  </si>
  <si>
    <t>557006200212.615</t>
  </si>
  <si>
    <t>16" Meter Run Dawn South 10G-302, Panhandle Rein</t>
  </si>
  <si>
    <t>457008600179.615</t>
  </si>
  <si>
    <t>557008600179.615</t>
  </si>
  <si>
    <t>16" Meter Run Dawn South Yrd,Panhandle Reinforcm</t>
  </si>
  <si>
    <t>Dawn South Yard</t>
  </si>
  <si>
    <t>457008900171.615</t>
  </si>
  <si>
    <t>167 Compress Stn Storage Tank Compliance (3 Tank</t>
  </si>
  <si>
    <t>DAWN 167</t>
  </si>
  <si>
    <t>11H-602</t>
  </si>
  <si>
    <t>457006000190.615</t>
  </si>
  <si>
    <t>557006000190.615</t>
  </si>
  <si>
    <t>20" Meter Run Dawn South 10G-302,Panhandle Reinf</t>
  </si>
  <si>
    <t>457008600178.615</t>
  </si>
  <si>
    <t>557008600178.615</t>
  </si>
  <si>
    <t>Airport Comp Stn # Storage Tank Compl (4 Tanks)</t>
  </si>
  <si>
    <t>MANDAUMIN (SARNIA AIRPORT)</t>
  </si>
  <si>
    <t>13G-503</t>
  </si>
  <si>
    <t>457004000189.615</t>
  </si>
  <si>
    <t>AUX 3 &amp; 4 GENERATOR GOV REPLACE - DAWN D</t>
  </si>
  <si>
    <t>DAWN D</t>
  </si>
  <si>
    <t>456009300185.780</t>
  </si>
  <si>
    <t>X193</t>
  </si>
  <si>
    <t>556009300185.780</t>
  </si>
  <si>
    <t>AUX 3 &amp; 4 GENERATOR GOV REPLACE - DAWN DEHY</t>
  </si>
  <si>
    <t>456008800188.780</t>
  </si>
  <si>
    <t>556008800188.780</t>
  </si>
  <si>
    <t>AUX 3 &amp; 4 GENERATOR GOV REPLACE - DAWN E</t>
  </si>
  <si>
    <t>456009400186.780</t>
  </si>
  <si>
    <t>AUX 3 &amp; 4 GENERATOR GOV REPLACE - DAWN G</t>
  </si>
  <si>
    <t>456009600187.780</t>
  </si>
  <si>
    <t>556009600187.780</t>
  </si>
  <si>
    <t>BENTPATH - LAND RIGHTS</t>
  </si>
  <si>
    <t>DAWN TWP</t>
  </si>
  <si>
    <t>451005700001.1995</t>
  </si>
  <si>
    <t>451005700001.1997</t>
  </si>
  <si>
    <t>451005700001.1999</t>
  </si>
  <si>
    <t>DAWN TWP                       11H-40</t>
  </si>
  <si>
    <t>551005700001.1995</t>
  </si>
  <si>
    <t>551005700001.1997</t>
  </si>
  <si>
    <t>551005700001.1999</t>
  </si>
  <si>
    <t>BENTPATH - WELL UB1 - ID 3499</t>
  </si>
  <si>
    <t>DAWN TWP  L 32 C 5</t>
  </si>
  <si>
    <t>11H-401</t>
  </si>
  <si>
    <t>453005700001.910</t>
  </si>
  <si>
    <t>553005700001.910</t>
  </si>
  <si>
    <t>553005700621.910</t>
  </si>
  <si>
    <t>BENTPATH - WELL UB10 - ID 9845</t>
  </si>
  <si>
    <t>DAWN TWP  L 32 C 4</t>
  </si>
  <si>
    <t>453005700010.910</t>
  </si>
  <si>
    <t>453005700623.910</t>
  </si>
  <si>
    <t>553005700010.910</t>
  </si>
  <si>
    <t>553005700623.910</t>
  </si>
  <si>
    <t>BENTPATH - WELL UB11 - ID 9846</t>
  </si>
  <si>
    <t>DAWN TWP  L 31 C 5</t>
  </si>
  <si>
    <t>453005700011.910</t>
  </si>
  <si>
    <t>453005700624.910</t>
  </si>
  <si>
    <t>553005700011.910</t>
  </si>
  <si>
    <t>553005700624.910</t>
  </si>
  <si>
    <t>BENTPATH - WELL UB12 - ID 9844</t>
  </si>
  <si>
    <t>453005700012.910</t>
  </si>
  <si>
    <t>553005700012.910</t>
  </si>
  <si>
    <t>BENTPATH - WELL UB13</t>
  </si>
  <si>
    <t>553005700649.910</t>
  </si>
  <si>
    <t>BENTPATH - WELL UB14</t>
  </si>
  <si>
    <t>553005700661.910</t>
  </si>
  <si>
    <t>BENTPATH - WELL UB2 - ID 3494</t>
  </si>
  <si>
    <t>453005700002.910</t>
  </si>
  <si>
    <t>553005700002.910</t>
  </si>
  <si>
    <t>BENTPATH - WELL UB3 - ID 3495</t>
  </si>
  <si>
    <t>453005700003.910</t>
  </si>
  <si>
    <t>453005700619.910</t>
  </si>
  <si>
    <t>553005700003.910</t>
  </si>
  <si>
    <t>553005700619.910</t>
  </si>
  <si>
    <t>BENTPATH - WELL UB4 - ID 3497</t>
  </si>
  <si>
    <t>453005700004.910</t>
  </si>
  <si>
    <t>553005700004.910</t>
  </si>
  <si>
    <t>BENTPATH - WELL UB5 - ID 3498</t>
  </si>
  <si>
    <t>453005700005.910</t>
  </si>
  <si>
    <t>553005700005.910</t>
  </si>
  <si>
    <t>BENTPATH - WELL UB6 - ID 3493</t>
  </si>
  <si>
    <t>453005700006.910</t>
  </si>
  <si>
    <t>553005700006.910</t>
  </si>
  <si>
    <t>BENTPATH - WELL UB7 - ID 3491</t>
  </si>
  <si>
    <t>DAWN TWP  L 31 C 4</t>
  </si>
  <si>
    <t>453005700007.910</t>
  </si>
  <si>
    <t>553005700007.910</t>
  </si>
  <si>
    <t>BENTPATH - WELL UB7 - ID 3491 - ELCTRCL/CNTRL</t>
  </si>
  <si>
    <t>453005700007.84</t>
  </si>
  <si>
    <t>BENTPATH - WELL UB7 - ID 3491 - TELEMETRY</t>
  </si>
  <si>
    <t>453005700007.780</t>
  </si>
  <si>
    <t>553005700007.780</t>
  </si>
  <si>
    <t>BENTPATH - WELL UB8 - ID 3492</t>
  </si>
  <si>
    <t>453005700008.910</t>
  </si>
  <si>
    <t>553005700008.910</t>
  </si>
  <si>
    <t>553005700622.910</t>
  </si>
  <si>
    <t>BENTPATH COMP - GROUNDBED # 41</t>
  </si>
  <si>
    <t>456005700041.270</t>
  </si>
  <si>
    <t>BENTPATH COMP - TELEMETRY</t>
  </si>
  <si>
    <t>456005700006.780</t>
  </si>
  <si>
    <t>456005700041.780</t>
  </si>
  <si>
    <t>556005700006.780</t>
  </si>
  <si>
    <t>556005700041.780</t>
  </si>
  <si>
    <t>7-26-VII</t>
  </si>
  <si>
    <t>453006900726.910</t>
  </si>
  <si>
    <t>553006900726.910</t>
  </si>
  <si>
    <t>BENTPATH EAST - BASE PRESSURE GAS</t>
  </si>
  <si>
    <t>DAWN TWP               (1 556 261 mcf</t>
  </si>
  <si>
    <t>458006900001.1999</t>
  </si>
  <si>
    <t>KM3</t>
  </si>
  <si>
    <t>DAWN TWP                        (1556</t>
  </si>
  <si>
    <t>558006900001.1999</t>
  </si>
  <si>
    <t>BENTPATH EAST - BUILDING 1-27-VI</t>
  </si>
  <si>
    <t>DAWN TWP   L 27 C 6       11H-402</t>
  </si>
  <si>
    <t>452006900001.763</t>
  </si>
  <si>
    <t>552006900001.763</t>
  </si>
  <si>
    <t>BENTPATH EAST - GROUNDBED # 38</t>
  </si>
  <si>
    <t>11H-407</t>
  </si>
  <si>
    <t>455006920038.1999</t>
  </si>
  <si>
    <t>555006920038.1999</t>
  </si>
  <si>
    <t>BENTPATH EAST - GROUNDBED # 39</t>
  </si>
  <si>
    <t>455006920039.1999</t>
  </si>
  <si>
    <t>555006920039.1999</t>
  </si>
  <si>
    <t>BENTPATH EAST - LAND - M&amp;R SITE (1-27-VI</t>
  </si>
  <si>
    <t>DAWN TWP  L 25 C 6</t>
  </si>
  <si>
    <t>450006900042.1983</t>
  </si>
  <si>
    <t>BENTPATH EAST - LAND RIGHTS</t>
  </si>
  <si>
    <t>DAWN TWP   L 27 C 6</t>
  </si>
  <si>
    <t>451006900001.1085</t>
  </si>
  <si>
    <t>451006900001.1094</t>
  </si>
  <si>
    <t>451006900001.1095</t>
  </si>
  <si>
    <t>451006900001.1999</t>
  </si>
  <si>
    <t>451006900001.2000</t>
  </si>
  <si>
    <t>551006900001.1085</t>
  </si>
  <si>
    <t>551006900001.1094</t>
  </si>
  <si>
    <t>551006900001.1095</t>
  </si>
  <si>
    <t>551006900001.1999</t>
  </si>
  <si>
    <t>551006900001.2000</t>
  </si>
  <si>
    <t>551006900001.2013</t>
  </si>
  <si>
    <t>BENTPATH EAST - RECTIFIER # 38</t>
  </si>
  <si>
    <t>455006930038.1999</t>
  </si>
  <si>
    <t>555006930038.1999</t>
  </si>
  <si>
    <t>BENTPATH EAST - RECTIFIER # 39</t>
  </si>
  <si>
    <t>455006930039.1999</t>
  </si>
  <si>
    <t>555006930039.1999</t>
  </si>
  <si>
    <t>BENTPATH EAST - STEEL - NPS 10   (273.0)</t>
  </si>
  <si>
    <t>455006901000.1999</t>
  </si>
  <si>
    <t>555006901000.1999</t>
  </si>
  <si>
    <t>BENTPATH EAST - STEEL - NPS 12   (323.9)</t>
  </si>
  <si>
    <t>455006901200.1999</t>
  </si>
  <si>
    <t>555006901200.1999</t>
  </si>
  <si>
    <t>555006901200.2017</t>
  </si>
  <si>
    <t>BENTPATH EAST - STEEL - NPS 16   (406.4)</t>
  </si>
  <si>
    <t>455006901600.1999</t>
  </si>
  <si>
    <t>455006901600.2012</t>
  </si>
  <si>
    <t>555006901600.1999</t>
  </si>
  <si>
    <t>555006901600.2012</t>
  </si>
  <si>
    <t>BENTPATH EAST - STEEL - NPS 4    (114.3)</t>
  </si>
  <si>
    <t>455006900400.1999</t>
  </si>
  <si>
    <t>555006900400.1999</t>
  </si>
  <si>
    <t>BENTPATH EAST - STEEL - NPS 8    (219.1)</t>
  </si>
  <si>
    <t>455006900800.1999</t>
  </si>
  <si>
    <t>555006900800.1999</t>
  </si>
  <si>
    <t>Bentpath East - Ultrasonic Electronic Meter Upgr</t>
  </si>
  <si>
    <t>457006900133.780</t>
  </si>
  <si>
    <t>557006900133.780</t>
  </si>
  <si>
    <t>BENTPATH EAST - WELL MUD 1-27-6 - ID 3564</t>
  </si>
  <si>
    <t>453006900127.910</t>
  </si>
  <si>
    <t>453006901276.910</t>
  </si>
  <si>
    <t>553006900127.910</t>
  </si>
  <si>
    <t>553006901276.910</t>
  </si>
  <si>
    <t>BENTPATH EAST - WELL MUD 1-27-6 - ID 3564 Observ</t>
  </si>
  <si>
    <t>553006900495.910</t>
  </si>
  <si>
    <t>BENTPATH EAST - WELL MUD 2-26-6 - ID 3480</t>
  </si>
  <si>
    <t>DAWN TWP   L 26 C 6</t>
  </si>
  <si>
    <t>453006900226.910</t>
  </si>
  <si>
    <t>453006902266.910</t>
  </si>
  <si>
    <t>553006900226.910</t>
  </si>
  <si>
    <t>553006900494.910</t>
  </si>
  <si>
    <t>553006902266.910</t>
  </si>
  <si>
    <t>BENTPATH EAST - WELL MUD 3-26-6 - ID 3481</t>
  </si>
  <si>
    <t>453006900326.910</t>
  </si>
  <si>
    <t>453006903266.910</t>
  </si>
  <si>
    <t>553006900326.910</t>
  </si>
  <si>
    <t>553006903266.910</t>
  </si>
  <si>
    <t>BENTPATH EAST - WELL MUD3-26-6 - ID3481 - TLMTRY</t>
  </si>
  <si>
    <t>453006900326.780</t>
  </si>
  <si>
    <t>553006900326.780</t>
  </si>
  <si>
    <t>BENTPATH EAST - WELL UBE1   ID 9986</t>
  </si>
  <si>
    <t>DAWN TWP    L  26  C  6</t>
  </si>
  <si>
    <t>453006900313.910</t>
  </si>
  <si>
    <t>553006900313.910</t>
  </si>
  <si>
    <t>BENTPATH EAST - WELL UBE1 - ID 9986</t>
  </si>
  <si>
    <t>453006900001.910</t>
  </si>
  <si>
    <t>553006900001.910</t>
  </si>
  <si>
    <t>553006900496.910</t>
  </si>
  <si>
    <t>BENTPATH EAST - WELL UBE2   ID 10094</t>
  </si>
  <si>
    <t>453006900327.910</t>
  </si>
  <si>
    <t>553006900327.910</t>
  </si>
  <si>
    <t>BENTPATH EAST - WELL UBE2 - ID 10094</t>
  </si>
  <si>
    <t>453006900002.910</t>
  </si>
  <si>
    <t>553006900002.910</t>
  </si>
  <si>
    <t>553006900497.910</t>
  </si>
  <si>
    <t>BENTPATH EAST - WELL UBE3 - ID 10092</t>
  </si>
  <si>
    <t>453006900003.910</t>
  </si>
  <si>
    <t>553006900003.910</t>
  </si>
  <si>
    <t>553006900498.910</t>
  </si>
  <si>
    <t>BENTPATH EAST - WELL UBE4 - ID 10093</t>
  </si>
  <si>
    <t>453006900004.910</t>
  </si>
  <si>
    <t>453006900006.910</t>
  </si>
  <si>
    <t>553006900004.910</t>
  </si>
  <si>
    <t>553006900006.910</t>
  </si>
  <si>
    <t>BENTPATH EAST - WELL UBE4 - ID 10093 Observation</t>
  </si>
  <si>
    <t>553006900499.910</t>
  </si>
  <si>
    <t>BENTPATH EAST STORAGE STATION</t>
  </si>
  <si>
    <t>DAWN TWP   11H-402 - Dawn stns not ac</t>
  </si>
  <si>
    <t>452006900106.760</t>
  </si>
  <si>
    <t>452006900106.761</t>
  </si>
  <si>
    <t>452006900106.763</t>
  </si>
  <si>
    <t>457006900023.615</t>
  </si>
  <si>
    <t>552006900106.760</t>
  </si>
  <si>
    <t>552006900106.761</t>
  </si>
  <si>
    <t>552006900106.763</t>
  </si>
  <si>
    <t>557006900023.615</t>
  </si>
  <si>
    <t>BENTPATH EAST STORAGE STATION - FENCE</t>
  </si>
  <si>
    <t>457006900023.230</t>
  </si>
  <si>
    <t>557006900023.230</t>
  </si>
  <si>
    <t>BENTPATH EAST STORAGE STATION - GROUND BED</t>
  </si>
  <si>
    <t>457006900023.270</t>
  </si>
  <si>
    <t>557006900023.270</t>
  </si>
  <si>
    <t>BENTPATH EAST STORAGE STATION - RECTIFIER</t>
  </si>
  <si>
    <t>457006900023.670</t>
  </si>
  <si>
    <t>557006900023.670</t>
  </si>
  <si>
    <t>BENTPATH EAST STORAGE STATION - TELEMETRY</t>
  </si>
  <si>
    <t>457006900023.780</t>
  </si>
  <si>
    <t>457006900050.780</t>
  </si>
  <si>
    <t>557006900023.780</t>
  </si>
  <si>
    <t>557006900050.780</t>
  </si>
  <si>
    <t>BENTPATH EAST STORAGE STN - ELECTRONIC CONTROLS</t>
  </si>
  <si>
    <t>DAWN TWP   L  27  C  6</t>
  </si>
  <si>
    <t>457006900086.780</t>
  </si>
  <si>
    <t>557006900086.780</t>
  </si>
  <si>
    <t>Bentpath East UBE3 Well Stimulation Test</t>
  </si>
  <si>
    <t>453006900349.910</t>
  </si>
  <si>
    <t>553006900349.910</t>
  </si>
  <si>
    <t>BENTPATH M&amp;R EQPT</t>
  </si>
  <si>
    <t>457006600020.615</t>
  </si>
  <si>
    <t>557006600020.615</t>
  </si>
  <si>
    <t>BENTPATH M&amp;R EQPT - GROUND BED</t>
  </si>
  <si>
    <t>457006600020.270</t>
  </si>
  <si>
    <t>557006600020.270</t>
  </si>
  <si>
    <t>BENTPATH M&amp;R EQPT - TELEMETRY</t>
  </si>
  <si>
    <t>457006600020.780</t>
  </si>
  <si>
    <t>557006600020.780</t>
  </si>
  <si>
    <t>Bentpath PMOP #1  - UB1 - 3499</t>
  </si>
  <si>
    <t>DAWN TWP L 32 C 5</t>
  </si>
  <si>
    <t>553005700350.910</t>
  </si>
  <si>
    <t>Bentpath PMOP #1  - UB10 - 9845</t>
  </si>
  <si>
    <t>DAWN TWP L 32 C 4</t>
  </si>
  <si>
    <t>553005700358.910</t>
  </si>
  <si>
    <t>Bentpath PMOP #1  - UB11 - 9846</t>
  </si>
  <si>
    <t>DAWN TWP L 31 C 5</t>
  </si>
  <si>
    <t>553005700359.910</t>
  </si>
  <si>
    <t>Bentpath PMOP #1  - UB12 -9844</t>
  </si>
  <si>
    <t>553005700360.910</t>
  </si>
  <si>
    <t>Bentpath PMOP #1  - UB2 - 3494</t>
  </si>
  <si>
    <t>553005700351.910</t>
  </si>
  <si>
    <t>Bentpath PMOP #1  - UB3 - 3495</t>
  </si>
  <si>
    <t>553005700352.910</t>
  </si>
  <si>
    <t>Bentpath PMOP #1  - UB4 - 3497</t>
  </si>
  <si>
    <t>553005700353.910</t>
  </si>
  <si>
    <t>Bentpath PMOP #1  - UB5 - 3498</t>
  </si>
  <si>
    <t>553005700354.910</t>
  </si>
  <si>
    <t>Bentpath PMOP #1  - UB6 - 3493</t>
  </si>
  <si>
    <t>553005700355.910</t>
  </si>
  <si>
    <t>Bentpath PMOP #1  - UB7 - 3491</t>
  </si>
  <si>
    <t>DAWN TWP L 31 C 4</t>
  </si>
  <si>
    <t>553005700356.910</t>
  </si>
  <si>
    <t>Bentpath PMOP #1  - UB8 - 3492</t>
  </si>
  <si>
    <t>553005700357.910</t>
  </si>
  <si>
    <t>Bentpath PMOP Observation - UB13 - 12117</t>
  </si>
  <si>
    <t>553005700368.910</t>
  </si>
  <si>
    <t>BENTPATH POOL - BASE PRESSURE GAS</t>
  </si>
  <si>
    <t>DAWN TWP                  (2 322 803</t>
  </si>
  <si>
    <t>458005700001.1075</t>
  </si>
  <si>
    <t>458005700001.1997</t>
  </si>
  <si>
    <t>DAWN TWP                        (2322</t>
  </si>
  <si>
    <t>558005700001.1075</t>
  </si>
  <si>
    <t>558005700001.1997</t>
  </si>
  <si>
    <t>BENTPATH POOL - GROUNDBED # 177</t>
  </si>
  <si>
    <t>DAWN TWP  L 31 C5</t>
  </si>
  <si>
    <t>455005720177.1089</t>
  </si>
  <si>
    <t>555005720177.1089</t>
  </si>
  <si>
    <t>BENTPATH POOL - RECTIFIER # 177</t>
  </si>
  <si>
    <t>455005730177.1076</t>
  </si>
  <si>
    <t>BENTPATH POOL - STEEL - NPS 10   (273.0)</t>
  </si>
  <si>
    <t>455005701000.1997</t>
  </si>
  <si>
    <t>555005701000.1997</t>
  </si>
  <si>
    <t>BENTPATH POOL - STEEL - NPS 12   (323.9)</t>
  </si>
  <si>
    <t>455005701200.1997</t>
  </si>
  <si>
    <t>555005701200.1997</t>
  </si>
  <si>
    <t>BENTPATH POOL - STEEL - NPS 16   (406.4)</t>
  </si>
  <si>
    <t>455005701600.1997</t>
  </si>
  <si>
    <t>555005701600.1997</t>
  </si>
  <si>
    <t>BENTPATH POOL - STEEL - NPS 20   (508.0)</t>
  </si>
  <si>
    <t>455005702000.1997</t>
  </si>
  <si>
    <t>555005702000.1997</t>
  </si>
  <si>
    <t>BENTPATH POOL - STEEL - NPS 3    (88.9)</t>
  </si>
  <si>
    <t>455005700300.1085</t>
  </si>
  <si>
    <t>555005700300.1085</t>
  </si>
  <si>
    <t>BENTPATH POOL - STEEL - NPS 30</t>
  </si>
  <si>
    <t>455005703000.1997</t>
  </si>
  <si>
    <t>555005703000.1997</t>
  </si>
  <si>
    <t>BENTPATH POOL - STEEL - NPS 4    (114.3)</t>
  </si>
  <si>
    <t>455005700400.1085</t>
  </si>
  <si>
    <t>455005700400.1997</t>
  </si>
  <si>
    <t>555005700400.1085</t>
  </si>
  <si>
    <t>555005700400.1997</t>
  </si>
  <si>
    <t>BENTPATH POOL - STEEL - NPS 8    (219.1)</t>
  </si>
  <si>
    <t>455005700800.1084</t>
  </si>
  <si>
    <t>555005700800.1084</t>
  </si>
  <si>
    <t>BENTPATH POOL (TO DAWN) - STEEL - NPS 30</t>
  </si>
  <si>
    <t>455005703000.2008</t>
  </si>
  <si>
    <t>455005703000.2009</t>
  </si>
  <si>
    <t>455005703000.2010</t>
  </si>
  <si>
    <t>455005703000.2012</t>
  </si>
  <si>
    <t>455005703000.2013</t>
  </si>
  <si>
    <t>555005703000.2008</t>
  </si>
  <si>
    <t>555005703000.2009</t>
  </si>
  <si>
    <t>555005703000.2010</t>
  </si>
  <si>
    <t>555005703000.2012</t>
  </si>
  <si>
    <t>555005703000.2013</t>
  </si>
  <si>
    <t>BENTPATH POOL FIELD LINES</t>
  </si>
  <si>
    <t>455005739999.1997</t>
  </si>
  <si>
    <t>555005739999.1997</t>
  </si>
  <si>
    <t>BENTPATH POOL FIELD LINES - GROUNDBED #</t>
  </si>
  <si>
    <t>455005729999.1997</t>
  </si>
  <si>
    <t>555005729999.1997</t>
  </si>
  <si>
    <t>BENTPATH POOL STATION</t>
  </si>
  <si>
    <t>457005700021.615</t>
  </si>
  <si>
    <t>557005700021.615</t>
  </si>
  <si>
    <t>BENTPATH POOL STATION - GROUND BED</t>
  </si>
  <si>
    <t>457005700021.270</t>
  </si>
  <si>
    <t>557005700021.270</t>
  </si>
  <si>
    <t>BENTPATH POOL STATION - TELEMETRY</t>
  </si>
  <si>
    <t>457005700021.780</t>
  </si>
  <si>
    <t>457005700049.780</t>
  </si>
  <si>
    <t>557005700021.780</t>
  </si>
  <si>
    <t>557005700049.780</t>
  </si>
  <si>
    <t>BENTPATH POOL STATION RTU Bristol</t>
  </si>
  <si>
    <t>457005700155.780</t>
  </si>
  <si>
    <t>557005700155.780</t>
  </si>
  <si>
    <t>Bentpath Pool, UB1, Well Optimization</t>
  </si>
  <si>
    <t>Bentpath Pool</t>
  </si>
  <si>
    <t>453005700655.910</t>
  </si>
  <si>
    <t>553005700655.910</t>
  </si>
  <si>
    <t>Bentpath Pool, UB8, Well Optimization</t>
  </si>
  <si>
    <t>453005700656.910</t>
  </si>
  <si>
    <t>553005700656.910</t>
  </si>
  <si>
    <t>BENTPATH WELL UB 5</t>
  </si>
  <si>
    <t>DAWN TWP L  32  C  5</t>
  </si>
  <si>
    <t>453005700313.910</t>
  </si>
  <si>
    <t>553005700313.910</t>
  </si>
  <si>
    <t>BENTPATH/ROSEDALE</t>
  </si>
  <si>
    <t>WILSON</t>
  </si>
  <si>
    <t>450006500043.2006</t>
  </si>
  <si>
    <t>550006500043.2006</t>
  </si>
  <si>
    <t>BENTPATH/ROSEDALE - TELEMETRY/CONTROL BUILDING</t>
  </si>
  <si>
    <t>452006600105.230</t>
  </si>
  <si>
    <t>452006600105.240</t>
  </si>
  <si>
    <t>452006600105.752</t>
  </si>
  <si>
    <t>452006600105.760</t>
  </si>
  <si>
    <t>452006600105.761</t>
  </si>
  <si>
    <t>452006600105.763</t>
  </si>
  <si>
    <t>552006600105.230</t>
  </si>
  <si>
    <t>552006600105.240</t>
  </si>
  <si>
    <t>552006600105.752</t>
  </si>
  <si>
    <t>552006600105.761</t>
  </si>
  <si>
    <t>552006600105.763</t>
  </si>
  <si>
    <t>BENTPATH/ROSEDALE 156 COMPRESSOR STN</t>
  </si>
  <si>
    <t>450006500035.1997</t>
  </si>
  <si>
    <t>550006500035.1997</t>
  </si>
  <si>
    <t>BENTPATH/ROSEDALE COMPRESSOR SITE</t>
  </si>
  <si>
    <t>DAWN TWP   L 30 C 4</t>
  </si>
  <si>
    <t>450005700014.1978</t>
  </si>
  <si>
    <t>550005700014.1978</t>
  </si>
  <si>
    <t>BENTPATH/ROSEDALE COMPRESSOR SITE - GAUGE BUILDI</t>
  </si>
  <si>
    <t>452006600047.763</t>
  </si>
  <si>
    <t>552006600047.763</t>
  </si>
  <si>
    <t>BENTPATH/ROSEDALE SITE</t>
  </si>
  <si>
    <t>DAWN TWP   L 30 C 5</t>
  </si>
  <si>
    <t>452006600046.751</t>
  </si>
  <si>
    <t>452006600046.763</t>
  </si>
  <si>
    <t>552006600046.763</t>
  </si>
  <si>
    <t>BICKFORD</t>
  </si>
  <si>
    <t>ST CLAIR TWP (SOMBRA TWP)   L 6 C 12</t>
  </si>
  <si>
    <t>10F-201</t>
  </si>
  <si>
    <t>450005400033.1989</t>
  </si>
  <si>
    <t>X154</t>
  </si>
  <si>
    <t>ST CLAIR TWP (SOMBRA TWP)</t>
  </si>
  <si>
    <t>456005400003.615</t>
  </si>
  <si>
    <t>550005400033.1989</t>
  </si>
  <si>
    <t>556005400003.615</t>
  </si>
  <si>
    <t>BICKFORD - AERO ASSEMBLY</t>
  </si>
  <si>
    <t>456005400003.80</t>
  </si>
  <si>
    <t>556005400003.80</t>
  </si>
  <si>
    <t>BICKFORD - AFTERCOOLER</t>
  </si>
  <si>
    <t>456005400003.5</t>
  </si>
  <si>
    <t>ST CLAIR TWP (SOMBRA)</t>
  </si>
  <si>
    <t>456005400081.175</t>
  </si>
  <si>
    <t>556005400003.5</t>
  </si>
  <si>
    <t>556005400081.175</t>
  </si>
  <si>
    <t>BICKFORD - BASE PRESSURE GAS</t>
  </si>
  <si>
    <t>ST CLAIR TWP (SOMBRA TWP)       (6 01</t>
  </si>
  <si>
    <t>458005400001.1073</t>
  </si>
  <si>
    <t>458005400001.1074</t>
  </si>
  <si>
    <t>458005400001.1087</t>
  </si>
  <si>
    <t>458005400001.1092</t>
  </si>
  <si>
    <t>ST CLAIR TWP (SOMBRA TWP)       (6015</t>
  </si>
  <si>
    <t>558005400001.1073</t>
  </si>
  <si>
    <t>558005400001.1087</t>
  </si>
  <si>
    <t>558005400001.1092</t>
  </si>
  <si>
    <t>BICKFORD - CASE</t>
  </si>
  <si>
    <t>456005500004.82</t>
  </si>
  <si>
    <t>556005500004.82</t>
  </si>
  <si>
    <t>BICKFORD - COMPRESSOR CASE</t>
  </si>
  <si>
    <t>456005400003.82</t>
  </si>
  <si>
    <t>556005400003.82</t>
  </si>
  <si>
    <t>BICKFORD - COMPRESSOR STN - COMPRESSOR BLDG</t>
  </si>
  <si>
    <t>ST CLAIR TWP (SOMBRA TWP)   L6 C12</t>
  </si>
  <si>
    <t>452005400097.763</t>
  </si>
  <si>
    <t>452005400098.763</t>
  </si>
  <si>
    <t>552005400097.763</t>
  </si>
  <si>
    <t>552005400098.763</t>
  </si>
  <si>
    <t>BICKFORD - COMPRESSOR STN - YARD</t>
  </si>
  <si>
    <t>452005400097.752</t>
  </si>
  <si>
    <t>552005400097.752</t>
  </si>
  <si>
    <t>BICKFORD - ELECTRIC/CTRL</t>
  </si>
  <si>
    <t>556005400081.169</t>
  </si>
  <si>
    <t>BICKFORD - ELECTRIC/CTRLS</t>
  </si>
  <si>
    <t>456005400081.169</t>
  </si>
  <si>
    <t>BICKFORD - ENGINE CENTAUR (T4500)</t>
  </si>
  <si>
    <t>456005400003.190</t>
  </si>
  <si>
    <t>556005400003.190</t>
  </si>
  <si>
    <t>BICKFORD - FOUNDATION</t>
  </si>
  <si>
    <t>456005400003.240</t>
  </si>
  <si>
    <t>556005400003.240</t>
  </si>
  <si>
    <t>BICKFORD - MAJOR VALVE ASSEMBLY</t>
  </si>
  <si>
    <t>455005410096.1084</t>
  </si>
  <si>
    <t>555005410096.1084</t>
  </si>
  <si>
    <t>BICKFORD - MAJOR VALVE ASSEMBLY NPS 36</t>
  </si>
  <si>
    <t>455005410096.1093</t>
  </si>
  <si>
    <t>555005410096.1093</t>
  </si>
  <si>
    <t>BICKFORD - MOISTURE ANALYZER</t>
  </si>
  <si>
    <t>457005400069.780</t>
  </si>
  <si>
    <t>557005400069.780</t>
  </si>
  <si>
    <t>BICKFORD - NPS 10 - RECTIFIER # 96 - UB30</t>
  </si>
  <si>
    <t>45500543096A</t>
  </si>
  <si>
    <t>45500543096A.1999</t>
  </si>
  <si>
    <t>BICKFORD - NPS 12 - RECTIFIER # 96 - UB35</t>
  </si>
  <si>
    <t>45500543096B</t>
  </si>
  <si>
    <t>45500543096B.1999</t>
  </si>
  <si>
    <t>BICKFORD - PIPING &amp; MISC</t>
  </si>
  <si>
    <t>456005400081.615</t>
  </si>
  <si>
    <t>556005400081.615</t>
  </si>
  <si>
    <t>BICKFORD - reciporcator</t>
  </si>
  <si>
    <t>556005400081.188</t>
  </si>
  <si>
    <t>BICKFORD - reciprocator</t>
  </si>
  <si>
    <t>456005400081.188</t>
  </si>
  <si>
    <t>BICKFORD - RECTIFIER # 100</t>
  </si>
  <si>
    <t>455005430100.1996</t>
  </si>
  <si>
    <t>555005430100.1996</t>
  </si>
  <si>
    <t>BICKFORD - SCRUBBER</t>
  </si>
  <si>
    <t>456005400003.720</t>
  </si>
  <si>
    <t>556005400003.720</t>
  </si>
  <si>
    <t>Bickford - Solar Overhaul</t>
  </si>
  <si>
    <t>St. Clair Twp (Sombra Twp)</t>
  </si>
  <si>
    <t>456005400152.188</t>
  </si>
  <si>
    <t>556005400152.188</t>
  </si>
  <si>
    <t>BICKFORD - STEEL - NPS 10   (273.0)</t>
  </si>
  <si>
    <t>455005401000.1073</t>
  </si>
  <si>
    <t>455005401000.1076</t>
  </si>
  <si>
    <t>555005401000.1073</t>
  </si>
  <si>
    <t>555005401000.1076</t>
  </si>
  <si>
    <t>BICKFORD - STEEL - NPS 12   (323.9)</t>
  </si>
  <si>
    <t>455005401200.1088</t>
  </si>
  <si>
    <t>555005401200.1088</t>
  </si>
  <si>
    <t>555005401200.2017</t>
  </si>
  <si>
    <t>BICKFORD - STEEL - NPS 20   (508.0)</t>
  </si>
  <si>
    <t>455005402000.1073</t>
  </si>
  <si>
    <t>455005402000.1088</t>
  </si>
  <si>
    <t>555005402000.1073</t>
  </si>
  <si>
    <t>555005402000.1088</t>
  </si>
  <si>
    <t>BICKFORD - STEEL - NPS 24</t>
  </si>
  <si>
    <t>455005402400.1073</t>
  </si>
  <si>
    <t>455005402400.2002</t>
  </si>
  <si>
    <t>455005402400.2003</t>
  </si>
  <si>
    <t>555005402400.1073</t>
  </si>
  <si>
    <t>555005402400.2002</t>
  </si>
  <si>
    <t>555005402400.2003</t>
  </si>
  <si>
    <t>BICKFORD - STEEL - NPS 36</t>
  </si>
  <si>
    <t>455005403600.1093</t>
  </si>
  <si>
    <t>555005403600.1093</t>
  </si>
  <si>
    <t>BICKFORD - TURBINE</t>
  </si>
  <si>
    <t>456005400003.790</t>
  </si>
  <si>
    <t>556005400003.790</t>
  </si>
  <si>
    <t>BICKFORD - WELL B22 - ID 2162</t>
  </si>
  <si>
    <t>ST CLAIR TWP (SOMBRA)   L6 C12</t>
  </si>
  <si>
    <t>453005400022.910</t>
  </si>
  <si>
    <t>553005400022.910</t>
  </si>
  <si>
    <t>BICKFORD - WELL BAS 18 - ID 2197</t>
  </si>
  <si>
    <t>ST CLAIR TWP (SOMBRA)   L9 C12</t>
  </si>
  <si>
    <t>453005400018.910</t>
  </si>
  <si>
    <t>553005400018.910</t>
  </si>
  <si>
    <t>BICKFORD - WELL BAS 18 - ID 2197 - GRNDBED#66</t>
  </si>
  <si>
    <t>453005400018.270</t>
  </si>
  <si>
    <t>553005400018.270</t>
  </si>
  <si>
    <t>BICKFORD - WELL BAS 18 - ID 2197 - RCTFIER#66</t>
  </si>
  <si>
    <t>453005400018.670</t>
  </si>
  <si>
    <t>553005400018.670</t>
  </si>
  <si>
    <t>BICKFORD - WELL IB14 - ID 2181</t>
  </si>
  <si>
    <t>ST CLAIR TWP (SOMBRA)   L5 C11</t>
  </si>
  <si>
    <t>453005400014.910</t>
  </si>
  <si>
    <t>553005400014.910</t>
  </si>
  <si>
    <t>BICKFORD - WELL IB21 - ID 2156</t>
  </si>
  <si>
    <t>453005400021.910</t>
  </si>
  <si>
    <t>553005400021.910</t>
  </si>
  <si>
    <t>BICKFORD - WELL IB21 - ID 2156 - TELEMETRY</t>
  </si>
  <si>
    <t>453005400021.780</t>
  </si>
  <si>
    <t>553005400021.780</t>
  </si>
  <si>
    <t>BICKFORD - WELL IB21 - ID2156 - ELCTRCL/CNTRL</t>
  </si>
  <si>
    <t>453005400021.84</t>
  </si>
  <si>
    <t>BICKFORD - WELL UB 22</t>
  </si>
  <si>
    <t>ST CLAIR TWP (SOMBRA)    L7  C12</t>
  </si>
  <si>
    <t>453005400318.910</t>
  </si>
  <si>
    <t>553005400318.910</t>
  </si>
  <si>
    <t>BICKFORD - WELL UB27 - ID 2160</t>
  </si>
  <si>
    <t>453005400027.910</t>
  </si>
  <si>
    <t>453005400027.2008</t>
  </si>
  <si>
    <t>453005400625.910</t>
  </si>
  <si>
    <t>553005400027.910</t>
  </si>
  <si>
    <t>553005400027.2008</t>
  </si>
  <si>
    <t>553005400625.910</t>
  </si>
  <si>
    <t>BICKFORD - WELL UB28 - ID 2159</t>
  </si>
  <si>
    <t>453005400028.910</t>
  </si>
  <si>
    <t>453005400028.2008</t>
  </si>
  <si>
    <t>453005400626.910</t>
  </si>
  <si>
    <t>553005400028.910</t>
  </si>
  <si>
    <t>553005400028.2008</t>
  </si>
  <si>
    <t>553005400626.910</t>
  </si>
  <si>
    <t>BICKFORD - WELL UB29 - ID 2158</t>
  </si>
  <si>
    <t>453005400029.910</t>
  </si>
  <si>
    <t>453005400029.2008</t>
  </si>
  <si>
    <t>453005400627.910</t>
  </si>
  <si>
    <t>553005400029.910</t>
  </si>
  <si>
    <t>553005400029.2008</t>
  </si>
  <si>
    <t>553005400627.910</t>
  </si>
  <si>
    <t>BICKFORD - WELL UB30 - ID 2163</t>
  </si>
  <si>
    <t>453005400030.910</t>
  </si>
  <si>
    <t>453005400030.2008</t>
  </si>
  <si>
    <t>453005400628.910</t>
  </si>
  <si>
    <t>553005400030.910</t>
  </si>
  <si>
    <t>553005400030.2008</t>
  </si>
  <si>
    <t>553005400628.910</t>
  </si>
  <si>
    <t>BICKFORD - WELL UB33 - ID 2194</t>
  </si>
  <si>
    <t>ST CLAIR TWP (SOMBRA)   L8 C12</t>
  </si>
  <si>
    <t>453005400033.910</t>
  </si>
  <si>
    <t>553005400033.910</t>
  </si>
  <si>
    <t>BICKFORD - WELL UB33 - ID 2194 - GRND BED#100</t>
  </si>
  <si>
    <t>453005400033.270</t>
  </si>
  <si>
    <t>553005400033.270</t>
  </si>
  <si>
    <t>BICKFORD - WELL UB34 - ID 2189</t>
  </si>
  <si>
    <t>ST CLAIR TWP (SOMBRA)   L7 C12</t>
  </si>
  <si>
    <t>453005400034.910</t>
  </si>
  <si>
    <t>553005400034.910</t>
  </si>
  <si>
    <t>BICKFORD - WELL UB34 - ID 2189 - RCTFIER#96</t>
  </si>
  <si>
    <t>453005400034.670</t>
  </si>
  <si>
    <t>553005400034.670</t>
  </si>
  <si>
    <t>BICKFORD - WELL UB35 - ID 2185</t>
  </si>
  <si>
    <t>453005400035.910</t>
  </si>
  <si>
    <t>453005400035.2008</t>
  </si>
  <si>
    <t>453005400629.910</t>
  </si>
  <si>
    <t>553005400035.910</t>
  </si>
  <si>
    <t>553005400035.2008</t>
  </si>
  <si>
    <t>553005400629.910</t>
  </si>
  <si>
    <t>BICKFORD - WELL UB36 - ID 2188</t>
  </si>
  <si>
    <t>ST CLAIR TWP (SOMBRA TWP)   L7 C11</t>
  </si>
  <si>
    <t>453005400036.910</t>
  </si>
  <si>
    <t>553005400036.910</t>
  </si>
  <si>
    <t>BICKFORD - WELL UB36 - ID 2188 - RECTIFIER#93</t>
  </si>
  <si>
    <t>ST CLAIR TWP (SOMBRA)   L7 C11</t>
  </si>
  <si>
    <t>453005400036.670</t>
  </si>
  <si>
    <t>553005400036.670</t>
  </si>
  <si>
    <t>BICKFORD - WELL UB37</t>
  </si>
  <si>
    <t>553005400646.910</t>
  </si>
  <si>
    <t>BICKFORD - WELL UB38</t>
  </si>
  <si>
    <t>553005400647.910</t>
  </si>
  <si>
    <t>BICKFORD - WELL UB39</t>
  </si>
  <si>
    <t>553005400648.910</t>
  </si>
  <si>
    <t>Bickford Compressor Stn 10F-201 - Fencing</t>
  </si>
  <si>
    <t>452005400295.230</t>
  </si>
  <si>
    <t>552005400295.230</t>
  </si>
  <si>
    <t>Bickford Compressor Stn 10F-201,2017 Deliverabil</t>
  </si>
  <si>
    <t>556005400196.615</t>
  </si>
  <si>
    <t>556005400196.720</t>
  </si>
  <si>
    <t>556005400196.800</t>
  </si>
  <si>
    <t>556005400196.805</t>
  </si>
  <si>
    <t>556005400196.840</t>
  </si>
  <si>
    <t>Bickford Contrl Systems Upgr - Electronic Cntrls</t>
  </si>
  <si>
    <t>Storage</t>
  </si>
  <si>
    <t>456005400127.780</t>
  </si>
  <si>
    <t>Bickford Contrl Systs Upgr - Elect Cntrls - NReg</t>
  </si>
  <si>
    <t>556005400127.780</t>
  </si>
  <si>
    <t>Bickford Land, Stn 10F-201, 2017 Deliverability</t>
  </si>
  <si>
    <t>550005400061.2018</t>
  </si>
  <si>
    <t>BICKFORD LINE VALVE SITE PART 5</t>
  </si>
  <si>
    <t>ST CLAIR TWP (SOMBRA TWP)   L 23 C 11</t>
  </si>
  <si>
    <t>450005400030.1984</t>
  </si>
  <si>
    <t>550005400030.1984</t>
  </si>
  <si>
    <t>BICKFORD STATION</t>
  </si>
  <si>
    <t>450005400032.1973</t>
  </si>
  <si>
    <t>457005400022.615</t>
  </si>
  <si>
    <t>557005400022.615</t>
  </si>
  <si>
    <t>BICKFORD STATION -  TELEMETRY</t>
  </si>
  <si>
    <t>457005400022.780</t>
  </si>
  <si>
    <t>557005400022.780</t>
  </si>
  <si>
    <t>BICKFORD STATION -  TELEMETRY SCADA UPGRADE</t>
  </si>
  <si>
    <t>457005400052.780</t>
  </si>
  <si>
    <t>557005400052.780</t>
  </si>
  <si>
    <t>Bickford Station - Aftercooler</t>
  </si>
  <si>
    <t>St. Clair Twp</t>
  </si>
  <si>
    <t>456005400144.175</t>
  </si>
  <si>
    <t>Bickford Station - Aftercooler NReg</t>
  </si>
  <si>
    <t>556005400144.175</t>
  </si>
  <si>
    <t>Bickford Station - High Performance Coating</t>
  </si>
  <si>
    <t>457005400128.615</t>
  </si>
  <si>
    <t>Bickford Station - High Performance Coating - NR</t>
  </si>
  <si>
    <t>557005400128.615</t>
  </si>
  <si>
    <t>BICKFORD STATION - Odourant upgrade</t>
  </si>
  <si>
    <t>457005400220.581</t>
  </si>
  <si>
    <t>BICKFORD STATION - PIPE, VALVE, MISC</t>
  </si>
  <si>
    <t>ST CLAIR TWP (SOMBRA)    L 6  C 12</t>
  </si>
  <si>
    <t>457005400091.615</t>
  </si>
  <si>
    <t>557005400091.615</t>
  </si>
  <si>
    <t>Bickford Station RTU Bristol</t>
  </si>
  <si>
    <t>457005400154.780</t>
  </si>
  <si>
    <t>557005400154.780</t>
  </si>
  <si>
    <t>Bickford Station-Valve Nest - High Perf Coating</t>
  </si>
  <si>
    <t>457005400130.615</t>
  </si>
  <si>
    <t>557005400130.615</t>
  </si>
  <si>
    <t>Bickford STO PLC5 Upgrade to Control</t>
  </si>
  <si>
    <t>Bickford</t>
  </si>
  <si>
    <t>457005400218.780</t>
  </si>
  <si>
    <t>557005400218.780</t>
  </si>
  <si>
    <t>Bickford Valve Site - Storage Tank Compl (1 Tank</t>
  </si>
  <si>
    <t>457005400198.615</t>
  </si>
  <si>
    <t>557005400198.615</t>
  </si>
  <si>
    <t>BICKFORD-DAWN STATION EXPANSION - TERMIN</t>
  </si>
  <si>
    <t>450005400034.1994</t>
  </si>
  <si>
    <t>550005400034.1994</t>
  </si>
  <si>
    <t>BICKFORD-EXHAUST/SILENCER</t>
  </si>
  <si>
    <t>456005400081.210</t>
  </si>
  <si>
    <t>BICKFORD-exhaut/silencer</t>
  </si>
  <si>
    <t>556005400081.210</t>
  </si>
  <si>
    <t>BLACK CREEK - LAND RIGHTS</t>
  </si>
  <si>
    <t>451007100001.1092</t>
  </si>
  <si>
    <t>451007100001.1093</t>
  </si>
  <si>
    <t>451007100001.1094</t>
  </si>
  <si>
    <t>451007100001.1095</t>
  </si>
  <si>
    <t>451007100001.1995</t>
  </si>
  <si>
    <t>451007100001.1996</t>
  </si>
  <si>
    <t>451007100001.1997</t>
  </si>
  <si>
    <t>551007100001.1092</t>
  </si>
  <si>
    <t>551007100001.1093</t>
  </si>
  <si>
    <t>551007100001.1094</t>
  </si>
  <si>
    <t>551007100001.1095</t>
  </si>
  <si>
    <t>551007100001.1995</t>
  </si>
  <si>
    <t>551007100001.1996</t>
  </si>
  <si>
    <t>551007100001.1997</t>
  </si>
  <si>
    <t>Blue Water Well Stimulation UBW 1</t>
  </si>
  <si>
    <t>453004500347.910</t>
  </si>
  <si>
    <t>553004500347.910</t>
  </si>
  <si>
    <t>Blue Water Well Stimulation UBW 2</t>
  </si>
  <si>
    <t>453004500348.910</t>
  </si>
  <si>
    <t>553004500348.910</t>
  </si>
  <si>
    <t>BLUEWATER - BASE PRESSURE GAS</t>
  </si>
  <si>
    <t xml:space="preserve">              (437 732 mcf)</t>
  </si>
  <si>
    <t>458004500001.2000</t>
  </si>
  <si>
    <t>(437732 mcf)</t>
  </si>
  <si>
    <t>558004500001.2000</t>
  </si>
  <si>
    <t>BLUEWATER - WELL BTS5-3-2 - ID 10214</t>
  </si>
  <si>
    <t>SARNIA TWP   L 3 C 2</t>
  </si>
  <si>
    <t>453004500532.910</t>
  </si>
  <si>
    <t>553004500532.910</t>
  </si>
  <si>
    <t>BLUEWATER - WELL BTS5-3-2 - ID 10214 - TLMTRY</t>
  </si>
  <si>
    <t>453004500532.780</t>
  </si>
  <si>
    <t>553004500532.780</t>
  </si>
  <si>
    <t>BLUEWATER - WELL UBW1 - ID 10125</t>
  </si>
  <si>
    <t>453004500001.910</t>
  </si>
  <si>
    <t>553004500001.910</t>
  </si>
  <si>
    <t>BLUEWATER - WELL UBW2 - ID 10214</t>
  </si>
  <si>
    <t>453004500002.910</t>
  </si>
  <si>
    <t>553004500002.910</t>
  </si>
  <si>
    <t>BLUEWATER CENTURY - GROUNDBED # 346</t>
  </si>
  <si>
    <t>455004520346.2000</t>
  </si>
  <si>
    <t>555004520346.2000</t>
  </si>
  <si>
    <t>BLUEWATER CENTURY - LAND RIGHTS</t>
  </si>
  <si>
    <t>451004500001.2000</t>
  </si>
  <si>
    <t>551004500001.2000</t>
  </si>
  <si>
    <t>BLUEWATER CENTURY - RECTIFIER # 346</t>
  </si>
  <si>
    <t>455004530346.2000</t>
  </si>
  <si>
    <t>555004530346.2000</t>
  </si>
  <si>
    <t>BLUEWATER CENTURY - STEEL - NPS 10   (273.0)</t>
  </si>
  <si>
    <t>455004501000.2000</t>
  </si>
  <si>
    <t>555004501000.2000</t>
  </si>
  <si>
    <t>BLUEWATER CENTURY - STEEL - NPS 8    (219.1)</t>
  </si>
  <si>
    <t>455004500800.2016</t>
  </si>
  <si>
    <t>555004500800.2016</t>
  </si>
  <si>
    <t>BLUEWATER CENTURY-ELECTRONIC CONTROLS</t>
  </si>
  <si>
    <t>SARNIA TWP   L  3  C  2</t>
  </si>
  <si>
    <t>457004500089.780</t>
  </si>
  <si>
    <t>557004500089.780</t>
  </si>
  <si>
    <t>BLUEWATER STATION</t>
  </si>
  <si>
    <t>ST CLAIR TWP (MOORE)   13G-503</t>
  </si>
  <si>
    <t>13G-501</t>
  </si>
  <si>
    <t>450004000038.2000</t>
  </si>
  <si>
    <t>BLUEWATER TRUE - LAND RIGHTS</t>
  </si>
  <si>
    <t>451004500532.1090</t>
  </si>
  <si>
    <t>BOOTH CREEK - BASE PRESSURE GAS</t>
  </si>
  <si>
    <t>DAWN TWP                (585 678 mcf)</t>
  </si>
  <si>
    <t>458006800001.1999</t>
  </si>
  <si>
    <t>458006800001.2015</t>
  </si>
  <si>
    <t>DAWN TWP                          (58</t>
  </si>
  <si>
    <t>558006800001.1999</t>
  </si>
  <si>
    <t>558006800001.2015</t>
  </si>
  <si>
    <t>BOOTH CREEK - GROUNDBED # 17</t>
  </si>
  <si>
    <t>11H-402</t>
  </si>
  <si>
    <t>455006820017.1999</t>
  </si>
  <si>
    <t>555006820017.1999</t>
  </si>
  <si>
    <t>BOOTH CREEK - GROUNDBED # 18</t>
  </si>
  <si>
    <t>455006820018.1999</t>
  </si>
  <si>
    <t>555006820018.1999</t>
  </si>
  <si>
    <t>BOOTH CREEK - LAND RIGHTS</t>
  </si>
  <si>
    <t>DAWN TWP   L 28 C 5</t>
  </si>
  <si>
    <t>451006800001.1080</t>
  </si>
  <si>
    <t>451006800001.1094</t>
  </si>
  <si>
    <t>451006800001.1095</t>
  </si>
  <si>
    <t>451006800001.1999</t>
  </si>
  <si>
    <t>551006800001.1080</t>
  </si>
  <si>
    <t>551006800001.1094</t>
  </si>
  <si>
    <t>551006800001.1095</t>
  </si>
  <si>
    <t>551006800001.1999</t>
  </si>
  <si>
    <t>BOOTH CREEK - RECTIFIER # 17</t>
  </si>
  <si>
    <t>455006830017.1999</t>
  </si>
  <si>
    <t>555006830017.1999</t>
  </si>
  <si>
    <t>BOOTH CREEK - RECTIFIER # 18</t>
  </si>
  <si>
    <t>455006830018.1999</t>
  </si>
  <si>
    <t>555006830018.1999</t>
  </si>
  <si>
    <t>BOOTH CREEK - STEEL - NPS 10   (273.0)</t>
  </si>
  <si>
    <t>455006801000.1999</t>
  </si>
  <si>
    <t>555006801000.1999</t>
  </si>
  <si>
    <t>BOOTH CREEK - STEEL - NPS 2    (60.3)</t>
  </si>
  <si>
    <t>455006800200.1080</t>
  </si>
  <si>
    <t>555006800200.1080</t>
  </si>
  <si>
    <t>BOOTH CREEK - STEEL - NPS 4    (114.3)</t>
  </si>
  <si>
    <t>455006800400.1999</t>
  </si>
  <si>
    <t>555006800400.1999</t>
  </si>
  <si>
    <t>BOOTH CREEK - STEEL - NPS 8    (219.1)</t>
  </si>
  <si>
    <t>455006800800.1999</t>
  </si>
  <si>
    <t>555006800800.1999</t>
  </si>
  <si>
    <t>BOOTH CREEK - WELL MUD 7-28-5 - ID 3500 Observat</t>
  </si>
  <si>
    <t>553006800500.910</t>
  </si>
  <si>
    <t>BOOTH CREEK - WELL MUD 8-29-5 - ID 3488</t>
  </si>
  <si>
    <t>DAWN TWP   L 29 C 5</t>
  </si>
  <si>
    <t>453006808295.910</t>
  </si>
  <si>
    <t>553006808295.910</t>
  </si>
  <si>
    <t>BOOTH CREEK - WELL MUD 8-29-5 - ID 3488 Observat</t>
  </si>
  <si>
    <t>553006800503.910</t>
  </si>
  <si>
    <t>BOOTH CREEK - WELL UBC1 - ID 10028</t>
  </si>
  <si>
    <t>453006800001.910</t>
  </si>
  <si>
    <t>453006800001.1095</t>
  </si>
  <si>
    <t>DAWN TWP    L  29  C  5</t>
  </si>
  <si>
    <t>453006800315.910</t>
  </si>
  <si>
    <t>553006800001.910</t>
  </si>
  <si>
    <t>553006800315.910</t>
  </si>
  <si>
    <t>553006800501.910</t>
  </si>
  <si>
    <t>BOOTH CREEK - WELL UBC2 - ID 10091</t>
  </si>
  <si>
    <t>453006800002.910</t>
  </si>
  <si>
    <t>453006800326.910</t>
  </si>
  <si>
    <t>553006800002.910</t>
  </si>
  <si>
    <t>553006800326.910</t>
  </si>
  <si>
    <t>553006800502.910</t>
  </si>
  <si>
    <t>BOOTH CREEK - WELL UMD8-29-V - ID3488 - TLMTY</t>
  </si>
  <si>
    <t>453006800829.780</t>
  </si>
  <si>
    <t>553006800829.780</t>
  </si>
  <si>
    <t>BOOTH CREEK POOL - WELL UMD 8-29-V - ID 3488</t>
  </si>
  <si>
    <t>453006800829.910</t>
  </si>
  <si>
    <t>553006800829.910</t>
  </si>
  <si>
    <t>BOOTH CREEK STATION</t>
  </si>
  <si>
    <t>DAWN TWP   L 28 C 5 (SHARED WITH BENT</t>
  </si>
  <si>
    <t>452006800107.760</t>
  </si>
  <si>
    <t>452006800107.761</t>
  </si>
  <si>
    <t>452006800107.763</t>
  </si>
  <si>
    <t>DAWN TWP                    11H-402 (</t>
  </si>
  <si>
    <t>457006800024.615</t>
  </si>
  <si>
    <t>552006800107.761</t>
  </si>
  <si>
    <t>552006800107.763</t>
  </si>
  <si>
    <t>557006800024.615</t>
  </si>
  <si>
    <t>BOOTH CREEK STATION - TELEMETRY</t>
  </si>
  <si>
    <t>457006800024.780</t>
  </si>
  <si>
    <t>557006800024.780</t>
  </si>
  <si>
    <t>BOOTH CREEK STATION-ELECTRONIC CONTROLS</t>
  </si>
  <si>
    <t>DAWN TWP   L  29  C  5</t>
  </si>
  <si>
    <t>457006800087.780</t>
  </si>
  <si>
    <t>557006800087.780</t>
  </si>
  <si>
    <t>CAMAGE INC</t>
  </si>
  <si>
    <t>450006500044.2006</t>
  </si>
  <si>
    <t>550006500044.2006</t>
  </si>
  <si>
    <t>Card Readers Dawn South admin</t>
  </si>
  <si>
    <t>Dawn A</t>
  </si>
  <si>
    <t>552009000205.779</t>
  </si>
  <si>
    <t>Carpet Replacement - South Admin Dawn</t>
  </si>
  <si>
    <t>552009000200.768</t>
  </si>
  <si>
    <t>Compressor North Admin. Dawn NON REG</t>
  </si>
  <si>
    <t>Dawn</t>
  </si>
  <si>
    <t>552009300191.779</t>
  </si>
  <si>
    <t>COMPRESSOR STN 21L-602 - DEHY SYSTEM</t>
  </si>
  <si>
    <t>TIPPERARY LINE</t>
  </si>
  <si>
    <t>21L-602</t>
  </si>
  <si>
    <t>556004800189.150</t>
  </si>
  <si>
    <t>COMPUTER MODEMS FOR HEAD OFFICE</t>
  </si>
  <si>
    <t>HEAD OFFICE-STN #07G-602C</t>
  </si>
  <si>
    <t>07G-602C</t>
  </si>
  <si>
    <t>457005300015.615</t>
  </si>
  <si>
    <t>X050</t>
  </si>
  <si>
    <t>557005300015.615</t>
  </si>
  <si>
    <t>CS - Dawn DEOC Roof Replacement</t>
  </si>
  <si>
    <t>DAWN D COMPRESSOR</t>
  </si>
  <si>
    <t>452009300258.766</t>
  </si>
  <si>
    <t>CS - Dawn DEOC Roof Replacement (Non-Regulated)</t>
  </si>
  <si>
    <t>552009300258.766</t>
  </si>
  <si>
    <t>CS - Dawn Garage CO &amp; NO2 Sensor System</t>
  </si>
  <si>
    <t>452008600310.779</t>
  </si>
  <si>
    <t>552008600310.779</t>
  </si>
  <si>
    <t>CS - Dawn Liebert Compressor Replacement - HVAC</t>
  </si>
  <si>
    <t>Dawn D</t>
  </si>
  <si>
    <t>452009400311.757</t>
  </si>
  <si>
    <t>552009400311.757</t>
  </si>
  <si>
    <t>CS - Dawn Whse HVAC Replacement - HVAC 15 yr</t>
  </si>
  <si>
    <t>Dawn D - Warehouse</t>
  </si>
  <si>
    <t>452009300318.757</t>
  </si>
  <si>
    <t>552009300318.757</t>
  </si>
  <si>
    <t>CS - DawnLagoon SandFilter Eng -Int &amp; Ext Buildi</t>
  </si>
  <si>
    <t>Dawn D - Lagoon</t>
  </si>
  <si>
    <t>452009300319.768</t>
  </si>
  <si>
    <t>552009300319.768</t>
  </si>
  <si>
    <t>CS - HVAC - 15 year Dawn North Admin Bldg</t>
  </si>
  <si>
    <t>Dawn N Admin X193</t>
  </si>
  <si>
    <t>452009300257.757</t>
  </si>
  <si>
    <t>DAW BLOCK A</t>
  </si>
  <si>
    <t>SARNIA TWP</t>
  </si>
  <si>
    <t>13F-602</t>
  </si>
  <si>
    <t>556007000061.80</t>
  </si>
  <si>
    <t>556007000061.166</t>
  </si>
  <si>
    <t>556007000061.230</t>
  </si>
  <si>
    <t>556007000061.615</t>
  </si>
  <si>
    <t>DAWN  DEHYDRATION (NORTH PLANT)</t>
  </si>
  <si>
    <t>552009300120.763</t>
  </si>
  <si>
    <t>556009300053.150</t>
  </si>
  <si>
    <t>556009300053.162</t>
  </si>
  <si>
    <t>556009300053.164</t>
  </si>
  <si>
    <t>556009300053.167</t>
  </si>
  <si>
    <t>556009300053.168</t>
  </si>
  <si>
    <t>DAWN  DEHYDRATION (NORTH PLANT) - HEAT A/C</t>
  </si>
  <si>
    <t>452009300152.760</t>
  </si>
  <si>
    <t>552009300152.760</t>
  </si>
  <si>
    <t>DAWN - MAIN LOBBY SECURITY</t>
  </si>
  <si>
    <t>DAWN TWP   NORTH  L 26 C 2</t>
  </si>
  <si>
    <t>552009300124.763</t>
  </si>
  <si>
    <t>Dawn  S Yard - Wash Bay Door - Int &amp; Ext Bldg</t>
  </si>
  <si>
    <t>Dawn Wash Bay</t>
  </si>
  <si>
    <t>552008600250.768</t>
  </si>
  <si>
    <t>DAWN 156</t>
  </si>
  <si>
    <t>456006500010.615</t>
  </si>
  <si>
    <t>556006500010.615</t>
  </si>
  <si>
    <t>DAWN 156 -</t>
  </si>
  <si>
    <t>DAWN TWP   L 33  C 2</t>
  </si>
  <si>
    <t>453006500316.910</t>
  </si>
  <si>
    <t>553006500316.910</t>
  </si>
  <si>
    <t>DAWN 156 - AERO ASSEMBLY</t>
  </si>
  <si>
    <t>456006500010.80</t>
  </si>
  <si>
    <t>556006500010.80</t>
  </si>
  <si>
    <t>DAWN 156 - AFTERCOOLERS</t>
  </si>
  <si>
    <t>456006500010.5</t>
  </si>
  <si>
    <t>556006500010.5</t>
  </si>
  <si>
    <t>DAWN 156 - BASE PRESSURE GAS</t>
  </si>
  <si>
    <t xml:space="preserve">                 (9 764 246 mcf)</t>
  </si>
  <si>
    <t>458006500001.1064</t>
  </si>
  <si>
    <t>458006500001.1070</t>
  </si>
  <si>
    <t>458006500001.1071</t>
  </si>
  <si>
    <t>458006500001.1072</t>
  </si>
  <si>
    <t>458006500001.1073</t>
  </si>
  <si>
    <t>458006500001.1074</t>
  </si>
  <si>
    <t>458006500001.1075</t>
  </si>
  <si>
    <t>458006500001.1076</t>
  </si>
  <si>
    <t>458006500001.1077</t>
  </si>
  <si>
    <t>458006500001.1078</t>
  </si>
  <si>
    <t>458006500001.1079</t>
  </si>
  <si>
    <t>458006500001.1080</t>
  </si>
  <si>
    <t>458006500001.1081</t>
  </si>
  <si>
    <t>458006500001.1082</t>
  </si>
  <si>
    <t>458006500001.1083</t>
  </si>
  <si>
    <t>458006500001.1084</t>
  </si>
  <si>
    <t>458006500001.1085</t>
  </si>
  <si>
    <t>458006500001.1086</t>
  </si>
  <si>
    <t>458006500001.1087</t>
  </si>
  <si>
    <t>458006500001.2017</t>
  </si>
  <si>
    <t>(9764246 mcf)</t>
  </si>
  <si>
    <t>558006500001.1064</t>
  </si>
  <si>
    <t>558006500001.1070</t>
  </si>
  <si>
    <t>558006500001.1071</t>
  </si>
  <si>
    <t>558006500001.1072</t>
  </si>
  <si>
    <t>558006500001.1073</t>
  </si>
  <si>
    <t>558006500001.1074</t>
  </si>
  <si>
    <t>558006500001.1075</t>
  </si>
  <si>
    <t>558006500001.1076</t>
  </si>
  <si>
    <t>558006500001.1077</t>
  </si>
  <si>
    <t>558006500001.1078</t>
  </si>
  <si>
    <t>558006500001.1079</t>
  </si>
  <si>
    <t>558006500001.1080</t>
  </si>
  <si>
    <t>558006500001.1081</t>
  </si>
  <si>
    <t>558006500001.1082</t>
  </si>
  <si>
    <t>558006500001.1083</t>
  </si>
  <si>
    <t>558006500001.1084</t>
  </si>
  <si>
    <t>558006500001.1085</t>
  </si>
  <si>
    <t>558006500001.1086</t>
  </si>
  <si>
    <t>558006500001.1087</t>
  </si>
  <si>
    <t>558006500001.2017</t>
  </si>
  <si>
    <t>DAWN 156 - CASE</t>
  </si>
  <si>
    <t>456006500010.82</t>
  </si>
  <si>
    <t>556006500010.82</t>
  </si>
  <si>
    <t>DAWN 156 - COMPRESSOR STN BUILDING</t>
  </si>
  <si>
    <t>452006500054.763</t>
  </si>
  <si>
    <t>552006500054.763</t>
  </si>
  <si>
    <t>DAWN 156 - COMPRESSOR STN BUILDING - YARD IMPROV</t>
  </si>
  <si>
    <t>452006500054.752</t>
  </si>
  <si>
    <t>DAWN 156 - ELECT/CTRLS</t>
  </si>
  <si>
    <t>456006500010.84</t>
  </si>
  <si>
    <t>556006500010.84</t>
  </si>
  <si>
    <t>DAWN 156 - ENGINE Centaur (T4000)</t>
  </si>
  <si>
    <t>456006500010.190</t>
  </si>
  <si>
    <t>556006500010.190</t>
  </si>
  <si>
    <t>DAWN 156 - FENCING</t>
  </si>
  <si>
    <t>452006500102.230</t>
  </si>
  <si>
    <t>552006500102.230</t>
  </si>
  <si>
    <t>DAWN 156 - FIRE PANEL REPLACEMENT - CONTROLS</t>
  </si>
  <si>
    <t>452006500192.779</t>
  </si>
  <si>
    <t>552006500192.779</t>
  </si>
  <si>
    <t>DAWN 156 - FOUNDATION</t>
  </si>
  <si>
    <t>456006500010.240</t>
  </si>
  <si>
    <t>556006500010.240</t>
  </si>
  <si>
    <t>DAWN 156 - GROUNDBED</t>
  </si>
  <si>
    <t>456006500010.270</t>
  </si>
  <si>
    <t>556006500010.270</t>
  </si>
  <si>
    <t>DAWN 156 - GROUNDBED # 135</t>
  </si>
  <si>
    <t>455006520135.2004</t>
  </si>
  <si>
    <t>555006520135.2004</t>
  </si>
  <si>
    <t>DAWN 156 - LAND - (VANSICKLE)</t>
  </si>
  <si>
    <t>450006500049.2008</t>
  </si>
  <si>
    <t>450006500049.2010</t>
  </si>
  <si>
    <t>450006500049.2017</t>
  </si>
  <si>
    <t>550006500049.2008</t>
  </si>
  <si>
    <t>550006500049.2010</t>
  </si>
  <si>
    <t>550006500049.2017</t>
  </si>
  <si>
    <t>DAWN 156 - LAND RIGHTS</t>
  </si>
  <si>
    <t>451006500001.1095</t>
  </si>
  <si>
    <t>551006500001.1095</t>
  </si>
  <si>
    <t>551006500001.2008</t>
  </si>
  <si>
    <t>DAWN 156 - MAJOR VALVE ASSEMBLY</t>
  </si>
  <si>
    <t>455006510098.1089</t>
  </si>
  <si>
    <t>555006510098.1089</t>
  </si>
  <si>
    <t>DAWN 156 - MEASURING STN - TELEMETRY BUILDING</t>
  </si>
  <si>
    <t>452006500055.763</t>
  </si>
  <si>
    <t>552006500055.763</t>
  </si>
  <si>
    <t>DAWN 156 - MEASURING STN - YARD IMPROVEMENTS</t>
  </si>
  <si>
    <t>452006500055.752</t>
  </si>
  <si>
    <t>552006500055.752</t>
  </si>
  <si>
    <t>DAWN 156 - PIPING &amp; MISC</t>
  </si>
  <si>
    <t>556006500057.615</t>
  </si>
  <si>
    <t>DAWN 156 - RECTIFIER #195</t>
  </si>
  <si>
    <t>455006530195.2011</t>
  </si>
  <si>
    <t>555006530195.2011</t>
  </si>
  <si>
    <t>DAWN 156 - SCRUBBER</t>
  </si>
  <si>
    <t>456006500010.720</t>
  </si>
  <si>
    <t>556006500010.720</t>
  </si>
  <si>
    <t>DAWN 156 - STATION - BENTPATH/ROSEDALE</t>
  </si>
  <si>
    <t>452006500102.763</t>
  </si>
  <si>
    <t>552006500102.763</t>
  </si>
  <si>
    <t>DAWN 156 - STEEL - NPS 10   (273.0)</t>
  </si>
  <si>
    <t>455006501000.1084</t>
  </si>
  <si>
    <t>455006501000.1089</t>
  </si>
  <si>
    <t>555006501000.1084</t>
  </si>
  <si>
    <t>555006501000.1089</t>
  </si>
  <si>
    <t>555006501000.2008</t>
  </si>
  <si>
    <t>555006501000.2017</t>
  </si>
  <si>
    <t>DAWN 156 - STEEL - NPS 12</t>
  </si>
  <si>
    <t>555006501200.2008</t>
  </si>
  <si>
    <t>DAWN 156 - STEEL - NPS 12   (323.9)</t>
  </si>
  <si>
    <t>455006501200.1084</t>
  </si>
  <si>
    <t>455006501200.1085</t>
  </si>
  <si>
    <t>455006501200.1086</t>
  </si>
  <si>
    <t>455006501200.1089</t>
  </si>
  <si>
    <t>455006501200.2017</t>
  </si>
  <si>
    <t>555006501200.1084</t>
  </si>
  <si>
    <t>555006501200.1085</t>
  </si>
  <si>
    <t>555006501200.1086</t>
  </si>
  <si>
    <t>555006501200.1089</t>
  </si>
  <si>
    <t>555006501200.2017</t>
  </si>
  <si>
    <t>DAWN 156 - STEEL - NPS 16</t>
  </si>
  <si>
    <t>555006501600.2008</t>
  </si>
  <si>
    <t>DAWN 156 - STEEL - NPS 16   (406.4)</t>
  </si>
  <si>
    <t>455006501600.1085</t>
  </si>
  <si>
    <t>455006501600.1089</t>
  </si>
  <si>
    <t>555006501600.1085</t>
  </si>
  <si>
    <t>555006501600.1089</t>
  </si>
  <si>
    <t>DAWN 156 - STEEL - NPS 24</t>
  </si>
  <si>
    <t>455006502400.1069</t>
  </si>
  <si>
    <t>455006502400.1089</t>
  </si>
  <si>
    <t>455006502400.2016</t>
  </si>
  <si>
    <t>455006502400.2018</t>
  </si>
  <si>
    <t>555006502400.1069</t>
  </si>
  <si>
    <t>555006502400.1089</t>
  </si>
  <si>
    <t>555006502400.2016</t>
  </si>
  <si>
    <t>555006502400.2018</t>
  </si>
  <si>
    <t>DAWN 156 - STEEL - NPS 30</t>
  </si>
  <si>
    <t>455006503000.1089</t>
  </si>
  <si>
    <t>555006503000.1089</t>
  </si>
  <si>
    <t>DAWN 156 - STEEL - NPS 36</t>
  </si>
  <si>
    <t>455006503600.2008</t>
  </si>
  <si>
    <t>555006503600.2008</t>
  </si>
  <si>
    <t>DAWN 156 - STEEL - NPS 4    (114.3)</t>
  </si>
  <si>
    <t>455006500400.1089</t>
  </si>
  <si>
    <t>555006500400.1089</t>
  </si>
  <si>
    <t>DAWN 156 - STEEL - NPS 42</t>
  </si>
  <si>
    <t>555006504200.2008</t>
  </si>
  <si>
    <t>DAWN 156 - STEEL - NPS 6    (168.3)</t>
  </si>
  <si>
    <t>455006500600.1089</t>
  </si>
  <si>
    <t>555006500600.1089</t>
  </si>
  <si>
    <t>DAWN 156 - STEEL - NPS 8    (219.1)</t>
  </si>
  <si>
    <t>455006500800.1072</t>
  </si>
  <si>
    <t>455006500800.1089</t>
  </si>
  <si>
    <t>555006500800.1072</t>
  </si>
  <si>
    <t>555006500800.1089</t>
  </si>
  <si>
    <t>DAWN 156 - TELEMETRY</t>
  </si>
  <si>
    <t>456006500010.780</t>
  </si>
  <si>
    <t>556006500010.780</t>
  </si>
  <si>
    <t>DAWN 156 - TURBINE</t>
  </si>
  <si>
    <t>456006500010.790</t>
  </si>
  <si>
    <t>556006500010.790</t>
  </si>
  <si>
    <t>DAWN 156 - WELL D156 - ID 1988</t>
  </si>
  <si>
    <t>DAWN TWP   L 33 C 2</t>
  </si>
  <si>
    <t>453006500156.910</t>
  </si>
  <si>
    <t>553006500156.910</t>
  </si>
  <si>
    <t>DAWN 156 - WELL D156 - ID 1988 OBSERVATION</t>
  </si>
  <si>
    <t>553006500510.910</t>
  </si>
  <si>
    <t>DAWN 156 - WELL D156 - ID1988 - GRND BED#336</t>
  </si>
  <si>
    <t>453006500156.270</t>
  </si>
  <si>
    <t>553006500156.270</t>
  </si>
  <si>
    <t>DAWN 156 - WELL D156 - ID1988 - RECTIFIER#336</t>
  </si>
  <si>
    <t>453006500156.670</t>
  </si>
  <si>
    <t>DAWN 156 - WELL D185 - ID 1999</t>
  </si>
  <si>
    <t>453006500185.910</t>
  </si>
  <si>
    <t>453006500579.910</t>
  </si>
  <si>
    <t>553006500185.910</t>
  </si>
  <si>
    <t>553006500511.910</t>
  </si>
  <si>
    <t>553006500579.910</t>
  </si>
  <si>
    <t>DAWN 156 - WELL D189 - ID 2002</t>
  </si>
  <si>
    <t>DAWN TWP   L 33 C 1</t>
  </si>
  <si>
    <t>453006500189.910</t>
  </si>
  <si>
    <t>553006500189.910</t>
  </si>
  <si>
    <t>553006500512.910</t>
  </si>
  <si>
    <t>DAWN 156 - WELL D190 - ID 2001</t>
  </si>
  <si>
    <t>453006500580.910</t>
  </si>
  <si>
    <t>553006500513.910</t>
  </si>
  <si>
    <t>553006500580.910</t>
  </si>
  <si>
    <t>DAWN 156 - WELL D206 - ID 2112</t>
  </si>
  <si>
    <t>DAWN TWP   L 32 C 1</t>
  </si>
  <si>
    <t>453006500206.910</t>
  </si>
  <si>
    <t>453006500581.910</t>
  </si>
  <si>
    <t>553006500206.910</t>
  </si>
  <si>
    <t>553006500514.910</t>
  </si>
  <si>
    <t>553006500581.910</t>
  </si>
  <si>
    <t>DAWN 156 - WELL D220</t>
  </si>
  <si>
    <t>453006500601.910</t>
  </si>
  <si>
    <t>553006500601.910</t>
  </si>
  <si>
    <t>DAWN 156 - WELL D220 - ID 2510</t>
  </si>
  <si>
    <t>DAWN TWP   L 32 C 2</t>
  </si>
  <si>
    <t>453006500220.910</t>
  </si>
  <si>
    <t>453006500381.910</t>
  </si>
  <si>
    <t>553006500220.910</t>
  </si>
  <si>
    <t>553006500515.910</t>
  </si>
  <si>
    <t>DAWN 156 - WELL D220 - ID 2510 NREG</t>
  </si>
  <si>
    <t>553006500381.910</t>
  </si>
  <si>
    <t>DAWN 156 - WELL D223 - ID 2107</t>
  </si>
  <si>
    <t>453006500223.910</t>
  </si>
  <si>
    <t>553006500223.910</t>
  </si>
  <si>
    <t>553006500516.910</t>
  </si>
  <si>
    <t>DAWN 156 - WELL D226 - ID 2042</t>
  </si>
  <si>
    <t>DAWN TWP   L 31 C 1</t>
  </si>
  <si>
    <t>453006500226.910</t>
  </si>
  <si>
    <t>553006500226.910</t>
  </si>
  <si>
    <t>553006500517.910</t>
  </si>
  <si>
    <t>DAWN 156 - Well D230</t>
  </si>
  <si>
    <t>453006500575.910</t>
  </si>
  <si>
    <t>553006500575.910</t>
  </si>
  <si>
    <t>DAWN 156 - WELL D230 - ID 2028</t>
  </si>
  <si>
    <t>453006500230.910</t>
  </si>
  <si>
    <t>553006500230.910</t>
  </si>
  <si>
    <t>553006500518.910</t>
  </si>
  <si>
    <t>DAWN 156 - WELL D231 - ID 2111</t>
  </si>
  <si>
    <t>453006500231.910</t>
  </si>
  <si>
    <t>553006500231.910</t>
  </si>
  <si>
    <t>553006500519.910</t>
  </si>
  <si>
    <t>DAWN 156 - WELL D232 - ID 2043</t>
  </si>
  <si>
    <t>453006500232.910</t>
  </si>
  <si>
    <t>453006500555.910</t>
  </si>
  <si>
    <t>453006500582.910</t>
  </si>
  <si>
    <t>553006500232.910</t>
  </si>
  <si>
    <t>553006500520.910</t>
  </si>
  <si>
    <t>553006500555.910</t>
  </si>
  <si>
    <t>553006500582.910</t>
  </si>
  <si>
    <t>DAWN 156 - WELL D248 - ID 2013</t>
  </si>
  <si>
    <t>453006500248.910</t>
  </si>
  <si>
    <t>553006500248.910</t>
  </si>
  <si>
    <t>553006500521.910</t>
  </si>
  <si>
    <t>DAWN 156 - WELL D249 - ID 2030</t>
  </si>
  <si>
    <t>453006500249.910</t>
  </si>
  <si>
    <t>553006500249.910</t>
  </si>
  <si>
    <t>553006500522.910</t>
  </si>
  <si>
    <t>DAWN 156 - WELL D252 - ID 2029</t>
  </si>
  <si>
    <t>453006500252.910</t>
  </si>
  <si>
    <t>553006500252.910</t>
  </si>
  <si>
    <t>553006500523.910</t>
  </si>
  <si>
    <t>DAWN 156 - WELL D253 - ID 2032</t>
  </si>
  <si>
    <t>453006500253.910</t>
  </si>
  <si>
    <t>453006500583.910</t>
  </si>
  <si>
    <t>553006500253.910</t>
  </si>
  <si>
    <t>553006500524.910</t>
  </si>
  <si>
    <t>553006500583.910</t>
  </si>
  <si>
    <t>DAWN 156 - WELL D254 - ID 2033</t>
  </si>
  <si>
    <t>453006500254.910</t>
  </si>
  <si>
    <t>553006500254.910</t>
  </si>
  <si>
    <t>553006500525.910</t>
  </si>
  <si>
    <t>DAWN 156 - WELL D255 - ID 2031</t>
  </si>
  <si>
    <t>453006500255.910</t>
  </si>
  <si>
    <t>553006500255.910</t>
  </si>
  <si>
    <t>553006500526.910</t>
  </si>
  <si>
    <t>DAWN 156 - WELL D256 - ID 2034</t>
  </si>
  <si>
    <t>453006500256.910</t>
  </si>
  <si>
    <t>553006500256.910</t>
  </si>
  <si>
    <t>553006500527.910</t>
  </si>
  <si>
    <t>DAWN 156 - WELL D256 - ID2034 - GROUNDBED#135</t>
  </si>
  <si>
    <t>453006500256.270</t>
  </si>
  <si>
    <t>553006500256.270</t>
  </si>
  <si>
    <t>DAWN 156 - WELL D269 - ID 1971</t>
  </si>
  <si>
    <t>DAWN TWP   L 30 C 1</t>
  </si>
  <si>
    <t>453006500269.910</t>
  </si>
  <si>
    <t>553006500269.910</t>
  </si>
  <si>
    <t>DAWN 156 - WELL D269 - ID 1971 OBSERVATION</t>
  </si>
  <si>
    <t>553006500528.910</t>
  </si>
  <si>
    <t>DAWN 156 - WELL D269 - ID1971 - RECTIFIER#195</t>
  </si>
  <si>
    <t>453006500269.670</t>
  </si>
  <si>
    <t>553006500269.670</t>
  </si>
  <si>
    <t>DAWN 156 - WELL D270 - ID 1978</t>
  </si>
  <si>
    <t>453006500270.910</t>
  </si>
  <si>
    <t>553006500270.910</t>
  </si>
  <si>
    <t>DAWN 156 - WELL D270 - ID 1978 OBSERVATION</t>
  </si>
  <si>
    <t>553006500529.910</t>
  </si>
  <si>
    <t>DAWN 156 - WELL D271 - ID 6339</t>
  </si>
  <si>
    <t>453006500271.910</t>
  </si>
  <si>
    <t>553006500271.910</t>
  </si>
  <si>
    <t>DAWN 156 - WELL D271 - ID 6339 OBSERVATION</t>
  </si>
  <si>
    <t>553006500530.910</t>
  </si>
  <si>
    <t>DAWN 156 - WELL D280</t>
  </si>
  <si>
    <t>553006500280.910</t>
  </si>
  <si>
    <t>DAWN 156 - WELL D280 - ID 11192</t>
  </si>
  <si>
    <t>453006500549.910</t>
  </si>
  <si>
    <t>553006500549.910</t>
  </si>
  <si>
    <t>DAWN 156 - WELL D281</t>
  </si>
  <si>
    <t>553006500281.910</t>
  </si>
  <si>
    <t>DAWN 156 - WELL D281 - ID 11193</t>
  </si>
  <si>
    <t>453006500550.910</t>
  </si>
  <si>
    <t>553006500550.910</t>
  </si>
  <si>
    <t>DAWN 156 - WELL D282</t>
  </si>
  <si>
    <t>553006500282.752</t>
  </si>
  <si>
    <t>553006500282.910</t>
  </si>
  <si>
    <t>DAWN 156 - WELL D282 - ID 11165</t>
  </si>
  <si>
    <t>453006500551.910</t>
  </si>
  <si>
    <t>553006500551.910</t>
  </si>
  <si>
    <t>DAWN 156 - WELL D282 ID 11165</t>
  </si>
  <si>
    <t>453006500578.910</t>
  </si>
  <si>
    <t>553006500578.910</t>
  </si>
  <si>
    <t>DAWN 156 - WELL D283</t>
  </si>
  <si>
    <t>553006500283.910</t>
  </si>
  <si>
    <t>DAWN 156 - WELL D283 - ID 11194</t>
  </si>
  <si>
    <t>453006500552.910</t>
  </si>
  <si>
    <t>553006500552.910</t>
  </si>
  <si>
    <t>DAWN 156 - WELL D284</t>
  </si>
  <si>
    <t>553006500284.910</t>
  </si>
  <si>
    <t>DAWN 156 - WELL D284 - ID 11195</t>
  </si>
  <si>
    <t>453006500553.910</t>
  </si>
  <si>
    <t>553006500553.910</t>
  </si>
  <si>
    <t>DAWN 156 - WELL D285</t>
  </si>
  <si>
    <t>553006500285.910</t>
  </si>
  <si>
    <t>DAWN 156 - WELL D285 - ID 11196</t>
  </si>
  <si>
    <t>453006500554.910</t>
  </si>
  <si>
    <t>553006500554.910</t>
  </si>
  <si>
    <t>DAWN 156 - WELL D286 - ID 12241</t>
  </si>
  <si>
    <t>DAWN TWP, LOT 33, CONC I, TRACT 1</t>
  </si>
  <si>
    <t>553006500651.910</t>
  </si>
  <si>
    <t>DAWN 156 - WELL D287 - ID 12243</t>
  </si>
  <si>
    <t>DAWN TWP, LOT 33, CONC I, TRACT 2</t>
  </si>
  <si>
    <t>553006500650.910</t>
  </si>
  <si>
    <t>DAWN 156 - WELL D288 - ID 12244</t>
  </si>
  <si>
    <t>553006500636.910</t>
  </si>
  <si>
    <t>DAWN 156 - WELL IUD 220</t>
  </si>
  <si>
    <t>DAWN TWP  L  33  C  1</t>
  </si>
  <si>
    <t>453006500329.910</t>
  </si>
  <si>
    <t>553006500329.910</t>
  </si>
  <si>
    <t>DAWN 156 - WELL IUD3 - ID 2014</t>
  </si>
  <si>
    <t>453006500003.910</t>
  </si>
  <si>
    <t>553006500003.910</t>
  </si>
  <si>
    <t>DAWN 156 - WELL IUD3 - ID2014 - GROUNDBED#132</t>
  </si>
  <si>
    <t>453006500003.270</t>
  </si>
  <si>
    <t>553006500003.270</t>
  </si>
  <si>
    <t>DAWN 156 - WELL IUD3 - ID2014 - RECTIFIER #13</t>
  </si>
  <si>
    <t>553006500003.670</t>
  </si>
  <si>
    <t>DAWN 156 - WELL IUD3 - ID2014 - RECTIFIER#132</t>
  </si>
  <si>
    <t>453006500003.670</t>
  </si>
  <si>
    <t>DAWN 156 - WELL UD280 - ID 11192</t>
  </si>
  <si>
    <t>553006500531.910</t>
  </si>
  <si>
    <t>DAWN 156 - WELL UD281 - ID 11193</t>
  </si>
  <si>
    <t>553006500532.910</t>
  </si>
  <si>
    <t>DAWN 156 - WELL UD282 - ID 11165</t>
  </si>
  <si>
    <t>553006500533.910</t>
  </si>
  <si>
    <t>DAWN 156 - WELL UD283 - ID 11194</t>
  </si>
  <si>
    <t>553006500534.910</t>
  </si>
  <si>
    <t>DAWN 156 - WELL UD284 - ID 11195</t>
  </si>
  <si>
    <t>553006500535.910</t>
  </si>
  <si>
    <t>DAWN 156 - WELL UD285 - ID 11196</t>
  </si>
  <si>
    <t>553006500536.910</t>
  </si>
  <si>
    <t>DAWN 156 - YARD LIGHTS</t>
  </si>
  <si>
    <t>452006500102.769</t>
  </si>
  <si>
    <t>DAWN 156 COMPRESSOR STATION</t>
  </si>
  <si>
    <t>450006500003.1988</t>
  </si>
  <si>
    <t>550006500003.1988</t>
  </si>
  <si>
    <t>DAWN 156 IUD3 - ID2014</t>
  </si>
  <si>
    <t>DAWN TWP   L 33  C  1</t>
  </si>
  <si>
    <t>453006500314.910</t>
  </si>
  <si>
    <t>553006500314.910</t>
  </si>
  <si>
    <t>DAWN 156 STATION</t>
  </si>
  <si>
    <t>457006500011.615</t>
  </si>
  <si>
    <t>457006500040.615</t>
  </si>
  <si>
    <t>557006500011.615</t>
  </si>
  <si>
    <t>557006500040.615</t>
  </si>
  <si>
    <t>557006500042.615</t>
  </si>
  <si>
    <t>Dawn 156 Station - NReg - Pipe, Valve, Misc</t>
  </si>
  <si>
    <t>Dawn - Storage</t>
  </si>
  <si>
    <t>557006500113.615</t>
  </si>
  <si>
    <t>Dawn 156 Station - Pipe, Valve, Misc</t>
  </si>
  <si>
    <t>457006500113.615</t>
  </si>
  <si>
    <t>DAWN 156 STATION - TELEMETRY</t>
  </si>
  <si>
    <t>457006500011.780</t>
  </si>
  <si>
    <t>457006500048.780</t>
  </si>
  <si>
    <t>557006500011.780</t>
  </si>
  <si>
    <t>557006500048.780</t>
  </si>
  <si>
    <t>DAWN 156, M&amp;R STN CONNECTION AT DAWN</t>
  </si>
  <si>
    <t>557006500210.615</t>
  </si>
  <si>
    <t>DAWN 156, STO STORAGE WELL UPGRADES</t>
  </si>
  <si>
    <t>453006500687.910</t>
  </si>
  <si>
    <t>553006500687.910</t>
  </si>
  <si>
    <t>Dawn 156, Well 286, Well Optimization, 11G-602</t>
  </si>
  <si>
    <t>Dawn 156</t>
  </si>
  <si>
    <t>453006500657.910</t>
  </si>
  <si>
    <t>553006500657.910</t>
  </si>
  <si>
    <t>Dawn 156, Well 287, Well Optimization, 11G-602</t>
  </si>
  <si>
    <t>453006500658.910</t>
  </si>
  <si>
    <t>553006500658.910</t>
  </si>
  <si>
    <t>ENNISKILLEN TWP   L  28   C  1</t>
  </si>
  <si>
    <t>453006000317.910</t>
  </si>
  <si>
    <t>553006000317.910</t>
  </si>
  <si>
    <t>DAWN 167 - ACCESS ROAD</t>
  </si>
  <si>
    <t>DAWN TWP   L 34 C 13</t>
  </si>
  <si>
    <t>450006000011.1993</t>
  </si>
  <si>
    <t>550006000011.1993</t>
  </si>
  <si>
    <t>DAWN 167 - ALL WEATHER ROADWAYS</t>
  </si>
  <si>
    <t>452006000053.763</t>
  </si>
  <si>
    <t>552006000053.763</t>
  </si>
  <si>
    <t>DAWN 167 - BASE PRESSURE GAS</t>
  </si>
  <si>
    <t xml:space="preserve">                   (3 187 677 mcf)</t>
  </si>
  <si>
    <t>458006000001.1077</t>
  </si>
  <si>
    <t>458006000001.1095</t>
  </si>
  <si>
    <t>(3187677 mcf)</t>
  </si>
  <si>
    <t>558006000001.1077</t>
  </si>
  <si>
    <t>558006000001.1095</t>
  </si>
  <si>
    <t>DAWN 167  COMP - AERO ASSEMBLY</t>
  </si>
  <si>
    <t>456006000007.80</t>
  </si>
  <si>
    <t>556006000007.80</t>
  </si>
  <si>
    <t>DAWN 167  COMP - CASE</t>
  </si>
  <si>
    <t>456006000007.82</t>
  </si>
  <si>
    <t>556006000007.82</t>
  </si>
  <si>
    <t>DAWN 167  COMP - DEHYDRATION</t>
  </si>
  <si>
    <t>456006000007.150</t>
  </si>
  <si>
    <t>556006000007.150</t>
  </si>
  <si>
    <t>DAWN 167  COMP - ELECTRICAL/CONTROLS</t>
  </si>
  <si>
    <t>456006000007.84</t>
  </si>
  <si>
    <t>556006000007.84</t>
  </si>
  <si>
    <t>DAWN 167  COMP - ENGINE</t>
  </si>
  <si>
    <t>456006000007.190</t>
  </si>
  <si>
    <t>556006000007.190</t>
  </si>
  <si>
    <t>DAWN 167  COMP - Engine Reciprocal</t>
  </si>
  <si>
    <t>456006000131.191</t>
  </si>
  <si>
    <t>DAWN 167  COMP - FOUNDATION</t>
  </si>
  <si>
    <t>456006000007.240</t>
  </si>
  <si>
    <t>556006000007.240</t>
  </si>
  <si>
    <t>DAWN 167  COMP - NReg - Engine Reciprocal</t>
  </si>
  <si>
    <t>556006000131.191</t>
  </si>
  <si>
    <t>DAWN 167  COMP - PIPE &amp; OTHER</t>
  </si>
  <si>
    <t>456006000007.615</t>
  </si>
  <si>
    <t>556006000007.615</t>
  </si>
  <si>
    <t>DAWN 167  COMP - SCRUBBER</t>
  </si>
  <si>
    <t>456006000007.720</t>
  </si>
  <si>
    <t>556006000007.720</t>
  </si>
  <si>
    <t>DAWN 167 - COMPRESSOR BUILDING</t>
  </si>
  <si>
    <t>452006000052.761</t>
  </si>
  <si>
    <t>452006000052.763</t>
  </si>
  <si>
    <t>552006000052.761</t>
  </si>
  <si>
    <t>552006000052.763</t>
  </si>
  <si>
    <t>Dawn 167 - D265 - ID 2048</t>
  </si>
  <si>
    <t>453006000466.910</t>
  </si>
  <si>
    <t>553006000466.910</t>
  </si>
  <si>
    <t>DAWN 167 - ENG - ODOURANT UPGRADE</t>
  </si>
  <si>
    <t>457006000204.580</t>
  </si>
  <si>
    <t>557006000204.580</t>
  </si>
  <si>
    <t>DAWN 167 - INCINERATOR</t>
  </si>
  <si>
    <t>DAWN TWP  L 14  C 13</t>
  </si>
  <si>
    <t>457006000065.84</t>
  </si>
  <si>
    <t>DAWN 167 - INCINERATOR - DEHYRATION</t>
  </si>
  <si>
    <t>457006000065.150</t>
  </si>
  <si>
    <t>DAWN 167 - INCINERATOR - PIPING &amp; MISC</t>
  </si>
  <si>
    <t>557006000065.615</t>
  </si>
  <si>
    <t>DAWN 167 - INCINERATOR-DEHYDRATION</t>
  </si>
  <si>
    <t>557006000065.150</t>
  </si>
  <si>
    <t>DAWN 167 - INCINERATOR-ELECTRONIC/CONTROLS</t>
  </si>
  <si>
    <t>557006000065.84</t>
  </si>
  <si>
    <t>Dawn 167 - Moisture Analyzer</t>
  </si>
  <si>
    <t>457006000093.780</t>
  </si>
  <si>
    <t>557006000093.780</t>
  </si>
  <si>
    <t>DAWN 167 - Park/Walks/Curb</t>
  </si>
  <si>
    <t>452006000274.752</t>
  </si>
  <si>
    <t>552006000274.752</t>
  </si>
  <si>
    <t>DAWN 167 - RECEIVER   NPS 10</t>
  </si>
  <si>
    <t>455006060001.2002</t>
  </si>
  <si>
    <t>555006060001.2002</t>
  </si>
  <si>
    <t>DAWN 167 - RECTIFIERS 187 &amp; 188</t>
  </si>
  <si>
    <t>ENNISKILLEN TWP   L  28  C  1</t>
  </si>
  <si>
    <t>455006030187.2011</t>
  </si>
  <si>
    <t>555006030187.2011</t>
  </si>
  <si>
    <t>DAWN 167 - STEEL - NPS 10   (273.0)</t>
  </si>
  <si>
    <t>455006001000.1088</t>
  </si>
  <si>
    <t>455006001000.1089</t>
  </si>
  <si>
    <t>455006001000.2007</t>
  </si>
  <si>
    <t>555006001000.1088</t>
  </si>
  <si>
    <t>555006001000.1089</t>
  </si>
  <si>
    <t>555006001000.2007</t>
  </si>
  <si>
    <t>DAWN 167 - STEEL - NPS 6    (168.3)</t>
  </si>
  <si>
    <t>455006000600.1068</t>
  </si>
  <si>
    <t>455006000600.1089</t>
  </si>
  <si>
    <t>555006000600.1068</t>
  </si>
  <si>
    <t>555006000600.1089</t>
  </si>
  <si>
    <t>DAWN 167 - STEEL - NPS 8    (219.1)</t>
  </si>
  <si>
    <t>455006000800.1068</t>
  </si>
  <si>
    <t>455006000800.1089</t>
  </si>
  <si>
    <t>555006000800.1089</t>
  </si>
  <si>
    <t>DAWN 167 - WELL D162 - ID 2084</t>
  </si>
  <si>
    <t>ENNISKILLEN TWP   L 29 C 1</t>
  </si>
  <si>
    <t>453006000162.910</t>
  </si>
  <si>
    <t>553006000162.910</t>
  </si>
  <si>
    <t>DAWN 167 - WELL D167 - ID 2059</t>
  </si>
  <si>
    <t>ENNISKILLEN TWP   L 28 C 1</t>
  </si>
  <si>
    <t>453006000167.910</t>
  </si>
  <si>
    <t>553006000167.910</t>
  </si>
  <si>
    <t>DAWN 167 - WELL D167 - ID 2059 - TLMTRY</t>
  </si>
  <si>
    <t>453006000167.780</t>
  </si>
  <si>
    <t>553006000167.780</t>
  </si>
  <si>
    <t>DAWN 167 - WELL D183 - ID 2060</t>
  </si>
  <si>
    <t>453006000183.910</t>
  </si>
  <si>
    <t>553006000183.910</t>
  </si>
  <si>
    <t>DAWN 167 - WELL D183 - UPGRADES</t>
  </si>
  <si>
    <t>ENNIKSILLEN TWP L  28 C  1</t>
  </si>
  <si>
    <t>453006000312.910</t>
  </si>
  <si>
    <t>553006000312.910</t>
  </si>
  <si>
    <t>DAWN 167 - WELL D184 - ID 2067</t>
  </si>
  <si>
    <t>453006000184.910</t>
  </si>
  <si>
    <t>453006000597.910</t>
  </si>
  <si>
    <t>553006000184.910</t>
  </si>
  <si>
    <t>553006000597.910</t>
  </si>
  <si>
    <t>DAWN 167 - WELL D187 - ID 2061</t>
  </si>
  <si>
    <t>453006000187.910</t>
  </si>
  <si>
    <t>553006000187.910</t>
  </si>
  <si>
    <t>DAWN 167 - WELL D265 - ID 2048</t>
  </si>
  <si>
    <t>453006000265.910</t>
  </si>
  <si>
    <t>553006000265.910</t>
  </si>
  <si>
    <t>DAWN 167 - WELL D266 - ID 2049</t>
  </si>
  <si>
    <t>453006000266.910</t>
  </si>
  <si>
    <t>553006000266.910</t>
  </si>
  <si>
    <t>DAWN 167 - WELL D267</t>
  </si>
  <si>
    <t>ENNISKILLEN TWP</t>
  </si>
  <si>
    <t>453006000576.910</t>
  </si>
  <si>
    <t>553006000576.910</t>
  </si>
  <si>
    <t>DAWN 167 - WELL D267 - ID 2050</t>
  </si>
  <si>
    <t>DAWN TWP   L 33 C 13</t>
  </si>
  <si>
    <t>453006000267.910</t>
  </si>
  <si>
    <t>553006000267.910</t>
  </si>
  <si>
    <t>DAWN 167 - WELL D268</t>
  </si>
  <si>
    <t>453006000577.910</t>
  </si>
  <si>
    <t>553006000577.910</t>
  </si>
  <si>
    <t>DAWN 167 - WELL D268 - ID 2051</t>
  </si>
  <si>
    <t>453006000268.910</t>
  </si>
  <si>
    <t>553006000268.910</t>
  </si>
  <si>
    <t>DAWN 167 - WELL D268 - ID 2051 - GRND BED#186</t>
  </si>
  <si>
    <t>453006000268.270</t>
  </si>
  <si>
    <t>553006000268.270</t>
  </si>
  <si>
    <t>DAWN 167 - WELL D268 - ID 2051 - RCTFIER #186</t>
  </si>
  <si>
    <t>453006000268.670</t>
  </si>
  <si>
    <t>553006000268.670</t>
  </si>
  <si>
    <t>DAWN 167 - WELL UDD1 - ID10211 (BRINE DISPSL)</t>
  </si>
  <si>
    <t>453006000001.910</t>
  </si>
  <si>
    <t>553006000001.910</t>
  </si>
  <si>
    <t>DAWN 167 - WELL UE48 - ID 2011</t>
  </si>
  <si>
    <t>453006000048.910</t>
  </si>
  <si>
    <t>553006000048.910</t>
  </si>
  <si>
    <t>DAWN 167 - WELL UE49 - ID 2012</t>
  </si>
  <si>
    <t>453006000049.910</t>
  </si>
  <si>
    <t>553006000049.910</t>
  </si>
  <si>
    <t>DAWN 167 - WELL UE50 - ID 2045</t>
  </si>
  <si>
    <t>453006000050.910</t>
  </si>
  <si>
    <t>553006000050.910</t>
  </si>
  <si>
    <t>DAWN 167 - WELL UE51 - ID 2046</t>
  </si>
  <si>
    <t>453006000051.910</t>
  </si>
  <si>
    <t>553006000051.910</t>
  </si>
  <si>
    <t>DAWN 167 - WELL UE52 - ID 2047</t>
  </si>
  <si>
    <t>453006000052.910</t>
  </si>
  <si>
    <t>553006000052.910</t>
  </si>
  <si>
    <t>DAWN 167 - WELL UE5E - ID 2113</t>
  </si>
  <si>
    <t>453006000053.910</t>
  </si>
  <si>
    <t>553006000053.910</t>
  </si>
  <si>
    <t>DAWN 167 - YARD IMPROVEMENTS</t>
  </si>
  <si>
    <t>452006000052.752</t>
  </si>
  <si>
    <t>552006000052.752</t>
  </si>
  <si>
    <t>Dawn 167 Compressor - Gas Aftercooler</t>
  </si>
  <si>
    <t>456006000135.175</t>
  </si>
  <si>
    <t>Dawn 167 Compressor - Gas Aftercooler - Nreg</t>
  </si>
  <si>
    <t>556006000135.175</t>
  </si>
  <si>
    <t>DAWN 167 COMPRESSOR SITE</t>
  </si>
  <si>
    <t>450006000015.1978</t>
  </si>
  <si>
    <t>450006000016.1988</t>
  </si>
  <si>
    <t>450006000017.1989</t>
  </si>
  <si>
    <t>550006000015.1978</t>
  </si>
  <si>
    <t>550006000016.1988</t>
  </si>
  <si>
    <t>550006000017.1989</t>
  </si>
  <si>
    <t>Dawn 167 Exhaust Silencer</t>
  </si>
  <si>
    <t>456006000136.210</t>
  </si>
  <si>
    <t>Dawn 167 Exhaust Silencer - NReg</t>
  </si>
  <si>
    <t>556006000136.210</t>
  </si>
  <si>
    <t>DAWN 167 POOL LNDN LINE REG - PIPE,VALVE, MISC</t>
  </si>
  <si>
    <t>457006000092.615</t>
  </si>
  <si>
    <t>557006000092.615</t>
  </si>
  <si>
    <t>DAWN 167 STATION</t>
  </si>
  <si>
    <t>457006000007.615</t>
  </si>
  <si>
    <t>557006000007.615</t>
  </si>
  <si>
    <t>DAWN 167 STATION - ELECTRICAL/CONTROLS</t>
  </si>
  <si>
    <t>457006000007.84</t>
  </si>
  <si>
    <t>557006000007.84</t>
  </si>
  <si>
    <t>DAWN 167 STATION - TELEMETRY</t>
  </si>
  <si>
    <t>457006000007.780</t>
  </si>
  <si>
    <t>557006000007.780</t>
  </si>
  <si>
    <t>DAWN 167 STATION - TELEMETRY SCADA UPGRADE</t>
  </si>
  <si>
    <t>557006000055.780</t>
  </si>
  <si>
    <t>DAWN 167 STATION - TELEMETRY- SCADA UPGRADE</t>
  </si>
  <si>
    <t>457006000055.780</t>
  </si>
  <si>
    <t>DAWN 167 WELL #D266</t>
  </si>
  <si>
    <t>453006000602.910</t>
  </si>
  <si>
    <t>553006000602.910</t>
  </si>
  <si>
    <t>DAWN 167 WELL #EU51</t>
  </si>
  <si>
    <t>453006000604.910</t>
  </si>
  <si>
    <t>553006000604.910</t>
  </si>
  <si>
    <t>DAWN 167 WELL #UE48</t>
  </si>
  <si>
    <t>453006000603.910</t>
  </si>
  <si>
    <t>553006000603.910</t>
  </si>
  <si>
    <t>Dawn 26" Meter Run</t>
  </si>
  <si>
    <t>457005300033.615</t>
  </si>
  <si>
    <t>Dawn 34" Meter Run</t>
  </si>
  <si>
    <t>457005300031.615</t>
  </si>
  <si>
    <t>Dawn 42" Meter Run</t>
  </si>
  <si>
    <t>457005300032.615</t>
  </si>
  <si>
    <t>Dawn 47 &amp; 49 RTU Bristol</t>
  </si>
  <si>
    <t>457006300185.780</t>
  </si>
  <si>
    <t>557006300185.780</t>
  </si>
  <si>
    <t>DAWN 47&amp;49</t>
  </si>
  <si>
    <t>DAWN TWP (WEST HALF)    L 19 C 1</t>
  </si>
  <si>
    <t>450006300001.1984</t>
  </si>
  <si>
    <t>550006300001.1984</t>
  </si>
  <si>
    <t>DAWN 47&amp;49 - 10" STEEL - PANHANDLE LINE</t>
  </si>
  <si>
    <t>PROJECT 53-00-507</t>
  </si>
  <si>
    <t>455006301000.2003</t>
  </si>
  <si>
    <t>555006301000.2003</t>
  </si>
  <si>
    <t>DAWN 47&amp;49 - 10" STEEL MAIN - PANHANDLE LINE</t>
  </si>
  <si>
    <t>53-00-507</t>
  </si>
  <si>
    <t>455006301000.2005</t>
  </si>
  <si>
    <t>555006301000.2005</t>
  </si>
  <si>
    <t>DAWN 47&amp;49 - ALL WEATHER ROADWAYS</t>
  </si>
  <si>
    <t>452006300073.769</t>
  </si>
  <si>
    <t>552006300073.769</t>
  </si>
  <si>
    <t>DAWN 47&amp;49 - BASE PRESSURE GAS</t>
  </si>
  <si>
    <t xml:space="preserve">             ( 1 846 240 MCF )</t>
  </si>
  <si>
    <t>458006300001.1064</t>
  </si>
  <si>
    <t>458006300001.1078</t>
  </si>
  <si>
    <t>( 1846240 MCF )</t>
  </si>
  <si>
    <t>558006300001.1064</t>
  </si>
  <si>
    <t>558006300001.1078</t>
  </si>
  <si>
    <t>DAWN 47&amp;49 - ELECTRONIC CONTROLS</t>
  </si>
  <si>
    <t>DAWN TWP   L  19  C  1</t>
  </si>
  <si>
    <t>457006300090.780</t>
  </si>
  <si>
    <t>DAWN 47&amp;49 - GROUNDBED # 6</t>
  </si>
  <si>
    <t>455006320006.1995</t>
  </si>
  <si>
    <t>555006320006.1995</t>
  </si>
  <si>
    <t>DAWN 47&amp;49 - LAUNCHER</t>
  </si>
  <si>
    <t>455006350001.2000</t>
  </si>
  <si>
    <t>455006350001.2001</t>
  </si>
  <si>
    <t>555006350001.2000</t>
  </si>
  <si>
    <t>555006350001.2001</t>
  </si>
  <si>
    <t>DAWN 47&amp;49 - MEASUREMENT- YARD</t>
  </si>
  <si>
    <t>452006300074.752</t>
  </si>
  <si>
    <t>552006300074.752</t>
  </si>
  <si>
    <t>DAWN 47&amp;49 - MEASUREMENT- YARD - TLMTRY BLDG</t>
  </si>
  <si>
    <t>452006300074.763</t>
  </si>
  <si>
    <t>552006300074.763</t>
  </si>
  <si>
    <t>DAWN 47&amp;49 - RECEIVER</t>
  </si>
  <si>
    <t>455006360001.2000</t>
  </si>
  <si>
    <t>455006360001.2001</t>
  </si>
  <si>
    <t>555006360001.2000</t>
  </si>
  <si>
    <t>555006360001.2001</t>
  </si>
  <si>
    <t>DAWN 47&amp;49 - RECTIFIER # 6</t>
  </si>
  <si>
    <t>455006330006.1995</t>
  </si>
  <si>
    <t>555006330006.1995</t>
  </si>
  <si>
    <t>DAWN 47&amp;49 - STEEL - NPS 10   (273.0)</t>
  </si>
  <si>
    <t>455006301000.2000</t>
  </si>
  <si>
    <t>455006301000.2001</t>
  </si>
  <si>
    <t>555006301000.2000</t>
  </si>
  <si>
    <t>555006301000.2001</t>
  </si>
  <si>
    <t>DAWN 47&amp;49 - STEEL - NPS 4    (114.3)</t>
  </si>
  <si>
    <t>455006300400.1085</t>
  </si>
  <si>
    <t>455006300400.1087</t>
  </si>
  <si>
    <t>555006300400.1085</t>
  </si>
  <si>
    <t>555006300400.1087</t>
  </si>
  <si>
    <t>DAWN 47&amp;49 - STEEL - NPS 6    (168.3)</t>
  </si>
  <si>
    <t>455006300600.1081</t>
  </si>
  <si>
    <t>455006300600.1087</t>
  </si>
  <si>
    <t>455006300600.1088</t>
  </si>
  <si>
    <t>455006300600.1089</t>
  </si>
  <si>
    <t>455006300600.2005</t>
  </si>
  <si>
    <t>555006300600.1081</t>
  </si>
  <si>
    <t>555006300600.1087</t>
  </si>
  <si>
    <t>555006300600.1088</t>
  </si>
  <si>
    <t>555006300600.1089</t>
  </si>
  <si>
    <t>555006300600.2005</t>
  </si>
  <si>
    <t>DAWN 47&amp;49 - STEEL - NPS 8    (219.1)</t>
  </si>
  <si>
    <t>455006300800.2005</t>
  </si>
  <si>
    <t>555006300800.2005</t>
  </si>
  <si>
    <t>DAWN 47&amp;49 - WELL D138 - ID 2700</t>
  </si>
  <si>
    <t>DAWN TWP   L 19 C 1</t>
  </si>
  <si>
    <t>453006300138.910</t>
  </si>
  <si>
    <t>553006300138.910</t>
  </si>
  <si>
    <t>DAWN 47&amp;49 - WELL D141 - ID 2699</t>
  </si>
  <si>
    <t>453006300141.910</t>
  </si>
  <si>
    <t>553006300141.910</t>
  </si>
  <si>
    <t>DAWN 47&amp;49 - WELL D146 - ID 8068</t>
  </si>
  <si>
    <t>453006300146.910</t>
  </si>
  <si>
    <t>553006300146.910</t>
  </si>
  <si>
    <t>DAWN 47&amp;49 - WELL D148 - ID 1905</t>
  </si>
  <si>
    <t>453006300148.910</t>
  </si>
  <si>
    <t>553006300148.910</t>
  </si>
  <si>
    <t>DAWN 47&amp;49 - WELL D247 - ID 2663</t>
  </si>
  <si>
    <t>453006300247.910</t>
  </si>
  <si>
    <t>553006300247.910</t>
  </si>
  <si>
    <t>DAWN 47&amp;49 - WELL D250 - ID 2664</t>
  </si>
  <si>
    <t>453006300250.910</t>
  </si>
  <si>
    <t>453006300556.910</t>
  </si>
  <si>
    <t>553006300250.910</t>
  </si>
  <si>
    <t>553006300556.910</t>
  </si>
  <si>
    <t>DAWN 47&amp;49 - WELL D251 - ID 2659</t>
  </si>
  <si>
    <t>453006300251.910</t>
  </si>
  <si>
    <t>553006300251.910</t>
  </si>
  <si>
    <t>DAWN 47&amp;49 - WELL D257 - ID 2665</t>
  </si>
  <si>
    <t>453006300257.910</t>
  </si>
  <si>
    <t>553006300257.910</t>
  </si>
  <si>
    <t>DAWN 47&amp;49 - WELL D258 - ID 2666</t>
  </si>
  <si>
    <t>453006300258.910</t>
  </si>
  <si>
    <t>553006300258.910</t>
  </si>
  <si>
    <t>DAWN 47&amp;49 - WELL D259 - ID 6340</t>
  </si>
  <si>
    <t>453006300259.910</t>
  </si>
  <si>
    <t>553006300259.910</t>
  </si>
  <si>
    <t>DAWN 47&amp;49 - WELL D260 - ID 2667</t>
  </si>
  <si>
    <t>453006300260.910</t>
  </si>
  <si>
    <t>553006300260.910</t>
  </si>
  <si>
    <t>DAWN 47&amp;49 - WELL D261 - ID 2635</t>
  </si>
  <si>
    <t>453006300261.910</t>
  </si>
  <si>
    <t>553006300261.910</t>
  </si>
  <si>
    <t>DAWN 47&amp;49 - WELL D262 - ID 2636</t>
  </si>
  <si>
    <t>453006300262.910</t>
  </si>
  <si>
    <t>453006300595.910</t>
  </si>
  <si>
    <t>553006300262.910</t>
  </si>
  <si>
    <t>553006300595.910</t>
  </si>
  <si>
    <t>DAWN 47&amp;49 - WELL D263 - ID 6341</t>
  </si>
  <si>
    <t>453006300263.910</t>
  </si>
  <si>
    <t>553006300263.910</t>
  </si>
  <si>
    <t>DAWN 47&amp;49 - WELL D264 - ID 2637</t>
  </si>
  <si>
    <t>453006300264.910</t>
  </si>
  <si>
    <t>553006300264.910</t>
  </si>
  <si>
    <t>DAWN 47&amp;49 - WELL D264 - ID2637 - GROUND BED#91</t>
  </si>
  <si>
    <t>453006300264.270</t>
  </si>
  <si>
    <t>553006300264.270</t>
  </si>
  <si>
    <t>DAWN 47&amp;49 - WELL D264 - ID2637 - RECTIFIER #91</t>
  </si>
  <si>
    <t>453006300264.670</t>
  </si>
  <si>
    <t>553006300264.670</t>
  </si>
  <si>
    <t>DAWN 47&amp;49 - WELL D47 - ID 3503</t>
  </si>
  <si>
    <t>453006300047.910</t>
  </si>
  <si>
    <t>553006300047.910</t>
  </si>
  <si>
    <t>DAWN 47&amp;49 - WELL D47 - ID 3503 - TELEMETRY</t>
  </si>
  <si>
    <t>453006300047.780</t>
  </si>
  <si>
    <t>453006300278.780</t>
  </si>
  <si>
    <t>553006300047.780</t>
  </si>
  <si>
    <t>553006300278.780</t>
  </si>
  <si>
    <t>DAWN 47&amp;49 - WELL D47 - ID3503 - ELCTRCL/CNTR</t>
  </si>
  <si>
    <t>453006300047.84</t>
  </si>
  <si>
    <t>DAWN 47&amp;49 - WELL D49 - ID 2658</t>
  </si>
  <si>
    <t>453006300049.910</t>
  </si>
  <si>
    <t>553006300049.910</t>
  </si>
  <si>
    <t>DAWN 47&amp;49 - WELL D49 - ID 2658 - RCTFIER#311</t>
  </si>
  <si>
    <t>453006300049.670</t>
  </si>
  <si>
    <t>DAWN 47&amp;49 - WELL D49 - ID2658 - GRND BD #311</t>
  </si>
  <si>
    <t>453006300049.270</t>
  </si>
  <si>
    <t>553006300049.270</t>
  </si>
  <si>
    <t>DAWN 47&amp;49 - WELL D53 - ID 2696</t>
  </si>
  <si>
    <t>DAWN TWP   L 18 C 1</t>
  </si>
  <si>
    <t>453006300040.910</t>
  </si>
  <si>
    <t>453006300053.910</t>
  </si>
  <si>
    <t>553006300040.910</t>
  </si>
  <si>
    <t>553006300053.910</t>
  </si>
  <si>
    <t>DAWN 47&amp;49 STATION</t>
  </si>
  <si>
    <t>STATION NOT IN MISOS - STN #10G-310</t>
  </si>
  <si>
    <t>457006300010.615</t>
  </si>
  <si>
    <t>557006300010.615</t>
  </si>
  <si>
    <t>DAWN 47&amp;49 STATION - GROUND BED #999</t>
  </si>
  <si>
    <t>457006300010.270</t>
  </si>
  <si>
    <t>557006300010.270</t>
  </si>
  <si>
    <t>DAWN 47&amp;49 STATION - PIGGING 8" &amp; 10"PIPING</t>
  </si>
  <si>
    <t>457006300034.615</t>
  </si>
  <si>
    <t>557006300034.615</t>
  </si>
  <si>
    <t>DAWN 47&amp;49 STATION - RECTIFIER #999</t>
  </si>
  <si>
    <t>457006300010.670</t>
  </si>
  <si>
    <t>DAWN 47&amp;49 STATION - TELEMETRY</t>
  </si>
  <si>
    <t>457006300010.780</t>
  </si>
  <si>
    <t>557006300010.780</t>
  </si>
  <si>
    <t>DAWN 47&amp;49-ELECTRONIC CONTROLS</t>
  </si>
  <si>
    <t>557006300090.780</t>
  </si>
  <si>
    <t>DAWN 47-49 STATION</t>
  </si>
  <si>
    <t>STATION NOT IN MISOS - STN 10G-310</t>
  </si>
  <si>
    <t>457006300064.615</t>
  </si>
  <si>
    <t>DAWN 47-49 STATION- PIPE, VALVE &amp; MISC</t>
  </si>
  <si>
    <t>NOT IN MISOS - STATION 10g-310</t>
  </si>
  <si>
    <t>557006300064.615</t>
  </si>
  <si>
    <t>DAWN 47-49, WELL D263, WELL OPTIMIZATION</t>
  </si>
  <si>
    <t>453006300654.910</t>
  </si>
  <si>
    <t>553006300654.910</t>
  </si>
  <si>
    <t>DAWN 47-49, WELL D264, WELL OPTIMIZATION</t>
  </si>
  <si>
    <t>553006300653.910</t>
  </si>
  <si>
    <t>Dawn 59 &amp; 85 - Evan's Prop- Drive Shed Upgrade</t>
  </si>
  <si>
    <t>452006400231.764</t>
  </si>
  <si>
    <t>X164</t>
  </si>
  <si>
    <t>552006400231.764</t>
  </si>
  <si>
    <t>Dawn 59 &amp; 85 - Well D244 - ID 2925</t>
  </si>
  <si>
    <t>453006400474.910</t>
  </si>
  <si>
    <t>553006400474.910</t>
  </si>
  <si>
    <t>DAWN 59&amp;85 - BASE PRESSURE GAS</t>
  </si>
  <si>
    <t>DAWN  TWP                ( 4 306 721</t>
  </si>
  <si>
    <t>458006400001.1064</t>
  </si>
  <si>
    <t>DAWN  TWP                      ( 4306</t>
  </si>
  <si>
    <t>558006400001.1064</t>
  </si>
  <si>
    <t>DAWN 59&amp;85 - GROUNDBED # 131</t>
  </si>
  <si>
    <t>455006420131.1999</t>
  </si>
  <si>
    <t>455006420131.2004</t>
  </si>
  <si>
    <t>555006420131.1999</t>
  </si>
  <si>
    <t>555006420131.2004</t>
  </si>
  <si>
    <t>DAWN 59&amp;85 - LAND RIGHTS</t>
  </si>
  <si>
    <t>451006400001.1995</t>
  </si>
  <si>
    <t>551006400001.1995</t>
  </si>
  <si>
    <t>DAWN 59&amp;85 - STATION</t>
  </si>
  <si>
    <t>557006400044.615</t>
  </si>
  <si>
    <t>DAWN 59&amp;85 - STEEL - NPS 10   (273.0)</t>
  </si>
  <si>
    <t>455006401000.1078</t>
  </si>
  <si>
    <t>455006401000.2001</t>
  </si>
  <si>
    <t>555006401000.1078</t>
  </si>
  <si>
    <t>555006401000.2001</t>
  </si>
  <si>
    <t>555006401000.2008</t>
  </si>
  <si>
    <t>DAWN 59&amp;85 - STEEL - NPS 12</t>
  </si>
  <si>
    <t>555006401200.2008</t>
  </si>
  <si>
    <t>DAWN 59&amp;85 - STEEL - NPS 16</t>
  </si>
  <si>
    <t>555006401600.2008</t>
  </si>
  <si>
    <t>DAWN 59&amp;85 - STEEL - NPS 20   (508.0)</t>
  </si>
  <si>
    <t>455006402000.1078</t>
  </si>
  <si>
    <t>455006402000.2001</t>
  </si>
  <si>
    <t>555006402000.1078</t>
  </si>
  <si>
    <t>555006402000.2001</t>
  </si>
  <si>
    <t>DAWN 59&amp;85 - WELL D140 - ID 2923</t>
  </si>
  <si>
    <t>DAWN TWP   L 25 C 2</t>
  </si>
  <si>
    <t>453006400140.910</t>
  </si>
  <si>
    <t>553006400140.910</t>
  </si>
  <si>
    <t>553006400483.910</t>
  </si>
  <si>
    <t>DAWN 59&amp;85 - WELL D242 - ID 2924</t>
  </si>
  <si>
    <t>453006400242.910</t>
  </si>
  <si>
    <t>553006400242.910</t>
  </si>
  <si>
    <t>553006400464.910</t>
  </si>
  <si>
    <t>553006400484.910</t>
  </si>
  <si>
    <t>DAWN 59&amp;85 - WELL D243 - ID 3044</t>
  </si>
  <si>
    <t>DAWN TWP   L 24 C 2</t>
  </si>
  <si>
    <t>453006400243.910</t>
  </si>
  <si>
    <t>553006400243.910</t>
  </si>
  <si>
    <t>553006400485.910</t>
  </si>
  <si>
    <t>DAWN 59&amp;85 - WELL D244 - ID 2925</t>
  </si>
  <si>
    <t>453006400244.910</t>
  </si>
  <si>
    <t>553006400244.910</t>
  </si>
  <si>
    <t>DAWN 59&amp;85 - WELL D244 - ID 2925 - Observation</t>
  </si>
  <si>
    <t>553006400486.910</t>
  </si>
  <si>
    <t>DAWN 59&amp;85 - WELL D244 - ID2925 - TELEMTRY</t>
  </si>
  <si>
    <t>453006400244.780</t>
  </si>
  <si>
    <t>553006400244.780</t>
  </si>
  <si>
    <t>553006400465.910</t>
  </si>
  <si>
    <t>DAWN 59&amp;85 - WELL D245 - ID 2926</t>
  </si>
  <si>
    <t>453006400245.910</t>
  </si>
  <si>
    <t>553006400245.910</t>
  </si>
  <si>
    <t>553006400487.910</t>
  </si>
  <si>
    <t>DAWN 59&amp;85 - WELL D273</t>
  </si>
  <si>
    <t>553006400273.752</t>
  </si>
  <si>
    <t>553006400273.910</t>
  </si>
  <si>
    <t>DAWN 59&amp;85 - WELL D273 ID 11204</t>
  </si>
  <si>
    <t>453006400558.910</t>
  </si>
  <si>
    <t>553006400558.910</t>
  </si>
  <si>
    <t>DAWN 59&amp;85 - WELL D273 ID 11206</t>
  </si>
  <si>
    <t>553006400559.910</t>
  </si>
  <si>
    <t>DAWN 59&amp;85 - WELL D274</t>
  </si>
  <si>
    <t>553006400274.910</t>
  </si>
  <si>
    <t>DAWN 59&amp;85 - WELL D275</t>
  </si>
  <si>
    <t>553006400275.910</t>
  </si>
  <si>
    <t>DAWN 59&amp;85 - WELL D275 ID 11206</t>
  </si>
  <si>
    <t>453006400559.910</t>
  </si>
  <si>
    <t>DAWN 59&amp;85 - WELL D276</t>
  </si>
  <si>
    <t>553006400276.910</t>
  </si>
  <si>
    <t>DAWN 59&amp;85 - WELL D277</t>
  </si>
  <si>
    <t>553006400277.910</t>
  </si>
  <si>
    <t>Dawn 59&amp;85 Land - Coke Property - S of Evans Pro</t>
  </si>
  <si>
    <t>Pt of Lot 25, Conc 2 Dawn Twp 1317 Cu</t>
  </si>
  <si>
    <t>450006400052.2014</t>
  </si>
  <si>
    <t>550006400052.2014</t>
  </si>
  <si>
    <t>DAWN 59&amp;85 STATION</t>
  </si>
  <si>
    <t>457006400029.615</t>
  </si>
  <si>
    <t>557006400029.615</t>
  </si>
  <si>
    <t>DAWN 59&amp;85 STATION - CONTROL BUILDING</t>
  </si>
  <si>
    <t>452006400106.763</t>
  </si>
  <si>
    <t>552006400106.763</t>
  </si>
  <si>
    <t>DAWN 59&amp;85 STATION - TELEMETRY</t>
  </si>
  <si>
    <t>457006400029.780</t>
  </si>
  <si>
    <t>457006400051.780</t>
  </si>
  <si>
    <t>557006400029.780</t>
  </si>
  <si>
    <t>557006400051.780</t>
  </si>
  <si>
    <t>DAWN 59&amp;85 -WELL UD272 - ID 10392</t>
  </si>
  <si>
    <t>553006400488.910</t>
  </si>
  <si>
    <t>DAWN 59&amp;85 -WELL UD273 - ID 11204</t>
  </si>
  <si>
    <t>553006400489.910</t>
  </si>
  <si>
    <t>DAWN 59&amp;85 -WELL UD274 - ID 11201</t>
  </si>
  <si>
    <t>553006400490.910</t>
  </si>
  <si>
    <t>DAWN 59&amp;85 -WELL UD275 - ID 11203</t>
  </si>
  <si>
    <t>553006400491.910</t>
  </si>
  <si>
    <t>DAWN 59&amp;85 -WELL UD276 - ID 11205</t>
  </si>
  <si>
    <t>553006400492.910</t>
  </si>
  <si>
    <t>DAWN 59&amp;85 -WELL UD277 - ID 11202</t>
  </si>
  <si>
    <t>553006400493.910</t>
  </si>
  <si>
    <t>DAWN 59-85</t>
  </si>
  <si>
    <t>DAWN TWP E 1/2 Lot 25 Conc II</t>
  </si>
  <si>
    <t>450006400045.2007</t>
  </si>
  <si>
    <t>550006400045.2007</t>
  </si>
  <si>
    <t>Dawn 59-85 - D140 - ID 2523</t>
  </si>
  <si>
    <t>453006400450.910</t>
  </si>
  <si>
    <t>553006400450.910</t>
  </si>
  <si>
    <t>Dawn 59-85 - D242 - ID 2924</t>
  </si>
  <si>
    <t>453006400451.910</t>
  </si>
  <si>
    <t>453006400464.910</t>
  </si>
  <si>
    <t>553006400451.910</t>
  </si>
  <si>
    <t>Dawn 59-85 - D243 - ID 3044</t>
  </si>
  <si>
    <t>453006400452.910</t>
  </si>
  <si>
    <t>553006400452.910</t>
  </si>
  <si>
    <t>Dawn 59-85 - D245 - ID 2926</t>
  </si>
  <si>
    <t>453006400454.910</t>
  </si>
  <si>
    <t>553006400454.910</t>
  </si>
  <si>
    <t>Dawn 59-85 - D273 - ID 11204</t>
  </si>
  <si>
    <t>453006400455.910</t>
  </si>
  <si>
    <t>553006400455.910</t>
  </si>
  <si>
    <t>Dawn 59-85 - D274 - ID 11201</t>
  </si>
  <si>
    <t>453006400456.910</t>
  </si>
  <si>
    <t>553006400456.910</t>
  </si>
  <si>
    <t>Dawn 59-85 - D275 - ID 11203</t>
  </si>
  <si>
    <t>453006400457.910</t>
  </si>
  <si>
    <t>553006400457.910</t>
  </si>
  <si>
    <t>Dawn 59-85 - D276 - ID 11205</t>
  </si>
  <si>
    <t>453006400458.910</t>
  </si>
  <si>
    <t>553006400458.910</t>
  </si>
  <si>
    <t>Dawn 59-85 - D277 - ID 11202</t>
  </si>
  <si>
    <t>453006400459.910</t>
  </si>
  <si>
    <t>553006400459.910</t>
  </si>
  <si>
    <t>Dawn 59-85 - Observation- D244 - ID  2925</t>
  </si>
  <si>
    <t>453006400453.910</t>
  </si>
  <si>
    <t>453006400465.910</t>
  </si>
  <si>
    <t>553006400453.910</t>
  </si>
  <si>
    <t>DAWN 59-85 (AITKEN &amp; RAYMOND)</t>
  </si>
  <si>
    <t>DAWN TWP W 1/2 of Lot 24, C 2</t>
  </si>
  <si>
    <t>450006400050.2013</t>
  </si>
  <si>
    <t>DAWN 59-85 (EVANS)</t>
  </si>
  <si>
    <t>DAWN TWP PT of L 24, C 2</t>
  </si>
  <si>
    <t>450006400049.2013</t>
  </si>
  <si>
    <t>Dawn B Intake Silencer Replacement - Air Intake</t>
  </si>
  <si>
    <t>456009100117.170</t>
  </si>
  <si>
    <t>556009100117.170</t>
  </si>
  <si>
    <t>DAWN C - EXHAUST/SILENCER</t>
  </si>
  <si>
    <t>DAWN C</t>
  </si>
  <si>
    <t>456009200191.210</t>
  </si>
  <si>
    <t>556009200191.210</t>
  </si>
  <si>
    <t>Dawn C Compressor - Gas Aftercooler Recoating</t>
  </si>
  <si>
    <t>STO</t>
  </si>
  <si>
    <t>456009200126.175</t>
  </si>
  <si>
    <t>Dawn C Compressor - Gas Aftercooler Recoating-Nr</t>
  </si>
  <si>
    <t>556009200126.175</t>
  </si>
  <si>
    <t>DAWN C Compressor - PIPE, VALVE, MISC</t>
  </si>
  <si>
    <t>DAWN C COMPRESSOR</t>
  </si>
  <si>
    <t>456009200176.615</t>
  </si>
  <si>
    <t>556009200176.615</t>
  </si>
  <si>
    <t>DAWN D - OPERATION CTR - SECURITY UPGRADE</t>
  </si>
  <si>
    <t>552009300135.763</t>
  </si>
  <si>
    <t>DAWN D COMP - RECYC LINE DRIP CONN - FILT EQUIP</t>
  </si>
  <si>
    <t>456009300132.720</t>
  </si>
  <si>
    <t>DAWN D COMP -RECYC LINE DRIP CONN- NREG-FILT EQU</t>
  </si>
  <si>
    <t>556009300132.720</t>
  </si>
  <si>
    <t>DAWN D OPERATIONS CENTRE-CAFETERIA CUPBOARDS</t>
  </si>
  <si>
    <t>DAWN</t>
  </si>
  <si>
    <t>552009300209.768</t>
  </si>
  <si>
    <t>Dawn D X193 NAB A/C Replacement HVAC</t>
  </si>
  <si>
    <t>452009300281.757</t>
  </si>
  <si>
    <t>552009300281.757</t>
  </si>
  <si>
    <t>DAWN DEHY - EXHAUST/SILENCER</t>
  </si>
  <si>
    <t>456008800190.210</t>
  </si>
  <si>
    <t>556008800190.210</t>
  </si>
  <si>
    <t>Dawn Dehy - Heat Exchanger</t>
  </si>
  <si>
    <t>456008800139.160</t>
  </si>
  <si>
    <t>Dawn Dehy - Heat Exchanger - NReg</t>
  </si>
  <si>
    <t>556008800139.160</t>
  </si>
  <si>
    <t>DAWN DEHY TELEMETRY</t>
  </si>
  <si>
    <t>456009300035.780</t>
  </si>
  <si>
    <t>DAWN TWP - NORTH PLANT</t>
  </si>
  <si>
    <t>556009300035.780</t>
  </si>
  <si>
    <t>DAWN DEHY TRAF LINE</t>
  </si>
  <si>
    <t>456009300035.150</t>
  </si>
  <si>
    <t>556009300035.150</t>
  </si>
  <si>
    <t>DAWN DEHY-COMP STN-DAWN NORTH STATION</t>
  </si>
  <si>
    <t>Dawn Twsp</t>
  </si>
  <si>
    <t>452009300051.763</t>
  </si>
  <si>
    <t>552009300051.763</t>
  </si>
  <si>
    <t>DAWN DEHY-DOMESTIC WATER PROTECT UPGRADE</t>
  </si>
  <si>
    <t>452009300164.762</t>
  </si>
  <si>
    <t>DAWM TWP</t>
  </si>
  <si>
    <t>552009300164.762</t>
  </si>
  <si>
    <t>DAWN DEHYDRATION SYSTEM - GLYCOL REPLACEMENT</t>
  </si>
  <si>
    <t>457008800187.150</t>
  </si>
  <si>
    <t>557008800187.150</t>
  </si>
  <si>
    <t>DAWN E - EXHAUST/SILENCER</t>
  </si>
  <si>
    <t>456009400192.210</t>
  </si>
  <si>
    <t>556009400192.210</t>
  </si>
  <si>
    <t>Dawn E Engine - Centrifugal Overhaul</t>
  </si>
  <si>
    <t>Dawn E Storage</t>
  </si>
  <si>
    <t>456009400123.190</t>
  </si>
  <si>
    <t>Dawn E Plant - Lube Oil System</t>
  </si>
  <si>
    <t>456009400128.200</t>
  </si>
  <si>
    <t>Dawn E Power Turbine &amp; Compressor Overhaul</t>
  </si>
  <si>
    <t>Dawn E</t>
  </si>
  <si>
    <t>456009400195.790</t>
  </si>
  <si>
    <t>DAWN F - UPS BATTERY - Electronic Controls</t>
  </si>
  <si>
    <t>DAWN F</t>
  </si>
  <si>
    <t>456009500183.780</t>
  </si>
  <si>
    <t>556009500183.780</t>
  </si>
  <si>
    <t>DAWN F STORAGE TANK COMPL - Pipe,Valve,Misc</t>
  </si>
  <si>
    <t>456009500178.615</t>
  </si>
  <si>
    <t>556009500178.615</t>
  </si>
  <si>
    <t>DAWN G - EXHAUST/SILENCER</t>
  </si>
  <si>
    <t>456009600193.210</t>
  </si>
  <si>
    <t>556009600193.210</t>
  </si>
  <si>
    <t>Dawn G Compressor - Electronic Controls</t>
  </si>
  <si>
    <t>DAWN G COMPRESSOR</t>
  </si>
  <si>
    <t>456009600177.780</t>
  </si>
  <si>
    <t>556009600177.780</t>
  </si>
  <si>
    <t>Dawn H - Compressor - Filtration Equipment</t>
  </si>
  <si>
    <t>456009700181.720</t>
  </si>
  <si>
    <t>Dawn H - Compressor - Gas Aftercooler</t>
  </si>
  <si>
    <t>456009700181.175</t>
  </si>
  <si>
    <t>Dawn H - Compressor - Lube Oil System</t>
  </si>
  <si>
    <t>456009700181.200</t>
  </si>
  <si>
    <t>Dawn H - Compressor - Power Turbine</t>
  </si>
  <si>
    <t>456009700181.790</t>
  </si>
  <si>
    <t>Dawn H - Compressor - Reciprocal</t>
  </si>
  <si>
    <t>456009700179.188</t>
  </si>
  <si>
    <t>Dawn H - Dawn Power Infrastructure, Bldg 40 yr</t>
  </si>
  <si>
    <t>452009700290.763</t>
  </si>
  <si>
    <t>Dawn H - Electrical</t>
  </si>
  <si>
    <t>456009700179.840</t>
  </si>
  <si>
    <t>Dawn H - Electronic Controls</t>
  </si>
  <si>
    <t>456009700179.780</t>
  </si>
  <si>
    <t>Dawn H - Headers</t>
  </si>
  <si>
    <t>DAWN H</t>
  </si>
  <si>
    <t>456009700168.805</t>
  </si>
  <si>
    <t>Dawn H - Headers (2017 In-Service)</t>
  </si>
  <si>
    <t>456009700179.805</t>
  </si>
  <si>
    <t>Dawn H - Pipe, valve, misc</t>
  </si>
  <si>
    <t>456009700179.615</t>
  </si>
  <si>
    <t>Dawn H -Bldg Structure - 40 year</t>
  </si>
  <si>
    <t>452009700280.763</t>
  </si>
  <si>
    <t>Dawn H Compressor - Auxilliary Bldg - Bldg 40 yr</t>
  </si>
  <si>
    <t>452009700284.763</t>
  </si>
  <si>
    <t>Dawn H Compressor - Bldg Str 40 yr Compressor Bl</t>
  </si>
  <si>
    <t>452009700282.763</t>
  </si>
  <si>
    <t>Dawn H Compressor - Cold Recycle Building</t>
  </si>
  <si>
    <t>452009700288.763</t>
  </si>
  <si>
    <t>Dawn H Compressor - Control Valves</t>
  </si>
  <si>
    <t>456009700181.805</t>
  </si>
  <si>
    <t>Dawn H Compressor - Cooler MCC Building</t>
  </si>
  <si>
    <t>452009700286.763</t>
  </si>
  <si>
    <t>Dawn H Compressor - Electronic Controls</t>
  </si>
  <si>
    <t>456009700181.780</t>
  </si>
  <si>
    <t>Dawn H Compressor - Landscaping Yard #1</t>
  </si>
  <si>
    <t>452009700283.751</t>
  </si>
  <si>
    <t>Dawn H Compressor - Parks/Walks/Curbs Yard #1</t>
  </si>
  <si>
    <t>452009700283.752</t>
  </si>
  <si>
    <t>Dawn H Compressor - Power Gas Building</t>
  </si>
  <si>
    <t>452009700289.763</t>
  </si>
  <si>
    <t>Dawn H Compressor - Surge Valve Building</t>
  </si>
  <si>
    <t>452009700287.763</t>
  </si>
  <si>
    <t>Dawn H Compressor - Unit Control Building 40 yr</t>
  </si>
  <si>
    <t>452009700285.763</t>
  </si>
  <si>
    <t>Dawn H Compressor - Valve Operators</t>
  </si>
  <si>
    <t>456009700181.800</t>
  </si>
  <si>
    <t>Dawn H Power Infrastructure Compressor Elec.Cont</t>
  </si>
  <si>
    <t>456009700182.780</t>
  </si>
  <si>
    <t>Dawn H Power Infrastructure Compressor Electrica</t>
  </si>
  <si>
    <t>456009700182.840</t>
  </si>
  <si>
    <t>Dawn H Power Infrastructure Compressor Pipe,Valv</t>
  </si>
  <si>
    <t>456009700182.615</t>
  </si>
  <si>
    <t>Dawn HDS - Plant D Re-Aero - Bldg Structure 40yr</t>
  </si>
  <si>
    <t>Dawn HDS - Plant D Re-Aero</t>
  </si>
  <si>
    <t>552009300228.763</t>
  </si>
  <si>
    <t>Dawn HDS Bentpath East/Booth Creek-Electrical</t>
  </si>
  <si>
    <t>Dawn HDS Bentpath East/Booth Creek</t>
  </si>
  <si>
    <t>557006900115.840</t>
  </si>
  <si>
    <t>Dawn HDS Bentpath East/Booth Creek-Pipe,Valves,M</t>
  </si>
  <si>
    <t>557006900115.615</t>
  </si>
  <si>
    <t>Dawn Lagoon LinerX193-Pre-Engin-Inter&amp; Exter Bld</t>
  </si>
  <si>
    <t>Dawn Lagoon Line X193</t>
  </si>
  <si>
    <t>452009300240.768</t>
  </si>
  <si>
    <t>552009300240.768</t>
  </si>
  <si>
    <t>Dawn Lagoon Measuring Tool</t>
  </si>
  <si>
    <t>552009300201.779</t>
  </si>
  <si>
    <t>Dawn Mechanic's Bldg Unit Heater Repl 10G-301</t>
  </si>
  <si>
    <t>452009300300.757</t>
  </si>
  <si>
    <t>552009300300.757</t>
  </si>
  <si>
    <t>Dawn Mechanics Bldg Unit Heater Replacement</t>
  </si>
  <si>
    <t>Dawn Mechanics Bldg</t>
  </si>
  <si>
    <t>452009300224.757</t>
  </si>
  <si>
    <t>552009300224.757</t>
  </si>
  <si>
    <t>Dawn N Admin Battery RmACX193-HVAC</t>
  </si>
  <si>
    <t>452009300236.757</t>
  </si>
  <si>
    <t>552009300236.757</t>
  </si>
  <si>
    <t>Dawn N Admin Bldg-Interior &amp; Exterior Bldg</t>
  </si>
  <si>
    <t>Dawn N Admin Bldg</t>
  </si>
  <si>
    <t>452009300237.768</t>
  </si>
  <si>
    <t>552009300237.768</t>
  </si>
  <si>
    <t>Dawn N Fire Hydrant System Upgrd-Bldg struct(40y</t>
  </si>
  <si>
    <t>552008600204.763</t>
  </si>
  <si>
    <t>DAWN N YARD  - NAB Generator Control Panel</t>
  </si>
  <si>
    <t>452008600207.779</t>
  </si>
  <si>
    <t>DAWN N YARD - AUX 4 BLDG BREAKER REPL - CONTROLS</t>
  </si>
  <si>
    <t>452008600227.779</t>
  </si>
  <si>
    <t>DAWN N YARD - AUX 4 BLDG BREAKER REPL-CNTLS- NRE</t>
  </si>
  <si>
    <t>552008600227.779</t>
  </si>
  <si>
    <t>DAWN N YARD - CONTROL VALVES</t>
  </si>
  <si>
    <t>DAWN YARD</t>
  </si>
  <si>
    <t>457008600138.805</t>
  </si>
  <si>
    <t>557008600138.805</t>
  </si>
  <si>
    <t>Dawn N Yard - Dehy Boiler Ctrls Upgr - Elec Cntr</t>
  </si>
  <si>
    <t>457008600114.780</t>
  </si>
  <si>
    <t>DAWN N YARD - FIRE HYDRANT SYSTEM UPG</t>
  </si>
  <si>
    <t>452008600204.763</t>
  </si>
  <si>
    <t>DAWN N YARD - KEY REPLACEMENT</t>
  </si>
  <si>
    <t>452008600206.768</t>
  </si>
  <si>
    <t>DAWN N Yard  LED LIGHTING INSIDE COMP BLDG</t>
  </si>
  <si>
    <t>452008600271.768</t>
  </si>
  <si>
    <t>DAWN N YARD - MOISTURE CHECK UPGRADE TO LASER</t>
  </si>
  <si>
    <t>457008600188.615</t>
  </si>
  <si>
    <t>557008600188.615</t>
  </si>
  <si>
    <t>Dawn N Yard  Security Camera</t>
  </si>
  <si>
    <t>552008600265.779</t>
  </si>
  <si>
    <t>DAWN N YARD - SECURITY CAMERA</t>
  </si>
  <si>
    <t>DAWN - NO STATION NUMBER</t>
  </si>
  <si>
    <t>452008600265.779</t>
  </si>
  <si>
    <t>Dawn N Yard  Ultrasonic Electronic Mtr Upgrad</t>
  </si>
  <si>
    <t>557008600112.780</t>
  </si>
  <si>
    <t>Dawn N Yard - UPS Battery Replacement-Elec Ctls</t>
  </si>
  <si>
    <t>457008600108.780</t>
  </si>
  <si>
    <t>557008600108.780</t>
  </si>
  <si>
    <t>Dawn N Yard Backflow Preventer Replace - Control</t>
  </si>
  <si>
    <t>452008600291.779</t>
  </si>
  <si>
    <t>Dawn N Yard Backflow, Strainer &amp; Control Rep</t>
  </si>
  <si>
    <t>452008600306.779</t>
  </si>
  <si>
    <t>552008600306.779</t>
  </si>
  <si>
    <t>DAWN N YARD GATE 12 OPERATOR REPLACEMENT</t>
  </si>
  <si>
    <t>452008600294.779</t>
  </si>
  <si>
    <t>Dawn N Yard Key Replacements-Interior/Ext Bldg</t>
  </si>
  <si>
    <t>552008600206.768</t>
  </si>
  <si>
    <t>DAWN N YARD LED LIGHTING -  Int &amp; Ext Bldg</t>
  </si>
  <si>
    <t>452008600270.768</t>
  </si>
  <si>
    <t>552008600270.768</t>
  </si>
  <si>
    <t>DAWN N YARD LED LIGHTING - Interior/Exterior Bld</t>
  </si>
  <si>
    <t>452008600296.768</t>
  </si>
  <si>
    <t>552008600296.768</t>
  </si>
  <si>
    <t>Dawn N Yard- NAB Generator Control Panel</t>
  </si>
  <si>
    <t>552008600207.779</t>
  </si>
  <si>
    <t>DAWN N YARD PAVING - Park/Walks/Curbs</t>
  </si>
  <si>
    <t>452008600296.752</t>
  </si>
  <si>
    <t>552008600296.752</t>
  </si>
  <si>
    <t>DAWN N YARD REMOTE SITE HP COATING</t>
  </si>
  <si>
    <t>457008600119.615</t>
  </si>
  <si>
    <t>DAWN N YARD REMOTE SITE HP COATING - NREG</t>
  </si>
  <si>
    <t>557008600119.615</t>
  </si>
  <si>
    <t>DAWN N YARD SAFETY &amp; SECURITY - FENCING</t>
  </si>
  <si>
    <t>452008600273.230</t>
  </si>
  <si>
    <t>Dawn N Yard Safety &amp; Security Upgrades</t>
  </si>
  <si>
    <t>552008600303.768</t>
  </si>
  <si>
    <t>Dawn N Yard Safety &amp; Security Upgrades - Int/Ext</t>
  </si>
  <si>
    <t>452008600303.768</t>
  </si>
  <si>
    <t>Dawn N Yard Site Painting Stn - Pipe,Vlve,Misc</t>
  </si>
  <si>
    <t>557008600111.615</t>
  </si>
  <si>
    <t>Dawn N Yard Site Painting-Pipe,Vlve,Misc</t>
  </si>
  <si>
    <t>457008600111.615</t>
  </si>
  <si>
    <t>DAWN N YARD STN 10G-301 - NREG - VALVE REPL</t>
  </si>
  <si>
    <t>557008600117.615</t>
  </si>
  <si>
    <t>557008600118.615</t>
  </si>
  <si>
    <t>DAWN N YARD STN 10G-301 - VALVE REPL</t>
  </si>
  <si>
    <t>457008600117.615</t>
  </si>
  <si>
    <t>457008600118.615</t>
  </si>
  <si>
    <t>DAWN N YARD UPS BATTERY REPLAC - ELECTR CONTROLS</t>
  </si>
  <si>
    <t>457008600183.780</t>
  </si>
  <si>
    <t>DAWN N YARD UPS BATTERY REPLAC-ELECTRONIC CONTRO</t>
  </si>
  <si>
    <t>557008600183.780</t>
  </si>
  <si>
    <t>DAWN N YARD VALVE REPLACEMENT - PIPE.VALE.MISC</t>
  </si>
  <si>
    <t>556008600113.615</t>
  </si>
  <si>
    <t>DAWN N YARD VALVE REPLACEMENT- PIPE,VALVE,MISC</t>
  </si>
  <si>
    <t>456008600113.615</t>
  </si>
  <si>
    <t>Dawn N YardBackflow Preventer Replacement-Contro</t>
  </si>
  <si>
    <t>552008600291.779</t>
  </si>
  <si>
    <t>DAWN N YARD-GATE 12 OPERATOR REPLACEMENT</t>
  </si>
  <si>
    <t>552008600294.779</t>
  </si>
  <si>
    <t>DAWN N YARD-LED LIGHTING INSIDE COMP BLDG</t>
  </si>
  <si>
    <t>552008600271.768</t>
  </si>
  <si>
    <t>DAWN N YARD-PHASE 1 SECURITY CAMERA REPACEMENT</t>
  </si>
  <si>
    <t>452008600298.779</t>
  </si>
  <si>
    <t>552008600298.779</t>
  </si>
  <si>
    <t>DAWN N YARD-SAFETY &amp; SECURITY - FENCING</t>
  </si>
  <si>
    <t>552008600273.230</t>
  </si>
  <si>
    <t>Dawn N Yd - Dehy Boiler Ctrls Upgr - NReg-ElectC</t>
  </si>
  <si>
    <t>557008600114.780</t>
  </si>
  <si>
    <t>DAWN NAB BOILER VENTER MOTOR - HVAC 15 Yr</t>
  </si>
  <si>
    <t>DAWN NORTH ADMIN</t>
  </si>
  <si>
    <t>552009300267.757</t>
  </si>
  <si>
    <t>DAWN NAB Boiler Ventor Motor Repl - HVAC 15 year</t>
  </si>
  <si>
    <t>452009300267.757</t>
  </si>
  <si>
    <t>Dawn NAB Hot Water Tank Repl. 10G-301</t>
  </si>
  <si>
    <t>452009300299.757</t>
  </si>
  <si>
    <t>552009300299.757</t>
  </si>
  <si>
    <t>DAWN NAB ROOF REFURBISHMENT</t>
  </si>
  <si>
    <t>DAWN NORTH ADMIN BUILDING</t>
  </si>
  <si>
    <t>452009300297.766</t>
  </si>
  <si>
    <t>552009300297.766</t>
  </si>
  <si>
    <t>Dawn North Admin Bldg - Security Office</t>
  </si>
  <si>
    <t>452009200304.768</t>
  </si>
  <si>
    <t>552009200304.768</t>
  </si>
  <si>
    <t>Dawn North Admin Bldg Cafeteria Ceiling - Int/Ex</t>
  </si>
  <si>
    <t>452009300308.768</t>
  </si>
  <si>
    <t>552009300308.768</t>
  </si>
  <si>
    <t>Dawn North -Storage Tank Compliance (10 Tanks)</t>
  </si>
  <si>
    <t>457008600193.615</t>
  </si>
  <si>
    <t>557008600193.615</t>
  </si>
  <si>
    <t>Dawn North Yard - Fire Pump</t>
  </si>
  <si>
    <t>452009300214.763</t>
  </si>
  <si>
    <t>Dawn North Yard - Fire Pump - Non Reg</t>
  </si>
  <si>
    <t>552009300214.763</t>
  </si>
  <si>
    <t>Dawn North Yard - LED Lighting Upgrade</t>
  </si>
  <si>
    <t>452008600241.768</t>
  </si>
  <si>
    <t>552008600241.768</t>
  </si>
  <si>
    <t>DAWN NORTH YARD - WORKSHOP</t>
  </si>
  <si>
    <t>552009300129.763</t>
  </si>
  <si>
    <t>DAWN NORTH YARD SECURITY CAM SYSTEM - CONTROLS</t>
  </si>
  <si>
    <t>DAWN NORTH YARD</t>
  </si>
  <si>
    <t>452008600309.779</t>
  </si>
  <si>
    <t>552008600309.779</t>
  </si>
  <si>
    <t>Dawn North Yd - 27.6K Volt Pole Ext to Serv Vect</t>
  </si>
  <si>
    <t>457008600127.840</t>
  </si>
  <si>
    <t>557008600127.840</t>
  </si>
  <si>
    <t>Dawn Northwest - Storage Tank Compliance (1 Tank</t>
  </si>
  <si>
    <t>457008600195.615</t>
  </si>
  <si>
    <t>557008600195.615</t>
  </si>
  <si>
    <t>Dawn NYard 10G-301Ultrasonic Electronic Mtr Upgr</t>
  </si>
  <si>
    <t>457008600112.780</t>
  </si>
  <si>
    <t>DAWN Ops Centre  - Condition Assessments Int/Ext</t>
  </si>
  <si>
    <t>452009300305.768</t>
  </si>
  <si>
    <t>552009300305.768</t>
  </si>
  <si>
    <t>DAWN PLANT A - BUILDING X - DAWN STATION INTEGRI</t>
  </si>
  <si>
    <t>452009000104.760</t>
  </si>
  <si>
    <t>452009000104.761</t>
  </si>
  <si>
    <t>452009000104.763</t>
  </si>
  <si>
    <t>552009000104.760</t>
  </si>
  <si>
    <t>552009000104.761</t>
  </si>
  <si>
    <t>552009000104.763</t>
  </si>
  <si>
    <t>DAWN PLANT A - COMPRESSOR STATION - PUMP HOUSE</t>
  </si>
  <si>
    <t>452009000019.763</t>
  </si>
  <si>
    <t>552009000019.763</t>
  </si>
  <si>
    <t>DAWN PLANT A - LAGOON LAB EQUIP MEASURING TOOL</t>
  </si>
  <si>
    <t>452009300201.779</t>
  </si>
  <si>
    <t>DAWN PLANT A - MARKET BOILER</t>
  </si>
  <si>
    <t>456009000025.615</t>
  </si>
  <si>
    <t>PC</t>
  </si>
  <si>
    <t>556009000025.615</t>
  </si>
  <si>
    <t>DAWN PLANT A - METER HOUSE</t>
  </si>
  <si>
    <t>452009000018.763</t>
  </si>
  <si>
    <t>552009000018.763</t>
  </si>
  <si>
    <t>DAWN PLANT A - OAKDALE</t>
  </si>
  <si>
    <t>452009000049.763</t>
  </si>
  <si>
    <t>DAWN PLANT A - S PLT - RADIO TOWER BUILDING</t>
  </si>
  <si>
    <t>452009000015.763</t>
  </si>
  <si>
    <t>452009000155.780</t>
  </si>
  <si>
    <t>552009000015.763</t>
  </si>
  <si>
    <t>552009000155.780</t>
  </si>
  <si>
    <t>DAWN PLANT A - SOUTH ADMIN - CARD READERS</t>
  </si>
  <si>
    <t>452009000205.779</t>
  </si>
  <si>
    <t>DAWN PLANT A - SOUTH ADMIN CARPET REPL</t>
  </si>
  <si>
    <t>452009000200.768</t>
  </si>
  <si>
    <t>DAWN PLANT A - SOUTH YARD-HYDRANT SYSTEM</t>
  </si>
  <si>
    <t>452009000134.762</t>
  </si>
  <si>
    <t>DAWN PLANT A - YARD IMPROVEMENT TOWNSITE (NO BLD</t>
  </si>
  <si>
    <t>452009000039.752</t>
  </si>
  <si>
    <t>552009000039.752</t>
  </si>
  <si>
    <t>DAWN PLANT A (SOUTH) - UPS Battery Replacement</t>
  </si>
  <si>
    <t>452009000178.779</t>
  </si>
  <si>
    <t>552009000178.779</t>
  </si>
  <si>
    <t>DAWN PLANT A -AUXILIARIES</t>
  </si>
  <si>
    <t>556009000084.189</t>
  </si>
  <si>
    <t>DAWN PLANT A -GAS TRUBINE</t>
  </si>
  <si>
    <t>456009000084.189</t>
  </si>
  <si>
    <t>DAWN PLANT A WAREHOUSE  - MEZZANINE</t>
  </si>
  <si>
    <t>452009000167.763</t>
  </si>
  <si>
    <t>DAWN PLANT A WAREHOUSE - BOILER HOUSE</t>
  </si>
  <si>
    <t>452009000007.763</t>
  </si>
  <si>
    <t>552009000007.760</t>
  </si>
  <si>
    <t>552009000007.763</t>
  </si>
  <si>
    <t>DAWN PLANT A WAREHOUSE - BOILER HOUSE - HVAC</t>
  </si>
  <si>
    <t>452009000007.760</t>
  </si>
  <si>
    <t>DAWN PLANT A WAREHOUSE - BOILER ROOM AIR COMP-AU</t>
  </si>
  <si>
    <t>552009000004.763</t>
  </si>
  <si>
    <t>DAWN PLANT A WAREHOUSE - COMPR. BUILDING (SOUTH)</t>
  </si>
  <si>
    <t>452009000009.761</t>
  </si>
  <si>
    <t>452009000009.762</t>
  </si>
  <si>
    <t>452009000009.763</t>
  </si>
  <si>
    <t>452009000009.769</t>
  </si>
  <si>
    <t>DAWN PLANT A WAREHOUSE - COMPRESSOR BLDG</t>
  </si>
  <si>
    <t>552009000254.763</t>
  </si>
  <si>
    <t>DAWN PLANT A WAREHOUSE - COMPRESSOR STN - FENCIN</t>
  </si>
  <si>
    <t>452009000172.230</t>
  </si>
  <si>
    <t>DAWN PLANT A WAREHOUSE - FIRE SYSTEMS</t>
  </si>
  <si>
    <t>452009000171.763</t>
  </si>
  <si>
    <t>DAWN PLANT A WAREHOUSE - HVAC UPGRADES -ELE/CTR</t>
  </si>
  <si>
    <t>452009000166.169</t>
  </si>
  <si>
    <t>DAWN PLANT A WAREHOUSE - HVAC UPGRADES -HVAC</t>
  </si>
  <si>
    <t>452009000166.760</t>
  </si>
  <si>
    <t>552009000166.169</t>
  </si>
  <si>
    <t>552009000166.760</t>
  </si>
  <si>
    <t>DAWN PLANT A WAREHOUSE - MEZZNINE</t>
  </si>
  <si>
    <t>552009000167.763</t>
  </si>
  <si>
    <t>DAWN PLANT A WAREHOUSE - PPLUMBING/WATER/SEWAGE</t>
  </si>
  <si>
    <t>552009000173.762</t>
  </si>
  <si>
    <t>DAWN PLANT A WAREHOUSE - STORAGE BULIDING</t>
  </si>
  <si>
    <t>452009000061.763</t>
  </si>
  <si>
    <t>552009000061.763</t>
  </si>
  <si>
    <t>DAWN PLANT A WAREHOUSE - STRUCTURES</t>
  </si>
  <si>
    <t>452009000146.763</t>
  </si>
  <si>
    <t>452009000169.763</t>
  </si>
  <si>
    <t>552009000146.763</t>
  </si>
  <si>
    <t>552009000169.763</t>
  </si>
  <si>
    <t>DAWN PLANT A WAREHOUSE - STRUCTURES - fire syste</t>
  </si>
  <si>
    <t>552009000171.763</t>
  </si>
  <si>
    <t>DAWN PLANT A WAREHOUSE - UNIT HEATER REPL</t>
  </si>
  <si>
    <t>452009000222.757</t>
  </si>
  <si>
    <t>DAWN PLANT A WAREHOUSE - Unit Heater Replace</t>
  </si>
  <si>
    <t>552009000222.757</t>
  </si>
  <si>
    <t>DAWN PLANT A WAREHOUSE -COMPR BLDG -SERVICE PLAT</t>
  </si>
  <si>
    <t>452009000254.763</t>
  </si>
  <si>
    <t>DAWN PLANT A WAREHOUSE -COMPR.STN-SECURITY CAMER</t>
  </si>
  <si>
    <t>452009000172.763</t>
  </si>
  <si>
    <t>DAWN PLANT A WAREHOUSE COMPRESSOR STN - PLANT A</t>
  </si>
  <si>
    <t>552009000172.230</t>
  </si>
  <si>
    <t>552009000172.763</t>
  </si>
  <si>
    <t>DAWN PLANT A WAREHOUSE -PLUMBING/WATER/SEWAGE</t>
  </si>
  <si>
    <t>DAWN TWPD</t>
  </si>
  <si>
    <t>452009000173.762</t>
  </si>
  <si>
    <t>DAWN PLANT A WAREHOUSE -PTAC ANALYZING RM-HEAT A</t>
  </si>
  <si>
    <t>552009000170.760</t>
  </si>
  <si>
    <t>DAWN PLANT A WAREHOUSE-BOILER ROOM AIR COMP-AUX1</t>
  </si>
  <si>
    <t>452009000004.763</t>
  </si>
  <si>
    <t>DAWN PLANT A WAREHOUSE-COMPRESSOR BUILDING (SOUT</t>
  </si>
  <si>
    <t>552009000009.761</t>
  </si>
  <si>
    <t>552009000009.762</t>
  </si>
  <si>
    <t>552009000009.763</t>
  </si>
  <si>
    <t>552009000009.769</t>
  </si>
  <si>
    <t>DAWN PLANT A WAREHOUSE-PTAC ANALYZING RM-HEAT A/</t>
  </si>
  <si>
    <t>452009000170.760</t>
  </si>
  <si>
    <t>DAWN PLANT B - AFTERCOOLER PROJECT - CNTRL BLDG</t>
  </si>
  <si>
    <t>452009100062.763</t>
  </si>
  <si>
    <t>552009100062.763</t>
  </si>
  <si>
    <t>DAWN PLANT B - AFTERCOOLER PROJECT - YARD</t>
  </si>
  <si>
    <t>452009100062.752</t>
  </si>
  <si>
    <t>552009100062.752</t>
  </si>
  <si>
    <t>DAWN PLANT B - AUX #2 - BOILER</t>
  </si>
  <si>
    <t>452009100161.760</t>
  </si>
  <si>
    <t>552009100161.760</t>
  </si>
  <si>
    <t>Dawn Plant B - Auxiliary #2 - MCC Replacement</t>
  </si>
  <si>
    <t>452009100150.761</t>
  </si>
  <si>
    <t>552009100150.763</t>
  </si>
  <si>
    <t>DAWN PLANT B - CMPRSSR CNTRL PNL - REMOTE BLDG</t>
  </si>
  <si>
    <t>452009100050.763</t>
  </si>
  <si>
    <t>552009100050.763</t>
  </si>
  <si>
    <t>DAWN PLANT B - CRANE UPGRADE</t>
  </si>
  <si>
    <t>452009100179.764</t>
  </si>
  <si>
    <t>552009100179.764</t>
  </si>
  <si>
    <t>DAWN PLANT B - SUM-PUMP</t>
  </si>
  <si>
    <t>452009100017.763</t>
  </si>
  <si>
    <t>DAWN PLANT B (SOUTH PLANT)</t>
  </si>
  <si>
    <t>456009100031.615</t>
  </si>
  <si>
    <t>456009100044.615</t>
  </si>
  <si>
    <t>456009100059.615</t>
  </si>
  <si>
    <t>456009100112.615</t>
  </si>
  <si>
    <t>556009100031.615</t>
  </si>
  <si>
    <t>556009100044.615</t>
  </si>
  <si>
    <t>556009100044.780</t>
  </si>
  <si>
    <t>DAWN TWP  (SOUTH PLANT)</t>
  </si>
  <si>
    <t>556009100112.615</t>
  </si>
  <si>
    <t>DAWN PLANT B (SOUTH PLANT) - AERO ASSEMBLY</t>
  </si>
  <si>
    <t>456009100031.80</t>
  </si>
  <si>
    <t>556009100031.80</t>
  </si>
  <si>
    <t>DAWN PLANT B (SOUTH PLANT) - AFTERCOOLERS</t>
  </si>
  <si>
    <t>456009100031.5</t>
  </si>
  <si>
    <t>556009100031.5</t>
  </si>
  <si>
    <t>DAWN PLANT B (SOUTH PLANT) - AIR INTAKE</t>
  </si>
  <si>
    <t>456009100031.170</t>
  </si>
  <si>
    <t>556009100031.170</t>
  </si>
  <si>
    <t>DAWN PLANT B (SOUTH PLANT) - BLOCK VALVE</t>
  </si>
  <si>
    <t>456009100031.810</t>
  </si>
  <si>
    <t>556009100031.810</t>
  </si>
  <si>
    <t>DAWN PLANT B (SOUTH PLANT) - CASE</t>
  </si>
  <si>
    <t>456009100031.82</t>
  </si>
  <si>
    <t>556009100031.82</t>
  </si>
  <si>
    <t>DAWN PLANT B (SOUTH PLANT) - ELECTRICAL</t>
  </si>
  <si>
    <t>456009100064.84</t>
  </si>
  <si>
    <t>556009100064.84</t>
  </si>
  <si>
    <t>DAWN PLANT B (SOUTH PLANT) - ELECTRICAL/CONTROLS</t>
  </si>
  <si>
    <t>456009100031.84</t>
  </si>
  <si>
    <t>556009100031.84</t>
  </si>
  <si>
    <t>DAWN PLANT B (SOUTH PLANT) - ENGINE RB211-22</t>
  </si>
  <si>
    <t>DAWN TWP      # 1700-011</t>
  </si>
  <si>
    <t>456009100031.190</t>
  </si>
  <si>
    <t>556009100031.190</t>
  </si>
  <si>
    <t>DAWN PLANT B (SOUTH PLANT) - EXHAUST</t>
  </si>
  <si>
    <t>456009100031.210</t>
  </si>
  <si>
    <t>556009100031.210</t>
  </si>
  <si>
    <t>DAWN PLANT B (SOUTH PLANT) - FOUNDATION</t>
  </si>
  <si>
    <t>456009100031.240</t>
  </si>
  <si>
    <t>556009100031.240</t>
  </si>
  <si>
    <t>DAWN PLANT B (SOUTH PLANT) - FUEL CONTROL</t>
  </si>
  <si>
    <t>456009100121.790</t>
  </si>
  <si>
    <t>556009100121.790</t>
  </si>
  <si>
    <t>DAWN PLANT B (SOUTH PLANT) - LUBE OIL SK</t>
  </si>
  <si>
    <t>456009100055.200</t>
  </si>
  <si>
    <t>556009100055.200</t>
  </si>
  <si>
    <t>DAWN PLANT B (SOUTH PLANT) - ODOURANT</t>
  </si>
  <si>
    <t>456009100031.580</t>
  </si>
  <si>
    <t>556009100031.580</t>
  </si>
  <si>
    <t>DAWN PLANT B (SOUTH PLANT) - PIPING &amp; MISC</t>
  </si>
  <si>
    <t>556009100059.615</t>
  </si>
  <si>
    <t>DAWN PLANT B (SOUTH PLANT) - PURIFICATION EQUIP</t>
  </si>
  <si>
    <t>456009100031.630</t>
  </si>
  <si>
    <t>556009100031.630</t>
  </si>
  <si>
    <t>DAWN PLANT B (SOUTH PLANT) - SCRUBBER</t>
  </si>
  <si>
    <t>456009100031.720</t>
  </si>
  <si>
    <t>556009100031.720</t>
  </si>
  <si>
    <t>DAWN PLANT B (SOUTH PLANT) - TELEMETRY</t>
  </si>
  <si>
    <t>456009100044.780</t>
  </si>
  <si>
    <t>DAWN PLANT B (SOUTH PLANT) - TURBINE</t>
  </si>
  <si>
    <t>456009100031.790</t>
  </si>
  <si>
    <t>556009100031.790</t>
  </si>
  <si>
    <t>DAWN PLANT B COMPRESSION BUILDING</t>
  </si>
  <si>
    <t>452009100010.763</t>
  </si>
  <si>
    <t>552009100010.763</t>
  </si>
  <si>
    <t>DAWN PLANT B SOUTH AUX BLDG - ELECTRIC/CTRLS</t>
  </si>
  <si>
    <t>452009100159.169</t>
  </si>
  <si>
    <t>552009100159.169</t>
  </si>
  <si>
    <t>DAWN PLANT C - 1 &amp; 2 (SOUTH PLANT)</t>
  </si>
  <si>
    <t>456009200032.615</t>
  </si>
  <si>
    <t>456009200052.615</t>
  </si>
  <si>
    <t>556009200032.615</t>
  </si>
  <si>
    <t>556009200052.615</t>
  </si>
  <si>
    <t>DAWN PLANT C - 1 &amp; 2 (SOUTH PLANT) - AERO ASSEMB</t>
  </si>
  <si>
    <t>456009200032.80</t>
  </si>
  <si>
    <t>556009200032.80</t>
  </si>
  <si>
    <t>DAWN PLANT C - 1 &amp; 2 (SOUTH PLANT) - AFTERCOOLER</t>
  </si>
  <si>
    <t>456009200032.5</t>
  </si>
  <si>
    <t>456009200062.5</t>
  </si>
  <si>
    <t>556009200032.5</t>
  </si>
  <si>
    <t>556009200062.5</t>
  </si>
  <si>
    <t>DAWN PLANT C - 1 &amp; 2 (SOUTH PLANT) - BLO</t>
  </si>
  <si>
    <t>456009200032.810</t>
  </si>
  <si>
    <t>556009200032.810</t>
  </si>
  <si>
    <t>DAWN PLANT C - 1 &amp; 2 (SOUTH PLANT) - CASE</t>
  </si>
  <si>
    <t>456009200032.82</t>
  </si>
  <si>
    <t>556009200032.82</t>
  </si>
  <si>
    <t>DAWN PLANT C - 1 &amp; 2 (SOUTH PLANT) - ELECT/CTRLS</t>
  </si>
  <si>
    <t>456009200032.84</t>
  </si>
  <si>
    <t>556009200032.84</t>
  </si>
  <si>
    <t>DAWN PLANT C - 1 &amp; 2 (SOUTH PLANT) - FOUNDATION</t>
  </si>
  <si>
    <t>456009200032.240</t>
  </si>
  <si>
    <t>556009200032.240</t>
  </si>
  <si>
    <t>DAWN PLANT C - 1 &amp; 2 (SOUTH PLANT) - SCRUBBER</t>
  </si>
  <si>
    <t>456009200032.720</t>
  </si>
  <si>
    <t>556009200032.720</t>
  </si>
  <si>
    <t>DAWN PLANT C - 1 &amp; 2 (SOUTH PLANT) - TELEMETRY</t>
  </si>
  <si>
    <t>456009200032.780</t>
  </si>
  <si>
    <t>556009200032.780</t>
  </si>
  <si>
    <t>DAWN PLANT C - 1 &amp; 2 (SOUTH PLANT) - TURBINE</t>
  </si>
  <si>
    <t>456009200032.790</t>
  </si>
  <si>
    <t>556009200032.790</t>
  </si>
  <si>
    <t>DAWN PLANT C - 1 &amp; 2 (SOUTH PLANT) -ELECTRIC/CTR</t>
  </si>
  <si>
    <t>456009200062.169</t>
  </si>
  <si>
    <t>556009200062.169</t>
  </si>
  <si>
    <t>DAWN PLANT C - 1 &amp; 2 (SOUTH PLANT) -PIPING &amp; MIS</t>
  </si>
  <si>
    <t>456009200062.615</t>
  </si>
  <si>
    <t>556009200062.615</t>
  </si>
  <si>
    <t>DAWN PLANT C - AUXILLARY BUILDING #2</t>
  </si>
  <si>
    <t>452009100005.763</t>
  </si>
  <si>
    <t>552009100005.763</t>
  </si>
  <si>
    <t>DAWN PLANT C - COMP BLDNG - ELECTRONIC CONTROLS</t>
  </si>
  <si>
    <t>452009200011.761</t>
  </si>
  <si>
    <t>552009200011.761</t>
  </si>
  <si>
    <t>DAWN PLANT C - COMPRESSOR BUILDING</t>
  </si>
  <si>
    <t>452009200011.763</t>
  </si>
  <si>
    <t>452009200011.769</t>
  </si>
  <si>
    <t>552009200011.763</t>
  </si>
  <si>
    <t>552009200011.769</t>
  </si>
  <si>
    <t>Dawn Plant C - Control Valve Upgrade</t>
  </si>
  <si>
    <t>456009200146.805</t>
  </si>
  <si>
    <t>Dawn Plant C - Control Valve Upgrade - NReg</t>
  </si>
  <si>
    <t>556009200146.805</t>
  </si>
  <si>
    <t>DAWN PLANT C - CRANE UPGRADE</t>
  </si>
  <si>
    <t>452009200185.763</t>
  </si>
  <si>
    <t>DAWN PLANT C - DRYER BUILDING</t>
  </si>
  <si>
    <t>452009200013.763</t>
  </si>
  <si>
    <t>452009200130.763</t>
  </si>
  <si>
    <t>552009200013.763</t>
  </si>
  <si>
    <t>552009200130.763</t>
  </si>
  <si>
    <t>DAWN PLANT C - ELECTRICAL CONTROL BLDG - ELCTRCL</t>
  </si>
  <si>
    <t>452009200012.761</t>
  </si>
  <si>
    <t>552009200012.761</t>
  </si>
  <si>
    <t>DAWN PLANT C - ELECTRICAL CONTROL BUILDING</t>
  </si>
  <si>
    <t>452009200012.763</t>
  </si>
  <si>
    <t>552009200012.763</t>
  </si>
  <si>
    <t>Dawn Plant C - Fuel Control Upgd -Elect/Ctrls Nr</t>
  </si>
  <si>
    <t>556009200124.840</t>
  </si>
  <si>
    <t>Dawn Plant C - Fuel Control Upgrade - Elect /Ctr</t>
  </si>
  <si>
    <t>456009200124.840</t>
  </si>
  <si>
    <t>DAWN PLANT C - PIPING &amp; MISC</t>
  </si>
  <si>
    <t>DAWN TWP  l  26  c  2</t>
  </si>
  <si>
    <t>456009200089.615</t>
  </si>
  <si>
    <t>556009200089.615</t>
  </si>
  <si>
    <t>DAWN PLANT C - POWER GAS BUILDING</t>
  </si>
  <si>
    <t>452009100022.763</t>
  </si>
  <si>
    <t>552009100022.763</t>
  </si>
  <si>
    <t>DAWN PLANT C - ROADWAY TO AUXILLARY BUILDING#2</t>
  </si>
  <si>
    <t>452009200006.763</t>
  </si>
  <si>
    <t>552009200006.763</t>
  </si>
  <si>
    <t>Dawn Plant C - UPS Battery Repl</t>
  </si>
  <si>
    <t>456009200151.780</t>
  </si>
  <si>
    <t>556009200151.780</t>
  </si>
  <si>
    <t>DAWN PLANT C (SOUTH PLANT) - Air Intake</t>
  </si>
  <si>
    <t>456009200032.170</t>
  </si>
  <si>
    <t>556009200032.170</t>
  </si>
  <si>
    <t>DAWN PLANT C (SOUTH PLANT) - ENGINE RB211-24A</t>
  </si>
  <si>
    <t>DAWN TWP     # 1750-127</t>
  </si>
  <si>
    <t>456009200032.190</t>
  </si>
  <si>
    <t>556009200032.190</t>
  </si>
  <si>
    <t>DAWN PLANT C (SOUTH PLANT) - Exhaust/Sil</t>
  </si>
  <si>
    <t>456009200032.210</t>
  </si>
  <si>
    <t>556009200032.210</t>
  </si>
  <si>
    <t>DAWN PLANT C (SOUTH PLANT) - Lube Oil Sy</t>
  </si>
  <si>
    <t>456009200032.200</t>
  </si>
  <si>
    <t>556009200032.200</t>
  </si>
  <si>
    <t>DAWN PLANT D  - MAIN LOBBY SECURITY</t>
  </si>
  <si>
    <t>452009300124.769</t>
  </si>
  <si>
    <t>DAWN PLANT D - BARREL STORAGE &amp; OIL TRF FACILITY</t>
  </si>
  <si>
    <t>452009300111.763</t>
  </si>
  <si>
    <t>552009300111.763</t>
  </si>
  <si>
    <t>DAWN PLANT D - COMPRESSOR STN - AUX BLDG#3</t>
  </si>
  <si>
    <t>452009300057.763</t>
  </si>
  <si>
    <t>452009300057.769</t>
  </si>
  <si>
    <t>552009300057.763</t>
  </si>
  <si>
    <t>552009300057.769</t>
  </si>
  <si>
    <t>DAWN PLANT D - COMPRESSOR STN - AUX BLDG#3 - ELC</t>
  </si>
  <si>
    <t>452009300057.761</t>
  </si>
  <si>
    <t>552009300057.761</t>
  </si>
  <si>
    <t>DAWN PLANT D - COMPRESSOR STN - AUX BLDG#3 - HVA</t>
  </si>
  <si>
    <t>452009300057.760</t>
  </si>
  <si>
    <t>552009300057.760</t>
  </si>
  <si>
    <t>DAWN PLANT D - COMPRESSOR STN - COMPRESSOR BLDG</t>
  </si>
  <si>
    <t>452009300056.763</t>
  </si>
  <si>
    <t>552009300056.763</t>
  </si>
  <si>
    <t>DAWN PLANT D - COMPRESSOR STN - YARD IMPROVEMENT</t>
  </si>
  <si>
    <t>452009300056.752</t>
  </si>
  <si>
    <t>552009300056.752</t>
  </si>
  <si>
    <t>DAWN PLANT D - DAWN NORTH YARD - WORKSHOP</t>
  </si>
  <si>
    <t>452009300129.763</t>
  </si>
  <si>
    <t>DAWN PLANT D - GAUGE BUILDING (TECUMSEH LOOP)</t>
  </si>
  <si>
    <t>452009300045.760</t>
  </si>
  <si>
    <t>452009300045.763</t>
  </si>
  <si>
    <t>552009300045.760</t>
  </si>
  <si>
    <t>552009300045.763</t>
  </si>
  <si>
    <t>DAWN PLANT D - GREAT LAKES TIE IN</t>
  </si>
  <si>
    <t>452009300043.763</t>
  </si>
  <si>
    <t>552009300043.763</t>
  </si>
  <si>
    <t>DAWN PLANT D - LAND</t>
  </si>
  <si>
    <t>DAWN TWP   L 24 C 2 (EAST HALF)</t>
  </si>
  <si>
    <t>450009300004.1985</t>
  </si>
  <si>
    <t>DAWN TWP   L 26 C 2</t>
  </si>
  <si>
    <t>450009300007.1982</t>
  </si>
  <si>
    <t>450009300008.1984</t>
  </si>
  <si>
    <t>550009300004.1985</t>
  </si>
  <si>
    <t>550009300007.1982</t>
  </si>
  <si>
    <t>550009300008.1984</t>
  </si>
  <si>
    <t>DAWN PLANT D - NORTH ADMIN - AIR COMPRESSOR</t>
  </si>
  <si>
    <t>452009300191.779</t>
  </si>
  <si>
    <t>DAWN PLANT D - NORTH ADMIN - FIRE ALARM PANEL</t>
  </si>
  <si>
    <t>452009300199.768</t>
  </si>
  <si>
    <t>DAWN PLANT D - NORTH NPS 42 N/S - HEATER BUILDIN</t>
  </si>
  <si>
    <t>452009300071.763</t>
  </si>
  <si>
    <t>552009300071.763</t>
  </si>
  <si>
    <t>DAWN PLANT D - OPERATION CENTRE - NEW ROOF</t>
  </si>
  <si>
    <t>452009300115.763</t>
  </si>
  <si>
    <t>552009300115.763</t>
  </si>
  <si>
    <t>DAWN PLANT D - OPERATION CENTRE - PLUMBING/WATER</t>
  </si>
  <si>
    <t>452009300118.762</t>
  </si>
  <si>
    <t>552009300118.762</t>
  </si>
  <si>
    <t>DAWN PLANT D - OPERATION CENTRE - WATER BUILDING</t>
  </si>
  <si>
    <t>DAWN TWP     NORTH</t>
  </si>
  <si>
    <t>452009300041.763</t>
  </si>
  <si>
    <t>552009300041.763</t>
  </si>
  <si>
    <t>DAWN PLANT D - OPERATION CTR</t>
  </si>
  <si>
    <t>DAWN TWP   L 26 C 2  NORTH</t>
  </si>
  <si>
    <t>452009300040.763</t>
  </si>
  <si>
    <t>552009300040.763</t>
  </si>
  <si>
    <t>DAWN PLANT D - OPERATION CTR - ELECTRICAL</t>
  </si>
  <si>
    <t>452009300040.761</t>
  </si>
  <si>
    <t>552009300040.761</t>
  </si>
  <si>
    <t>DAWN PLANT D - OPERATION CTR - FENCE (GATE 4 + 1</t>
  </si>
  <si>
    <t>452009300040.230</t>
  </si>
  <si>
    <t>552009300040.230</t>
  </si>
  <si>
    <t>DAWN PLANT D - OPERATION CTR - HVAC</t>
  </si>
  <si>
    <t>452009300040.760</t>
  </si>
  <si>
    <t>552009300040.760</t>
  </si>
  <si>
    <t>DAWN PLANT D - OPERATION CTR - MISC GRAVEL</t>
  </si>
  <si>
    <t>452009300040.769</t>
  </si>
  <si>
    <t>552009300040.769</t>
  </si>
  <si>
    <t>DAWN PLANT D - OPERATION CTR - PARKING LOT</t>
  </si>
  <si>
    <t>452009300040.752</t>
  </si>
  <si>
    <t>552009300040.752</t>
  </si>
  <si>
    <t>DAWN PLANT D - OPERATION CTR - PLUMBING/WATER</t>
  </si>
  <si>
    <t>452009300040.762</t>
  </si>
  <si>
    <t>552009300040.762</t>
  </si>
  <si>
    <t>DAWN PLANT D - OPERATION CTR - SECURITY UPGRADE</t>
  </si>
  <si>
    <t>452009300135.763</t>
  </si>
  <si>
    <t>DAWN PLANT D - OPERATION CTR-CAFETERIA CUPBOARDS</t>
  </si>
  <si>
    <t>452009300209.768</t>
  </si>
  <si>
    <t>DAWN PLANT D - OPERATION CTR-Dawn SewageFlowMete</t>
  </si>
  <si>
    <t>552009300225.779</t>
  </si>
  <si>
    <t>DAWN PLANT D - OPERATIONS CENTRE - OIL TRNSFER S</t>
  </si>
  <si>
    <t>452009300108.763</t>
  </si>
  <si>
    <t>552009300108.763</t>
  </si>
  <si>
    <t>DAWN PLANT D - OPERATIONS CENTRE - WELD SHOP</t>
  </si>
  <si>
    <t>452009300103.751</t>
  </si>
  <si>
    <t>452009300103.769</t>
  </si>
  <si>
    <t>552009300103.751</t>
  </si>
  <si>
    <t>552009300103.769</t>
  </si>
  <si>
    <t>DAWN PLANT D - PCB STORAGE FACILITIES</t>
  </si>
  <si>
    <t>DAWN TWP (NORTH)</t>
  </si>
  <si>
    <t>452009300042.763</t>
  </si>
  <si>
    <t>552009300042.763</t>
  </si>
  <si>
    <t>DAWN PLANT D - piping &amp; misc</t>
  </si>
  <si>
    <t>456009300085.615</t>
  </si>
  <si>
    <t>556009300085.615</t>
  </si>
  <si>
    <t>Dawn Plant D - Recycle Valve Upgrade</t>
  </si>
  <si>
    <t>456009300150.615</t>
  </si>
  <si>
    <t>456009300150.840</t>
  </si>
  <si>
    <t>556009300150.615</t>
  </si>
  <si>
    <t>556009300150.840</t>
  </si>
  <si>
    <t>Dawn Plant D - Safety &amp; Security Upgr- NReg -Cnt</t>
  </si>
  <si>
    <t>Dawn Plant D</t>
  </si>
  <si>
    <t>552009300220.779</t>
  </si>
  <si>
    <t>Dawn Plant D - Safety &amp; Security Upgrades - Cntr</t>
  </si>
  <si>
    <t>452009300220.779</t>
  </si>
  <si>
    <t>DAWN PLANT D - SECURITY UPGRADES</t>
  </si>
  <si>
    <t>452009300203.779</t>
  </si>
  <si>
    <t>DAWN PLANT D - Sewage Lagoon Flow Meter - Contro</t>
  </si>
  <si>
    <t>452009300225.779</t>
  </si>
  <si>
    <t>DAWN PLANT D - VALVE ASSEMBLY P1007</t>
  </si>
  <si>
    <t>556009300092.188</t>
  </si>
  <si>
    <t>DAWN PLANT D - VALVE REPLACEMENT P1007</t>
  </si>
  <si>
    <t>456009300092.188</t>
  </si>
  <si>
    <t>DAWN PLANT D - VALVE SITE (TELEMETRY BUILDING)</t>
  </si>
  <si>
    <t>DAWN TWP   L 25 C 1</t>
  </si>
  <si>
    <t>452009300044.763</t>
  </si>
  <si>
    <t>552009300044.763</t>
  </si>
  <si>
    <t>Dawn Plant D - Warehouse Shelving</t>
  </si>
  <si>
    <t>452009300248.768</t>
  </si>
  <si>
    <t>552009300248.768</t>
  </si>
  <si>
    <t>DAWN PLANT D - WASTE STORAGE COMPOUND</t>
  </si>
  <si>
    <t>452009300119.763</t>
  </si>
  <si>
    <t>552009300119.763</t>
  </si>
  <si>
    <t>DAWN PLANT D - WEATHER STATION</t>
  </si>
  <si>
    <t>DAWN TWP   L  26  C  2</t>
  </si>
  <si>
    <t>452009300186.779</t>
  </si>
  <si>
    <t>DAWN PLANT D (NORTH PLANT)</t>
  </si>
  <si>
    <t>456009300056.615</t>
  </si>
  <si>
    <t>556009300034.615</t>
  </si>
  <si>
    <t>556009300056.615</t>
  </si>
  <si>
    <t>DAWN PLANT D (NORTH PLANT) - AERO ASSEMBLY</t>
  </si>
  <si>
    <t>456009300035.80</t>
  </si>
  <si>
    <t>556009300035.80</t>
  </si>
  <si>
    <t>DAWN PLANT D (NORTH PLANT) - AFTERCOOLERS</t>
  </si>
  <si>
    <t>456009300035.5</t>
  </si>
  <si>
    <t>556009300035.5</t>
  </si>
  <si>
    <t>DAWN PLANT D (NORTH PLANT) - CASE</t>
  </si>
  <si>
    <t>456009300035.82</t>
  </si>
  <si>
    <t>556009300035.82</t>
  </si>
  <si>
    <t>DAWN PLANT D (NORTH PLANT) - ELECT/CTRLS</t>
  </si>
  <si>
    <t>456009300035.84</t>
  </si>
  <si>
    <t>556009300035.84</t>
  </si>
  <si>
    <t>DAWN PLANT D (NORTH PLANT) - ENGINE RB211-24C</t>
  </si>
  <si>
    <t>DAWN TWP       # 1750-178</t>
  </si>
  <si>
    <t>456009300035.190</t>
  </si>
  <si>
    <t>556009300035.190</t>
  </si>
  <si>
    <t>DAWN PLANT D (NORTH PLANT) - Exhaust/Sil</t>
  </si>
  <si>
    <t>456009300056.210</t>
  </si>
  <si>
    <t>556009300056.210</t>
  </si>
  <si>
    <t>DAWN PLANT D (NORTH PLANT) - FOUNDATION</t>
  </si>
  <si>
    <t>456009300035.240</t>
  </si>
  <si>
    <t>556009300035.240</t>
  </si>
  <si>
    <t>DAWN PLANT D (NORTH PLANT) - GROUNDBED # 19</t>
  </si>
  <si>
    <t>456009300035.270</t>
  </si>
  <si>
    <t>556009300035.270</t>
  </si>
  <si>
    <t>DAWN PLANT D (NORTH PLANT) - GROUNDBED # 280</t>
  </si>
  <si>
    <t>456009300034.270</t>
  </si>
  <si>
    <t>556009300034.270</t>
  </si>
  <si>
    <t>DAWN PLANT D (NORTH PLANT) - Lube Oil Sy</t>
  </si>
  <si>
    <t>456009300035.200</t>
  </si>
  <si>
    <t>556009300035.200</t>
  </si>
  <si>
    <t>DAWN PLANT D (NORTH PLANT) - PIPING &amp; OTHER</t>
  </si>
  <si>
    <t>456009300035.615</t>
  </si>
  <si>
    <t>556009300035.615</t>
  </si>
  <si>
    <t>DAWN PLANT D (NORTH PLANT) - PURIFICATION</t>
  </si>
  <si>
    <t>456009300035.630</t>
  </si>
  <si>
    <t>556009300035.630</t>
  </si>
  <si>
    <t>DAWN PLANT D (NORTH PLANT) - RECTIFIER # 19</t>
  </si>
  <si>
    <t>456009300035.670</t>
  </si>
  <si>
    <t>DAWN PLANT D (NORTH PLANT) - RECTIFIER # 279</t>
  </si>
  <si>
    <t>456009300033.670</t>
  </si>
  <si>
    <t>556009300033.670</t>
  </si>
  <si>
    <t>DAWN PLANT D (NORTH PLANT) - RECTIFIER # 280</t>
  </si>
  <si>
    <t>456009300034.670</t>
  </si>
  <si>
    <t>DAWN PLANT D (NORTH PLANT) - SCRUBBER</t>
  </si>
  <si>
    <t>456009300035.720</t>
  </si>
  <si>
    <t>556009300035.720</t>
  </si>
  <si>
    <t>DAWN PLANT D (NORTH PLANT) - TURBINE</t>
  </si>
  <si>
    <t>456009300035.790</t>
  </si>
  <si>
    <t>556009300035.790</t>
  </si>
  <si>
    <t>DAWN PLANT D (PAYNE COMPRESSOR)</t>
  </si>
  <si>
    <t>456009300037.615</t>
  </si>
  <si>
    <t>556009300037.615</t>
  </si>
  <si>
    <t>DAWN PLANT D (PAYNE COMPRESSOR) - ELECT/CTRLS</t>
  </si>
  <si>
    <t>456009300037.84</t>
  </si>
  <si>
    <t>556009300037.84</t>
  </si>
  <si>
    <t>DAWN PLANT D (PAYNE COMPRESSOR) - ENGINE</t>
  </si>
  <si>
    <t>456009300037.190</t>
  </si>
  <si>
    <t>556009300037.190</t>
  </si>
  <si>
    <t>DAWN PLANT D (PAYNE COMPRESSOR) - FOUNDATION</t>
  </si>
  <si>
    <t>456009300037.240</t>
  </si>
  <si>
    <t>556009300037.240</t>
  </si>
  <si>
    <t>DAWN PLANT D- AUX BLDG #3-3 COOLING FAN FRQNCY D</t>
  </si>
  <si>
    <t>452009300145.761</t>
  </si>
  <si>
    <t>552009300145.761</t>
  </si>
  <si>
    <t>DAWN PLANT D COMPRESSOR STN - CONTROL BUILDING</t>
  </si>
  <si>
    <t>452009300058.763</t>
  </si>
  <si>
    <t>552009300058.763</t>
  </si>
  <si>
    <t>DAWN PLANT D OPERATION CTR - LANDSCAPING</t>
  </si>
  <si>
    <t>452009300040.751</t>
  </si>
  <si>
    <t>552009300040.751</t>
  </si>
  <si>
    <t>DAWN PLANT D OPERATIONS CENTRE - WELD SHOP</t>
  </si>
  <si>
    <t>452009300103.240</t>
  </si>
  <si>
    <t>552009300103.240</t>
  </si>
  <si>
    <t>Dawn Plant D Re-Aero - Aero Assembly Centrifugal</t>
  </si>
  <si>
    <t>556009300138.180</t>
  </si>
  <si>
    <t>Dawn Plant D Re-Aero - Control Valves</t>
  </si>
  <si>
    <t>557009300123.805</t>
  </si>
  <si>
    <t>Dawn Plant D Re-Aero - Power Turbine</t>
  </si>
  <si>
    <t>556009300138.790</t>
  </si>
  <si>
    <t>Dawn Plant D -Safety &amp; Sec Upgr -NReg-Int/Ext Bl</t>
  </si>
  <si>
    <t>552009300220.768</t>
  </si>
  <si>
    <t>Dawn Plant D -Safety &amp; Security Upgr -Int/Ext Bl</t>
  </si>
  <si>
    <t>452009300220.768</t>
  </si>
  <si>
    <t>DAWN PLANT E</t>
  </si>
  <si>
    <t>456009400091.84</t>
  </si>
  <si>
    <t>DAWN PLANT E - AUXILLARY BUILDING # 4</t>
  </si>
  <si>
    <t>452009400065.763</t>
  </si>
  <si>
    <t>DAWN PLANT E - AUXILLARY BUILDING # 4 - ELECTRIC</t>
  </si>
  <si>
    <t>452009400065.761</t>
  </si>
  <si>
    <t>DAWN PLANT E - COMP &amp; EQUIPMENT</t>
  </si>
  <si>
    <t>452009400070.763</t>
  </si>
  <si>
    <t>DAWN PLANT E - COMPRESSION BUILDING</t>
  </si>
  <si>
    <t>452009400063.763</t>
  </si>
  <si>
    <t>DAWN PLANT E - CONTROL BLDG</t>
  </si>
  <si>
    <t>452009400066.763</t>
  </si>
  <si>
    <t>DAWN PLANT E - FUEL GAS CONDITIONING UPGRADE</t>
  </si>
  <si>
    <t>456009400080.615</t>
  </si>
  <si>
    <t>DAWN PLANT E - LUBE OIL SYSTEM</t>
  </si>
  <si>
    <t>456009400142.200</t>
  </si>
  <si>
    <t>DAWN PLANT E - POWER GAS BUILDING</t>
  </si>
  <si>
    <t>452009400067.763</t>
  </si>
  <si>
    <t>DAWN PLANT E - PUMPHOUSE</t>
  </si>
  <si>
    <t>452009400069.763</t>
  </si>
  <si>
    <t>DAWN PLANT E - RECYCLE VALVE BUILDING</t>
  </si>
  <si>
    <t>452009400068.763</t>
  </si>
  <si>
    <t>DAWN PLANT E - VALVE NEST TERMINATION BUILDING</t>
  </si>
  <si>
    <t>452009400064.763</t>
  </si>
  <si>
    <t>DAWN PLANT E - YARD</t>
  </si>
  <si>
    <t>452009400063.752</t>
  </si>
  <si>
    <t>DAWN PLANT E (NORTH PLANT)</t>
  </si>
  <si>
    <t>456009400039.615</t>
  </si>
  <si>
    <t>DAWN PLANT E (NORTH PLANT) - AERO ASSEMBLY</t>
  </si>
  <si>
    <t>456009400039.80</t>
  </si>
  <si>
    <t>DAWN PLANT E (NORTH PLANT) - AFTERCOOLER</t>
  </si>
  <si>
    <t>456009400039.5</t>
  </si>
  <si>
    <t>DAWN PLANT E (NORTH PLANT) - Block Valve</t>
  </si>
  <si>
    <t>456009400039.810</t>
  </si>
  <si>
    <t>DAWN PLANT E (NORTH PLANT) - COMPRESSOR CASE</t>
  </si>
  <si>
    <t>456009400039.82</t>
  </si>
  <si>
    <t>DAWN PLANT E (NORTH PLANT) - COMPRSSR ELECT/ CTR</t>
  </si>
  <si>
    <t>456009400039.84</t>
  </si>
  <si>
    <t>DAWN PLANT E (NORTH PLANT) - ELECTRONIC</t>
  </si>
  <si>
    <t>456009400039.761</t>
  </si>
  <si>
    <t>DAWN PLANT E (NORTH PLANT) - ENGINE RB211-24C</t>
  </si>
  <si>
    <t>DAWN TWP      #1750-217</t>
  </si>
  <si>
    <t>456009400039.190</t>
  </si>
  <si>
    <t>DAWN PLANT E (NORTH PLANT) - Exhaust/Sil</t>
  </si>
  <si>
    <t>456009400039.210</t>
  </si>
  <si>
    <t>DAWN PLANT E (NORTH PLANT) - FOUNDATION</t>
  </si>
  <si>
    <t>456009400039.240</t>
  </si>
  <si>
    <t>DAWN PLANT E (NORTH PLANT) - Lube Oil Sy</t>
  </si>
  <si>
    <t>456009400039.200</t>
  </si>
  <si>
    <t>DAWN PLANT E (NORTH PLANT) - Lube Oil System</t>
  </si>
  <si>
    <t>456009400120.200</t>
  </si>
  <si>
    <t>DAWN PLANT E (NORTH PLANT) - SCRUBBER</t>
  </si>
  <si>
    <t>456009400039.720</t>
  </si>
  <si>
    <t>DAWN PLANT E (NORTH PLANT) - TELEMETRY</t>
  </si>
  <si>
    <t>456009400039.780</t>
  </si>
  <si>
    <t>DAWN PLANT E (NORTH PLANT) - TURBINE</t>
  </si>
  <si>
    <t>456009400039.790</t>
  </si>
  <si>
    <t>456009400046.790</t>
  </si>
  <si>
    <t>456009400054.790</t>
  </si>
  <si>
    <t>DAWN PLANT E -EXHAUST/SILENCER</t>
  </si>
  <si>
    <t>456009400090.191</t>
  </si>
  <si>
    <t>DAWN PLANT E -HPT BLADE REJUVENATOR - ENGINE</t>
  </si>
  <si>
    <t>456009400078.190</t>
  </si>
  <si>
    <t>DAWN PLANT E -HPT BLADE REJUVENATOR - GAS TURBIN</t>
  </si>
  <si>
    <t>456009400078.790</t>
  </si>
  <si>
    <t>DAWN PLANT E -WATER PROTECTION UPGRADE</t>
  </si>
  <si>
    <t>452009400165.762</t>
  </si>
  <si>
    <t>DAWN PLANT F - COMPRESSOR BUILDING</t>
  </si>
  <si>
    <t>452009500116.752</t>
  </si>
  <si>
    <t>452009500116.762</t>
  </si>
  <si>
    <t>452009500116.763</t>
  </si>
  <si>
    <t>452009500116.769</t>
  </si>
  <si>
    <t>552009500116.230</t>
  </si>
  <si>
    <t>552009500116.752</t>
  </si>
  <si>
    <t>552009500116.762</t>
  </si>
  <si>
    <t>552009500116.763</t>
  </si>
  <si>
    <t>552009500116.769</t>
  </si>
  <si>
    <t>DAWN PLANT F - COMPRESSOR BUILDING - FENCE</t>
  </si>
  <si>
    <t>452009500116.230</t>
  </si>
  <si>
    <t>DAWN PLANT F - COMPRESSOR BUILDING - FOUNDATION</t>
  </si>
  <si>
    <t>452009500116.240</t>
  </si>
  <si>
    <t>552009500116.240</t>
  </si>
  <si>
    <t>DAWN PLANT F - COMPRESSOR BUILDING - HVAC</t>
  </si>
  <si>
    <t>452009500116.761</t>
  </si>
  <si>
    <t>552009500116.761</t>
  </si>
  <si>
    <t>DAWN PLANT F - COMPRESSOR BUILDING - LANDSCAPING</t>
  </si>
  <si>
    <t>452009500116.751</t>
  </si>
  <si>
    <t>552009500116.751</t>
  </si>
  <si>
    <t>DAWN PLANT F - COMPRESSOR BUILDING - SIGNAGE</t>
  </si>
  <si>
    <t>452009500116.768</t>
  </si>
  <si>
    <t>552009500116.768</t>
  </si>
  <si>
    <t>DAWN PLANT F - POWER GAS BUILDING</t>
  </si>
  <si>
    <t>452009500175.763</t>
  </si>
  <si>
    <t>552009500175.763</t>
  </si>
  <si>
    <t>DAWN PLANT F - UNIT CONTROL BUILDING</t>
  </si>
  <si>
    <t>452009500117.763</t>
  </si>
  <si>
    <t>452009500117.769</t>
  </si>
  <si>
    <t>552009500117.763</t>
  </si>
  <si>
    <t>552009500117.769</t>
  </si>
  <si>
    <t>DAWN PLANT F - UNIT CONTROL BUILDING - ELCTRCL S</t>
  </si>
  <si>
    <t>452009500117.761</t>
  </si>
  <si>
    <t>552009500117.761</t>
  </si>
  <si>
    <t>DAWN PLANT F (NORTH PLANT)</t>
  </si>
  <si>
    <t>456009500048.615</t>
  </si>
  <si>
    <t>456009500199.840</t>
  </si>
  <si>
    <t>556009500048.615</t>
  </si>
  <si>
    <t>556009500199.840</t>
  </si>
  <si>
    <t>DAWN PLANT F (NORTH PLANT) - 1-STAGE AER</t>
  </si>
  <si>
    <t>456009500086.180</t>
  </si>
  <si>
    <t>556009500086.180</t>
  </si>
  <si>
    <t>DAWN PLANT F (NORTH PLANT) - 1-STAGE AERO ASSEMB</t>
  </si>
  <si>
    <t>456009500048.80</t>
  </si>
  <si>
    <t>556009500048.80</t>
  </si>
  <si>
    <t>DAWN PLANT F (NORTH PLANT) - 2-STAGE AER</t>
  </si>
  <si>
    <t>456009500087.180</t>
  </si>
  <si>
    <t>556009500087.180</t>
  </si>
  <si>
    <t>DAWN PLANT F (NORTH PLANT) - 5-STAGE AER</t>
  </si>
  <si>
    <t>456009500048.180</t>
  </si>
  <si>
    <t>556009500048.180</t>
  </si>
  <si>
    <t>DAWN PLANT F (NORTH PLANT) - AFTERCOOLER</t>
  </si>
  <si>
    <t>456009500048.175</t>
  </si>
  <si>
    <t>556009500048.175</t>
  </si>
  <si>
    <t>DAWN PLANT F (NORTH PLANT) - Block Valve</t>
  </si>
  <si>
    <t>456009500048.810</t>
  </si>
  <si>
    <t>556009500048.810</t>
  </si>
  <si>
    <t>DAWN PLANT F (NORTH PLANT) - Contol Valv</t>
  </si>
  <si>
    <t>456009500048.805</t>
  </si>
  <si>
    <t>556009500048.805</t>
  </si>
  <si>
    <t>DAWN PLANT F (NORTH PLANT) - CRANE MOD</t>
  </si>
  <si>
    <t>456009500073.615</t>
  </si>
  <si>
    <t>556009500073.615</t>
  </si>
  <si>
    <t>DAWN PLANT F (NORTH PLANT) - ELECTRICAL/</t>
  </si>
  <si>
    <t>456009500048.840</t>
  </si>
  <si>
    <t>556009500048.840</t>
  </si>
  <si>
    <t>DAWN PLANT F (NORTH PLANT) - TELEMETRY</t>
  </si>
  <si>
    <t>456009500048.761</t>
  </si>
  <si>
    <t>556009500048.761</t>
  </si>
  <si>
    <t>DAWN PLANT F UNIT CONTROL BLDG</t>
  </si>
  <si>
    <t>452009500117.760</t>
  </si>
  <si>
    <t>DAWN PLANT F UNIT CONTROL BUILDING - FOUNDATION</t>
  </si>
  <si>
    <t>452009500117.240</t>
  </si>
  <si>
    <t>552009500117.240</t>
  </si>
  <si>
    <t>DAWN PLANT F-1 (NORTH PLANT) - AIR INTAK</t>
  </si>
  <si>
    <t>456009500086.170</t>
  </si>
  <si>
    <t>556009500086.170</t>
  </si>
  <si>
    <t>DAWN PLANT F-1 (NORTH PLANT) - COMPRESSO</t>
  </si>
  <si>
    <t>456009500086.182</t>
  </si>
  <si>
    <t>556009500086.182</t>
  </si>
  <si>
    <t>DAWN PLANT F-1 (NORTH PLANT) - ENGINE TA</t>
  </si>
  <si>
    <t>556009500086.190</t>
  </si>
  <si>
    <t>DAWN PLANT F-1 (NORTH PLANT) - EXHAUST</t>
  </si>
  <si>
    <t>456009500086.210</t>
  </si>
  <si>
    <t>DAWN PLANT F-1 (NORTH PLANT) - Exhaust</t>
  </si>
  <si>
    <t>456009500129.210</t>
  </si>
  <si>
    <t>556009500086.210</t>
  </si>
  <si>
    <t>DAWN PLANT F-1 (NORTH PLANT) - LUBE OIL</t>
  </si>
  <si>
    <t>456009500086.200</t>
  </si>
  <si>
    <t>556009500086.200</t>
  </si>
  <si>
    <t>DAWN PLANT F-1 (NORTH PLANT) - SCRUBBER</t>
  </si>
  <si>
    <t>456009500086.720</t>
  </si>
  <si>
    <t>556009500086.720</t>
  </si>
  <si>
    <t>DAWN PLANT F-1 (NORTH PLANT) -NReg - Exhaust</t>
  </si>
  <si>
    <t>556009500129.210</t>
  </si>
  <si>
    <t>Dawn Plant F-1 Solar HMI Upgrades</t>
  </si>
  <si>
    <t>456009500148.780</t>
  </si>
  <si>
    <t>556009500148.780</t>
  </si>
  <si>
    <t>DAWN PLANT F-1(NORTH PLT)-ENG TAURUS 70S (TC0629</t>
  </si>
  <si>
    <t>456009500086.190</t>
  </si>
  <si>
    <t>DAWN PLANT F-2 (NORTH PLANT) - AIR INTAK</t>
  </si>
  <si>
    <t>456009500087.170</t>
  </si>
  <si>
    <t>DAWN PLANT F-2 (NORTH PLANT) - AIR INTAKE</t>
  </si>
  <si>
    <t>556009500087.170</t>
  </si>
  <si>
    <t>DAWN PLANT F-2 (NORTH PLANT) - COMPRESSO</t>
  </si>
  <si>
    <t>456009500087.182</t>
  </si>
  <si>
    <t>DAWN PLANT F-2 (NORTH PLANT) - COMPRESSOR</t>
  </si>
  <si>
    <t>556009500087.182</t>
  </si>
  <si>
    <t>DAWN PLANT F-2 (NORTH PLANT) - ENGINE TA</t>
  </si>
  <si>
    <t>556009500087.190</t>
  </si>
  <si>
    <t>DAWN PLANT F-2 (NORTH PLANT) - EXHAUST</t>
  </si>
  <si>
    <t>456009500087.210</t>
  </si>
  <si>
    <t>DAWN PLANT F-2 (NORTH PLANT) - Exhaust</t>
  </si>
  <si>
    <t>456009500130.210</t>
  </si>
  <si>
    <t>556009500087.210</t>
  </si>
  <si>
    <t>DAWN PLANT F-2 (NORTH PLANT) - LUBE OIL</t>
  </si>
  <si>
    <t>456009500087.200</t>
  </si>
  <si>
    <t>556009500087.200</t>
  </si>
  <si>
    <t>DAWN PLANT F-2 (NORTH PLANT) - SCRUBBER</t>
  </si>
  <si>
    <t>456009500087.720</t>
  </si>
  <si>
    <t>556009500087.720</t>
  </si>
  <si>
    <t>DAWN PLANT F-2 (NORTH PLANT) -NReg - Exhaust</t>
  </si>
  <si>
    <t>556009500130.210</t>
  </si>
  <si>
    <t>Dawn Plant F-2 Solar HMI Upgrades</t>
  </si>
  <si>
    <t>456009500149.780</t>
  </si>
  <si>
    <t>556009500149.780</t>
  </si>
  <si>
    <t>DAWN PLANT F-2(NORTH PLT)-ENG TAURAS 70S (TC0629</t>
  </si>
  <si>
    <t>456009500087.190</t>
  </si>
  <si>
    <t>DAWN PLANT G</t>
  </si>
  <si>
    <t>456009600051.790</t>
  </si>
  <si>
    <t>556009600051.790</t>
  </si>
  <si>
    <t>Dawn Plant G - Aftercooler</t>
  </si>
  <si>
    <t>456009600145.175</t>
  </si>
  <si>
    <t>Dawn Plant G - Aftercooler NReg</t>
  </si>
  <si>
    <t>556009600145.175</t>
  </si>
  <si>
    <t>DAWN PLANT G - COMPRESSOR BUILDING</t>
  </si>
  <si>
    <t>452009600077.763</t>
  </si>
  <si>
    <t>552009600077.763</t>
  </si>
  <si>
    <t>DAWN PLANT G - COMPRESSOR BUILDING - YARD</t>
  </si>
  <si>
    <t>452009600077.752</t>
  </si>
  <si>
    <t>552009600077.752</t>
  </si>
  <si>
    <t>DAWN PLANT G - Electric/Controls</t>
  </si>
  <si>
    <t>456009600082.84</t>
  </si>
  <si>
    <t>Dawn Plant G - LED Lighting in Comp Bldg</t>
  </si>
  <si>
    <t>452009600243.768</t>
  </si>
  <si>
    <t>552009600243.768</t>
  </si>
  <si>
    <t>DAWN PLANT G - LUBE OIL SYSTEM</t>
  </si>
  <si>
    <t>456009600141.200</t>
  </si>
  <si>
    <t>556009600141.200</t>
  </si>
  <si>
    <t>DAWN PLANT G - NORTH COMP - CNTRL BLDNG</t>
  </si>
  <si>
    <t>452009600080.757</t>
  </si>
  <si>
    <t>452009600080.840</t>
  </si>
  <si>
    <t>552009600080.757</t>
  </si>
  <si>
    <t>552009600080.840</t>
  </si>
  <si>
    <t>DAWN PLANT G - NORTH COMP - CONTROL BUILDING</t>
  </si>
  <si>
    <t>452009600080.763</t>
  </si>
  <si>
    <t>452009600121.765</t>
  </si>
  <si>
    <t>552009600080.763</t>
  </si>
  <si>
    <t>552009600121.765</t>
  </si>
  <si>
    <t>DAWN PLANT G - NORTH COMP - RECYCLE VALVE BUILDI</t>
  </si>
  <si>
    <t>452009600081.763</t>
  </si>
  <si>
    <t>552009600081.763</t>
  </si>
  <si>
    <t>DAWN PLANT G - NORTH COMP - SURGE VALVE BUILDING</t>
  </si>
  <si>
    <t>452009600078.763</t>
  </si>
  <si>
    <t>552009600078.763</t>
  </si>
  <si>
    <t>DAWN PLANT G - POWER GAS DRYER BUILDING</t>
  </si>
  <si>
    <t>452009600079.763</t>
  </si>
  <si>
    <t>552009600079.763</t>
  </si>
  <si>
    <t>DAWN PLANT G - POWER TURBINE - HATCH</t>
  </si>
  <si>
    <t>456009600140.790</t>
  </si>
  <si>
    <t>DAWN PLANT G - POWER TURBINE - NREG - HATCH</t>
  </si>
  <si>
    <t>556009600140.790</t>
  </si>
  <si>
    <t>DAWN PLANT G (NORTH PLANT)</t>
  </si>
  <si>
    <t>456009600040.615</t>
  </si>
  <si>
    <t>556009600040.615</t>
  </si>
  <si>
    <t>DAWN PLANT G (NORTH PLANT) - AERO ASSEMBLY</t>
  </si>
  <si>
    <t>456009600040.80</t>
  </si>
  <si>
    <t>556009600040.80</t>
  </si>
  <si>
    <t>DAWN PLANT G (NORTH PLANT) - AFTERCOOLER</t>
  </si>
  <si>
    <t>456009600040.5</t>
  </si>
  <si>
    <t>556009600040.5</t>
  </si>
  <si>
    <t>DAWN PLANT G (NORTH PLANT) - BLOCK VALVE</t>
  </si>
  <si>
    <t>456009600040.810</t>
  </si>
  <si>
    <t>556009600040.810</t>
  </si>
  <si>
    <t>DAWN PLANT G (NORTH PLANT) - COMPRESSOR CASE</t>
  </si>
  <si>
    <t>456009600040.82</t>
  </si>
  <si>
    <t>556009600040.82</t>
  </si>
  <si>
    <t>DAWN PLANT G (NORTH PLANT) - ELECTRICAL/CONTROLS</t>
  </si>
  <si>
    <t>456009600040.84</t>
  </si>
  <si>
    <t>556009600040.84</t>
  </si>
  <si>
    <t>DAWN PLANT G (NORTH PLANT) - ENGINE RB211-24C</t>
  </si>
  <si>
    <t>DAWN TWP      #1750-275</t>
  </si>
  <si>
    <t>456009600040.190</t>
  </si>
  <si>
    <t>556009600040.190</t>
  </si>
  <si>
    <t>DAWN PLANT G (NORTH PLANT) - EXHAUST</t>
  </si>
  <si>
    <t>456009600040.210</t>
  </si>
  <si>
    <t>556009600040.210</t>
  </si>
  <si>
    <t>DAWN PLANT G (NORTH PLANT) - FOUNDATION</t>
  </si>
  <si>
    <t>456009600040.240</t>
  </si>
  <si>
    <t>556009600040.240</t>
  </si>
  <si>
    <t>DAWN PLANT G (NORTH PLANT) - LUBE OIL SY</t>
  </si>
  <si>
    <t>456009600040.200</t>
  </si>
  <si>
    <t>556009600040.200</t>
  </si>
  <si>
    <t>DAWN PLANT G (NORTH PLANT) - PIPING &amp; MISC</t>
  </si>
  <si>
    <t>556009600058.615</t>
  </si>
  <si>
    <t>DAWN PLANT G (NORTH PLANT) - SCRUBBER</t>
  </si>
  <si>
    <t>456009600040.720</t>
  </si>
  <si>
    <t>556009600040.720</t>
  </si>
  <si>
    <t>DAWN PLANT G (NORTH PLANT) - TELEMETRY</t>
  </si>
  <si>
    <t>456009600040.780</t>
  </si>
  <si>
    <t>556009600040.780</t>
  </si>
  <si>
    <t>DAWN PLANT G (NORTH PLANT) - TURBINE</t>
  </si>
  <si>
    <t>456009600040.790</t>
  </si>
  <si>
    <t>556009600040.790</t>
  </si>
  <si>
    <t>Dawn Plant G (North Plant) - Turbine Overhaul</t>
  </si>
  <si>
    <t>456009600143.790</t>
  </si>
  <si>
    <t>Dawn Plant G (North Plant) - Turbine Overhaul NR</t>
  </si>
  <si>
    <t>556009600143.790</t>
  </si>
  <si>
    <t>DAWN PLANT G-Electric/Ctrls</t>
  </si>
  <si>
    <t>556009600082.84</t>
  </si>
  <si>
    <t>DAWN PLANT I - AIR INTAKE</t>
  </si>
  <si>
    <t>556009800065.170</t>
  </si>
  <si>
    <t>DAWN PLANT i - COMPRESSOR BUILDING</t>
  </si>
  <si>
    <t>552009800147.751</t>
  </si>
  <si>
    <t>552009800147.752</t>
  </si>
  <si>
    <t>552009800147.760</t>
  </si>
  <si>
    <t>552009800147.761</t>
  </si>
  <si>
    <t>552009800147.763</t>
  </si>
  <si>
    <t>DAWN PLANT i - CONTROL BUILDING</t>
  </si>
  <si>
    <t>552009800146.760</t>
  </si>
  <si>
    <t>552009800146.763</t>
  </si>
  <si>
    <t>DAWN PLANT I - EXHAUST</t>
  </si>
  <si>
    <t>556009800065.210</t>
  </si>
  <si>
    <t>DAWN PLANT I - LUBE OIL SYSTEM</t>
  </si>
  <si>
    <t>556009800065.200</t>
  </si>
  <si>
    <t>DAWN PLANT i - RECYCLE BUILDING</t>
  </si>
  <si>
    <t>552009800149.763</t>
  </si>
  <si>
    <t>DAWN PLANT i - REMOTE IO BUILDING</t>
  </si>
  <si>
    <t>552009800148.763</t>
  </si>
  <si>
    <t>DAWN PLANT J - GAS AFTERCOOLER</t>
  </si>
  <si>
    <t>456008700153.175</t>
  </si>
  <si>
    <t>556008700153.175</t>
  </si>
  <si>
    <t>Dawn Plant J - Overhaul</t>
  </si>
  <si>
    <t>456008700147.790</t>
  </si>
  <si>
    <t>Dawn Plant J - Overhaul - NReg</t>
  </si>
  <si>
    <t>556008700147.790</t>
  </si>
  <si>
    <t>DAWN PLT A PLC 5 CONVERSION</t>
  </si>
  <si>
    <t>452009000218.763</t>
  </si>
  <si>
    <t>DAWN PLT A PLC 5 CONVERSION - NREG</t>
  </si>
  <si>
    <t>552009000218.763</t>
  </si>
  <si>
    <t>DAWN PLT D - POWER GAS DRYER BLDG (YARD VLVE NES</t>
  </si>
  <si>
    <t>452009300059.763</t>
  </si>
  <si>
    <t>552009300059.763</t>
  </si>
  <si>
    <t>DAWN PLT D - PWR GAS DRYER BLDG (STOR LINES VALV</t>
  </si>
  <si>
    <t>452009300060.763</t>
  </si>
  <si>
    <t>552009300060.763</t>
  </si>
  <si>
    <t>DAWN PLT F-1 Compressor - CTR BRG SEAL UPGR</t>
  </si>
  <si>
    <t>456009500133.182</t>
  </si>
  <si>
    <t>DAWN PLT F-1 Compressor - NREG - CTR BRG SEAL UP</t>
  </si>
  <si>
    <t>556009500133.182</t>
  </si>
  <si>
    <t>DAWN PLT F-2 Compressor - CTR BRG SEAL UPGR</t>
  </si>
  <si>
    <t>456009500134.182</t>
  </si>
  <si>
    <t>DAWN PLT F-2 Compressor - NREG - CTR BRG SEAL UP</t>
  </si>
  <si>
    <t>556009500134.182</t>
  </si>
  <si>
    <t>Dawn S Sewage Wet Well Pump X186 - HVAC</t>
  </si>
  <si>
    <t>Dawn S Sewage</t>
  </si>
  <si>
    <t>452008600235.757</t>
  </si>
  <si>
    <t>552008600235.757</t>
  </si>
  <si>
    <t>DAWN S YARD - ASPHALT PARKING AREA</t>
  </si>
  <si>
    <t>452008600208.752</t>
  </si>
  <si>
    <t>Dawn S Yard - Key Replacements</t>
  </si>
  <si>
    <t>452008600244.768</t>
  </si>
  <si>
    <t>552008600244.768</t>
  </si>
  <si>
    <t>Dawn S Yard - Oil Water Intrceptor X186</t>
  </si>
  <si>
    <t>Dawn Oil Water Intrceptor X186</t>
  </si>
  <si>
    <t>552008600238.763</t>
  </si>
  <si>
    <t>Dawn S Yard - Tech Workshop - Fire Pump</t>
  </si>
  <si>
    <t>552008600246.768</t>
  </si>
  <si>
    <t>Dawn S Yard - Wash Bay Unit Heater - HVAC</t>
  </si>
  <si>
    <t>552008600251.757</t>
  </si>
  <si>
    <t>Dawn S Yard Asphalt Parking Area 10G-302</t>
  </si>
  <si>
    <t>552008600208.752</t>
  </si>
  <si>
    <t>Dawn S Yard -Central Control Room Sewage Line Re</t>
  </si>
  <si>
    <t>452008600247.763</t>
  </si>
  <si>
    <t>552008600247.763</t>
  </si>
  <si>
    <t>Dawn S Yard Odourant upgrade</t>
  </si>
  <si>
    <t>457008600098.581</t>
  </si>
  <si>
    <t>Dawn S Yard Odourant upgrade Controls</t>
  </si>
  <si>
    <t>457008600098.780</t>
  </si>
  <si>
    <t>Dawn S Yard Odourant upgrade controls</t>
  </si>
  <si>
    <t>557008600098.780</t>
  </si>
  <si>
    <t>Dawn S Yard Odourant upgrade MOIS cabinet</t>
  </si>
  <si>
    <t>557008600098.581</t>
  </si>
  <si>
    <t>Dawn S Yard Odourant upgrade Tank</t>
  </si>
  <si>
    <t>457008600098.580</t>
  </si>
  <si>
    <t>557008600098.580</t>
  </si>
  <si>
    <t>Dawn S Yard Oil Water Intrceptor - bldg structur</t>
  </si>
  <si>
    <t>452008600238.763</t>
  </si>
  <si>
    <t>Dawn S Yard STO LED LIGHTING UPG INSID - 40 year</t>
  </si>
  <si>
    <t>452008600262.763</t>
  </si>
  <si>
    <t>SANDWICH</t>
  </si>
  <si>
    <t>552008600262.763</t>
  </si>
  <si>
    <t>Dawn S Yard Tech Workshop - Fire Pump</t>
  </si>
  <si>
    <t>452008600246.768</t>
  </si>
  <si>
    <t>Dawn S Yard Wash Bay Door - Int &amp; Ext Bldg</t>
  </si>
  <si>
    <t>452008600250.768</t>
  </si>
  <si>
    <t>Dawn S Yard Wash Bay Unit Heater - HVAC</t>
  </si>
  <si>
    <t>452008600251.757</t>
  </si>
  <si>
    <t>DAWN S YARD-PLC5 CONVERSION UPGRADES - Electr Co</t>
  </si>
  <si>
    <t>457008600182.780</t>
  </si>
  <si>
    <t>Dawn S Yd Drip Tank Footgs - NReg - Bldg Str 40</t>
  </si>
  <si>
    <t>552008600217.763</t>
  </si>
  <si>
    <t>DAWN S. YARD BOILER - HEATER</t>
  </si>
  <si>
    <t>457008600149.310</t>
  </si>
  <si>
    <t>557008600149.310</t>
  </si>
  <si>
    <t>Dawn Sewage Lagoon - Interior &amp; Exterior Bldg</t>
  </si>
  <si>
    <t>Dawn Sewage Lagoon</t>
  </si>
  <si>
    <t>452009300249.768</t>
  </si>
  <si>
    <t>552009300249.768</t>
  </si>
  <si>
    <t>Dawn Sewage Lagoon #2 Liner - Int &amp; Ext Bldg</t>
  </si>
  <si>
    <t>Dawn Sewage Lagoon #2</t>
  </si>
  <si>
    <t>452009300252.768</t>
  </si>
  <si>
    <t>552009300252.768</t>
  </si>
  <si>
    <t>Dawn South - Storage Tank Compliance (4 Tanks)</t>
  </si>
  <si>
    <t>457008600194.615</t>
  </si>
  <si>
    <t>557008600194.615</t>
  </si>
  <si>
    <t>DAWN SOUTH ADMIN. - Unit Heater Replacement</t>
  </si>
  <si>
    <t>DAWN YARD SOUTH ADMIN.</t>
  </si>
  <si>
    <t>452008600223.757</t>
  </si>
  <si>
    <t>552008600223.757</t>
  </si>
  <si>
    <t>DAWN SOUTH YARD</t>
  </si>
  <si>
    <t>452009000030.230</t>
  </si>
  <si>
    <t>452009000030.762</t>
  </si>
  <si>
    <t>452009000030.763</t>
  </si>
  <si>
    <t>DAWN SOUTH YARD -  GARAGE UNIT HEATER</t>
  </si>
  <si>
    <t>DAWN A</t>
  </si>
  <si>
    <t>452009000307.757</t>
  </si>
  <si>
    <t>DAWN SOUTH YARD - AUX #1</t>
  </si>
  <si>
    <t>456009000049.615</t>
  </si>
  <si>
    <t>556009000049.615</t>
  </si>
  <si>
    <t>DAWN SOUTH YARD - CCR COMP CONTROL ROOM</t>
  </si>
  <si>
    <t>552009000008.763</t>
  </si>
  <si>
    <t>DAWN SOUTH YARD - CCR COMP CONTROL ROOM ELEC</t>
  </si>
  <si>
    <t>552009000008.761</t>
  </si>
  <si>
    <t>552009000008.840</t>
  </si>
  <si>
    <t>DAWN SOUTH YARD - CCR COMP. CONTROL RM BUILDING</t>
  </si>
  <si>
    <t>452009000008.763</t>
  </si>
  <si>
    <t>DAWN SOUTH YARD - CCR COMP. CONTROL RM ELEC.</t>
  </si>
  <si>
    <t>452009000008.840</t>
  </si>
  <si>
    <t>DAWN SOUTH YARD - CCR COMPRESSOR CONTROL ROOM EL</t>
  </si>
  <si>
    <t>452009000008.761</t>
  </si>
  <si>
    <t>Dawn South Yard - Central Control Room Upgrade</t>
  </si>
  <si>
    <t>452008600233.768</t>
  </si>
  <si>
    <t>552008600233.768</t>
  </si>
  <si>
    <t>DAWN SOUTH YARD - CENTRAL CTRL RM-GAS FUEL</t>
  </si>
  <si>
    <t>552009000187.615</t>
  </si>
  <si>
    <t>DAWN SOUTH YARD  COMPRESSOR STATION SITE - L</t>
  </si>
  <si>
    <t>550009000006.1964</t>
  </si>
  <si>
    <t>DAWN SOUTH YARD - CUTHBERT PIG LAUNCHER</t>
  </si>
  <si>
    <t>DAWN TWP   L 27 C 2 (EAST HALF)</t>
  </si>
  <si>
    <t>450009000022.1995</t>
  </si>
  <si>
    <t>DAWN SOUTH YARD - CUTHBERT PIG LAUNCHER - LAND</t>
  </si>
  <si>
    <t>550009000022.1995</t>
  </si>
  <si>
    <t>Dawn South Yard - High Performance Coating</t>
  </si>
  <si>
    <t>457008600129.615</t>
  </si>
  <si>
    <t>557008600129.615</t>
  </si>
  <si>
    <t>DAWN SOUTH YARD - INSULATE WORKSHOP</t>
  </si>
  <si>
    <t>452009000221.763</t>
  </si>
  <si>
    <t>DAWN SOUTH YARD - Insulate Workshop -NReg-Bldg S</t>
  </si>
  <si>
    <t>Dawn Plant A</t>
  </si>
  <si>
    <t>552009000221.763</t>
  </si>
  <si>
    <t>DAWN SOUTH YARD - LAND</t>
  </si>
  <si>
    <t>DAWN TWP   L25 C2 (PART OF WEST HALF)</t>
  </si>
  <si>
    <t>450009000013.1970</t>
  </si>
  <si>
    <t>DAWN TWP   L 25 C 1 (EAST HALF)</t>
  </si>
  <si>
    <t>450009000018.1991</t>
  </si>
  <si>
    <t>550009000013.1970</t>
  </si>
  <si>
    <t>550009000018.1991</t>
  </si>
  <si>
    <t>DAWN SOUTH YARD - LAND  (BUFFER - LOWRIE PR</t>
  </si>
  <si>
    <t>450009000025.2002</t>
  </si>
  <si>
    <t>DAWN SOUTH YARD - LAND  (BUFFER - LOWRIE PROPERT</t>
  </si>
  <si>
    <t>550009000025.2002</t>
  </si>
  <si>
    <t>DAWN SOUTH YARD - LAND - YARD SITE</t>
  </si>
  <si>
    <t>DAWN TWP   L 26 C 1 (S E  CORNER)</t>
  </si>
  <si>
    <t>450009000002.1949</t>
  </si>
  <si>
    <t>550009000002.1949</t>
  </si>
  <si>
    <t>DAWN SOUTH YARD - LAND(BUFFER EAST OF NORTH</t>
  </si>
  <si>
    <t>450009000023.1995</t>
  </si>
  <si>
    <t>550009000023.1995</t>
  </si>
  <si>
    <t>Dawn South Yard - LED Lighting Upgrade</t>
  </si>
  <si>
    <t>452008600242.768</t>
  </si>
  <si>
    <t>552008600242.768</t>
  </si>
  <si>
    <t>DAWN SOUTH YARD - MECHANICS GARAGE</t>
  </si>
  <si>
    <t>452009000162.615</t>
  </si>
  <si>
    <t>Dawn South Yard - New Asphalt by Plant J</t>
  </si>
  <si>
    <t>452008600232.752</t>
  </si>
  <si>
    <t>552008600232.752</t>
  </si>
  <si>
    <t>Dawn South Yard - Re-Cement Salt Bldg</t>
  </si>
  <si>
    <t>452008600245.763</t>
  </si>
  <si>
    <t>552008600245.763</t>
  </si>
  <si>
    <t>DAWN SOUTH YARD - S PLT - DIGITAL CTRL(TNSMTG BL</t>
  </si>
  <si>
    <t>452009000025.763</t>
  </si>
  <si>
    <t>452009000026.763</t>
  </si>
  <si>
    <t>452009000027.763</t>
  </si>
  <si>
    <t>DAWN SOUTH YARD - S PLT - EQUIPMENT BUILDING</t>
  </si>
  <si>
    <t>452009000113.763</t>
  </si>
  <si>
    <t>552009000113.763</t>
  </si>
  <si>
    <t>DAWN SOUTH YARD - S PLT - GAS QUALITY CONTROL BL</t>
  </si>
  <si>
    <t>DAWN TWP        (FORMERLY CALORIMETER</t>
  </si>
  <si>
    <t>452009000016.763</t>
  </si>
  <si>
    <t>552009000016.763</t>
  </si>
  <si>
    <t>DAWN SOUTH YARD - S PLT - HAZARDOUS BUILDING</t>
  </si>
  <si>
    <t>452009000029.763</t>
  </si>
  <si>
    <t>552009000029.763</t>
  </si>
  <si>
    <t>DAWN SOUTH YARD - S PLT - TECH ADMIN&amp;TRAIN</t>
  </si>
  <si>
    <t>452009000014.763</t>
  </si>
  <si>
    <t>452009000014.769</t>
  </si>
  <si>
    <t>452009000137.230</t>
  </si>
  <si>
    <t>452009000137.751</t>
  </si>
  <si>
    <t>552009000014.763</t>
  </si>
  <si>
    <t>552009000014.769</t>
  </si>
  <si>
    <t>552009000137.230</t>
  </si>
  <si>
    <t>552009000137.751</t>
  </si>
  <si>
    <t>DAWN SOUTH YARD - S PLT - TECH ADMIN&amp;TRAIN - HVA</t>
  </si>
  <si>
    <t>452009000014.760</t>
  </si>
  <si>
    <t>DAWN SOUTH YARD - S PLT - TECH ADMIN&amp;TRAIN - LND</t>
  </si>
  <si>
    <t>452009000014.751</t>
  </si>
  <si>
    <t>DAWN SOUTH YARD - S PLT - TECH ADMIN&amp;TRAIN - PAR</t>
  </si>
  <si>
    <t>452009000014.752</t>
  </si>
  <si>
    <t>DAWN SOUTH YARD - S PLT - TECH ADMIN&amp;TRAIN-HVAC</t>
  </si>
  <si>
    <t>552009000014.760</t>
  </si>
  <si>
    <t>DAWN SOUTH YARD - S PLT - TECH ADMIN&amp;TRAIN-LNDSC</t>
  </si>
  <si>
    <t>552009000014.751</t>
  </si>
  <si>
    <t>DAWN SOUTH YARD - S PLT - TECH ADMIN&amp;TRAIN-PARKG</t>
  </si>
  <si>
    <t>552009000014.752</t>
  </si>
  <si>
    <t>DAWN SOUTH YARD - SALT SHED</t>
  </si>
  <si>
    <t>452009000107.763</t>
  </si>
  <si>
    <t>552009000107.763</t>
  </si>
  <si>
    <t>DAWN SOUTH YARD - SOUTH ADMIN BUILDING  CANOPY</t>
  </si>
  <si>
    <t>452009000139.763</t>
  </si>
  <si>
    <t>DAWN SOUTH YARD - SOUTH ADMIN BUILDING  CURB</t>
  </si>
  <si>
    <t>452009000139.752</t>
  </si>
  <si>
    <t>DAWN SOUTH YARD - SOUTH ADMIN BUILDING - heat A/</t>
  </si>
  <si>
    <t>452009000139.757</t>
  </si>
  <si>
    <t>552009000139.752</t>
  </si>
  <si>
    <t>552009000139.757</t>
  </si>
  <si>
    <t>552009000139.763</t>
  </si>
  <si>
    <t>DAWN SOUTH YARD - STORAGE BLDG - FLAMMABLE</t>
  </si>
  <si>
    <t>452009000021.763</t>
  </si>
  <si>
    <t>552009000021.763</t>
  </si>
  <si>
    <t>DAWN SOUTH YARD - STORAGE BLDG - FLAMMABLE&amp;CHEMI</t>
  </si>
  <si>
    <t>452009000020.763</t>
  </si>
  <si>
    <t>DAWN SOUTH YARD - STORAGE BLDG-FLAMMABLE&amp;CHEMICA</t>
  </si>
  <si>
    <t>552009000020.763</t>
  </si>
  <si>
    <t>Dawn South Yard - UPS Battery Repl</t>
  </si>
  <si>
    <t>457008600126.780</t>
  </si>
  <si>
    <t>Dawn South Yard - UPS Battery Repl -NReg</t>
  </si>
  <si>
    <t>557008600126.780</t>
  </si>
  <si>
    <t>Dawn South Yard - Valve Repl Program</t>
  </si>
  <si>
    <t>457008600132.780</t>
  </si>
  <si>
    <t>557008600132.780</t>
  </si>
  <si>
    <t>DAWN SOUTH YARD - WAREHOUSE</t>
  </si>
  <si>
    <t>452009000028.763</t>
  </si>
  <si>
    <t>552009000028.763</t>
  </si>
  <si>
    <t>DAWN SOUTH YARD - WAREHOUSE - ELECT (HVAC)</t>
  </si>
  <si>
    <t>452009000028.760</t>
  </si>
  <si>
    <t>DAWN SOUTH YARD - WAREHOUSE - FENCE</t>
  </si>
  <si>
    <t>452009000028.230</t>
  </si>
  <si>
    <t>552009000028.230</t>
  </si>
  <si>
    <t>DAWN SOUTH YARD (S PLT) - LAND (SOUND/SAFET</t>
  </si>
  <si>
    <t>DAWN TWP   L 24 C 2 (NORTHWEST QUARTE</t>
  </si>
  <si>
    <t>450009000024.1995</t>
  </si>
  <si>
    <t>DAWN SOUTH YARD (S PLT)-LAND (SOUND/SAFETY BUFFE</t>
  </si>
  <si>
    <t>550009000024.1995</t>
  </si>
  <si>
    <t>DAWN SOUTH YARD COMPRESSOR STATION</t>
  </si>
  <si>
    <t>DAWN TWP   L 26 C 1</t>
  </si>
  <si>
    <t>450009000009.1991</t>
  </si>
  <si>
    <t>550009000009.1991</t>
  </si>
  <si>
    <t>DAWN SOUTH YARD COMPRESSOR STATION SITE - L</t>
  </si>
  <si>
    <t>450009000005.1966</t>
  </si>
  <si>
    <t>450009000006.1964</t>
  </si>
  <si>
    <t>DAWN SOUTH YARD GARAGE UNIT HEATER</t>
  </si>
  <si>
    <t>552009000307.757</t>
  </si>
  <si>
    <t>DAWN SOUTH YARD MECHANICS GARAGE - heat/ac</t>
  </si>
  <si>
    <t>552009000162.615</t>
  </si>
  <si>
    <t>DAWN SOUTH YARD NORTH OPERATIONS CENTRE 2ND</t>
  </si>
  <si>
    <t>550009000010.1990</t>
  </si>
  <si>
    <t>DAWN SOUTH YARD OPERATIONS CENTRE 2ND</t>
  </si>
  <si>
    <t>450009000010.1990</t>
  </si>
  <si>
    <t>DAWN SOUTH YARD PROPERTY ENLARGEMENT</t>
  </si>
  <si>
    <t>DAWN TWP   L 27 C 2</t>
  </si>
  <si>
    <t>450009000012.1994</t>
  </si>
  <si>
    <t>550009000012.1994</t>
  </si>
  <si>
    <t>Dawn South Yard Repair &amp; Paving - Nreg</t>
  </si>
  <si>
    <t>552008600219.752</t>
  </si>
  <si>
    <t>DAWN SOUTH YARD -S PLT-DIGITAL CTRL(TNSMTG BLDG</t>
  </si>
  <si>
    <t>552009000025.763</t>
  </si>
  <si>
    <t>552009000026.763</t>
  </si>
  <si>
    <t>DAWN SOUTH YARD -S PLT-SPRT SRVCS WKSHP/GRGE - A</t>
  </si>
  <si>
    <t>452009000114.760</t>
  </si>
  <si>
    <t>DAWN SOUTH YARD -S PLT-SUPPORT SRVCS WRKSHP/GARA</t>
  </si>
  <si>
    <t>552009000114.760</t>
  </si>
  <si>
    <t>DAWN SOUTH YARD STATION</t>
  </si>
  <si>
    <t>552009000030.230</t>
  </si>
  <si>
    <t>552009000030.763</t>
  </si>
  <si>
    <t>DAWN SOUTH YARD -SUPPORT SERVICES MECHANICS GARA</t>
  </si>
  <si>
    <t>452009000023.763</t>
  </si>
  <si>
    <t>DAWN TWP       (11 000 SQ FT WAS ADDE</t>
  </si>
  <si>
    <t>452009000024.760</t>
  </si>
  <si>
    <t>DAWN SOUTH YARD -SUPPORT SERVICES WAREHOUSE</t>
  </si>
  <si>
    <t>DAWN TWP           (11 000 SQ FT ADDE</t>
  </si>
  <si>
    <t>452009000024.763</t>
  </si>
  <si>
    <t>DAWN SOUTH YARD -TECHNICIAN SUPPORT SERVICES BUI</t>
  </si>
  <si>
    <t>452009000138.760</t>
  </si>
  <si>
    <t>452009000138.765</t>
  </si>
  <si>
    <t>552009000138.760</t>
  </si>
  <si>
    <t>552009000138.765</t>
  </si>
  <si>
    <t>DAWN SOUTH YARD, SUPPORT SERVICES MECHANICS GARA</t>
  </si>
  <si>
    <t>552009000023.763</t>
  </si>
  <si>
    <t>DAWN TWP       (11000 SQ FT WAS ADDED</t>
  </si>
  <si>
    <t>552009000024.760</t>
  </si>
  <si>
    <t>DAWN SOUTH YARD, SUPPORT SERVICES WAREHOUSE</t>
  </si>
  <si>
    <t>DAWN TWP           (11000 SQ FT ADDED</t>
  </si>
  <si>
    <t>552009000024.763</t>
  </si>
  <si>
    <t>Dawn South Yard,Panhandle Reinform,Pipe/V/M</t>
  </si>
  <si>
    <t>557008600177.615</t>
  </si>
  <si>
    <t>DAWN SOUTH YARD-ADMIN BLDG-CENTRALCTRLRM-GASFUEL</t>
  </si>
  <si>
    <t>452009000187.615</t>
  </si>
  <si>
    <t>Dawn Stn South Yard, Panhandle Reinforcement</t>
  </si>
  <si>
    <t>Dawn Station - Panhandle Reinforcemen</t>
  </si>
  <si>
    <t>457008600172.615</t>
  </si>
  <si>
    <t>DAWN TCPL - MEASUREMENT BUILDING</t>
  </si>
  <si>
    <t>452009300075.230</t>
  </si>
  <si>
    <t>452009300075.763</t>
  </si>
  <si>
    <t>452009300075.769</t>
  </si>
  <si>
    <t>DAWN TCPL - MEASUREMENT BUILDING - CONTROL BLDG</t>
  </si>
  <si>
    <t>452009300076.760</t>
  </si>
  <si>
    <t>452009300076.763</t>
  </si>
  <si>
    <t>DAWN TCPL - MEASUREMENT BUILDING - YARD</t>
  </si>
  <si>
    <t>452009300075.752</t>
  </si>
  <si>
    <t>Dawn TCPL / Vector Gas Quality 10G-305-Elec Ctls</t>
  </si>
  <si>
    <t>457002500110.780</t>
  </si>
  <si>
    <t>DAWN TO ENNIS 48" TIE-IN</t>
  </si>
  <si>
    <t>456009300042.615</t>
  </si>
  <si>
    <t>DAWN TO ENNIS 48" TIE-IN - COMP ELECTRICAL/CONTR</t>
  </si>
  <si>
    <t>456009300042.84</t>
  </si>
  <si>
    <t>DAWN TO ENNIS 48" TIE-IN - FENCE</t>
  </si>
  <si>
    <t>456009300042.230</t>
  </si>
  <si>
    <t>DAWN TO ENNIS 48" TIE-IN - GROUNDBED</t>
  </si>
  <si>
    <t>456009300042.270</t>
  </si>
  <si>
    <t>DAWN TO ENNIS 48" TIE-IN - TELEMETRY</t>
  </si>
  <si>
    <t>456009300042.780</t>
  </si>
  <si>
    <t>Dawn Twp PT of L 24, C 2 - NReg</t>
  </si>
  <si>
    <t>550006400049.2013</t>
  </si>
  <si>
    <t>Dawn Twp W 1/2 of Lot 24, C 2</t>
  </si>
  <si>
    <t>550006400050.2013</t>
  </si>
  <si>
    <t>Dawn UPS Battery &amp; Capacitor X193 - Controls</t>
  </si>
  <si>
    <t>DAWN X193</t>
  </si>
  <si>
    <t>452009300234.779</t>
  </si>
  <si>
    <t>552009300234.779</t>
  </si>
  <si>
    <t>Dawn Warehouse X193 - Roof 20 - year</t>
  </si>
  <si>
    <t>Dawn Warehouse X193</t>
  </si>
  <si>
    <t>452009300239.766</t>
  </si>
  <si>
    <t>552009300239.766</t>
  </si>
  <si>
    <t>DAWN YARD - ADMIN - STO KEY REPLACEMENT</t>
  </si>
  <si>
    <t>452009000190.768</t>
  </si>
  <si>
    <t>552009000190.768</t>
  </si>
  <si>
    <t>DAWN YARD - SECURITY/INVENTORY PIPE REORG</t>
  </si>
  <si>
    <t>452008600210.751</t>
  </si>
  <si>
    <t>DAWN YARD - STORAGE - Dawn Security Camera Repla</t>
  </si>
  <si>
    <t>Dawn Yard - Security Camera</t>
  </si>
  <si>
    <t>552008600226.779</t>
  </si>
  <si>
    <t>DAWN YARD (SOUTH PLANT R277) - RECTIFIER</t>
  </si>
  <si>
    <t>456009100031.670</t>
  </si>
  <si>
    <t>Dawn Yard 10G-301 Security/Inv Pipe Reorg-Landsc</t>
  </si>
  <si>
    <t>552008600210.751</t>
  </si>
  <si>
    <t>DAWN YARD COMPRESSOR 020 - GROUNDBED#20</t>
  </si>
  <si>
    <t>456009100024.270</t>
  </si>
  <si>
    <t>556009100024.270</t>
  </si>
  <si>
    <t>DAWN YARD COMPRESSOR 020 - RECTIFIER#20</t>
  </si>
  <si>
    <t>456009100024.670</t>
  </si>
  <si>
    <t>556009100024.670</t>
  </si>
  <si>
    <t>DAWN YARD COMPRESSOR 190 - RECTIFIER#190</t>
  </si>
  <si>
    <t>456009100025.670</t>
  </si>
  <si>
    <t>DAWN YARD COMPRESSOR 272 - GROUNDBED#272</t>
  </si>
  <si>
    <t>456009100026.270</t>
  </si>
  <si>
    <t>DAWN YARD COMPRESSOR 272 - RECTIFIER#272</t>
  </si>
  <si>
    <t>456009100026.670</t>
  </si>
  <si>
    <t>556009100026.670</t>
  </si>
  <si>
    <t>DAWN YARD COMPRESSOR 273 - GROUNDBED#273</t>
  </si>
  <si>
    <t>456009100027.270</t>
  </si>
  <si>
    <t>DAWN YARD COMPRESSOR 273 - RECTIFIER#273</t>
  </si>
  <si>
    <t>456009100027.670</t>
  </si>
  <si>
    <t>556009100027.670</t>
  </si>
  <si>
    <t>DAWN YARD COMPRESSOR 277 - GROUNDBED#277</t>
  </si>
  <si>
    <t>456009100028.270</t>
  </si>
  <si>
    <t>DAWN YARD COMPRESSOR 277 - RECTIFIER#277</t>
  </si>
  <si>
    <t>456009100028.670</t>
  </si>
  <si>
    <t>DAWN YARD COMPRESSOR 278</t>
  </si>
  <si>
    <t>556009100029.615</t>
  </si>
  <si>
    <t>DAWN YARD COMPRESSOR 278 - GROUNDBED#278</t>
  </si>
  <si>
    <t>456009100029.270</t>
  </si>
  <si>
    <t>556009100029.270</t>
  </si>
  <si>
    <t>DAWN YARD COMPRESSOR 278 - RECTIFIER#278</t>
  </si>
  <si>
    <t>456009100029.670</t>
  </si>
  <si>
    <t>DAWN YARD COMPRESSOR 282 - GROUNDBED#282</t>
  </si>
  <si>
    <t>456009100030.270</t>
  </si>
  <si>
    <t>556009100030.270</t>
  </si>
  <si>
    <t>DAWN YARD COMPRESSOR 282 - RECTIFIER#282</t>
  </si>
  <si>
    <t>456009100030.670</t>
  </si>
  <si>
    <t>Dawn Yard Cuthbert Common Receiver Site</t>
  </si>
  <si>
    <t>53-01-507</t>
  </si>
  <si>
    <t>457005300030.615</t>
  </si>
  <si>
    <t>Dawn Total Measurement</t>
  </si>
  <si>
    <t>457009000122.780</t>
  </si>
  <si>
    <t>DAWN YARD CUTHBERT COMMON RECEIVER SITE</t>
  </si>
  <si>
    <t>557005300030.615</t>
  </si>
  <si>
    <t>Port Alma</t>
  </si>
  <si>
    <t>557009000122.780</t>
  </si>
  <si>
    <t>DAWN YARD N - PLANT G CRANE CONTROLS REPLACEMENT</t>
  </si>
  <si>
    <t>452008600212.763</t>
  </si>
  <si>
    <t>DAWN YARD N - WAREHOUSE BARREL CONNECTION</t>
  </si>
  <si>
    <t>452008600188.752</t>
  </si>
  <si>
    <t>DAWN YARD N -PLANT D ODOURANT BUILDING LANDING</t>
  </si>
  <si>
    <t>452008600211.768</t>
  </si>
  <si>
    <t>DAWN YARD S - C 27,600 VOLT DEAD BUSS CLOSURE</t>
  </si>
  <si>
    <t>452008600213.763</t>
  </si>
  <si>
    <t>DAWN YARD S - DRIP TANK FOOTINGS</t>
  </si>
  <si>
    <t>452008600217.763</t>
  </si>
  <si>
    <t>DAWN YARD S - REPAIR AND PAVING</t>
  </si>
  <si>
    <t>452008600219.752</t>
  </si>
  <si>
    <t>Dawn Yard S - Tech South Service Bldg</t>
  </si>
  <si>
    <t>452008600230.768</t>
  </si>
  <si>
    <t>552008600230.768</t>
  </si>
  <si>
    <t>DELTA PRESSURING - DOW A  - WELL #1</t>
  </si>
  <si>
    <t>553007000279.910</t>
  </si>
  <si>
    <t>DELTA PRESSURING - OIL SPRINGS EAST</t>
  </si>
  <si>
    <t>11H-206</t>
  </si>
  <si>
    <t>553006200282.910</t>
  </si>
  <si>
    <t>DELTA PRESSURING - PAYNE</t>
  </si>
  <si>
    <t>ST. CLAIR TWP (MOORE TWP)</t>
  </si>
  <si>
    <t>12F-502</t>
  </si>
  <si>
    <t>553005300280.910</t>
  </si>
  <si>
    <t>553005300283.910</t>
  </si>
  <si>
    <t>553005300284.910</t>
  </si>
  <si>
    <t>553005300285.910</t>
  </si>
  <si>
    <t>553005300286.910</t>
  </si>
  <si>
    <t>553005300287.910</t>
  </si>
  <si>
    <t>DOW A</t>
  </si>
  <si>
    <t>456007000050.615</t>
  </si>
  <si>
    <t>556007000050.615</t>
  </si>
  <si>
    <t>Dow A - PLC5 Conversion Upgrade</t>
  </si>
  <si>
    <t>457007000135.780</t>
  </si>
  <si>
    <t>557007000135.780</t>
  </si>
  <si>
    <t>Dow A Moisture Analyzer</t>
  </si>
  <si>
    <t>Dow A</t>
  </si>
  <si>
    <t>457007000096.780</t>
  </si>
  <si>
    <t>557007000096.780</t>
  </si>
  <si>
    <t>DOW A POOL</t>
  </si>
  <si>
    <t>UD55</t>
  </si>
  <si>
    <t>453007000055.910</t>
  </si>
  <si>
    <t>DOW BLOCK A</t>
  </si>
  <si>
    <t>ST CLAIR TWP (MOORE)   L 9&amp;10 BLOCK A</t>
  </si>
  <si>
    <t>450007000041.2001</t>
  </si>
  <si>
    <t>UD3</t>
  </si>
  <si>
    <t>453007000003.910</t>
  </si>
  <si>
    <t>456007000012.615</t>
  </si>
  <si>
    <t>456007000047.615</t>
  </si>
  <si>
    <t>550007000041.2001</t>
  </si>
  <si>
    <t>553007000003.910</t>
  </si>
  <si>
    <t>556007000012.615</t>
  </si>
  <si>
    <t>556007000047.615</t>
  </si>
  <si>
    <t>DOW BLOCK A - AERO</t>
  </si>
  <si>
    <t>456007000012.80</t>
  </si>
  <si>
    <t>556007000012.80</t>
  </si>
  <si>
    <t>DOW BLOCK A - AFTERCOOLERS</t>
  </si>
  <si>
    <t>456007000012.5</t>
  </si>
  <si>
    <t>556007000012.5</t>
  </si>
  <si>
    <t>DOW BLOCK A - BASE PRESSURE GAS</t>
  </si>
  <si>
    <t xml:space="preserve">                   (1 288 485 mcf)</t>
  </si>
  <si>
    <t>458007000001.1093</t>
  </si>
  <si>
    <t>458007000001.2001</t>
  </si>
  <si>
    <t>(1288485 mcf)</t>
  </si>
  <si>
    <t>558007000001.1093</t>
  </si>
  <si>
    <t>558007000001.2001</t>
  </si>
  <si>
    <t>DOW BLOCK A - BASE PRESSURE GAS - 2015</t>
  </si>
  <si>
    <t>458007000001.2015</t>
  </si>
  <si>
    <t>558007000001.2015</t>
  </si>
  <si>
    <t>DOW BLOCK A - CASE</t>
  </si>
  <si>
    <t>456007000012.82</t>
  </si>
  <si>
    <t>556007000012.82</t>
  </si>
  <si>
    <t>DOW BLOCK A - DEHYDRATION</t>
  </si>
  <si>
    <t>456007000012.150</t>
  </si>
  <si>
    <t>556007000012.150</t>
  </si>
  <si>
    <t>DOW BLOCK A - ELECT/CTRLS</t>
  </si>
  <si>
    <t>456007000012.84</t>
  </si>
  <si>
    <t>556007000012.84</t>
  </si>
  <si>
    <t>DOW BLOCK A - ENGINE</t>
  </si>
  <si>
    <t>456007000012.190</t>
  </si>
  <si>
    <t>556007000012.190</t>
  </si>
  <si>
    <t>DOW BLOCK A - FOUNDATION</t>
  </si>
  <si>
    <t>456007000012.240</t>
  </si>
  <si>
    <t>556007000012.240</t>
  </si>
  <si>
    <t>DOW BLOCK A - GROUNDBED # 294</t>
  </si>
  <si>
    <t>455007020294.1093</t>
  </si>
  <si>
    <t>555007020294.1093</t>
  </si>
  <si>
    <t>DOW BLOCK A - GROUNDBED # 299</t>
  </si>
  <si>
    <t>455007020299.1093</t>
  </si>
  <si>
    <t>555007020299.1093</t>
  </si>
  <si>
    <t>DOW BLOCK A - GROUNDBED # 309</t>
  </si>
  <si>
    <t>ST CLAIR TWP (MOORE)   L 9 C 1</t>
  </si>
  <si>
    <t>455007020309.1996</t>
  </si>
  <si>
    <t>555007020309.1996</t>
  </si>
  <si>
    <t>DOW BLOCK A - INCINERATOR</t>
  </si>
  <si>
    <t>ST CLAIR TWP  (CLEARWATER-MOORE)</t>
  </si>
  <si>
    <t>557007000064.150</t>
  </si>
  <si>
    <t>DOW BLOCK A - INCINERATOR-DEHYDRATION</t>
  </si>
  <si>
    <t>457007000064.150</t>
  </si>
  <si>
    <t>DOW BLOCK A - INCINERATOR-ELECTRONIC CONTROLS</t>
  </si>
  <si>
    <t>457007000064.84</t>
  </si>
  <si>
    <t>557007000064.84</t>
  </si>
  <si>
    <t>DOW BLOCK A - INCINERATOR-PIPING &amp; MISC</t>
  </si>
  <si>
    <t>457007000064.615</t>
  </si>
  <si>
    <t>557007000064.615</t>
  </si>
  <si>
    <t>DOW BLOCK A - LAND RIGHTS</t>
  </si>
  <si>
    <t>ST CLAIR TWP (CLEARWATER-MOORE)</t>
  </si>
  <si>
    <t>451007000001.2001</t>
  </si>
  <si>
    <t>551007000001.2001</t>
  </si>
  <si>
    <t>DOW BLOCK A - NPS 10  (VINTAGE 1992) - AQUSTN</t>
  </si>
  <si>
    <t>455007001000.2001</t>
  </si>
  <si>
    <t>555007001000.2001</t>
  </si>
  <si>
    <t>DOW BLOCK A - RECTIFIER # 263</t>
  </si>
  <si>
    <t>455007030263.1995</t>
  </si>
  <si>
    <t>555007030263.1995</t>
  </si>
  <si>
    <t>DOW BLOCK A - RECTIFIER # 294</t>
  </si>
  <si>
    <t>455007030294.1093</t>
  </si>
  <si>
    <t>555007030294.1093</t>
  </si>
  <si>
    <t>DOW BLOCK A - RECTIFIER # 309</t>
  </si>
  <si>
    <t>455007030309.1996</t>
  </si>
  <si>
    <t>555007030309.1996</t>
  </si>
  <si>
    <t>DOW BLOCK A - ROADWAY</t>
  </si>
  <si>
    <t>ST CLAIR TWP (MOORE) L 7-8-9</t>
  </si>
  <si>
    <t>452007000095.769</t>
  </si>
  <si>
    <t>552007000095.769</t>
  </si>
  <si>
    <t>DOW BLOCK A - SCRUBBER</t>
  </si>
  <si>
    <t>456007000012.720</t>
  </si>
  <si>
    <t>556007000012.720</t>
  </si>
  <si>
    <t>DOW BLOCK A - STEEL - NPS 10   (273.0)</t>
  </si>
  <si>
    <t>455007001000.2007</t>
  </si>
  <si>
    <t>555007001000.2007</t>
  </si>
  <si>
    <t>DOW BLOCK A - STEEL - NPS 4    (114.3)</t>
  </si>
  <si>
    <t>455007000400.1093</t>
  </si>
  <si>
    <t>555007000400.1093</t>
  </si>
  <si>
    <t>DOW BLOCK A - STEEL - NPS 6    (168.3)</t>
  </si>
  <si>
    <t>455007000600.1093</t>
  </si>
  <si>
    <t>555007000600.1093</t>
  </si>
  <si>
    <t>DOW BLOCK A - WELL DS1-8-A - ID 2718</t>
  </si>
  <si>
    <t>SARNIA TWP   L 8 BLOCK A</t>
  </si>
  <si>
    <t>453007000018.910</t>
  </si>
  <si>
    <t>553007000018.910</t>
  </si>
  <si>
    <t>553007000018.2008</t>
  </si>
  <si>
    <t>DOW BLOCK A - WELL DS1-8-A - ID2718 - TLMTRY</t>
  </si>
  <si>
    <t>453007000018.780</t>
  </si>
  <si>
    <t>553007000018.780</t>
  </si>
  <si>
    <t>DOW BLOCK A - WELL DS1-9-A - ID 2267</t>
  </si>
  <si>
    <t>SARNIA TWP   L 9 BLOCK A</t>
  </si>
  <si>
    <t>453007000019.910</t>
  </si>
  <si>
    <t>553007000019.910</t>
  </si>
  <si>
    <t>553007000019.2008</t>
  </si>
  <si>
    <t>DOW BLOCK A - WELL DS2-8-A - ID 2717</t>
  </si>
  <si>
    <t>453007000028.910</t>
  </si>
  <si>
    <t>553007000028.910</t>
  </si>
  <si>
    <t>553007000028.2008</t>
  </si>
  <si>
    <t>DOW BLOCK A - WELL DS3-8-A - ID 8316</t>
  </si>
  <si>
    <t>453007000038.910</t>
  </si>
  <si>
    <t>553007000038.910</t>
  </si>
  <si>
    <t>553007000038.2008</t>
  </si>
  <si>
    <t>DOW BLOCK A - WELL UDS1 - ID 8373</t>
  </si>
  <si>
    <t>SARNIA TWP   L 8 C A</t>
  </si>
  <si>
    <t>453007000001.910</t>
  </si>
  <si>
    <t>553007000001.910</t>
  </si>
  <si>
    <t>553007000001.2008</t>
  </si>
  <si>
    <t>DOW BLOCK A - WELL UDS2 - ID 8367</t>
  </si>
  <si>
    <t>453007000002.910</t>
  </si>
  <si>
    <t>553007000002.910</t>
  </si>
  <si>
    <t>553007000002.2008</t>
  </si>
  <si>
    <t>DOW BLOCK A - WELL UDS4 - ID 8374</t>
  </si>
  <si>
    <t>453007000004.910</t>
  </si>
  <si>
    <t>553007000004.910</t>
  </si>
  <si>
    <t>553007000004.2008</t>
  </si>
  <si>
    <t>DOW BLOCK A - WELL UDS5 - ID 8375</t>
  </si>
  <si>
    <t>453007000005.910</t>
  </si>
  <si>
    <t>553007000005.910</t>
  </si>
  <si>
    <t>553007000005.2008</t>
  </si>
  <si>
    <t>DOW BLOCK A STATION</t>
  </si>
  <si>
    <t>457007000018.615</t>
  </si>
  <si>
    <t>557007000018.615</t>
  </si>
  <si>
    <t>DOW BLOCK A STATION - COMPRESSOR BUILDING</t>
  </si>
  <si>
    <t>452007000001.763</t>
  </si>
  <si>
    <t>552007000001.763</t>
  </si>
  <si>
    <t>DOW BLOCK A STATION - CONTROL BUILDING</t>
  </si>
  <si>
    <t>452007000002.763</t>
  </si>
  <si>
    <t>552007000002.763</t>
  </si>
  <si>
    <t>DOW BLOCK A STATION - DEHYDRATION BUILDING</t>
  </si>
  <si>
    <t>452007000003.763</t>
  </si>
  <si>
    <t>552007000003.763</t>
  </si>
  <si>
    <t>DOW BLOCK A STATION - TELEMETRY</t>
  </si>
  <si>
    <t>457007000018.780</t>
  </si>
  <si>
    <t>557007000018.780</t>
  </si>
  <si>
    <t>DOW BLOCK A STATION - YARD</t>
  </si>
  <si>
    <t>452007000001.752</t>
  </si>
  <si>
    <t>552007000001.752</t>
  </si>
  <si>
    <t>DOW BLOCK A STATION-TELEMETRY</t>
  </si>
  <si>
    <t>ST CLAIR TWP</t>
  </si>
  <si>
    <t>457007000065.780</t>
  </si>
  <si>
    <t>557007000065.780</t>
  </si>
  <si>
    <t>DOW MOORE - LAND RIGHTS</t>
  </si>
  <si>
    <t>451005100001.1089</t>
  </si>
  <si>
    <t>551005100001.1089</t>
  </si>
  <si>
    <t>DOW MOORE POOL - BASE PRESSURE GAS</t>
  </si>
  <si>
    <t xml:space="preserve">           (2 550 014 mcf)</t>
  </si>
  <si>
    <t>458005100001.1089</t>
  </si>
  <si>
    <t>(2550014 mcf)</t>
  </si>
  <si>
    <t>558005100001.1089</t>
  </si>
  <si>
    <t>DowA X170 - Park/Walks/Curb</t>
  </si>
  <si>
    <t>452007000276.752</t>
  </si>
  <si>
    <t>552007000276.752</t>
  </si>
  <si>
    <t>DWN PLANT D (NORTH) - Turbine Casing RT56-4;IAF,</t>
  </si>
  <si>
    <t>456009300071.82</t>
  </si>
  <si>
    <t>CS</t>
  </si>
  <si>
    <t>556009300071.82</t>
  </si>
  <si>
    <t>EDYS MILLS</t>
  </si>
  <si>
    <t>11H-506</t>
  </si>
  <si>
    <t>556006700011.615</t>
  </si>
  <si>
    <t>EDYS MILLS - AFTERCOOLERS</t>
  </si>
  <si>
    <t>456006700011.5</t>
  </si>
  <si>
    <t>556006700011.5</t>
  </si>
  <si>
    <t>EDYS MILLS - BASE PRESSURE GAS</t>
  </si>
  <si>
    <t>DAWN TWP              ( 818 982 mcf)</t>
  </si>
  <si>
    <t>458006700001.1094</t>
  </si>
  <si>
    <t>458006700001.1095</t>
  </si>
  <si>
    <t>DAWN TWP                         ( 81</t>
  </si>
  <si>
    <t>558006700001.1094</t>
  </si>
  <si>
    <t>558006700001.1095</t>
  </si>
  <si>
    <t>EDYS MILLS - CASE</t>
  </si>
  <si>
    <t>456006700011.82</t>
  </si>
  <si>
    <t>556006700011.82</t>
  </si>
  <si>
    <t>EDYS MILLS - COMP &amp; MEASUREMENT - COMPRESSOR BLD</t>
  </si>
  <si>
    <t>DAWN TWP   L 32 C 8</t>
  </si>
  <si>
    <t>452006700082.763</t>
  </si>
  <si>
    <t>552006700082.763</t>
  </si>
  <si>
    <t>EDYS MILLS - COMP &amp; MEASUREMENT - CONTROL BUILDI</t>
  </si>
  <si>
    <t>452006700085.763</t>
  </si>
  <si>
    <t>552006700085.763</t>
  </si>
  <si>
    <t>EDYS MILLS - COMP &amp; MEASUREMENT - DEHYDRTION BLD</t>
  </si>
  <si>
    <t>452006700084.763</t>
  </si>
  <si>
    <t>552006700084.763</t>
  </si>
  <si>
    <t>EDYS MILLS - COMP &amp; MEASUREMENT - HEATER BUILDIN</t>
  </si>
  <si>
    <t>452006700083.763</t>
  </si>
  <si>
    <t>552006700083.763</t>
  </si>
  <si>
    <t>EDYS MILLS - COMP &amp; MEASUREMENT - YARD</t>
  </si>
  <si>
    <t>452006700082.752</t>
  </si>
  <si>
    <t>552006700082.752</t>
  </si>
  <si>
    <t>EDYS MILLS - COMPRESSOR - CONCRETE FLOOR</t>
  </si>
  <si>
    <t>DAWN TWP L 32 C 8</t>
  </si>
  <si>
    <t>452006700215.763</t>
  </si>
  <si>
    <t>EDYS MILLS - DEHYDRATION</t>
  </si>
  <si>
    <t>456006700011.150</t>
  </si>
  <si>
    <t>556006700011.150</t>
  </si>
  <si>
    <t>EDYS MILLS - ELECTRICAL/CONTROLS</t>
  </si>
  <si>
    <t>456006700011.84</t>
  </si>
  <si>
    <t>556006700011.84</t>
  </si>
  <si>
    <t>EDYS MILLS - ENGINE</t>
  </si>
  <si>
    <t>456006700011.190</t>
  </si>
  <si>
    <t>556006700011.190</t>
  </si>
  <si>
    <t>EDY'S MILLS - Exhaust/Silencer</t>
  </si>
  <si>
    <t>456006700137.210</t>
  </si>
  <si>
    <t>556006700137.210</t>
  </si>
  <si>
    <t>EDYS MILLS - FIRE PLANEL</t>
  </si>
  <si>
    <t>452006700144.763</t>
  </si>
  <si>
    <t>552006700144.763</t>
  </si>
  <si>
    <t>EDYS MILLS - FOUNDATION</t>
  </si>
  <si>
    <t>456006700011.240</t>
  </si>
  <si>
    <t>556006700011.240</t>
  </si>
  <si>
    <t>EDYS MILLS - GROUND BED #0</t>
  </si>
  <si>
    <t>456006700011.270</t>
  </si>
  <si>
    <t>556006700011.270</t>
  </si>
  <si>
    <t>EDYS MILLS - LAND RIGHTS</t>
  </si>
  <si>
    <t>451006700001.1095</t>
  </si>
  <si>
    <t>451006700001.2015</t>
  </si>
  <si>
    <t>EDYS MILLS - MAJOR VALVE ASSEMBLY</t>
  </si>
  <si>
    <t>455006710099.1094</t>
  </si>
  <si>
    <t>555006710099.1094</t>
  </si>
  <si>
    <t>EDYS MILLS - Pipe, valve, misc</t>
  </si>
  <si>
    <t>456006700011.615</t>
  </si>
  <si>
    <t>Edys Mills - PLC5 Conversion Upgrade</t>
  </si>
  <si>
    <t>457006700136.780</t>
  </si>
  <si>
    <t>557006700136.780</t>
  </si>
  <si>
    <t>EDYS MILLS - RECTIFIER</t>
  </si>
  <si>
    <t>456006700011.670</t>
  </si>
  <si>
    <t>556006700011.670</t>
  </si>
  <si>
    <t>EDYS MILLS - REDIPANEL</t>
  </si>
  <si>
    <t>DAWN TWP  LOT 32 CONC 8</t>
  </si>
  <si>
    <t>452006700131.761</t>
  </si>
  <si>
    <t>552006700131.761</t>
  </si>
  <si>
    <t>EDYS MILLS - SCRUBBER</t>
  </si>
  <si>
    <t>456006700011.720</t>
  </si>
  <si>
    <t>556006700011.720</t>
  </si>
  <si>
    <t>EDYS MILLS - STEEL - NPS 10   (273.0)</t>
  </si>
  <si>
    <t>455006701000.1094</t>
  </si>
  <si>
    <t>455006701000.2015</t>
  </si>
  <si>
    <t>555006701000.1094</t>
  </si>
  <si>
    <t>555006701000.2015</t>
  </si>
  <si>
    <t>EDYS MILLS - STEEL - NPS 12   (323.9)</t>
  </si>
  <si>
    <t>455006701200.1094</t>
  </si>
  <si>
    <t>455006701200.2015</t>
  </si>
  <si>
    <t>555006701200.1094</t>
  </si>
  <si>
    <t>555006701200.2015</t>
  </si>
  <si>
    <t>EDYS MILLS - STEEL - NPS 6    (168.3)</t>
  </si>
  <si>
    <t>455006700600.1094</t>
  </si>
  <si>
    <t>555006700600.1094</t>
  </si>
  <si>
    <t>EDYS MILLS - STEEL - NPS 8    (219.1)</t>
  </si>
  <si>
    <t>455006700800.1094</t>
  </si>
  <si>
    <t>555006700800.1094</t>
  </si>
  <si>
    <t>EDYS MILLS - WELL EDM1 - ID 8314</t>
  </si>
  <si>
    <t>453006700001.910</t>
  </si>
  <si>
    <t>553006700001.910</t>
  </si>
  <si>
    <t>553006700001.2008</t>
  </si>
  <si>
    <t>EDYS MILLS - WELL EDM1 - ID 8314 - GRND BED#3</t>
  </si>
  <si>
    <t>453006700001.270</t>
  </si>
  <si>
    <t>553006700001.270</t>
  </si>
  <si>
    <t>EDYS MILLS - WELL EDM2 - ID 8595</t>
  </si>
  <si>
    <t>453006700002.910</t>
  </si>
  <si>
    <t>553006700002.910</t>
  </si>
  <si>
    <t>553006700002.2008</t>
  </si>
  <si>
    <t>EDYS MILLS - WELL EDM3 - ID 9098</t>
  </si>
  <si>
    <t>453006700003.910</t>
  </si>
  <si>
    <t>553006700003.910</t>
  </si>
  <si>
    <t>553006700003.2008</t>
  </si>
  <si>
    <t>EDYS MILLS - WELL EDM3 - ID 9098 - RCTIFIER#3</t>
  </si>
  <si>
    <t>553006700003.670</t>
  </si>
  <si>
    <t>EDYS MILLS - WELL EDM3 ID9098 - RCTIFIER#312</t>
  </si>
  <si>
    <t>453006700003.670</t>
  </si>
  <si>
    <t>EDYS MILLS - WELL RAM50 - ID 2404</t>
  </si>
  <si>
    <t>453006700050.910</t>
  </si>
  <si>
    <t>553006700050.910</t>
  </si>
  <si>
    <t>553006700050.2008</t>
  </si>
  <si>
    <t>EDYS MILLS - WELL RAM50 - ID 2404 - TELEMETRY</t>
  </si>
  <si>
    <t>453006700050.780</t>
  </si>
  <si>
    <t>553006700050.780</t>
  </si>
  <si>
    <t>EDYS MILLS - WELL RAM51 - ID 2442</t>
  </si>
  <si>
    <t>DAWN TWP   L 33 C 9</t>
  </si>
  <si>
    <t>453006700051.910</t>
  </si>
  <si>
    <t>553006700051.910</t>
  </si>
  <si>
    <t>553006700051.2008</t>
  </si>
  <si>
    <t>EDYS MILLS - WELL RAM52 - ID 2406</t>
  </si>
  <si>
    <t>453006700052.910</t>
  </si>
  <si>
    <t>553006700052.910</t>
  </si>
  <si>
    <t>553006700052.2008</t>
  </si>
  <si>
    <t>EDYS MILLS - WELL RAM53 - ID 2405</t>
  </si>
  <si>
    <t>453006700053.910</t>
  </si>
  <si>
    <t>553006700053.910</t>
  </si>
  <si>
    <t>553006700053.2008</t>
  </si>
  <si>
    <t>EDYS MILLS COMP &amp; MEASUREMENT STN</t>
  </si>
  <si>
    <t>DAWN TWP Pt L 114 115 &amp; 116 Plan 2 C</t>
  </si>
  <si>
    <t>450006700019.1994</t>
  </si>
  <si>
    <t>DAWN TWP Pt L 1 2 3 4 5 6 7 8 9 10</t>
  </si>
  <si>
    <t>450006700020.1994</t>
  </si>
  <si>
    <t>550006700019.1994</t>
  </si>
  <si>
    <t>550006700020.1994</t>
  </si>
  <si>
    <t>Edys Mills Comp Containment-Bldg Str-NR-Concrete</t>
  </si>
  <si>
    <t>552006700215.763</t>
  </si>
  <si>
    <t>Edy's Mills Compr Stn # Storage Tank Compl (3Tan</t>
  </si>
  <si>
    <t>457006700192.615</t>
  </si>
  <si>
    <t>557006700192.615</t>
  </si>
  <si>
    <t>Edys Mills Moisture Analyzer</t>
  </si>
  <si>
    <t>457006700097.780</t>
  </si>
  <si>
    <t>557006700097.780</t>
  </si>
  <si>
    <t>EDYS MILLS POOL - WELL EDM4 - ID 9096</t>
  </si>
  <si>
    <t>453006700004.910</t>
  </si>
  <si>
    <t>553006700004.910</t>
  </si>
  <si>
    <t>553006700004.2008</t>
  </si>
  <si>
    <t>EDYS MILLS POOL - WELL EDM4 - ID 9096 - RCTFR#31</t>
  </si>
  <si>
    <t>453006700004.670</t>
  </si>
  <si>
    <t>553006700004.670</t>
  </si>
  <si>
    <t>EDYS MILLS STATION</t>
  </si>
  <si>
    <t>11H-504</t>
  </si>
  <si>
    <t>557006700012.615</t>
  </si>
  <si>
    <t>EDYS MILLS STATION - DEHYD incinerator treater</t>
  </si>
  <si>
    <t>457006700082.150</t>
  </si>
  <si>
    <t>EDYS MILLS STATION - DEHYDRATION</t>
  </si>
  <si>
    <t>457006700013.150</t>
  </si>
  <si>
    <t>557006700013.150</t>
  </si>
  <si>
    <t>EDYS MILLS STATION - GROUND BED #268</t>
  </si>
  <si>
    <t>457006700012.270</t>
  </si>
  <si>
    <t>557006700012.270</t>
  </si>
  <si>
    <t>EDYS MILLS STATION - HEATER</t>
  </si>
  <si>
    <t>457006700014.310</t>
  </si>
  <si>
    <t>557006700014.310</t>
  </si>
  <si>
    <t>EDYS MILLS STATION - pipe, valve, misc</t>
  </si>
  <si>
    <t>457006700012.615</t>
  </si>
  <si>
    <t>EDYS MILLS STATION - PIPE,VALVE,MISC</t>
  </si>
  <si>
    <t>457006700082.615</t>
  </si>
  <si>
    <t>EDYS MILLS STATION - RECTIFIER #268</t>
  </si>
  <si>
    <t>457006700012.670</t>
  </si>
  <si>
    <t>557006700012.670</t>
  </si>
  <si>
    <t>EDYS MILLS STATION - TELEMETRY</t>
  </si>
  <si>
    <t>457006700012.780</t>
  </si>
  <si>
    <t>457006700013.780</t>
  </si>
  <si>
    <t>557006700012.780</t>
  </si>
  <si>
    <t>557006700013.780</t>
  </si>
  <si>
    <t>EDYS MILLS STATION - TELEMETRY SCADA UPGRADE</t>
  </si>
  <si>
    <t>457006700057.780</t>
  </si>
  <si>
    <t>557006700057.780</t>
  </si>
  <si>
    <t>EDYS MILLS STATION-DEHYDRATION SYSTEM</t>
  </si>
  <si>
    <t>557006700082.150</t>
  </si>
  <si>
    <t>EDYS MILLS STATION-ELECTRICAL CONTROLS</t>
  </si>
  <si>
    <t>457006700082.780</t>
  </si>
  <si>
    <t>557006700082.780</t>
  </si>
  <si>
    <t>EDYS MILLS STATION-PIPE,VALVE, MISC</t>
  </si>
  <si>
    <t>557006700082.615</t>
  </si>
  <si>
    <t>EDYS MILLS VALVE SITE LT</t>
  </si>
  <si>
    <t>DAWN TWP L 87 &amp; 88  Plant 2</t>
  </si>
  <si>
    <t>450006700021.1994</t>
  </si>
  <si>
    <t>550006700021.1994</t>
  </si>
  <si>
    <t>Edys Mills Well Stimulation Well EDM1</t>
  </si>
  <si>
    <t>453006700336.910</t>
  </si>
  <si>
    <t>553006700336.910</t>
  </si>
  <si>
    <t>Edys Mills Well Stimulation Well EDM2</t>
  </si>
  <si>
    <t>453006700337.910</t>
  </si>
  <si>
    <t>553006700337.910</t>
  </si>
  <si>
    <t>Edys Mills Well Stimulation Well EDM3</t>
  </si>
  <si>
    <t>453006700338.910</t>
  </si>
  <si>
    <t>553006700338.910</t>
  </si>
  <si>
    <t>Edys Mills Well Stimulation Well RAM52</t>
  </si>
  <si>
    <t>453006700339.910</t>
  </si>
  <si>
    <t>553006700339.910</t>
  </si>
  <si>
    <t>Edys Mills Well Stimulation Well RAM53</t>
  </si>
  <si>
    <t>453006700340.910</t>
  </si>
  <si>
    <t>553006700340.910</t>
  </si>
  <si>
    <t>ENG - Odourant Upgrade (proj. 73-17-302)</t>
  </si>
  <si>
    <t>457006000203.581</t>
  </si>
  <si>
    <t>Enniskillen - UE40 - ID 2120      </t>
  </si>
  <si>
    <t>ENNISKILLEN TWP   L 1 C 8</t>
  </si>
  <si>
    <t>453005600468.910</t>
  </si>
  <si>
    <t>553005600468.910</t>
  </si>
  <si>
    <t>Enniskillen - UE58 - ID 8325</t>
  </si>
  <si>
    <t>453005600470.910</t>
  </si>
  <si>
    <t>553005600470.910</t>
  </si>
  <si>
    <t>Enniskillen - UE63 - ID 8313</t>
  </si>
  <si>
    <t>453005600469.910</t>
  </si>
  <si>
    <t>553005600469.910</t>
  </si>
  <si>
    <t>ENNISKILLEN 28 - LAND RIGHTS</t>
  </si>
  <si>
    <t>451005600001.2001</t>
  </si>
  <si>
    <t>551005600001.2001</t>
  </si>
  <si>
    <t>ENNISKILLEN 28 - MOISTURE ANALYZER</t>
  </si>
  <si>
    <t>457005600070.780</t>
  </si>
  <si>
    <t>557005600070.780</t>
  </si>
  <si>
    <t>ENNISKILLEN 28 - WELL E28 - ID 2115</t>
  </si>
  <si>
    <t>453005600028.910</t>
  </si>
  <si>
    <t>453005600630.910</t>
  </si>
  <si>
    <t>553005600028.910</t>
  </si>
  <si>
    <t>553005600028.2008</t>
  </si>
  <si>
    <t>553005600630.910</t>
  </si>
  <si>
    <t>ENNISKILLEN 28 - WELL E40 - ID 2120</t>
  </si>
  <si>
    <t>ENNISKILLEN TWP   L 2 C 8</t>
  </si>
  <si>
    <t>453005600040.910</t>
  </si>
  <si>
    <t>553005600040.910</t>
  </si>
  <si>
    <t>553005600040.2008</t>
  </si>
  <si>
    <t>ENNISKILLEN 28 - WELL UE54 - ID 2126</t>
  </si>
  <si>
    <t>453005600054.910</t>
  </si>
  <si>
    <t>453005600631.910</t>
  </si>
  <si>
    <t>553005600054.910</t>
  </si>
  <si>
    <t>553005600054.2008</t>
  </si>
  <si>
    <t>553005600631.910</t>
  </si>
  <si>
    <t>ENNISKILLEN 28 - WELL UE54 - ID 2126 - TLMTRY</t>
  </si>
  <si>
    <t>453005600054.780</t>
  </si>
  <si>
    <t>553005600054.780</t>
  </si>
  <si>
    <t>ENNISKILLEN 28 - WELL UE54 - ID2126 - ELCT/CNTRL</t>
  </si>
  <si>
    <t>453005600054.84</t>
  </si>
  <si>
    <t>ENNISKILLEN 28 - WELL UE56 - ID 2128</t>
  </si>
  <si>
    <t>453005600056.910</t>
  </si>
  <si>
    <t>453005600632.910</t>
  </si>
  <si>
    <t>553005600056.910</t>
  </si>
  <si>
    <t>553005600056.2008</t>
  </si>
  <si>
    <t>553005600632.910</t>
  </si>
  <si>
    <t>ENNISKILLEN 28 - WELL UE57 - ID 2129</t>
  </si>
  <si>
    <t>453005600057.910</t>
  </si>
  <si>
    <t>453005600633.910</t>
  </si>
  <si>
    <t>553005600057.910</t>
  </si>
  <si>
    <t>553005600057.2008</t>
  </si>
  <si>
    <t>553005600633.910</t>
  </si>
  <si>
    <t>ENNISKILLEN 28 - WELL UE58 - ID 8325</t>
  </si>
  <si>
    <t>453005600058.910</t>
  </si>
  <si>
    <t>553005600058.910</t>
  </si>
  <si>
    <t>553005600058.2008</t>
  </si>
  <si>
    <t>ENNISKILLEN 28 - WELL UE59 - ID 2131</t>
  </si>
  <si>
    <t>453005600059.910</t>
  </si>
  <si>
    <t>453005600634.910</t>
  </si>
  <si>
    <t>553005600059.910</t>
  </si>
  <si>
    <t>553005600059.2008</t>
  </si>
  <si>
    <t>553005600634.910</t>
  </si>
  <si>
    <t>ENNISKILLEN 28 - WELL UE59 - ID2131 - GB #196</t>
  </si>
  <si>
    <t>453005600059.270</t>
  </si>
  <si>
    <t>553005600059.270</t>
  </si>
  <si>
    <t>ENNISKILLEN 28 - WELL UE59 - ID2131 - RTFR196</t>
  </si>
  <si>
    <t>453005600059.670</t>
  </si>
  <si>
    <t>553005600059.670</t>
  </si>
  <si>
    <t>ENNISKILLEN 28 - WELL UE60 - ID 8057</t>
  </si>
  <si>
    <t>453005600060.910</t>
  </si>
  <si>
    <t>453005600635.910</t>
  </si>
  <si>
    <t>553005600060.910</t>
  </si>
  <si>
    <t>553005600060.2008</t>
  </si>
  <si>
    <t>553005600635.910</t>
  </si>
  <si>
    <t>ENNISKILLEN 28 - WELL UE61 - ID 2136</t>
  </si>
  <si>
    <t>453005600061.910</t>
  </si>
  <si>
    <t>553005600061.910</t>
  </si>
  <si>
    <t>553005600061.2008</t>
  </si>
  <si>
    <t>ENNISKILLEN 28 - WELL UE62 - ID 2135</t>
  </si>
  <si>
    <t>453005600062.910</t>
  </si>
  <si>
    <t>553005600062.910</t>
  </si>
  <si>
    <t>553005600062.2008</t>
  </si>
  <si>
    <t>ENNISKILLEN 28 - WELL UE63 - ID 8313</t>
  </si>
  <si>
    <t>453005600063.910</t>
  </si>
  <si>
    <t>553005600063.910</t>
  </si>
  <si>
    <t>553005600063.2008</t>
  </si>
  <si>
    <t>ENNISKILLEN 28 COMP STATION</t>
  </si>
  <si>
    <t>ENNISKILLEN TWP   L 1 C 4</t>
  </si>
  <si>
    <t>450005600025.1989</t>
  </si>
  <si>
    <t>550005600025.1989</t>
  </si>
  <si>
    <t>ENNISKILLEN 28 COMP/MEAS - BATTERY REPLACEMENT</t>
  </si>
  <si>
    <t>456005600069.763</t>
  </si>
  <si>
    <t>ENNISKILLEN TWP L1 C 4</t>
  </si>
  <si>
    <t>556005600069.763</t>
  </si>
  <si>
    <t>ENNISKILLEN 28 COMP/MEAS - COMP BLDG</t>
  </si>
  <si>
    <t>452005600086.763</t>
  </si>
  <si>
    <t>552005600086.763</t>
  </si>
  <si>
    <t>ENNISKILLEN 28 COMP/MEAS - TELEMETRY BLDG</t>
  </si>
  <si>
    <t>452005600087.763</t>
  </si>
  <si>
    <t>552005600087.763</t>
  </si>
  <si>
    <t>ENNISKILLEN 28 OBSERVATION - WELL UE54 - ID 2126</t>
  </si>
  <si>
    <t>453005600560.910</t>
  </si>
  <si>
    <t>553005600560.910</t>
  </si>
  <si>
    <t>ENNISKILLEN 28 POOL</t>
  </si>
  <si>
    <t>456005600005.615</t>
  </si>
  <si>
    <t>556005600005.615</t>
  </si>
  <si>
    <t>ENNISKILLEN 28 POOL - AERO ASSEMBLY</t>
  </si>
  <si>
    <t>456005600005.80</t>
  </si>
  <si>
    <t>556005600005.80</t>
  </si>
  <si>
    <t>ENNISKILLEN 28 POOL - BASE PRESSURE GAS</t>
  </si>
  <si>
    <t>ENNISKILLEN TWP                 (1 12</t>
  </si>
  <si>
    <t>458005600001.1090</t>
  </si>
  <si>
    <t>458005600001.1995</t>
  </si>
  <si>
    <t>458005600001.2015</t>
  </si>
  <si>
    <t>ENNISKILLEN TWP                 (1122</t>
  </si>
  <si>
    <t>558005600001.1090</t>
  </si>
  <si>
    <t>558005600001.1995</t>
  </si>
  <si>
    <t>558005600001.2015</t>
  </si>
  <si>
    <t>ENNISKILLEN 28 POOL - CASE</t>
  </si>
  <si>
    <t>456005600005.82</t>
  </si>
  <si>
    <t>556005600005.82</t>
  </si>
  <si>
    <t>ENNISKILLEN 28 POOL - ELECT/CTRLS</t>
  </si>
  <si>
    <t>456005600005.84</t>
  </si>
  <si>
    <t>556005600005.84</t>
  </si>
  <si>
    <t>ENNISKILLEN 28 POOL - ENGINE</t>
  </si>
  <si>
    <t>456005600005.190</t>
  </si>
  <si>
    <t>556005600005.190</t>
  </si>
  <si>
    <t>ENNISKILLEN 28 POOL - FOUNDATION</t>
  </si>
  <si>
    <t>456005600005.240</t>
  </si>
  <si>
    <t>556005600005.240</t>
  </si>
  <si>
    <t>ENNISKILLEN 28 POOL - SCRUBBER</t>
  </si>
  <si>
    <t>456005600005.720</t>
  </si>
  <si>
    <t>556005600005.720</t>
  </si>
  <si>
    <t>ENNISKILLEN 28 POOL - TELEMETRY</t>
  </si>
  <si>
    <t>456005600005.780</t>
  </si>
  <si>
    <t>556005600005.780</t>
  </si>
  <si>
    <t>ENNISKILLEN 28 POOL STATION</t>
  </si>
  <si>
    <t>457005600004.615</t>
  </si>
  <si>
    <t>557005600004.615</t>
  </si>
  <si>
    <t>ENNISKILLEN 28 POOL STATION - TELEMETRY</t>
  </si>
  <si>
    <t>457005600004.780</t>
  </si>
  <si>
    <t>557005600004.780</t>
  </si>
  <si>
    <t>ENNISKILLEN 28 POOL TELEMETRY SCADA UPGRADE</t>
  </si>
  <si>
    <t>456005600076.780</t>
  </si>
  <si>
    <t>556005600076.780</t>
  </si>
  <si>
    <t>Enniskillen Comp Stn - Storage Tank Comp (2 Tank</t>
  </si>
  <si>
    <t>Enniskillen 28 Pool</t>
  </si>
  <si>
    <t>457005600199.615</t>
  </si>
  <si>
    <t>557005600199.615</t>
  </si>
  <si>
    <t>ENNISKILLEN NO.28 POOL - STEEL - NPS 10   (273.0</t>
  </si>
  <si>
    <t>455005601000.1090</t>
  </si>
  <si>
    <t>555005601000.1090</t>
  </si>
  <si>
    <t>ENNISKILLEN NO.28 POOL - STEEL - NPS 12   (323.9</t>
  </si>
  <si>
    <t>455005601200.1090</t>
  </si>
  <si>
    <t>455005601200.2012</t>
  </si>
  <si>
    <t>555005601200.1090</t>
  </si>
  <si>
    <t>555005601200.2012</t>
  </si>
  <si>
    <t>ENNISKILLEN NO.28 POOL - STEEL - NPS 6    (168.3</t>
  </si>
  <si>
    <t>455005600600.1090</t>
  </si>
  <si>
    <t>455005600600.1092</t>
  </si>
  <si>
    <t>555005600600.1090</t>
  </si>
  <si>
    <t>555005600600.1092</t>
  </si>
  <si>
    <t>ENNISKILLEN NO.28 POOL - STEEL - NPS 8    (219.1</t>
  </si>
  <si>
    <t>455005600800.1090</t>
  </si>
  <si>
    <t>555005600800.1090</t>
  </si>
  <si>
    <t>ENNISKILLEN NO.28 POOL LINES - RECTIFIER # 135</t>
  </si>
  <si>
    <t>455005630135.1996</t>
  </si>
  <si>
    <t>555005630135.1996</t>
  </si>
  <si>
    <t>FENCE, STO SAFETY &amp; SECURITY UPGRADE -DAWN PLANT</t>
  </si>
  <si>
    <t>PLANT D</t>
  </si>
  <si>
    <t>452009300323.230</t>
  </si>
  <si>
    <t>PLANT E</t>
  </si>
  <si>
    <t>452009400322.230</t>
  </si>
  <si>
    <t>PLANT G</t>
  </si>
  <si>
    <t>452009600324.230</t>
  </si>
  <si>
    <t>552009300323.230</t>
  </si>
  <si>
    <t>552009600324.230</t>
  </si>
  <si>
    <t>Fencing - Dawn S Yard</t>
  </si>
  <si>
    <t>452008600260.230</t>
  </si>
  <si>
    <t>552008600260.230</t>
  </si>
  <si>
    <t>Fire Alarm Panel - North Admin Dawn</t>
  </si>
  <si>
    <t>552009300199.768</t>
  </si>
  <si>
    <t>Glycol - Dawn North Plant D</t>
  </si>
  <si>
    <t>Plant D - Dawn</t>
  </si>
  <si>
    <t>556009300105.165</t>
  </si>
  <si>
    <t>Glycol - Dawn North Plant D Integrity</t>
  </si>
  <si>
    <t>456009300105.165</t>
  </si>
  <si>
    <t>GREAT LAKES HEADER</t>
  </si>
  <si>
    <t>456009300036.615</t>
  </si>
  <si>
    <t>GREAT LAKES HEADER - ELECT/CTRLS</t>
  </si>
  <si>
    <t>456009300036.84</t>
  </si>
  <si>
    <t>Ground Bed #109</t>
  </si>
  <si>
    <t>Payne Pool</t>
  </si>
  <si>
    <t>455005320109.2013</t>
  </si>
  <si>
    <t>Ground Bed #109 - Non Reg</t>
  </si>
  <si>
    <t>555005320109.2013</t>
  </si>
  <si>
    <t>Ground Bed #274</t>
  </si>
  <si>
    <t>Dawn 59 &amp; 85</t>
  </si>
  <si>
    <t>455006420274.2013</t>
  </si>
  <si>
    <t>Ground Bed #274 - Non Reg</t>
  </si>
  <si>
    <t>555006420274.2013</t>
  </si>
  <si>
    <t>Heritage Compr Stn - Storage Tanks ID 11F-109</t>
  </si>
  <si>
    <t>ST. CLAIR/HERITAGE</t>
  </si>
  <si>
    <t>11F-109</t>
  </si>
  <si>
    <t>557007300202.615</t>
  </si>
  <si>
    <t>HERITAGE POOL</t>
  </si>
  <si>
    <t>555007300800.2014</t>
  </si>
  <si>
    <t>HERITAGE POOL - 8-6-XV</t>
  </si>
  <si>
    <t>551007300001.2009</t>
  </si>
  <si>
    <t>551007300001.2010</t>
  </si>
  <si>
    <t>HERITAGE POOL - 8-6-XV - bldg - STATION ID 11F-1</t>
  </si>
  <si>
    <t>552007300168.763</t>
  </si>
  <si>
    <t>HERITAGE POOL - 8-6-XV - building - STN ID 11F-1</t>
  </si>
  <si>
    <t>555007300800.2010</t>
  </si>
  <si>
    <t>HERITAGE POOL - 8-6-XV - building- STD IN 11F-10</t>
  </si>
  <si>
    <t>555007300800.2009</t>
  </si>
  <si>
    <t>HERITAGE POOL - 8-6-XV - STATION ID 11F-109</t>
  </si>
  <si>
    <t>550007300047.2009</t>
  </si>
  <si>
    <t>550007300048.2010</t>
  </si>
  <si>
    <t>556007300200.84</t>
  </si>
  <si>
    <t>HERITAGE POOL - 8-6-XV -piping &amp; misc- STN 11F-1</t>
  </si>
  <si>
    <t>557007300061.615</t>
  </si>
  <si>
    <t>HERITAGE POOL - 8-6-XV-base pressure gas</t>
  </si>
  <si>
    <t>558007300002.2009</t>
  </si>
  <si>
    <t>HERITAGE POOL - 8-6-XV-electric/ctrls - 11F-109</t>
  </si>
  <si>
    <t>556007300083.84</t>
  </si>
  <si>
    <t>HERITAGE POOL - 8-6-XV-piping &amp; misc - 11F-109</t>
  </si>
  <si>
    <t>556007300083.615</t>
  </si>
  <si>
    <t>HERITAGE POOL - 8-6-XV-reciprocator- STN ID11F-1</t>
  </si>
  <si>
    <t>556007300083.188</t>
  </si>
  <si>
    <t>HERITAGE POOL - 8-6-XV-telemetry - STN ID 11F-10</t>
  </si>
  <si>
    <t>556007300083.780</t>
  </si>
  <si>
    <t>Heritage Pool - Base Pressure Gas</t>
  </si>
  <si>
    <t>St Clair Twp (Sombra)</t>
  </si>
  <si>
    <t>558007300003.2015</t>
  </si>
  <si>
    <t>HERITAGE POOL - SOMBRA 8-6-XV WELL - 11F-109</t>
  </si>
  <si>
    <t>553007300311.910</t>
  </si>
  <si>
    <t>HERITAGE WELL #1 - HERITAGE POOL</t>
  </si>
  <si>
    <t>553007300315.910</t>
  </si>
  <si>
    <t>HTLP - COMPRESSOR BUILDING 61.5'X50'</t>
  </si>
  <si>
    <t>Tipperary Line</t>
  </si>
  <si>
    <t>552004800255.763</t>
  </si>
  <si>
    <t>HTLP - CONTROL BUILDING 12'X12'</t>
  </si>
  <si>
    <t>552004800256.763</t>
  </si>
  <si>
    <t>HTLP - Land (78940 Tipperary Line)</t>
  </si>
  <si>
    <t>Con MTLND PT Lt 86 &amp; 87 RP 22R5264 Pt</t>
  </si>
  <si>
    <t>550004800057.2008</t>
  </si>
  <si>
    <t>HTLP - LAND RIGHTS</t>
  </si>
  <si>
    <t>551004800001.2008</t>
  </si>
  <si>
    <t>HTLP - STEEL - NPS 6    (168.3)</t>
  </si>
  <si>
    <t>555004800600.2008</t>
  </si>
  <si>
    <t>HTLP - STEEL - NPS 8    (219.1)</t>
  </si>
  <si>
    <t>555004800800.2008</t>
  </si>
  <si>
    <t>555004800800.2017</t>
  </si>
  <si>
    <t>HTLP Base Pressure Gas</t>
  </si>
  <si>
    <t>558004800001.2008</t>
  </si>
  <si>
    <t>558004800001.2009</t>
  </si>
  <si>
    <t>558004800001.2016</t>
  </si>
  <si>
    <t>HTLP Compressor Stn 21L-602 -Engine#1-Electrical</t>
  </si>
  <si>
    <t>556004800154.840</t>
  </si>
  <si>
    <t>HTLP Compressor Stn 21L-602-Engine #1- Lube Oil</t>
  </si>
  <si>
    <t>556004800154.200</t>
  </si>
  <si>
    <t>HTLP Compressor Stn 21L-602-Engine #1-Aftercoole</t>
  </si>
  <si>
    <t>556004800154.175</t>
  </si>
  <si>
    <t>HTLP Compressor Stn 21L-602-Engine #1-Air Intake</t>
  </si>
  <si>
    <t>556004800154.170</t>
  </si>
  <si>
    <t>HTLP Compressor Stn 21L-602-Engine #1-Blck Vlvs</t>
  </si>
  <si>
    <t>556004800154.810</t>
  </si>
  <si>
    <t>HTLP Compressor Stn 21L-602-Engine #1-Dehy Systm</t>
  </si>
  <si>
    <t>556004800154.150</t>
  </si>
  <si>
    <t>HTLP Compressor Stn 21L-602-Engine #1-Elect Cntl</t>
  </si>
  <si>
    <t>556004800154.780</t>
  </si>
  <si>
    <t>HTLP Compressor Stn 21L-602-Engine #1-Engine</t>
  </si>
  <si>
    <t>556004800154.191</t>
  </si>
  <si>
    <t>HTLP Compressor Stn 21L-602-Engine #1-Exhaust/Sl</t>
  </si>
  <si>
    <t>556004800156.210</t>
  </si>
  <si>
    <t>HTLP Compressor Stn 21L-602-Engine #1-ExhaustSln</t>
  </si>
  <si>
    <t>556004800154.210</t>
  </si>
  <si>
    <t>HTLP Compressor Stn 21L-602-Engine #1-Filter Equ</t>
  </si>
  <si>
    <t>556004800156.720</t>
  </si>
  <si>
    <t>HTLP Compressor Stn 21L-602-Engine #1-Filtration</t>
  </si>
  <si>
    <t>556004800154.720</t>
  </si>
  <si>
    <t>HTLP Compressor Stn 21L-602-Engine #1-Piping</t>
  </si>
  <si>
    <t>556004800154.615</t>
  </si>
  <si>
    <t>HTLP Compressor Stn 21L-602-Engine #2-Aftercoole</t>
  </si>
  <si>
    <t>556004800155.175</t>
  </si>
  <si>
    <t>HTLP Compressor Stn 21L-602-Engine #2-Air Intake</t>
  </si>
  <si>
    <t>556004800155.170</t>
  </si>
  <si>
    <t>HTLP Compressor Stn 21L-602-Engine #2-Blck Vlvs</t>
  </si>
  <si>
    <t>556004800155.810</t>
  </si>
  <si>
    <t>HTLP Compressor Stn 21L-602-Engine #2-Dehy Syste</t>
  </si>
  <si>
    <t>556004800155.150</t>
  </si>
  <si>
    <t>HTLP Compressor Stn 21L-602-Engine #2-Elect Cntr</t>
  </si>
  <si>
    <t>556004800155.780</t>
  </si>
  <si>
    <t>HTLP Compressor Stn 21L-602-Engine #2-Electrical</t>
  </si>
  <si>
    <t>556004800155.840</t>
  </si>
  <si>
    <t>HTLP Compressor Stn 21L-602-Engine #2-Engine</t>
  </si>
  <si>
    <t>556004800155.191</t>
  </si>
  <si>
    <t>HTLP Compressor Stn 21L-602-Engine #2-Exhaust/Sl</t>
  </si>
  <si>
    <t>556004800155.210</t>
  </si>
  <si>
    <t>556004800157.210</t>
  </si>
  <si>
    <t>HTLP Compressor Stn 21L-602-Engine #2-Filter Equ</t>
  </si>
  <si>
    <t>556004800157.720</t>
  </si>
  <si>
    <t>HTLP Compressor Stn 21L-602-Engine #2-Filtration</t>
  </si>
  <si>
    <t>556004800155.720</t>
  </si>
  <si>
    <t>HTLP Compressor Stn 21L-602-Engine #2-Lube Oil</t>
  </si>
  <si>
    <t>556004800155.200</t>
  </si>
  <si>
    <t>HTLP Compressor Stn 21L-602-Engine #2-Piping</t>
  </si>
  <si>
    <t>556004800155.615</t>
  </si>
  <si>
    <t>HTLP Well #HTN7 Injection/Withdrawl (North)</t>
  </si>
  <si>
    <t>553004800567.910</t>
  </si>
  <si>
    <t>HTLP Well #HTN7 Logging</t>
  </si>
  <si>
    <t>553004800572.910</t>
  </si>
  <si>
    <t>HTLP Well #HTN7 Storage Tank</t>
  </si>
  <si>
    <t>553004800570.910</t>
  </si>
  <si>
    <t>HTLP Well #HTS10 Logging</t>
  </si>
  <si>
    <t>553004800574.910</t>
  </si>
  <si>
    <t>HTLP Well #HTS10 Observation (South)</t>
  </si>
  <si>
    <t>553004800568.910</t>
  </si>
  <si>
    <t>HTLP Well #HTS9 Injection/Withdrawl (South)</t>
  </si>
  <si>
    <t>553004800566.910</t>
  </si>
  <si>
    <t>HTLP Well #HTS9 Logging</t>
  </si>
  <si>
    <t>553004800573.910</t>
  </si>
  <si>
    <t>HTLP Well #T22 Injection/Withdrawl (North)</t>
  </si>
  <si>
    <t>553004800564.910</t>
  </si>
  <si>
    <t>HTLP Well #T22 Storage Tank</t>
  </si>
  <si>
    <t>553004800569.910</t>
  </si>
  <si>
    <t>HTLP Well #T23 Injection/Withdrawl (South)</t>
  </si>
  <si>
    <t>553004800565.910</t>
  </si>
  <si>
    <t>HTLP Well #T23 Storage Tank</t>
  </si>
  <si>
    <t>553004800571.910</t>
  </si>
  <si>
    <t>HTLP Well #TS2 Observation (South)</t>
  </si>
  <si>
    <t>553004800563.910</t>
  </si>
  <si>
    <t>HTLP Well #ZG2 Observation (North)</t>
  </si>
  <si>
    <t>553004800562.910</t>
  </si>
  <si>
    <t>HVAC - 15 year Dawn North Admin Bldg</t>
  </si>
  <si>
    <t>552009300257.757</t>
  </si>
  <si>
    <t>Imperial Sombra Pool Meter Site</t>
  </si>
  <si>
    <t>Sombra Twp</t>
  </si>
  <si>
    <t>452005500292.230</t>
  </si>
  <si>
    <t>552005500292.230</t>
  </si>
  <si>
    <t>Land LO Annett, Dawn H Compression</t>
  </si>
  <si>
    <t>Dawn H Compression</t>
  </si>
  <si>
    <t>450009700060.2017</t>
  </si>
  <si>
    <t>M &amp; R Stn Dow A - 13F-602 - Dehydration System</t>
  </si>
  <si>
    <t>457007000100.150</t>
  </si>
  <si>
    <t>557007000100.150</t>
  </si>
  <si>
    <t>M &amp; R Stn Edys Mills - 11H-506 -Dehydration Syst</t>
  </si>
  <si>
    <t>457006700099.150</t>
  </si>
  <si>
    <t>557006700099.150</t>
  </si>
  <si>
    <t>M&amp;R Bickford Pool Stn 10F-201 - Dehydration Syst</t>
  </si>
  <si>
    <t>457005400102.150</t>
  </si>
  <si>
    <t>M&amp;R Bickford Pool Stn 10F-201 - Non Reg - Ddhy S</t>
  </si>
  <si>
    <t>557005400102.150</t>
  </si>
  <si>
    <t>M&amp;R Dawn 167 Pool Stn 11H-602 - Dehydration Syst</t>
  </si>
  <si>
    <t>457006000101.150</t>
  </si>
  <si>
    <t>M&amp;R Dawn 167 Pool Stn 11H-602 - Non Reg - Dehy S</t>
  </si>
  <si>
    <t>557006000101.150</t>
  </si>
  <si>
    <t>M&amp;R STATION - CONTROL VALVES - CATHODIC PROTECTI</t>
  </si>
  <si>
    <t>457006500186.805</t>
  </si>
  <si>
    <t>557006500186.805</t>
  </si>
  <si>
    <t>M&amp;R STN - Electronic Control (PLC5 to Controllog</t>
  </si>
  <si>
    <t>DAWN MAINLINE</t>
  </si>
  <si>
    <t>457008900168.780</t>
  </si>
  <si>
    <t>M&amp;R STN PLC5 CONVERSION UPGRADES - Dawn S Yard</t>
  </si>
  <si>
    <t>557008600182.780</t>
  </si>
  <si>
    <t>MANDAUMIN - BASE PRESSURE GAS - CENTURY POOLS</t>
  </si>
  <si>
    <t xml:space="preserve">              (861 343 mcf)</t>
  </si>
  <si>
    <t>458004000001.2000</t>
  </si>
  <si>
    <t>458004000001.2007</t>
  </si>
  <si>
    <t>458004000001.2015</t>
  </si>
  <si>
    <t>(861343 mcf)</t>
  </si>
  <si>
    <t>558004000001.2000</t>
  </si>
  <si>
    <t>558004000001.2007</t>
  </si>
  <si>
    <t>558004000001.2015</t>
  </si>
  <si>
    <t>MANDAUMIN - WELL UMD1 - ID 10110</t>
  </si>
  <si>
    <t>SARNIA TWP   L 1 C3</t>
  </si>
  <si>
    <t>453004000001.910</t>
  </si>
  <si>
    <t>553004000001.910</t>
  </si>
  <si>
    <t>553004000504.910</t>
  </si>
  <si>
    <t>MANDAUMIN - WELL UMD2 - ID 10215</t>
  </si>
  <si>
    <t>453004000002.910</t>
  </si>
  <si>
    <t>553004000002.910</t>
  </si>
  <si>
    <t>MANDAUMIN - WELL UMD2 - ID 10215 - TELEMETRY</t>
  </si>
  <si>
    <t>453004000002.780</t>
  </si>
  <si>
    <t>553004000002.780</t>
  </si>
  <si>
    <t>MANDAUMIN - WELL UMD2 - ID 10215 Observations</t>
  </si>
  <si>
    <t>553004000505.910</t>
  </si>
  <si>
    <t>MANDAUMIN - WELL UMD3 - ID 10208</t>
  </si>
  <si>
    <t>453004000003.910</t>
  </si>
  <si>
    <t>553004000003.910</t>
  </si>
  <si>
    <t>553004000506.910</t>
  </si>
  <si>
    <t>MANDAUMIN - WELL UMD4 - ID 10240</t>
  </si>
  <si>
    <t>SARNIA TWP   L 1 C 2</t>
  </si>
  <si>
    <t>453004000004.910</t>
  </si>
  <si>
    <t>Mandaumin - WELL UMD4 - ID 10240</t>
  </si>
  <si>
    <t>453004000592.910</t>
  </si>
  <si>
    <t>553004000004.910</t>
  </si>
  <si>
    <t>553004000507.910</t>
  </si>
  <si>
    <t>553004000592.910</t>
  </si>
  <si>
    <t>MANDAUMIN - WELL UMD6 - ID 10209</t>
  </si>
  <si>
    <t>SARNIA TWP   L 1 C 3</t>
  </si>
  <si>
    <t>453004000006.910</t>
  </si>
  <si>
    <t>Mandaumin - WELL UMD6 - ID 10209</t>
  </si>
  <si>
    <t>453004000593.910</t>
  </si>
  <si>
    <t>553004000006.910</t>
  </si>
  <si>
    <t>553004000508.910</t>
  </si>
  <si>
    <t>553004000593.910</t>
  </si>
  <si>
    <t>MANDAUMIN - WELL UMD7 - ID 10228</t>
  </si>
  <si>
    <t>453004000007.910</t>
  </si>
  <si>
    <t>Mandaumin - WELL UMD7 - ID 10228</t>
  </si>
  <si>
    <t>453004000594.910</t>
  </si>
  <si>
    <t>553004000007.910</t>
  </si>
  <si>
    <t>553004000509.910</t>
  </si>
  <si>
    <t>553004000594.910</t>
  </si>
  <si>
    <t>MANDAUMIN CENTURY - GROUNDBED # 345</t>
  </si>
  <si>
    <t>455004020345.2000</t>
  </si>
  <si>
    <t>555004020345.2000</t>
  </si>
  <si>
    <t>MANDAUMIN CENTURY - GROUNDBED # 348</t>
  </si>
  <si>
    <t>ENNISKILLEN TWP   L 3 C 2</t>
  </si>
  <si>
    <t>455004020348.2000</t>
  </si>
  <si>
    <t>555004020348.2000</t>
  </si>
  <si>
    <t>MANDAUMIN CENTURY - LAND RIGHTS</t>
  </si>
  <si>
    <t>451004000001.2000</t>
  </si>
  <si>
    <t>551004000001.2000</t>
  </si>
  <si>
    <t>MANDAUMIN CENTURY - RECTIFIER # 345</t>
  </si>
  <si>
    <t>ENNISKILLEN TWP   L17 C 5</t>
  </si>
  <si>
    <t>455004030345.2000</t>
  </si>
  <si>
    <t>555004030345.2000</t>
  </si>
  <si>
    <t>MANDAUMIN CENTURY - RECTIFIER # 348</t>
  </si>
  <si>
    <t>455004030348.2000</t>
  </si>
  <si>
    <t>555004030348.2000</t>
  </si>
  <si>
    <t>MANDAUMIN CENTURY - STEEL - NPS 10   (273.0)</t>
  </si>
  <si>
    <t>455004001000.2000</t>
  </si>
  <si>
    <t>555004001000.2000</t>
  </si>
  <si>
    <t>MANDAUMIN CENTURY - STEEL - NPS 12   (323.9)</t>
  </si>
  <si>
    <t>455004001200.2000</t>
  </si>
  <si>
    <t>555004001200.2000</t>
  </si>
  <si>
    <t>555004001200.2017</t>
  </si>
  <si>
    <t>MANDAUMIN CENTURY - STEEL - NPS 16   (406.4)</t>
  </si>
  <si>
    <t>455004001600.2000</t>
  </si>
  <si>
    <t>555004001600.2000</t>
  </si>
  <si>
    <t>MANDAUMIN CENTURY - STEEL - NPS 8    (219.1)</t>
  </si>
  <si>
    <t>455004000800.2000</t>
  </si>
  <si>
    <t>555004000800.2000</t>
  </si>
  <si>
    <t>MANDAUMIN STATION</t>
  </si>
  <si>
    <t>450004000037.2000</t>
  </si>
  <si>
    <t>550004000037.2000</t>
  </si>
  <si>
    <t>Mandaumin Station - Pipe, Valve, Misc.</t>
  </si>
  <si>
    <t>557004000180.615</t>
  </si>
  <si>
    <t>MANDAUMIN STATION-ELECTRONIC CONTROLS</t>
  </si>
  <si>
    <t>ST CLAIR TWP (MOORE)</t>
  </si>
  <si>
    <t>457004000088.780</t>
  </si>
  <si>
    <t>557004000088.780</t>
  </si>
  <si>
    <t>Mandaumin WELL #UMD3</t>
  </si>
  <si>
    <t>453004000599.910</t>
  </si>
  <si>
    <t>553004000599.910</t>
  </si>
  <si>
    <t>MANDAUMIN/BLUEWATER - TELEMETRY/CONTROL BLDG</t>
  </si>
  <si>
    <t>ST CLAIR TWP (MOORE)        13G-503</t>
  </si>
  <si>
    <t>452004000110.752</t>
  </si>
  <si>
    <t>ST CLAIR TWP (MOORE)       13G-503 no</t>
  </si>
  <si>
    <t>452004000110.761</t>
  </si>
  <si>
    <t>ST CLAIR TWP (MOORE)        13G-503 n</t>
  </si>
  <si>
    <t>452004000110.763</t>
  </si>
  <si>
    <t>552004000110.752</t>
  </si>
  <si>
    <t>552004000110.761</t>
  </si>
  <si>
    <t>MANDAUMIN/BLUEWATER 13G-503 not on MI</t>
  </si>
  <si>
    <t>552004000110.763</t>
  </si>
  <si>
    <t>MANDAUMIN/BLUEWATER STATION</t>
  </si>
  <si>
    <t>457004000027.615</t>
  </si>
  <si>
    <t>557004000027.615</t>
  </si>
  <si>
    <t>MANDAUMIN/BLUEWATER STATION - ELECTRICAL/CONTROL</t>
  </si>
  <si>
    <t>457004000027.84</t>
  </si>
  <si>
    <t>557004000027.84</t>
  </si>
  <si>
    <t>MANDAUMIN/BLUEWATER STATION - TELEMETRY</t>
  </si>
  <si>
    <t>13G-503 - DAWN STN NOT ON MISOS</t>
  </si>
  <si>
    <t>457004000027.780</t>
  </si>
  <si>
    <t>557004000027.780</t>
  </si>
  <si>
    <t>MANDAUMIN/BLUEWATER STN-TELEMETRY</t>
  </si>
  <si>
    <t>457004000064.780</t>
  </si>
  <si>
    <t>557004000064.780</t>
  </si>
  <si>
    <t>Network Switch - DAWN X193</t>
  </si>
  <si>
    <t>452009300266.779</t>
  </si>
  <si>
    <t>552009300266.779</t>
  </si>
  <si>
    <t>NREG- STO DAWN F1 SOLAR T70 UPGRADE X195</t>
  </si>
  <si>
    <t>DAWN F1 SOLAR</t>
  </si>
  <si>
    <t>556009500158.790</t>
  </si>
  <si>
    <t>NREG-Remediation-Sombra Pool Line-Pipe,valve,mis</t>
  </si>
  <si>
    <t>Sombra Pool Line</t>
  </si>
  <si>
    <t>557005500124.615</t>
  </si>
  <si>
    <t>NREG-STO DAWN F2 SOLAR T70 UPGRADE X195</t>
  </si>
  <si>
    <t>DAWN F2 SOLAR</t>
  </si>
  <si>
    <t>556009500159.790</t>
  </si>
  <si>
    <t>OIL CITY - NPS 8 - RECTIFIER # 347</t>
  </si>
  <si>
    <t>11H-301</t>
  </si>
  <si>
    <t>455003930347.2000</t>
  </si>
  <si>
    <t>555003930347.2000</t>
  </si>
  <si>
    <t>OIL CITY - STEEL - NPS 10   (273.0)</t>
  </si>
  <si>
    <t>455003901000.2000</t>
  </si>
  <si>
    <t>555003901000.2000</t>
  </si>
  <si>
    <t>Oil City - Ultrasonice Electronic Meter Upgr</t>
  </si>
  <si>
    <t>Enniskillen Twp</t>
  </si>
  <si>
    <t>457003900134.780</t>
  </si>
  <si>
    <t>557003900134.780</t>
  </si>
  <si>
    <t>OIL CITY (CENTURY)</t>
  </si>
  <si>
    <t>11H-201</t>
  </si>
  <si>
    <t>450003900039.2000</t>
  </si>
  <si>
    <t>550003900039.2000</t>
  </si>
  <si>
    <t>OIL CITY (CENTURY) - LAND RIGHTS</t>
  </si>
  <si>
    <t>451003900001.1085</t>
  </si>
  <si>
    <t>451003900001.1093</t>
  </si>
  <si>
    <t>451003900001.2000</t>
  </si>
  <si>
    <t>551003900001.1093</t>
  </si>
  <si>
    <t>551003900001.2000</t>
  </si>
  <si>
    <t>OIL CITY (CENTURY) - WELL HE 2-17-IV - ID 2494</t>
  </si>
  <si>
    <t>ENNISKILLEN TWP   L 17 C 4</t>
  </si>
  <si>
    <t>453003902174.910</t>
  </si>
  <si>
    <t>453003902174.1085</t>
  </si>
  <si>
    <t>553003902174.910</t>
  </si>
  <si>
    <t>553003902174.1085</t>
  </si>
  <si>
    <t>OIL CITY (CENTURY) - WELL ME 1-16-IV - ID 2488</t>
  </si>
  <si>
    <t>ENNISKILLEN TWP   L 16 C 4</t>
  </si>
  <si>
    <t>453003901164.910</t>
  </si>
  <si>
    <t>453003901164.1085</t>
  </si>
  <si>
    <t>553003901164.910</t>
  </si>
  <si>
    <t>553003901164.1085</t>
  </si>
  <si>
    <t>OIL CITY (CENTURY) - WELL ME 7-17-v - ID 2495</t>
  </si>
  <si>
    <t>ENNISKILLEN TWP   L  17  C  4</t>
  </si>
  <si>
    <t>453003900328.910</t>
  </si>
  <si>
    <t>553003900328.910</t>
  </si>
  <si>
    <t>OIL CITY (CENTURY) - WELL UOC 1 - ID 10095</t>
  </si>
  <si>
    <t>ENNISKILLEN TWP   L 17 C 5</t>
  </si>
  <si>
    <t>453003900001.910</t>
  </si>
  <si>
    <t>553003900001.910</t>
  </si>
  <si>
    <t>OIL CITY (CENTURY) - WELL UOC 2 - ID 10213</t>
  </si>
  <si>
    <t>453003900002.910</t>
  </si>
  <si>
    <t>553003900002.910</t>
  </si>
  <si>
    <t>OIL CITY (CENTURY) STATION - PHASE II</t>
  </si>
  <si>
    <t>457003900028.615</t>
  </si>
  <si>
    <t>557003900028.615</t>
  </si>
  <si>
    <t>OIL CITY (CENTURY) STATION - PHASE II - TELEMETR</t>
  </si>
  <si>
    <t>457003900028.780</t>
  </si>
  <si>
    <t>557003900028.780</t>
  </si>
  <si>
    <t>OIL CITY (CENTURY) STN-SCADA (11H-301V)ENISK Val</t>
  </si>
  <si>
    <t>457003900076.780</t>
  </si>
  <si>
    <t>557003900076.780</t>
  </si>
  <si>
    <t>OIL CITY (CNTRY) - WELL ME7-17-V - ID2495</t>
  </si>
  <si>
    <t>453003907175.910</t>
  </si>
  <si>
    <t>453003907175.1085</t>
  </si>
  <si>
    <t>553003907175.910</t>
  </si>
  <si>
    <t>553003907175.1085</t>
  </si>
  <si>
    <t>OIL CITY (CNTRY) - WELL ME7-17-V - ID2495 - TLMT</t>
  </si>
  <si>
    <t>453003907175.780</t>
  </si>
  <si>
    <t>553003907175.780</t>
  </si>
  <si>
    <t>Oil City Moisture Analyzer</t>
  </si>
  <si>
    <t>Oil city</t>
  </si>
  <si>
    <t>457003900095.780</t>
  </si>
  <si>
    <t>557003900095.780</t>
  </si>
  <si>
    <t>OIL CITY POOL - BASE PRESSURE GAS</t>
  </si>
  <si>
    <t>ENNISKILLEN TWP     (525 984 mcf)</t>
  </si>
  <si>
    <t>458003900001.2000</t>
  </si>
  <si>
    <t>ENNISKILLEN TWP          (525984 mcf)</t>
  </si>
  <si>
    <t>558003900001.2000</t>
  </si>
  <si>
    <t>OIL CITY STATION</t>
  </si>
  <si>
    <t>OIL CITY</t>
  </si>
  <si>
    <t>457003900206.615</t>
  </si>
  <si>
    <t>557003900206.615</t>
  </si>
  <si>
    <t>Oil Springs E Stn Exhaust Silencer 11H-206</t>
  </si>
  <si>
    <t>456006200119.210</t>
  </si>
  <si>
    <t>556006200119.210</t>
  </si>
  <si>
    <t>ENNISKILLEN TWP   L 22 C 1</t>
  </si>
  <si>
    <t>457006200009.615</t>
  </si>
  <si>
    <t>557006200009.615</t>
  </si>
  <si>
    <t>OIL SPRINGS EAST - BASE PRESSURE GAS</t>
  </si>
  <si>
    <t>ENNISKILLEN TWP          (1 108 450 m</t>
  </si>
  <si>
    <t>458006200001.1091</t>
  </si>
  <si>
    <t>ENNISKILLEN TWP                 (1108</t>
  </si>
  <si>
    <t>558006200001.1091</t>
  </si>
  <si>
    <t>OIL SPRINGS EAST - COMPRESSOR BLDG</t>
  </si>
  <si>
    <t>452006200088.763</t>
  </si>
  <si>
    <t>552006200088.763</t>
  </si>
  <si>
    <t>OIL SPRINGS EAST - CONTROL BLDG</t>
  </si>
  <si>
    <t>452006200089.763</t>
  </si>
  <si>
    <t>552006200089.763</t>
  </si>
  <si>
    <t>OIL SPRINGS EAST - ELECTRICAL/CONTROLS</t>
  </si>
  <si>
    <t>457006200009.84</t>
  </si>
  <si>
    <t>557006200009.84</t>
  </si>
  <si>
    <t>OIL SPRINGS EAST - LAND RIGHTS</t>
  </si>
  <si>
    <t>451006200001.1090</t>
  </si>
  <si>
    <t>451006200001.1093</t>
  </si>
  <si>
    <t>551006200001.1090</t>
  </si>
  <si>
    <t>OIL SPRINGS EAST - STEEL - NPS 12   (323.9)</t>
  </si>
  <si>
    <t>455006201200.1091</t>
  </si>
  <si>
    <t>455006201200.1092</t>
  </si>
  <si>
    <t>455006201200.1093</t>
  </si>
  <si>
    <t>555006201200.1091</t>
  </si>
  <si>
    <t>555006201200.1092</t>
  </si>
  <si>
    <t>555006201200.1093</t>
  </si>
  <si>
    <t>OIL SPRINGS EAST - STEEL - NPS 6    (168.3)</t>
  </si>
  <si>
    <t>455006200600.1091</t>
  </si>
  <si>
    <t>455006200600.1092</t>
  </si>
  <si>
    <t>455006200600.1093</t>
  </si>
  <si>
    <t>455006200600.2014</t>
  </si>
  <si>
    <t>555006200600.1091</t>
  </si>
  <si>
    <t>555006200600.1092</t>
  </si>
  <si>
    <t>555006200600.1093</t>
  </si>
  <si>
    <t>555006200600.2014</t>
  </si>
  <si>
    <t>OIL SPRINGS EAST - STEEL - NPS 8    (219.1)</t>
  </si>
  <si>
    <t>455006200800.1091</t>
  </si>
  <si>
    <t>455006200800.1092</t>
  </si>
  <si>
    <t>455006200800.1093</t>
  </si>
  <si>
    <t>555006200800.1091</t>
  </si>
  <si>
    <t>555006200800.1092</t>
  </si>
  <si>
    <t>OIL SPRINGS EAST - WELL  ICG2 - ID 4590</t>
  </si>
  <si>
    <t>ENNISKILLEN TWP    L  CC  C  2</t>
  </si>
  <si>
    <t>453006200314.910</t>
  </si>
  <si>
    <t>553006200314.910</t>
  </si>
  <si>
    <t>OIL SPRINGS EAST - WELL 1CG3 - ID 4589</t>
  </si>
  <si>
    <t>ENNISKILLEN TWP   L 22 C 2</t>
  </si>
  <si>
    <t>453006200003.910</t>
  </si>
  <si>
    <t>553006200003.910</t>
  </si>
  <si>
    <t>553006200003.2008</t>
  </si>
  <si>
    <t>OIL SPRINGS EAST - WELL ICG1 - ID 4591</t>
  </si>
  <si>
    <t>453006200001.910</t>
  </si>
  <si>
    <t>553006200001.910</t>
  </si>
  <si>
    <t>553006200001.2008</t>
  </si>
  <si>
    <t>OIL SPRINGS EAST - WELL ICG2 - ID 4590</t>
  </si>
  <si>
    <t>453006200002.910</t>
  </si>
  <si>
    <t>453006200621.910</t>
  </si>
  <si>
    <t>553006200002.910</t>
  </si>
  <si>
    <t>553006200002.2008</t>
  </si>
  <si>
    <t>553006200621.910</t>
  </si>
  <si>
    <t>OIL SPRINGS EAST - WELL ICG4 - ID 4593</t>
  </si>
  <si>
    <t>453006200004.910</t>
  </si>
  <si>
    <t>553006200004.910</t>
  </si>
  <si>
    <t>553006200004.2008</t>
  </si>
  <si>
    <t>OIL SPRINGS EAST - WELL ICG5 - ID 4594</t>
  </si>
  <si>
    <t>453006200005.910</t>
  </si>
  <si>
    <t>553006200005.910</t>
  </si>
  <si>
    <t>553006200005.2008</t>
  </si>
  <si>
    <t>OIL SPRINGS EAST - WELL ICG6 - ID 4592</t>
  </si>
  <si>
    <t>453006200006.910</t>
  </si>
  <si>
    <t>453006200557.910</t>
  </si>
  <si>
    <t>553006200006.910</t>
  </si>
  <si>
    <t>553006200006.2008</t>
  </si>
  <si>
    <t>553006200557.910</t>
  </si>
  <si>
    <t>OIL SPRINGS EAST - WELL ICG7 - ID 2430</t>
  </si>
  <si>
    <t>453006200007.910</t>
  </si>
  <si>
    <t>553006200007.910</t>
  </si>
  <si>
    <t>553006200007.2008</t>
  </si>
  <si>
    <t>OIL SPRINGS EAST - WELL ICG7 - ID 2430 - TELEMET</t>
  </si>
  <si>
    <t>453006200007.780</t>
  </si>
  <si>
    <t>553006200007.780</t>
  </si>
  <si>
    <t>OIL SPRINGS EAST - WELL ICG8 - ID 8372</t>
  </si>
  <si>
    <t>453006200008.910</t>
  </si>
  <si>
    <t>553006200008.910</t>
  </si>
  <si>
    <t>553006200008.2008</t>
  </si>
  <si>
    <t>OIL SPRINGS EAST A-1</t>
  </si>
  <si>
    <t>456006200008.615</t>
  </si>
  <si>
    <t>556006200008.615</t>
  </si>
  <si>
    <t>OIL SPRINGS EAST A-1 - CASE</t>
  </si>
  <si>
    <t>456006200008.82</t>
  </si>
  <si>
    <t>556006200008.82</t>
  </si>
  <si>
    <t>OIL SPRINGS EAST A-1 - DEHYDRATION</t>
  </si>
  <si>
    <t>456006200008.150</t>
  </si>
  <si>
    <t>556006200008.150</t>
  </si>
  <si>
    <t>OIL SPRINGS EAST A-1 - ELECT/CNTRLS</t>
  </si>
  <si>
    <t>456006200008.84</t>
  </si>
  <si>
    <t>556006200008.84</t>
  </si>
  <si>
    <t>OIL SPRINGS EAST A-1 - ENGINE</t>
  </si>
  <si>
    <t>456006200008.190</t>
  </si>
  <si>
    <t>556006200008.190</t>
  </si>
  <si>
    <t>OIL SPRINGS EAST A-1 - FOUNDATION</t>
  </si>
  <si>
    <t>456006200008.240</t>
  </si>
  <si>
    <t>556006200008.240</t>
  </si>
  <si>
    <t>OIL SPRINGS EAST A-1 - SCRUBBER</t>
  </si>
  <si>
    <t>456006200008.720</t>
  </si>
  <si>
    <t>556006200008.720</t>
  </si>
  <si>
    <t>OIL SPRINGS EAST A-2</t>
  </si>
  <si>
    <t>456006200009.615</t>
  </si>
  <si>
    <t>556006200009.615</t>
  </si>
  <si>
    <t>556006200009.780</t>
  </si>
  <si>
    <t>OIL SPRINGS EAST A-2 - CASE</t>
  </si>
  <si>
    <t>456006200009.82</t>
  </si>
  <si>
    <t>556006200009.82</t>
  </si>
  <si>
    <t>OIL SPRINGS EAST A-2 - DEHYDRATION</t>
  </si>
  <si>
    <t>456006200009.150</t>
  </si>
  <si>
    <t>556006200009.150</t>
  </si>
  <si>
    <t>OIL SPRINGS EAST A-2 - ELECT/CNTRLS</t>
  </si>
  <si>
    <t>456006200009.84</t>
  </si>
  <si>
    <t>556006200009.84</t>
  </si>
  <si>
    <t>OIL SPRINGS EAST A-2 - ENGINE</t>
  </si>
  <si>
    <t>456006200009.190</t>
  </si>
  <si>
    <t>556006200009.190</t>
  </si>
  <si>
    <t>OIL SPRINGS EAST A-2 - FOUNDATION</t>
  </si>
  <si>
    <t>456006200009.240</t>
  </si>
  <si>
    <t>556006200009.240</t>
  </si>
  <si>
    <t>OIL SPRINGS EAST A-2 - SCRUBBER</t>
  </si>
  <si>
    <t>456006200009.720</t>
  </si>
  <si>
    <t>556006200009.720</t>
  </si>
  <si>
    <t>OIL SPRINGS EAST A-2 - TELEMETRY</t>
  </si>
  <si>
    <t>456006200009.780</t>
  </si>
  <si>
    <t>Oil Springs East Blowdown Silencer</t>
  </si>
  <si>
    <t>456006200118.210</t>
  </si>
  <si>
    <t>556006200118.210</t>
  </si>
  <si>
    <t>Oil Springs East Comp Stn # Storage Tank Compl (</t>
  </si>
  <si>
    <t>OIL SPRINGS EAST OIL</t>
  </si>
  <si>
    <t>457006200191.615</t>
  </si>
  <si>
    <t>557006200191.615</t>
  </si>
  <si>
    <t>OIL SPRINGS EAST STATION</t>
  </si>
  <si>
    <t>457006200008.615</t>
  </si>
  <si>
    <t>OIL SPRINGS EAST-DEHYDRATION SYSTEM</t>
  </si>
  <si>
    <t>ENNISKILLEN TWP   L  22  C  2</t>
  </si>
  <si>
    <t>457006200083.150</t>
  </si>
  <si>
    <t>557006200083.150</t>
  </si>
  <si>
    <t>OIL SPRINGS EAST-ELECTRICAL CONTROLS</t>
  </si>
  <si>
    <t>457006200083.780</t>
  </si>
  <si>
    <t>557006200083.780</t>
  </si>
  <si>
    <t>OIL SPRINGS EAST-PIPE,VALVE,MISC</t>
  </si>
  <si>
    <t>457006200083.615</t>
  </si>
  <si>
    <t>557006200083.615</t>
  </si>
  <si>
    <t>OIL SPRINGS LAND</t>
  </si>
  <si>
    <t>ENNISKILEN TWP   L 22 C 2</t>
  </si>
  <si>
    <t>450006200001.1990</t>
  </si>
  <si>
    <t>550006200001.1990</t>
  </si>
  <si>
    <t>Oil Springs Moisture Analyzer</t>
  </si>
  <si>
    <t>Oil Springs</t>
  </si>
  <si>
    <t>457006200094.780</t>
  </si>
  <si>
    <t>557006200094.780</t>
  </si>
  <si>
    <t>OIL SPRINGS NORTH</t>
  </si>
  <si>
    <t>ENNISKILLEN TWP   L 15 C 4</t>
  </si>
  <si>
    <t>11H-207</t>
  </si>
  <si>
    <t>457006200010.615</t>
  </si>
  <si>
    <t>457006200011.615</t>
  </si>
  <si>
    <t>ENNISKILEN TWP   L 15 C 4</t>
  </si>
  <si>
    <t>457006200012.615</t>
  </si>
  <si>
    <t>457006200207.615</t>
  </si>
  <si>
    <t>557006200011.615</t>
  </si>
  <si>
    <t>557006200012.615</t>
  </si>
  <si>
    <t>557006200207.615</t>
  </si>
  <si>
    <t>OIL SPRINGS NORTH - TELEMETRY</t>
  </si>
  <si>
    <t>457006200011.780</t>
  </si>
  <si>
    <t>557006200011.780</t>
  </si>
  <si>
    <t>OIL SPRINGS NORTH - TELEMETRY SCADA UPGRADE</t>
  </si>
  <si>
    <t>457006200056.780</t>
  </si>
  <si>
    <t>557006200056.780</t>
  </si>
  <si>
    <t>Oil Springs Valve Site</t>
  </si>
  <si>
    <t>457006200121.780</t>
  </si>
  <si>
    <t>557006200121.780</t>
  </si>
  <si>
    <t>Oil Springs Well Stimulation Well ICG1</t>
  </si>
  <si>
    <t>453006200341.910</t>
  </si>
  <si>
    <t>553006200341.910</t>
  </si>
  <si>
    <t>Oil Springs Well Stimulation Well ICG2</t>
  </si>
  <si>
    <t>453006200342.910</t>
  </si>
  <si>
    <t>553006200342.910</t>
  </si>
  <si>
    <t>Oil Springs Well Stimulation Well ICG3</t>
  </si>
  <si>
    <t>453006200343.910</t>
  </si>
  <si>
    <t>553006200343.910</t>
  </si>
  <si>
    <t>Oil Springs Well Stimulation Well ICG4</t>
  </si>
  <si>
    <t>453006200344.910</t>
  </si>
  <si>
    <t>553006200344.910</t>
  </si>
  <si>
    <t>Oil Springs Well Stimulation Well ICG5</t>
  </si>
  <si>
    <t>453006200345.910</t>
  </si>
  <si>
    <t>553006200345.910</t>
  </si>
  <si>
    <t>Oil Springs Well Stimulation Well ICG6</t>
  </si>
  <si>
    <t>453006200346.910</t>
  </si>
  <si>
    <t>553006200346.910</t>
  </si>
  <si>
    <t>PAYNE</t>
  </si>
  <si>
    <t>ST CLAIR TWP (MOORE TWP)</t>
  </si>
  <si>
    <t>456005300002.615</t>
  </si>
  <si>
    <t>556005300002.615</t>
  </si>
  <si>
    <t>556005300060.80</t>
  </si>
  <si>
    <t>556005300060.84</t>
  </si>
  <si>
    <t>556005300060.190</t>
  </si>
  <si>
    <t>556005300060.615</t>
  </si>
  <si>
    <t>556005300060.790</t>
  </si>
  <si>
    <t>PAYNE -  NPS 20 - RECEIVER</t>
  </si>
  <si>
    <t>455005360001.2001</t>
  </si>
  <si>
    <t>555005360001.2001</t>
  </si>
  <si>
    <t>PAYNE - AFTERCOOLERS</t>
  </si>
  <si>
    <t>456005300002.5</t>
  </si>
  <si>
    <t>556005300002.5</t>
  </si>
  <si>
    <t>PAYNE - BASE PRESSURE GAS</t>
  </si>
  <si>
    <t>ST CLAIR TWP (MOORE TWP)(6 045 929 MC</t>
  </si>
  <si>
    <t>458005300001.1064</t>
  </si>
  <si>
    <t>ST CLAIR TWP (MOORE TWP)        (6045</t>
  </si>
  <si>
    <t>558005300001.1064</t>
  </si>
  <si>
    <t>PAYNE - BUILDING</t>
  </si>
  <si>
    <t>ST CLAIR TWP (MOORE TWP)   L 21 C 7</t>
  </si>
  <si>
    <t>452005300125.763</t>
  </si>
  <si>
    <t>552005300125.763</t>
  </si>
  <si>
    <t>PAYNE - CASE</t>
  </si>
  <si>
    <t>456005300002.82</t>
  </si>
  <si>
    <t>556005300002.82</t>
  </si>
  <si>
    <t>PAYNE - COMPERSSOR BUILDING</t>
  </si>
  <si>
    <t>452005300136.761</t>
  </si>
  <si>
    <t>452005300136.763</t>
  </si>
  <si>
    <t>552005300136.761</t>
  </si>
  <si>
    <t>552005300136.763</t>
  </si>
  <si>
    <t>PAYNE - COMPRESSION UPGRADES - ELECT/CTRLS</t>
  </si>
  <si>
    <t>ST. CLAIR TWP (SOMBRA TWP)</t>
  </si>
  <si>
    <t>556005300079.169</t>
  </si>
  <si>
    <t>PAYNE - COMPRESSION UPGRADES - PIPING &amp; MISC</t>
  </si>
  <si>
    <t>556005300079.615</t>
  </si>
  <si>
    <t>PAYNE - COMPRESSION UPGRADES - SCRUBBER</t>
  </si>
  <si>
    <t>556005300079.720</t>
  </si>
  <si>
    <t>PAYNE - COMPRESSION UPGRADES-Electric/Ctrls</t>
  </si>
  <si>
    <t>456005300079.169</t>
  </si>
  <si>
    <t>PAYNE - COMPRESSION UPGRADES-PIPING &amp; MISC</t>
  </si>
  <si>
    <t>456005300079.615</t>
  </si>
  <si>
    <t>PAYNE - COMPRESSION UPGRADES-Scrubber/Filter</t>
  </si>
  <si>
    <t>456005300079.720</t>
  </si>
  <si>
    <t>PAYNE - COMPRESSOR BLDG - UPS BATTERY</t>
  </si>
  <si>
    <t>452005300154.761</t>
  </si>
  <si>
    <t>552005300154.763</t>
  </si>
  <si>
    <t>PAYNE - COMPRESSOR BUILDING</t>
  </si>
  <si>
    <t>452005300122.760</t>
  </si>
  <si>
    <t>552005300122.760</t>
  </si>
  <si>
    <t>PAYNE - COMPRESSOR BUILDING - ELECTRICAL</t>
  </si>
  <si>
    <t>452005300090.761</t>
  </si>
  <si>
    <t>552005300090.761</t>
  </si>
  <si>
    <t>PAYNE - COMPRESSOR BUILDING - FENCE</t>
  </si>
  <si>
    <t>452005300090.230</t>
  </si>
  <si>
    <t>PAYNE - COMPRESSOR BUILDING - FOUNDATION</t>
  </si>
  <si>
    <t>452005300090.240</t>
  </si>
  <si>
    <t>552005300090.240</t>
  </si>
  <si>
    <t>PAYNE - COMPRESSOR BUILDING - HVAC</t>
  </si>
  <si>
    <t>452005300090.760</t>
  </si>
  <si>
    <t>552005300090.760</t>
  </si>
  <si>
    <t>PAYNE - COMPRESSOR BUILDING - MISC</t>
  </si>
  <si>
    <t>452005300090.769</t>
  </si>
  <si>
    <t>552005300090.769</t>
  </si>
  <si>
    <t>PAYNE - COMPRESSOR BUILDING - SUPERSTRUCTURE</t>
  </si>
  <si>
    <t>452005300090.763</t>
  </si>
  <si>
    <t>552005300090.763</t>
  </si>
  <si>
    <t>PAYNE - CONTROL BUILDING</t>
  </si>
  <si>
    <t>452005300092.763</t>
  </si>
  <si>
    <t>552005300092.763</t>
  </si>
  <si>
    <t>PAYNE - DRIP TANK</t>
  </si>
  <si>
    <t>ST CLAIR TWP (MOORE TPW)   L  21  C</t>
  </si>
  <si>
    <t>457005300067.615</t>
  </si>
  <si>
    <t>557005300067.615</t>
  </si>
  <si>
    <t>PAYNE - FOUNDATION</t>
  </si>
  <si>
    <t>456005300002.240</t>
  </si>
  <si>
    <t>PAYNE - GROUNDBED # 339</t>
  </si>
  <si>
    <t>455005320339.1997</t>
  </si>
  <si>
    <t>555005320339.1997</t>
  </si>
  <si>
    <t>PAYNE - LAND RIGHTS</t>
  </si>
  <si>
    <t>451005300001.1995</t>
  </si>
  <si>
    <t>551005300001.1995</t>
  </si>
  <si>
    <t>PAYNE - MOISTURE ANALYZER</t>
  </si>
  <si>
    <t>457005300072.780</t>
  </si>
  <si>
    <t>557005300072.780</t>
  </si>
  <si>
    <t>PAYNE - RECTIFIER # 339</t>
  </si>
  <si>
    <t>455005330339.1997</t>
  </si>
  <si>
    <t>555005330339.1997</t>
  </si>
  <si>
    <t>PAYNE - RECTIFIER #337</t>
  </si>
  <si>
    <t>ST. CLAIR TWP (MOORE tWP)   L 21  C</t>
  </si>
  <si>
    <t>455005330337.2011</t>
  </si>
  <si>
    <t>555005330337.2011</t>
  </si>
  <si>
    <t>PAYNE - REGULATOR BLDG - TRANS VALVE BUILDING</t>
  </si>
  <si>
    <t>452005300091.763</t>
  </si>
  <si>
    <t>552005300091.763</t>
  </si>
  <si>
    <t>PAYNE - SCRUBBER</t>
  </si>
  <si>
    <t>456005300002.720</t>
  </si>
  <si>
    <t>556005300002.720</t>
  </si>
  <si>
    <t>Payne - Solar HMI Upgrades</t>
  </si>
  <si>
    <t>457005300131.780</t>
  </si>
  <si>
    <t>557005300131.780</t>
  </si>
  <si>
    <t>PAYNE - STEEL - NPS 10   (273.0)</t>
  </si>
  <si>
    <t>455005301000.1086</t>
  </si>
  <si>
    <t>455005301000.1088</t>
  </si>
  <si>
    <t>555005301000.1086</t>
  </si>
  <si>
    <t>555005301000.1088</t>
  </si>
  <si>
    <t>PAYNE - STEEL - NPS 12   (323.9)</t>
  </si>
  <si>
    <t>455005301200.1088</t>
  </si>
  <si>
    <t>555005301200.1088</t>
  </si>
  <si>
    <t>PAYNE - STEEL - NPS 20   (508.0)</t>
  </si>
  <si>
    <t>455005302000.1058</t>
  </si>
  <si>
    <t>455005302000.1077</t>
  </si>
  <si>
    <t>455005302000.1088</t>
  </si>
  <si>
    <t>455005302000.2003</t>
  </si>
  <si>
    <t>455005302000.2012</t>
  </si>
  <si>
    <t>455005302000.2016</t>
  </si>
  <si>
    <t>455005302000.2017</t>
  </si>
  <si>
    <t>555005302000.1058</t>
  </si>
  <si>
    <t>555005302000.1077</t>
  </si>
  <si>
    <t>555005302000.1088</t>
  </si>
  <si>
    <t>555005302000.2003</t>
  </si>
  <si>
    <t>555005302000.2012</t>
  </si>
  <si>
    <t>555005302000.2016</t>
  </si>
  <si>
    <t>555005302000.2017</t>
  </si>
  <si>
    <t>PAYNE - STEEL - NPS 8    (219.1)</t>
  </si>
  <si>
    <t>455005300800.1083</t>
  </si>
  <si>
    <t>455005300800.1087</t>
  </si>
  <si>
    <t>455005300800.1088</t>
  </si>
  <si>
    <t>555005300800.1083</t>
  </si>
  <si>
    <t>555005300800.1087</t>
  </si>
  <si>
    <t>555005300800.1088</t>
  </si>
  <si>
    <t>PAYNE - UPS (SOUTH YARD)</t>
  </si>
  <si>
    <t>ST CLAIR TWP (MOORE)   10G-302</t>
  </si>
  <si>
    <t>457005300036.615</t>
  </si>
  <si>
    <t>557005300036.615</t>
  </si>
  <si>
    <t>PAYNE - WELL P10 - ID 1922 - GROUND BED #109</t>
  </si>
  <si>
    <t>ST CLAIR TWP (MOORE TWP)   L 22 C 6</t>
  </si>
  <si>
    <t>453005300010.270</t>
  </si>
  <si>
    <t>553005300010.270</t>
  </si>
  <si>
    <t>PAYNE - WELL P10 - ID 1922 - RECTIFIER #109</t>
  </si>
  <si>
    <t>453005300010.670</t>
  </si>
  <si>
    <t>553005300010.670</t>
  </si>
  <si>
    <t>PAYNE - WELL P11 - ID 1923</t>
  </si>
  <si>
    <t>453005300011.910</t>
  </si>
  <si>
    <t>453005300584.910</t>
  </si>
  <si>
    <t>553005300011.910</t>
  </si>
  <si>
    <t>553005300584.910</t>
  </si>
  <si>
    <t>PAYNE - WELL P11 - ID 1923 - GROUND BED #3</t>
  </si>
  <si>
    <t>453005300011.270</t>
  </si>
  <si>
    <t>553005300011.270</t>
  </si>
  <si>
    <t>PAYNE - WELL P12 - ID 1924</t>
  </si>
  <si>
    <t>453005300012.910</t>
  </si>
  <si>
    <t>453005300585.910</t>
  </si>
  <si>
    <t>553005300012.910</t>
  </si>
  <si>
    <t>553005300585.910</t>
  </si>
  <si>
    <t>PAYNE - WELL P14 - ID 1926</t>
  </si>
  <si>
    <t>ST CLAIR TWP (MOORE TWP)   L 22 C 7</t>
  </si>
  <si>
    <t>453005300014.910</t>
  </si>
  <si>
    <t>553005300014.910</t>
  </si>
  <si>
    <t>553005300014.2008</t>
  </si>
  <si>
    <t>PAYNE - WELL P15 - ID 1927</t>
  </si>
  <si>
    <t>453005300015.910</t>
  </si>
  <si>
    <t>453005300586.910</t>
  </si>
  <si>
    <t>553005300015.910</t>
  </si>
  <si>
    <t>553005300015.2008</t>
  </si>
  <si>
    <t>553005300586.910</t>
  </si>
  <si>
    <t>PAYNE - WELL P16 - ID 1913</t>
  </si>
  <si>
    <t>453005300016.910</t>
  </si>
  <si>
    <t>553005300016.910</t>
  </si>
  <si>
    <t>553005300016.2008</t>
  </si>
  <si>
    <t>PAYNE - WELL P17 - ID 1929</t>
  </si>
  <si>
    <t>453005300017.910</t>
  </si>
  <si>
    <t>453005300587.910</t>
  </si>
  <si>
    <t>553005300017.910</t>
  </si>
  <si>
    <t>553005300017.2008</t>
  </si>
  <si>
    <t>553005300587.910</t>
  </si>
  <si>
    <t>PAYNE - WELL P18 - ID 1928</t>
  </si>
  <si>
    <t>453005300018.910</t>
  </si>
  <si>
    <t>453005300588.910</t>
  </si>
  <si>
    <t>553005300018.910</t>
  </si>
  <si>
    <t>553005300018.2008</t>
  </si>
  <si>
    <t>553005300588.910</t>
  </si>
  <si>
    <t>PAYNE - WELL P19 - ID 1975</t>
  </si>
  <si>
    <t>453005300019.910</t>
  </si>
  <si>
    <t>453005300589.910</t>
  </si>
  <si>
    <t>553005300019.910</t>
  </si>
  <si>
    <t>553005300019.2008</t>
  </si>
  <si>
    <t>553005300589.910</t>
  </si>
  <si>
    <t>PAYNE - WELL P20 - ID 1974</t>
  </si>
  <si>
    <t>ST CLAIR TWP (MOORE TWP)   L 20 C 7</t>
  </si>
  <si>
    <t>453005300020.910</t>
  </si>
  <si>
    <t>553005300020.910</t>
  </si>
  <si>
    <t>553005300020.2008</t>
  </si>
  <si>
    <t>PAYNE - WELL P21 - ID 1973</t>
  </si>
  <si>
    <t>453005300021.910</t>
  </si>
  <si>
    <t>553005300021.910</t>
  </si>
  <si>
    <t>553005300021.2008</t>
  </si>
  <si>
    <t>PAYNE - WELL P21 - ID 1973 - RECTIFIER #337</t>
  </si>
  <si>
    <t>453005300021.670</t>
  </si>
  <si>
    <t>553005300021.670</t>
  </si>
  <si>
    <t>PAYNE - WELL P22 - ID 1972</t>
  </si>
  <si>
    <t>453005300022.910</t>
  </si>
  <si>
    <t>453005300590.910</t>
  </si>
  <si>
    <t>453005300637.910</t>
  </si>
  <si>
    <t>553005300022.910</t>
  </si>
  <si>
    <t>553005300022.2008</t>
  </si>
  <si>
    <t>553005300590.910</t>
  </si>
  <si>
    <t>553005300637.910</t>
  </si>
  <si>
    <t>PAYNE - WELL P23 - ID 8329</t>
  </si>
  <si>
    <t>453005300023.910</t>
  </si>
  <si>
    <t>553005300023.910</t>
  </si>
  <si>
    <t>553005300023.2008</t>
  </si>
  <si>
    <t>PAYNE - WELL P23 - ID 8329 - GROUND BED #1</t>
  </si>
  <si>
    <t>453005300023.270</t>
  </si>
  <si>
    <t>553005300023.270</t>
  </si>
  <si>
    <t>PAYNE - WELL P23 - ID 8329 - RECTIFIER #310</t>
  </si>
  <si>
    <t>453005300023.670</t>
  </si>
  <si>
    <t>553005300023.670</t>
  </si>
  <si>
    <t>PAYNE - WELL P4 - ID 1917 - ELCTRCL/CNTRLS</t>
  </si>
  <si>
    <t>453005300004.84</t>
  </si>
  <si>
    <t>PAYNE - WELL P4 - ID 1917 - TELEMETRY</t>
  </si>
  <si>
    <t>453005300004.780</t>
  </si>
  <si>
    <t>553005300004.780</t>
  </si>
  <si>
    <t>PAYNE - WELL P8 - ID 1920 - GROUND BED #81</t>
  </si>
  <si>
    <t>453005300008.270</t>
  </si>
  <si>
    <t>553005300008.270</t>
  </si>
  <si>
    <t>PAYNE - WELL P8 - ID 1920 - RECTIFIER #81</t>
  </si>
  <si>
    <t>453005300008.670</t>
  </si>
  <si>
    <t>553005300008.670</t>
  </si>
  <si>
    <t>Payne Compr Stn - Storage Tank Compl (2 Tanks)</t>
  </si>
  <si>
    <t>PAYNE COMPRESSOR</t>
  </si>
  <si>
    <t>457005300197.615</t>
  </si>
  <si>
    <t>557005300197.615</t>
  </si>
  <si>
    <t>PAYNE COMPRESSOR - SCADA UPGRADE</t>
  </si>
  <si>
    <t>456005300075.780</t>
  </si>
  <si>
    <t>556005300075.780</t>
  </si>
  <si>
    <t>Payne Exhaust Stack</t>
  </si>
  <si>
    <t>556005300115.210</t>
  </si>
  <si>
    <t>Payne Exhaust Stack - Exhaust / Silencer</t>
  </si>
  <si>
    <t>456005300115.210</t>
  </si>
  <si>
    <t>PAYNE LAND</t>
  </si>
  <si>
    <t>450005300026.1993</t>
  </si>
  <si>
    <t>450005300036.2002</t>
  </si>
  <si>
    <t>550005300026.1993</t>
  </si>
  <si>
    <t>550005300036.2002</t>
  </si>
  <si>
    <t>PAYNE POOL - BASE PRESSURE GAS</t>
  </si>
  <si>
    <t>458005300001.1078</t>
  </si>
  <si>
    <t>558005300001.1078</t>
  </si>
  <si>
    <t>PAYNE POOL - STEEL - NPS 16   (406.4)</t>
  </si>
  <si>
    <t>455005301600.1088</t>
  </si>
  <si>
    <t>555005301600.1088</t>
  </si>
  <si>
    <t>Payne Pool Well, 2017 Deliveribility Project</t>
  </si>
  <si>
    <t>553005300660.910</t>
  </si>
  <si>
    <t>PAYNE STATION</t>
  </si>
  <si>
    <t>457005300002.615</t>
  </si>
  <si>
    <t>557005300002.615</t>
  </si>
  <si>
    <t>PAYNE STATION - TELEMETRY</t>
  </si>
  <si>
    <t>457005300002.780</t>
  </si>
  <si>
    <t>557005300002.780</t>
  </si>
  <si>
    <t>PIPIDAWN 167 - INCINERATOR - PIPING &amp; MISC</t>
  </si>
  <si>
    <t>457006000065.615</t>
  </si>
  <si>
    <t>PLANT B - ENGINE-CENTRIFUGAL</t>
  </si>
  <si>
    <t>456009100103.190</t>
  </si>
  <si>
    <t>556009100103.190</t>
  </si>
  <si>
    <t>PLANT C - CRANE UPGRADE</t>
  </si>
  <si>
    <t>552009200185.763</t>
  </si>
  <si>
    <t>PLANT C - ELECTRICAL</t>
  </si>
  <si>
    <t>456009200106.780</t>
  </si>
  <si>
    <t>556009200106.780</t>
  </si>
  <si>
    <t>PLANT C - TURBINE BLADES</t>
  </si>
  <si>
    <t>456009200102.790</t>
  </si>
  <si>
    <t>556009200102.790</t>
  </si>
  <si>
    <t>PLANT D - AIR INTAKE SILENCER</t>
  </si>
  <si>
    <t>456009300104.170</t>
  </si>
  <si>
    <t>556009300104.170</t>
  </si>
  <si>
    <t>PLANT D - AUX 3 GLYCOL SYSTEM</t>
  </si>
  <si>
    <t>DAWN TWP L  24  C  2</t>
  </si>
  <si>
    <t>456009300098.165</t>
  </si>
  <si>
    <t>556009300098.165</t>
  </si>
  <si>
    <t>PLANT D - BUILDING STRUCTURE</t>
  </si>
  <si>
    <t>452008600189.763</t>
  </si>
  <si>
    <t>552008600189.763</t>
  </si>
  <si>
    <t>PLANT D - HVAC</t>
  </si>
  <si>
    <t>452008600189.757</t>
  </si>
  <si>
    <t>552008600189.757</t>
  </si>
  <si>
    <t>PLANT D - INTAKE SILENCER</t>
  </si>
  <si>
    <t>456009300099.210</t>
  </si>
  <si>
    <t>556009300099.210</t>
  </si>
  <si>
    <t>PLANT D - OTHER AUXILIARIES</t>
  </si>
  <si>
    <t>456009300107.165</t>
  </si>
  <si>
    <t>556009300107.165</t>
  </si>
  <si>
    <t>PLANT D - PAINTING PIPING</t>
  </si>
  <si>
    <t>456009300110.615</t>
  </si>
  <si>
    <t>556009300110.615</t>
  </si>
  <si>
    <t>PLANT D - PARKS/WALKS/CURBS</t>
  </si>
  <si>
    <t>452008600189.752</t>
  </si>
  <si>
    <t>552008600189.752</t>
  </si>
  <si>
    <t>PLANT D - WEATHER STATION</t>
  </si>
  <si>
    <t>552009300186.779</t>
  </si>
  <si>
    <t>PLANT E - INTAKE SILENCER</t>
  </si>
  <si>
    <t>456009400100.170</t>
  </si>
  <si>
    <t>456009400100.210</t>
  </si>
  <si>
    <t>PLANT E - PAINTING PIPING</t>
  </si>
  <si>
    <t>456009400111.615</t>
  </si>
  <si>
    <t>Plant F Exhaust Silencer Replacement</t>
  </si>
  <si>
    <t>456009500116.210</t>
  </si>
  <si>
    <t>556009500116.210</t>
  </si>
  <si>
    <t>PLANT G - FILTRATION EQUIPMENT</t>
  </si>
  <si>
    <t>456009600109.720</t>
  </si>
  <si>
    <t>556009600109.720</t>
  </si>
  <si>
    <t>PLANT G - INTAKE SILENCER</t>
  </si>
  <si>
    <t>456009600101.170</t>
  </si>
  <si>
    <t>556009600101.170</t>
  </si>
  <si>
    <t>PLANT G - UPS BATTERY</t>
  </si>
  <si>
    <t>456009600108.780</t>
  </si>
  <si>
    <t>556009600108.780</t>
  </si>
  <si>
    <t>PLANT I - AFTERCOOLERS</t>
  </si>
  <si>
    <t>556009800065.5</t>
  </si>
  <si>
    <t>PLANT I - COMPRESSOR #1</t>
  </si>
  <si>
    <t>556009800066.82</t>
  </si>
  <si>
    <t>PLANT I - COMPRESSOR #2</t>
  </si>
  <si>
    <t>556009800067.82</t>
  </si>
  <si>
    <t>PLANT I - ELECTRIC/CONTROLS</t>
  </si>
  <si>
    <t>556009800065.84</t>
  </si>
  <si>
    <t>PLANT I - ENGINE - RB211-24GT</t>
  </si>
  <si>
    <t>556009800065.190</t>
  </si>
  <si>
    <t>PLANT I - HEAT EXCHANGER</t>
  </si>
  <si>
    <t>556009800065.166</t>
  </si>
  <si>
    <t>PLANT I - PIPING &amp; OTHER</t>
  </si>
  <si>
    <t>556009800065.615</t>
  </si>
  <si>
    <t>PLANT I - SCRUBBER</t>
  </si>
  <si>
    <t>556009800065.720</t>
  </si>
  <si>
    <t>PLANT I - TURBINE</t>
  </si>
  <si>
    <t>556009800065.790</t>
  </si>
  <si>
    <t>PLANT J - BLDG STRUCTURE - COMPRESSOR BLDG</t>
  </si>
  <si>
    <t>452008700184.763</t>
  </si>
  <si>
    <t>DAWN TWP'</t>
  </si>
  <si>
    <t>552008700184.763</t>
  </si>
  <si>
    <t>PLANT J - BLDG STRUCTURE - CONTROL/AUXILIARY BLD</t>
  </si>
  <si>
    <t>552008700181.763</t>
  </si>
  <si>
    <t>PLANT J - BLDG STRUCTURE - RECYCLE BLDG</t>
  </si>
  <si>
    <t>452008700183.763</t>
  </si>
  <si>
    <t>PLANT J - BLDG STRUCTURE-RECYCLE BLDG</t>
  </si>
  <si>
    <t>552008700183.763</t>
  </si>
  <si>
    <t>PLANT J - Control Valves</t>
  </si>
  <si>
    <t>456008700114.805</t>
  </si>
  <si>
    <t>556008700114.805</t>
  </si>
  <si>
    <t>PLANT J - CONTROLS</t>
  </si>
  <si>
    <t>452008700182.779</t>
  </si>
  <si>
    <t>552008700182.779</t>
  </si>
  <si>
    <t>PLANT J - Electrical</t>
  </si>
  <si>
    <t>456008700114.840</t>
  </si>
  <si>
    <t>556008700114.840</t>
  </si>
  <si>
    <t>PLANT J - ENGINE (RECIPROCAL)</t>
  </si>
  <si>
    <t>456008700094.191</t>
  </si>
  <si>
    <t>PLANT J - FILTRATION EQUIPMENT</t>
  </si>
  <si>
    <t>456008700097.720</t>
  </si>
  <si>
    <t>PLANT J - FILTRATION EQUIPMENTD</t>
  </si>
  <si>
    <t>556008700097.720</t>
  </si>
  <si>
    <t>PLANT J - GAS TURBINE</t>
  </si>
  <si>
    <t>456008700093.790</t>
  </si>
  <si>
    <t>556008700093.790</t>
  </si>
  <si>
    <t>PLANT J - LANDSCAPING</t>
  </si>
  <si>
    <t>452008700180.751</t>
  </si>
  <si>
    <t>552008700180.751</t>
  </si>
  <si>
    <t>PLANT J - LUBE OIL</t>
  </si>
  <si>
    <t>456008700094.200</t>
  </si>
  <si>
    <t>556008700094.191</t>
  </si>
  <si>
    <t>556008700094.200</t>
  </si>
  <si>
    <t>PLANT J - OTHER AUXILIARIES</t>
  </si>
  <si>
    <t>456008700096.165</t>
  </si>
  <si>
    <t>556008700096.165</t>
  </si>
  <si>
    <t>PLANT J - Pipe, valv, misc</t>
  </si>
  <si>
    <t>456008700114.615</t>
  </si>
  <si>
    <t>556008700114.615</t>
  </si>
  <si>
    <t>PLANT J - Valve Operators</t>
  </si>
  <si>
    <t>456008700114.800</t>
  </si>
  <si>
    <t>556008700114.800</t>
  </si>
  <si>
    <t>PLANT J -BLDG STRUCTURE-CONTROL/AUXILIARY BLDG</t>
  </si>
  <si>
    <t>452008700181.763</t>
  </si>
  <si>
    <t>PMOP - BICKFORD - Observation - IB14 - 2181</t>
  </si>
  <si>
    <t>553005400416.910</t>
  </si>
  <si>
    <t>PMOP - BICKFORD - Observation - IB21 - 2156</t>
  </si>
  <si>
    <t>553005400417.910</t>
  </si>
  <si>
    <t>PMOP - BICKFORD - Observation - IB22 - 2162</t>
  </si>
  <si>
    <t>553005400418.910</t>
  </si>
  <si>
    <t>PMOP - BICKFORD - Observation - UB 34 - 2189</t>
  </si>
  <si>
    <t>553005400424.910</t>
  </si>
  <si>
    <t>PMOP - BICKFORD - Observation - UB33 - 2194</t>
  </si>
  <si>
    <t>553005400423.910</t>
  </si>
  <si>
    <t>PMOP - BICKFORD - Observation - UB36 - 2188</t>
  </si>
  <si>
    <t>553005400426.910</t>
  </si>
  <si>
    <t>PMOP - BICKFORD - UB27 -2160</t>
  </si>
  <si>
    <t>553005400419.910</t>
  </si>
  <si>
    <t>PMOP - BICKFORD - UB28 -2159</t>
  </si>
  <si>
    <t>553005400420.910</t>
  </si>
  <si>
    <t>PMOP - BICKFORD - UB29 -2158</t>
  </si>
  <si>
    <t>553005400421.910</t>
  </si>
  <si>
    <t>PMOP - BICKFORD - UB30 - 2163</t>
  </si>
  <si>
    <t>553005400422.910</t>
  </si>
  <si>
    <t>PMOP - BICKFORD - UB35 -2185</t>
  </si>
  <si>
    <t>553005400425.910</t>
  </si>
  <si>
    <t>PMOP - DAWN 167 - D183 -2060</t>
  </si>
  <si>
    <t>553006000408.910</t>
  </si>
  <si>
    <t>PMOP - DAWN 167 - D184 - 2067</t>
  </si>
  <si>
    <t>553006000409.910</t>
  </si>
  <si>
    <t>PMOP - DAWN 167 - D187 - 2061</t>
  </si>
  <si>
    <t>553006000410.910</t>
  </si>
  <si>
    <t>PMOP - DAWN 167 - D265 - 2048</t>
  </si>
  <si>
    <t>553006000411.910</t>
  </si>
  <si>
    <t>PMOP - DAWN 167 - D266 -2049</t>
  </si>
  <si>
    <t>553006000412.910</t>
  </si>
  <si>
    <t>PMOP - DAWN 167 - D267 - 2050</t>
  </si>
  <si>
    <t>553006000413.910</t>
  </si>
  <si>
    <t>PMOP - DAWN 167 - D268 - 2051</t>
  </si>
  <si>
    <t>553006000414.910</t>
  </si>
  <si>
    <t>PMOP - DAWN 167 - Observation-D167-2059</t>
  </si>
  <si>
    <t>553006000407.910</t>
  </si>
  <si>
    <t>PMOP - DAWN 167 - UDD1 - 10211</t>
  </si>
  <si>
    <t>553006000415.910</t>
  </si>
  <si>
    <t>PMOP - DAWN 167 - UE48 - 2011</t>
  </si>
  <si>
    <t>553006000400.910</t>
  </si>
  <si>
    <t>PMOP - DAWN 167 - UE49 - 2012</t>
  </si>
  <si>
    <t>553006000401.910</t>
  </si>
  <si>
    <t>PMOP - DAWN 167 - UE50 - 2045</t>
  </si>
  <si>
    <t>553006000402.910</t>
  </si>
  <si>
    <t>PMOP - DAWN 167 - UE51 - 2046</t>
  </si>
  <si>
    <t>553006000403.910</t>
  </si>
  <si>
    <t>PMOP - DAWN 167 - UE52 - 2047</t>
  </si>
  <si>
    <t>553006000404.910</t>
  </si>
  <si>
    <t>PMOP - DAWN 167 - UE53 - 2113</t>
  </si>
  <si>
    <t>553006000405.910</t>
  </si>
  <si>
    <t>PMOP - DAWN 167 -Observation-D162-2084</t>
  </si>
  <si>
    <t>553006000406.910</t>
  </si>
  <si>
    <t>PMOP - DAWN 47-49 - D138 - 2700</t>
  </si>
  <si>
    <t>553006300385.910</t>
  </si>
  <si>
    <t>PMOP - DAWN 47-49 - D141 - 2699</t>
  </si>
  <si>
    <t>553006300386.910</t>
  </si>
  <si>
    <t>PMOP - DAWN 47-49 - D148 - 1905</t>
  </si>
  <si>
    <t>553006300388.910</t>
  </si>
  <si>
    <t>PMOP - DAWN 47-49 - D247 -2663</t>
  </si>
  <si>
    <t>553006300389.910</t>
  </si>
  <si>
    <t>PMOP - DAWN 47-49 - D250 - 2664</t>
  </si>
  <si>
    <t>553006300390.910</t>
  </si>
  <si>
    <t>PMOP - DAWN 47-49 - D251 - 2659</t>
  </si>
  <si>
    <t>553006300391.910</t>
  </si>
  <si>
    <t>PMOP - DAWN 47-49 - D257 - 2665</t>
  </si>
  <si>
    <t>553006300392.910</t>
  </si>
  <si>
    <t>PMOP - DAWN 47-49 - D258 -2666</t>
  </si>
  <si>
    <t>553006300393.910</t>
  </si>
  <si>
    <t>PMOP - DAWN 47-49 - D259- 6340</t>
  </si>
  <si>
    <t>553006300394.910</t>
  </si>
  <si>
    <t>PMOP - DAWN 47-49 - D260 -2667</t>
  </si>
  <si>
    <t>553006300395.910</t>
  </si>
  <si>
    <t>PMOP - DAWN 47-49 - D261 - 2635</t>
  </si>
  <si>
    <t>553006300396.910</t>
  </si>
  <si>
    <t>PMOP - DAWN 47-49 - D262 -2636</t>
  </si>
  <si>
    <t>553006300397.910</t>
  </si>
  <si>
    <t>PMOP - DAWN 47-49 - D263 - 6341</t>
  </si>
  <si>
    <t>553006300398.910</t>
  </si>
  <si>
    <t>PMOP - DAWN 47-49 - D264 -2637</t>
  </si>
  <si>
    <t>553006300399.910</t>
  </si>
  <si>
    <t>PMOP - DAWN 47-49 - D49 - 2658</t>
  </si>
  <si>
    <t>553006300383.910</t>
  </si>
  <si>
    <t>PMOP - DAWN 47-49 - Observation - D47 - 3503</t>
  </si>
  <si>
    <t>553006300382.910</t>
  </si>
  <si>
    <t>PMOP - DAWN 47-49 - Observation D53 - 2696</t>
  </si>
  <si>
    <t>553006300384.910</t>
  </si>
  <si>
    <t>PMOP - DAWN 47-49 -D146 - 8068</t>
  </si>
  <si>
    <t>553006300387.910</t>
  </si>
  <si>
    <t>PMOP - ENNISKILLEN - Observation - UE54 -2126</t>
  </si>
  <si>
    <t>553005600440.910</t>
  </si>
  <si>
    <t>PMOP - ENNISKILLEN - Observation - UE61 -2136</t>
  </si>
  <si>
    <t>553005600446.910</t>
  </si>
  <si>
    <t>PMOP - ENNISKILLEN - Observation - UE62 -2135</t>
  </si>
  <si>
    <t>553005600447.910</t>
  </si>
  <si>
    <t>PMOP - ENNISKILLEN - UE28 -2115</t>
  </si>
  <si>
    <t>553005600438.910</t>
  </si>
  <si>
    <t>PMOP - ENNISKILLEN - UE40 -2120</t>
  </si>
  <si>
    <t>553005600439.910</t>
  </si>
  <si>
    <t>PMOP - ENNISKILLEN - UE56 - 2128</t>
  </si>
  <si>
    <t>553005600441.910</t>
  </si>
  <si>
    <t>PMOP - ENNISKILLEN - UE57 - 2129</t>
  </si>
  <si>
    <t>553005600442.910</t>
  </si>
  <si>
    <t>PMOP - ENNISKILLEN - UE58 -8325</t>
  </si>
  <si>
    <t>553005600443.910</t>
  </si>
  <si>
    <t>PMOP - ENNISKILLEN - UE59 -2131</t>
  </si>
  <si>
    <t>553005600444.910</t>
  </si>
  <si>
    <t>PMOP - ENNISKILLEN - UE60 - 8057</t>
  </si>
  <si>
    <t>553005600445.910</t>
  </si>
  <si>
    <t>PMOP - ENNISKILLEN - UE63 -8313</t>
  </si>
  <si>
    <t>553005600448.910</t>
  </si>
  <si>
    <t>PMOP - OIL CITY - 5-3-II - 2652</t>
  </si>
  <si>
    <t>553003900427.910</t>
  </si>
  <si>
    <t>PMOP - OIL CITY - UBW1 - 10125</t>
  </si>
  <si>
    <t>553003900428.910</t>
  </si>
  <si>
    <t>PMOP - OIL CITY - UBW2 - 10214</t>
  </si>
  <si>
    <t>553003900429.910</t>
  </si>
  <si>
    <t>PMOP - OIL SPRINGS EAST - ICG1 -4591</t>
  </si>
  <si>
    <t>553006200430.910</t>
  </si>
  <si>
    <t>PMOP - OIL SPRINGS EAST - ICG2 -4590</t>
  </si>
  <si>
    <t>553006200431.910</t>
  </si>
  <si>
    <t>PMOP - OIL SPRINGS EAST - ICG3 -4589</t>
  </si>
  <si>
    <t>553006200432.910</t>
  </si>
  <si>
    <t>PMOP - OIL SPRINGS EAST - ICG4 - 4593</t>
  </si>
  <si>
    <t>553006200433.910</t>
  </si>
  <si>
    <t>PMOP - OIL SPRINGS EAST - ICG5 - 4594</t>
  </si>
  <si>
    <t>553006200434.910</t>
  </si>
  <si>
    <t>PMOP - OIL SPRINGS EAST - ICG6 -4592</t>
  </si>
  <si>
    <t>553006200435.910</t>
  </si>
  <si>
    <t>PMOP - OIL SPRINGS EAST-Observation-ICG7 - 2430</t>
  </si>
  <si>
    <t>553006200436.910</t>
  </si>
  <si>
    <t>PMOP - OIL SPRINGS EAST-Observation-ICG8 - 8372</t>
  </si>
  <si>
    <t>553006200437.910</t>
  </si>
  <si>
    <t>PMOP -Bentpath Pool- UB 13 - 12117</t>
  </si>
  <si>
    <t>553005700449.910</t>
  </si>
  <si>
    <t>Ram Terminus Pool -Ram Pet  Meas &amp; Dehyd</t>
  </si>
  <si>
    <t>10G-101</t>
  </si>
  <si>
    <t>452005800096.763</t>
  </si>
  <si>
    <t>552005800096.763</t>
  </si>
  <si>
    <t>RECTIFIER #188, STO CATHODIC PROTECITON DAWN 167</t>
  </si>
  <si>
    <t>455006030188.2018</t>
  </si>
  <si>
    <t>555006030188.2018</t>
  </si>
  <si>
    <t>Rectifier #194</t>
  </si>
  <si>
    <t>455006530194.2013</t>
  </si>
  <si>
    <t>Rectifier #194 - Non Reg</t>
  </si>
  <si>
    <t>555006530194.2013</t>
  </si>
  <si>
    <t>Remediation - Sombra Pool Line - Pipe, valve, mi</t>
  </si>
  <si>
    <t>457005500124.615</t>
  </si>
  <si>
    <t>ROSEDALE - BASE PRESSURE GAS</t>
  </si>
  <si>
    <t>ENNISKILLEN TWP            (1 383 162</t>
  </si>
  <si>
    <t>458005900001.1076</t>
  </si>
  <si>
    <t>458005900001.1997</t>
  </si>
  <si>
    <t>ENNISKILLEN TWP                 (1383</t>
  </si>
  <si>
    <t>558005900001.1076</t>
  </si>
  <si>
    <t>558005900001.1997</t>
  </si>
  <si>
    <t>ROSEDALE - GROUNDBED #</t>
  </si>
  <si>
    <t>455005929999.1997</t>
  </si>
  <si>
    <t>555005929999.1997</t>
  </si>
  <si>
    <t>ROSEDALE - GROUNDBED # 179</t>
  </si>
  <si>
    <t>455005920179.1088</t>
  </si>
  <si>
    <t>555005920179.1088</t>
  </si>
  <si>
    <t>ROSEDALE - LAND RIGHTS</t>
  </si>
  <si>
    <t>451005900001.1995</t>
  </si>
  <si>
    <t>451005900001.1997</t>
  </si>
  <si>
    <t>551005900001.1995</t>
  </si>
  <si>
    <t>551005900001.1997</t>
  </si>
  <si>
    <t>ROSEDALE - RECTIFIER # 179</t>
  </si>
  <si>
    <t>455005930179.1089</t>
  </si>
  <si>
    <t>555005930179.1089</t>
  </si>
  <si>
    <t>ROSEDALE - STEEL - NPS 10   (273.0)</t>
  </si>
  <si>
    <t>455005901000.1997</t>
  </si>
  <si>
    <t>555005901000.1997</t>
  </si>
  <si>
    <t>ROSEDALE - STEEL - NPS 16   (406.4)</t>
  </si>
  <si>
    <t>455005901600.1997</t>
  </si>
  <si>
    <t>555005901600.1997</t>
  </si>
  <si>
    <t>ROSEDALE - STEEL - NPS 20    (508.0)</t>
  </si>
  <si>
    <t>455005902000.1997</t>
  </si>
  <si>
    <t>455005902000.2008</t>
  </si>
  <si>
    <t>455005902000.2009</t>
  </si>
  <si>
    <t>555005902000.1997</t>
  </si>
  <si>
    <t>555005902000.2008</t>
  </si>
  <si>
    <t>555005902000.2009</t>
  </si>
  <si>
    <t>ROSEDALE - STEEL - NPS 4    (114.3)</t>
  </si>
  <si>
    <t>455005900400.1997</t>
  </si>
  <si>
    <t>555005900400.1997</t>
  </si>
  <si>
    <t>ROSEDALE - STEEL - NPS 8    (219.1)</t>
  </si>
  <si>
    <t>455005900800.1997</t>
  </si>
  <si>
    <t>555005900800.1997</t>
  </si>
  <si>
    <t>Rosedale - UR1 - ID 2449</t>
  </si>
  <si>
    <t>ENNISKILLEN TWP   L 9 C 2</t>
  </si>
  <si>
    <t>453005900460.910</t>
  </si>
  <si>
    <t>553005900460.910</t>
  </si>
  <si>
    <t>Rosedale - UR3 - ID 2448</t>
  </si>
  <si>
    <t>ENNISKILLEN TWP   L 9 C 1</t>
  </si>
  <si>
    <t>453005900461.910</t>
  </si>
  <si>
    <t>ROSEDALE - UR3 - ID 2448</t>
  </si>
  <si>
    <t>453005900467.910</t>
  </si>
  <si>
    <t>553005900461.910</t>
  </si>
  <si>
    <t>Rosedale - UR7 - ID 9847</t>
  </si>
  <si>
    <t>453005900462.910</t>
  </si>
  <si>
    <t>553005900462.910</t>
  </si>
  <si>
    <t>Rosedale - UR8 - ID 9848</t>
  </si>
  <si>
    <t>453005900463.910</t>
  </si>
  <si>
    <t>553005900463.910</t>
  </si>
  <si>
    <t>ROSEDALE - WELL UR1 - ID 2449</t>
  </si>
  <si>
    <t>453005900001.910</t>
  </si>
  <si>
    <t>553005900001.910</t>
  </si>
  <si>
    <t>ROSEDALE - WELL UR1 - ID 2449</t>
  </si>
  <si>
    <t>553005900609.910</t>
  </si>
  <si>
    <t>ROSEDALE - WELL UR10 - ID 9850</t>
  </si>
  <si>
    <t>ENNISKILLEN TWP   L 10 C 2</t>
  </si>
  <si>
    <t>453005900010.910</t>
  </si>
  <si>
    <t>553005900010.910</t>
  </si>
  <si>
    <t>553005900610.910</t>
  </si>
  <si>
    <t>ROSEDALE - WELL UR2 - ID 2456</t>
  </si>
  <si>
    <t>453005900002.910</t>
  </si>
  <si>
    <t>553005900002.910</t>
  </si>
  <si>
    <t>553005900611.910</t>
  </si>
  <si>
    <t>ROSEDALE - WELL UR3 - ID 2448</t>
  </si>
  <si>
    <t>453005900003.910</t>
  </si>
  <si>
    <t>553005900003.910</t>
  </si>
  <si>
    <t>553005900467.910</t>
  </si>
  <si>
    <t>553005900612.910</t>
  </si>
  <si>
    <t>ROSEDALE - WELL UR4 - ID2450</t>
  </si>
  <si>
    <t>453005900004.910</t>
  </si>
  <si>
    <t>553005900004.910</t>
  </si>
  <si>
    <t>553005900613.910</t>
  </si>
  <si>
    <t>ROSEDALE - WELL UR4 - ID2450 - ELCTRCL/CNTRLS</t>
  </si>
  <si>
    <t>453005900004.84</t>
  </si>
  <si>
    <t>ROSEDALE - WELL UR4 - ID2450 - TELEMETRY</t>
  </si>
  <si>
    <t>453005900004.780</t>
  </si>
  <si>
    <t>553005900004.780</t>
  </si>
  <si>
    <t>ROSEDALE - WELL UR7 - ID 9847</t>
  </si>
  <si>
    <t>453005900007.910</t>
  </si>
  <si>
    <t>553005900007.910</t>
  </si>
  <si>
    <t>553005900614.910</t>
  </si>
  <si>
    <t>ROSEDALE - WELL UR8 - ID 9848</t>
  </si>
  <si>
    <t>453005900008.910</t>
  </si>
  <si>
    <t>553005900008.910</t>
  </si>
  <si>
    <t>553005900615.910</t>
  </si>
  <si>
    <t>ROSEDALE - WELL UR9 - ID 9849</t>
  </si>
  <si>
    <t>453005900009.910</t>
  </si>
  <si>
    <t>553005900009.910</t>
  </si>
  <si>
    <t>553005900616.910</t>
  </si>
  <si>
    <t>Rosedale PMOP #1 - UR1 - 2449</t>
  </si>
  <si>
    <t>ENNISKILLEN TWP L9 C 2</t>
  </si>
  <si>
    <t>553005900361.910</t>
  </si>
  <si>
    <t>Rosedale PMOP #1 - UR10 - 9450</t>
  </si>
  <si>
    <t>ENNISKILLEN TWP L 10 C 2</t>
  </si>
  <si>
    <t>553005900367.910</t>
  </si>
  <si>
    <t>Rosedale PMOP #1 - UR3 - 2448</t>
  </si>
  <si>
    <t>ENNISKILLEN TWP L 9 C 1</t>
  </si>
  <si>
    <t>553005900362.910</t>
  </si>
  <si>
    <t>Rosedale PMOP #1 - UR4 - 2450</t>
  </si>
  <si>
    <t>ENNISKILLEN TWP L 9 C 2</t>
  </si>
  <si>
    <t>553005900363.910</t>
  </si>
  <si>
    <t>Rosedale PMOP #1 - UR7 - 9847</t>
  </si>
  <si>
    <t>553005900364.910</t>
  </si>
  <si>
    <t>Rosedale PMOP #1 - UR8 - 9848</t>
  </si>
  <si>
    <t>553005900365.910</t>
  </si>
  <si>
    <t>Rosedale PMOP #1 - UR9 - 9849</t>
  </si>
  <si>
    <t>553005900366.910</t>
  </si>
  <si>
    <t>SARNIA AIRPORT POOL   COMPRESSOR</t>
  </si>
  <si>
    <t>556004000088.84</t>
  </si>
  <si>
    <t>556004000088.270</t>
  </si>
  <si>
    <t>556004000088.615</t>
  </si>
  <si>
    <t>556004000088.720</t>
  </si>
  <si>
    <t>SARNIA AIRPORT POOL   COMPRESSOR  BLDG</t>
  </si>
  <si>
    <t>552004000174.761</t>
  </si>
  <si>
    <t>552004000174.763</t>
  </si>
  <si>
    <t>552004000174.779</t>
  </si>
  <si>
    <t>SARNIA AIRPORT POOL STATION</t>
  </si>
  <si>
    <t>457004000063.169</t>
  </si>
  <si>
    <t>457004000063.230</t>
  </si>
  <si>
    <t>457004000063.615</t>
  </si>
  <si>
    <t>SCADA - 47-49 Pool 10G-310</t>
  </si>
  <si>
    <t>Dawn station not on Misos</t>
  </si>
  <si>
    <t>457000200209.615</t>
  </si>
  <si>
    <t>457000200209.780</t>
  </si>
  <si>
    <t>557000200209.615</t>
  </si>
  <si>
    <t>557000200209.780</t>
  </si>
  <si>
    <t>SEISMIC INTERPRETATION TERMINUS WELL UT15</t>
  </si>
  <si>
    <t>ST CLAIR TWP (SOMBRA TWP) L 23 C 9</t>
  </si>
  <si>
    <t>453005800662.910</t>
  </si>
  <si>
    <t>553005800662.910</t>
  </si>
  <si>
    <t>456005500004.615</t>
  </si>
  <si>
    <t>556005500004.615</t>
  </si>
  <si>
    <t>SOMBRA - BASE PRESSURE GAS</t>
  </si>
  <si>
    <t>ST CLAIR TWP (SOMBRA TWP)       (1 12</t>
  </si>
  <si>
    <t>458005500001.1091</t>
  </si>
  <si>
    <t>458005500001.1092</t>
  </si>
  <si>
    <t>458005500001.2000</t>
  </si>
  <si>
    <t>458005500001.2005</t>
  </si>
  <si>
    <t>458005500001.2009</t>
  </si>
  <si>
    <t>458005500001.2010</t>
  </si>
  <si>
    <t>ST CLAIR TWP (SOMBRA TWP)       (1129</t>
  </si>
  <si>
    <t>558005500001.1091</t>
  </si>
  <si>
    <t>558005500001.1092</t>
  </si>
  <si>
    <t>558005500001.2000</t>
  </si>
  <si>
    <t>558005500001.2005</t>
  </si>
  <si>
    <t>558005500001.2009</t>
  </si>
  <si>
    <t>558005500001.2010</t>
  </si>
  <si>
    <t>SOMBRA - COMPRESSOR BLDG</t>
  </si>
  <si>
    <t>10F-301</t>
  </si>
  <si>
    <t>452005500099.763</t>
  </si>
  <si>
    <t>552005500099.763</t>
  </si>
  <si>
    <t>SOMBRA - COMPRESSOR BLDG - YARD</t>
  </si>
  <si>
    <t>452005500099.752</t>
  </si>
  <si>
    <t>552005500099.752</t>
  </si>
  <si>
    <t>SOMBRA - CONTROL BLDG</t>
  </si>
  <si>
    <t>452005500100.763</t>
  </si>
  <si>
    <t>552005500100.763</t>
  </si>
  <si>
    <t>SOMBRA - DEHY BLDG</t>
  </si>
  <si>
    <t>452005500101.763</t>
  </si>
  <si>
    <t>552005500101.763</t>
  </si>
  <si>
    <t>SOMBRA - INCINERATOR -dehydration</t>
  </si>
  <si>
    <t>ST CLAIR TWP  (SOMBRA TWP)</t>
  </si>
  <si>
    <t>557005500063.150</t>
  </si>
  <si>
    <t>SOMBRA - INCINERATOR-dehydration</t>
  </si>
  <si>
    <t>457005500063.150</t>
  </si>
  <si>
    <t>SOMBRA - INCINERATOR-electronic/controls</t>
  </si>
  <si>
    <t>457005500063.84</t>
  </si>
  <si>
    <t>557005500063.84</t>
  </si>
  <si>
    <t>SOMBRA - INCINERATOR-piping &amp; misc</t>
  </si>
  <si>
    <t>457005500063.615</t>
  </si>
  <si>
    <t>557005500063.615</t>
  </si>
  <si>
    <t>SOMBRA - LAND</t>
  </si>
  <si>
    <t>450005500031.1970</t>
  </si>
  <si>
    <t>SOMBRA - LAND RIGHTS</t>
  </si>
  <si>
    <t>451005500001.2001</t>
  </si>
  <si>
    <t>SOMBRA - RAM TERMINUS STN - LAND</t>
  </si>
  <si>
    <t>450005500029.1976</t>
  </si>
  <si>
    <t>550005500029.1976</t>
  </si>
  <si>
    <t>SOMBRA - RECTIFIER # 12</t>
  </si>
  <si>
    <t>455005530012.2002</t>
  </si>
  <si>
    <t>555005530012.2002</t>
  </si>
  <si>
    <t>SOMBRA - STEEL - NPS 10   (273.0)</t>
  </si>
  <si>
    <t>455005501000.1091</t>
  </si>
  <si>
    <t>455005501000.2008</t>
  </si>
  <si>
    <t>555005501000.1091</t>
  </si>
  <si>
    <t>555005501000.2008</t>
  </si>
  <si>
    <t>SOMBRA - STEEL - NPS 4    (114.3)</t>
  </si>
  <si>
    <t>455005500400.1091</t>
  </si>
  <si>
    <t>555005500400.1091</t>
  </si>
  <si>
    <t>SOMBRA - STEEL - NPS 6    (168.3)</t>
  </si>
  <si>
    <t>455005500600.1091</t>
  </si>
  <si>
    <t>555005500600.1091</t>
  </si>
  <si>
    <t>SOMBRA - STEEL - NPS 8    (219.1)</t>
  </si>
  <si>
    <t>455005500800.1091</t>
  </si>
  <si>
    <t>455005500800.2002</t>
  </si>
  <si>
    <t>555005500800.1091</t>
  </si>
  <si>
    <t>555005500800.2002</t>
  </si>
  <si>
    <t>SOMBRA - WELL  IS1A - ID 2147</t>
  </si>
  <si>
    <t>ST CLAIR TWP (SOMBRA TWP)   L 1 C 10</t>
  </si>
  <si>
    <t>453005500001.910</t>
  </si>
  <si>
    <t>453005500598.910</t>
  </si>
  <si>
    <t>553005500001.910</t>
  </si>
  <si>
    <t>553005500598.910</t>
  </si>
  <si>
    <t>SOMBRA - WELL  IS1A - ID 2147 - GROUND BED #1</t>
  </si>
  <si>
    <t>453005500001.270</t>
  </si>
  <si>
    <t>553005500001.270</t>
  </si>
  <si>
    <t>SOMBRA - WELL  IS1A - ID 2147 - RECTIFIER #1</t>
  </si>
  <si>
    <t>453005500001.670</t>
  </si>
  <si>
    <t>553005500001.670</t>
  </si>
  <si>
    <t>SOMBRA - WELL - ISI1 - ID 2147</t>
  </si>
  <si>
    <t>453005500332.910</t>
  </si>
  <si>
    <t>SOMBRA - WELL - Well ISIA - ID 2147</t>
  </si>
  <si>
    <t>553005500332.910</t>
  </si>
  <si>
    <t>SOMBRA - WELL IS6 - ID 2152</t>
  </si>
  <si>
    <t>ST CLAIR TWP (SOMBRA TWP)   L 1 C 9</t>
  </si>
  <si>
    <t>453005500006.910</t>
  </si>
  <si>
    <t>453005500618.910</t>
  </si>
  <si>
    <t>553005500006.910</t>
  </si>
  <si>
    <t>553005500618.910</t>
  </si>
  <si>
    <t>SOMBRA - WELL IS6 - ID 2152 - GROUND BED #3</t>
  </si>
  <si>
    <t>453005500006.270</t>
  </si>
  <si>
    <t>553005500006.270</t>
  </si>
  <si>
    <t>SOMBRA - WELL IS6 - ID 2152 - RECTIFIER #3</t>
  </si>
  <si>
    <t>453005500006.670</t>
  </si>
  <si>
    <t>SOMBRA - WELL IS6 - ID 2152 - TELEMETRY</t>
  </si>
  <si>
    <t>453005500006.780</t>
  </si>
  <si>
    <t>553005500006.780</t>
  </si>
  <si>
    <t>SOMBRA - WELL IS8 - ID 2153</t>
  </si>
  <si>
    <t>453005500008.910</t>
  </si>
  <si>
    <t>453005500607.910</t>
  </si>
  <si>
    <t>453005500640.910</t>
  </si>
  <si>
    <t>553005500008.910</t>
  </si>
  <si>
    <t>553005500607.910</t>
  </si>
  <si>
    <t>553005500640.910</t>
  </si>
  <si>
    <t>SOMBRA - WELL US 11 - ID 3164</t>
  </si>
  <si>
    <t>ST CLAIR TWP (SOMBRA TWP)   L  1  C 1</t>
  </si>
  <si>
    <t>453005500331.910</t>
  </si>
  <si>
    <t>553005500331.910</t>
  </si>
  <si>
    <t>SOMBRA - WELL US 15  -  ID 3507</t>
  </si>
  <si>
    <t>ST CLAIR TWP (SOMBRA TWP)   L  1  C</t>
  </si>
  <si>
    <t>453005500330.910</t>
  </si>
  <si>
    <t>553005500330.910</t>
  </si>
  <si>
    <t>SOMBRA - WELL US10 - ID 4181</t>
  </si>
  <si>
    <t>453005500010.910</t>
  </si>
  <si>
    <t>ST CLAIR TWP (SOMBRA)    L 1  C 9</t>
  </si>
  <si>
    <t>453005500334.910</t>
  </si>
  <si>
    <t>553005500010.910</t>
  </si>
  <si>
    <t>553005500334.910</t>
  </si>
  <si>
    <t>SOMBRA - WELL US11 - ID 3164</t>
  </si>
  <si>
    <t>453005500011.910</t>
  </si>
  <si>
    <t>553005500011.910</t>
  </si>
  <si>
    <t>SOMBRA - WELL US12 - ID 3161</t>
  </si>
  <si>
    <t>453005500012.910</t>
  </si>
  <si>
    <t>553005500012.910</t>
  </si>
  <si>
    <t>SOMBRA - WELL US13 - ID 4182</t>
  </si>
  <si>
    <t>453005500013.910</t>
  </si>
  <si>
    <t>553005500013.910</t>
  </si>
  <si>
    <t>SOMBRA - WELL US14 - ID 3444</t>
  </si>
  <si>
    <t>453005500014.910</t>
  </si>
  <si>
    <t>553005500014.910</t>
  </si>
  <si>
    <t>SOMBRA - WELL US15 - ID 3507</t>
  </si>
  <si>
    <t>453005500015.910</t>
  </si>
  <si>
    <t>553005500015.910</t>
  </si>
  <si>
    <t>SOMBRA - WELL US16 - ID 1362</t>
  </si>
  <si>
    <t>453005500016.910</t>
  </si>
  <si>
    <t>553005500016.910</t>
  </si>
  <si>
    <t>SOMBRA - WELL US17- ID 4505</t>
  </si>
  <si>
    <t>ST CLAIR TWP (SOMBRA TWP)   L 2 C 10</t>
  </si>
  <si>
    <t>453005500017.910</t>
  </si>
  <si>
    <t>453005500617.910</t>
  </si>
  <si>
    <t>553005500017.910</t>
  </si>
  <si>
    <t>553005500617.910</t>
  </si>
  <si>
    <t>SOMBRA - WELL US18- ID 3163</t>
  </si>
  <si>
    <t>453005500018.910</t>
  </si>
  <si>
    <t>553005500018.910</t>
  </si>
  <si>
    <t>SOMBRA - WELL US19- ID 10390</t>
  </si>
  <si>
    <t>453005500019.910</t>
  </si>
  <si>
    <t>453005500379.910</t>
  </si>
  <si>
    <t>553005500019.910</t>
  </si>
  <si>
    <t>SOMBRA - WELL US19- ID 10390 - NREG</t>
  </si>
  <si>
    <t>553005500379.910</t>
  </si>
  <si>
    <t>SOMBRA - WELL US20 - ID 10391</t>
  </si>
  <si>
    <t>453005500020.910</t>
  </si>
  <si>
    <t>453005500380.910</t>
  </si>
  <si>
    <t>553005500020.910</t>
  </si>
  <si>
    <t>SOMBRA - WELL US20 - ID 10391 - NREG</t>
  </si>
  <si>
    <t>553005500380.910</t>
  </si>
  <si>
    <t>SOMBRA - WELL US9 - ID 3165</t>
  </si>
  <si>
    <t>ST CLAIR TWP (SOMBRA TWP)   L 28 C 2</t>
  </si>
  <si>
    <t>453005500009.910</t>
  </si>
  <si>
    <t>453005500333.910</t>
  </si>
  <si>
    <t>553005500009.910</t>
  </si>
  <si>
    <t>553005500333.910</t>
  </si>
  <si>
    <t>SOMBRA - WEST - MANTI BLDG</t>
  </si>
  <si>
    <t>452005500109.763</t>
  </si>
  <si>
    <t>552005500109.763</t>
  </si>
  <si>
    <t>SOMBRA - WEST - MANTI BLDG - ELECTRICAL</t>
  </si>
  <si>
    <t>452005500109.761</t>
  </si>
  <si>
    <t>552005500109.761</t>
  </si>
  <si>
    <t>SOMBRA - WEST - MANTI M&amp;R</t>
  </si>
  <si>
    <t>ST CLAIR TWP (SOMBRA TWP)  L-A C-11</t>
  </si>
  <si>
    <t>450005500040.2000</t>
  </si>
  <si>
    <t>550005500040.2000</t>
  </si>
  <si>
    <t>Sombra Pool Measurement</t>
  </si>
  <si>
    <t>SOMBRA TWP</t>
  </si>
  <si>
    <t>457005500174.150</t>
  </si>
  <si>
    <t>457005500174.580</t>
  </si>
  <si>
    <t>457005500174.615</t>
  </si>
  <si>
    <t>557005500174.150</t>
  </si>
  <si>
    <t>557005500174.580</t>
  </si>
  <si>
    <t>557005500174.615</t>
  </si>
  <si>
    <t>SOMBRA STATION</t>
  </si>
  <si>
    <t>SARNIA LINE</t>
  </si>
  <si>
    <t>457005500173.615</t>
  </si>
  <si>
    <t>557005500173.615</t>
  </si>
  <si>
    <t>SOMBRA, STO STORAGE WELL UPGRADES</t>
  </si>
  <si>
    <t>453005500686.910</t>
  </si>
  <si>
    <t>553005500686.910</t>
  </si>
  <si>
    <t>STO  27.6 KV NEUTRAL INSTALLATION - DAWN S YARD</t>
  </si>
  <si>
    <t>457008600144.840</t>
  </si>
  <si>
    <t>557008600144.840</t>
  </si>
  <si>
    <t>STO DAWN ADMIN BLDG IMPROV - Int &amp; Ext Bldg</t>
  </si>
  <si>
    <t>452009300269.768</t>
  </si>
  <si>
    <t>552009300269.768</t>
  </si>
  <si>
    <t>STO DAWN AUX 4 SEPTC TANK REPLCMNT, 10G-301</t>
  </si>
  <si>
    <t>452008600321.763</t>
  </si>
  <si>
    <t>552008600321.763</t>
  </si>
  <si>
    <t>STO DAWN B LUBE OIL WIRELES - PIPE VALVE MISC</t>
  </si>
  <si>
    <t>DAWN B</t>
  </si>
  <si>
    <t>456009100164.615</t>
  </si>
  <si>
    <t>556009100164.615</t>
  </si>
  <si>
    <t>STO DAWN C LUBE OIL WIRELES - PIPE VALVE MISC</t>
  </si>
  <si>
    <t>456009200165.615</t>
  </si>
  <si>
    <t>556009200165.615</t>
  </si>
  <si>
    <t>sto dawn d lube oil skid -Lube Oil System</t>
  </si>
  <si>
    <t>456009300160.200</t>
  </si>
  <si>
    <t>556009300160.200</t>
  </si>
  <si>
    <t>STO DAWN D LUBE OIL WIRELES - PIPE VALVE MISC</t>
  </si>
  <si>
    <t>456009300166.615</t>
  </si>
  <si>
    <t>556009300166.615</t>
  </si>
  <si>
    <t>STO DAWN DEHY - OTHER AUXILIARIES</t>
  </si>
  <si>
    <t>456008800169.165</t>
  </si>
  <si>
    <t>556008800169.165</t>
  </si>
  <si>
    <t>STO DAWN DEHY RE-BOILER MOD - Dehydration System</t>
  </si>
  <si>
    <t>DAWN DEHY PLANT</t>
  </si>
  <si>
    <t>456008800184.150</t>
  </si>
  <si>
    <t>556008800184.150</t>
  </si>
  <si>
    <t>STO DAWN E LUBE OIL WIRELES - PIPE VALVE MISC</t>
  </si>
  <si>
    <t>456009400167.615</t>
  </si>
  <si>
    <t>STO DAWN F1 SOLAR T70 UPGRADE X195</t>
  </si>
  <si>
    <t>456009500158.790</t>
  </si>
  <si>
    <t>STO DAWN F2 SOLAR T70 UPGRADE X195</t>
  </si>
  <si>
    <t>456009500159.790</t>
  </si>
  <si>
    <t>STO DAWN LED YARD N LIGHTING UPS - Electrical</t>
  </si>
  <si>
    <t>457008600160.840</t>
  </si>
  <si>
    <t>STO DAWN N YARD PAVING - Park/Walk/Curbs</t>
  </si>
  <si>
    <t>452008600268.752</t>
  </si>
  <si>
    <t>552008600268.752</t>
  </si>
  <si>
    <t>STO DAWN S YARD PAVING -Park/Walks/Curbs</t>
  </si>
  <si>
    <t>452008600259.752</t>
  </si>
  <si>
    <t>552008600259.752</t>
  </si>
  <si>
    <t>STO DAWN UPS BATTERY REPLACEMENTS</t>
  </si>
  <si>
    <t>456008900198.780</t>
  </si>
  <si>
    <t>STO DOW A ENGINE OVERHAUL - Compressor Reciproca</t>
  </si>
  <si>
    <t>456007000170.188</t>
  </si>
  <si>
    <t>556007000170.188</t>
  </si>
  <si>
    <t>STO Emissions Action Plan - DAWN E Pipe, Valve,</t>
  </si>
  <si>
    <t>457009400156.615</t>
  </si>
  <si>
    <t>STO GAS AFTERCOOLER - BICKFORD</t>
  </si>
  <si>
    <t>456005400171.175</t>
  </si>
  <si>
    <t>556005400171.175</t>
  </si>
  <si>
    <t>STO GAS AFTERCOOLER - DAWN C</t>
  </si>
  <si>
    <t>456009200172.175</t>
  </si>
  <si>
    <t>556009200172.175</t>
  </si>
  <si>
    <t>STO GAS AFTERCOOLER - DAWN D</t>
  </si>
  <si>
    <t>456009300173.175</t>
  </si>
  <si>
    <t>556009300173.175</t>
  </si>
  <si>
    <t>STO GAS AFTERCOOLER - DAWN I</t>
  </si>
  <si>
    <t>DAWN I</t>
  </si>
  <si>
    <t>556009800180.175</t>
  </si>
  <si>
    <t>STO HIGH PERFORMANCE COATING S&amp;T - PIPE,VALVE,MI</t>
  </si>
  <si>
    <t>457005600140.615</t>
  </si>
  <si>
    <t>557005600140.615</t>
  </si>
  <si>
    <t>STO HPC AFTERCOOLERS - DAWN D -Gas Aftercoolers</t>
  </si>
  <si>
    <t>456009300161.175</t>
  </si>
  <si>
    <t>STO HPC AFTERCOOLERS - DAWN D-Gas Aftercoolers</t>
  </si>
  <si>
    <t>556009300161.175</t>
  </si>
  <si>
    <t>STO HPC DAWN WEST YARD</t>
  </si>
  <si>
    <t>DAWN WEST YARD</t>
  </si>
  <si>
    <t>556008600162.615</t>
  </si>
  <si>
    <t>STO HPC DAWN WEST YARD -Pipe, valve, misc</t>
  </si>
  <si>
    <t>456008600162.615</t>
  </si>
  <si>
    <t>STO HPC OIL SPRINGS EAST</t>
  </si>
  <si>
    <t>457006200212.615</t>
  </si>
  <si>
    <t>STO LED LIGHTING UPG INSIDE COMP Bldg Structure4</t>
  </si>
  <si>
    <t>452005400263.763</t>
  </si>
  <si>
    <t>552005400263.763</t>
  </si>
  <si>
    <t>STO LED YARD LIGHTING DAWN N YARD - Int &amp; Ext Bl</t>
  </si>
  <si>
    <t>552008600272.768</t>
  </si>
  <si>
    <t>STO LED YARD LIGHTING DAWN YARD N</t>
  </si>
  <si>
    <t>452008600272.768</t>
  </si>
  <si>
    <t>STO POWER TURB ENTRY HATCH DAWN G</t>
  </si>
  <si>
    <t>456009600174.790</t>
  </si>
  <si>
    <t>556009600174.790</t>
  </si>
  <si>
    <t>STO ROOF REPAIR, CCR BLDG, DAWN SOUTH YARD</t>
  </si>
  <si>
    <t>452008600315.767</t>
  </si>
  <si>
    <t>552008600315.767</t>
  </si>
  <si>
    <t>STO SAFETY &amp; SECURITY UPGRADES - DAWN YARD</t>
  </si>
  <si>
    <t>452008600316.230</t>
  </si>
  <si>
    <t>552008600316.230</t>
  </si>
  <si>
    <t>STO SAFETY &amp; SECURITY UPGRADES - TERMINUS</t>
  </si>
  <si>
    <t>TERMINUS</t>
  </si>
  <si>
    <t>452005800317.230</t>
  </si>
  <si>
    <t>552005800317.230</t>
  </si>
  <si>
    <t>STO Security Upgrades - Structure-Controls</t>
  </si>
  <si>
    <t>552009300203.779</t>
  </si>
  <si>
    <t>STO Tank Storage Compliance - Pipe, Valve, Misc</t>
  </si>
  <si>
    <t>457005400159.615</t>
  </si>
  <si>
    <t>ENISKILLEN</t>
  </si>
  <si>
    <t>457005600157.615</t>
  </si>
  <si>
    <t>457007000158.615</t>
  </si>
  <si>
    <t>557005400159.615</t>
  </si>
  <si>
    <t>557005600157.615</t>
  </si>
  <si>
    <t>557007000158.615</t>
  </si>
  <si>
    <t>STO ULTRASONIC ELECTRONIC METER - 11H-401</t>
  </si>
  <si>
    <t>BENTPATH</t>
  </si>
  <si>
    <t>457005700166.780</t>
  </si>
  <si>
    <t>557005700166.780</t>
  </si>
  <si>
    <t>STO ULTRASONIC ELECTRONIC METER - 11H-402</t>
  </si>
  <si>
    <t>BOOTH CREEK</t>
  </si>
  <si>
    <t>457006800165.780</t>
  </si>
  <si>
    <t>557006800165.780</t>
  </si>
  <si>
    <t>STO ULTRASONIC ELECTRONIC METER -Electronic Cont</t>
  </si>
  <si>
    <t>457006200142.780</t>
  </si>
  <si>
    <t>557006200142.780</t>
  </si>
  <si>
    <t>STO UPS BATTERY REPLACEMENT - DAWN</t>
  </si>
  <si>
    <t>456009300163.840</t>
  </si>
  <si>
    <t>556009300163.840</t>
  </si>
  <si>
    <t>STO UPS BATTTERY -Electronic Controls</t>
  </si>
  <si>
    <t>457006700143.780</t>
  </si>
  <si>
    <t>557006700143.780</t>
  </si>
  <si>
    <t>STOR LINES - STEEL - NPS 10   (273.0)</t>
  </si>
  <si>
    <t>UNALLOCATED - PLANT ACCOUNTING</t>
  </si>
  <si>
    <t>455005001000.1064</t>
  </si>
  <si>
    <t>555005001000.1064</t>
  </si>
  <si>
    <t>STOR LINES - STEEL - NPS 2    (60.3)</t>
  </si>
  <si>
    <t>UNALLOCATED - DAWN 5-30-IV</t>
  </si>
  <si>
    <t>455005000200.1080</t>
  </si>
  <si>
    <t>555005000200.1080</t>
  </si>
  <si>
    <t>STOR LINES - STEEL - NPS 20   (508.0)</t>
  </si>
  <si>
    <t>455005002000.1064</t>
  </si>
  <si>
    <t>555005002000.1064</t>
  </si>
  <si>
    <t>STOR LINES - STEEL - NPS 6    (168.3)</t>
  </si>
  <si>
    <t>455005000600.1071</t>
  </si>
  <si>
    <t>555005000600.1071</t>
  </si>
  <si>
    <t>STOR LINES - STEEL - NPS10 LAUNCHER</t>
  </si>
  <si>
    <t>SOMBRA POOL</t>
  </si>
  <si>
    <t>455005550002.2008</t>
  </si>
  <si>
    <t>555005550002.2008</t>
  </si>
  <si>
    <t>STOR LINES - STEEL - NPS10 RECEIVER</t>
  </si>
  <si>
    <t>455005560002.2008</t>
  </si>
  <si>
    <t>555005560002.2008</t>
  </si>
  <si>
    <t>STORAGE TANK COMPL BICKFORD - Pipe, Valve, Misc.</t>
  </si>
  <si>
    <t>457005400161.615</t>
  </si>
  <si>
    <t>557005400161.615</t>
  </si>
  <si>
    <t>STORAGE TANK COMPL DOW A - Pipe, Valve, Misc.</t>
  </si>
  <si>
    <t>457007000163.615</t>
  </si>
  <si>
    <t>557007000163.615</t>
  </si>
  <si>
    <t>STORAGE TANK COMPL ENISKILLEN - Pipe, Valve, Mis</t>
  </si>
  <si>
    <t>457005600162.615</t>
  </si>
  <si>
    <t>557005600162.615</t>
  </si>
  <si>
    <t>STORAGE VALVE REPL - DAWN C COMP - Pipe, Valve,</t>
  </si>
  <si>
    <t>456009200175.615</t>
  </si>
  <si>
    <t>556009200175.615</t>
  </si>
  <si>
    <t>TCPL MEASUREMENT</t>
  </si>
  <si>
    <t>456009300038.615</t>
  </si>
  <si>
    <t>UNDRGND STOR MEAS/REG</t>
  </si>
  <si>
    <t>457005300017.615</t>
  </si>
  <si>
    <t>DAWN COMPRESSORS Rectifier</t>
  </si>
  <si>
    <t>457005300017.670</t>
  </si>
  <si>
    <t>DAWN COMPRESSORS</t>
  </si>
  <si>
    <t>457005300047.780</t>
  </si>
  <si>
    <t>Dawn Compressors</t>
  </si>
  <si>
    <t>457008900041.615</t>
  </si>
  <si>
    <t>TCPL MEASUREMENT - COMPRSR ELECT/CONTROLS</t>
  </si>
  <si>
    <t>456009300038.84</t>
  </si>
  <si>
    <t>TCPL MEASUREMENT - GROUNDBED</t>
  </si>
  <si>
    <t>456009300038.270</t>
  </si>
  <si>
    <t>TCPL MEASUREMENT - TURBINE</t>
  </si>
  <si>
    <t>456009300038.790</t>
  </si>
  <si>
    <t>TCPL/VECTOR EMERGENCY GENERATOR</t>
  </si>
  <si>
    <t>SARNIA</t>
  </si>
  <si>
    <t>456002500077.615</t>
  </si>
  <si>
    <t>TECUMSEH MEASUREMENT CONTROL BLDG</t>
  </si>
  <si>
    <t>452008400264.763</t>
  </si>
  <si>
    <t>Tecumseh Sombra Line Ext. - Aid - Filters</t>
  </si>
  <si>
    <t>457905500084.721</t>
  </si>
  <si>
    <t>557905500084.721</t>
  </si>
  <si>
    <t>Tecumseh Sombra Line Ext. - Aid - Pipe,Valve,mis</t>
  </si>
  <si>
    <t>457905500084.615</t>
  </si>
  <si>
    <t>557905500084.615</t>
  </si>
  <si>
    <t>Tecumseh Sombra Line Ext. - Filters</t>
  </si>
  <si>
    <t>457005500084.721</t>
  </si>
  <si>
    <t>557005500084.721</t>
  </si>
  <si>
    <t>Tecumseh Sombra Line Ext. - Pipe,valve,misc</t>
  </si>
  <si>
    <t>457005500084.615</t>
  </si>
  <si>
    <t>557005500084.615</t>
  </si>
  <si>
    <t>TERMINUS POOL - BASE PRESSURE GAS</t>
  </si>
  <si>
    <t>ST CLAIR TWP (SOMBRA TWP)     (3 777</t>
  </si>
  <si>
    <t>458005800001.1075</t>
  </si>
  <si>
    <t>ST CLAIR TWP (SOMBRA TWP)       (3777</t>
  </si>
  <si>
    <t>558005800001.1075</t>
  </si>
  <si>
    <t>TERMINUS POOL - MOISTURE ANALYZER</t>
  </si>
  <si>
    <t>457005800071.780</t>
  </si>
  <si>
    <t>557005800071.780</t>
  </si>
  <si>
    <t>TERMINUS POOL - NEW WELL - ID 12240</t>
  </si>
  <si>
    <t>453005800652.910</t>
  </si>
  <si>
    <t>553005800652.910</t>
  </si>
  <si>
    <t>TERMINUS POOL - STEEL - NPS 10   (273.0)</t>
  </si>
  <si>
    <t>455005801000.1076</t>
  </si>
  <si>
    <t>555005801000.1076</t>
  </si>
  <si>
    <t>TERMINUS POOL - STEEL - NPS 12   (323.9)</t>
  </si>
  <si>
    <t>455005801200.1076</t>
  </si>
  <si>
    <t>455005801200.2017</t>
  </si>
  <si>
    <t>555005801200.1076</t>
  </si>
  <si>
    <t>555005801200.2017</t>
  </si>
  <si>
    <t>TERMINUS POOL - STEEL - NPS 20   (508.0)</t>
  </si>
  <si>
    <t>455005802000.1076</t>
  </si>
  <si>
    <t>455005802000.1996</t>
  </si>
  <si>
    <t>455005802000.2013</t>
  </si>
  <si>
    <t>455005802000.2014</t>
  </si>
  <si>
    <t>455005802000.2017</t>
  </si>
  <si>
    <t>555005802000.1076</t>
  </si>
  <si>
    <t>555005802000.1996</t>
  </si>
  <si>
    <t>555005802000.2013</t>
  </si>
  <si>
    <t>555005802000.2014</t>
  </si>
  <si>
    <t>555005802000.2017</t>
  </si>
  <si>
    <t>TERMINUS POOL - STEEL - NPS 24</t>
  </si>
  <si>
    <t>455005802400.1076</t>
  </si>
  <si>
    <t>455005802400.2006</t>
  </si>
  <si>
    <t>455005802400.2013</t>
  </si>
  <si>
    <t>555005802400.1076</t>
  </si>
  <si>
    <t>555005802400.2006</t>
  </si>
  <si>
    <t>555005802400.2013</t>
  </si>
  <si>
    <t>TERMINUS POOL - STEEL - NPS 8    (219.1)</t>
  </si>
  <si>
    <t>455005800800.1076</t>
  </si>
  <si>
    <t>455005800800.1083</t>
  </si>
  <si>
    <t>455005800800.1084</t>
  </si>
  <si>
    <t>555005800800.1076</t>
  </si>
  <si>
    <t>555005800800.1083</t>
  </si>
  <si>
    <t>555005800800.1084</t>
  </si>
  <si>
    <t>TERMINUS POOL - WELL RT2 - ID 3343</t>
  </si>
  <si>
    <t>ST CLAIR TWP (SOMBRA TWP)T</t>
  </si>
  <si>
    <t>453005800318.910</t>
  </si>
  <si>
    <t>553005800318.910</t>
  </si>
  <si>
    <t>TERMINUS POOL - WELL RT2 - ID 3343 - RAM</t>
  </si>
  <si>
    <t>ST CLAIR TWP (SOMBRA TWP)   L 23 C 9</t>
  </si>
  <si>
    <t>453005800002.910</t>
  </si>
  <si>
    <t>553005800002.910</t>
  </si>
  <si>
    <t>TERMINUS POOL - WELL RT5 - ID 3353</t>
  </si>
  <si>
    <t>453005800320.910</t>
  </si>
  <si>
    <t>553005800320.910</t>
  </si>
  <si>
    <t>TERMINUS POOL - WELL RT5 - ID 3353 - RAM</t>
  </si>
  <si>
    <t>ST CLAIR TWP (SOMBRA TWP)   L 24 C 9</t>
  </si>
  <si>
    <t>453005800005.910</t>
  </si>
  <si>
    <t>453005800039.910</t>
  </si>
  <si>
    <t>553005800005.910</t>
  </si>
  <si>
    <t>553005800039.910</t>
  </si>
  <si>
    <t>TERMINUS POOL - WELL UT10 - ID 3338</t>
  </si>
  <si>
    <t>453005800010.910</t>
  </si>
  <si>
    <t>453005800323.910</t>
  </si>
  <si>
    <t>453005800605.910</t>
  </si>
  <si>
    <t>453005800638.910</t>
  </si>
  <si>
    <t>553005800010.910</t>
  </si>
  <si>
    <t>553005800323.910</t>
  </si>
  <si>
    <t>553005800605.910</t>
  </si>
  <si>
    <t>553005800638.910</t>
  </si>
  <si>
    <t>TERMINUS POOL - WELL UT11 - ID 3341</t>
  </si>
  <si>
    <t>453005800011.910</t>
  </si>
  <si>
    <t>453005800316.910</t>
  </si>
  <si>
    <t>453005800324.910</t>
  </si>
  <si>
    <t>553005800011.910</t>
  </si>
  <si>
    <t>553005800316.910</t>
  </si>
  <si>
    <t>553005800324.910</t>
  </si>
  <si>
    <t>TERMINUS POOL - WELL UT12 - ID 3345</t>
  </si>
  <si>
    <t>453005800012.910</t>
  </si>
  <si>
    <t>453005800325.910</t>
  </si>
  <si>
    <t>Terminus Pool - Well UT12 - ID 3345</t>
  </si>
  <si>
    <t>453005800473.910</t>
  </si>
  <si>
    <t>553005800012.910</t>
  </si>
  <si>
    <t>553005800325.910</t>
  </si>
  <si>
    <t>553005800473.910</t>
  </si>
  <si>
    <t>TERMINUS POOL - WELL UT13 - ID 3342</t>
  </si>
  <si>
    <t>453005800013.910</t>
  </si>
  <si>
    <t>453005800606.910</t>
  </si>
  <si>
    <t>453005800639.910</t>
  </si>
  <si>
    <t>553005800013.910</t>
  </si>
  <si>
    <t>553005800606.910</t>
  </si>
  <si>
    <t>553005800639.910</t>
  </si>
  <si>
    <t>TERMINUS POOL - WELL UT13 - ID 3342 - GROUNDBED#</t>
  </si>
  <si>
    <t>453005800013.270</t>
  </si>
  <si>
    <t>553005800013.270</t>
  </si>
  <si>
    <t>TERMINUS POOL - WELL UT13 - ID 3342 - RECTIFIER#</t>
  </si>
  <si>
    <t>453005800013.670</t>
  </si>
  <si>
    <t>553005800013.670</t>
  </si>
  <si>
    <t>TERMINUS POOL - WELL UT14 - ID 3355</t>
  </si>
  <si>
    <t>ST CLAIR TWP (SOMBRA TWP)   L 24 C 10</t>
  </si>
  <si>
    <t>453005800014.910</t>
  </si>
  <si>
    <t>453005800620.910</t>
  </si>
  <si>
    <t>553005800014.910</t>
  </si>
  <si>
    <t>553005800620.910</t>
  </si>
  <si>
    <t>TERMINUS POOL - WELL UT8 - ID 3339</t>
  </si>
  <si>
    <t>453005800008.910</t>
  </si>
  <si>
    <t>453005800321.910</t>
  </si>
  <si>
    <t>453005800622.910</t>
  </si>
  <si>
    <t>553005800008.910</t>
  </si>
  <si>
    <t>553005800321.910</t>
  </si>
  <si>
    <t>553005800622.910</t>
  </si>
  <si>
    <t>TERMINUS POOL - WELL UT8 - ID 3339 - GROUNDBED #</t>
  </si>
  <si>
    <t>453005800008.270</t>
  </si>
  <si>
    <t>553005800008.270</t>
  </si>
  <si>
    <t>TERMINUS POOL - WELL UT8 - ID 3339 - RECTIFIER #</t>
  </si>
  <si>
    <t>453005800008.670</t>
  </si>
  <si>
    <t>TERMINUS POOL - WELL UT9 - ID 3352</t>
  </si>
  <si>
    <t>453005800009.910</t>
  </si>
  <si>
    <t>453005800317.910</t>
  </si>
  <si>
    <t>453005800322.910</t>
  </si>
  <si>
    <t>Terminus Pool - Well UT9 - ID 3352</t>
  </si>
  <si>
    <t>453005800472.910</t>
  </si>
  <si>
    <t>453005800591.910</t>
  </si>
  <si>
    <t>553005800009.910</t>
  </si>
  <si>
    <t>553005800317.910</t>
  </si>
  <si>
    <t>553005800322.910</t>
  </si>
  <si>
    <t>553005800472.910</t>
  </si>
  <si>
    <t>553005800591.910</t>
  </si>
  <si>
    <t>TERMINUS POOL STATION</t>
  </si>
  <si>
    <t>457005800006.615</t>
  </si>
  <si>
    <t>457005800038.615</t>
  </si>
  <si>
    <t>457005800039.615</t>
  </si>
  <si>
    <t>557005800006.615</t>
  </si>
  <si>
    <t>557005800038.615</t>
  </si>
  <si>
    <t>557005800039.615</t>
  </si>
  <si>
    <t>TERMINUS POOL STATION - TELEMETRY</t>
  </si>
  <si>
    <t>457005800006.780</t>
  </si>
  <si>
    <t>557005800006.780</t>
  </si>
  <si>
    <t>TERMINUS POOL STATION - TELEMETRY SCADA UPGRADE</t>
  </si>
  <si>
    <t>457005800054.780</t>
  </si>
  <si>
    <t>557005800054.780</t>
  </si>
  <si>
    <t>TERMINUS POOL WELL UT 9</t>
  </si>
  <si>
    <t>ST CLAIR TWP (SOMBRA)    L 23  C9</t>
  </si>
  <si>
    <t>453005800327.910</t>
  </si>
  <si>
    <t>553005800327.910</t>
  </si>
  <si>
    <t>TERMINUS POOL-CENTRAL VALVE RUN-Pipe, valve, mis</t>
  </si>
  <si>
    <t>457005800137.615</t>
  </si>
  <si>
    <t>557005800137.615</t>
  </si>
  <si>
    <t>Terminus Take-off - Storage Tank Compl (1 Tank)</t>
  </si>
  <si>
    <t>TERMINUS POOL</t>
  </si>
  <si>
    <t>457005800200.615</t>
  </si>
  <si>
    <t>557005800200.615</t>
  </si>
  <si>
    <t>Terminus, Well UT13, Well Optimization</t>
  </si>
  <si>
    <t>453005800659.910</t>
  </si>
  <si>
    <t>553005800659.910</t>
  </si>
  <si>
    <t>TerminusX158 - Park/Walks/Curb</t>
  </si>
  <si>
    <t>452005800277.752</t>
  </si>
  <si>
    <t>552005800277.752</t>
  </si>
  <si>
    <t>Test/Simuln-OIL CITY(CENTURY)-WELL UOC 1-ID 1009</t>
  </si>
  <si>
    <t>453003900377.910</t>
  </si>
  <si>
    <t>553003900377.910</t>
  </si>
  <si>
    <t>Test/Simuln-OIL CITY(CENTURY)-WELL UOC 2-ID 1021</t>
  </si>
  <si>
    <t>453003900378.910</t>
  </si>
  <si>
    <t>553003900378.910</t>
  </si>
  <si>
    <t>Testing/Simulation - DAWN 167 - WELL D183 -ID 20</t>
  </si>
  <si>
    <t>453006000369.910</t>
  </si>
  <si>
    <t>553006000369.910</t>
  </si>
  <si>
    <t>Testing/Simulation - DAWN 167 - WELL D184 -ID 20</t>
  </si>
  <si>
    <t>453006000370.910</t>
  </si>
  <si>
    <t>553006000370.910</t>
  </si>
  <si>
    <t>Testing/Simulation - DAWN 167 - WELL D187 -ID 20</t>
  </si>
  <si>
    <t>453006000371.910</t>
  </si>
  <si>
    <t>553006000371.910</t>
  </si>
  <si>
    <t>Testing/Simulation - DAWN 167 - WELL D265 -ID 20</t>
  </si>
  <si>
    <t>453006000372.910</t>
  </si>
  <si>
    <t>553006000372.910</t>
  </si>
  <si>
    <t>Testing/Simulation - DAWN 167 - WELL UE50 -ID 20</t>
  </si>
  <si>
    <t>453006000373.910</t>
  </si>
  <si>
    <t>553006000373.910</t>
  </si>
  <si>
    <t>Testing/Simulation - DAWN 167 - WELL UE51 -ID 20</t>
  </si>
  <si>
    <t>553006000374.910</t>
  </si>
  <si>
    <t>Testing/Simulation - DAWN 167 - WELL UE51-ID 204</t>
  </si>
  <si>
    <t>453006000374.910</t>
  </si>
  <si>
    <t>Testing/Simulation - DAWN 167 - WELL UE52 -ID 20</t>
  </si>
  <si>
    <t>553006000375.910</t>
  </si>
  <si>
    <t>Testing/Simulation - DAWN 167 - WELL UE53 -ID 21</t>
  </si>
  <si>
    <t>453006000376.910</t>
  </si>
  <si>
    <t>553006000376.910</t>
  </si>
  <si>
    <t>Testing/Simulation -DAWN 167-WELL UE52-ID 2047</t>
  </si>
  <si>
    <t>453006000375.910</t>
  </si>
  <si>
    <t>Tipperary Compr Stn - Storage Tank Compl (2 Tank</t>
  </si>
  <si>
    <t>TRIBUTE</t>
  </si>
  <si>
    <t>557004800201.615</t>
  </si>
  <si>
    <t>TIPPERARY WELL #22 HTLP - Injection/Withdrawl (N</t>
  </si>
  <si>
    <t>TIPPERARY</t>
  </si>
  <si>
    <t>453004800600.910</t>
  </si>
  <si>
    <t>553004800600.910</t>
  </si>
  <si>
    <t>Tipperary-Part Lot 15, Huron Rd Conc- Cty of Hur</t>
  </si>
  <si>
    <t>550004800059.2017</t>
  </si>
  <si>
    <t>TRAFALGAR-BENTPATH Valve Site (Crossover NPS26&amp;4</t>
  </si>
  <si>
    <t>DAWN TWP ST11H-403(former prod wells5</t>
  </si>
  <si>
    <t>11H-403</t>
  </si>
  <si>
    <t>457005000001.615</t>
  </si>
  <si>
    <t>TRAFLAGAR-BENTPATH VALVE SITE(Crossover NPS 26&amp;4</t>
  </si>
  <si>
    <t>557005000001.615</t>
  </si>
  <si>
    <t>TRIBUTE CUSTODY TRANSFER STATION</t>
  </si>
  <si>
    <t>557004800045.580</t>
  </si>
  <si>
    <t>557004800045.615</t>
  </si>
  <si>
    <t>UG STOR - M &amp; R EQUIPMENT - AID - TOTAL UNION</t>
  </si>
  <si>
    <t>457909900000.0</t>
  </si>
  <si>
    <t>UG STOR - M &amp; R EQUIPMENT - TOTAL UNIONa</t>
  </si>
  <si>
    <t>457009900000.0</t>
  </si>
  <si>
    <t>UG STOR BASE PRESSURE GAS - TOTAL UNION</t>
  </si>
  <si>
    <t>458009900000.0</t>
  </si>
  <si>
    <t>UG STOR COMPRESSOR EQUIP - TOTAL UNION</t>
  </si>
  <si>
    <t>456009900000.0</t>
  </si>
  <si>
    <t>UG STOR FIELD LINES - TOTAL  UNION</t>
  </si>
  <si>
    <t>455009900000.0</t>
  </si>
  <si>
    <t>UG STOR LAND  - TOTAL  UNION</t>
  </si>
  <si>
    <t>450009900000.0</t>
  </si>
  <si>
    <t>UG STOR STRUCTURES - AID - TOTAL  UNION</t>
  </si>
  <si>
    <t>452909900000.0</t>
  </si>
  <si>
    <t>UG STOR STRUCTURES - TOTAL  UNION</t>
  </si>
  <si>
    <t>452009900000.0</t>
  </si>
  <si>
    <t>UG STOR WELLS - TOTAL UNION</t>
  </si>
  <si>
    <t>453009900000.0</t>
  </si>
  <si>
    <t>UG STORAGE LAND RIGHTS - TOTAL  UNION</t>
  </si>
  <si>
    <t>451009900000.0</t>
  </si>
  <si>
    <t>ULTRASONICE ELECTRONIC METERS - DAWN S YARD</t>
  </si>
  <si>
    <t>457008600181.780</t>
  </si>
  <si>
    <t>ULTRASONICE ELECTRONIC METERS - Dawn S Yard</t>
  </si>
  <si>
    <t>557008600181.780</t>
  </si>
  <si>
    <t>UNDRGND STOR LAND RIGHTS</t>
  </si>
  <si>
    <t>451005000001.1080</t>
  </si>
  <si>
    <t>451005000001.1094</t>
  </si>
  <si>
    <t>451005000001.1095</t>
  </si>
  <si>
    <t>451005000001.1996</t>
  </si>
  <si>
    <t>551005000001.1080</t>
  </si>
  <si>
    <t>551005000001.1094</t>
  </si>
  <si>
    <t>551005000001.1095</t>
  </si>
  <si>
    <t>Vector Dawn  RTU Bristol</t>
  </si>
  <si>
    <t>Sarnia</t>
  </si>
  <si>
    <t>457008400184.780</t>
  </si>
  <si>
    <t>VECTOR INTERCONNECT TO DAWN</t>
  </si>
  <si>
    <t>Dawn - Vector Measurement</t>
  </si>
  <si>
    <t>452008400279.763</t>
  </si>
  <si>
    <t>457008400170.615</t>
  </si>
  <si>
    <t>457008400170.780</t>
  </si>
  <si>
    <t>457008400170.800</t>
  </si>
  <si>
    <t>457008400170.805</t>
  </si>
  <si>
    <t>457008400170.825</t>
  </si>
  <si>
    <t>457008400170.840</t>
  </si>
  <si>
    <t>VECTOR INTERCONNECT TO DAWN - AIDT</t>
  </si>
  <si>
    <t>452908400279.763</t>
  </si>
  <si>
    <t>457908400170.615</t>
  </si>
  <si>
    <t>457908400170.780</t>
  </si>
  <si>
    <t>457908400170.800</t>
  </si>
  <si>
    <t>457908400170.805</t>
  </si>
  <si>
    <t>457908400170.825</t>
  </si>
  <si>
    <t>457908400170.840</t>
  </si>
  <si>
    <t>VECTOR INTERCONNECT TO DAWN - M &amp; R Station - Pi</t>
  </si>
  <si>
    <t>457002500059.169</t>
  </si>
  <si>
    <t>457002500059.615</t>
  </si>
  <si>
    <t>VECTOR INTERCONNECT TO DAWN - M &amp; R Station - se</t>
  </si>
  <si>
    <t>457002500059.720</t>
  </si>
  <si>
    <t>VECTOR INTERCONNECT TO DAWN - PARKS/WALKS/CURBS</t>
  </si>
  <si>
    <t>452002500145.752</t>
  </si>
  <si>
    <t>WAUBONO COMPRESSOR &amp; MEASUREMENT</t>
  </si>
  <si>
    <t>MOORE TWP</t>
  </si>
  <si>
    <t>452005200132.761</t>
  </si>
  <si>
    <t>552005200132.761</t>
  </si>
  <si>
    <t>WAUBUNO - COMPRESSOR - CONCRETE FLOOR</t>
  </si>
  <si>
    <t>452005200216.763</t>
  </si>
  <si>
    <t>WAUBUNO - COMPRESSOR BLDG</t>
  </si>
  <si>
    <t>ST CLAIR TWP (MOORE TWP)   L 9 C 2</t>
  </si>
  <si>
    <t>452005200093.763</t>
  </si>
  <si>
    <t>552005200093.763</t>
  </si>
  <si>
    <t>WAUBUNO - LAND RIGHTS</t>
  </si>
  <si>
    <t>451005200001.1996</t>
  </si>
  <si>
    <t>451005200001.1997</t>
  </si>
  <si>
    <t>451005200001.2004</t>
  </si>
  <si>
    <t>551005200001.1996</t>
  </si>
  <si>
    <t>551005200001.1997</t>
  </si>
  <si>
    <t>551005200001.2004</t>
  </si>
  <si>
    <t>WAUBUNO - MOISTURE ANALYZER</t>
  </si>
  <si>
    <t>457005200073.780</t>
  </si>
  <si>
    <t>557005200073.780</t>
  </si>
  <si>
    <t>WAUBUNO - OBSERVATION - WELL UI28 - ID 1995</t>
  </si>
  <si>
    <t>453005200480.910</t>
  </si>
  <si>
    <t>553005200480.910</t>
  </si>
  <si>
    <t>WAUBUNO - ROOF</t>
  </si>
  <si>
    <t>452005200163.765</t>
  </si>
  <si>
    <t>552005200163.765</t>
  </si>
  <si>
    <t>WAUBUNO - TELEMETRY BLDG</t>
  </si>
  <si>
    <t>452005200094.763</t>
  </si>
  <si>
    <t>552005200094.763</t>
  </si>
  <si>
    <t>WAUBUNO - UI20 - 1993</t>
  </si>
  <si>
    <t>553005200477.910</t>
  </si>
  <si>
    <t>WAUBUNO - UI20 - 2144</t>
  </si>
  <si>
    <t>453005200482.910</t>
  </si>
  <si>
    <t>553005200482.910</t>
  </si>
  <si>
    <t>WAUBUNO - UI20 or UM20</t>
  </si>
  <si>
    <t>453005200020.910</t>
  </si>
  <si>
    <t>553005200020.910</t>
  </si>
  <si>
    <t>WAUBUNO - UI20 or UM20 - RECTIFIER # 1</t>
  </si>
  <si>
    <t>453005200020.670</t>
  </si>
  <si>
    <t>WAUBUNO - UM20 - 1993</t>
  </si>
  <si>
    <t>453005200477.910</t>
  </si>
  <si>
    <t>WAUBUNO - WELL UI22 - ID 1991</t>
  </si>
  <si>
    <t>ST CLAIR TWP (MOORE TWP)   L 10 C 2</t>
  </si>
  <si>
    <t>453005200022.910</t>
  </si>
  <si>
    <t>453005200478.910</t>
  </si>
  <si>
    <t>553005200022.910</t>
  </si>
  <si>
    <t>553005200478.910</t>
  </si>
  <si>
    <t>WAUBUNO - WELL UI25 - ID 2074</t>
  </si>
  <si>
    <t>453005200025.910</t>
  </si>
  <si>
    <t>453005200479.910</t>
  </si>
  <si>
    <t>553005200025.910</t>
  </si>
  <si>
    <t>553005200479.910</t>
  </si>
  <si>
    <t>WAUBUNO - WELL UI28 - ID 1995</t>
  </si>
  <si>
    <t>453005200028.910</t>
  </si>
  <si>
    <t>553005200028.910</t>
  </si>
  <si>
    <t>WAUBUNO - WELL UI28 - ID 1995 - TELEMETRY</t>
  </si>
  <si>
    <t>453005200028.780</t>
  </si>
  <si>
    <t>553005200028.780</t>
  </si>
  <si>
    <t>WAUBUNO - WELL UM20</t>
  </si>
  <si>
    <t>453005200312.910</t>
  </si>
  <si>
    <t>553005200312.910</t>
  </si>
  <si>
    <t>Waubuno - WELL UM20 - ID 1993</t>
  </si>
  <si>
    <t>453005200596.910</t>
  </si>
  <si>
    <t>553005200596.910</t>
  </si>
  <si>
    <t>WAUBUNO - WELL UW1 - ID 1983</t>
  </si>
  <si>
    <t>453005200001.910</t>
  </si>
  <si>
    <t>453005200475.910</t>
  </si>
  <si>
    <t>553005200001.910</t>
  </si>
  <si>
    <t>553005200475.910</t>
  </si>
  <si>
    <t>WAUBUNO - WELL UW2 - ID 1984</t>
  </si>
  <si>
    <t>453005200002.910</t>
  </si>
  <si>
    <t>453005200476.910</t>
  </si>
  <si>
    <t>553005200002.910</t>
  </si>
  <si>
    <t>553005200476.910</t>
  </si>
  <si>
    <t>WAUBUNO - WELL UW3 - ID 6333</t>
  </si>
  <si>
    <t>453005200003.910</t>
  </si>
  <si>
    <t>453005200608.910</t>
  </si>
  <si>
    <t>453005200641.910</t>
  </si>
  <si>
    <t>553005200003.910</t>
  </si>
  <si>
    <t>553005200608.910</t>
  </si>
  <si>
    <t>553005200641.910</t>
  </si>
  <si>
    <t>Waubuno Comp Containment - Bldg Str -NR-Concrete</t>
  </si>
  <si>
    <t>552005200216.763</t>
  </si>
  <si>
    <t>Waubuno Compr Stn - Storage Tank Compl (2 Tanks)</t>
  </si>
  <si>
    <t>Waubuno Pool</t>
  </si>
  <si>
    <t>457005200196.615</t>
  </si>
  <si>
    <t>557005200196.615</t>
  </si>
  <si>
    <t>WAUBUNO COMPRESSOR</t>
  </si>
  <si>
    <t>556005200063.5</t>
  </si>
  <si>
    <t>556005200063.166</t>
  </si>
  <si>
    <t>556005200063.190</t>
  </si>
  <si>
    <t>WAUBUNO COMPRESSOR - AERO ASSEMBLY</t>
  </si>
  <si>
    <t>456005200001.80</t>
  </si>
  <si>
    <t>556005200001.80</t>
  </si>
  <si>
    <t>WAUBUNO COMPRESSOR - AFTERCOOLER</t>
  </si>
  <si>
    <t>456005200063.5</t>
  </si>
  <si>
    <t>WAUBUNO COMPRESSOR - CASE</t>
  </si>
  <si>
    <t>456005200001.82</t>
  </si>
  <si>
    <t>556005200001.82</t>
  </si>
  <si>
    <t>WAUBUNO COMPRESSOR - ENGINE</t>
  </si>
  <si>
    <t>456005200001.190</t>
  </si>
  <si>
    <t>456005200063.190</t>
  </si>
  <si>
    <t>556005200001.190</t>
  </si>
  <si>
    <t>WAUBUNO COMPRESSOR - FOUNDATION</t>
  </si>
  <si>
    <t>456005200001.240</t>
  </si>
  <si>
    <t>556005200001.240</t>
  </si>
  <si>
    <t>WAUBUNO COMPRESSOR - HEAT EXCHANGER</t>
  </si>
  <si>
    <t>456005200063.166</t>
  </si>
  <si>
    <t>WAUBUNO COMPRESSOR - PIPE &amp; OTHER</t>
  </si>
  <si>
    <t>456005200001.615</t>
  </si>
  <si>
    <t>556005200001.615</t>
  </si>
  <si>
    <t>WAUBUNO COMPRESSOR - SCADA UPGRADE</t>
  </si>
  <si>
    <t>456005200063.780</t>
  </si>
  <si>
    <t>556005200063.780</t>
  </si>
  <si>
    <t>WAUBUNO COMPRESSOR - SCRUBBER</t>
  </si>
  <si>
    <t>456005200001.720</t>
  </si>
  <si>
    <t>556005200001.720</t>
  </si>
  <si>
    <t>WAUBUNO COMPRESSOR STN</t>
  </si>
  <si>
    <t>450005200027.1995</t>
  </si>
  <si>
    <t>450005200028.1988</t>
  </si>
  <si>
    <t>550005200027.1995</t>
  </si>
  <si>
    <t>550005200028.1988</t>
  </si>
  <si>
    <t>WAUBUNO CONPRESSOR - ELECTRICAL/CONTROLS</t>
  </si>
  <si>
    <t>456005200001.84</t>
  </si>
  <si>
    <t>556005200001.84</t>
  </si>
  <si>
    <t>WAUBUNO POOL - BASE PRESSURE GAS</t>
  </si>
  <si>
    <t>ST CLAIR TWP (MOORE TWP)(2 562 850 mc</t>
  </si>
  <si>
    <t>458005200001.1064</t>
  </si>
  <si>
    <t>458005200001.1078</t>
  </si>
  <si>
    <t>458005200001.2005</t>
  </si>
  <si>
    <t>ST CLAIR TWP (MOORE TWP)        (2562</t>
  </si>
  <si>
    <t>558005200001.1064</t>
  </si>
  <si>
    <t>558005200001.1078</t>
  </si>
  <si>
    <t>558005200001.2005</t>
  </si>
  <si>
    <t>WAUBUNO POOL - MAJOR VLVE ASSEMBLY (156 POOL LIN</t>
  </si>
  <si>
    <t>455005210095.1089</t>
  </si>
  <si>
    <t>555005210095.1089</t>
  </si>
  <si>
    <t>WAUBUNO POOL - RECEIVER AT DAWN - NPS 10</t>
  </si>
  <si>
    <t>455005260001.2001</t>
  </si>
  <si>
    <t>555005260001.2001</t>
  </si>
  <si>
    <t>WAUBUNO POOL - STEEL - NPS 10   (273.0)</t>
  </si>
  <si>
    <t>455005201000.1056</t>
  </si>
  <si>
    <t>455005201000.1071</t>
  </si>
  <si>
    <t>455005201000.1080</t>
  </si>
  <si>
    <t>455005201000.1088</t>
  </si>
  <si>
    <t>455005201000.2005</t>
  </si>
  <si>
    <t>455005201000.2006</t>
  </si>
  <si>
    <t>455005201000.2012</t>
  </si>
  <si>
    <t>455005201000.2016</t>
  </si>
  <si>
    <t>455005201000.2017</t>
  </si>
  <si>
    <t>555005201000.1056</t>
  </si>
  <si>
    <t>555005201000.1080</t>
  </si>
  <si>
    <t>555005201000.1088</t>
  </si>
  <si>
    <t>555005201000.2005</t>
  </si>
  <si>
    <t>555005201000.2006</t>
  </si>
  <si>
    <t>555005201000.2012</t>
  </si>
  <si>
    <t>555005201000.2016</t>
  </si>
  <si>
    <t>555005201000.2017</t>
  </si>
  <si>
    <t>WAUBUNO POOL - STEEL - NPS 4   (114.3)</t>
  </si>
  <si>
    <t>455005200400.1056</t>
  </si>
  <si>
    <t>455005200400.1061</t>
  </si>
  <si>
    <t>WAUBUNO POOL - STEEL - NPS 6    (168.3)</t>
  </si>
  <si>
    <t>ST CLAIR TWP ( MOORE TWP)</t>
  </si>
  <si>
    <t>455005200600.1061</t>
  </si>
  <si>
    <t>455005200600.1065</t>
  </si>
  <si>
    <t>555005200600.1061</t>
  </si>
  <si>
    <t>WAUBUNO POOL - STEEL - NPS 8    (219.1)</t>
  </si>
  <si>
    <t>455005200800.1058</t>
  </si>
  <si>
    <t>455005200800.1080</t>
  </si>
  <si>
    <t>455005200800.1088</t>
  </si>
  <si>
    <t>555005200800.1058</t>
  </si>
  <si>
    <t>555005200800.1088</t>
  </si>
  <si>
    <t>WAUBUNO POOL STATION</t>
  </si>
  <si>
    <t>457005200205.615</t>
  </si>
  <si>
    <t>457005200205.780</t>
  </si>
  <si>
    <t>557005200205.615</t>
  </si>
  <si>
    <t>557005200205.780</t>
  </si>
  <si>
    <t>WAUBUNO POOL STATION - PIPE &amp; OTHER</t>
  </si>
  <si>
    <t>457005200001.615</t>
  </si>
  <si>
    <t>557005200001.615</t>
  </si>
  <si>
    <t>WAUBUNO POOL STATION - TELEMETRY</t>
  </si>
  <si>
    <t>457005200001.780</t>
  </si>
  <si>
    <t>557005200001.780</t>
  </si>
  <si>
    <t>Waubuno Well UW2 - ID 1984 Groundbed #106</t>
  </si>
  <si>
    <t>455005220106.2016</t>
  </si>
  <si>
    <t>555005220106.2016</t>
  </si>
  <si>
    <t>WaubunoX152 - Park/Walks/Curb</t>
  </si>
  <si>
    <t>WAUBUNO POOL</t>
  </si>
  <si>
    <t>452005200275.752</t>
  </si>
  <si>
    <t>552005200275.752</t>
  </si>
  <si>
    <t>Well # 1 Sombra Pressure Transducer</t>
  </si>
  <si>
    <t>Sombra Pool</t>
  </si>
  <si>
    <t>453005500335.910</t>
  </si>
  <si>
    <t>553005500335.910</t>
  </si>
  <si>
    <t>WELL 10929, TIPPERARY WELL MEASUREMENT UPGRADE</t>
  </si>
  <si>
    <t>553004800665.910</t>
  </si>
  <si>
    <t>WELL 11165, DAWN 156 WELL MEASUREMENT UPGRADE</t>
  </si>
  <si>
    <t>453006500675.910</t>
  </si>
  <si>
    <t>553006500675.910</t>
  </si>
  <si>
    <t>WELL 11192, DAWN 156 WELL MEASUREMENT UPGRADE</t>
  </si>
  <si>
    <t>453006500674.910</t>
  </si>
  <si>
    <t>553006500674.910</t>
  </si>
  <si>
    <t>Well 11203,HTLP Tipperary Well Measurement Upgra</t>
  </si>
  <si>
    <t>Tiperrary</t>
  </si>
  <si>
    <t>553004800663.910</t>
  </si>
  <si>
    <t>WELL 11399, TIPPERARY WELL MEASUREMENT UPGRADE</t>
  </si>
  <si>
    <t>553004800666.910</t>
  </si>
  <si>
    <t>WELL 11777, TIPPERARY WELL MEASUREMENT UPGRADE</t>
  </si>
  <si>
    <t>553004800667.910</t>
  </si>
  <si>
    <t>WELL 11778, HTLP TIPPERARY WELL MEASUREMNT UPGRA</t>
  </si>
  <si>
    <t>553004800664.910</t>
  </si>
  <si>
    <t>WELL 1926, PAYNE WELL MEASUREMENT UPGRADE</t>
  </si>
  <si>
    <t>453005300670.910</t>
  </si>
  <si>
    <t>553005300670.910</t>
  </si>
  <si>
    <t>WELL 1973, PAYNE WELL MEASUREMENT UPGRADE</t>
  </si>
  <si>
    <t>453005300668.910</t>
  </si>
  <si>
    <t>553005300668.910</t>
  </si>
  <si>
    <t>WELL 1974, PAYNE WELL MEASUREMENT UPGRADE</t>
  </si>
  <si>
    <t>453005300669.910</t>
  </si>
  <si>
    <t>553005300669.910</t>
  </si>
  <si>
    <t>WELL 2034, DAWN 156 WELL MEASUREMENT UPGRADE</t>
  </si>
  <si>
    <t>453006500676.910</t>
  </si>
  <si>
    <t>553006500676.910</t>
  </si>
  <si>
    <t>WELL 4592, OIL SPRINGS EAST WELL MEASUREMNT UPGR</t>
  </si>
  <si>
    <t>453006200677.910</t>
  </si>
  <si>
    <t>WELL 8314, EDYS MILLS WELL MEASUREMENT UPGRADE</t>
  </si>
  <si>
    <t>453006700671.910</t>
  </si>
  <si>
    <t>553006700671.910</t>
  </si>
  <si>
    <t>WELL 9847, ROSEDALE WELL MEASUREMENT UPGRADE</t>
  </si>
  <si>
    <t>453005900673.910</t>
  </si>
  <si>
    <t>Well D264 (47-49), Well Optimization</t>
  </si>
  <si>
    <t>47-49</t>
  </si>
  <si>
    <t>453006300653.910</t>
  </si>
  <si>
    <t>WELL ID 2050, DAWN 167 POOL, WELL MEASUREMNT UPG</t>
  </si>
  <si>
    <t>453006000679.910</t>
  </si>
  <si>
    <t>553006000679.910</t>
  </si>
  <si>
    <t>WELL ID 2051, DAWN 167 POOL, WELL MEASUREMNT UPG</t>
  </si>
  <si>
    <t>453006000680.910</t>
  </si>
  <si>
    <t>553006000680.910</t>
  </si>
  <si>
    <t>WELL ID 2084,DAWN 167 POOL,WELL MEASUREMNT UPGRA</t>
  </si>
  <si>
    <t>453006000678.910</t>
  </si>
  <si>
    <t>553006000678.910</t>
  </si>
  <si>
    <t>WELL ID 2404, EDYS MILLS WELL MEASUREMENT UPGRAD</t>
  </si>
  <si>
    <t>453006700672.910</t>
  </si>
  <si>
    <t>553006700672.910</t>
  </si>
  <si>
    <t>WELL ID 4592,OIL SPRINGS EAST,WELL MEASUREMNT UP</t>
  </si>
  <si>
    <t>553006200677.910</t>
  </si>
  <si>
    <t>WELL ID UE40, UWI 2120, WELL PAD IMPROVEMENT</t>
  </si>
  <si>
    <t>453005600681.910</t>
  </si>
  <si>
    <t>553005600681.910</t>
  </si>
  <si>
    <t>WELL ID UE63, UE63 WELL PAD IMPROVEMENT</t>
  </si>
  <si>
    <t>453005600682.910</t>
  </si>
  <si>
    <t>553005600682.910</t>
  </si>
  <si>
    <t>WELL STIMUATLION - BENTPATH EAST</t>
  </si>
  <si>
    <t>DAWN TWP L 26 C6</t>
  </si>
  <si>
    <t>553006900302.910</t>
  </si>
  <si>
    <t>553006900303.910</t>
  </si>
  <si>
    <t>DAWN TWP L 27 C 6</t>
  </si>
  <si>
    <t>553006900304.910</t>
  </si>
  <si>
    <t>DAWN TWP L 26 C 6</t>
  </si>
  <si>
    <t>553006900305.910</t>
  </si>
  <si>
    <t>553006900306.910</t>
  </si>
  <si>
    <t>553006900307.910</t>
  </si>
  <si>
    <t>WELL STIMULATION - BLUEWATER</t>
  </si>
  <si>
    <t>SARNIA TWP C 3 C 2</t>
  </si>
  <si>
    <t>553004500308.910</t>
  </si>
  <si>
    <t>SARNIA TWP L 3 C 2</t>
  </si>
  <si>
    <t>553004500309.910</t>
  </si>
  <si>
    <t>553004500310.910</t>
  </si>
  <si>
    <t>WELL STIMULATION - ENNISKILLEN</t>
  </si>
  <si>
    <t>ENNISKILLEN TWP C 1 C 8</t>
  </si>
  <si>
    <t>553005600294.910</t>
  </si>
  <si>
    <t>ENNISKILLEN TWP L 2 C 8</t>
  </si>
  <si>
    <t>553005600295.910</t>
  </si>
  <si>
    <t>ENNISKILLEN TWP L 1 C 8</t>
  </si>
  <si>
    <t>553005600296.910</t>
  </si>
  <si>
    <t>553005600297.910</t>
  </si>
  <si>
    <t>WELL STIMULATION - OIL CITY</t>
  </si>
  <si>
    <t>ENNISKILLEN TWP L 17 C 5</t>
  </si>
  <si>
    <t>553003900298.910</t>
  </si>
  <si>
    <t>553003900299.910</t>
  </si>
  <si>
    <t>ENNISKILLEN TWP L 17 C 4</t>
  </si>
  <si>
    <t>553003900300.910</t>
  </si>
  <si>
    <t>553003900301.910</t>
  </si>
  <si>
    <t>West Sombra  (M&amp;R MANTI  10F-103/4 )</t>
  </si>
  <si>
    <t>457005500026.615</t>
  </si>
  <si>
    <t>557005500026.615</t>
  </si>
  <si>
    <t>West Sombra  (M&amp;R MANTI  10F-103/4 )- TELEMETRY</t>
  </si>
  <si>
    <t>457005500026.780</t>
  </si>
  <si>
    <t>SOMBRA TWP SCADA UPGRADE</t>
  </si>
  <si>
    <t>10F-103</t>
  </si>
  <si>
    <t>457005500053.780</t>
  </si>
  <si>
    <t>557005500026.780</t>
  </si>
  <si>
    <t>557005500053.780</t>
  </si>
  <si>
    <t>West Sombra (M&amp;R Manti 10F-104) 10F-103</t>
  </si>
  <si>
    <t>55-00-510 - Dawn stn not on Misos</t>
  </si>
  <si>
    <t>457005500026.84</t>
  </si>
  <si>
    <t>557005500026.84</t>
  </si>
  <si>
    <t>YARD-N DAWN NORTH FUEL SYSTEM HEADER</t>
  </si>
  <si>
    <t>456008600122.615</t>
  </si>
  <si>
    <t>556008600122.615</t>
  </si>
  <si>
    <t>YARD-N DAWN PLANT D ODOURANT BUILDING LANDING</t>
  </si>
  <si>
    <t>552008600211.768</t>
  </si>
  <si>
    <t>YARD-N DAWN PLANT G CRANE CONTROLS REPLACEMENT</t>
  </si>
  <si>
    <t>552008600212.763</t>
  </si>
  <si>
    <t>YARD-N DRAIN PIT ACCESS</t>
  </si>
  <si>
    <t>452009600158.763</t>
  </si>
  <si>
    <t>552009600158.763</t>
  </si>
  <si>
    <t>YARD-N ODOURANT UPGRADE DAWN INJECTION SYSTEM</t>
  </si>
  <si>
    <t>457009300075.580</t>
  </si>
  <si>
    <t>457009300075.581</t>
  </si>
  <si>
    <t>557009300075.580</t>
  </si>
  <si>
    <t>557009300075.581</t>
  </si>
  <si>
    <t>YARD-N SOMBRA 16" TIE-IN-BUILDING</t>
  </si>
  <si>
    <t>SOMBRA 16" TIE-IN</t>
  </si>
  <si>
    <t>452008400202.763</t>
  </si>
  <si>
    <t>YARD-N SOMBRA 16" TIE-IN-ELECT/CTRLS</t>
  </si>
  <si>
    <t>452008400202.169</t>
  </si>
  <si>
    <t>457008400105.169</t>
  </si>
  <si>
    <t>YARD-N SOMBRA 16" TIE-IN-PARKING LOT</t>
  </si>
  <si>
    <t>452008400202.752</t>
  </si>
  <si>
    <t>YARD-N SOMBRA 16" TIE-IN-PIPING &amp; MISC</t>
  </si>
  <si>
    <t>457008400105.615</t>
  </si>
  <si>
    <t>YARD-N SOMBRA 16" TIE-IN-SCADA UPGRADE (RADIO)</t>
  </si>
  <si>
    <t>457008400106.780</t>
  </si>
  <si>
    <t>YARD-N TECUM MEASURE GAS CHROMATOGRAPHS</t>
  </si>
  <si>
    <t>457009400025.825</t>
  </si>
  <si>
    <t>YARD-N TECUMSEH MEASURE SCADA UPGRADE</t>
  </si>
  <si>
    <t>DAWN TWP Scada upgrade</t>
  </si>
  <si>
    <t>452009300156.780</t>
  </si>
  <si>
    <t>YARD-N TECUMSEH MEASURE UPGRADE PIPING</t>
  </si>
  <si>
    <t>456009300072.615</t>
  </si>
  <si>
    <t>YARD-N TECUMSEH MEASUREMENT BLDG 1</t>
  </si>
  <si>
    <t>452008400193.763</t>
  </si>
  <si>
    <t>452008400194.763</t>
  </si>
  <si>
    <t>YARD-N TECUMSEH MEASUREMENT BLDG RENO</t>
  </si>
  <si>
    <t>452009300072.763</t>
  </si>
  <si>
    <t>YARD-N TECUMSEH MEASUREMENT PIPING &amp; MISC</t>
  </si>
  <si>
    <t>457008400169.615</t>
  </si>
  <si>
    <t>YARD-N TECUMSEH MEASUREMENT-CONTROLS</t>
  </si>
  <si>
    <t>457008400103.780</t>
  </si>
  <si>
    <t>YARD-N TECUMSEH MEASUREMENT-PARKING</t>
  </si>
  <si>
    <t>452008400193.752</t>
  </si>
  <si>
    <t>YARD-N TECUMSEH MEASUREMENT-PIPING</t>
  </si>
  <si>
    <t>457008400103.615</t>
  </si>
  <si>
    <t>YARD-N TOTAL MEASUREMENT-BLDG</t>
  </si>
  <si>
    <t>452008900196.763</t>
  </si>
  <si>
    <t>452008900197.763</t>
  </si>
  <si>
    <t>YARD-N TOTAL MEASUREMENT-PARKING LOT</t>
  </si>
  <si>
    <t>452008900195.752</t>
  </si>
  <si>
    <t>YARD-N TOTAL MEASUREMENT-PIPING</t>
  </si>
  <si>
    <t>457008900104.615</t>
  </si>
  <si>
    <t>YARD-N WAREHOUSE BARREL CONNECTION</t>
  </si>
  <si>
    <t>552008600188.752</t>
  </si>
  <si>
    <t>YARD-S HYDRANT SYSTEM</t>
  </si>
  <si>
    <t>552009000134.762</t>
  </si>
  <si>
    <t>YARD-S ODOURIZATION</t>
  </si>
  <si>
    <t>457008600208.580</t>
  </si>
  <si>
    <t>457009400025.580</t>
  </si>
  <si>
    <t>557008600208.580</t>
  </si>
  <si>
    <t>557009400025.580</t>
  </si>
  <si>
    <t>YARD-S PANHANDLE STORG BLDG Formerly Chart Recor</t>
  </si>
  <si>
    <t>452008600278.763</t>
  </si>
  <si>
    <t>552008600278.763</t>
  </si>
  <si>
    <t>YARD-S PLANT C 27,600 VOLT DEAD BUSS CLOSURE</t>
  </si>
  <si>
    <t>552008600213.763</t>
  </si>
  <si>
    <t>Description</t>
  </si>
  <si>
    <t>Station</t>
  </si>
  <si>
    <t>Reg/NR</t>
  </si>
  <si>
    <t>Reg/NR Asset Class</t>
  </si>
  <si>
    <t>Asset</t>
  </si>
  <si>
    <t>Sub</t>
  </si>
  <si>
    <t>Combined</t>
  </si>
  <si>
    <t>Cap. Date</t>
  </si>
  <si>
    <t>Deact Date</t>
  </si>
  <si>
    <t>Plnt</t>
  </si>
  <si>
    <t>Centr</t>
  </si>
  <si>
    <t>Reg $</t>
  </si>
  <si>
    <t>Non Reg $</t>
  </si>
  <si>
    <t>Below Threshold</t>
  </si>
  <si>
    <t>Reg O/H</t>
  </si>
  <si>
    <t>NR O/H</t>
  </si>
  <si>
    <t>NR Retire</t>
  </si>
  <si>
    <t>Reg Retire</t>
  </si>
  <si>
    <t>Yes/No</t>
  </si>
  <si>
    <t>000000</t>
  </si>
  <si>
    <t>Regulated vs Unregulated Storage Asset Allocation</t>
  </si>
  <si>
    <t>from SAP at December 31, 2018</t>
  </si>
  <si>
    <t>agrees with 2018 asset allocation</t>
  </si>
  <si>
    <t>update required to 2019 asset allocation</t>
  </si>
  <si>
    <t>new asset in 2018 - new split percentage</t>
  </si>
  <si>
    <t>correction required to asset for correct split</t>
  </si>
  <si>
    <t>Values</t>
  </si>
  <si>
    <t>Sum of Reg $</t>
  </si>
  <si>
    <t>Sum of Non Reg $</t>
  </si>
  <si>
    <t>Sum of Below Threshold</t>
  </si>
  <si>
    <t>Sum of Reg O/H</t>
  </si>
  <si>
    <t>Sum of NR O/H</t>
  </si>
  <si>
    <t>Sum of NR Retire</t>
  </si>
  <si>
    <t>Sum of Reg Retire</t>
  </si>
  <si>
    <t>Reg %</t>
  </si>
  <si>
    <t>Correction</t>
  </si>
  <si>
    <t>Revised %</t>
  </si>
  <si>
    <t>X5100</t>
  </si>
  <si>
    <t>X5500</t>
  </si>
  <si>
    <t>X5700</t>
  </si>
  <si>
    <t>X050 Total</t>
  </si>
  <si>
    <t>X5000</t>
  </si>
  <si>
    <t>X5300</t>
  </si>
  <si>
    <t>X5800</t>
  </si>
  <si>
    <t>X139 Total</t>
  </si>
  <si>
    <t>X5200</t>
  </si>
  <si>
    <t>X140 Total</t>
  </si>
  <si>
    <t>X5600</t>
  </si>
  <si>
    <t>X140SA Total</t>
  </si>
  <si>
    <t>X145 Total</t>
  </si>
  <si>
    <t>X148 Total</t>
  </si>
  <si>
    <t>X151 Total</t>
  </si>
  <si>
    <t>X152 Total</t>
  </si>
  <si>
    <t>X153 Total</t>
  </si>
  <si>
    <t>*New unreg asset needs to be created prior to transfer adjustment</t>
  </si>
  <si>
    <t>X154 Total</t>
  </si>
  <si>
    <t>Assume 62.3% -&gt; same as last year</t>
  </si>
  <si>
    <t>X155 Total</t>
  </si>
  <si>
    <t>X156 Total</t>
  </si>
  <si>
    <t>X157 Total</t>
  </si>
  <si>
    <t>X158 Total</t>
  </si>
  <si>
    <t>X159 Total</t>
  </si>
  <si>
    <t>X160 Total</t>
  </si>
  <si>
    <t>X162 Total</t>
  </si>
  <si>
    <t>X163 Total</t>
  </si>
  <si>
    <t>X164 Total</t>
  </si>
  <si>
    <t>X165 Total</t>
  </si>
  <si>
    <t>X167 Total</t>
  </si>
  <si>
    <t>X168 Total</t>
  </si>
  <si>
    <t>X169 Total</t>
  </si>
  <si>
    <t>X170 Total</t>
  </si>
  <si>
    <t>X171 Total</t>
  </si>
  <si>
    <t>X173 Total</t>
  </si>
  <si>
    <t>NEW -&gt; Project # 64-18-302-6531 (Receiver)</t>
  </si>
  <si>
    <t>X184 Total</t>
  </si>
  <si>
    <t>X186 Total</t>
  </si>
  <si>
    <t>X187 Total</t>
  </si>
  <si>
    <t>X188 Total</t>
  </si>
  <si>
    <t>X189 Total</t>
  </si>
  <si>
    <t>X190 Total</t>
  </si>
  <si>
    <t>X191 Total</t>
  </si>
  <si>
    <t>X192 Total</t>
  </si>
  <si>
    <t>X193 Total</t>
  </si>
  <si>
    <t>X194 Total</t>
  </si>
  <si>
    <t>X195 Total</t>
  </si>
  <si>
    <t>X196 Total</t>
  </si>
  <si>
    <t>NEW -&gt; Project # 56-15-402-6001</t>
  </si>
  <si>
    <t>X197 Total</t>
  </si>
  <si>
    <t>X198 Total</t>
  </si>
  <si>
    <t>X202 Total</t>
  </si>
  <si>
    <t>Grand Total</t>
  </si>
  <si>
    <t>Maudaumin X140</t>
  </si>
  <si>
    <t>unregulated asset associated with a regulated asset</t>
  </si>
  <si>
    <t>Wells</t>
  </si>
  <si>
    <t>100% unregulated asset</t>
  </si>
  <si>
    <t>asset not split on separation of the unregulated business</t>
  </si>
  <si>
    <t>Correcting Entry to be completed in 2019</t>
  </si>
  <si>
    <t>New asset 2018</t>
  </si>
  <si>
    <t>Correcting Entry</t>
  </si>
  <si>
    <t>Capt.</t>
  </si>
  <si>
    <t>Deact</t>
  </si>
  <si>
    <t xml:space="preserve">      Amount</t>
  </si>
  <si>
    <t>Overheads</t>
  </si>
  <si>
    <t>% Regulated</t>
  </si>
  <si>
    <t>C = A + B</t>
  </si>
  <si>
    <t>D = C x 62.3%</t>
  </si>
  <si>
    <t>A</t>
  </si>
  <si>
    <t>E = D - A</t>
  </si>
  <si>
    <t>Total Allocated</t>
  </si>
  <si>
    <t>Corr Alloc 62.3%</t>
  </si>
  <si>
    <t>Incorr Alloc</t>
  </si>
  <si>
    <t>Corr Entry</t>
  </si>
  <si>
    <t>Regulated</t>
  </si>
  <si>
    <t>Less:  assets not split on separation</t>
  </si>
  <si>
    <t>Note 1</t>
  </si>
  <si>
    <t>Unregulated</t>
  </si>
  <si>
    <t>Note 1:  Change in % due to Costs in 100% NR Assets - Project 60-15-501 - StorageEnhanc PMOP2016</t>
  </si>
  <si>
    <t>Waubuno X152</t>
  </si>
  <si>
    <t>453005200001</t>
  </si>
  <si>
    <t>910</t>
  </si>
  <si>
    <t>198707</t>
  </si>
  <si>
    <t>20310</t>
  </si>
  <si>
    <t>453005200002</t>
  </si>
  <si>
    <t>453005200003</t>
  </si>
  <si>
    <t>199105</t>
  </si>
  <si>
    <t>453005200020</t>
  </si>
  <si>
    <t>670</t>
  </si>
  <si>
    <t>196503</t>
  </si>
  <si>
    <t>195503</t>
  </si>
  <si>
    <t>453005200022</t>
  </si>
  <si>
    <t>453005200025</t>
  </si>
  <si>
    <t>453005200028</t>
  </si>
  <si>
    <t>780</t>
  </si>
  <si>
    <t>453005200312</t>
  </si>
  <si>
    <t>201007</t>
  </si>
  <si>
    <t>453005200475</t>
  </si>
  <si>
    <t>201510</t>
  </si>
  <si>
    <t>453005200476</t>
  </si>
  <si>
    <t>453005200477</t>
  </si>
  <si>
    <t>453005200478</t>
  </si>
  <si>
    <t>453005200479</t>
  </si>
  <si>
    <t>453005200480</t>
  </si>
  <si>
    <t>453005200482</t>
  </si>
  <si>
    <t>E</t>
  </si>
  <si>
    <t xml:space="preserve">Note </t>
  </si>
  <si>
    <t>553005200001</t>
  </si>
  <si>
    <t>553005200002</t>
  </si>
  <si>
    <t>553005200003</t>
  </si>
  <si>
    <t>553005200020</t>
  </si>
  <si>
    <t>553005200022</t>
  </si>
  <si>
    <t>553005200025</t>
  </si>
  <si>
    <t>553005200028</t>
  </si>
  <si>
    <t>553005200312</t>
  </si>
  <si>
    <t>553005200475</t>
  </si>
  <si>
    <t>553005200476</t>
  </si>
  <si>
    <t>553005200477</t>
  </si>
  <si>
    <t>553005200478</t>
  </si>
  <si>
    <t>553005200479</t>
  </si>
  <si>
    <t>553005200480</t>
  </si>
  <si>
    <t>553005200482</t>
  </si>
  <si>
    <t>B</t>
  </si>
  <si>
    <t>Note: Costs allocated at wrong % in 2018</t>
  </si>
  <si>
    <t>Field Lines</t>
  </si>
  <si>
    <t>455005200400</t>
  </si>
  <si>
    <t>1056</t>
  </si>
  <si>
    <t>195509</t>
  </si>
  <si>
    <t>1061</t>
  </si>
  <si>
    <t>196009</t>
  </si>
  <si>
    <t>455005200600</t>
  </si>
  <si>
    <t>1065</t>
  </si>
  <si>
    <t>196409</t>
  </si>
  <si>
    <t>455005200800</t>
  </si>
  <si>
    <t>1058</t>
  </si>
  <si>
    <t>195709</t>
  </si>
  <si>
    <t>1080</t>
  </si>
  <si>
    <t>197909</t>
  </si>
  <si>
    <t>1088</t>
  </si>
  <si>
    <t>198709</t>
  </si>
  <si>
    <t>455005201000</t>
  </si>
  <si>
    <t>1071</t>
  </si>
  <si>
    <t>197009</t>
  </si>
  <si>
    <t>2005</t>
  </si>
  <si>
    <t>200512</t>
  </si>
  <si>
    <t>2006</t>
  </si>
  <si>
    <t>200612</t>
  </si>
  <si>
    <t>455005210095</t>
  </si>
  <si>
    <t>1089</t>
  </si>
  <si>
    <t>198809</t>
  </si>
  <si>
    <t>455005260001</t>
  </si>
  <si>
    <t>2001</t>
  </si>
  <si>
    <t>200109</t>
  </si>
  <si>
    <t>555005200600</t>
  </si>
  <si>
    <t>555005200800</t>
  </si>
  <si>
    <t>555005201000</t>
  </si>
  <si>
    <t>555005210095</t>
  </si>
  <si>
    <t>555005260001</t>
  </si>
  <si>
    <t>M&amp;R Stn</t>
  </si>
  <si>
    <t>Note</t>
  </si>
  <si>
    <t>Payne X153</t>
  </si>
  <si>
    <t>455005300800</t>
  </si>
  <si>
    <t>1083</t>
  </si>
  <si>
    <t>198209</t>
  </si>
  <si>
    <t>455005301000</t>
  </si>
  <si>
    <t>1086</t>
  </si>
  <si>
    <t>198509</t>
  </si>
  <si>
    <t>455005301200</t>
  </si>
  <si>
    <t>455005301600</t>
  </si>
  <si>
    <t>455005302000</t>
  </si>
  <si>
    <t>1077</t>
  </si>
  <si>
    <t>197609</t>
  </si>
  <si>
    <t>2003</t>
  </si>
  <si>
    <t>200309</t>
  </si>
  <si>
    <t>455005320109</t>
  </si>
  <si>
    <t>2013</t>
  </si>
  <si>
    <t>201301</t>
  </si>
  <si>
    <t>455005320339</t>
  </si>
  <si>
    <t>1997</t>
  </si>
  <si>
    <t>199712</t>
  </si>
  <si>
    <t>455005330337</t>
  </si>
  <si>
    <t>2011</t>
  </si>
  <si>
    <t>201112</t>
  </si>
  <si>
    <t>455005330339</t>
  </si>
  <si>
    <t>455005360001</t>
  </si>
  <si>
    <t>555005300800</t>
  </si>
  <si>
    <t>555005301000</t>
  </si>
  <si>
    <t>555005301200</t>
  </si>
  <si>
    <t>555005301600</t>
  </si>
  <si>
    <t>555005302000</t>
  </si>
  <si>
    <t>555005320109</t>
  </si>
  <si>
    <t>555005320339</t>
  </si>
  <si>
    <t>555005330337</t>
  </si>
  <si>
    <t>555005330339</t>
  </si>
  <si>
    <t>555005360001</t>
  </si>
  <si>
    <t>Bickford X154</t>
  </si>
  <si>
    <t>D = C x 62.3 or 47.6%</t>
  </si>
  <si>
    <t>Corr Alloc 62.3 or 47.6%</t>
  </si>
  <si>
    <t>453005400014</t>
  </si>
  <si>
    <t>197409</t>
  </si>
  <si>
    <t>453005400018</t>
  </si>
  <si>
    <t>270</t>
  </si>
  <si>
    <t>199504</t>
  </si>
  <si>
    <t>199510</t>
  </si>
  <si>
    <t>453005400021</t>
  </si>
  <si>
    <t>84</t>
  </si>
  <si>
    <t>200112</t>
  </si>
  <si>
    <t>453005400022</t>
  </si>
  <si>
    <t>453005400027</t>
  </si>
  <si>
    <t>199611</t>
  </si>
  <si>
    <t>2008</t>
  </si>
  <si>
    <t>200808</t>
  </si>
  <si>
    <t>453005400028</t>
  </si>
  <si>
    <t>453005400029</t>
  </si>
  <si>
    <t>453005400030</t>
  </si>
  <si>
    <t>453005400033</t>
  </si>
  <si>
    <t>198703</t>
  </si>
  <si>
    <t>198103</t>
  </si>
  <si>
    <t>453005400034</t>
  </si>
  <si>
    <t>198705</t>
  </si>
  <si>
    <t>198611</t>
  </si>
  <si>
    <t>453005400035</t>
  </si>
  <si>
    <t>453005400036</t>
  </si>
  <si>
    <t>198903</t>
  </si>
  <si>
    <t>453005400318</t>
  </si>
  <si>
    <t>Note 2</t>
  </si>
  <si>
    <t>553005400014</t>
  </si>
  <si>
    <t>553005400018</t>
  </si>
  <si>
    <t>553005400021</t>
  </si>
  <si>
    <t>553005400022</t>
  </si>
  <si>
    <t>553005400027</t>
  </si>
  <si>
    <t>553005400028</t>
  </si>
  <si>
    <t>553005400029</t>
  </si>
  <si>
    <t>553005400030</t>
  </si>
  <si>
    <t>553005400033</t>
  </si>
  <si>
    <t>553005400034</t>
  </si>
  <si>
    <t>553005400035</t>
  </si>
  <si>
    <t>553005400036</t>
  </si>
  <si>
    <t>553005400318</t>
  </si>
  <si>
    <t>Note 3</t>
  </si>
  <si>
    <t>553005400416</t>
  </si>
  <si>
    <t>201506</t>
  </si>
  <si>
    <t>553005400417</t>
  </si>
  <si>
    <t>553005400418</t>
  </si>
  <si>
    <t>553005400419</t>
  </si>
  <si>
    <t>553005400420</t>
  </si>
  <si>
    <t>553005400421</t>
  </si>
  <si>
    <t>553005400422</t>
  </si>
  <si>
    <t>553005400423</t>
  </si>
  <si>
    <t>553005400424</t>
  </si>
  <si>
    <t>553005400425</t>
  </si>
  <si>
    <t>553005400426</t>
  </si>
  <si>
    <t>Note 1: Costs allocated at wrong % in 2018</t>
  </si>
  <si>
    <t>Note 2: Costs allocated at wrong % in 2017</t>
  </si>
  <si>
    <t xml:space="preserve">Note 3:  Change in % due to Costs in 100% NR Assets - Project 60-17-501 - 2017 Deliverability </t>
  </si>
  <si>
    <t>D = C x 62%</t>
  </si>
  <si>
    <t>Corr Alloc 62%</t>
  </si>
  <si>
    <t>Note 1:  Additional 2018 costs not allocated</t>
  </si>
  <si>
    <t xml:space="preserve">Note 2:  Change in % due to Costs in 100% NR Asset - Project 60-17-501 - 2017 Deliverability </t>
  </si>
  <si>
    <t>Compressor</t>
  </si>
  <si>
    <t>456005400003</t>
  </si>
  <si>
    <t>190</t>
  </si>
  <si>
    <t>199009</t>
  </si>
  <si>
    <t>240</t>
  </si>
  <si>
    <t>5</t>
  </si>
  <si>
    <t>615</t>
  </si>
  <si>
    <t>720</t>
  </si>
  <si>
    <t>790</t>
  </si>
  <si>
    <t>80</t>
  </si>
  <si>
    <t>82</t>
  </si>
  <si>
    <t>456005400081</t>
  </si>
  <si>
    <t>169</t>
  </si>
  <si>
    <t>200901</t>
  </si>
  <si>
    <t>175</t>
  </si>
  <si>
    <t>188</t>
  </si>
  <si>
    <t>210</t>
  </si>
  <si>
    <t>201003</t>
  </si>
  <si>
    <t>200912</t>
  </si>
  <si>
    <t>456005400127</t>
  </si>
  <si>
    <t>201310</t>
  </si>
  <si>
    <t>456005400144</t>
  </si>
  <si>
    <t>201408</t>
  </si>
  <si>
    <t>456005400152</t>
  </si>
  <si>
    <t>201412</t>
  </si>
  <si>
    <t>456005500004</t>
  </si>
  <si>
    <t>197509</t>
  </si>
  <si>
    <t>556005400003</t>
  </si>
  <si>
    <t>556005400081</t>
  </si>
  <si>
    <t>556005400127</t>
  </si>
  <si>
    <t>556005400144</t>
  </si>
  <si>
    <t>556005400152</t>
  </si>
  <si>
    <t>556005500004</t>
  </si>
  <si>
    <t>no unreg asset was created and split was not completed - unreg asset should be created and split</t>
  </si>
  <si>
    <t>457005400022</t>
  </si>
  <si>
    <t>199109</t>
  </si>
  <si>
    <t>200508</t>
  </si>
  <si>
    <t>457005400052</t>
  </si>
  <si>
    <t>457005400069</t>
  </si>
  <si>
    <t>201009</t>
  </si>
  <si>
    <t>457005400091</t>
  </si>
  <si>
    <t>457005400102</t>
  </si>
  <si>
    <t>150</t>
  </si>
  <si>
    <t>201210</t>
  </si>
  <si>
    <t>457005400128</t>
  </si>
  <si>
    <t>201411</t>
  </si>
  <si>
    <t>457005400130</t>
  </si>
  <si>
    <t>557005400022</t>
  </si>
  <si>
    <t>557005400052</t>
  </si>
  <si>
    <t>557005400069</t>
  </si>
  <si>
    <t>557005400091</t>
  </si>
  <si>
    <t>557005400102</t>
  </si>
  <si>
    <t>557005400128</t>
  </si>
  <si>
    <t>557005400130</t>
  </si>
  <si>
    <t>Sombra X155</t>
  </si>
  <si>
    <t>Enniskillen X156</t>
  </si>
  <si>
    <t>Bentpath X157</t>
  </si>
  <si>
    <t>D = C x 27.7% or 30.4%</t>
  </si>
  <si>
    <t>Corr Alloc 27.7 or 30.4%</t>
  </si>
  <si>
    <t>Terminus - X158</t>
  </si>
  <si>
    <t>Storage Wells</t>
  </si>
  <si>
    <t>453005800002</t>
  </si>
  <si>
    <t>453005800005</t>
  </si>
  <si>
    <t>453005800008</t>
  </si>
  <si>
    <t>197702</t>
  </si>
  <si>
    <t>197507</t>
  </si>
  <si>
    <t>453005800009</t>
  </si>
  <si>
    <t>453005800010</t>
  </si>
  <si>
    <t>199610</t>
  </si>
  <si>
    <t>453005800011</t>
  </si>
  <si>
    <t>453005800012</t>
  </si>
  <si>
    <t>453005800013</t>
  </si>
  <si>
    <t>199406</t>
  </si>
  <si>
    <t>198609</t>
  </si>
  <si>
    <t>453005800014</t>
  </si>
  <si>
    <t>198801</t>
  </si>
  <si>
    <t>453005800039</t>
  </si>
  <si>
    <t>200712</t>
  </si>
  <si>
    <t>453005800316</t>
  </si>
  <si>
    <t>453005800317</t>
  </si>
  <si>
    <t>453005800318</t>
  </si>
  <si>
    <t>453005800320</t>
  </si>
  <si>
    <t>453005800321</t>
  </si>
  <si>
    <t>453005800322</t>
  </si>
  <si>
    <t>453005800323</t>
  </si>
  <si>
    <t>453005800324</t>
  </si>
  <si>
    <t>453005800325</t>
  </si>
  <si>
    <t>453005800327</t>
  </si>
  <si>
    <t>201110</t>
  </si>
  <si>
    <t>453005800472</t>
  </si>
  <si>
    <t>453005800473</t>
  </si>
  <si>
    <t>Less:  overheads</t>
  </si>
  <si>
    <t>553005800002</t>
  </si>
  <si>
    <t>553005800005</t>
  </si>
  <si>
    <t>553005800008</t>
  </si>
  <si>
    <t>553005800009</t>
  </si>
  <si>
    <t>553005800010</t>
  </si>
  <si>
    <t>553005800011</t>
  </si>
  <si>
    <t>553005800012</t>
  </si>
  <si>
    <t>553005800013</t>
  </si>
  <si>
    <t>553005800014</t>
  </si>
  <si>
    <t>553005800039</t>
  </si>
  <si>
    <t>553005800316</t>
  </si>
  <si>
    <t>553005800317</t>
  </si>
  <si>
    <t>553005800318</t>
  </si>
  <si>
    <t>553005800320</t>
  </si>
  <si>
    <t>553005800321</t>
  </si>
  <si>
    <t>553005800322</t>
  </si>
  <si>
    <t>553005800323</t>
  </si>
  <si>
    <t>553005800324</t>
  </si>
  <si>
    <t>553005800325</t>
  </si>
  <si>
    <t>553005800327</t>
  </si>
  <si>
    <t>553005800472</t>
  </si>
  <si>
    <t>553005800473</t>
  </si>
  <si>
    <t xml:space="preserve">Note  </t>
  </si>
  <si>
    <t>Oil Spring East - X162</t>
  </si>
  <si>
    <t xml:space="preserve">Compressor </t>
  </si>
  <si>
    <t>D = C x 80.1%</t>
  </si>
  <si>
    <t>Corr Alloc 80.1%</t>
  </si>
  <si>
    <t>D = C x 90.1%</t>
  </si>
  <si>
    <t>Corr Alloc 90.1%</t>
  </si>
  <si>
    <t>Note 2: Costs allocated incorrectly in 2018 - assets should not have been created and split</t>
  </si>
  <si>
    <t>Dawn 47 &amp; 49 - X163</t>
  </si>
  <si>
    <t>Dawn 156 - X165</t>
  </si>
  <si>
    <t>D = C x 22.3%</t>
  </si>
  <si>
    <t>Corr Alloc 22.3%</t>
  </si>
  <si>
    <t>2016 Costs</t>
  </si>
  <si>
    <t>2017/2018 Costs</t>
  </si>
  <si>
    <t>Note 2:  Change in % due to Costs in 100% NR Assets - Project 60-15-501 - StorageEnhancemntPhaseI(PMOP) 2016</t>
  </si>
  <si>
    <t>D = C x 13.6%</t>
  </si>
  <si>
    <t>Corr Alloc 13.6%</t>
  </si>
  <si>
    <t>2016/17 Costs</t>
  </si>
  <si>
    <t>2018 Costs</t>
  </si>
  <si>
    <t xml:space="preserve">This asset is split as it has both </t>
  </si>
  <si>
    <t>a Reg/NR split and 100% NR dollars</t>
  </si>
  <si>
    <t xml:space="preserve">Note 1 </t>
  </si>
  <si>
    <t>Note 2: Additional 2018 costs that were not allocated</t>
  </si>
  <si>
    <t>D = C x 26.3%</t>
  </si>
  <si>
    <t>Corr Alloc 26.3%</t>
  </si>
  <si>
    <t xml:space="preserve">Note 2:  Change in % due to Costs in 100% NR Assets - Project 60-17-501 - 2017 Deliverability </t>
  </si>
  <si>
    <t>Booth Creek X168</t>
  </si>
  <si>
    <t>Note:  Change in % due to Costs in 100% NR Assets - Project 60-15-501 - StorageEnhancemntPhaseI(PMOP) 2016</t>
  </si>
  <si>
    <t>Bentpath East - X169</t>
  </si>
  <si>
    <t xml:space="preserve">Note:  Change in % due to Costs in 100% NR Assets - Project 60-17-501 - 2017 Deliverability </t>
  </si>
  <si>
    <t>Dawn Dehy Plant X188</t>
  </si>
  <si>
    <t>Structures</t>
  </si>
  <si>
    <t>452009300051</t>
  </si>
  <si>
    <t>763</t>
  </si>
  <si>
    <t>198603</t>
  </si>
  <si>
    <t>452009300152</t>
  </si>
  <si>
    <t>760</t>
  </si>
  <si>
    <t>452009300164</t>
  </si>
  <si>
    <t>762</t>
  </si>
  <si>
    <t>552009300051</t>
  </si>
  <si>
    <t>552009300120</t>
  </si>
  <si>
    <t xml:space="preserve">not considered reg per OEB </t>
  </si>
  <si>
    <t>552009300152</t>
  </si>
  <si>
    <t>552009300164</t>
  </si>
  <si>
    <t>not considered reg per OEB</t>
  </si>
  <si>
    <t>Note:</t>
  </si>
  <si>
    <t>No change from 2015 Reg vs Unregulated Storage Asset Allocation</t>
  </si>
  <si>
    <t>D = C x 41.0%</t>
  </si>
  <si>
    <t>Corr Alloc 41.0%</t>
  </si>
  <si>
    <t>456009300035</t>
  </si>
  <si>
    <t>556008800139</t>
  </si>
  <si>
    <t>160</t>
  </si>
  <si>
    <t>201401</t>
  </si>
  <si>
    <t>556009300035</t>
  </si>
  <si>
    <t>556009300053</t>
  </si>
  <si>
    <t>162</t>
  </si>
  <si>
    <t>200812</t>
  </si>
  <si>
    <t>164</t>
  </si>
  <si>
    <t>200801</t>
  </si>
  <si>
    <t>167</t>
  </si>
  <si>
    <t>168</t>
  </si>
  <si>
    <t>Dawn B Compressor X191</t>
  </si>
  <si>
    <t>Note: No split was ever done on the asset # 456009100031-670 - I will have to investigate to determine if split should be done</t>
  </si>
  <si>
    <t>Dawn H Compressor X197</t>
  </si>
  <si>
    <t>Land</t>
  </si>
  <si>
    <t>D = C x 100%</t>
  </si>
  <si>
    <t>Corr Alloc 100%</t>
  </si>
  <si>
    <t>Note: New land asset 2018 - 56-15-402</t>
  </si>
  <si>
    <t>Panhandle X202</t>
  </si>
  <si>
    <t>Additional Costs 100% Non Reg</t>
  </si>
  <si>
    <t>553005600054</t>
  </si>
  <si>
    <t>557006900115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</si>
</sst>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0.0000"/>
    <numFmt numFmtId="168" formatCode="0.0%"/>
    <numFmt numFmtId="169" formatCode="#,##0.00;\(#,##0.00\)"/>
    <numFmt numFmtId="170" formatCode="_-* #,##0.000_-;\-* #,##0.000_-;_-* &quot;-&quot;??_-;_-@_-"/>
    <numFmt numFmtId="171" formatCode="_-* #,##0_-;\-* #,##0_-;_-* &quot;-&quot;??_-;_-@_-"/>
    <numFmt numFmtId="172" formatCode="#,##0;\(#,##0\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69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98">
    <xf numFmtId="0" fontId="0" fillId="0" borderId="0" xfId="0"/>
    <xf numFmtId="49" fontId="0" fillId="0" borderId="0" xfId="0" applyNumberFormat="1"/>
    <xf numFmtId="167" fontId="0" fillId="0" borderId="0" xfId="1" applyNumberFormat="1" applyFont="1"/>
    <xf numFmtId="166" fontId="0" fillId="0" borderId="0" xfId="1" applyNumberFormat="1" applyFont="1"/>
    <xf numFmtId="166" fontId="0" fillId="0" borderId="0" xfId="1" applyNumberFormat="1" applyFont="1" applyFill="1"/>
    <xf numFmtId="0" fontId="0" fillId="0" borderId="10" xfId="0" applyBorder="1"/>
    <xf numFmtId="166" fontId="0" fillId="0" borderId="10" xfId="1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43" fontId="0" fillId="0" borderId="0" xfId="1" applyFont="1"/>
    <xf numFmtId="43" fontId="0" fillId="0" borderId="0" xfId="1" applyFont="1" applyBorder="1"/>
    <xf numFmtId="0" fontId="16" fillId="0" borderId="0" xfId="0" applyFont="1"/>
    <xf numFmtId="43" fontId="0" fillId="0" borderId="0" xfId="0" applyNumberFormat="1"/>
    <xf numFmtId="168" fontId="0" fillId="0" borderId="0" xfId="45" applyNumberFormat="1" applyFont="1"/>
    <xf numFmtId="168" fontId="0" fillId="0" borderId="0" xfId="0" applyNumberFormat="1"/>
    <xf numFmtId="0" fontId="0" fillId="0" borderId="0" xfId="0" applyAlignment="1">
      <alignment horizontal="center" wrapText="1"/>
    </xf>
    <xf numFmtId="43" fontId="0" fillId="37" borderId="0" xfId="1" applyFont="1" applyFill="1"/>
    <xf numFmtId="43" fontId="0" fillId="38" borderId="0" xfId="1" applyFont="1" applyFill="1"/>
    <xf numFmtId="0" fontId="0" fillId="0" borderId="0" xfId="0" applyAlignment="1">
      <alignment horizontal="right"/>
    </xf>
    <xf numFmtId="43" fontId="0" fillId="0" borderId="11" xfId="1" applyFont="1" applyBorder="1"/>
    <xf numFmtId="166" fontId="0" fillId="0" borderId="0" xfId="43" applyFont="1" applyFill="1"/>
    <xf numFmtId="43" fontId="0" fillId="37" borderId="10" xfId="1" applyFont="1" applyFill="1" applyBorder="1"/>
    <xf numFmtId="168" fontId="16" fillId="0" borderId="0" xfId="45" applyNumberFormat="1" applyFont="1"/>
    <xf numFmtId="4" fontId="0" fillId="0" borderId="0" xfId="0" applyNumberFormat="1"/>
    <xf numFmtId="1" fontId="0" fillId="0" borderId="0" xfId="0" applyNumberFormat="1"/>
    <xf numFmtId="10" fontId="0" fillId="0" borderId="0" xfId="45" applyNumberFormat="1" applyFont="1"/>
    <xf numFmtId="166" fontId="0" fillId="0" borderId="0" xfId="43" applyFont="1"/>
    <xf numFmtId="0" fontId="0" fillId="0" borderId="0" xfId="0" applyAlignment="1">
      <alignment horizontal="left"/>
    </xf>
    <xf numFmtId="0" fontId="19" fillId="0" borderId="0" xfId="0" applyFont="1"/>
    <xf numFmtId="0" fontId="0" fillId="38" borderId="0" xfId="0" applyFill="1"/>
    <xf numFmtId="0" fontId="0" fillId="37" borderId="0" xfId="0" applyFill="1"/>
    <xf numFmtId="0" fontId="18" fillId="0" borderId="0" xfId="0" applyFont="1"/>
    <xf numFmtId="0" fontId="0" fillId="34" borderId="0" xfId="0" applyFill="1"/>
    <xf numFmtId="166" fontId="18" fillId="0" borderId="0" xfId="43" applyFont="1"/>
    <xf numFmtId="166" fontId="0" fillId="0" borderId="0" xfId="43" applyFont="1" applyBorder="1"/>
    <xf numFmtId="166" fontId="0" fillId="0" borderId="10" xfId="43" applyFont="1" applyBorder="1"/>
    <xf numFmtId="43" fontId="0" fillId="0" borderId="0" xfId="1" applyFont="1" applyFill="1"/>
    <xf numFmtId="43" fontId="0" fillId="0" borderId="11" xfId="0" applyNumberFormat="1" applyBorder="1"/>
    <xf numFmtId="10" fontId="0" fillId="0" borderId="0" xfId="45" applyNumberFormat="1" applyFont="1" applyFill="1"/>
    <xf numFmtId="10" fontId="0" fillId="36" borderId="0" xfId="45" applyNumberFormat="1" applyFont="1" applyFill="1"/>
    <xf numFmtId="43" fontId="0" fillId="0" borderId="12" xfId="0" applyNumberFormat="1" applyBorder="1"/>
    <xf numFmtId="166" fontId="0" fillId="0" borderId="11" xfId="43" applyFont="1" applyBorder="1"/>
    <xf numFmtId="166" fontId="0" fillId="0" borderId="11" xfId="0" applyNumberFormat="1" applyBorder="1"/>
    <xf numFmtId="0" fontId="18" fillId="0" borderId="0" xfId="0" applyFont="1" applyAlignment="1">
      <alignment horizontal="center" wrapText="1"/>
    </xf>
    <xf numFmtId="43" fontId="0" fillId="35" borderId="0" xfId="1" applyFont="1" applyFill="1"/>
    <xf numFmtId="43" fontId="0" fillId="35" borderId="0" xfId="0" applyNumberFormat="1" applyFill="1"/>
    <xf numFmtId="0" fontId="21" fillId="0" borderId="0" xfId="0" applyFont="1"/>
    <xf numFmtId="0" fontId="0" fillId="35" borderId="0" xfId="0" applyFill="1"/>
    <xf numFmtId="0" fontId="0" fillId="0" borderId="0" xfId="0" quotePrefix="1"/>
    <xf numFmtId="0" fontId="22" fillId="0" borderId="0" xfId="0" applyFont="1"/>
    <xf numFmtId="0" fontId="23" fillId="0" borderId="0" xfId="0" applyFont="1"/>
    <xf numFmtId="0" fontId="0" fillId="0" borderId="0" xfId="0" applyAlignment="1">
      <alignment horizontal="center"/>
    </xf>
    <xf numFmtId="10" fontId="0" fillId="0" borderId="13" xfId="45" applyNumberFormat="1" applyFont="1" applyBorder="1" applyAlignment="1">
      <alignment horizontal="center" vertical="center"/>
    </xf>
    <xf numFmtId="10" fontId="0" fillId="0" borderId="13" xfId="45" applyNumberFormat="1" applyFont="1" applyBorder="1" applyAlignment="1">
      <alignment horizontal="center" vertical="center" wrapText="1"/>
    </xf>
    <xf numFmtId="10" fontId="0" fillId="0" borderId="16" xfId="45" applyNumberFormat="1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10" fontId="0" fillId="0" borderId="16" xfId="45" applyNumberFormat="1" applyFont="1" applyBorder="1" applyAlignment="1">
      <alignment horizontal="right" vertical="center"/>
    </xf>
    <xf numFmtId="0" fontId="0" fillId="39" borderId="0" xfId="0" applyFill="1"/>
    <xf numFmtId="9" fontId="0" fillId="39" borderId="0" xfId="45" applyFont="1" applyFill="1"/>
    <xf numFmtId="9" fontId="0" fillId="0" borderId="0" xfId="45" applyFont="1"/>
    <xf numFmtId="166" fontId="0" fillId="39" borderId="0" xfId="43" applyFont="1" applyFill="1"/>
    <xf numFmtId="10" fontId="0" fillId="0" borderId="0" xfId="45" applyNumberFormat="1" applyFont="1" applyAlignment="1">
      <alignment wrapText="1"/>
    </xf>
    <xf numFmtId="10" fontId="0" fillId="0" borderId="13" xfId="45" applyNumberFormat="1" applyFont="1" applyFill="1" applyBorder="1" applyAlignment="1">
      <alignment horizontal="center" vertical="center" wrapText="1"/>
    </xf>
    <xf numFmtId="10" fontId="0" fillId="0" borderId="16" xfId="45" applyNumberFormat="1" applyFont="1" applyFill="1" applyBorder="1" applyAlignment="1">
      <alignment horizontal="center" vertical="center"/>
    </xf>
    <xf numFmtId="10" fontId="0" fillId="0" borderId="16" xfId="45" applyNumberFormat="1" applyFont="1" applyFill="1" applyBorder="1" applyAlignment="1">
      <alignment horizontal="right" vertical="center"/>
    </xf>
    <xf numFmtId="10" fontId="24" fillId="0" borderId="0" xfId="45" applyNumberFormat="1" applyFont="1"/>
    <xf numFmtId="0" fontId="0" fillId="0" borderId="0" xfId="0" applyAlignment="1">
      <alignment horizontal="left" vertical="center" wrapText="1"/>
    </xf>
    <xf numFmtId="10" fontId="0" fillId="0" borderId="0" xfId="45" applyNumberFormat="1" applyFont="1" applyBorder="1" applyAlignment="1">
      <alignment horizontal="right" vertical="center"/>
    </xf>
    <xf numFmtId="0" fontId="16" fillId="0" borderId="0" xfId="0" applyFont="1" applyAlignment="1">
      <alignment horizontal="center"/>
    </xf>
    <xf numFmtId="10" fontId="16" fillId="0" borderId="0" xfId="45" applyNumberFormat="1" applyFont="1" applyAlignment="1">
      <alignment horizontal="center"/>
    </xf>
    <xf numFmtId="166" fontId="0" fillId="0" borderId="0" xfId="45" applyNumberFormat="1" applyFont="1"/>
    <xf numFmtId="10" fontId="0" fillId="40" borderId="0" xfId="45" applyNumberFormat="1" applyFont="1" applyFill="1"/>
    <xf numFmtId="43" fontId="0" fillId="38" borderId="10" xfId="1" applyFont="1" applyFill="1" applyBorder="1"/>
    <xf numFmtId="4" fontId="0" fillId="0" borderId="11" xfId="0" applyNumberFormat="1" applyBorder="1"/>
    <xf numFmtId="168" fontId="0" fillId="0" borderId="16" xfId="45" applyNumberFormat="1" applyFont="1" applyBorder="1" applyAlignment="1">
      <alignment vertical="center"/>
    </xf>
    <xf numFmtId="168" fontId="0" fillId="36" borderId="16" xfId="45" applyNumberFormat="1" applyFont="1" applyFill="1" applyBorder="1" applyAlignment="1">
      <alignment vertical="center"/>
    </xf>
    <xf numFmtId="168" fontId="0" fillId="0" borderId="19" xfId="45" applyNumberFormat="1" applyFont="1" applyBorder="1" applyAlignment="1">
      <alignment vertical="center"/>
    </xf>
    <xf numFmtId="168" fontId="0" fillId="0" borderId="16" xfId="45" applyNumberFormat="1" applyFont="1" applyFill="1" applyBorder="1" applyAlignment="1">
      <alignment vertical="center"/>
    </xf>
    <xf numFmtId="168" fontId="0" fillId="0" borderId="16" xfId="45" applyNumberFormat="1" applyFont="1" applyBorder="1" applyAlignment="1">
      <alignment horizontal="right" vertical="center"/>
    </xf>
    <xf numFmtId="168" fontId="0" fillId="0" borderId="19" xfId="45" applyNumberFormat="1" applyFont="1" applyBorder="1" applyAlignment="1">
      <alignment horizontal="right" vertical="center"/>
    </xf>
    <xf numFmtId="168" fontId="0" fillId="0" borderId="21" xfId="45" applyNumberFormat="1" applyFont="1" applyBorder="1" applyAlignment="1">
      <alignment vertical="center"/>
    </xf>
    <xf numFmtId="168" fontId="0" fillId="0" borderId="19" xfId="45" applyNumberFormat="1" applyFont="1" applyFill="1" applyBorder="1" applyAlignment="1">
      <alignment vertical="center"/>
    </xf>
    <xf numFmtId="168" fontId="0" fillId="36" borderId="14" xfId="45" applyNumberFormat="1" applyFont="1" applyFill="1" applyBorder="1"/>
    <xf numFmtId="49" fontId="0" fillId="0" borderId="10" xfId="0" applyNumberFormat="1" applyBorder="1"/>
    <xf numFmtId="49" fontId="0" fillId="0" borderId="0" xfId="0" applyNumberFormat="1" applyAlignment="1">
      <alignment horizontal="right"/>
    </xf>
    <xf numFmtId="4" fontId="0" fillId="0" borderId="10" xfId="0" applyNumberFormat="1" applyBorder="1"/>
    <xf numFmtId="43" fontId="0" fillId="0" borderId="12" xfId="1" applyFont="1" applyBorder="1"/>
    <xf numFmtId="43" fontId="0" fillId="35" borderId="11" xfId="1" applyFont="1" applyFill="1" applyBorder="1"/>
    <xf numFmtId="10" fontId="0" fillId="0" borderId="0" xfId="0" applyNumberFormat="1"/>
    <xf numFmtId="0" fontId="0" fillId="0" borderId="0" xfId="45" applyNumberFormat="1" applyFont="1"/>
    <xf numFmtId="43" fontId="18" fillId="0" borderId="0" xfId="1" applyFont="1" applyAlignment="1">
      <alignment horizontal="center" wrapText="1"/>
    </xf>
    <xf numFmtId="0" fontId="0" fillId="0" borderId="0" xfId="45" applyNumberFormat="1" applyFont="1" applyFill="1"/>
    <xf numFmtId="0" fontId="0" fillId="41" borderId="0" xfId="0" applyFill="1"/>
    <xf numFmtId="0" fontId="0" fillId="41" borderId="0" xfId="0" applyFill="1" applyAlignment="1">
      <alignment horizontal="right"/>
    </xf>
    <xf numFmtId="43" fontId="0" fillId="41" borderId="0" xfId="0" applyNumberFormat="1" applyFill="1"/>
    <xf numFmtId="0" fontId="24" fillId="0" borderId="0" xfId="0" applyFont="1"/>
    <xf numFmtId="0" fontId="24" fillId="0" borderId="0" xfId="45" applyNumberFormat="1" applyFont="1"/>
    <xf numFmtId="167" fontId="24" fillId="0" borderId="0" xfId="1" applyNumberFormat="1" applyFont="1"/>
    <xf numFmtId="4" fontId="24" fillId="0" borderId="0" xfId="0" applyNumberFormat="1" applyFont="1"/>
    <xf numFmtId="43" fontId="24" fillId="0" borderId="0" xfId="1" applyFont="1" applyFill="1"/>
    <xf numFmtId="0" fontId="24" fillId="0" borderId="0" xfId="45" applyNumberFormat="1" applyFont="1" applyFill="1"/>
    <xf numFmtId="168" fontId="0" fillId="40" borderId="16" xfId="45" applyNumberFormat="1" applyFont="1" applyFill="1" applyBorder="1" applyAlignment="1">
      <alignment vertical="center"/>
    </xf>
    <xf numFmtId="3" fontId="0" fillId="0" borderId="0" xfId="0" applyNumberFormat="1"/>
    <xf numFmtId="1" fontId="0" fillId="0" borderId="0" xfId="0" applyNumberFormat="1" applyAlignment="1">
      <alignment horizontal="left"/>
    </xf>
    <xf numFmtId="166" fontId="0" fillId="0" borderId="0" xfId="0" applyNumberFormat="1"/>
    <xf numFmtId="170" fontId="0" fillId="0" borderId="0" xfId="0" applyNumberFormat="1"/>
    <xf numFmtId="168" fontId="0" fillId="0" borderId="0" xfId="45" applyNumberFormat="1" applyFont="1" applyFill="1"/>
    <xf numFmtId="0" fontId="14" fillId="0" borderId="0" xfId="0" applyFont="1"/>
    <xf numFmtId="0" fontId="14" fillId="0" borderId="0" xfId="0" applyFont="1" applyAlignment="1">
      <alignment horizontal="right"/>
    </xf>
    <xf numFmtId="164" fontId="14" fillId="0" borderId="0" xfId="0" applyNumberFormat="1" applyFont="1"/>
    <xf numFmtId="0" fontId="25" fillId="0" borderId="0" xfId="0" applyFont="1"/>
    <xf numFmtId="49" fontId="0" fillId="0" borderId="0" xfId="0" applyNumberFormat="1" applyAlignment="1">
      <alignment horizontal="left"/>
    </xf>
    <xf numFmtId="43" fontId="14" fillId="0" borderId="0" xfId="0" applyNumberFormat="1" applyFont="1"/>
    <xf numFmtId="0" fontId="26" fillId="0" borderId="0" xfId="0" applyFont="1"/>
    <xf numFmtId="168" fontId="0" fillId="40" borderId="16" xfId="45" applyNumberFormat="1" applyFont="1" applyFill="1" applyBorder="1" applyAlignment="1">
      <alignment horizontal="right" vertical="center"/>
    </xf>
    <xf numFmtId="168" fontId="0" fillId="0" borderId="16" xfId="45" applyNumberFormat="1" applyFont="1" applyFill="1" applyBorder="1" applyAlignment="1">
      <alignment horizontal="right" vertical="center"/>
    </xf>
    <xf numFmtId="43" fontId="16" fillId="0" borderId="0" xfId="0" applyNumberFormat="1" applyFont="1"/>
    <xf numFmtId="0" fontId="20" fillId="0" borderId="0" xfId="0" applyFont="1" applyAlignment="1">
      <alignment horizontal="center"/>
    </xf>
    <xf numFmtId="0" fontId="27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43" fontId="20" fillId="0" borderId="0" xfId="1" applyFont="1" applyFill="1"/>
    <xf numFmtId="43" fontId="0" fillId="0" borderId="11" xfId="1" applyFont="1" applyFill="1" applyBorder="1"/>
    <xf numFmtId="0" fontId="20" fillId="0" borderId="0" xfId="0" applyFont="1"/>
    <xf numFmtId="4" fontId="20" fillId="0" borderId="0" xfId="0" applyNumberFormat="1" applyFont="1"/>
    <xf numFmtId="43" fontId="20" fillId="0" borderId="11" xfId="1" applyFont="1" applyFill="1" applyBorder="1"/>
    <xf numFmtId="43" fontId="20" fillId="0" borderId="12" xfId="0" applyNumberFormat="1" applyFont="1" applyBorder="1"/>
    <xf numFmtId="43" fontId="20" fillId="0" borderId="0" xfId="0" applyNumberFormat="1" applyFont="1"/>
    <xf numFmtId="43" fontId="20" fillId="0" borderId="11" xfId="0" applyNumberFormat="1" applyFont="1" applyBorder="1"/>
    <xf numFmtId="166" fontId="20" fillId="0" borderId="0" xfId="43" applyFont="1" applyFill="1"/>
    <xf numFmtId="166" fontId="20" fillId="0" borderId="0" xfId="43" applyFont="1" applyFill="1" applyBorder="1"/>
    <xf numFmtId="166" fontId="20" fillId="0" borderId="11" xfId="0" applyNumberFormat="1" applyFont="1" applyBorder="1"/>
    <xf numFmtId="43" fontId="20" fillId="0" borderId="0" xfId="1" applyFont="1" applyFill="1" applyBorder="1"/>
    <xf numFmtId="166" fontId="20" fillId="0" borderId="11" xfId="43" applyFont="1" applyFill="1" applyBorder="1"/>
    <xf numFmtId="168" fontId="24" fillId="0" borderId="0" xfId="0" applyNumberFormat="1" applyFont="1"/>
    <xf numFmtId="0" fontId="14" fillId="0" borderId="0" xfId="0" applyFont="1" applyAlignment="1">
      <alignment horizontal="left"/>
    </xf>
    <xf numFmtId="0" fontId="0" fillId="0" borderId="0" xfId="0" pivotButton="1"/>
    <xf numFmtId="0" fontId="0" fillId="0" borderId="10" xfId="0" applyBorder="1" applyAlignment="1">
      <alignment horizontal="left"/>
    </xf>
    <xf numFmtId="43" fontId="0" fillId="34" borderId="0" xfId="1" applyFont="1" applyFill="1"/>
    <xf numFmtId="43" fontId="0" fillId="33" borderId="0" xfId="1" applyFont="1" applyFill="1"/>
    <xf numFmtId="43" fontId="0" fillId="36" borderId="0" xfId="1" applyFont="1" applyFill="1"/>
    <xf numFmtId="43" fontId="14" fillId="0" borderId="0" xfId="1" applyFont="1" applyFill="1"/>
    <xf numFmtId="168" fontId="14" fillId="0" borderId="0" xfId="0" applyNumberFormat="1" applyFont="1"/>
    <xf numFmtId="0" fontId="14" fillId="42" borderId="0" xfId="0" applyFont="1" applyFill="1"/>
    <xf numFmtId="167" fontId="0" fillId="42" borderId="0" xfId="1" applyNumberFormat="1" applyFont="1" applyFill="1"/>
    <xf numFmtId="1" fontId="0" fillId="42" borderId="0" xfId="0" applyNumberFormat="1" applyFill="1" applyAlignment="1">
      <alignment horizontal="left"/>
    </xf>
    <xf numFmtId="0" fontId="0" fillId="42" borderId="0" xfId="0" applyFill="1" applyAlignment="1">
      <alignment horizontal="left"/>
    </xf>
    <xf numFmtId="43" fontId="0" fillId="0" borderId="10" xfId="1" applyFont="1" applyBorder="1" applyAlignment="1">
      <alignment horizontal="left"/>
    </xf>
    <xf numFmtId="43" fontId="0" fillId="0" borderId="10" xfId="1" applyFont="1" applyBorder="1"/>
    <xf numFmtId="4" fontId="0" fillId="35" borderId="0" xfId="0" applyNumberFormat="1" applyFill="1"/>
    <xf numFmtId="43" fontId="0" fillId="35" borderId="0" xfId="0" applyNumberFormat="1" applyFill="1" applyAlignment="1">
      <alignment horizontal="center" wrapText="1"/>
    </xf>
    <xf numFmtId="43" fontId="0" fillId="0" borderId="0" xfId="1" applyFont="1" applyFill="1" applyBorder="1"/>
    <xf numFmtId="168" fontId="0" fillId="36" borderId="20" xfId="45" applyNumberFormat="1" applyFont="1" applyFill="1" applyBorder="1" applyAlignment="1">
      <alignment vertical="center"/>
    </xf>
    <xf numFmtId="168" fontId="0" fillId="36" borderId="21" xfId="45" applyNumberFormat="1" applyFont="1" applyFill="1" applyBorder="1" applyAlignment="1">
      <alignment vertical="center"/>
    </xf>
    <xf numFmtId="169" fontId="0" fillId="0" borderId="0" xfId="0" applyNumberFormat="1"/>
    <xf numFmtId="0" fontId="28" fillId="39" borderId="0" xfId="0" applyFont="1" applyFill="1"/>
    <xf numFmtId="169" fontId="0" fillId="39" borderId="0" xfId="0" applyNumberFormat="1" applyFill="1"/>
    <xf numFmtId="10" fontId="0" fillId="0" borderId="0" xfId="45" applyNumberFormat="1" applyFont="1" applyAlignment="1">
      <alignment horizontal="right"/>
    </xf>
    <xf numFmtId="9" fontId="0" fillId="43" borderId="0" xfId="45" applyFont="1" applyFill="1"/>
    <xf numFmtId="0" fontId="0" fillId="43" borderId="0" xfId="0" applyFill="1"/>
    <xf numFmtId="2" fontId="0" fillId="0" borderId="0" xfId="0" applyNumberFormat="1"/>
    <xf numFmtId="2" fontId="0" fillId="0" borderId="0" xfId="0" applyNumberFormat="1" applyAlignment="1">
      <alignment horizontal="left"/>
    </xf>
    <xf numFmtId="168" fontId="0" fillId="34" borderId="0" xfId="0" applyNumberFormat="1" applyFill="1"/>
    <xf numFmtId="168" fontId="0" fillId="33" borderId="0" xfId="0" applyNumberFormat="1" applyFill="1"/>
    <xf numFmtId="168" fontId="0" fillId="36" borderId="0" xfId="0" applyNumberFormat="1" applyFill="1"/>
    <xf numFmtId="168" fontId="16" fillId="44" borderId="0" xfId="45" applyNumberFormat="1" applyFont="1" applyFill="1"/>
    <xf numFmtId="168" fontId="16" fillId="44" borderId="22" xfId="45" applyNumberFormat="1" applyFont="1" applyFill="1" applyBorder="1"/>
    <xf numFmtId="43" fontId="0" fillId="0" borderId="0" xfId="1" applyFont="1" applyBorder="1" applyAlignment="1">
      <alignment horizontal="left"/>
    </xf>
    <xf numFmtId="43" fontId="0" fillId="38" borderId="0" xfId="1" applyFont="1" applyFill="1" applyBorder="1"/>
    <xf numFmtId="0" fontId="0" fillId="45" borderId="0" xfId="0" applyFill="1"/>
    <xf numFmtId="44" fontId="0" fillId="35" borderId="0" xfId="68" applyFont="1" applyFill="1"/>
    <xf numFmtId="44" fontId="0" fillId="35" borderId="0" xfId="0" applyNumberFormat="1" applyFill="1"/>
    <xf numFmtId="49" fontId="0" fillId="45" borderId="0" xfId="0" applyNumberFormat="1" applyFill="1"/>
    <xf numFmtId="0" fontId="0" fillId="38" borderId="10" xfId="0" applyFill="1" applyBorder="1"/>
    <xf numFmtId="0" fontId="0" fillId="45" borderId="0" xfId="0" applyFill="1" applyAlignment="1">
      <alignment horizontal="left"/>
    </xf>
    <xf numFmtId="0" fontId="0" fillId="34" borderId="0" xfId="0" applyFill="1" applyAlignment="1">
      <alignment horizontal="left"/>
    </xf>
    <xf numFmtId="1" fontId="0" fillId="34" borderId="0" xfId="0" applyNumberFormat="1" applyFill="1" applyAlignment="1">
      <alignment horizontal="left"/>
    </xf>
    <xf numFmtId="49" fontId="0" fillId="34" borderId="0" xfId="0" applyNumberFormat="1" applyFill="1" applyAlignment="1">
      <alignment horizontal="left"/>
    </xf>
    <xf numFmtId="43" fontId="0" fillId="37" borderId="0" xfId="1" applyFont="1" applyFill="1" applyBorder="1"/>
    <xf numFmtId="43" fontId="0" fillId="0" borderId="0" xfId="0" applyNumberFormat="1" applyAlignment="1">
      <alignment horizontal="center" wrapText="1"/>
    </xf>
    <xf numFmtId="168" fontId="0" fillId="40" borderId="0" xfId="0" applyNumberFormat="1" applyFill="1"/>
    <xf numFmtId="4" fontId="0" fillId="38" borderId="10" xfId="0" applyNumberFormat="1" applyFill="1" applyBorder="1"/>
    <xf numFmtId="1" fontId="0" fillId="42" borderId="0" xfId="0" applyNumberFormat="1" applyFill="1"/>
    <xf numFmtId="0" fontId="0" fillId="42" borderId="0" xfId="0" applyFill="1"/>
    <xf numFmtId="43" fontId="24" fillId="0" borderId="0" xfId="0" applyNumberFormat="1" applyFont="1"/>
    <xf numFmtId="43" fontId="0" fillId="40" borderId="0" xfId="1" applyFont="1" applyFill="1"/>
    <xf numFmtId="43" fontId="16" fillId="46" borderId="0" xfId="1" applyFont="1" applyFill="1"/>
    <xf numFmtId="43" fontId="16" fillId="46" borderId="22" xfId="1" applyFont="1" applyFill="1" applyBorder="1"/>
    <xf numFmtId="43" fontId="16" fillId="44" borderId="23" xfId="1" applyFont="1" applyFill="1" applyBorder="1"/>
    <xf numFmtId="168" fontId="0" fillId="0" borderId="14" xfId="45" applyNumberFormat="1" applyFont="1" applyFill="1" applyBorder="1"/>
    <xf numFmtId="10" fontId="16" fillId="0" borderId="0" xfId="45" applyNumberFormat="1" applyFont="1" applyBorder="1" applyAlignment="1">
      <alignment horizontal="center"/>
    </xf>
    <xf numFmtId="9" fontId="0" fillId="0" borderId="0" xfId="45" applyFont="1" applyBorder="1"/>
    <xf numFmtId="171" fontId="0" fillId="39" borderId="0" xfId="43" applyNumberFormat="1" applyFont="1" applyFill="1"/>
    <xf numFmtId="171" fontId="0" fillId="0" borderId="0" xfId="43" applyNumberFormat="1" applyFont="1" applyFill="1"/>
    <xf numFmtId="172" fontId="0" fillId="0" borderId="0" xfId="0" applyNumberFormat="1"/>
    <xf numFmtId="172" fontId="0" fillId="0" borderId="11" xfId="0" applyNumberFormat="1" applyBorder="1"/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</cellXfs>
  <cellStyles count="69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3" xr:uid="{00000000-0005-0000-0000-00001C000000}"/>
    <cellStyle name="Comma 2 2" xfId="48" xr:uid="{00000000-0005-0000-0000-00001D000000}"/>
    <cellStyle name="Comma 2 3" xfId="49" xr:uid="{00000000-0005-0000-0000-00001E000000}"/>
    <cellStyle name="Comma 2 4" xfId="47" xr:uid="{00000000-0005-0000-0000-00001F000000}"/>
    <cellStyle name="Comma 3" xfId="46" xr:uid="{00000000-0005-0000-0000-000020000000}"/>
    <cellStyle name="Comma 3 2" xfId="50" xr:uid="{00000000-0005-0000-0000-000021000000}"/>
    <cellStyle name="Comma 4" xfId="51" xr:uid="{00000000-0005-0000-0000-000022000000}"/>
    <cellStyle name="Currency" xfId="68" builtinId="4"/>
    <cellStyle name="Currency 2" xfId="44" xr:uid="{00000000-0005-0000-0000-000023000000}"/>
    <cellStyle name="Currency 2 2" xfId="53" xr:uid="{00000000-0005-0000-0000-000024000000}"/>
    <cellStyle name="Currency 2 3" xfId="54" xr:uid="{00000000-0005-0000-0000-000025000000}"/>
    <cellStyle name="Currency 2 4" xfId="52" xr:uid="{00000000-0005-0000-0000-000026000000}"/>
    <cellStyle name="Currency 3" xfId="55" xr:uid="{00000000-0005-0000-0000-000027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56" xr:uid="{00000000-0005-0000-0000-000032000000}"/>
    <cellStyle name="Normal 2 2" xfId="57" xr:uid="{00000000-0005-0000-0000-000033000000}"/>
    <cellStyle name="Normal 3" xfId="58" xr:uid="{00000000-0005-0000-0000-000034000000}"/>
    <cellStyle name="Normal 3 2" xfId="59" xr:uid="{00000000-0005-0000-0000-000035000000}"/>
    <cellStyle name="Normal 4" xfId="60" xr:uid="{00000000-0005-0000-0000-000036000000}"/>
    <cellStyle name="Normal 5" xfId="61" xr:uid="{00000000-0005-0000-0000-000037000000}"/>
    <cellStyle name="Normal 6" xfId="62" xr:uid="{00000000-0005-0000-0000-000038000000}"/>
    <cellStyle name="Normal 7" xfId="63" xr:uid="{00000000-0005-0000-0000-000039000000}"/>
    <cellStyle name="Normal 8" xfId="64" xr:uid="{00000000-0005-0000-0000-00003A000000}"/>
    <cellStyle name="Normal 9" xfId="65" xr:uid="{00000000-0005-0000-0000-00003B000000}"/>
    <cellStyle name="Note" xfId="16" builtinId="10" customBuiltin="1"/>
    <cellStyle name="Output" xfId="11" builtinId="21" customBuiltin="1"/>
    <cellStyle name="Percent" xfId="45" builtinId="5"/>
    <cellStyle name="Percent 2" xfId="66" xr:uid="{00000000-0005-0000-0000-00003F000000}"/>
    <cellStyle name="Percent 2 2" xfId="67" xr:uid="{00000000-0005-0000-0000-000040000000}"/>
    <cellStyle name="Title" xfId="2" builtinId="15" customBuiltin="1"/>
    <cellStyle name="Total" xfId="18" builtinId="25" customBuiltin="1"/>
    <cellStyle name="Warning Text" xfId="15" builtinId="11" customBuiltin="1"/>
  </cellStyles>
  <dxfs count="107"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numFmt numFmtId="168" formatCode="0.0%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ill>
        <patternFill>
          <bgColor rgb="FF92D050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152400</xdr:colOff>
      <xdr:row>13</xdr:row>
      <xdr:rowOff>167640</xdr:rowOff>
    </xdr:from>
    <xdr:to>
      <xdr:col>13</xdr:col>
      <xdr:colOff>152400</xdr:colOff>
      <xdr:row>14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CxnSpPr/>
      </xdr:nvCxnSpPr>
      <xdr:spPr>
        <a:xfrm>
          <a:off x="8465820" y="2956560"/>
          <a:ext cx="0" cy="1524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365125</xdr:colOff>
      <xdr:row>71</xdr:row>
      <xdr:rowOff>7938</xdr:rowOff>
    </xdr:from>
    <xdr:to>
      <xdr:col>12</xdr:col>
      <xdr:colOff>539750</xdr:colOff>
      <xdr:row>73</xdr:row>
      <xdr:rowOff>150813</xdr:rowOff>
    </xdr:to>
    <xdr:sp macro="" textlink="">
      <xdr:nvSpPr>
        <xdr:cNvPr id="15" name="Right Brace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/>
      </xdr:nvSpPr>
      <xdr:spPr>
        <a:xfrm>
          <a:off x="8858250" y="13184188"/>
          <a:ext cx="174625" cy="5080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152400</xdr:colOff>
      <xdr:row>39</xdr:row>
      <xdr:rowOff>175260</xdr:rowOff>
    </xdr:from>
    <xdr:to>
      <xdr:col>13</xdr:col>
      <xdr:colOff>152400</xdr:colOff>
      <xdr:row>40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CxnSpPr/>
      </xdr:nvCxnSpPr>
      <xdr:spPr>
        <a:xfrm>
          <a:off x="8465820" y="5707380"/>
          <a:ext cx="0" cy="762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152400</xdr:colOff>
      <xdr:row>16</xdr:row>
      <xdr:rowOff>167640</xdr:rowOff>
    </xdr:from>
    <xdr:to>
      <xdr:col>13</xdr:col>
      <xdr:colOff>152400</xdr:colOff>
      <xdr:row>17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CxnSpPr/>
      </xdr:nvCxnSpPr>
      <xdr:spPr>
        <a:xfrm>
          <a:off x="8465820" y="5882640"/>
          <a:ext cx="0" cy="1524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638175</xdr:colOff>
      <xdr:row>50</xdr:row>
      <xdr:rowOff>15875</xdr:rowOff>
    </xdr:from>
    <xdr:to>
      <xdr:col>12</xdr:col>
      <xdr:colOff>795337</xdr:colOff>
      <xdr:row>54</xdr:row>
      <xdr:rowOff>182563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BA800A39-DE93-41CF-9D7E-F00712669CC9}"/>
            </a:ext>
          </a:extLst>
        </xdr:cNvPr>
        <xdr:cNvSpPr/>
      </xdr:nvSpPr>
      <xdr:spPr>
        <a:xfrm>
          <a:off x="8234363" y="9969500"/>
          <a:ext cx="157162" cy="92868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106680</xdr:colOff>
      <xdr:row>65</xdr:row>
      <xdr:rowOff>175260</xdr:rowOff>
    </xdr:from>
    <xdr:to>
      <xdr:col>7</xdr:col>
      <xdr:colOff>106680</xdr:colOff>
      <xdr:row>67</xdr:row>
      <xdr:rowOff>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BC6762E6-C277-4D48-9971-9EDBF7706D6D}"/>
            </a:ext>
          </a:extLst>
        </xdr:cNvPr>
        <xdr:cNvCxnSpPr/>
      </xdr:nvCxnSpPr>
      <xdr:spPr>
        <a:xfrm>
          <a:off x="5046980" y="12414885"/>
          <a:ext cx="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106680</xdr:colOff>
      <xdr:row>65</xdr:row>
      <xdr:rowOff>175260</xdr:rowOff>
    </xdr:from>
    <xdr:to>
      <xdr:col>10</xdr:col>
      <xdr:colOff>106680</xdr:colOff>
      <xdr:row>67</xdr:row>
      <xdr:rowOff>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7DC595A2-DD2A-4155-8754-367F9C1DD220}"/>
            </a:ext>
          </a:extLst>
        </xdr:cNvPr>
        <xdr:cNvCxnSpPr/>
      </xdr:nvCxnSpPr>
      <xdr:spPr>
        <a:xfrm>
          <a:off x="6618605" y="12414885"/>
          <a:ext cx="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106680</xdr:colOff>
      <xdr:row>65</xdr:row>
      <xdr:rowOff>175260</xdr:rowOff>
    </xdr:from>
    <xdr:to>
      <xdr:col>13</xdr:col>
      <xdr:colOff>106680</xdr:colOff>
      <xdr:row>67</xdr:row>
      <xdr:rowOff>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72CD47EF-88B2-4827-A2AE-82BA2D918CDF}"/>
            </a:ext>
          </a:extLst>
        </xdr:cNvPr>
        <xdr:cNvCxnSpPr/>
      </xdr:nvCxnSpPr>
      <xdr:spPr>
        <a:xfrm>
          <a:off x="8412480" y="12414885"/>
          <a:ext cx="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106680</xdr:colOff>
      <xdr:row>60</xdr:row>
      <xdr:rowOff>175260</xdr:rowOff>
    </xdr:from>
    <xdr:to>
      <xdr:col>13</xdr:col>
      <xdr:colOff>106680</xdr:colOff>
      <xdr:row>62</xdr:row>
      <xdr:rowOff>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556C298E-12BB-44C1-AB7C-4A6A60467F0A}"/>
            </a:ext>
          </a:extLst>
        </xdr:cNvPr>
        <xdr:cNvCxnSpPr/>
      </xdr:nvCxnSpPr>
      <xdr:spPr>
        <a:xfrm>
          <a:off x="8377555" y="11643360"/>
          <a:ext cx="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350520</xdr:colOff>
      <xdr:row>103</xdr:row>
      <xdr:rowOff>15240</xdr:rowOff>
    </xdr:from>
    <xdr:to>
      <xdr:col>12</xdr:col>
      <xdr:colOff>731520</xdr:colOff>
      <xdr:row>129</xdr:row>
      <xdr:rowOff>160020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7757160" y="17602200"/>
          <a:ext cx="381000" cy="48996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804334</xdr:colOff>
      <xdr:row>66</xdr:row>
      <xdr:rowOff>16933</xdr:rowOff>
    </xdr:from>
    <xdr:to>
      <xdr:col>14</xdr:col>
      <xdr:colOff>922867</xdr:colOff>
      <xdr:row>67</xdr:row>
      <xdr:rowOff>160866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10168467" y="8779933"/>
          <a:ext cx="118533" cy="330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152400</xdr:colOff>
      <xdr:row>13</xdr:row>
      <xdr:rowOff>167640</xdr:rowOff>
    </xdr:from>
    <xdr:to>
      <xdr:col>13</xdr:col>
      <xdr:colOff>152400</xdr:colOff>
      <xdr:row>14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CxnSpPr/>
      </xdr:nvCxnSpPr>
      <xdr:spPr>
        <a:xfrm>
          <a:off x="8465820" y="3505200"/>
          <a:ext cx="0" cy="1524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801.598912847221" createdVersion="6" refreshedVersion="6" minRefreshableVersion="3" recordCount="3857" xr:uid="{C370C39B-696D-4683-9051-11749269A199}">
  <cacheSource type="worksheet">
    <worksheetSource ref="A1:S3858" sheet="manipulated"/>
  </cacheSource>
  <cacheFields count="20">
    <cacheField name="Description" numFmtId="0">
      <sharedItems/>
    </cacheField>
    <cacheField name="Station" numFmtId="0">
      <sharedItems containsBlank="1" containsMixedTypes="1" containsNumber="1" containsInteger="1" minValue="88888888" maxValue="88888888"/>
    </cacheField>
    <cacheField name="Reg/NR" numFmtId="0">
      <sharedItems/>
    </cacheField>
    <cacheField name="Reg/NR Asset Class" numFmtId="0">
      <sharedItems containsMixedTypes="1" containsNumber="1" containsInteger="1" minValue="45200" maxValue="55700"/>
    </cacheField>
    <cacheField name="Asset Class" numFmtId="0">
      <sharedItems count="8">
        <s v="X5700"/>
        <s v="X5200"/>
        <s v="X5600"/>
        <s v="X5500"/>
        <s v="X5100"/>
        <s v="X5300"/>
        <s v="X5800"/>
        <s v="X5000"/>
      </sharedItems>
    </cacheField>
    <cacheField name="Asset" numFmtId="1">
      <sharedItems containsMixedTypes="1" containsNumber="1" containsInteger="1" minValue="450003900039" maxValue="558007300003"/>
    </cacheField>
    <cacheField name="Sub" numFmtId="0">
      <sharedItems containsSemiMixedTypes="0" containsString="0" containsNumber="1" containsInteger="1" minValue="5" maxValue="2018"/>
    </cacheField>
    <cacheField name="Combined" numFmtId="2">
      <sharedItems/>
    </cacheField>
    <cacheField name="Cap. Date" numFmtId="0">
      <sharedItems containsSemiMixedTypes="0" containsString="0" containsNumber="1" containsInteger="1" minValue="193012" maxValue="201812"/>
    </cacheField>
    <cacheField name="Deact Date" numFmtId="0">
      <sharedItems/>
    </cacheField>
    <cacheField name="Plnt" numFmtId="0">
      <sharedItems count="41">
        <s v="X155"/>
        <s v="X186"/>
        <s v="X194"/>
        <s v="X196"/>
        <s v="X188"/>
        <s v="X197"/>
        <s v="X202"/>
        <s v="X184"/>
        <s v="X163"/>
        <s v="X152"/>
        <s v="X156"/>
        <s v="X165"/>
        <s v="X162"/>
        <s v="X160"/>
        <s v="X140SA"/>
        <s v="X193"/>
        <s v="X157"/>
        <s v="X169"/>
        <s v="X154"/>
        <s v="X171"/>
        <s v="X145"/>
        <s v="X140"/>
        <s v="X168"/>
        <s v="X190"/>
        <s v="X148"/>
        <s v="X170"/>
        <s v="X189"/>
        <s v="X164"/>
        <s v="X191"/>
        <s v="X192"/>
        <s v="X195"/>
        <s v="X198"/>
        <s v="X187"/>
        <s v="X153"/>
        <s v="X151"/>
        <s v="X167"/>
        <s v="X173"/>
        <s v="X139"/>
        <s v="X158"/>
        <s v="X159"/>
        <s v="X050"/>
      </sharedItems>
    </cacheField>
    <cacheField name="Centr" numFmtId="0">
      <sharedItems containsMixedTypes="1" containsNumber="1" containsInteger="1" minValue="20310" maxValue="20310"/>
    </cacheField>
    <cacheField name="Reg $" numFmtId="43">
      <sharedItems containsString="0" containsBlank="1" containsNumber="1" minValue="-11781763.99" maxValue="109243647.73"/>
    </cacheField>
    <cacheField name="Non Reg $" numFmtId="0">
      <sharedItems containsString="0" containsBlank="1" containsNumber="1" minValue="-234917.9" maxValue="35303845.240000002"/>
    </cacheField>
    <cacheField name="Below Threshold" numFmtId="0">
      <sharedItems containsString="0" containsBlank="1" containsNumber="1" minValue="6.77" maxValue="2576.94"/>
    </cacheField>
    <cacheField name="Reg O/H" numFmtId="0">
      <sharedItems containsString="0" containsBlank="1" containsNumber="1" minValue="139.75" maxValue="285229.32"/>
    </cacheField>
    <cacheField name="NR O/H" numFmtId="0">
      <sharedItems containsString="0" containsBlank="1" containsNumber="1" minValue="1.23" maxValue="815.49"/>
    </cacheField>
    <cacheField name="NR Retire" numFmtId="0">
      <sharedItems containsNonDate="0" containsString="0" containsBlank="1"/>
    </cacheField>
    <cacheField name="Reg Retire" numFmtId="0">
      <sharedItems containsNonDate="0" containsString="0" containsBlank="1"/>
    </cacheField>
    <cacheField name="Sum of Reg %" numFmtId="0" formula="('Reg $'-'Below Threshold'-'Reg O/H'-'NR O/H')/('Reg $'+'Non Reg $'-'Below Threshold'-'Reg O/H'-'NR O/H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57">
  <r>
    <s v="West Sombra  (M&amp;R MANTI  10F-103/4 )"/>
    <s v="10F-203"/>
    <s v="REGULATED"/>
    <s v="45700"/>
    <x v="0"/>
    <n v="457005500026"/>
    <n v="615"/>
    <s v="457005500026.615"/>
    <n v="200012"/>
    <s v="000000"/>
    <x v="0"/>
    <n v="20310"/>
    <n v="327377.14"/>
    <m/>
    <m/>
    <m/>
    <m/>
    <m/>
    <m/>
  </r>
  <r>
    <s v="West Sombra  (M&amp;R MANTI  10F-103/4 )- TELEMETRY"/>
    <s v="10F-203"/>
    <s v="REGULATED"/>
    <s v="45700"/>
    <x v="0"/>
    <n v="457005500026"/>
    <n v="780"/>
    <s v="457005500026.780"/>
    <n v="200012"/>
    <s v="000000"/>
    <x v="0"/>
    <n v="20310"/>
    <n v="156190.48000000001"/>
    <m/>
    <m/>
    <m/>
    <m/>
    <m/>
    <m/>
  </r>
  <r>
    <s v="10G-301, Fence, STO Safety &amp; Security Upgrade"/>
    <s v="10G-301"/>
    <s v="REGULATED"/>
    <s v="45200"/>
    <x v="1"/>
    <n v="452008600313"/>
    <n v="230"/>
    <s v="452008600313.230"/>
    <n v="201803"/>
    <s v="000000"/>
    <x v="1"/>
    <n v="20310"/>
    <n v="50313.57"/>
    <m/>
    <m/>
    <m/>
    <m/>
    <m/>
    <m/>
  </r>
  <r>
    <s v="10G-301, PLANT E, STO ABSENT TANK INSTALL"/>
    <s v="10G-301"/>
    <s v="REGULATED"/>
    <s v="45600"/>
    <x v="2"/>
    <n v="456009400201"/>
    <n v="615"/>
    <s v="456009400201.615"/>
    <n v="201812"/>
    <s v="000000"/>
    <x v="2"/>
    <n v="20310"/>
    <n v="66123.12"/>
    <m/>
    <m/>
    <m/>
    <m/>
    <m/>
    <m/>
  </r>
  <r>
    <s v="10G-301, PLANT G, STO ABSENT TANK INSTALL"/>
    <s v="10G-301"/>
    <s v="REGULATED"/>
    <s v="45600"/>
    <x v="2"/>
    <n v="456009600200"/>
    <n v="615"/>
    <s v="456009600200.615"/>
    <n v="201812"/>
    <s v="000000"/>
    <x v="3"/>
    <n v="20310"/>
    <n v="66142.67"/>
    <m/>
    <m/>
    <m/>
    <m/>
    <m/>
    <m/>
  </r>
  <r>
    <s v="10G-301, PLANT G, STO ABSENT TANK INSTALL"/>
    <s v="10G-301"/>
    <s v="UNREGULATED"/>
    <s v="55600"/>
    <x v="2"/>
    <n v="556009600200"/>
    <n v="615"/>
    <s v="556009600200.615"/>
    <n v="201812"/>
    <s v="000000"/>
    <x v="3"/>
    <s v="U-20310"/>
    <m/>
    <n v="18890.2"/>
    <m/>
    <m/>
    <m/>
    <m/>
    <m/>
  </r>
  <r>
    <s v="10G-302, DAWN DEHY HPC S&amp;T STC"/>
    <s v="10G-302"/>
    <s v="REGULATED"/>
    <s v="45700"/>
    <x v="0"/>
    <n v="457008800216"/>
    <n v="615"/>
    <s v="457008800216.615"/>
    <n v="201812"/>
    <s v="000000"/>
    <x v="4"/>
    <n v="20310"/>
    <n v="59378.76"/>
    <m/>
    <m/>
    <m/>
    <m/>
    <m/>
    <m/>
  </r>
  <r>
    <s v="10G-302, DAWN DEHY HPC S&amp;T STC"/>
    <s v="10G-302"/>
    <s v="UNREGULATED"/>
    <s v="55700"/>
    <x v="0"/>
    <n v="557008800216"/>
    <n v="615"/>
    <s v="557008800216.615"/>
    <n v="201812"/>
    <s v="000000"/>
    <x v="4"/>
    <s v="U-20310"/>
    <m/>
    <n v="85447.48"/>
    <m/>
    <m/>
    <m/>
    <m/>
    <m/>
  </r>
  <r>
    <s v="10G-302, Dawn H Cuthbert Met GC, Bldg Struc 40yr"/>
    <s v="10G-301"/>
    <s v="REGULATED"/>
    <s v="45200"/>
    <x v="1"/>
    <n v="452009700302"/>
    <n v="763"/>
    <s v="452009700302.763"/>
    <n v="201701"/>
    <s v="000000"/>
    <x v="5"/>
    <n v="20310"/>
    <n v="71321"/>
    <m/>
    <m/>
    <m/>
    <m/>
    <m/>
    <m/>
  </r>
  <r>
    <s v="10G-302, Dawn H Cuthbert Met RTU, Bldg St 40yr"/>
    <s v="10G-301"/>
    <s v="REGULATED"/>
    <s v="45200"/>
    <x v="1"/>
    <n v="452009700301"/>
    <n v="763"/>
    <s v="452009700301.763"/>
    <n v="201701"/>
    <s v="000000"/>
    <x v="5"/>
    <n v="20310"/>
    <n v="67517.2"/>
    <m/>
    <m/>
    <m/>
    <m/>
    <m/>
    <m/>
  </r>
  <r>
    <s v="10G-310 Dawn 47-49,Panhandle Reinforcemt Pipe/V/"/>
    <s v="10G-310"/>
    <s v="REGULATED"/>
    <s v="45700"/>
    <x v="0"/>
    <n v="457006300175"/>
    <n v="615"/>
    <s v="457006300175.615"/>
    <n v="201711"/>
    <s v="000000"/>
    <x v="6"/>
    <n v="20310"/>
    <n v="9557762.0700000003"/>
    <m/>
    <m/>
    <m/>
    <m/>
    <m/>
    <m/>
  </r>
  <r>
    <s v="10G-310 Dawn 47-49,Panhandle Reinforcmt-Electric"/>
    <s v="10G-310"/>
    <s v="REGULATED"/>
    <s v="45700"/>
    <x v="0"/>
    <n v="457006300175"/>
    <n v="840"/>
    <s v="457006300175.840"/>
    <n v="201711"/>
    <s v="000000"/>
    <x v="6"/>
    <n v="20310"/>
    <n v="14477.32"/>
    <m/>
    <m/>
    <m/>
    <m/>
    <m/>
    <m/>
  </r>
  <r>
    <s v="Dawn Stn South Yard, Panhandle Reinforcement"/>
    <s v="10G-302"/>
    <s v="REGULATED"/>
    <s v="45700"/>
    <x v="0"/>
    <n v="457008600172"/>
    <n v="615"/>
    <s v="457008600172.615"/>
    <n v="201709"/>
    <s v="000000"/>
    <x v="6"/>
    <n v="20310"/>
    <n v="142.19"/>
    <m/>
    <m/>
    <m/>
    <m/>
    <m/>
    <m/>
  </r>
  <r>
    <s v="10G-302,Dawn South Stn,Panhandle Reinforc,Pipe/V"/>
    <s v="10G-302"/>
    <s v="REGULATED"/>
    <s v="45700"/>
    <x v="0"/>
    <n v="457008600176"/>
    <n v="615"/>
    <s v="457008600176.615"/>
    <n v="201711"/>
    <s v="000000"/>
    <x v="6"/>
    <n v="20310"/>
    <n v="9446054.7400000002"/>
    <m/>
    <m/>
    <m/>
    <m/>
    <m/>
    <m/>
  </r>
  <r>
    <s v="10G-302,Dawn South Stn,Panhandle Reinfm,Electric"/>
    <s v="10G-302"/>
    <s v="REGULATED"/>
    <s v="45700"/>
    <x v="0"/>
    <n v="457008600176"/>
    <n v="840"/>
    <s v="457008600176.840"/>
    <n v="201711"/>
    <s v="000000"/>
    <x v="6"/>
    <n v="20310"/>
    <n v="17326.669999999998"/>
    <m/>
    <m/>
    <m/>
    <m/>
    <m/>
    <m/>
  </r>
  <r>
    <s v="10G-305, Dawn West TCPL Measurement Pig Receiver"/>
    <s v="10G-305"/>
    <s v="REGULATED"/>
    <s v="45500"/>
    <x v="3"/>
    <n v="455008460003"/>
    <n v="2018"/>
    <s v="455008460003.2018"/>
    <n v="201809"/>
    <s v="000000"/>
    <x v="7"/>
    <n v="20310"/>
    <n v="431954.95"/>
    <m/>
    <m/>
    <m/>
    <m/>
    <m/>
    <m/>
  </r>
  <r>
    <s v="SCADA - 47-49 Pool 10G-310"/>
    <s v="10G-310"/>
    <s v="REGULATED"/>
    <s v="45700"/>
    <x v="0"/>
    <n v="457000200209"/>
    <n v="615"/>
    <s v="457000200209.615"/>
    <n v="199912"/>
    <s v="000000"/>
    <x v="8"/>
    <n v="20310"/>
    <n v="378.19"/>
    <m/>
    <m/>
    <m/>
    <m/>
    <m/>
    <m/>
  </r>
  <r>
    <s v="SCADA - 47-49 Pool 10G-310"/>
    <s v="10G-310"/>
    <s v="REGULATED"/>
    <s v="45700"/>
    <x v="0"/>
    <n v="457000200209"/>
    <n v="780"/>
    <s v="457000200209.780"/>
    <n v="199711"/>
    <s v="000000"/>
    <x v="8"/>
    <n v="20310"/>
    <n v="3916.93"/>
    <m/>
    <m/>
    <m/>
    <m/>
    <m/>
    <m/>
  </r>
  <r>
    <s v="10G-302,Dawn South Yrd,Panhandle Reinform,Pipe/V"/>
    <s v="10G-302"/>
    <s v="REGULATED"/>
    <s v="45700"/>
    <x v="0"/>
    <n v="457008600177"/>
    <n v="615"/>
    <s v="457008600177.615"/>
    <n v="201711"/>
    <s v="000000"/>
    <x v="6"/>
    <n v="20310"/>
    <n v="1734917.1"/>
    <m/>
    <m/>
    <m/>
    <m/>
    <m/>
    <m/>
  </r>
  <r>
    <s v="20&quot; Meter Run Dawn South 10G-302,Panhandle Reinf"/>
    <s v="10G-302"/>
    <s v="REGULATED"/>
    <s v="45700"/>
    <x v="0"/>
    <n v="457008600178"/>
    <n v="615"/>
    <s v="457008600178.615"/>
    <n v="201711"/>
    <s v="000000"/>
    <x v="6"/>
    <n v="20310"/>
    <n v="560945.43999999994"/>
    <m/>
    <m/>
    <m/>
    <m/>
    <m/>
    <m/>
  </r>
  <r>
    <s v="16&quot; Meter Run Dawn South 10G-302, Panhandle Rein"/>
    <s v="10G-302"/>
    <s v="REGULATED"/>
    <s v="45700"/>
    <x v="0"/>
    <n v="457008600179"/>
    <n v="615"/>
    <s v="457008600179.615"/>
    <n v="201711"/>
    <s v="000000"/>
    <x v="6"/>
    <n v="20310"/>
    <n v="2649831.2599999998"/>
    <m/>
    <m/>
    <m/>
    <m/>
    <m/>
    <m/>
  </r>
  <r>
    <s v="16&quot; Meter Run Dawn South Yrd,Panhandle Reinforcm"/>
    <s v="10G-302"/>
    <s v="REGULATED"/>
    <s v="45700"/>
    <x v="0"/>
    <n v="457008900171"/>
    <n v="615"/>
    <s v="457008900171.615"/>
    <n v="201709"/>
    <s v="000000"/>
    <x v="6"/>
    <n v="20310"/>
    <n v="0"/>
    <m/>
    <m/>
    <m/>
    <m/>
    <m/>
    <m/>
  </r>
  <r>
    <s v="10G-310, Pig Launche Dawn 47-49, Panhandle Reinf"/>
    <s v="10G-310"/>
    <s v="REGULATED"/>
    <s v="45500"/>
    <x v="3"/>
    <n v="455006350003"/>
    <n v="2017"/>
    <s v="455006350003.2017"/>
    <n v="201711"/>
    <s v="000000"/>
    <x v="6"/>
    <n v="20310"/>
    <n v="533813.48"/>
    <m/>
    <m/>
    <m/>
    <m/>
    <m/>
    <m/>
  </r>
  <r>
    <s v="10G-310, Pig Launche Dawn 47-49, Panhandle Reinf"/>
    <s v="10G-310"/>
    <s v="UNREGULATED"/>
    <s v="55500"/>
    <x v="3"/>
    <n v="555006350003"/>
    <n v="2017"/>
    <s v="555006350003.2017"/>
    <n v="201711"/>
    <s v="000000"/>
    <x v="6"/>
    <s v="U-20310"/>
    <m/>
    <n v="0"/>
    <m/>
    <m/>
    <m/>
    <m/>
    <m/>
  </r>
  <r>
    <s v="WAUBUNO POOL STATION - PIPE &amp; OTHER"/>
    <s v="11G-102"/>
    <s v="REGULATED"/>
    <s v="45700"/>
    <x v="0"/>
    <n v="457005200001"/>
    <n v="615"/>
    <s v="457005200001.615"/>
    <n v="198709"/>
    <s v="000000"/>
    <x v="9"/>
    <n v="20310"/>
    <n v="299471.07"/>
    <m/>
    <m/>
    <m/>
    <m/>
    <m/>
    <m/>
  </r>
  <r>
    <s v="WAUBUNO POOL STATION - TELEMETRY"/>
    <s v="11G-102"/>
    <s v="REGULATED"/>
    <s v="45700"/>
    <x v="0"/>
    <n v="457005200001"/>
    <n v="780"/>
    <s v="457005200001.780"/>
    <n v="200508"/>
    <s v="000000"/>
    <x v="9"/>
    <n v="20310"/>
    <n v="109236.32"/>
    <m/>
    <m/>
    <m/>
    <m/>
    <m/>
    <m/>
  </r>
  <r>
    <s v="WAUBUNO POOL STATION - PIPE &amp; OTHER"/>
    <s v="11G-102"/>
    <s v="UNREGULATED"/>
    <s v="55700"/>
    <x v="0"/>
    <n v="557005200001"/>
    <n v="615"/>
    <s v="557005200001.615"/>
    <n v="198709"/>
    <s v="000000"/>
    <x v="9"/>
    <s v="U-20310"/>
    <m/>
    <n v="180926"/>
    <m/>
    <m/>
    <m/>
    <m/>
    <m/>
  </r>
  <r>
    <s v="WAUBUNO POOL STATION - TELEMETRY"/>
    <s v="11G-102"/>
    <s v="UNREGULATED"/>
    <s v="55700"/>
    <x v="0"/>
    <n v="557005200001"/>
    <n v="780"/>
    <s v="557005200001.780"/>
    <n v="200508"/>
    <s v="000000"/>
    <x v="9"/>
    <s v="U-20310"/>
    <m/>
    <n v="65995"/>
    <m/>
    <m/>
    <m/>
    <m/>
    <m/>
  </r>
  <r>
    <s v="11G-203, ENNISKILLEN BRIDGE CROSSING ROADWAY"/>
    <s v="11G-203"/>
    <s v="REGULATED"/>
    <s v="45200"/>
    <x v="1"/>
    <n v="452005600314"/>
    <n v="752"/>
    <s v="452005600314.752"/>
    <n v="201812"/>
    <s v="000000"/>
    <x v="10"/>
    <n v="20310"/>
    <n v="81767.37"/>
    <m/>
    <m/>
    <m/>
    <m/>
    <m/>
    <m/>
  </r>
  <r>
    <s v="11G-203, ENNISKILLEN BRIDGE CROSSING ROADWAY"/>
    <s v="11G-203"/>
    <s v="UNREGULATED"/>
    <s v="55200"/>
    <x v="1"/>
    <n v="552005600314"/>
    <n v="752"/>
    <s v="552005600314.752"/>
    <n v="201812"/>
    <s v="000000"/>
    <x v="10"/>
    <s v="U-20310"/>
    <m/>
    <n v="49480.42"/>
    <m/>
    <m/>
    <m/>
    <m/>
    <m/>
  </r>
  <r>
    <s v="DAWN 156 - STEEL - NPS 4    (114.3)"/>
    <s v="11G-602"/>
    <s v="REGULATED"/>
    <s v="45500"/>
    <x v="3"/>
    <n v="455006500400"/>
    <n v="1089"/>
    <s v="455006500400.1089"/>
    <n v="198809"/>
    <s v="000000"/>
    <x v="11"/>
    <n v="20310"/>
    <n v="1475.6"/>
    <m/>
    <m/>
    <m/>
    <m/>
    <m/>
    <m/>
  </r>
  <r>
    <s v="DAWN 156 - STEEL - NPS 6    (168.3)"/>
    <s v="11G-602"/>
    <s v="REGULATED"/>
    <s v="45500"/>
    <x v="3"/>
    <n v="455006500600"/>
    <n v="1089"/>
    <s v="455006500600.1089"/>
    <n v="198809"/>
    <s v="000000"/>
    <x v="11"/>
    <n v="20310"/>
    <n v="76160.14"/>
    <m/>
    <m/>
    <m/>
    <m/>
    <m/>
    <m/>
  </r>
  <r>
    <s v="OIL SPRINGS EAST STATION"/>
    <s v="11H-206"/>
    <s v="REGULATED"/>
    <s v="45700"/>
    <x v="0"/>
    <n v="457006200008"/>
    <n v="615"/>
    <s v="457006200008.615"/>
    <n v="199610"/>
    <s v="000000"/>
    <x v="12"/>
    <n v="20310"/>
    <n v="1760.22"/>
    <m/>
    <n v="1760.22"/>
    <m/>
    <m/>
    <m/>
    <m/>
  </r>
  <r>
    <s v="OIL SPRINGS EAST"/>
    <s v="11H-302"/>
    <s v="REGULATED"/>
    <s v="45700"/>
    <x v="0"/>
    <n v="457006200009"/>
    <n v="615"/>
    <s v="457006200009.615"/>
    <n v="199009"/>
    <s v="000000"/>
    <x v="12"/>
    <n v="20310"/>
    <n v="879096.68"/>
    <m/>
    <m/>
    <m/>
    <m/>
    <m/>
    <m/>
  </r>
  <r>
    <s v="OIL SPRINGS EAST A-1 - DEHYDRATION"/>
    <s v="11H-206"/>
    <s v="REGULATED"/>
    <s v="45600"/>
    <x v="2"/>
    <n v="456006200008"/>
    <n v="150"/>
    <s v="456006200008.150"/>
    <n v="199009"/>
    <s v="000000"/>
    <x v="12"/>
    <n v="20310"/>
    <n v="42552.12"/>
    <m/>
    <m/>
    <m/>
    <m/>
    <m/>
    <m/>
  </r>
  <r>
    <s v="OIL SPRINGS EAST A-1 - ENGINE"/>
    <s v="11H-206"/>
    <s v="REGULATED"/>
    <s v="45600"/>
    <x v="2"/>
    <n v="456006200008"/>
    <n v="190"/>
    <s v="456006200008.190"/>
    <n v="199009"/>
    <s v="000000"/>
    <x v="12"/>
    <n v="20310"/>
    <n v="79557.919999999998"/>
    <m/>
    <m/>
    <m/>
    <m/>
    <m/>
    <m/>
  </r>
  <r>
    <s v="OIL SPRINGS EAST - ELECTRICAL/CONTROLS"/>
    <s v="11H-302"/>
    <s v="REGULATED"/>
    <s v="45700"/>
    <x v="0"/>
    <n v="457006200009"/>
    <n v="84"/>
    <s v="457006200009.84"/>
    <n v="200512"/>
    <s v="000000"/>
    <x v="12"/>
    <n v="20310"/>
    <n v="47561.760000000002"/>
    <m/>
    <m/>
    <m/>
    <m/>
    <m/>
    <m/>
  </r>
  <r>
    <s v="OIL SPRINGS NORTH"/>
    <s v="11H-207"/>
    <s v="REGULATED"/>
    <s v="45700"/>
    <x v="0"/>
    <n v="457006200010"/>
    <n v="615"/>
    <s v="457006200010.615"/>
    <n v="198912"/>
    <s v="000000"/>
    <x v="12"/>
    <n v="20310"/>
    <n v="1931.93"/>
    <m/>
    <n v="1931.93"/>
    <m/>
    <m/>
    <m/>
    <m/>
  </r>
  <r>
    <s v="OIL SPRINGS NORTH"/>
    <s v="11H-207"/>
    <s v="REGULATED"/>
    <s v="45700"/>
    <x v="0"/>
    <n v="457006200011"/>
    <n v="615"/>
    <s v="457006200011.615"/>
    <n v="199012"/>
    <s v="000000"/>
    <x v="12"/>
    <n v="20310"/>
    <n v="2575995.38"/>
    <m/>
    <m/>
    <m/>
    <m/>
    <m/>
    <m/>
  </r>
  <r>
    <s v="10G-310 Dawn 47-49,Panhandle Reinforcemt Pipe/V/"/>
    <s v="10G-310"/>
    <s v="UNREGULATED"/>
    <s v="55700"/>
    <x v="0"/>
    <n v="557006300175"/>
    <n v="615"/>
    <s v="557006300175.615"/>
    <n v="201711"/>
    <s v="000000"/>
    <x v="6"/>
    <s v="U-20310"/>
    <m/>
    <n v="465.23"/>
    <m/>
    <m/>
    <m/>
    <m/>
    <m/>
  </r>
  <r>
    <s v="10G-310 Dawn 47-49,Panhandle Reinforcmt-Electric"/>
    <s v="10G-310"/>
    <s v="UNREGULATED"/>
    <s v="55700"/>
    <x v="0"/>
    <n v="557006300175"/>
    <n v="840"/>
    <s v="557006300175.840"/>
    <n v="201711"/>
    <s v="000000"/>
    <x v="6"/>
    <s v="U-20310"/>
    <m/>
    <n v="0"/>
    <m/>
    <m/>
    <m/>
    <m/>
    <m/>
  </r>
  <r>
    <s v="10G-302,Dawn South Stn,Panhandle Reinforc,Pipe/V"/>
    <s v="10G-302"/>
    <s v="UNREGULATED"/>
    <s v="55700"/>
    <x v="0"/>
    <n v="557008600176"/>
    <n v="615"/>
    <s v="557008600176.615"/>
    <n v="201711"/>
    <s v="000000"/>
    <x v="6"/>
    <s v="U-20310"/>
    <m/>
    <n v="189218.21"/>
    <m/>
    <m/>
    <m/>
    <m/>
    <m/>
  </r>
  <r>
    <s v="167 Compress Stn Storage Tank Compliance (3 Tank"/>
    <s v="11H-602"/>
    <s v="REGULATED"/>
    <s v="45700"/>
    <x v="0"/>
    <n v="457006000190"/>
    <n v="615"/>
    <s v="457006000190.615"/>
    <n v="201712"/>
    <s v="000000"/>
    <x v="13"/>
    <n v="20310"/>
    <n v="131994.73000000001"/>
    <m/>
    <m/>
    <m/>
    <m/>
    <m/>
    <m/>
  </r>
  <r>
    <s v="167 Compress Stn Storage Tank Compliance (3 Tank"/>
    <s v="11H-602"/>
    <s v="UNREGULATED"/>
    <s v="55700"/>
    <x v="0"/>
    <n v="557006000190"/>
    <n v="615"/>
    <s v="557006000190.615"/>
    <n v="201712"/>
    <s v="000000"/>
    <x v="13"/>
    <s v="U-20310"/>
    <m/>
    <n v="14527.33"/>
    <m/>
    <m/>
    <m/>
    <m/>
    <m/>
  </r>
  <r>
    <s v="10G-302,Dawn South Stn,Panhandle Reinfm,Electric"/>
    <s v="10G-302"/>
    <s v="UNREGULATED"/>
    <s v="55700"/>
    <x v="0"/>
    <n v="557008600176"/>
    <n v="840"/>
    <s v="557008600176.840"/>
    <n v="201711"/>
    <s v="000000"/>
    <x v="6"/>
    <s v="U-20310"/>
    <m/>
    <n v="0"/>
    <m/>
    <m/>
    <m/>
    <m/>
    <m/>
  </r>
  <r>
    <s v="Dawn South Yard,Panhandle Reinform,Pipe/V/M"/>
    <s v="10G-302"/>
    <s v="UNREGULATED"/>
    <s v="55700"/>
    <x v="0"/>
    <n v="557008600177"/>
    <n v="615"/>
    <s v="557008600177.615"/>
    <n v="201711"/>
    <s v="000000"/>
    <x v="6"/>
    <s v="U-20310"/>
    <m/>
    <n v="93.31"/>
    <m/>
    <m/>
    <m/>
    <m/>
    <m/>
  </r>
  <r>
    <s v="Airport Comp Stn # Storage Tank Compl (4 Tanks)"/>
    <s v="13G-503"/>
    <s v="REGULATED"/>
    <s v="45700"/>
    <x v="0"/>
    <n v="457004000189"/>
    <n v="615"/>
    <s v="457004000189.615"/>
    <n v="201712"/>
    <s v="000000"/>
    <x v="14"/>
    <n v="20310"/>
    <n v="172249.29"/>
    <m/>
    <m/>
    <m/>
    <m/>
    <m/>
    <m/>
  </r>
  <r>
    <s v="AUX 3 &amp; 4 GENERATOR GOV REPLACE - DAWN D"/>
    <s v="10G-301"/>
    <s v="REGULATED"/>
    <s v="45600"/>
    <x v="2"/>
    <n v="456009300185"/>
    <n v="780"/>
    <s v="456009300185.780"/>
    <n v="201711"/>
    <s v="000000"/>
    <x v="15"/>
    <n v="20310"/>
    <n v="0"/>
    <m/>
    <m/>
    <m/>
    <m/>
    <m/>
    <m/>
  </r>
  <r>
    <s v="AUX 3 &amp; 4 GENERATOR GOV REPLACE - DAWN D"/>
    <s v="10G-301"/>
    <s v="UNREGULATED"/>
    <s v="55600"/>
    <x v="2"/>
    <n v="556009300185"/>
    <n v="780"/>
    <s v="556009300185.780"/>
    <n v="201711"/>
    <s v="000000"/>
    <x v="15"/>
    <s v="U-20310"/>
    <m/>
    <n v="0"/>
    <m/>
    <m/>
    <m/>
    <m/>
    <m/>
  </r>
  <r>
    <s v="Dawn Dehy - Heat Exchanger"/>
    <s v="10G-301"/>
    <s v="REGULATED"/>
    <s v="45600"/>
    <x v="2"/>
    <n v="456008800139"/>
    <n v="160"/>
    <s v="456008800139.160"/>
    <n v="201401"/>
    <s v="000000"/>
    <x v="4"/>
    <n v="20310"/>
    <n v="647850.18999999994"/>
    <m/>
    <m/>
    <m/>
    <m/>
    <m/>
    <m/>
  </r>
  <r>
    <s v="STO DAWN DEHY - OTHER AUXILIARIES"/>
    <s v="10G-301"/>
    <s v="REGULATED"/>
    <s v="45600"/>
    <x v="2"/>
    <n v="456008800169"/>
    <n v="165"/>
    <s v="456008800169.165"/>
    <n v="201605"/>
    <s v="000000"/>
    <x v="4"/>
    <n v="20310"/>
    <n v="54062.11"/>
    <m/>
    <m/>
    <m/>
    <m/>
    <m/>
    <m/>
  </r>
  <r>
    <s v="AUX 3 &amp; 4 GENERATOR GOV REPLACE - DAWN E"/>
    <s v="10G-301"/>
    <s v="REGULATED"/>
    <s v="45600"/>
    <x v="2"/>
    <n v="456009400186"/>
    <n v="780"/>
    <s v="456009400186.780"/>
    <n v="201711"/>
    <s v="000000"/>
    <x v="2"/>
    <n v="20310"/>
    <n v="36572.61"/>
    <m/>
    <m/>
    <m/>
    <m/>
    <m/>
    <m/>
  </r>
  <r>
    <s v="AUX 3 &amp; 4 GENERATOR GOV REPLACE - DAWN G"/>
    <s v="10G-301"/>
    <s v="REGULATED"/>
    <s v="45600"/>
    <x v="2"/>
    <n v="456009600187"/>
    <n v="780"/>
    <s v="456009600187.780"/>
    <n v="201711"/>
    <s v="000000"/>
    <x v="3"/>
    <n v="20310"/>
    <n v="36800.15"/>
    <m/>
    <m/>
    <m/>
    <m/>
    <m/>
    <m/>
  </r>
  <r>
    <s v="AUX 3 &amp; 4 GENERATOR GOV REPLACE - DAWN G"/>
    <s v="10G-301"/>
    <s v="UNREGULATED"/>
    <s v="55600"/>
    <x v="2"/>
    <n v="556009600187"/>
    <n v="780"/>
    <s v="556009600187.780"/>
    <n v="201711"/>
    <s v="000000"/>
    <x v="3"/>
    <s v="U-20310"/>
    <m/>
    <n v="33077.03"/>
    <m/>
    <m/>
    <m/>
    <m/>
    <m/>
  </r>
  <r>
    <s v="BENTPATH - LAND RIGHTS"/>
    <m/>
    <s v="REGULATED"/>
    <s v="45100"/>
    <x v="4"/>
    <n v="451005700001"/>
    <n v="1995"/>
    <s v="451005700001.1995"/>
    <n v="199510"/>
    <s v="000000"/>
    <x v="16"/>
    <n v="20310"/>
    <n v="242607.32"/>
    <m/>
    <m/>
    <m/>
    <m/>
    <m/>
    <m/>
  </r>
  <r>
    <s v="BENTPATH - LAND RIGHTS"/>
    <m/>
    <s v="REGULATED"/>
    <s v="45100"/>
    <x v="4"/>
    <n v="451005700001"/>
    <n v="1997"/>
    <s v="451005700001.1997"/>
    <n v="199712"/>
    <s v="000000"/>
    <x v="16"/>
    <n v="20310"/>
    <n v="2574.36"/>
    <m/>
    <m/>
    <m/>
    <m/>
    <m/>
    <m/>
  </r>
  <r>
    <s v="BENTPATH - LAND RIGHTS"/>
    <m/>
    <s v="REGULATED"/>
    <s v="45100"/>
    <x v="4"/>
    <n v="451005700001"/>
    <n v="1999"/>
    <s v="451005700001.1999"/>
    <n v="199908"/>
    <s v="000000"/>
    <x v="16"/>
    <n v="20310"/>
    <n v="23105.71"/>
    <m/>
    <m/>
    <m/>
    <m/>
    <m/>
    <m/>
  </r>
  <r>
    <s v="BENTPATH - LAND RIGHTS"/>
    <m/>
    <s v="UNREGULATED"/>
    <s v="55100"/>
    <x v="4"/>
    <n v="551005700001"/>
    <n v="1995"/>
    <s v="551005700001.1995"/>
    <n v="199510"/>
    <s v="000000"/>
    <x v="16"/>
    <s v="U-20310"/>
    <m/>
    <n v="146571"/>
    <m/>
    <m/>
    <m/>
    <m/>
    <m/>
  </r>
  <r>
    <s v="BENTPATH - LAND RIGHTS"/>
    <m/>
    <s v="UNREGULATED"/>
    <s v="55100"/>
    <x v="4"/>
    <n v="551005700001"/>
    <n v="1997"/>
    <s v="551005700001.1997"/>
    <n v="199712"/>
    <s v="000000"/>
    <x v="16"/>
    <s v="U-20310"/>
    <m/>
    <n v="1556"/>
    <m/>
    <m/>
    <m/>
    <m/>
    <m/>
  </r>
  <r>
    <s v="BENTPATH - LAND RIGHTS"/>
    <m/>
    <s v="UNREGULATED"/>
    <s v="55100"/>
    <x v="4"/>
    <n v="551005700001"/>
    <n v="1999"/>
    <s v="551005700001.1999"/>
    <n v="199908"/>
    <s v="000000"/>
    <x v="16"/>
    <s v="U-20310"/>
    <m/>
    <n v="13959"/>
    <m/>
    <m/>
    <m/>
    <m/>
    <m/>
  </r>
  <r>
    <s v="BENTPATH - WELL UB1 - ID 3499"/>
    <s v="11H-401"/>
    <s v="REGULATED"/>
    <s v="45300"/>
    <x v="5"/>
    <n v="453005700001"/>
    <n v="910"/>
    <s v="453005700001.910"/>
    <n v="197103"/>
    <s v="000000"/>
    <x v="16"/>
    <n v="20310"/>
    <n v="394842.41"/>
    <m/>
    <m/>
    <m/>
    <m/>
    <m/>
    <m/>
  </r>
  <r>
    <s v="BENTPATH - WELL UB2 - ID 3494"/>
    <s v="11H-401"/>
    <s v="REGULATED"/>
    <s v="45300"/>
    <x v="5"/>
    <n v="453005700002"/>
    <n v="910"/>
    <s v="453005700002.910"/>
    <n v="197103"/>
    <s v="000000"/>
    <x v="16"/>
    <n v="20310"/>
    <n v="186157.43"/>
    <m/>
    <m/>
    <m/>
    <m/>
    <m/>
    <m/>
  </r>
  <r>
    <s v="BENTPATH - WELL UB3 - ID 3495"/>
    <s v="11H-401"/>
    <s v="REGULATED"/>
    <s v="45300"/>
    <x v="5"/>
    <n v="453005700003"/>
    <n v="910"/>
    <s v="453005700003.910"/>
    <n v="199409"/>
    <s v="000000"/>
    <x v="16"/>
    <n v="20310"/>
    <n v="112009.53"/>
    <m/>
    <m/>
    <m/>
    <m/>
    <m/>
    <m/>
  </r>
  <r>
    <s v="BENTPATH - WELL UB4 - ID 3497"/>
    <s v="11H-401"/>
    <s v="REGULATED"/>
    <s v="45300"/>
    <x v="5"/>
    <n v="453005700004"/>
    <n v="910"/>
    <s v="453005700004.910"/>
    <n v="197103"/>
    <s v="000000"/>
    <x v="16"/>
    <n v="20310"/>
    <n v="101198.7"/>
    <m/>
    <m/>
    <m/>
    <m/>
    <m/>
    <m/>
  </r>
  <r>
    <s v="BENTPATH - WELL UB5 - ID 3498"/>
    <s v="11H-401"/>
    <s v="REGULATED"/>
    <s v="45300"/>
    <x v="5"/>
    <n v="453005700005"/>
    <n v="910"/>
    <s v="453005700005.910"/>
    <n v="197103"/>
    <s v="000000"/>
    <x v="16"/>
    <n v="20310"/>
    <n v="235878.56"/>
    <m/>
    <m/>
    <m/>
    <m/>
    <m/>
    <m/>
  </r>
  <r>
    <s v="BENTPATH - WELL UB6 - ID 3493"/>
    <s v="11H-401"/>
    <s v="REGULATED"/>
    <s v="45300"/>
    <x v="5"/>
    <n v="453005700006"/>
    <n v="910"/>
    <s v="453005700006.910"/>
    <n v="197103"/>
    <s v="000000"/>
    <x v="16"/>
    <n v="20310"/>
    <n v="68999.289999999994"/>
    <m/>
    <m/>
    <m/>
    <m/>
    <m/>
    <m/>
  </r>
  <r>
    <s v="BENTPATH - WELL UB7 - ID 3491 - TELEMETRY"/>
    <s v="11H-401"/>
    <s v="REGULATED"/>
    <s v="45300"/>
    <x v="5"/>
    <n v="453005700007"/>
    <n v="780"/>
    <s v="453005700007.780"/>
    <n v="200112"/>
    <s v="000000"/>
    <x v="16"/>
    <n v="20310"/>
    <n v="2634.4"/>
    <m/>
    <m/>
    <m/>
    <m/>
    <m/>
    <m/>
  </r>
  <r>
    <s v="BENTPATH - WELL UB7 - ID 3491 - ELCTRCL/CNTRL"/>
    <s v="11H-401"/>
    <s v="REGULATED"/>
    <s v="45300"/>
    <x v="5"/>
    <n v="453005700007"/>
    <n v="84"/>
    <s v="453005700007.84"/>
    <n v="200112"/>
    <s v="000000"/>
    <x v="16"/>
    <n v="20310"/>
    <n v="1624.75"/>
    <m/>
    <n v="1624.75"/>
    <m/>
    <m/>
    <m/>
    <m/>
  </r>
  <r>
    <s v="BENTPATH - WELL UB7 - ID 3491"/>
    <s v="11H-401"/>
    <s v="REGULATED"/>
    <s v="45300"/>
    <x v="5"/>
    <n v="453005700007"/>
    <n v="910"/>
    <s v="453005700007.910"/>
    <n v="197103"/>
    <s v="000000"/>
    <x v="16"/>
    <n v="20310"/>
    <n v="118271.21"/>
    <m/>
    <m/>
    <m/>
    <m/>
    <m/>
    <m/>
  </r>
  <r>
    <s v="BENTPATH - WELL UB8 - ID 3492"/>
    <s v="11H-401"/>
    <s v="REGULATED"/>
    <s v="45300"/>
    <x v="5"/>
    <n v="453005700008"/>
    <n v="910"/>
    <s v="453005700008.910"/>
    <n v="197103"/>
    <s v="000000"/>
    <x v="16"/>
    <n v="20310"/>
    <n v="132990.57999999999"/>
    <m/>
    <m/>
    <m/>
    <m/>
    <m/>
    <m/>
  </r>
  <r>
    <s v="BENTPATH - WELL UB10 - ID 9845"/>
    <s v="11H-401"/>
    <s v="REGULATED"/>
    <s v="45300"/>
    <x v="5"/>
    <n v="453005700010"/>
    <n v="910"/>
    <s v="453005700010.910"/>
    <n v="199712"/>
    <s v="000000"/>
    <x v="16"/>
    <n v="20310"/>
    <n v="289256.08"/>
    <m/>
    <m/>
    <m/>
    <m/>
    <m/>
    <m/>
  </r>
  <r>
    <s v="BENTPATH - WELL UB11 - ID 9846"/>
    <s v="11H-401"/>
    <s v="REGULATED"/>
    <s v="45300"/>
    <x v="5"/>
    <n v="453005700011"/>
    <n v="910"/>
    <s v="453005700011.910"/>
    <n v="199712"/>
    <s v="000000"/>
    <x v="16"/>
    <n v="20310"/>
    <n v="283488.48"/>
    <m/>
    <m/>
    <m/>
    <m/>
    <m/>
    <m/>
  </r>
  <r>
    <s v="BENTPATH - WELL UB12 - ID 9844"/>
    <s v="11H-401"/>
    <s v="REGULATED"/>
    <s v="45300"/>
    <x v="5"/>
    <n v="453005700012"/>
    <n v="910"/>
    <s v="453005700012.910"/>
    <n v="199712"/>
    <s v="000000"/>
    <x v="16"/>
    <n v="20310"/>
    <n v="324207.58"/>
    <m/>
    <m/>
    <m/>
    <m/>
    <m/>
    <m/>
  </r>
  <r>
    <s v="BENTPATH WELL UB 5"/>
    <s v="11H-401"/>
    <s v="REGULATED"/>
    <s v="45300"/>
    <x v="5"/>
    <n v="453005700313"/>
    <n v="910"/>
    <s v="453005700313.910"/>
    <n v="200912"/>
    <s v="000000"/>
    <x v="16"/>
    <n v="20310"/>
    <n v="42888.86"/>
    <m/>
    <m/>
    <n v="8107.77"/>
    <m/>
    <m/>
    <m/>
  </r>
  <r>
    <s v="BENTPATH - WELL UB3 - ID 3495"/>
    <s v="11H-401"/>
    <s v="REGULATED"/>
    <s v="45300"/>
    <x v="5"/>
    <n v="453005700619"/>
    <n v="910"/>
    <s v="453005700619.910"/>
    <n v="201711"/>
    <s v="000000"/>
    <x v="16"/>
    <n v="20310"/>
    <n v="35932.769999999997"/>
    <m/>
    <m/>
    <m/>
    <m/>
    <m/>
    <m/>
  </r>
  <r>
    <s v="BENTPATH - WELL UB10 - ID 9845"/>
    <s v="11H-401"/>
    <s v="REGULATED"/>
    <s v="45300"/>
    <x v="5"/>
    <n v="453005700623"/>
    <n v="910"/>
    <s v="453005700623.910"/>
    <n v="201708"/>
    <s v="000000"/>
    <x v="16"/>
    <n v="20310"/>
    <n v="55368.03"/>
    <m/>
    <m/>
    <m/>
    <m/>
    <m/>
    <m/>
  </r>
  <r>
    <s v="BENTPATH - WELL UB11 - ID 9846"/>
    <s v="11H-401"/>
    <s v="REGULATED"/>
    <s v="45300"/>
    <x v="5"/>
    <n v="453005700624"/>
    <n v="910"/>
    <s v="453005700624.910"/>
    <n v="201708"/>
    <s v="000000"/>
    <x v="16"/>
    <n v="20310"/>
    <n v="23715.85"/>
    <m/>
    <m/>
    <m/>
    <m/>
    <m/>
    <m/>
  </r>
  <r>
    <s v="Bentpath Pool, UB1, Well Optimization"/>
    <s v="11H-401"/>
    <s v="REGULATED"/>
    <s v="45300"/>
    <x v="5"/>
    <n v="453005700655"/>
    <n v="910"/>
    <s v="453005700655.910"/>
    <n v="201809"/>
    <s v="000000"/>
    <x v="16"/>
    <n v="20310"/>
    <n v="15177.95"/>
    <m/>
    <m/>
    <m/>
    <m/>
    <m/>
    <m/>
  </r>
  <r>
    <s v="Bentpath Pool, UB8, Well Optimization"/>
    <s v="11H-401"/>
    <s v="REGULATED"/>
    <s v="45300"/>
    <x v="5"/>
    <n v="453005700656"/>
    <n v="910"/>
    <s v="453005700656.910"/>
    <n v="201809"/>
    <s v="000000"/>
    <x v="16"/>
    <n v="20310"/>
    <n v="20332.72"/>
    <m/>
    <m/>
    <m/>
    <m/>
    <m/>
    <m/>
  </r>
  <r>
    <s v="BENTPATH - WELL UB1 - ID 3499"/>
    <s v="11H-401"/>
    <s v="UNREGULATED"/>
    <s v="55300"/>
    <x v="5"/>
    <n v="553005700001"/>
    <n v="910"/>
    <s v="553005700001.910"/>
    <n v="197103"/>
    <s v="000000"/>
    <x v="16"/>
    <s v="U-20310"/>
    <m/>
    <n v="238545"/>
    <m/>
    <m/>
    <m/>
    <m/>
    <m/>
  </r>
  <r>
    <s v="BENTPATH - WELL UB2 - ID 3494"/>
    <s v="11H-401"/>
    <s v="UNREGULATED"/>
    <s v="55300"/>
    <x v="5"/>
    <n v="553005700002"/>
    <n v="910"/>
    <s v="553005700002.910"/>
    <n v="197103"/>
    <s v="000000"/>
    <x v="16"/>
    <s v="U-20310"/>
    <m/>
    <n v="112468"/>
    <m/>
    <m/>
    <m/>
    <m/>
    <m/>
  </r>
  <r>
    <s v="BENTPATH - WELL UB3 - ID 3495"/>
    <s v="11H-401"/>
    <s v="UNREGULATED"/>
    <s v="55300"/>
    <x v="5"/>
    <n v="553005700003"/>
    <n v="910"/>
    <s v="553005700003.910"/>
    <n v="199409"/>
    <s v="000000"/>
    <x v="16"/>
    <s v="U-20310"/>
    <m/>
    <n v="67670"/>
    <m/>
    <m/>
    <m/>
    <m/>
    <m/>
  </r>
  <r>
    <s v="BENTPATH - WELL UB4 - ID 3497"/>
    <s v="11H-401"/>
    <s v="UNREGULATED"/>
    <s v="55300"/>
    <x v="5"/>
    <n v="553005700004"/>
    <n v="910"/>
    <s v="553005700004.910"/>
    <n v="197103"/>
    <s v="000000"/>
    <x v="16"/>
    <s v="U-20310"/>
    <m/>
    <n v="61140"/>
    <m/>
    <m/>
    <m/>
    <m/>
    <m/>
  </r>
  <r>
    <s v="BENTPATH - WELL UB5 - ID 3498"/>
    <s v="11H-401"/>
    <s v="UNREGULATED"/>
    <s v="55300"/>
    <x v="5"/>
    <n v="553005700005"/>
    <n v="910"/>
    <s v="553005700005.910"/>
    <n v="197103"/>
    <s v="000000"/>
    <x v="16"/>
    <s v="U-20310"/>
    <m/>
    <n v="142507"/>
    <m/>
    <m/>
    <m/>
    <m/>
    <m/>
  </r>
  <r>
    <s v="BENTPATH - WELL UB6 - ID 3493"/>
    <s v="11H-401"/>
    <s v="UNREGULATED"/>
    <s v="55300"/>
    <x v="5"/>
    <n v="553005700006"/>
    <n v="910"/>
    <s v="553005700006.910"/>
    <n v="197103"/>
    <s v="000000"/>
    <x v="16"/>
    <s v="U-20310"/>
    <m/>
    <n v="41686"/>
    <m/>
    <m/>
    <m/>
    <m/>
    <m/>
  </r>
  <r>
    <s v="BENTPATH - WELL UB7 - ID 3491 - TELEMETRY"/>
    <s v="11H-401"/>
    <s v="UNREGULATED"/>
    <s v="55300"/>
    <x v="5"/>
    <n v="553005700007"/>
    <n v="780"/>
    <s v="553005700007.780"/>
    <n v="200112"/>
    <s v="000000"/>
    <x v="16"/>
    <s v="U-20310"/>
    <m/>
    <n v="1591"/>
    <m/>
    <m/>
    <m/>
    <m/>
    <m/>
  </r>
  <r>
    <s v="BENTPATH - WELL UB7 - ID 3491"/>
    <s v="11H-401"/>
    <s v="UNREGULATED"/>
    <s v="55300"/>
    <x v="5"/>
    <n v="553005700007"/>
    <n v="910"/>
    <s v="553005700007.910"/>
    <n v="197103"/>
    <s v="000000"/>
    <x v="16"/>
    <s v="U-20310"/>
    <m/>
    <n v="71454"/>
    <m/>
    <m/>
    <m/>
    <m/>
    <m/>
  </r>
  <r>
    <s v="BENTPATH - WELL UB8 - ID 3492"/>
    <s v="11H-401"/>
    <s v="UNREGULATED"/>
    <s v="55300"/>
    <x v="5"/>
    <n v="553005700008"/>
    <n v="910"/>
    <s v="553005700008.910"/>
    <n v="197103"/>
    <s v="000000"/>
    <x v="16"/>
    <s v="U-20310"/>
    <m/>
    <n v="80347"/>
    <m/>
    <m/>
    <m/>
    <m/>
    <m/>
  </r>
  <r>
    <s v="BENTPATH - WELL UB10 - ID 9845"/>
    <s v="11H-401"/>
    <s v="UNREGULATED"/>
    <s v="55300"/>
    <x v="5"/>
    <n v="553005700010"/>
    <n v="910"/>
    <s v="553005700010.910"/>
    <n v="199712"/>
    <s v="000000"/>
    <x v="16"/>
    <s v="U-20310"/>
    <m/>
    <n v="174754"/>
    <m/>
    <m/>
    <m/>
    <m/>
    <m/>
  </r>
  <r>
    <s v="BENTPATH - WELL UB11 - ID 9846"/>
    <s v="11H-401"/>
    <s v="UNREGULATED"/>
    <s v="55300"/>
    <x v="5"/>
    <n v="553005700011"/>
    <n v="910"/>
    <s v="553005700011.910"/>
    <n v="199712"/>
    <s v="000000"/>
    <x v="16"/>
    <s v="U-20310"/>
    <m/>
    <n v="171270"/>
    <m/>
    <m/>
    <m/>
    <m/>
    <m/>
  </r>
  <r>
    <s v="BENTPATH - WELL UB12 - ID 9844"/>
    <s v="11H-401"/>
    <s v="UNREGULATED"/>
    <s v="55300"/>
    <x v="5"/>
    <n v="553005700012"/>
    <n v="910"/>
    <s v="553005700012.910"/>
    <n v="199712"/>
    <s v="000000"/>
    <x v="16"/>
    <s v="U-20310"/>
    <m/>
    <n v="195871"/>
    <m/>
    <m/>
    <m/>
    <m/>
    <m/>
  </r>
  <r>
    <s v="BENTPATH WELL UB 5"/>
    <s v="11H-401"/>
    <s v="UNREGULATED"/>
    <s v="55300"/>
    <x v="5"/>
    <n v="553005700313"/>
    <n v="910"/>
    <s v="553005700313.910"/>
    <n v="200912"/>
    <s v="000000"/>
    <x v="16"/>
    <s v="U-20310"/>
    <m/>
    <n v="21067.99"/>
    <m/>
    <m/>
    <n v="56.5"/>
    <m/>
    <m/>
  </r>
  <r>
    <s v="Bentpath PMOP #1  - UB1 - 3499"/>
    <s v="11H-401"/>
    <s v="UNREGULATED"/>
    <s v="55300"/>
    <x v="5"/>
    <n v="553005700350"/>
    <n v="910"/>
    <s v="553005700350.910"/>
    <n v="201309"/>
    <s v="000000"/>
    <x v="16"/>
    <s v="U-20310"/>
    <m/>
    <n v="120909.22"/>
    <m/>
    <m/>
    <m/>
    <m/>
    <m/>
  </r>
  <r>
    <s v="Bentpath PMOP #1  - UB2 - 3494"/>
    <s v="11H-401"/>
    <s v="UNREGULATED"/>
    <s v="55300"/>
    <x v="5"/>
    <n v="553005700351"/>
    <n v="910"/>
    <s v="553005700351.910"/>
    <n v="201309"/>
    <s v="000000"/>
    <x v="16"/>
    <s v="U-20310"/>
    <m/>
    <n v="120909.22"/>
    <m/>
    <m/>
    <m/>
    <m/>
    <m/>
  </r>
  <r>
    <s v="Bentpath PMOP #1  - UB3 - 3495"/>
    <s v="11H-401"/>
    <s v="UNREGULATED"/>
    <s v="55300"/>
    <x v="5"/>
    <n v="553005700352"/>
    <n v="910"/>
    <s v="553005700352.910"/>
    <n v="201309"/>
    <s v="000000"/>
    <x v="16"/>
    <s v="U-20310"/>
    <m/>
    <n v="120909.22"/>
    <m/>
    <m/>
    <m/>
    <m/>
    <m/>
  </r>
  <r>
    <s v="BENTPATH COMP - GROUNDBED # 41"/>
    <s v="11H-401"/>
    <s v="REGULATED"/>
    <s v="45600"/>
    <x v="2"/>
    <n v="456005700041"/>
    <n v="270"/>
    <s v="456005700041.270"/>
    <n v="199712"/>
    <s v="000000"/>
    <x v="16"/>
    <n v="20310"/>
    <n v="21.03"/>
    <m/>
    <n v="21.03"/>
    <m/>
    <m/>
    <m/>
    <m/>
  </r>
  <r>
    <s v="BENTPATH COMP - TELEMETRY"/>
    <s v="11H-401"/>
    <s v="REGULATED"/>
    <s v="45600"/>
    <x v="2"/>
    <n v="456005700006"/>
    <n v="780"/>
    <s v="456005700006.780"/>
    <n v="199711"/>
    <s v="000000"/>
    <x v="16"/>
    <n v="20310"/>
    <n v="3586.01"/>
    <m/>
    <m/>
    <m/>
    <m/>
    <m/>
    <m/>
  </r>
  <r>
    <s v="BENTPATH COMP - TELEMETRY"/>
    <s v="11H-401"/>
    <s v="REGULATED"/>
    <s v="45600"/>
    <x v="2"/>
    <n v="456005700041"/>
    <n v="780"/>
    <s v="456005700041.780"/>
    <n v="199712"/>
    <s v="000000"/>
    <x v="16"/>
    <n v="20310"/>
    <n v="1838.03"/>
    <m/>
    <m/>
    <m/>
    <m/>
    <m/>
    <m/>
  </r>
  <r>
    <s v="BENTPATH COMP - TELEMETRY"/>
    <s v="11H-401"/>
    <s v="UNREGULATED"/>
    <s v="55600"/>
    <x v="2"/>
    <n v="556005700006"/>
    <n v="780"/>
    <s v="556005700006.780"/>
    <n v="199711"/>
    <s v="000000"/>
    <x v="16"/>
    <s v="U-20310"/>
    <m/>
    <n v="2167"/>
    <m/>
    <m/>
    <m/>
    <m/>
    <m/>
  </r>
  <r>
    <s v="BENTPATH COMP - TELEMETRY"/>
    <s v="11H-401"/>
    <s v="UNREGULATED"/>
    <s v="55600"/>
    <x v="2"/>
    <n v="556005700041"/>
    <n v="780"/>
    <s v="556005700041.780"/>
    <n v="199712"/>
    <s v="000000"/>
    <x v="16"/>
    <s v="U-20310"/>
    <m/>
    <n v="1111"/>
    <m/>
    <m/>
    <m/>
    <m/>
    <m/>
  </r>
  <r>
    <s v="BENTPATH EAST - WELL UBE1 - ID 9986"/>
    <m/>
    <s v="REGULATED"/>
    <s v="45300"/>
    <x v="5"/>
    <n v="453006900001"/>
    <n v="910"/>
    <s v="453006900001.910"/>
    <n v="200205"/>
    <s v="000000"/>
    <x v="17"/>
    <n v="20310"/>
    <n v="314216.17"/>
    <m/>
    <m/>
    <m/>
    <m/>
    <m/>
    <m/>
  </r>
  <r>
    <s v="BENTPATH EAST - WELL UBE2 - ID 10094"/>
    <m/>
    <s v="REGULATED"/>
    <s v="45300"/>
    <x v="5"/>
    <n v="453006900002"/>
    <n v="910"/>
    <s v="453006900002.910"/>
    <n v="200205"/>
    <s v="000000"/>
    <x v="17"/>
    <n v="20310"/>
    <n v="404321.97"/>
    <m/>
    <m/>
    <m/>
    <m/>
    <m/>
    <m/>
  </r>
  <r>
    <s v="BENTPATH EAST - BASE PRESSURE GAS"/>
    <m/>
    <s v="REGULATED"/>
    <s v="45800"/>
    <x v="6"/>
    <n v="458006900001"/>
    <n v="1999"/>
    <s v="458006900001.1999"/>
    <n v="199908"/>
    <s v="000000"/>
    <x v="17"/>
    <n v="20310"/>
    <n v="1272073.06"/>
    <m/>
    <m/>
    <m/>
    <m/>
    <m/>
    <m/>
  </r>
  <r>
    <s v="BENTPATH EAST - BASE PRESSURE GAS"/>
    <m/>
    <s v="UNREGULATED"/>
    <s v="55800"/>
    <x v="6"/>
    <n v="558006900001"/>
    <n v="1999"/>
    <s v="558006900001.1999"/>
    <n v="199908"/>
    <s v="000000"/>
    <x v="17"/>
    <s v="U-20310"/>
    <m/>
    <n v="768525"/>
    <m/>
    <m/>
    <m/>
    <m/>
    <m/>
  </r>
  <r>
    <s v="BENTPATH EAST - BUILDING 1-27-VI"/>
    <m/>
    <s v="REGULATED"/>
    <s v="45200"/>
    <x v="1"/>
    <n v="452006900001"/>
    <n v="763"/>
    <s v="452006900001.763"/>
    <n v="198503"/>
    <s v="000000"/>
    <x v="17"/>
    <n v="20310"/>
    <n v="4971.1499999999996"/>
    <m/>
    <m/>
    <m/>
    <m/>
    <m/>
    <m/>
  </r>
  <r>
    <s v="BENTPATH EAST - BUILDING 1-27-VI"/>
    <m/>
    <s v="UNREGULATED"/>
    <s v="55200"/>
    <x v="1"/>
    <n v="552006900001"/>
    <n v="763"/>
    <s v="552006900001.763"/>
    <n v="198503"/>
    <s v="000000"/>
    <x v="17"/>
    <s v="U-20310"/>
    <m/>
    <n v="3004"/>
    <m/>
    <m/>
    <m/>
    <m/>
    <m/>
  </r>
  <r>
    <s v="BENTPATH EAST - STEEL - NPS 4    (114.3)"/>
    <s v="11H-407"/>
    <s v="REGULATED"/>
    <s v="45500"/>
    <x v="3"/>
    <n v="455006900400"/>
    <n v="1999"/>
    <s v="455006900400.1999"/>
    <n v="199908"/>
    <s v="000000"/>
    <x v="17"/>
    <n v="20310"/>
    <n v="38323.800000000003"/>
    <m/>
    <m/>
    <m/>
    <m/>
    <m/>
    <m/>
  </r>
  <r>
    <s v="BENTPATH EAST - STEEL - NPS 8    (219.1)"/>
    <s v="11H-407"/>
    <s v="REGULATED"/>
    <s v="45500"/>
    <x v="3"/>
    <n v="455006900800"/>
    <n v="1999"/>
    <s v="455006900800.1999"/>
    <n v="199908"/>
    <s v="000000"/>
    <x v="17"/>
    <n v="20310"/>
    <n v="92367.2"/>
    <m/>
    <m/>
    <m/>
    <m/>
    <m/>
    <m/>
  </r>
  <r>
    <s v="BENTPATH EAST - STEEL - NPS 10   (273.0)"/>
    <s v="11H-407"/>
    <s v="REGULATED"/>
    <s v="45500"/>
    <x v="3"/>
    <n v="455006901000"/>
    <n v="1999"/>
    <s v="455006901000.1999"/>
    <n v="199908"/>
    <s v="000000"/>
    <x v="17"/>
    <n v="20310"/>
    <n v="69201.2"/>
    <m/>
    <m/>
    <m/>
    <m/>
    <m/>
    <m/>
  </r>
  <r>
    <s v="BENTPATH EAST - STEEL - NPS 12   (323.9)"/>
    <s v="11H-407"/>
    <s v="REGULATED"/>
    <s v="45500"/>
    <x v="3"/>
    <n v="455006901200"/>
    <n v="1999"/>
    <s v="455006901200.1999"/>
    <n v="199908"/>
    <s v="000000"/>
    <x v="17"/>
    <n v="20310"/>
    <n v="20005.57"/>
    <m/>
    <m/>
    <m/>
    <m/>
    <m/>
    <m/>
  </r>
  <r>
    <s v="BENTPATH EAST - LAND - M&amp;R SITE (1-27-VI"/>
    <s v="11H-407"/>
    <s v="REGULATED"/>
    <s v="45000"/>
    <x v="7"/>
    <n v="450006900042"/>
    <n v="1983"/>
    <s v="450006900042.1983"/>
    <n v="198311"/>
    <s v="000000"/>
    <x v="17"/>
    <n v="20310"/>
    <n v="569.44000000000005"/>
    <m/>
    <n v="569.44000000000005"/>
    <m/>
    <m/>
    <m/>
    <m/>
  </r>
  <r>
    <s v="BENTPATH EAST - LAND RIGHTS"/>
    <m/>
    <s v="REGULATED"/>
    <s v="45100"/>
    <x v="4"/>
    <n v="451006900001"/>
    <n v="1085"/>
    <s v="451006900001.1085"/>
    <n v="198503"/>
    <s v="000000"/>
    <x v="17"/>
    <n v="20310"/>
    <n v="2024.16"/>
    <m/>
    <m/>
    <m/>
    <m/>
    <m/>
    <m/>
  </r>
  <r>
    <s v="BENTPATH EAST - LAND RIGHTS"/>
    <m/>
    <s v="REGULATED"/>
    <s v="45100"/>
    <x v="4"/>
    <n v="451006900001"/>
    <n v="1094"/>
    <s v="451006900001.1094"/>
    <n v="199403"/>
    <s v="000000"/>
    <x v="17"/>
    <n v="20310"/>
    <n v="20532"/>
    <m/>
    <m/>
    <m/>
    <m/>
    <m/>
    <m/>
  </r>
  <r>
    <s v="BENTPATH EAST - LAND RIGHTS"/>
    <m/>
    <s v="REGULATED"/>
    <s v="45100"/>
    <x v="4"/>
    <n v="451006900001"/>
    <n v="1095"/>
    <s v="451006900001.1095"/>
    <n v="199501"/>
    <s v="000000"/>
    <x v="17"/>
    <n v="20310"/>
    <n v="193834.06"/>
    <m/>
    <m/>
    <m/>
    <m/>
    <m/>
    <m/>
  </r>
  <r>
    <s v="BENTPATH EAST - LAND RIGHTS"/>
    <m/>
    <s v="REGULATED"/>
    <s v="45100"/>
    <x v="4"/>
    <n v="451006900001"/>
    <n v="1999"/>
    <s v="451006900001.1999"/>
    <n v="199908"/>
    <s v="000000"/>
    <x v="17"/>
    <n v="20310"/>
    <n v="2663663.27"/>
    <m/>
    <m/>
    <m/>
    <m/>
    <m/>
    <m/>
  </r>
  <r>
    <s v="BENTPATH EAST - LAND RIGHTS"/>
    <m/>
    <s v="REGULATED"/>
    <s v="45100"/>
    <x v="4"/>
    <n v="451006900001"/>
    <n v="2000"/>
    <s v="451006900001.2000"/>
    <n v="200101"/>
    <s v="000000"/>
    <x v="17"/>
    <n v="20310"/>
    <n v="30986.58"/>
    <m/>
    <m/>
    <m/>
    <m/>
    <m/>
    <m/>
  </r>
  <r>
    <s v="BENTPATH EAST - LAND RIGHTS"/>
    <m/>
    <s v="UNREGULATED"/>
    <s v="55100"/>
    <x v="4"/>
    <n v="551006900001"/>
    <n v="1085"/>
    <s v="551006900001.1085"/>
    <n v="198503"/>
    <s v="000000"/>
    <x v="17"/>
    <s v="U-20310"/>
    <m/>
    <n v="1223"/>
    <m/>
    <m/>
    <m/>
    <m/>
    <m/>
  </r>
  <r>
    <s v="BENTPATH EAST - LAND RIGHTS"/>
    <m/>
    <s v="UNREGULATED"/>
    <s v="55100"/>
    <x v="4"/>
    <n v="551006900001"/>
    <n v="1094"/>
    <s v="551006900001.1094"/>
    <n v="199403"/>
    <s v="000000"/>
    <x v="17"/>
    <s v="U-20310"/>
    <m/>
    <n v="12405"/>
    <m/>
    <m/>
    <m/>
    <m/>
    <m/>
  </r>
  <r>
    <s v="BENTPATH EAST - LAND RIGHTS"/>
    <m/>
    <s v="UNREGULATED"/>
    <s v="55100"/>
    <x v="4"/>
    <n v="551006900001"/>
    <n v="1095"/>
    <s v="551006900001.1095"/>
    <n v="199501"/>
    <s v="000000"/>
    <x v="17"/>
    <s v="U-20310"/>
    <m/>
    <n v="117106"/>
    <m/>
    <m/>
    <m/>
    <m/>
    <m/>
  </r>
  <r>
    <s v="BENTPATH EAST - LAND RIGHTS"/>
    <m/>
    <s v="UNREGULATED"/>
    <s v="55100"/>
    <x v="4"/>
    <n v="551006900001"/>
    <n v="1999"/>
    <s v="551006900001.1999"/>
    <n v="199908"/>
    <s v="000000"/>
    <x v="17"/>
    <s v="U-20310"/>
    <m/>
    <n v="1609257"/>
    <m/>
    <m/>
    <m/>
    <m/>
    <m/>
  </r>
  <r>
    <s v="BENTPATH EAST - LAND RIGHTS"/>
    <m/>
    <s v="UNREGULATED"/>
    <s v="55100"/>
    <x v="4"/>
    <n v="551006900001"/>
    <n v="2000"/>
    <s v="551006900001.2000"/>
    <n v="200101"/>
    <s v="000000"/>
    <x v="17"/>
    <s v="U-20310"/>
    <m/>
    <n v="18720"/>
    <m/>
    <m/>
    <m/>
    <m/>
    <m/>
  </r>
  <r>
    <s v="BENTPATH EAST - LAND RIGHTS"/>
    <m/>
    <s v="UNREGULATED"/>
    <s v="55100"/>
    <x v="4"/>
    <n v="551006900001"/>
    <n v="2013"/>
    <s v="551006900001.2013"/>
    <n v="201312"/>
    <s v="000000"/>
    <x v="17"/>
    <s v="U-20310"/>
    <m/>
    <n v="8678.6"/>
    <m/>
    <m/>
    <m/>
    <m/>
    <m/>
  </r>
  <r>
    <s v="BENTPATH EAST - STEEL - NPS 16   (406.4)"/>
    <s v="11H-407"/>
    <s v="REGULATED"/>
    <s v="45500"/>
    <x v="3"/>
    <n v="455006901600"/>
    <n v="1999"/>
    <s v="455006901600.1999"/>
    <n v="199908"/>
    <s v="000000"/>
    <x v="17"/>
    <n v="20310"/>
    <n v="2357142.29"/>
    <m/>
    <m/>
    <m/>
    <m/>
    <m/>
    <m/>
  </r>
  <r>
    <s v="BENTPATH EAST - STEEL - NPS 16   (406.4)"/>
    <s v="11H-407"/>
    <s v="REGULATED"/>
    <s v="45500"/>
    <x v="3"/>
    <n v="455006901600"/>
    <n v="2012"/>
    <s v="455006901600.2012"/>
    <n v="201210"/>
    <s v="000000"/>
    <x v="17"/>
    <n v="20310"/>
    <n v="0"/>
    <m/>
    <m/>
    <m/>
    <m/>
    <m/>
    <m/>
  </r>
  <r>
    <s v="BENTPATH EAST - GROUNDBED # 38"/>
    <s v="11H-407"/>
    <s v="REGULATED"/>
    <s v="45500"/>
    <x v="3"/>
    <n v="455006920038"/>
    <n v="1999"/>
    <s v="455006920038.1999"/>
    <n v="199908"/>
    <s v="000000"/>
    <x v="17"/>
    <n v="20310"/>
    <n v="14196.82"/>
    <m/>
    <m/>
    <m/>
    <m/>
    <m/>
    <m/>
  </r>
  <r>
    <s v="BENTPATH EAST - GROUNDBED # 39"/>
    <s v="11H-407"/>
    <s v="REGULATED"/>
    <s v="45500"/>
    <x v="3"/>
    <n v="455006920039"/>
    <n v="1999"/>
    <s v="455006920039.1999"/>
    <n v="199908"/>
    <s v="000000"/>
    <x v="17"/>
    <n v="20310"/>
    <n v="14196.99"/>
    <m/>
    <m/>
    <m/>
    <m/>
    <m/>
    <m/>
  </r>
  <r>
    <s v="BENTPATH EAST - RECTIFIER # 38"/>
    <s v="11H-407"/>
    <s v="REGULATED"/>
    <s v="45500"/>
    <x v="3"/>
    <n v="455006930038"/>
    <n v="1999"/>
    <s v="455006930038.1999"/>
    <n v="199908"/>
    <s v="000000"/>
    <x v="17"/>
    <n v="20310"/>
    <n v="7091.01"/>
    <m/>
    <m/>
    <m/>
    <m/>
    <m/>
    <m/>
  </r>
  <r>
    <s v="BENTPATH EAST - RECTIFIER # 39"/>
    <s v="11H-407"/>
    <s v="REGULATED"/>
    <s v="45500"/>
    <x v="3"/>
    <n v="455006930039"/>
    <n v="1999"/>
    <s v="455006930039.1999"/>
    <n v="199908"/>
    <s v="000000"/>
    <x v="17"/>
    <n v="20310"/>
    <n v="7091.13"/>
    <m/>
    <m/>
    <m/>
    <m/>
    <m/>
    <m/>
  </r>
  <r>
    <s v="BENTPATH EAST - STEEL - NPS 4    (114.3)"/>
    <s v="11H-407"/>
    <s v="UNREGULATED"/>
    <s v="55500"/>
    <x v="3"/>
    <n v="555006900400"/>
    <n v="1999"/>
    <s v="555006900400.1999"/>
    <n v="199908"/>
    <s v="000000"/>
    <x v="17"/>
    <s v="U-20310"/>
    <m/>
    <n v="23154"/>
    <m/>
    <m/>
    <m/>
    <m/>
    <m/>
  </r>
  <r>
    <s v="BENTPATH EAST - STEEL - NPS 8    (219.1)"/>
    <s v="11H-407"/>
    <s v="UNREGULATED"/>
    <s v="55500"/>
    <x v="3"/>
    <n v="555006900800"/>
    <n v="1999"/>
    <s v="555006900800.1999"/>
    <n v="199908"/>
    <s v="000000"/>
    <x v="17"/>
    <s v="U-20310"/>
    <m/>
    <n v="55804"/>
    <m/>
    <m/>
    <m/>
    <m/>
    <m/>
  </r>
  <r>
    <s v="BENTPATH EAST - STEEL - NPS 10   (273.0)"/>
    <s v="11H-407"/>
    <s v="UNREGULATED"/>
    <s v="55500"/>
    <x v="3"/>
    <n v="555006901000"/>
    <n v="1999"/>
    <s v="555006901000.1999"/>
    <n v="199908"/>
    <s v="000000"/>
    <x v="17"/>
    <s v="U-20310"/>
    <m/>
    <n v="41808"/>
    <m/>
    <m/>
    <m/>
    <m/>
    <m/>
  </r>
  <r>
    <s v="BENTPATH EAST - STEEL - NPS 12   (323.9)"/>
    <s v="11H-407"/>
    <s v="UNREGULATED"/>
    <s v="55500"/>
    <x v="3"/>
    <n v="555006901200"/>
    <n v="1999"/>
    <s v="555006901200.1999"/>
    <n v="199908"/>
    <s v="000000"/>
    <x v="17"/>
    <s v="U-20310"/>
    <m/>
    <n v="12086"/>
    <m/>
    <m/>
    <m/>
    <m/>
    <m/>
  </r>
  <r>
    <s v="BENTPATH EAST - STEEL - NPS 12   (323.9)"/>
    <s v="11H-407"/>
    <s v="UNREGULATED"/>
    <s v="55500"/>
    <x v="3"/>
    <n v="555006901200"/>
    <n v="2017"/>
    <s v="555006901200.2017"/>
    <n v="201712"/>
    <s v="000000"/>
    <x v="17"/>
    <s v="U-20310"/>
    <m/>
    <n v="466098"/>
    <m/>
    <m/>
    <m/>
    <m/>
    <m/>
  </r>
  <r>
    <s v="BENTPATH EAST - STEEL - NPS 16   (406.4)"/>
    <s v="11H-407"/>
    <s v="UNREGULATED"/>
    <s v="55500"/>
    <x v="3"/>
    <n v="555006901600"/>
    <n v="1999"/>
    <s v="555006901600.1999"/>
    <n v="199908"/>
    <s v="000000"/>
    <x v="17"/>
    <s v="U-20310"/>
    <m/>
    <n v="1424072.18"/>
    <m/>
    <m/>
    <m/>
    <m/>
    <m/>
  </r>
  <r>
    <s v="BENTPATH EAST - STEEL - NPS 16   (406.4)"/>
    <s v="11H-407"/>
    <s v="UNREGULATED"/>
    <s v="55500"/>
    <x v="3"/>
    <n v="555006901600"/>
    <n v="2012"/>
    <s v="555006901600.2012"/>
    <n v="201210"/>
    <s v="000000"/>
    <x v="17"/>
    <s v="U-20310"/>
    <m/>
    <n v="0"/>
    <m/>
    <m/>
    <m/>
    <m/>
    <m/>
  </r>
  <r>
    <s v="BENTPATH EAST - GROUNDBED # 38"/>
    <s v="11H-407"/>
    <s v="UNREGULATED"/>
    <s v="55500"/>
    <x v="3"/>
    <n v="555006920038"/>
    <n v="1999"/>
    <s v="555006920038.1999"/>
    <n v="199908"/>
    <s v="000000"/>
    <x v="17"/>
    <s v="U-20310"/>
    <m/>
    <n v="8577"/>
    <m/>
    <m/>
    <m/>
    <m/>
    <m/>
  </r>
  <r>
    <s v="BENTPATH EAST - GROUNDBED # 39"/>
    <s v="11H-407"/>
    <s v="UNREGULATED"/>
    <s v="55500"/>
    <x v="3"/>
    <n v="555006920039"/>
    <n v="1999"/>
    <s v="555006920039.1999"/>
    <n v="199908"/>
    <s v="000000"/>
    <x v="17"/>
    <s v="U-20310"/>
    <m/>
    <n v="8577"/>
    <m/>
    <m/>
    <m/>
    <m/>
    <m/>
  </r>
  <r>
    <s v="BENTPATH EAST - RECTIFIER # 38"/>
    <s v="11H-407"/>
    <s v="UNREGULATED"/>
    <s v="55500"/>
    <x v="3"/>
    <n v="555006930038"/>
    <n v="1999"/>
    <s v="555006930038.1999"/>
    <n v="199908"/>
    <s v="000000"/>
    <x v="17"/>
    <s v="U-20310"/>
    <m/>
    <n v="4284"/>
    <m/>
    <m/>
    <m/>
    <m/>
    <m/>
  </r>
  <r>
    <s v="BENTPATH EAST - RECTIFIER # 39"/>
    <s v="11H-407"/>
    <s v="UNREGULATED"/>
    <s v="55500"/>
    <x v="3"/>
    <n v="555006930039"/>
    <n v="1999"/>
    <s v="555006930039.1999"/>
    <n v="199908"/>
    <s v="000000"/>
    <x v="17"/>
    <s v="U-20310"/>
    <m/>
    <n v="4284"/>
    <m/>
    <m/>
    <m/>
    <m/>
    <m/>
  </r>
  <r>
    <s v="Bentpath East - Ultrasonic Electronic Meter Upgr"/>
    <s v="11H-407"/>
    <s v="REGULATED"/>
    <s v="45700"/>
    <x v="0"/>
    <n v="457006900133"/>
    <n v="780"/>
    <s v="457006900133.780"/>
    <n v="201409"/>
    <s v="000000"/>
    <x v="17"/>
    <n v="20310"/>
    <n v="15179.04"/>
    <m/>
    <m/>
    <m/>
    <m/>
    <m/>
    <m/>
  </r>
  <r>
    <s v="Bentpath East - Ultrasonic Electronic Meter Upgr"/>
    <s v="11H-407"/>
    <s v="UNREGULATED"/>
    <s v="55700"/>
    <x v="0"/>
    <n v="557006900133"/>
    <n v="780"/>
    <s v="557006900133.780"/>
    <n v="201409"/>
    <s v="000000"/>
    <x v="17"/>
    <s v="U-20310"/>
    <m/>
    <n v="17045.259999999998"/>
    <m/>
    <m/>
    <m/>
    <m/>
    <m/>
  </r>
  <r>
    <s v="BENTPATH EAST - WELL UBE3 - ID 10092"/>
    <m/>
    <s v="REGULATED"/>
    <s v="45300"/>
    <x v="5"/>
    <n v="453006900003"/>
    <n v="910"/>
    <s v="453006900003.910"/>
    <n v="200205"/>
    <s v="000000"/>
    <x v="17"/>
    <n v="20310"/>
    <n v="225971.39"/>
    <m/>
    <m/>
    <m/>
    <m/>
    <m/>
    <m/>
  </r>
  <r>
    <s v="BENTPATH EAST - WELL UBE4 - ID 10093"/>
    <m/>
    <s v="REGULATED"/>
    <s v="45300"/>
    <x v="5"/>
    <n v="453006900004"/>
    <n v="910"/>
    <s v="453006900004.910"/>
    <n v="200205"/>
    <s v="000000"/>
    <x v="17"/>
    <n v="20310"/>
    <n v="193225.15"/>
    <m/>
    <m/>
    <m/>
    <m/>
    <m/>
    <m/>
  </r>
  <r>
    <s v="BENTPATH EAST - WELL UBE4 - ID 10093"/>
    <m/>
    <s v="REGULATED"/>
    <s v="45300"/>
    <x v="5"/>
    <n v="453006900006"/>
    <n v="910"/>
    <s v="453006900006.910"/>
    <n v="198502"/>
    <s v="000000"/>
    <x v="17"/>
    <n v="20310"/>
    <n v="47370.99"/>
    <m/>
    <m/>
    <m/>
    <m/>
    <m/>
    <m/>
  </r>
  <r>
    <s v="BENTPATH EAST - WELL MUD 1-27-6 - ID 3564"/>
    <m/>
    <s v="REGULATED"/>
    <s v="45300"/>
    <x v="5"/>
    <n v="453006900127"/>
    <n v="910"/>
    <s v="453006900127.910"/>
    <n v="200205"/>
    <s v="000000"/>
    <x v="17"/>
    <n v="20310"/>
    <n v="61266.080000000002"/>
    <m/>
    <m/>
    <m/>
    <m/>
    <m/>
    <m/>
  </r>
  <r>
    <s v="BENTPATH EAST - WELL MUD 2-26-6 - ID 3480"/>
    <m/>
    <s v="REGULATED"/>
    <s v="45300"/>
    <x v="5"/>
    <n v="453006900226"/>
    <n v="910"/>
    <s v="453006900226.910"/>
    <n v="200205"/>
    <s v="000000"/>
    <x v="17"/>
    <n v="20310"/>
    <n v="150715.79"/>
    <m/>
    <m/>
    <m/>
    <m/>
    <m/>
    <m/>
  </r>
  <r>
    <s v="BENTPATH EAST - WELL UBE1   ID 9986"/>
    <m/>
    <s v="REGULATED"/>
    <s v="45300"/>
    <x v="5"/>
    <n v="453006900313"/>
    <n v="910"/>
    <s v="453006900313.910"/>
    <n v="201007"/>
    <s v="000000"/>
    <x v="17"/>
    <n v="20310"/>
    <n v="14107.81"/>
    <m/>
    <m/>
    <m/>
    <m/>
    <m/>
    <m/>
  </r>
  <r>
    <s v="BENTPATH EAST - WELL MUD3-26-6 - ID3481 - TLMTRY"/>
    <m/>
    <s v="REGULATED"/>
    <s v="45300"/>
    <x v="5"/>
    <n v="453006900326"/>
    <n v="780"/>
    <s v="453006900326.780"/>
    <n v="200212"/>
    <s v="000000"/>
    <x v="17"/>
    <n v="20310"/>
    <n v="8537.56"/>
    <m/>
    <m/>
    <m/>
    <m/>
    <m/>
    <m/>
  </r>
  <r>
    <s v="BENTPATH EAST - WELL MUD 3-26-6 - ID 3481"/>
    <m/>
    <s v="REGULATED"/>
    <s v="45300"/>
    <x v="5"/>
    <n v="453006900326"/>
    <n v="910"/>
    <s v="453006900326.910"/>
    <n v="200205"/>
    <s v="000000"/>
    <x v="17"/>
    <n v="20310"/>
    <n v="32578.03"/>
    <m/>
    <m/>
    <m/>
    <m/>
    <m/>
    <m/>
  </r>
  <r>
    <s v="BENTPATH EAST - WELL UBE2   ID 10094"/>
    <m/>
    <s v="REGULATED"/>
    <s v="45300"/>
    <x v="5"/>
    <n v="453006900327"/>
    <n v="910"/>
    <s v="453006900327.910"/>
    <n v="201007"/>
    <s v="000000"/>
    <x v="17"/>
    <n v="20310"/>
    <n v="14107.82"/>
    <m/>
    <m/>
    <m/>
    <m/>
    <m/>
    <m/>
  </r>
  <r>
    <s v="Bentpath East UBE3 Well Stimulation Test"/>
    <m/>
    <s v="REGULATED"/>
    <s v="45300"/>
    <x v="5"/>
    <n v="453006900349"/>
    <n v="910"/>
    <s v="453006900349.910"/>
    <n v="201207"/>
    <s v="000000"/>
    <x v="17"/>
    <n v="20310"/>
    <n v="2387.3200000000002"/>
    <m/>
    <m/>
    <m/>
    <m/>
    <m/>
    <m/>
  </r>
  <r>
    <s v="Bentpath East"/>
    <m/>
    <s v="REGULATED"/>
    <s v="45300"/>
    <x v="5"/>
    <n v="453006900726"/>
    <n v="910"/>
    <s v="453006900726.910"/>
    <n v="200205"/>
    <s v="000000"/>
    <x v="17"/>
    <n v="20310"/>
    <n v="31724.78"/>
    <m/>
    <m/>
    <m/>
    <m/>
    <m/>
    <m/>
  </r>
  <r>
    <s v="BENTPATH EAST - WELL MUD 1-27-6 - ID 3564"/>
    <m/>
    <s v="REGULATED"/>
    <s v="45300"/>
    <x v="5"/>
    <n v="453006901276"/>
    <n v="910"/>
    <s v="453006901276.910"/>
    <n v="198502"/>
    <s v="000000"/>
    <x v="17"/>
    <n v="20310"/>
    <n v="51940.24"/>
    <m/>
    <m/>
    <m/>
    <m/>
    <m/>
    <m/>
  </r>
  <r>
    <s v="BENTPATH EAST - WELL MUD 2-26-6 - ID 3480"/>
    <m/>
    <s v="REGULATED"/>
    <s v="45300"/>
    <x v="5"/>
    <n v="453006902266"/>
    <n v="910"/>
    <s v="453006902266.910"/>
    <n v="198502"/>
    <s v="000000"/>
    <x v="17"/>
    <n v="20310"/>
    <n v="47492.7"/>
    <m/>
    <m/>
    <m/>
    <m/>
    <m/>
    <m/>
  </r>
  <r>
    <s v="BENTPATH EAST - WELL MUD 3-26-6 - ID 3481"/>
    <m/>
    <s v="REGULATED"/>
    <s v="45300"/>
    <x v="5"/>
    <n v="453006903266"/>
    <n v="910"/>
    <s v="453006903266.910"/>
    <n v="198502"/>
    <s v="000000"/>
    <x v="17"/>
    <n v="20310"/>
    <n v="53850.39"/>
    <m/>
    <m/>
    <m/>
    <m/>
    <m/>
    <m/>
  </r>
  <r>
    <s v="BENTPATH EAST - WELL UBE1 - ID 9986"/>
    <m/>
    <s v="UNREGULATED"/>
    <s v="55300"/>
    <x v="5"/>
    <n v="553006900001"/>
    <n v="910"/>
    <s v="553006900001.910"/>
    <n v="200205"/>
    <s v="000000"/>
    <x v="17"/>
    <s v="U-20310"/>
    <m/>
    <n v="189834"/>
    <m/>
    <m/>
    <m/>
    <m/>
    <m/>
  </r>
  <r>
    <s v="BENTPATH EAST - WELL UBE2 - ID 10094"/>
    <m/>
    <s v="UNREGULATED"/>
    <s v="55300"/>
    <x v="5"/>
    <n v="553006900002"/>
    <n v="910"/>
    <s v="553006900002.910"/>
    <n v="200205"/>
    <s v="000000"/>
    <x v="17"/>
    <s v="U-20310"/>
    <m/>
    <n v="244272"/>
    <m/>
    <m/>
    <m/>
    <m/>
    <m/>
  </r>
  <r>
    <s v="BENTPATH EAST - WELL UBE3 - ID 10092"/>
    <m/>
    <s v="UNREGULATED"/>
    <s v="55300"/>
    <x v="5"/>
    <n v="553006900003"/>
    <n v="910"/>
    <s v="553006900003.910"/>
    <n v="200205"/>
    <s v="000000"/>
    <x v="17"/>
    <s v="U-20310"/>
    <m/>
    <n v="136521"/>
    <m/>
    <m/>
    <m/>
    <m/>
    <m/>
  </r>
  <r>
    <s v="BENTPATH EAST - WELL UBE4 - ID 10093"/>
    <m/>
    <s v="UNREGULATED"/>
    <s v="55300"/>
    <x v="5"/>
    <n v="553006900004"/>
    <n v="910"/>
    <s v="553006900004.910"/>
    <n v="200205"/>
    <s v="000000"/>
    <x v="17"/>
    <s v="U-20310"/>
    <m/>
    <n v="116738"/>
    <m/>
    <m/>
    <m/>
    <m/>
    <m/>
  </r>
  <r>
    <s v="BENTPATH EAST - WELL UBE4 - ID 10093"/>
    <m/>
    <s v="UNREGULATED"/>
    <s v="55300"/>
    <x v="5"/>
    <n v="553006900006"/>
    <n v="910"/>
    <s v="553006900006.910"/>
    <n v="198502"/>
    <s v="000000"/>
    <x v="17"/>
    <s v="U-20310"/>
    <m/>
    <n v="28620"/>
    <m/>
    <m/>
    <m/>
    <m/>
    <m/>
  </r>
  <r>
    <s v="BENTPATH EAST - WELL MUD 1-27-6 - ID 3564"/>
    <m/>
    <s v="UNREGULATED"/>
    <s v="55300"/>
    <x v="5"/>
    <n v="553006900127"/>
    <n v="910"/>
    <s v="553006900127.910"/>
    <n v="200205"/>
    <s v="000000"/>
    <x v="17"/>
    <s v="U-20310"/>
    <m/>
    <n v="37014"/>
    <m/>
    <m/>
    <m/>
    <m/>
    <m/>
  </r>
  <r>
    <s v="BENTPATH EAST - WELL MUD 2-26-6 - ID 3480"/>
    <m/>
    <s v="UNREGULATED"/>
    <s v="55300"/>
    <x v="5"/>
    <n v="553006900226"/>
    <n v="910"/>
    <s v="553006900226.910"/>
    <n v="200205"/>
    <s v="000000"/>
    <x v="17"/>
    <s v="U-20310"/>
    <m/>
    <n v="91055"/>
    <m/>
    <m/>
    <m/>
    <m/>
    <m/>
  </r>
  <r>
    <s v="WELL STIMUATLION - BENTPATH EAST"/>
    <m/>
    <s v="UNREGULATED"/>
    <s v="55300"/>
    <x v="5"/>
    <n v="553006900302"/>
    <n v="910"/>
    <s v="553006900302.910"/>
    <n v="200909"/>
    <s v="000000"/>
    <x v="17"/>
    <s v="U-20310"/>
    <m/>
    <n v="142664.21"/>
    <m/>
    <m/>
    <m/>
    <m/>
    <m/>
  </r>
  <r>
    <s v="WELL STIMUATLION - BENTPATH EAST"/>
    <m/>
    <s v="UNREGULATED"/>
    <s v="55300"/>
    <x v="5"/>
    <n v="553006900303"/>
    <n v="910"/>
    <s v="553006900303.910"/>
    <n v="200909"/>
    <s v="000000"/>
    <x v="17"/>
    <s v="U-20310"/>
    <m/>
    <n v="62041.04"/>
    <m/>
    <m/>
    <m/>
    <m/>
    <m/>
  </r>
  <r>
    <s v="WELL STIMUATLION - BENTPATH EAST"/>
    <m/>
    <s v="UNREGULATED"/>
    <s v="55300"/>
    <x v="5"/>
    <n v="553006900304"/>
    <n v="910"/>
    <s v="553006900304.910"/>
    <n v="200909"/>
    <s v="000000"/>
    <x v="17"/>
    <s v="U-20310"/>
    <m/>
    <n v="26684.66"/>
    <m/>
    <m/>
    <m/>
    <m/>
    <m/>
  </r>
  <r>
    <s v="WELL STIMUATLION - BENTPATH EAST"/>
    <m/>
    <s v="UNREGULATED"/>
    <s v="55300"/>
    <x v="5"/>
    <n v="553006900305"/>
    <n v="910"/>
    <s v="553006900305.910"/>
    <n v="200909"/>
    <s v="000000"/>
    <x v="17"/>
    <s v="U-20310"/>
    <m/>
    <n v="21275.9"/>
    <m/>
    <m/>
    <m/>
    <m/>
    <m/>
  </r>
  <r>
    <s v="WELL STIMUATLION - BENTPATH EAST"/>
    <m/>
    <s v="UNREGULATED"/>
    <s v="55300"/>
    <x v="5"/>
    <n v="553006900306"/>
    <n v="910"/>
    <s v="553006900306.910"/>
    <n v="200909"/>
    <s v="000000"/>
    <x v="17"/>
    <s v="U-20310"/>
    <m/>
    <n v="48803.65"/>
    <m/>
    <m/>
    <m/>
    <m/>
    <m/>
  </r>
  <r>
    <s v="WELL STIMUATLION - BENTPATH EAST"/>
    <m/>
    <s v="UNREGULATED"/>
    <s v="55300"/>
    <x v="5"/>
    <n v="553006900307"/>
    <n v="910"/>
    <s v="553006900307.910"/>
    <n v="200909"/>
    <s v="000000"/>
    <x v="17"/>
    <s v="U-20310"/>
    <m/>
    <n v="78028.37"/>
    <m/>
    <m/>
    <m/>
    <m/>
    <m/>
  </r>
  <r>
    <s v="BENTPATH EAST - WELL UBE1   ID 9986"/>
    <m/>
    <s v="UNREGULATED"/>
    <s v="55300"/>
    <x v="5"/>
    <n v="553006900313"/>
    <n v="910"/>
    <s v="553006900313.910"/>
    <n v="201007"/>
    <s v="000000"/>
    <x v="17"/>
    <s v="U-20310"/>
    <m/>
    <n v="11820.89"/>
    <m/>
    <m/>
    <m/>
    <m/>
    <m/>
  </r>
  <r>
    <s v="BENTPATH EAST - WELL MUD3-26-6 - ID3481 - TLMTRY"/>
    <m/>
    <s v="UNREGULATED"/>
    <s v="55300"/>
    <x v="5"/>
    <n v="553006900326"/>
    <n v="780"/>
    <s v="553006900326.780"/>
    <n v="200212"/>
    <s v="000000"/>
    <x v="17"/>
    <s v="U-20310"/>
    <m/>
    <n v="5158"/>
    <m/>
    <m/>
    <m/>
    <m/>
    <m/>
  </r>
  <r>
    <s v="BENTPATH EAST - WELL MUD 3-26-6 - ID 3481"/>
    <m/>
    <s v="UNREGULATED"/>
    <s v="55300"/>
    <x v="5"/>
    <n v="553006900326"/>
    <n v="910"/>
    <s v="553006900326.910"/>
    <n v="200205"/>
    <s v="000000"/>
    <x v="17"/>
    <s v="U-20310"/>
    <m/>
    <n v="19682"/>
    <m/>
    <m/>
    <m/>
    <m/>
    <m/>
  </r>
  <r>
    <s v="BENTPATH EAST - WELL UBE2   ID 10094"/>
    <m/>
    <s v="UNREGULATED"/>
    <s v="55300"/>
    <x v="5"/>
    <n v="553006900327"/>
    <n v="910"/>
    <s v="553006900327.910"/>
    <n v="201007"/>
    <s v="000000"/>
    <x v="17"/>
    <s v="U-20310"/>
    <m/>
    <n v="11820.91"/>
    <m/>
    <m/>
    <m/>
    <m/>
    <m/>
  </r>
  <r>
    <s v="Bentpath East UBE3 Well Stimulation Test"/>
    <m/>
    <s v="UNREGULATED"/>
    <s v="55300"/>
    <x v="5"/>
    <n v="553006900349"/>
    <n v="910"/>
    <s v="553006900349.910"/>
    <n v="201207"/>
    <s v="000000"/>
    <x v="17"/>
    <s v="U-20310"/>
    <m/>
    <n v="2000.33"/>
    <m/>
    <m/>
    <m/>
    <m/>
    <m/>
  </r>
  <r>
    <s v="BENTPATH EAST - WELL MUD 2-26-6 - ID 3480"/>
    <m/>
    <s v="UNREGULATED"/>
    <s v="55300"/>
    <x v="5"/>
    <n v="553006900494"/>
    <n v="910"/>
    <s v="553006900494.910"/>
    <n v="201701"/>
    <s v="000000"/>
    <x v="17"/>
    <s v="U-20310"/>
    <m/>
    <n v="124711.94"/>
    <m/>
    <m/>
    <m/>
    <m/>
    <m/>
  </r>
  <r>
    <s v="BENTPATH EAST - WELL MUD 1-27-6 - ID 3564 Observ"/>
    <m/>
    <s v="UNREGULATED"/>
    <s v="55300"/>
    <x v="5"/>
    <n v="553006900495"/>
    <n v="910"/>
    <s v="553006900495.910"/>
    <n v="201701"/>
    <s v="000000"/>
    <x v="17"/>
    <s v="U-20310"/>
    <m/>
    <n v="124711.94"/>
    <m/>
    <m/>
    <m/>
    <m/>
    <m/>
  </r>
  <r>
    <s v="BENTPATH EAST STORAGE STATION"/>
    <m/>
    <s v="REGULATED"/>
    <s v="45200"/>
    <x v="1"/>
    <n v="452006900106"/>
    <n v="760"/>
    <s v="452006900106.760"/>
    <n v="199908"/>
    <s v="000000"/>
    <x v="17"/>
    <n v="20310"/>
    <n v="2709.37"/>
    <m/>
    <m/>
    <m/>
    <m/>
    <m/>
    <m/>
  </r>
  <r>
    <s v="BENTPATH EAST STORAGE STATION"/>
    <m/>
    <s v="REGULATED"/>
    <s v="45200"/>
    <x v="1"/>
    <n v="452006900106"/>
    <n v="761"/>
    <s v="452006900106.761"/>
    <n v="199908"/>
    <s v="000000"/>
    <x v="17"/>
    <n v="20310"/>
    <n v="14296.96"/>
    <m/>
    <m/>
    <m/>
    <m/>
    <m/>
    <m/>
  </r>
  <r>
    <s v="BENTPATH EAST STORAGE STATION"/>
    <m/>
    <s v="REGULATED"/>
    <s v="45200"/>
    <x v="1"/>
    <n v="452006900106"/>
    <n v="763"/>
    <s v="452006900106.763"/>
    <n v="199908"/>
    <s v="000000"/>
    <x v="17"/>
    <n v="20310"/>
    <n v="7715.59"/>
    <m/>
    <m/>
    <m/>
    <m/>
    <m/>
    <m/>
  </r>
  <r>
    <s v="BENTPATH EAST STORAGE STATION"/>
    <s v="11H-407"/>
    <s v="REGULATED"/>
    <s v="45700"/>
    <x v="0"/>
    <n v="457006900023"/>
    <n v="615"/>
    <s v="457006900023.615"/>
    <n v="199908"/>
    <s v="000000"/>
    <x v="17"/>
    <n v="20310"/>
    <n v="1120256.6299999999"/>
    <m/>
    <m/>
    <m/>
    <m/>
    <m/>
    <m/>
  </r>
  <r>
    <s v="BENTPATH EAST STORAGE STATION"/>
    <m/>
    <s v="UNREGULATED"/>
    <s v="55200"/>
    <x v="1"/>
    <n v="552006900106"/>
    <n v="760"/>
    <s v="552006900106.760"/>
    <n v="199908"/>
    <s v="000000"/>
    <x v="17"/>
    <s v="U-20310"/>
    <m/>
    <n v="1637"/>
    <m/>
    <m/>
    <m/>
    <m/>
    <m/>
  </r>
  <r>
    <s v="BENTPATH EAST STORAGE STATION"/>
    <m/>
    <s v="UNREGULATED"/>
    <s v="55200"/>
    <x v="1"/>
    <n v="552006900106"/>
    <n v="761"/>
    <s v="552006900106.761"/>
    <n v="199908"/>
    <s v="000000"/>
    <x v="17"/>
    <s v="U-20310"/>
    <m/>
    <n v="8637"/>
    <m/>
    <m/>
    <m/>
    <m/>
    <m/>
  </r>
  <r>
    <s v="BENTPATH EAST STORAGE STATION"/>
    <m/>
    <s v="UNREGULATED"/>
    <s v="55200"/>
    <x v="1"/>
    <n v="552006900106"/>
    <n v="763"/>
    <s v="552006900106.763"/>
    <n v="199908"/>
    <s v="000000"/>
    <x v="17"/>
    <s v="U-20310"/>
    <m/>
    <n v="4662"/>
    <m/>
    <m/>
    <m/>
    <m/>
    <m/>
  </r>
  <r>
    <s v="BENTPATH EAST STORAGE STATION"/>
    <s v="11H-407"/>
    <s v="UNREGULATED"/>
    <s v="55700"/>
    <x v="0"/>
    <n v="557006900023"/>
    <n v="615"/>
    <s v="557006900023.615"/>
    <n v="199908"/>
    <s v="000000"/>
    <x v="17"/>
    <s v="U-20310"/>
    <m/>
    <n v="673773"/>
    <m/>
    <m/>
    <m/>
    <m/>
    <m/>
  </r>
  <r>
    <s v="BENTPATH EAST STORAGE STATION - FENCE"/>
    <s v="11H-407"/>
    <s v="REGULATED"/>
    <s v="45700"/>
    <x v="0"/>
    <n v="457006900023"/>
    <n v="230"/>
    <s v="457006900023.230"/>
    <n v="200001"/>
    <s v="000000"/>
    <x v="17"/>
    <n v="20310"/>
    <n v="1916.74"/>
    <m/>
    <m/>
    <m/>
    <m/>
    <m/>
    <m/>
  </r>
  <r>
    <s v="BENTPATH EAST STORAGE STATION - FENCE"/>
    <s v="11H-407"/>
    <s v="UNREGULATED"/>
    <s v="55700"/>
    <x v="0"/>
    <n v="557006900023"/>
    <n v="230"/>
    <s v="557006900023.230"/>
    <n v="200001"/>
    <s v="000000"/>
    <x v="17"/>
    <s v="U-20310"/>
    <m/>
    <n v="1158"/>
    <m/>
    <m/>
    <m/>
    <m/>
    <m/>
  </r>
  <r>
    <s v="BENTPATH EAST STORAGE STATION - GROUND BED"/>
    <s v="11H-407"/>
    <s v="REGULATED"/>
    <s v="45700"/>
    <x v="0"/>
    <n v="457006900023"/>
    <n v="270"/>
    <s v="457006900023.270"/>
    <n v="199908"/>
    <s v="000000"/>
    <x v="17"/>
    <n v="20310"/>
    <n v="6013.26"/>
    <m/>
    <m/>
    <m/>
    <m/>
    <m/>
    <m/>
  </r>
  <r>
    <s v="BENTPATH EAST STORAGE STATION - GROUND BED"/>
    <s v="11H-407"/>
    <s v="UNREGULATED"/>
    <s v="55700"/>
    <x v="0"/>
    <n v="557006900023"/>
    <n v="270"/>
    <s v="557006900023.270"/>
    <n v="199908"/>
    <s v="000000"/>
    <x v="17"/>
    <s v="U-20310"/>
    <m/>
    <n v="3633"/>
    <m/>
    <m/>
    <m/>
    <m/>
    <m/>
  </r>
  <r>
    <s v="BENTPATH EAST STORAGE STATION - RECTIFIER"/>
    <s v="11H-407"/>
    <s v="REGULATED"/>
    <s v="45700"/>
    <x v="0"/>
    <n v="457006900023"/>
    <n v="670"/>
    <s v="457006900023.670"/>
    <n v="200001"/>
    <s v="000000"/>
    <x v="17"/>
    <n v="20310"/>
    <n v="7839.89"/>
    <m/>
    <m/>
    <m/>
    <m/>
    <m/>
    <m/>
  </r>
  <r>
    <s v="BENTPATH EAST STORAGE STATION - RECTIFIER"/>
    <s v="11H-407"/>
    <s v="UNREGULATED"/>
    <s v="55700"/>
    <x v="0"/>
    <n v="557006900023"/>
    <n v="670"/>
    <s v="557006900023.670"/>
    <n v="200001"/>
    <s v="000000"/>
    <x v="17"/>
    <s v="U-20310"/>
    <m/>
    <n v="4737"/>
    <m/>
    <m/>
    <m/>
    <m/>
    <m/>
  </r>
  <r>
    <s v="BENTPATH EAST STORAGE STATION - TELEMETRY"/>
    <s v="11H-407"/>
    <s v="REGULATED"/>
    <s v="45700"/>
    <x v="0"/>
    <n v="457006900023"/>
    <n v="780"/>
    <s v="457006900023.780"/>
    <n v="199908"/>
    <s v="000000"/>
    <x v="17"/>
    <n v="20310"/>
    <n v="31362.59"/>
    <m/>
    <m/>
    <m/>
    <m/>
    <m/>
    <m/>
  </r>
  <r>
    <s v="BENTPATH EAST STORAGE STATION - TELEMETRY"/>
    <s v="11H-407"/>
    <s v="REGULATED"/>
    <s v="45700"/>
    <x v="0"/>
    <n v="457006900050"/>
    <n v="780"/>
    <s v="457006900050.780"/>
    <n v="200712"/>
    <s v="000000"/>
    <x v="17"/>
    <n v="20310"/>
    <n v="15395.35"/>
    <m/>
    <m/>
    <n v="4190.0200000000004"/>
    <m/>
    <m/>
    <m/>
  </r>
  <r>
    <s v="BENTPATH EAST STORAGE STATION - TELEMETRY"/>
    <s v="11H-407"/>
    <s v="UNREGULATED"/>
    <s v="55700"/>
    <x v="0"/>
    <n v="557006900023"/>
    <n v="780"/>
    <s v="557006900023.780"/>
    <n v="199908"/>
    <s v="000000"/>
    <x v="17"/>
    <s v="U-20310"/>
    <m/>
    <n v="18948"/>
    <m/>
    <m/>
    <m/>
    <m/>
    <m/>
  </r>
  <r>
    <s v="BENTPATH EAST STORAGE STATION - TELEMETRY"/>
    <s v="11H-407"/>
    <s v="UNREGULATED"/>
    <s v="55700"/>
    <x v="0"/>
    <n v="557006900050"/>
    <n v="780"/>
    <s v="557006900050.780"/>
    <n v="200712"/>
    <s v="000000"/>
    <x v="17"/>
    <s v="U-20310"/>
    <m/>
    <n v="6769.22"/>
    <m/>
    <m/>
    <m/>
    <m/>
    <m/>
  </r>
  <r>
    <s v="BENTPATH EAST STORAGE STN - ELECTRONIC CONTROLS"/>
    <s v="11H-407"/>
    <s v="REGULATED"/>
    <s v="45700"/>
    <x v="0"/>
    <n v="457006900086"/>
    <n v="780"/>
    <s v="457006900086.780"/>
    <n v="201112"/>
    <s v="000000"/>
    <x v="17"/>
    <n v="20310"/>
    <n v="10278"/>
    <m/>
    <m/>
    <m/>
    <m/>
    <m/>
    <m/>
  </r>
  <r>
    <s v="BENTPATH EAST STORAGE STN - ELECTRONIC CONTROLS"/>
    <s v="11H-407"/>
    <s v="UNREGULATED"/>
    <s v="55700"/>
    <x v="0"/>
    <n v="557006900086"/>
    <n v="780"/>
    <s v="557006900086.780"/>
    <n v="201112"/>
    <s v="000000"/>
    <x v="17"/>
    <s v="U-20310"/>
    <m/>
    <n v="6209.01"/>
    <m/>
    <m/>
    <m/>
    <m/>
    <m/>
  </r>
  <r>
    <s v="BENTPATH EAST - WELL UBE1 - ID 9986"/>
    <m/>
    <s v="UNREGULATED"/>
    <s v="55300"/>
    <x v="5"/>
    <n v="553006900496"/>
    <n v="910"/>
    <s v="553006900496.910"/>
    <n v="201701"/>
    <s v="000000"/>
    <x v="17"/>
    <s v="U-20310"/>
    <m/>
    <n v="124711.94"/>
    <m/>
    <m/>
    <m/>
    <m/>
    <m/>
  </r>
  <r>
    <s v="BENTPATH EAST - WELL UBE2 - ID 10094"/>
    <m/>
    <s v="UNREGULATED"/>
    <s v="55300"/>
    <x v="5"/>
    <n v="553006900497"/>
    <n v="910"/>
    <s v="553006900497.910"/>
    <n v="201701"/>
    <s v="000000"/>
    <x v="17"/>
    <s v="U-20310"/>
    <m/>
    <n v="124711.94"/>
    <m/>
    <m/>
    <m/>
    <m/>
    <m/>
  </r>
  <r>
    <s v="BENTPATH M&amp;R EQPT"/>
    <s v="11H-401"/>
    <s v="REGULATED"/>
    <s v="45700"/>
    <x v="0"/>
    <n v="457006600020"/>
    <n v="615"/>
    <s v="457006600020.615"/>
    <n v="199712"/>
    <s v="000000"/>
    <x v="16"/>
    <n v="20310"/>
    <n v="760823.11"/>
    <m/>
    <m/>
    <m/>
    <m/>
    <m/>
    <m/>
  </r>
  <r>
    <s v="BENTPATH M&amp;R EQPT"/>
    <s v="11H-401"/>
    <s v="UNREGULATED"/>
    <s v="55700"/>
    <x v="0"/>
    <n v="557006600020"/>
    <n v="615"/>
    <s v="557006600020.615"/>
    <n v="199712"/>
    <s v="000000"/>
    <x v="16"/>
    <s v="U-20310"/>
    <m/>
    <n v="459652"/>
    <m/>
    <m/>
    <m/>
    <m/>
    <m/>
  </r>
  <r>
    <s v="BENTPATH M&amp;R EQPT - GROUND BED"/>
    <s v="11H-401"/>
    <s v="REGULATED"/>
    <s v="45700"/>
    <x v="0"/>
    <n v="457006600020"/>
    <n v="270"/>
    <s v="457006600020.270"/>
    <n v="199712"/>
    <s v="000000"/>
    <x v="16"/>
    <n v="20310"/>
    <n v="8592.7000000000007"/>
    <m/>
    <m/>
    <m/>
    <m/>
    <m/>
    <m/>
  </r>
  <r>
    <s v="BENTPATH M&amp;R EQPT - GROUND BED"/>
    <s v="11H-401"/>
    <s v="UNREGULATED"/>
    <s v="55700"/>
    <x v="0"/>
    <n v="557006600020"/>
    <n v="270"/>
    <s v="557006600020.270"/>
    <n v="199712"/>
    <s v="000000"/>
    <x v="16"/>
    <s v="U-20310"/>
    <m/>
    <n v="5192"/>
    <m/>
    <m/>
    <m/>
    <m/>
    <m/>
  </r>
  <r>
    <s v="BENTPATH M&amp;R EQPT - TELEMETRY"/>
    <s v="11H-401"/>
    <s v="REGULATED"/>
    <s v="45700"/>
    <x v="0"/>
    <n v="457006600020"/>
    <n v="780"/>
    <s v="457006600020.780"/>
    <n v="199712"/>
    <s v="000000"/>
    <x v="16"/>
    <n v="20310"/>
    <n v="117781.19"/>
    <m/>
    <m/>
    <m/>
    <m/>
    <m/>
    <m/>
  </r>
  <r>
    <s v="BENTPATH M&amp;R EQPT - TELEMETRY"/>
    <s v="11H-401"/>
    <s v="UNREGULATED"/>
    <s v="55700"/>
    <x v="0"/>
    <n v="557006600020"/>
    <n v="780"/>
    <s v="557006600020.780"/>
    <n v="199712"/>
    <s v="000000"/>
    <x v="16"/>
    <s v="U-20310"/>
    <m/>
    <n v="71158"/>
    <m/>
    <m/>
    <m/>
    <m/>
    <m/>
  </r>
  <r>
    <s v="Bentpath PMOP #1  - UB4 - 3497"/>
    <s v="11H-401"/>
    <s v="UNREGULATED"/>
    <s v="55300"/>
    <x v="5"/>
    <n v="553005700353"/>
    <n v="910"/>
    <s v="553005700353.910"/>
    <n v="201309"/>
    <s v="000000"/>
    <x v="16"/>
    <s v="U-20310"/>
    <m/>
    <n v="120909.22"/>
    <m/>
    <m/>
    <m/>
    <m/>
    <m/>
  </r>
  <r>
    <s v="Bentpath PMOP #1  - UB5 - 3498"/>
    <s v="11H-401"/>
    <s v="UNREGULATED"/>
    <s v="55300"/>
    <x v="5"/>
    <n v="553005700354"/>
    <n v="910"/>
    <s v="553005700354.910"/>
    <n v="201309"/>
    <s v="000000"/>
    <x v="16"/>
    <s v="U-20310"/>
    <m/>
    <n v="120909.22"/>
    <m/>
    <m/>
    <m/>
    <m/>
    <m/>
  </r>
  <r>
    <s v="Bentpath PMOP #1  - UB6 - 3493"/>
    <s v="11H-401"/>
    <s v="UNREGULATED"/>
    <s v="55300"/>
    <x v="5"/>
    <n v="553005700355"/>
    <n v="910"/>
    <s v="553005700355.910"/>
    <n v="201309"/>
    <s v="000000"/>
    <x v="16"/>
    <s v="U-20310"/>
    <m/>
    <n v="120909.22"/>
    <m/>
    <m/>
    <m/>
    <m/>
    <m/>
  </r>
  <r>
    <s v="Bentpath PMOP #1  - UB7 - 3491"/>
    <s v="11H-401"/>
    <s v="UNREGULATED"/>
    <s v="55300"/>
    <x v="5"/>
    <n v="553005700356"/>
    <n v="910"/>
    <s v="553005700356.910"/>
    <n v="201309"/>
    <s v="000000"/>
    <x v="16"/>
    <s v="U-20310"/>
    <m/>
    <n v="120909.22"/>
    <m/>
    <m/>
    <m/>
    <m/>
    <m/>
  </r>
  <r>
    <s v="Bentpath PMOP #1  - UB8 - 3492"/>
    <s v="11H-401"/>
    <s v="UNREGULATED"/>
    <s v="55300"/>
    <x v="5"/>
    <n v="553005700357"/>
    <n v="910"/>
    <s v="553005700357.910"/>
    <n v="201309"/>
    <s v="000000"/>
    <x v="16"/>
    <s v="U-20310"/>
    <m/>
    <n v="120909.22"/>
    <m/>
    <m/>
    <m/>
    <m/>
    <m/>
  </r>
  <r>
    <s v="Bentpath PMOP #1  - UB10 - 9845"/>
    <s v="11H-401"/>
    <s v="UNREGULATED"/>
    <s v="55300"/>
    <x v="5"/>
    <n v="553005700358"/>
    <n v="910"/>
    <s v="553005700358.910"/>
    <n v="201309"/>
    <s v="000000"/>
    <x v="16"/>
    <s v="U-20310"/>
    <m/>
    <n v="120909.22"/>
    <m/>
    <m/>
    <m/>
    <m/>
    <m/>
  </r>
  <r>
    <s v="Bentpath PMOP #1  - UB11 - 9846"/>
    <s v="11H-401"/>
    <s v="UNREGULATED"/>
    <s v="55300"/>
    <x v="5"/>
    <n v="553005700359"/>
    <n v="910"/>
    <s v="553005700359.910"/>
    <n v="201309"/>
    <s v="000000"/>
    <x v="16"/>
    <s v="U-20310"/>
    <m/>
    <n v="120909.22"/>
    <m/>
    <m/>
    <m/>
    <m/>
    <m/>
  </r>
  <r>
    <s v="Bentpath PMOP #1  - UB12 -9844"/>
    <s v="11H-401"/>
    <s v="UNREGULATED"/>
    <s v="55300"/>
    <x v="5"/>
    <n v="553005700360"/>
    <n v="910"/>
    <s v="553005700360.910"/>
    <n v="201309"/>
    <s v="000000"/>
    <x v="16"/>
    <s v="U-20310"/>
    <m/>
    <n v="134340.99"/>
    <m/>
    <m/>
    <m/>
    <m/>
    <m/>
  </r>
  <r>
    <s v="Bentpath PMOP Observation - UB13 - 12117"/>
    <s v="11H-401"/>
    <s v="UNREGULATED"/>
    <s v="55300"/>
    <x v="5"/>
    <n v="553005700368"/>
    <n v="910"/>
    <s v="553005700368.910"/>
    <n v="201309"/>
    <s v="000000"/>
    <x v="16"/>
    <s v="U-20310"/>
    <m/>
    <n v="2397275.11"/>
    <m/>
    <m/>
    <m/>
    <m/>
    <m/>
  </r>
  <r>
    <s v="PMOP -Bentpath Pool- UB 13 - 12117"/>
    <s v="11H-401"/>
    <s v="UNREGULATED"/>
    <s v="55300"/>
    <x v="5"/>
    <n v="553005700449"/>
    <n v="910"/>
    <s v="553005700449.910"/>
    <n v="201506"/>
    <s v="000000"/>
    <x v="16"/>
    <s v="U-20310"/>
    <m/>
    <n v="111092.66"/>
    <m/>
    <m/>
    <m/>
    <m/>
    <m/>
  </r>
  <r>
    <s v="BENTPATH - WELL UB3 - ID 3495"/>
    <s v="11H-401"/>
    <s v="UNREGULATED"/>
    <s v="55300"/>
    <x v="5"/>
    <n v="553005700619"/>
    <n v="910"/>
    <s v="553005700619.910"/>
    <n v="201711"/>
    <s v="000000"/>
    <x v="16"/>
    <s v="U-20310"/>
    <m/>
    <n v="24163.88"/>
    <m/>
    <m/>
    <m/>
    <m/>
    <m/>
  </r>
  <r>
    <s v="BENTPATH - WELL UB1 - ID 3499"/>
    <s v="11H-401"/>
    <s v="UNREGULATED"/>
    <s v="55300"/>
    <x v="5"/>
    <n v="553005700621"/>
    <n v="910"/>
    <s v="553005700621.910"/>
    <n v="201712"/>
    <s v="000000"/>
    <x v="16"/>
    <s v="U-20310"/>
    <m/>
    <n v="350329.38"/>
    <m/>
    <m/>
    <m/>
    <m/>
    <m/>
  </r>
  <r>
    <s v="BENTPATH POOL - BASE PRESSURE GAS"/>
    <m/>
    <s v="REGULATED"/>
    <s v="45800"/>
    <x v="6"/>
    <n v="458005700001"/>
    <n v="1075"/>
    <s v="458005700001.1075"/>
    <n v="197503"/>
    <s v="000000"/>
    <x v="16"/>
    <n v="20310"/>
    <n v="379912.01"/>
    <m/>
    <m/>
    <m/>
    <m/>
    <m/>
    <m/>
  </r>
  <r>
    <s v="BENTPATH POOL - BASE PRESSURE GAS"/>
    <m/>
    <s v="REGULATED"/>
    <s v="45800"/>
    <x v="6"/>
    <n v="458005700001"/>
    <n v="1997"/>
    <s v="458005700001.1997"/>
    <n v="199403"/>
    <s v="000000"/>
    <x v="16"/>
    <n v="20310"/>
    <n v="1937004"/>
    <m/>
    <m/>
    <m/>
    <m/>
    <m/>
    <m/>
  </r>
  <r>
    <s v="BENTPATH POOL - BASE PRESSURE GAS"/>
    <m/>
    <s v="UNREGULATED"/>
    <s v="55800"/>
    <x v="6"/>
    <n v="558005700001"/>
    <n v="1075"/>
    <s v="558005700001.1075"/>
    <n v="197503"/>
    <s v="000000"/>
    <x v="16"/>
    <s v="U-20310"/>
    <m/>
    <n v="229525"/>
    <m/>
    <m/>
    <m/>
    <m/>
    <m/>
  </r>
  <r>
    <s v="BENTPATH POOL - BASE PRESSURE GAS"/>
    <m/>
    <s v="UNREGULATED"/>
    <s v="55800"/>
    <x v="6"/>
    <n v="558005700001"/>
    <n v="1997"/>
    <s v="558005700001.1997"/>
    <n v="199403"/>
    <s v="000000"/>
    <x v="16"/>
    <s v="U-20310"/>
    <m/>
    <n v="1170244"/>
    <m/>
    <m/>
    <m/>
    <m/>
    <m/>
  </r>
  <r>
    <s v="BENTPATH POOL - GROUNDBED # 177"/>
    <s v="11H-401"/>
    <s v="REGULATED"/>
    <s v="45500"/>
    <x v="3"/>
    <n v="455005720177"/>
    <n v="1089"/>
    <s v="455005720177.1089"/>
    <n v="198809"/>
    <s v="000000"/>
    <x v="16"/>
    <n v="20310"/>
    <n v="17701.150000000001"/>
    <m/>
    <m/>
    <m/>
    <m/>
    <m/>
    <m/>
  </r>
  <r>
    <s v="BENTPATH POOL - GROUNDBED # 177"/>
    <s v="11H-401"/>
    <s v="UNREGULATED"/>
    <s v="55500"/>
    <x v="3"/>
    <n v="555005720177"/>
    <n v="1089"/>
    <s v="555005720177.1089"/>
    <n v="198809"/>
    <s v="000000"/>
    <x v="16"/>
    <s v="U-20310"/>
    <m/>
    <n v="10694"/>
    <m/>
    <m/>
    <m/>
    <m/>
    <m/>
  </r>
  <r>
    <s v="BENTPATH POOL - RECTIFIER # 177"/>
    <s v="11H-401"/>
    <s v="REGULATED"/>
    <s v="45500"/>
    <x v="3"/>
    <n v="455005730177"/>
    <n v="1076"/>
    <s v="455005730177.1076"/>
    <n v="197509"/>
    <s v="000000"/>
    <x v="16"/>
    <n v="20310"/>
    <n v="913.98"/>
    <m/>
    <n v="913.98"/>
    <m/>
    <m/>
    <m/>
    <m/>
  </r>
  <r>
    <s v="BENTPATH POOL - STEEL - NPS 10   (273.0)"/>
    <s v="11H-401"/>
    <s v="REGULATED"/>
    <s v="45500"/>
    <x v="3"/>
    <n v="455005701000"/>
    <n v="1997"/>
    <s v="455005701000.1997"/>
    <n v="199712"/>
    <s v="000000"/>
    <x v="16"/>
    <n v="20310"/>
    <n v="70761.429999999993"/>
    <m/>
    <m/>
    <m/>
    <m/>
    <m/>
    <m/>
  </r>
  <r>
    <s v="BENTPATH POOL - STEEL - NPS 10   (273.0)"/>
    <s v="11H-401"/>
    <s v="UNREGULATED"/>
    <s v="55500"/>
    <x v="3"/>
    <n v="555005701000"/>
    <n v="1997"/>
    <s v="555005701000.1997"/>
    <n v="199712"/>
    <s v="000000"/>
    <x v="16"/>
    <s v="U-20310"/>
    <m/>
    <n v="42751"/>
    <m/>
    <m/>
    <m/>
    <m/>
    <m/>
  </r>
  <r>
    <s v="BENTPATH POOL - STEEL - NPS 12   (323.9)"/>
    <s v="11H-401"/>
    <s v="REGULATED"/>
    <s v="45500"/>
    <x v="3"/>
    <n v="455005701200"/>
    <n v="1997"/>
    <s v="455005701200.1997"/>
    <n v="199712"/>
    <s v="000000"/>
    <x v="16"/>
    <n v="20310"/>
    <n v="116641.59"/>
    <m/>
    <m/>
    <m/>
    <m/>
    <m/>
    <m/>
  </r>
  <r>
    <s v="BENTPATH POOL - STEEL - NPS 12   (323.9)"/>
    <s v="11H-401"/>
    <s v="UNREGULATED"/>
    <s v="55500"/>
    <x v="3"/>
    <n v="555005701200"/>
    <n v="1997"/>
    <s v="555005701200.1997"/>
    <n v="199712"/>
    <s v="000000"/>
    <x v="16"/>
    <s v="U-20310"/>
    <m/>
    <n v="70469"/>
    <m/>
    <m/>
    <m/>
    <m/>
    <m/>
  </r>
  <r>
    <s v="BENTPATH POOL - STEEL - NPS 16   (406.4)"/>
    <s v="11H-401"/>
    <s v="REGULATED"/>
    <s v="45500"/>
    <x v="3"/>
    <n v="455005701600"/>
    <n v="1997"/>
    <s v="455005701600.1997"/>
    <n v="199712"/>
    <s v="000000"/>
    <x v="16"/>
    <n v="20310"/>
    <n v="99118.07"/>
    <m/>
    <m/>
    <m/>
    <m/>
    <m/>
    <m/>
  </r>
  <r>
    <s v="BENTPATH POOL - STEEL - NPS 16   (406.4)"/>
    <s v="11H-401"/>
    <s v="UNREGULATED"/>
    <s v="55500"/>
    <x v="3"/>
    <n v="555005701600"/>
    <n v="1997"/>
    <s v="555005701600.1997"/>
    <n v="199712"/>
    <s v="000000"/>
    <x v="16"/>
    <s v="U-20310"/>
    <m/>
    <n v="59883"/>
    <m/>
    <m/>
    <m/>
    <m/>
    <m/>
  </r>
  <r>
    <s v="BENTPATH POOL - STEEL - NPS 20   (508.0)"/>
    <s v="11H-401"/>
    <s v="REGULATED"/>
    <s v="45500"/>
    <x v="3"/>
    <n v="455005702000"/>
    <n v="1997"/>
    <s v="455005702000.1997"/>
    <n v="199712"/>
    <s v="000000"/>
    <x v="16"/>
    <n v="20310"/>
    <n v="176977.76"/>
    <m/>
    <m/>
    <m/>
    <m/>
    <m/>
    <m/>
  </r>
  <r>
    <s v="BENTPATH POOL - STEEL - NPS 20   (508.0)"/>
    <s v="11H-401"/>
    <s v="UNREGULATED"/>
    <s v="55500"/>
    <x v="3"/>
    <n v="555005702000"/>
    <n v="1997"/>
    <s v="555005702000.1997"/>
    <n v="199712"/>
    <s v="000000"/>
    <x v="16"/>
    <s v="U-20310"/>
    <m/>
    <n v="106921.32"/>
    <m/>
    <m/>
    <m/>
    <m/>
    <m/>
  </r>
  <r>
    <s v="BENTPATH POOL - STEEL - NPS 3    (88.9)"/>
    <s v="11H-401"/>
    <s v="REGULATED"/>
    <s v="45500"/>
    <x v="3"/>
    <n v="455005700300"/>
    <n v="1085"/>
    <s v="455005700300.1085"/>
    <n v="198409"/>
    <s v="000000"/>
    <x v="16"/>
    <n v="20310"/>
    <n v="5838.77"/>
    <m/>
    <m/>
    <m/>
    <m/>
    <m/>
    <m/>
  </r>
  <r>
    <s v="BENTPATH POOL - STEEL - NPS 3    (88.9)"/>
    <s v="11H-401"/>
    <s v="UNREGULATED"/>
    <s v="55500"/>
    <x v="3"/>
    <n v="555005700300"/>
    <n v="1085"/>
    <s v="555005700300.1085"/>
    <n v="198409"/>
    <s v="000000"/>
    <x v="16"/>
    <s v="U-20310"/>
    <m/>
    <n v="3527"/>
    <m/>
    <m/>
    <m/>
    <m/>
    <m/>
  </r>
  <r>
    <s v="BENTPATH POOL - STEEL - NPS 30"/>
    <s v="11H-401"/>
    <s v="REGULATED"/>
    <s v="45500"/>
    <x v="3"/>
    <n v="455005703000"/>
    <n v="1997"/>
    <s v="455005703000.1997"/>
    <n v="199709"/>
    <s v="000000"/>
    <x v="16"/>
    <n v="20310"/>
    <n v="6585992.25"/>
    <m/>
    <m/>
    <m/>
    <m/>
    <m/>
    <m/>
  </r>
  <r>
    <s v="BENTPATH POOL - STEEL - NPS 30"/>
    <s v="11H-401"/>
    <s v="UNREGULATED"/>
    <s v="55500"/>
    <x v="3"/>
    <n v="555005703000"/>
    <n v="1997"/>
    <s v="555005703000.1997"/>
    <n v="199709"/>
    <s v="000000"/>
    <x v="16"/>
    <s v="U-20310"/>
    <m/>
    <n v="3940719.12"/>
    <m/>
    <m/>
    <m/>
    <m/>
    <m/>
  </r>
  <r>
    <s v="BENTPATH POOL - STEEL - NPS 4    (114.3)"/>
    <s v="11H-401"/>
    <s v="REGULATED"/>
    <s v="45500"/>
    <x v="3"/>
    <n v="455005700400"/>
    <n v="1085"/>
    <s v="455005700400.1085"/>
    <n v="198409"/>
    <s v="000000"/>
    <x v="16"/>
    <n v="20310"/>
    <n v="12145.5"/>
    <m/>
    <m/>
    <m/>
    <m/>
    <m/>
    <m/>
  </r>
  <r>
    <s v="BENTPATH POOL - STEEL - NPS 4    (114.3)"/>
    <s v="11H-401"/>
    <s v="REGULATED"/>
    <s v="45500"/>
    <x v="3"/>
    <n v="455005700400"/>
    <n v="1997"/>
    <s v="455005700400.1997"/>
    <n v="199712"/>
    <s v="000000"/>
    <x v="16"/>
    <n v="20310"/>
    <n v="41381.300000000003"/>
    <m/>
    <m/>
    <m/>
    <m/>
    <m/>
    <m/>
  </r>
  <r>
    <s v="BENTPATH POOL - STEEL - NPS 4    (114.3)"/>
    <s v="11H-401"/>
    <s v="UNREGULATED"/>
    <s v="55500"/>
    <x v="3"/>
    <n v="555005700400"/>
    <n v="1085"/>
    <s v="555005700400.1085"/>
    <n v="198409"/>
    <s v="000000"/>
    <x v="16"/>
    <s v="U-20310"/>
    <m/>
    <n v="7337"/>
    <m/>
    <m/>
    <m/>
    <m/>
    <m/>
  </r>
  <r>
    <s v="BENTPATH POOL - STEEL - NPS 4    (114.3)"/>
    <s v="11H-401"/>
    <s v="UNREGULATED"/>
    <s v="55500"/>
    <x v="3"/>
    <n v="555005700400"/>
    <n v="1997"/>
    <s v="555005700400.1997"/>
    <n v="199712"/>
    <s v="000000"/>
    <x v="16"/>
    <s v="U-20310"/>
    <m/>
    <n v="25001"/>
    <m/>
    <m/>
    <m/>
    <m/>
    <m/>
  </r>
  <r>
    <s v="BENTPATH POOL - STEEL - NPS 8    (219.1)"/>
    <s v="11H-401"/>
    <s v="REGULATED"/>
    <s v="45500"/>
    <x v="3"/>
    <n v="455005700800"/>
    <n v="1084"/>
    <s v="455005700800.1084"/>
    <n v="198309"/>
    <s v="000000"/>
    <x v="16"/>
    <n v="20310"/>
    <n v="11932.62"/>
    <m/>
    <m/>
    <m/>
    <m/>
    <m/>
    <m/>
  </r>
  <r>
    <s v="BENTPATH POOL - STEEL - NPS 8    (219.1)"/>
    <s v="11H-401"/>
    <s v="UNREGULATED"/>
    <s v="55500"/>
    <x v="3"/>
    <n v="555005700800"/>
    <n v="1084"/>
    <s v="555005700800.1084"/>
    <n v="198309"/>
    <s v="000000"/>
    <x v="16"/>
    <s v="U-20310"/>
    <m/>
    <n v="7209"/>
    <m/>
    <m/>
    <m/>
    <m/>
    <m/>
  </r>
  <r>
    <s v="BENTPATH POOL (TO DAWN) - STEEL - NPS 30"/>
    <s v="11H-401"/>
    <s v="REGULATED"/>
    <s v="45500"/>
    <x v="3"/>
    <n v="455005703000"/>
    <n v="2008"/>
    <s v="455005703000.2008"/>
    <n v="200801"/>
    <s v="000000"/>
    <x v="16"/>
    <n v="20310"/>
    <n v="0"/>
    <m/>
    <m/>
    <n v="41684.36"/>
    <m/>
    <m/>
    <m/>
  </r>
  <r>
    <s v="BENTPATH POOL (TO DAWN) - STEEL - NPS 30"/>
    <s v="11H-401"/>
    <s v="REGULATED"/>
    <s v="45500"/>
    <x v="3"/>
    <n v="455005703000"/>
    <n v="2009"/>
    <s v="455005703000.2009"/>
    <n v="200909"/>
    <s v="000000"/>
    <x v="16"/>
    <n v="20310"/>
    <n v="0"/>
    <m/>
    <m/>
    <n v="22507.96"/>
    <m/>
    <m/>
    <m/>
  </r>
  <r>
    <s v="BENTPATH POOL (TO DAWN) - STEEL - NPS 30"/>
    <s v="11H-401"/>
    <s v="REGULATED"/>
    <s v="45500"/>
    <x v="3"/>
    <n v="455005703000"/>
    <n v="2010"/>
    <s v="455005703000.2010"/>
    <n v="201001"/>
    <s v="000000"/>
    <x v="16"/>
    <n v="20310"/>
    <n v="0"/>
    <m/>
    <m/>
    <m/>
    <m/>
    <m/>
    <m/>
  </r>
  <r>
    <s v="BENTPATH POOL (TO DAWN) - STEEL - NPS 30"/>
    <s v="11H-401"/>
    <s v="REGULATED"/>
    <s v="45500"/>
    <x v="3"/>
    <n v="455005703000"/>
    <n v="2012"/>
    <s v="455005703000.2012"/>
    <n v="201210"/>
    <s v="000000"/>
    <x v="16"/>
    <n v="20310"/>
    <n v="0"/>
    <m/>
    <m/>
    <m/>
    <m/>
    <m/>
    <m/>
  </r>
  <r>
    <s v="BENTPATH POOL (TO DAWN) - STEEL - NPS 30"/>
    <s v="11H-401"/>
    <s v="REGULATED"/>
    <s v="45500"/>
    <x v="3"/>
    <n v="455005703000"/>
    <n v="2013"/>
    <s v="455005703000.2013"/>
    <n v="201306"/>
    <s v="000000"/>
    <x v="16"/>
    <n v="20310"/>
    <n v="0"/>
    <m/>
    <m/>
    <m/>
    <m/>
    <m/>
    <m/>
  </r>
  <r>
    <s v="BENTPATH POOL (TO DAWN) - STEEL - NPS 30"/>
    <s v="11H-401"/>
    <s v="UNREGULATED"/>
    <s v="55500"/>
    <x v="3"/>
    <n v="555005703000"/>
    <n v="2008"/>
    <s v="555005703000.2008"/>
    <n v="200801"/>
    <s v="000000"/>
    <x v="16"/>
    <s v="U-20310"/>
    <m/>
    <n v="0"/>
    <m/>
    <m/>
    <n v="388.15999999999997"/>
    <m/>
    <m/>
  </r>
  <r>
    <s v="BENTPATH POOL (TO DAWN) - STEEL - NPS 30"/>
    <s v="11H-401"/>
    <s v="UNREGULATED"/>
    <s v="55500"/>
    <x v="3"/>
    <n v="555005703000"/>
    <n v="2009"/>
    <s v="555005703000.2009"/>
    <n v="200909"/>
    <s v="000000"/>
    <x v="16"/>
    <s v="U-20310"/>
    <m/>
    <n v="0"/>
    <m/>
    <m/>
    <n v="156.86000000000001"/>
    <m/>
    <m/>
  </r>
  <r>
    <s v="BENTPATH POOL (TO DAWN) - STEEL - NPS 30"/>
    <s v="11H-401"/>
    <s v="UNREGULATED"/>
    <s v="55500"/>
    <x v="3"/>
    <n v="555005703000"/>
    <n v="2010"/>
    <s v="555005703000.2010"/>
    <n v="201001"/>
    <s v="000000"/>
    <x v="16"/>
    <s v="U-20310"/>
    <m/>
    <n v="0"/>
    <m/>
    <m/>
    <m/>
    <m/>
    <m/>
  </r>
  <r>
    <s v="BENTPATH POOL (TO DAWN) - STEEL - NPS 30"/>
    <s v="11H-401"/>
    <s v="UNREGULATED"/>
    <s v="55500"/>
    <x v="3"/>
    <n v="555005703000"/>
    <n v="2012"/>
    <s v="555005703000.2012"/>
    <n v="201210"/>
    <s v="000000"/>
    <x v="16"/>
    <s v="U-20310"/>
    <m/>
    <n v="0"/>
    <m/>
    <m/>
    <m/>
    <m/>
    <m/>
  </r>
  <r>
    <s v="BENTPATH POOL (TO DAWN) - STEEL - NPS 30"/>
    <s v="11H-401"/>
    <s v="UNREGULATED"/>
    <s v="55500"/>
    <x v="3"/>
    <n v="555005703000"/>
    <n v="2013"/>
    <s v="555005703000.2013"/>
    <n v="201306"/>
    <s v="000000"/>
    <x v="16"/>
    <s v="U-20310"/>
    <m/>
    <n v="0"/>
    <m/>
    <m/>
    <m/>
    <m/>
    <m/>
  </r>
  <r>
    <s v="BENTPATH POOL FIELD LINES"/>
    <s v="11H-401"/>
    <s v="REGULATED"/>
    <s v="45500"/>
    <x v="3"/>
    <n v="455005739999"/>
    <n v="1997"/>
    <s v="455005739999.1997"/>
    <n v="199712"/>
    <s v="000000"/>
    <x v="16"/>
    <n v="20310"/>
    <n v="26912.5"/>
    <m/>
    <m/>
    <m/>
    <m/>
    <m/>
    <m/>
  </r>
  <r>
    <s v="BENTPATH POOL FIELD LINES"/>
    <s v="11H-401"/>
    <s v="UNREGULATED"/>
    <s v="55500"/>
    <x v="3"/>
    <n v="555005739999"/>
    <n v="1997"/>
    <s v="555005739999.1997"/>
    <n v="199712"/>
    <s v="000000"/>
    <x v="16"/>
    <s v="U-20310"/>
    <m/>
    <n v="16259"/>
    <m/>
    <m/>
    <m/>
    <m/>
    <m/>
  </r>
  <r>
    <s v="BENTPATH POOL FIELD LINES - GROUNDBED #"/>
    <s v="11H-401"/>
    <s v="REGULATED"/>
    <s v="45500"/>
    <x v="3"/>
    <n v="455005729999"/>
    <n v="1997"/>
    <s v="455005729999.1997"/>
    <n v="199712"/>
    <s v="000000"/>
    <x v="16"/>
    <n v="20310"/>
    <n v="19811.96"/>
    <m/>
    <m/>
    <m/>
    <m/>
    <m/>
    <m/>
  </r>
  <r>
    <s v="BENTPATH POOL FIELD LINES - GROUNDBED #"/>
    <s v="11H-401"/>
    <s v="UNREGULATED"/>
    <s v="55500"/>
    <x v="3"/>
    <n v="555005729999"/>
    <n v="1997"/>
    <s v="555005729999.1997"/>
    <n v="199712"/>
    <s v="000000"/>
    <x v="16"/>
    <s v="U-20310"/>
    <m/>
    <n v="11969"/>
    <m/>
    <m/>
    <m/>
    <m/>
    <m/>
  </r>
  <r>
    <s v="BENTPATH POOL STATION"/>
    <s v="11H-401"/>
    <s v="REGULATED"/>
    <s v="45700"/>
    <x v="0"/>
    <n v="457005700021"/>
    <n v="615"/>
    <s v="457005700021.615"/>
    <n v="199901"/>
    <s v="000000"/>
    <x v="16"/>
    <n v="20310"/>
    <n v="1563461.43"/>
    <m/>
    <m/>
    <m/>
    <m/>
    <m/>
    <m/>
  </r>
  <r>
    <s v="BENTPATH POOL STATION"/>
    <s v="11H-401"/>
    <s v="UNREGULATED"/>
    <s v="55700"/>
    <x v="0"/>
    <n v="557005700021"/>
    <n v="615"/>
    <s v="557005700021.615"/>
    <n v="199901"/>
    <s v="000000"/>
    <x v="16"/>
    <s v="U-20310"/>
    <m/>
    <n v="944569"/>
    <m/>
    <m/>
    <m/>
    <m/>
    <m/>
  </r>
  <r>
    <s v="BENTPATH POOL STATION - GROUND BED"/>
    <s v="11H-401"/>
    <s v="REGULATED"/>
    <s v="45700"/>
    <x v="0"/>
    <n v="457005700021"/>
    <n v="270"/>
    <s v="457005700021.270"/>
    <n v="199901"/>
    <s v="000000"/>
    <x v="16"/>
    <n v="20310"/>
    <n v="9423.92"/>
    <m/>
    <m/>
    <m/>
    <m/>
    <m/>
    <m/>
  </r>
  <r>
    <s v="BENTPATH POOL STATION - GROUND BED"/>
    <s v="11H-401"/>
    <s v="UNREGULATED"/>
    <s v="55700"/>
    <x v="0"/>
    <n v="557005700021"/>
    <n v="270"/>
    <s v="557005700021.270"/>
    <n v="199901"/>
    <s v="000000"/>
    <x v="16"/>
    <s v="U-20310"/>
    <m/>
    <n v="5693"/>
    <m/>
    <m/>
    <m/>
    <m/>
    <m/>
  </r>
  <r>
    <s v="BENTPATH POOL STATION - TELEMETRY"/>
    <s v="11H-401"/>
    <s v="REGULATED"/>
    <s v="45700"/>
    <x v="0"/>
    <n v="457005700021"/>
    <n v="780"/>
    <s v="457005700021.780"/>
    <n v="199901"/>
    <s v="000000"/>
    <x v="16"/>
    <n v="20310"/>
    <n v="11704.32"/>
    <m/>
    <m/>
    <m/>
    <m/>
    <m/>
    <m/>
  </r>
  <r>
    <s v="BENTPATH POOL STATION - TELEMETRY"/>
    <s v="11H-401"/>
    <s v="REGULATED"/>
    <s v="45700"/>
    <x v="0"/>
    <n v="457005700049"/>
    <n v="780"/>
    <s v="457005700049.780"/>
    <n v="200712"/>
    <s v="000000"/>
    <x v="16"/>
    <n v="20310"/>
    <n v="15395.35"/>
    <m/>
    <m/>
    <n v="4190.0200000000004"/>
    <m/>
    <m/>
    <m/>
  </r>
  <r>
    <s v="BENTPATH POOL STATION - TELEMETRY"/>
    <s v="11H-401"/>
    <s v="UNREGULATED"/>
    <s v="55700"/>
    <x v="0"/>
    <n v="557005700021"/>
    <n v="780"/>
    <s v="557005700021.780"/>
    <n v="199901"/>
    <s v="000000"/>
    <x v="16"/>
    <s v="U-20310"/>
    <m/>
    <n v="7071"/>
    <m/>
    <m/>
    <m/>
    <m/>
    <m/>
  </r>
  <r>
    <s v="BENTPATH POOL STATION - TELEMETRY"/>
    <s v="11H-401"/>
    <s v="UNREGULATED"/>
    <s v="55700"/>
    <x v="0"/>
    <n v="557005700049"/>
    <n v="780"/>
    <s v="557005700049.780"/>
    <n v="200712"/>
    <s v="000000"/>
    <x v="16"/>
    <s v="U-20310"/>
    <m/>
    <n v="6769.22"/>
    <m/>
    <m/>
    <m/>
    <m/>
    <m/>
  </r>
  <r>
    <s v="BENTPATH POOL STATION RTU Bristol"/>
    <s v="11H-401"/>
    <s v="REGULATED"/>
    <s v="45700"/>
    <x v="0"/>
    <n v="457005700155"/>
    <n v="780"/>
    <s v="457005700155.780"/>
    <n v="201609"/>
    <s v="000000"/>
    <x v="16"/>
    <n v="20310"/>
    <n v="31245.87"/>
    <m/>
    <m/>
    <m/>
    <m/>
    <m/>
    <m/>
  </r>
  <r>
    <s v="BENTPATH POOL STATION RTU Bristol"/>
    <s v="11H-401"/>
    <s v="UNREGULATED"/>
    <s v="55700"/>
    <x v="0"/>
    <n v="557005700155"/>
    <n v="780"/>
    <s v="557005700155.780"/>
    <n v="201609"/>
    <s v="000000"/>
    <x v="16"/>
    <s v="U-20310"/>
    <m/>
    <n v="18907.990000000002"/>
    <m/>
    <m/>
    <m/>
    <m/>
    <m/>
  </r>
  <r>
    <s v="BENTPATH - WELL UB8 - ID 3492"/>
    <s v="11H-401"/>
    <s v="UNREGULATED"/>
    <s v="55300"/>
    <x v="5"/>
    <n v="553005700622"/>
    <n v="910"/>
    <s v="553005700622.910"/>
    <n v="201712"/>
    <s v="000000"/>
    <x v="16"/>
    <s v="U-20310"/>
    <m/>
    <n v="350354.9"/>
    <m/>
    <m/>
    <m/>
    <m/>
    <m/>
  </r>
  <r>
    <s v="BENTPATH - WELL UB10 - ID 9845"/>
    <s v="11H-401"/>
    <s v="UNREGULATED"/>
    <s v="55300"/>
    <x v="5"/>
    <n v="553005700623"/>
    <n v="910"/>
    <s v="553005700623.910"/>
    <n v="201708"/>
    <s v="000000"/>
    <x v="16"/>
    <s v="U-20310"/>
    <m/>
    <n v="33505.22"/>
    <m/>
    <m/>
    <m/>
    <m/>
    <m/>
  </r>
  <r>
    <s v="BENTPATH - WELL UB11 - ID 9846"/>
    <s v="11H-401"/>
    <s v="UNREGULATED"/>
    <s v="55300"/>
    <x v="5"/>
    <n v="553005700624"/>
    <n v="910"/>
    <s v="553005700624.910"/>
    <n v="201708"/>
    <s v="000000"/>
    <x v="16"/>
    <s v="U-20310"/>
    <m/>
    <n v="14351.33"/>
    <m/>
    <m/>
    <m/>
    <m/>
    <m/>
  </r>
  <r>
    <s v="BENTPATH - WELL UB13"/>
    <s v="11H-401"/>
    <s v="UNREGULATED"/>
    <s v="55300"/>
    <x v="5"/>
    <n v="553005700649"/>
    <n v="910"/>
    <s v="553005700649.910"/>
    <n v="201712"/>
    <s v="000000"/>
    <x v="16"/>
    <s v="U-20310"/>
    <m/>
    <n v="422262.04"/>
    <m/>
    <m/>
    <m/>
    <m/>
    <m/>
  </r>
  <r>
    <s v="Bentpath Pool, UB1, Well Optimization"/>
    <s v="11H-401"/>
    <s v="UNREGULATED"/>
    <s v="55300"/>
    <x v="5"/>
    <n v="553005700655"/>
    <n v="910"/>
    <s v="553005700655.910"/>
    <n v="201809"/>
    <s v="000000"/>
    <x v="16"/>
    <s v="U-20310"/>
    <m/>
    <n v="38322.870000000003"/>
    <m/>
    <m/>
    <m/>
    <m/>
    <m/>
  </r>
  <r>
    <s v="Bentpath Pool, UB8, Well Optimization"/>
    <s v="11H-401"/>
    <s v="UNREGULATED"/>
    <s v="55300"/>
    <x v="5"/>
    <n v="553005700656"/>
    <n v="910"/>
    <s v="553005700656.910"/>
    <n v="201809"/>
    <s v="000000"/>
    <x v="16"/>
    <s v="U-20310"/>
    <m/>
    <n v="51777.36"/>
    <m/>
    <m/>
    <m/>
    <m/>
    <m/>
  </r>
  <r>
    <s v="BENTPATH/ROSEDALE"/>
    <s v="11G-602"/>
    <s v="REGULATED"/>
    <s v="45000"/>
    <x v="7"/>
    <n v="450006500043"/>
    <n v="2006"/>
    <s v="450006500043.2006"/>
    <n v="200610"/>
    <s v="000000"/>
    <x v="11"/>
    <n v="20310"/>
    <n v="14399.14"/>
    <m/>
    <m/>
    <m/>
    <m/>
    <m/>
    <m/>
  </r>
  <r>
    <s v="BENTPATH/ROSEDALE"/>
    <s v="11G-602"/>
    <s v="UNREGULATED"/>
    <s v="55000"/>
    <x v="7"/>
    <n v="550006500043"/>
    <n v="2006"/>
    <s v="550006500043.2006"/>
    <n v="200610"/>
    <s v="000000"/>
    <x v="11"/>
    <s v="U-20310"/>
    <m/>
    <n v="8700"/>
    <m/>
    <m/>
    <m/>
    <m/>
    <m/>
  </r>
  <r>
    <s v="BENTPATH/ROSEDALE - TELEMETRY/CONTROL BUILDING"/>
    <s v="11H-401"/>
    <s v="REGULATED"/>
    <s v="45200"/>
    <x v="1"/>
    <n v="452006600105"/>
    <n v="230"/>
    <s v="452006600105.230"/>
    <n v="199709"/>
    <s v="000000"/>
    <x v="16"/>
    <n v="20310"/>
    <n v="19721.740000000002"/>
    <m/>
    <m/>
    <m/>
    <m/>
    <m/>
    <m/>
  </r>
  <r>
    <s v="BENTPATH/ROSEDALE - TELEMETRY/CONTROL BUILDING"/>
    <s v="11H-401"/>
    <s v="REGULATED"/>
    <s v="45200"/>
    <x v="1"/>
    <n v="452006600105"/>
    <n v="240"/>
    <s v="452006600105.240"/>
    <n v="199712"/>
    <s v="000000"/>
    <x v="16"/>
    <n v="20310"/>
    <n v="13070.47"/>
    <m/>
    <m/>
    <m/>
    <m/>
    <m/>
    <m/>
  </r>
  <r>
    <s v="BENTPATH/ROSEDALE - TELEMETRY/CONTROL BUILDING"/>
    <s v="11H-401"/>
    <s v="REGULATED"/>
    <s v="45200"/>
    <x v="1"/>
    <n v="452006600105"/>
    <n v="752"/>
    <s v="452006600105.752"/>
    <n v="199709"/>
    <s v="000000"/>
    <x v="16"/>
    <n v="20310"/>
    <n v="76343.48"/>
    <m/>
    <m/>
    <m/>
    <m/>
    <m/>
    <m/>
  </r>
  <r>
    <s v="BENTPATH/ROSEDALE - TELEMETRY/CONTROL BUILDING"/>
    <s v="11H-401"/>
    <s v="REGULATED"/>
    <s v="45200"/>
    <x v="1"/>
    <n v="452006600105"/>
    <n v="760"/>
    <s v="452006600105.760"/>
    <n v="199712"/>
    <s v="000000"/>
    <x v="16"/>
    <n v="20310"/>
    <n v="1856.15"/>
    <m/>
    <n v="1856.15"/>
    <m/>
    <m/>
    <m/>
    <m/>
  </r>
  <r>
    <s v="BENTPATH/ROSEDALE - TELEMETRY/CONTROL BUILDING"/>
    <s v="11H-401"/>
    <s v="REGULATED"/>
    <s v="45200"/>
    <x v="1"/>
    <n v="452006600105"/>
    <n v="761"/>
    <s v="452006600105.761"/>
    <n v="199712"/>
    <s v="000000"/>
    <x v="16"/>
    <n v="20310"/>
    <n v="44463.95"/>
    <m/>
    <m/>
    <m/>
    <m/>
    <m/>
    <m/>
  </r>
  <r>
    <s v="BENTPATH/ROSEDALE - TELEMETRY/CONTROL BUILDING"/>
    <s v="11H-401"/>
    <s v="REGULATED"/>
    <s v="45200"/>
    <x v="1"/>
    <n v="452006600105"/>
    <n v="763"/>
    <s v="452006600105.763"/>
    <n v="199712"/>
    <s v="000000"/>
    <x v="16"/>
    <n v="20310"/>
    <n v="17042.490000000002"/>
    <m/>
    <m/>
    <m/>
    <m/>
    <m/>
    <m/>
  </r>
  <r>
    <s v="BENTPATH/ROSEDALE - TELEMETRY/CONTROL BUILDING"/>
    <s v="11H-401"/>
    <s v="UNREGULATED"/>
    <s v="55200"/>
    <x v="1"/>
    <n v="552006600105"/>
    <n v="230"/>
    <s v="552006600105.230"/>
    <n v="199709"/>
    <s v="000000"/>
    <x v="16"/>
    <s v="U-20310"/>
    <m/>
    <n v="11915"/>
    <m/>
    <m/>
    <m/>
    <m/>
    <m/>
  </r>
  <r>
    <s v="BENTPATH/ROSEDALE - TELEMETRY/CONTROL BUILDING"/>
    <s v="11H-401"/>
    <s v="UNREGULATED"/>
    <s v="55200"/>
    <x v="1"/>
    <n v="552006600105"/>
    <n v="240"/>
    <s v="552006600105.240"/>
    <n v="199712"/>
    <s v="000000"/>
    <x v="16"/>
    <s v="U-20310"/>
    <m/>
    <n v="7897"/>
    <m/>
    <m/>
    <m/>
    <m/>
    <m/>
  </r>
  <r>
    <s v="BENTPATH/ROSEDALE - TELEMETRY/CONTROL BUILDING"/>
    <s v="11H-401"/>
    <s v="UNREGULATED"/>
    <s v="55200"/>
    <x v="1"/>
    <n v="552006600105"/>
    <n v="752"/>
    <s v="552006600105.752"/>
    <n v="199709"/>
    <s v="000000"/>
    <x v="16"/>
    <s v="U-20310"/>
    <m/>
    <n v="46123"/>
    <m/>
    <m/>
    <m/>
    <m/>
    <m/>
  </r>
  <r>
    <s v="BENTPATH/ROSEDALE - TELEMETRY/CONTROL BUILDING"/>
    <s v="11H-401"/>
    <s v="UNREGULATED"/>
    <s v="55200"/>
    <x v="1"/>
    <n v="552006600105"/>
    <n v="761"/>
    <s v="552006600105.761"/>
    <n v="199712"/>
    <s v="000000"/>
    <x v="16"/>
    <s v="U-20310"/>
    <m/>
    <n v="26863"/>
    <m/>
    <m/>
    <m/>
    <m/>
    <m/>
  </r>
  <r>
    <s v="BENTPATH/ROSEDALE - TELEMETRY/CONTROL BUILDING"/>
    <s v="11H-401"/>
    <s v="UNREGULATED"/>
    <s v="55200"/>
    <x v="1"/>
    <n v="552006600105"/>
    <n v="763"/>
    <s v="552006600105.763"/>
    <n v="199712"/>
    <s v="000000"/>
    <x v="16"/>
    <s v="U-20310"/>
    <m/>
    <n v="10296"/>
    <m/>
    <m/>
    <m/>
    <m/>
    <m/>
  </r>
  <r>
    <s v="BENTPATH/ROSEDALE 156 COMPRESSOR STN"/>
    <s v="11G-602"/>
    <s v="REGULATED"/>
    <s v="45000"/>
    <x v="7"/>
    <n v="450006500035"/>
    <n v="1997"/>
    <s v="450006500035.1997"/>
    <n v="199709"/>
    <s v="000000"/>
    <x v="11"/>
    <n v="20310"/>
    <n v="8695.69"/>
    <m/>
    <m/>
    <m/>
    <m/>
    <m/>
    <m/>
  </r>
  <r>
    <s v="BENTPATH/ROSEDALE 156 COMPRESSOR STN"/>
    <s v="11G-602"/>
    <s v="UNREGULATED"/>
    <s v="55000"/>
    <x v="7"/>
    <n v="550006500035"/>
    <n v="1997"/>
    <s v="550006500035.1997"/>
    <n v="199709"/>
    <s v="000000"/>
    <x v="11"/>
    <s v="U-20310"/>
    <m/>
    <n v="5254"/>
    <m/>
    <m/>
    <m/>
    <m/>
    <m/>
  </r>
  <r>
    <s v="BENTPATH/ROSEDALE COMPRESSOR SITE"/>
    <s v="11H-401"/>
    <s v="REGULATED"/>
    <s v="45000"/>
    <x v="7"/>
    <n v="450005700014"/>
    <n v="1978"/>
    <s v="450005700014.1978"/>
    <n v="197708"/>
    <s v="000000"/>
    <x v="16"/>
    <n v="20310"/>
    <n v="21432.9"/>
    <m/>
    <m/>
    <m/>
    <m/>
    <m/>
    <m/>
  </r>
  <r>
    <s v="BENTPATH/ROSEDALE COMPRESSOR SITE"/>
    <s v="11H-401"/>
    <s v="UNREGULATED"/>
    <s v="55000"/>
    <x v="7"/>
    <n v="550005700014"/>
    <n v="1978"/>
    <s v="550005700014.1978"/>
    <n v="197708"/>
    <s v="000000"/>
    <x v="16"/>
    <s v="U-20310"/>
    <m/>
    <n v="12949"/>
    <m/>
    <m/>
    <m/>
    <m/>
    <m/>
  </r>
  <r>
    <s v="BENTPATH/ROSEDALE COMPRESSOR SITE - GAUGE BUILDI"/>
    <s v="11H-401"/>
    <s v="REGULATED"/>
    <s v="45200"/>
    <x v="1"/>
    <n v="452006600047"/>
    <n v="763"/>
    <s v="452006600047.763"/>
    <n v="198403"/>
    <s v="000000"/>
    <x v="16"/>
    <n v="20310"/>
    <n v="5838.28"/>
    <m/>
    <m/>
    <m/>
    <m/>
    <m/>
    <m/>
  </r>
  <r>
    <s v="BENTPATH/ROSEDALE COMPRESSOR SITE - GAUGE BUILDI"/>
    <s v="11H-401"/>
    <s v="UNREGULATED"/>
    <s v="55200"/>
    <x v="1"/>
    <n v="552006600047"/>
    <n v="763"/>
    <s v="552006600047.763"/>
    <n v="198403"/>
    <s v="000000"/>
    <x v="16"/>
    <s v="U-20310"/>
    <m/>
    <n v="3528"/>
    <m/>
    <m/>
    <m/>
    <m/>
    <m/>
  </r>
  <r>
    <s v="BENTPATH/ROSEDALE SITE"/>
    <s v="11H-401"/>
    <s v="REGULATED"/>
    <s v="45200"/>
    <x v="1"/>
    <n v="452006600046"/>
    <n v="751"/>
    <s v="452006600046.751"/>
    <n v="199812"/>
    <s v="000000"/>
    <x v="16"/>
    <n v="20310"/>
    <n v="232.9"/>
    <m/>
    <n v="232.9"/>
    <m/>
    <m/>
    <m/>
    <m/>
  </r>
  <r>
    <s v="BENTPATH/ROSEDALE SITE"/>
    <s v="11H-401"/>
    <s v="REGULATED"/>
    <s v="45200"/>
    <x v="1"/>
    <n v="452006600046"/>
    <n v="763"/>
    <s v="452006600046.763"/>
    <n v="197803"/>
    <s v="000000"/>
    <x v="16"/>
    <n v="20310"/>
    <n v="15137.48"/>
    <m/>
    <m/>
    <m/>
    <m/>
    <m/>
    <m/>
  </r>
  <r>
    <s v="BENTPATH/ROSEDALE SITE"/>
    <s v="11H-401"/>
    <s v="UNREGULATED"/>
    <s v="55200"/>
    <x v="1"/>
    <n v="552006600046"/>
    <n v="763"/>
    <s v="552006600046.763"/>
    <n v="197803"/>
    <s v="000000"/>
    <x v="16"/>
    <s v="U-20310"/>
    <m/>
    <n v="9145"/>
    <m/>
    <m/>
    <m/>
    <m/>
    <m/>
  </r>
  <r>
    <s v="BICKFORD LINE VALVE SITE PART 5"/>
    <s v="10F-201"/>
    <s v="REGULATED"/>
    <s v="45000"/>
    <x v="7"/>
    <n v="450005400030"/>
    <n v="1984"/>
    <s v="450005400030.1984"/>
    <n v="198304"/>
    <s v="000000"/>
    <x v="18"/>
    <n v="20310"/>
    <n v="2973.67"/>
    <m/>
    <m/>
    <m/>
    <m/>
    <m/>
    <m/>
  </r>
  <r>
    <s v="BICKFORD STATION"/>
    <s v="10F-201"/>
    <s v="REGULATED"/>
    <s v="45000"/>
    <x v="7"/>
    <n v="450005400032"/>
    <n v="1973"/>
    <s v="450005400032.1973"/>
    <n v="197204"/>
    <s v="000000"/>
    <x v="18"/>
    <n v="20310"/>
    <n v="750.27"/>
    <m/>
    <n v="750.27"/>
    <m/>
    <m/>
    <m/>
    <m/>
  </r>
  <r>
    <s v="BICKFORD"/>
    <s v="10F-201"/>
    <s v="REGULATED"/>
    <s v="45000"/>
    <x v="7"/>
    <n v="450005400033"/>
    <n v="1989"/>
    <s v="450005400033.1989"/>
    <n v="198811"/>
    <s v="000000"/>
    <x v="18"/>
    <n v="20310"/>
    <n v="220217.25"/>
    <m/>
    <m/>
    <m/>
    <m/>
    <m/>
    <m/>
  </r>
  <r>
    <s v="BICKFORD-DAWN STATION EXPANSION - TERMIN"/>
    <s v="10F-201"/>
    <s v="REGULATED"/>
    <s v="45000"/>
    <x v="7"/>
    <n v="450005400034"/>
    <n v="1994"/>
    <s v="450005400034.1994"/>
    <n v="199307"/>
    <s v="000000"/>
    <x v="18"/>
    <n v="20310"/>
    <n v="35200.54"/>
    <m/>
    <m/>
    <m/>
    <m/>
    <m/>
    <m/>
  </r>
  <r>
    <s v="BICKFORD - COMPRESSOR STN - YARD"/>
    <s v="10F-201"/>
    <s v="REGULATED"/>
    <s v="45200"/>
    <x v="1"/>
    <n v="452005400097"/>
    <n v="752"/>
    <s v="452005400097.752"/>
    <n v="199103"/>
    <s v="000000"/>
    <x v="18"/>
    <n v="20310"/>
    <n v="309382.59000000003"/>
    <m/>
    <m/>
    <m/>
    <m/>
    <m/>
    <m/>
  </r>
  <r>
    <s v="BICKFORD - COMPRESSOR STN - COMPRESSOR BLDG"/>
    <s v="10F-201"/>
    <s v="REGULATED"/>
    <s v="45200"/>
    <x v="1"/>
    <n v="452005400097"/>
    <n v="763"/>
    <s v="452005400097.763"/>
    <n v="199103"/>
    <s v="000000"/>
    <x v="18"/>
    <n v="20310"/>
    <n v="209635.84"/>
    <m/>
    <m/>
    <m/>
    <m/>
    <m/>
    <m/>
  </r>
  <r>
    <s v="BICKFORD - COMPRESSOR STN - COMPRESSOR BLDG"/>
    <s v="10F-201"/>
    <s v="REGULATED"/>
    <s v="45200"/>
    <x v="1"/>
    <n v="452005400098"/>
    <n v="763"/>
    <s v="452005400098.763"/>
    <n v="199103"/>
    <s v="000000"/>
    <x v="18"/>
    <n v="20310"/>
    <n v="81577.72"/>
    <m/>
    <m/>
    <m/>
    <m/>
    <m/>
    <m/>
  </r>
  <r>
    <s v="STO LED LIGHTING UPG INSIDE COMP Bldg Structure4"/>
    <s v="10F-201"/>
    <s v="REGULATED"/>
    <s v="45200"/>
    <x v="1"/>
    <n v="452005400263"/>
    <n v="763"/>
    <s v="452005400263.763"/>
    <n v="201512"/>
    <s v="000000"/>
    <x v="18"/>
    <n v="20310"/>
    <n v="12879.85"/>
    <m/>
    <m/>
    <m/>
    <m/>
    <m/>
    <m/>
  </r>
  <r>
    <s v="Bickford Compressor Stn 10F-201 - Fencing"/>
    <s v="10F-201"/>
    <s v="REGULATED"/>
    <s v="45200"/>
    <x v="1"/>
    <n v="452005400295"/>
    <n v="230"/>
    <s v="452005400295.230"/>
    <n v="201712"/>
    <s v="000000"/>
    <x v="18"/>
    <n v="20310"/>
    <n v="7372.52"/>
    <m/>
    <m/>
    <m/>
    <m/>
    <m/>
    <m/>
  </r>
  <r>
    <s v="BICKFORD - WELL IB14 - ID 2181"/>
    <s v="10F-201"/>
    <s v="REGULATED"/>
    <s v="45300"/>
    <x v="5"/>
    <n v="453005400014"/>
    <n v="910"/>
    <s v="453005400014.910"/>
    <n v="197409"/>
    <s v="000000"/>
    <x v="18"/>
    <n v="20310"/>
    <n v="39864.75"/>
    <m/>
    <m/>
    <m/>
    <m/>
    <m/>
    <m/>
  </r>
  <r>
    <s v="BICKFORD - WELL BAS 18 - ID 2197 - GRNDBED#66"/>
    <s v="10F-201"/>
    <s v="REGULATED"/>
    <s v="45300"/>
    <x v="5"/>
    <n v="453005400018"/>
    <n v="270"/>
    <s v="453005400018.270"/>
    <n v="199504"/>
    <s v="000000"/>
    <x v="18"/>
    <n v="20310"/>
    <n v="14106.46"/>
    <m/>
    <m/>
    <m/>
    <m/>
    <m/>
    <m/>
  </r>
  <r>
    <s v="BICKFORD - WELL BAS 18 - ID 2197 - RCTFIER#66"/>
    <s v="10F-201"/>
    <s v="REGULATED"/>
    <s v="45300"/>
    <x v="5"/>
    <n v="453005400018"/>
    <n v="670"/>
    <s v="453005400018.670"/>
    <n v="199504"/>
    <s v="000000"/>
    <x v="18"/>
    <n v="20310"/>
    <n v="1671.16"/>
    <m/>
    <m/>
    <m/>
    <m/>
    <m/>
    <m/>
  </r>
  <r>
    <s v="BICKFORD - WELL BAS 18 - ID 2197"/>
    <s v="10F-201"/>
    <s v="REGULATED"/>
    <s v="45300"/>
    <x v="5"/>
    <n v="453005400018"/>
    <n v="910"/>
    <s v="453005400018.910"/>
    <n v="199510"/>
    <s v="000000"/>
    <x v="18"/>
    <n v="20310"/>
    <n v="278705.84999999998"/>
    <m/>
    <m/>
    <m/>
    <m/>
    <m/>
    <m/>
  </r>
  <r>
    <s v="BICKFORD - WELL IB21 - ID 2156 - TELEMETRY"/>
    <s v="10F-201"/>
    <s v="REGULATED"/>
    <s v="45300"/>
    <x v="5"/>
    <n v="453005400021"/>
    <n v="780"/>
    <s v="453005400021.780"/>
    <n v="200112"/>
    <s v="000000"/>
    <x v="18"/>
    <n v="20310"/>
    <n v="2635.95"/>
    <m/>
    <m/>
    <m/>
    <m/>
    <m/>
    <m/>
  </r>
  <r>
    <s v="BICKFORD - WELL IB21 - ID2156 - ELCTRCL/CNTRL"/>
    <s v="10F-201"/>
    <s v="REGULATED"/>
    <s v="45300"/>
    <x v="5"/>
    <n v="453005400021"/>
    <n v="84"/>
    <s v="453005400021.84"/>
    <n v="200112"/>
    <s v="000000"/>
    <x v="18"/>
    <n v="20310"/>
    <n v="1625.77"/>
    <m/>
    <n v="1625.77"/>
    <m/>
    <m/>
    <m/>
    <m/>
  </r>
  <r>
    <s v="BICKFORD - WELL IB21 - ID 2156"/>
    <s v="10F-201"/>
    <s v="REGULATED"/>
    <s v="45300"/>
    <x v="5"/>
    <n v="453005400021"/>
    <n v="910"/>
    <s v="453005400021.910"/>
    <n v="197409"/>
    <s v="000000"/>
    <x v="18"/>
    <n v="20310"/>
    <n v="199892.99"/>
    <m/>
    <m/>
    <m/>
    <m/>
    <m/>
    <m/>
  </r>
  <r>
    <s v="BICKFORD - WELL B22 - ID 2162"/>
    <s v="10F-201"/>
    <s v="REGULATED"/>
    <s v="45300"/>
    <x v="5"/>
    <n v="453005400022"/>
    <n v="910"/>
    <s v="453005400022.910"/>
    <n v="197409"/>
    <s v="000000"/>
    <x v="18"/>
    <n v="20310"/>
    <n v="170032.56"/>
    <m/>
    <m/>
    <m/>
    <m/>
    <m/>
    <m/>
  </r>
  <r>
    <s v="BICKFORD - WELL UB27 - ID 2160"/>
    <s v="10F-201"/>
    <s v="REGULATED"/>
    <s v="45300"/>
    <x v="5"/>
    <n v="453005400027"/>
    <n v="2008"/>
    <s v="453005400027.2008"/>
    <n v="200808"/>
    <s v="000000"/>
    <x v="18"/>
    <n v="20310"/>
    <n v="422168.37"/>
    <m/>
    <m/>
    <n v="46826.93"/>
    <m/>
    <m/>
    <m/>
  </r>
  <r>
    <s v="BICKFORD - WELL UB27 - ID 2160"/>
    <s v="10F-201"/>
    <s v="REGULATED"/>
    <s v="45300"/>
    <x v="5"/>
    <n v="453005400027"/>
    <n v="910"/>
    <s v="453005400027.910"/>
    <n v="199611"/>
    <s v="000000"/>
    <x v="18"/>
    <n v="20310"/>
    <n v="216203.3"/>
    <m/>
    <m/>
    <m/>
    <m/>
    <m/>
    <m/>
  </r>
  <r>
    <s v="BICKFORD - WELL UB28 - ID 2159"/>
    <s v="10F-201"/>
    <s v="REGULATED"/>
    <s v="45300"/>
    <x v="5"/>
    <n v="453005400028"/>
    <n v="2008"/>
    <s v="453005400028.2008"/>
    <n v="200808"/>
    <s v="000000"/>
    <x v="18"/>
    <n v="20310"/>
    <n v="27926.45"/>
    <m/>
    <m/>
    <n v="3083.58"/>
    <m/>
    <m/>
    <m/>
  </r>
  <r>
    <s v="BICKFORD - WELL UB28 - ID 2159"/>
    <s v="10F-201"/>
    <s v="REGULATED"/>
    <s v="45300"/>
    <x v="5"/>
    <n v="453005400028"/>
    <n v="910"/>
    <s v="453005400028.910"/>
    <n v="199611"/>
    <s v="000000"/>
    <x v="18"/>
    <n v="20310"/>
    <n v="186713.45"/>
    <m/>
    <m/>
    <m/>
    <m/>
    <m/>
    <m/>
  </r>
  <r>
    <s v="BICKFORD - WELL UB29 - ID 2158"/>
    <s v="10F-201"/>
    <s v="REGULATED"/>
    <s v="45300"/>
    <x v="5"/>
    <n v="453005400029"/>
    <n v="2008"/>
    <s v="453005400029.2008"/>
    <n v="200808"/>
    <s v="000000"/>
    <x v="18"/>
    <n v="20310"/>
    <n v="35143.17"/>
    <m/>
    <m/>
    <n v="5675.68"/>
    <m/>
    <m/>
    <m/>
  </r>
  <r>
    <s v="BICKFORD - WELL UB29 - ID 2158"/>
    <s v="10F-201"/>
    <s v="REGULATED"/>
    <s v="45300"/>
    <x v="5"/>
    <n v="453005400029"/>
    <n v="910"/>
    <s v="453005400029.910"/>
    <n v="199611"/>
    <s v="000000"/>
    <x v="18"/>
    <n v="20310"/>
    <n v="196706.29"/>
    <m/>
    <m/>
    <m/>
    <m/>
    <m/>
    <m/>
  </r>
  <r>
    <s v="BICKFORD - WELL UB30 - ID 2163"/>
    <s v="10F-201"/>
    <s v="REGULATED"/>
    <s v="45300"/>
    <x v="5"/>
    <n v="453005400030"/>
    <n v="2008"/>
    <s v="453005400030.2008"/>
    <n v="200808"/>
    <s v="000000"/>
    <x v="18"/>
    <n v="20310"/>
    <n v="20931.95"/>
    <m/>
    <m/>
    <n v="2311.2600000000002"/>
    <m/>
    <m/>
    <m/>
  </r>
  <r>
    <s v="BICKFORD - WELL UB30 - ID 2163"/>
    <s v="10F-201"/>
    <s v="REGULATED"/>
    <s v="45300"/>
    <x v="5"/>
    <n v="453005400030"/>
    <n v="910"/>
    <s v="453005400030.910"/>
    <n v="199611"/>
    <s v="000000"/>
    <x v="18"/>
    <n v="20310"/>
    <n v="207060.99"/>
    <m/>
    <m/>
    <m/>
    <m/>
    <m/>
    <m/>
  </r>
  <r>
    <s v="BICKFORD - WELL UB33 - ID 2194 - GRND BED#100"/>
    <s v="10F-201"/>
    <s v="REGULATED"/>
    <s v="45300"/>
    <x v="5"/>
    <n v="453005400033"/>
    <n v="270"/>
    <s v="453005400033.270"/>
    <n v="198703"/>
    <s v="000000"/>
    <x v="18"/>
    <n v="20310"/>
    <n v="6931.44"/>
    <m/>
    <m/>
    <m/>
    <m/>
    <m/>
    <m/>
  </r>
  <r>
    <s v="BICKFORD - WELL UB33 - ID 2194"/>
    <s v="10F-201"/>
    <s v="REGULATED"/>
    <s v="45300"/>
    <x v="5"/>
    <n v="453005400033"/>
    <n v="910"/>
    <s v="453005400033.910"/>
    <n v="198103"/>
    <s v="000000"/>
    <x v="18"/>
    <n v="20310"/>
    <n v="98176.7"/>
    <m/>
    <m/>
    <m/>
    <m/>
    <m/>
    <m/>
  </r>
  <r>
    <s v="BICKFORD - WELL UB34 - ID 2189 - RCTFIER#96"/>
    <s v="10F-201"/>
    <s v="REGULATED"/>
    <s v="45300"/>
    <x v="5"/>
    <n v="453005400034"/>
    <n v="670"/>
    <s v="453005400034.670"/>
    <n v="198705"/>
    <s v="000000"/>
    <x v="18"/>
    <n v="20310"/>
    <n v="3598.62"/>
    <m/>
    <m/>
    <m/>
    <m/>
    <m/>
    <m/>
  </r>
  <r>
    <s v="BICKFORD - WELL UB34 - ID 2189"/>
    <s v="10F-201"/>
    <s v="REGULATED"/>
    <s v="45300"/>
    <x v="5"/>
    <n v="453005400034"/>
    <n v="910"/>
    <s v="453005400034.910"/>
    <n v="198611"/>
    <s v="000000"/>
    <x v="18"/>
    <n v="20310"/>
    <n v="163800.92000000001"/>
    <m/>
    <m/>
    <m/>
    <m/>
    <m/>
    <m/>
  </r>
  <r>
    <s v="BICKFORD - WELL UB35 - ID 2185"/>
    <s v="10F-201"/>
    <s v="REGULATED"/>
    <s v="45300"/>
    <x v="5"/>
    <n v="453005400035"/>
    <n v="2008"/>
    <s v="453005400035.2008"/>
    <n v="200808"/>
    <s v="000000"/>
    <x v="18"/>
    <n v="20310"/>
    <n v="14978.34"/>
    <m/>
    <m/>
    <n v="1653.88"/>
    <m/>
    <m/>
    <m/>
  </r>
  <r>
    <s v="BICKFORD - WELL UB35 - ID 2185"/>
    <s v="10F-201"/>
    <s v="REGULATED"/>
    <s v="45300"/>
    <x v="5"/>
    <n v="453005400035"/>
    <n v="910"/>
    <s v="453005400035.910"/>
    <n v="199611"/>
    <s v="000000"/>
    <x v="18"/>
    <n v="20310"/>
    <n v="225205.04"/>
    <m/>
    <m/>
    <m/>
    <m/>
    <m/>
    <m/>
  </r>
  <r>
    <s v="BICKFORD - WELL UB36 - ID 2188 - RECTIFIER#93"/>
    <s v="10F-201"/>
    <s v="REGULATED"/>
    <s v="45300"/>
    <x v="5"/>
    <n v="453005400036"/>
    <n v="670"/>
    <s v="453005400036.670"/>
    <n v="198903"/>
    <s v="000000"/>
    <x v="18"/>
    <n v="20310"/>
    <n v="4043.43"/>
    <m/>
    <m/>
    <m/>
    <m/>
    <m/>
    <m/>
  </r>
  <r>
    <s v="BICKFORD - WELL UB36 - ID 2188"/>
    <s v="10F-201"/>
    <s v="REGULATED"/>
    <s v="45300"/>
    <x v="5"/>
    <n v="453005400036"/>
    <n v="910"/>
    <s v="453005400036.910"/>
    <n v="198707"/>
    <s v="000000"/>
    <x v="18"/>
    <n v="20310"/>
    <n v="142005.99"/>
    <m/>
    <m/>
    <m/>
    <m/>
    <m/>
    <m/>
  </r>
  <r>
    <s v="BICKFORD - WELL UB 22"/>
    <s v="10F-201"/>
    <s v="REGULATED"/>
    <s v="45300"/>
    <x v="5"/>
    <n v="453005400318"/>
    <n v="910"/>
    <s v="453005400318.910"/>
    <n v="201112"/>
    <s v="000000"/>
    <x v="18"/>
    <n v="20310"/>
    <n v="119812.64"/>
    <m/>
    <m/>
    <m/>
    <m/>
    <m/>
    <m/>
  </r>
  <r>
    <s v="BICKFORD - WELL UB27 - ID 2160"/>
    <s v="10F-201"/>
    <s v="REGULATED"/>
    <s v="45300"/>
    <x v="5"/>
    <n v="453005400625"/>
    <n v="910"/>
    <s v="453005400625.910"/>
    <n v="201708"/>
    <s v="000000"/>
    <x v="18"/>
    <n v="20310"/>
    <n v="2119.31"/>
    <m/>
    <m/>
    <m/>
    <m/>
    <m/>
    <m/>
  </r>
  <r>
    <s v="BICKFORD - WELL UB28 - ID 2159"/>
    <s v="10F-201"/>
    <s v="REGULATED"/>
    <s v="45300"/>
    <x v="5"/>
    <n v="453005400626"/>
    <n v="910"/>
    <s v="453005400626.910"/>
    <n v="201708"/>
    <s v="000000"/>
    <x v="18"/>
    <n v="20310"/>
    <n v="2119.31"/>
    <m/>
    <m/>
    <m/>
    <m/>
    <m/>
    <m/>
  </r>
  <r>
    <s v="BICKFORD - WELL UB29 - ID 2158"/>
    <s v="10F-201"/>
    <s v="REGULATED"/>
    <s v="45300"/>
    <x v="5"/>
    <n v="453005400627"/>
    <n v="910"/>
    <s v="453005400627.910"/>
    <n v="201708"/>
    <s v="000000"/>
    <x v="18"/>
    <n v="20310"/>
    <n v="2119.31"/>
    <m/>
    <m/>
    <m/>
    <m/>
    <m/>
    <m/>
  </r>
  <r>
    <s v="BICKFORD - WELL UB30 - ID 2163"/>
    <s v="10F-201"/>
    <s v="REGULATED"/>
    <s v="45300"/>
    <x v="5"/>
    <n v="453005400628"/>
    <n v="910"/>
    <s v="453005400628.910"/>
    <n v="201708"/>
    <s v="000000"/>
    <x v="18"/>
    <n v="20310"/>
    <n v="2119.31"/>
    <m/>
    <m/>
    <m/>
    <m/>
    <m/>
    <m/>
  </r>
  <r>
    <s v="BICKFORD - WELL UB35 - ID 2185"/>
    <s v="10F-201"/>
    <s v="REGULATED"/>
    <s v="45300"/>
    <x v="5"/>
    <n v="453005400629"/>
    <n v="910"/>
    <s v="453005400629.910"/>
    <n v="201708"/>
    <s v="000000"/>
    <x v="18"/>
    <n v="20310"/>
    <n v="2120.77"/>
    <m/>
    <m/>
    <m/>
    <m/>
    <m/>
    <m/>
  </r>
  <r>
    <s v="BICKFORD - STEEL - NPS 10   (273.0)"/>
    <s v="10F-201"/>
    <s v="REGULATED"/>
    <s v="45500"/>
    <x v="3"/>
    <n v="455005401000"/>
    <n v="1073"/>
    <s v="455005401000.1073"/>
    <n v="197209"/>
    <s v="000000"/>
    <x v="18"/>
    <n v="20310"/>
    <n v="3221.44"/>
    <m/>
    <m/>
    <m/>
    <m/>
    <m/>
    <m/>
  </r>
  <r>
    <s v="BICKFORD - STEEL - NPS 10   (273.0)"/>
    <s v="10F-201"/>
    <s v="REGULATED"/>
    <s v="45500"/>
    <x v="3"/>
    <n v="455005401000"/>
    <n v="1076"/>
    <s v="455005401000.1076"/>
    <n v="197509"/>
    <s v="000000"/>
    <x v="18"/>
    <n v="20310"/>
    <n v="0"/>
    <m/>
    <m/>
    <m/>
    <m/>
    <m/>
    <m/>
  </r>
  <r>
    <s v="BICKFORD - STEEL - NPS 12   (323.9)"/>
    <s v="10F-201"/>
    <s v="REGULATED"/>
    <s v="45500"/>
    <x v="3"/>
    <n v="455005401200"/>
    <n v="1088"/>
    <s v="455005401200.1088"/>
    <n v="198709"/>
    <s v="000000"/>
    <x v="18"/>
    <n v="20310"/>
    <n v="24803.97"/>
    <m/>
    <m/>
    <m/>
    <m/>
    <m/>
    <m/>
  </r>
  <r>
    <s v="BICKFORD - STEEL - NPS 20   (508.0)"/>
    <s v="10F-201"/>
    <s v="REGULATED"/>
    <s v="45500"/>
    <x v="3"/>
    <n v="455005402000"/>
    <n v="1073"/>
    <s v="455005402000.1073"/>
    <n v="197209"/>
    <s v="000000"/>
    <x v="18"/>
    <n v="20310"/>
    <n v="22107.5"/>
    <m/>
    <m/>
    <m/>
    <m/>
    <m/>
    <m/>
  </r>
  <r>
    <s v="BICKFORD - STEEL - NPS 20   (508.0)"/>
    <s v="10F-201"/>
    <s v="REGULATED"/>
    <s v="45500"/>
    <x v="3"/>
    <n v="455005402000"/>
    <n v="1088"/>
    <s v="455005402000.1088"/>
    <n v="198709"/>
    <s v="000000"/>
    <x v="18"/>
    <n v="20310"/>
    <n v="1707.42"/>
    <m/>
    <m/>
    <m/>
    <m/>
    <m/>
    <m/>
  </r>
  <r>
    <s v="BICKFORD - STEEL - NPS 24"/>
    <s v="10F-201"/>
    <s v="REGULATED"/>
    <s v="45500"/>
    <x v="3"/>
    <n v="455005402400"/>
    <n v="1073"/>
    <s v="455005402400.1073"/>
    <n v="197212"/>
    <s v="000000"/>
    <x v="18"/>
    <n v="20310"/>
    <n v="1031104.95"/>
    <m/>
    <m/>
    <m/>
    <m/>
    <m/>
    <m/>
  </r>
  <r>
    <s v="BICKFORD - STEEL - NPS 24"/>
    <s v="10F-201"/>
    <s v="REGULATED"/>
    <s v="45500"/>
    <x v="3"/>
    <n v="455005402400"/>
    <n v="2002"/>
    <s v="455005402400.2002"/>
    <n v="200209"/>
    <s v="000000"/>
    <x v="18"/>
    <n v="20310"/>
    <n v="215551.04"/>
    <m/>
    <m/>
    <m/>
    <m/>
    <m/>
    <m/>
  </r>
  <r>
    <s v="BICKFORD - STEEL - NPS 24"/>
    <s v="10F-201"/>
    <s v="REGULATED"/>
    <s v="45500"/>
    <x v="3"/>
    <n v="455005402400"/>
    <n v="2003"/>
    <s v="455005402400.2003"/>
    <n v="200309"/>
    <s v="000000"/>
    <x v="18"/>
    <n v="20310"/>
    <n v="0"/>
    <m/>
    <m/>
    <m/>
    <m/>
    <m/>
    <m/>
  </r>
  <r>
    <s v="BICKFORD - STEEL - NPS 36"/>
    <s v="10F-201"/>
    <s v="REGULATED"/>
    <s v="45500"/>
    <x v="3"/>
    <n v="455005403600"/>
    <n v="1093"/>
    <s v="455005403600.1093"/>
    <n v="199209"/>
    <s v="000000"/>
    <x v="18"/>
    <n v="20310"/>
    <n v="605435.41"/>
    <m/>
    <m/>
    <m/>
    <m/>
    <m/>
    <m/>
  </r>
  <r>
    <s v="BICKFORD - MAJOR VALVE ASSEMBLY"/>
    <s v="10F-201"/>
    <s v="REGULATED"/>
    <s v="45500"/>
    <x v="3"/>
    <n v="455005410096"/>
    <n v="1084"/>
    <s v="455005410096.1084"/>
    <n v="198309"/>
    <s v="000000"/>
    <x v="18"/>
    <n v="20310"/>
    <n v="345137.29"/>
    <m/>
    <m/>
    <m/>
    <m/>
    <m/>
    <m/>
  </r>
  <r>
    <s v="BICKFORD - MAJOR VALVE ASSEMBLY NPS 36"/>
    <s v="10F-201"/>
    <s v="REGULATED"/>
    <s v="45500"/>
    <x v="3"/>
    <n v="455005410096"/>
    <n v="1093"/>
    <s v="455005410096.1093"/>
    <n v="199209"/>
    <s v="000000"/>
    <x v="18"/>
    <n v="20310"/>
    <n v="517828.36"/>
    <m/>
    <m/>
    <m/>
    <m/>
    <m/>
    <m/>
  </r>
  <r>
    <s v="BICKFORD - RECTIFIER # 100"/>
    <s v="10F-201"/>
    <s v="REGULATED"/>
    <s v="45500"/>
    <x v="3"/>
    <n v="455005430100"/>
    <n v="1996"/>
    <s v="455005430100.1996"/>
    <n v="199612"/>
    <s v="000000"/>
    <x v="18"/>
    <n v="20310"/>
    <n v="3248.58"/>
    <m/>
    <m/>
    <m/>
    <m/>
    <m/>
    <m/>
  </r>
  <r>
    <s v="BICKFORD - NPS 10 - RECTIFIER # 96 - UB30"/>
    <s v="10F-201"/>
    <s v="REGULATED"/>
    <s v="45500"/>
    <x v="3"/>
    <s v="45500543096A"/>
    <n v="1999"/>
    <s v="45500543096A.1999"/>
    <n v="199910"/>
    <s v="000000"/>
    <x v="18"/>
    <n v="20310"/>
    <n v="108.87"/>
    <m/>
    <n v="108.87"/>
    <m/>
    <m/>
    <m/>
    <m/>
  </r>
  <r>
    <s v="BICKFORD - NPS 12 - RECTIFIER # 96 - UB35"/>
    <s v="10F-201"/>
    <s v="REGULATED"/>
    <s v="45500"/>
    <x v="3"/>
    <s v="45500543096B"/>
    <n v="1999"/>
    <s v="45500543096B.1999"/>
    <n v="199910"/>
    <s v="000000"/>
    <x v="18"/>
    <n v="20310"/>
    <n v="108.83"/>
    <m/>
    <n v="108.83"/>
    <m/>
    <m/>
    <m/>
    <m/>
  </r>
  <r>
    <s v="BICKFORD - ENGINE CENTAUR (T4500)"/>
    <s v="10F-201"/>
    <s v="REGULATED"/>
    <s v="45600"/>
    <x v="2"/>
    <n v="456005400003"/>
    <n v="190"/>
    <s v="456005400003.190"/>
    <n v="199009"/>
    <s v="000000"/>
    <x v="18"/>
    <n v="20310"/>
    <n v="826178.83"/>
    <m/>
    <m/>
    <m/>
    <m/>
    <m/>
    <m/>
  </r>
  <r>
    <s v="BICKFORD - FOUNDATION"/>
    <s v="10F-201"/>
    <s v="REGULATED"/>
    <s v="45600"/>
    <x v="2"/>
    <n v="456005400003"/>
    <n v="240"/>
    <s v="456005400003.240"/>
    <n v="199009"/>
    <s v="000000"/>
    <x v="18"/>
    <n v="20310"/>
    <n v="171902.69"/>
    <m/>
    <m/>
    <m/>
    <m/>
    <m/>
    <m/>
  </r>
  <r>
    <s v="BICKFORD - AFTERCOOLER"/>
    <s v="10F-201"/>
    <s v="REGULATED"/>
    <s v="45600"/>
    <x v="2"/>
    <n v="456005400003"/>
    <n v="5"/>
    <s v="456005400003.5"/>
    <n v="199009"/>
    <s v="000000"/>
    <x v="18"/>
    <n v="20310"/>
    <n v="121276.89"/>
    <m/>
    <m/>
    <m/>
    <m/>
    <m/>
    <m/>
  </r>
  <r>
    <s v="BICKFORD"/>
    <s v="10F-201"/>
    <s v="REGULATED"/>
    <s v="45600"/>
    <x v="2"/>
    <n v="456005400003"/>
    <n v="615"/>
    <s v="456005400003.615"/>
    <n v="199611"/>
    <s v="000000"/>
    <x v="18"/>
    <n v="20310"/>
    <n v="2417253.71"/>
    <m/>
    <m/>
    <m/>
    <m/>
    <m/>
    <m/>
  </r>
  <r>
    <s v="BICKFORD - SCRUBBER"/>
    <s v="10F-201"/>
    <s v="REGULATED"/>
    <s v="45600"/>
    <x v="2"/>
    <n v="456005400003"/>
    <n v="720"/>
    <s v="456005400003.720"/>
    <n v="199009"/>
    <s v="000000"/>
    <x v="18"/>
    <n v="20310"/>
    <n v="42719.78"/>
    <m/>
    <m/>
    <m/>
    <m/>
    <m/>
    <m/>
  </r>
  <r>
    <s v="BICKFORD - TURBINE"/>
    <s v="10F-201"/>
    <s v="REGULATED"/>
    <s v="45600"/>
    <x v="2"/>
    <n v="456005400003"/>
    <n v="790"/>
    <s v="456005400003.790"/>
    <n v="199009"/>
    <s v="000000"/>
    <x v="18"/>
    <n v="20310"/>
    <n v="348843.07"/>
    <m/>
    <m/>
    <m/>
    <m/>
    <m/>
    <m/>
  </r>
  <r>
    <s v="BICKFORD - AERO ASSEMBLY"/>
    <s v="10F-201"/>
    <s v="REGULATED"/>
    <s v="45600"/>
    <x v="2"/>
    <n v="456005400003"/>
    <n v="80"/>
    <s v="456005400003.80"/>
    <n v="199009"/>
    <s v="000000"/>
    <x v="18"/>
    <n v="20310"/>
    <n v="299037.45"/>
    <m/>
    <m/>
    <m/>
    <m/>
    <m/>
    <m/>
  </r>
  <r>
    <s v="BICKFORD - COMPRESSOR CASE"/>
    <s v="10F-201"/>
    <s v="REGULATED"/>
    <s v="45600"/>
    <x v="2"/>
    <n v="456005400003"/>
    <n v="82"/>
    <s v="456005400003.82"/>
    <n v="199009"/>
    <s v="000000"/>
    <x v="18"/>
    <n v="20310"/>
    <n v="384477.02"/>
    <m/>
    <m/>
    <m/>
    <m/>
    <m/>
    <m/>
  </r>
  <r>
    <s v="BICKFORD - ELECTRIC/CTRLS"/>
    <s v="10F-201"/>
    <s v="REGULATED"/>
    <s v="45600"/>
    <x v="2"/>
    <n v="456005400081"/>
    <n v="169"/>
    <s v="456005400081.169"/>
    <n v="200901"/>
    <s v="000000"/>
    <x v="18"/>
    <n v="20310"/>
    <n v="16790.12"/>
    <m/>
    <m/>
    <n v="2005.02"/>
    <m/>
    <m/>
    <m/>
  </r>
  <r>
    <s v="BICKFORD - AFTERCOOLER"/>
    <s v="10F-201"/>
    <s v="REGULATED"/>
    <s v="45600"/>
    <x v="2"/>
    <n v="456005400081"/>
    <n v="175"/>
    <s v="456005400081.175"/>
    <n v="200901"/>
    <s v="000000"/>
    <x v="18"/>
    <n v="20310"/>
    <n v="24582.54"/>
    <m/>
    <m/>
    <n v="1111.69"/>
    <m/>
    <m/>
    <m/>
  </r>
  <r>
    <s v="BICKFORD - reciprocator"/>
    <s v="10F-201"/>
    <s v="REGULATED"/>
    <s v="45600"/>
    <x v="2"/>
    <n v="456005400081"/>
    <n v="188"/>
    <s v="456005400081.188"/>
    <n v="200901"/>
    <s v="000000"/>
    <x v="18"/>
    <n v="20310"/>
    <n v="120981.57"/>
    <m/>
    <m/>
    <n v="22686.46"/>
    <m/>
    <m/>
    <m/>
  </r>
  <r>
    <s v="BICKFORD-EXHAUST/SILENCER"/>
    <s v="10F-201"/>
    <s v="REGULATED"/>
    <s v="45600"/>
    <x v="2"/>
    <n v="456005400081"/>
    <n v="210"/>
    <s v="456005400081.210"/>
    <n v="201003"/>
    <s v="000000"/>
    <x v="18"/>
    <n v="20310"/>
    <n v="55907.41"/>
    <m/>
    <m/>
    <m/>
    <m/>
    <m/>
    <m/>
  </r>
  <r>
    <s v="BICKFORD - PIPING &amp; MISC"/>
    <s v="10F-201"/>
    <s v="REGULATED"/>
    <s v="45600"/>
    <x v="2"/>
    <n v="456005400081"/>
    <n v="615"/>
    <s v="456005400081.615"/>
    <n v="200912"/>
    <s v="000000"/>
    <x v="18"/>
    <n v="20310"/>
    <n v="973.03"/>
    <m/>
    <m/>
    <n v="139.75"/>
    <m/>
    <m/>
    <m/>
  </r>
  <r>
    <s v="Bickford Contrl Systems Upgr - Electronic Cntrls"/>
    <s v="10F-201"/>
    <s v="REGULATED"/>
    <s v="45600"/>
    <x v="2"/>
    <n v="456005400127"/>
    <n v="780"/>
    <s v="456005400127.780"/>
    <n v="201310"/>
    <s v="000000"/>
    <x v="18"/>
    <n v="20310"/>
    <n v="466540.04"/>
    <m/>
    <m/>
    <m/>
    <m/>
    <m/>
    <m/>
  </r>
  <r>
    <s v="Bickford Station - Aftercooler"/>
    <s v="10F-201"/>
    <s v="REGULATED"/>
    <s v="45600"/>
    <x v="2"/>
    <n v="456005400144"/>
    <n v="175"/>
    <s v="456005400144.175"/>
    <n v="201408"/>
    <s v="000000"/>
    <x v="18"/>
    <n v="20310"/>
    <n v="63912.69"/>
    <m/>
    <m/>
    <m/>
    <m/>
    <m/>
    <m/>
  </r>
  <r>
    <s v="Bickford - Solar Overhaul"/>
    <s v="10F-201"/>
    <s v="REGULATED"/>
    <s v="45600"/>
    <x v="2"/>
    <n v="456005400152"/>
    <n v="188"/>
    <s v="456005400152.188"/>
    <n v="201412"/>
    <s v="000000"/>
    <x v="18"/>
    <n v="20310"/>
    <n v="162915.91"/>
    <m/>
    <m/>
    <m/>
    <m/>
    <m/>
    <m/>
  </r>
  <r>
    <s v="STO GAS AFTERCOOLER - BICKFORD"/>
    <s v="10F-201"/>
    <s v="REGULATED"/>
    <s v="45600"/>
    <x v="2"/>
    <n v="456005400171"/>
    <n v="175"/>
    <s v="456005400171.175"/>
    <n v="201601"/>
    <s v="000000"/>
    <x v="18"/>
    <n v="20310"/>
    <n v="22195.27"/>
    <m/>
    <m/>
    <m/>
    <m/>
    <m/>
    <m/>
  </r>
  <r>
    <s v="BICKFORD - CASE"/>
    <s v="10F-203"/>
    <s v="REGULATED"/>
    <s v="45600"/>
    <x v="2"/>
    <n v="456005500004"/>
    <n v="82"/>
    <s v="456005500004.82"/>
    <n v="197509"/>
    <s v="000000"/>
    <x v="18"/>
    <n v="20310"/>
    <n v="259145.89"/>
    <m/>
    <m/>
    <m/>
    <m/>
    <m/>
    <m/>
  </r>
  <r>
    <s v="BICKFORD STATION"/>
    <s v="10F-201"/>
    <s v="REGULATED"/>
    <s v="45700"/>
    <x v="0"/>
    <n v="457005400022"/>
    <n v="615"/>
    <s v="457005400022.615"/>
    <n v="199109"/>
    <s v="000000"/>
    <x v="18"/>
    <n v="20310"/>
    <n v="1534209.46"/>
    <m/>
    <m/>
    <m/>
    <m/>
    <m/>
    <m/>
  </r>
  <r>
    <s v="BICKFORD STATION -  TELEMETRY"/>
    <s v="10F-201"/>
    <s v="REGULATED"/>
    <s v="45700"/>
    <x v="0"/>
    <n v="457005400022"/>
    <n v="780"/>
    <s v="457005400022.780"/>
    <n v="200508"/>
    <s v="000000"/>
    <x v="18"/>
    <n v="20310"/>
    <n v="109236.32"/>
    <m/>
    <m/>
    <m/>
    <m/>
    <m/>
    <m/>
  </r>
  <r>
    <s v="BICKFORD STATION -  TELEMETRY SCADA UPGRADE"/>
    <s v="10F-201"/>
    <s v="REGULATED"/>
    <s v="45700"/>
    <x v="0"/>
    <n v="457005400052"/>
    <n v="780"/>
    <s v="457005400052.780"/>
    <n v="200901"/>
    <s v="000000"/>
    <x v="18"/>
    <n v="20310"/>
    <n v="13282.31"/>
    <m/>
    <m/>
    <n v="2542.0100000000002"/>
    <m/>
    <m/>
    <m/>
  </r>
  <r>
    <s v="BICKFORD - MOISTURE ANALYZER"/>
    <s v="10F-201"/>
    <s v="REGULATED"/>
    <s v="45700"/>
    <x v="0"/>
    <n v="457005400069"/>
    <n v="780"/>
    <s v="457005400069.780"/>
    <n v="201009"/>
    <s v="000000"/>
    <x v="18"/>
    <n v="20310"/>
    <n v="23875.68"/>
    <m/>
    <m/>
    <m/>
    <m/>
    <m/>
    <m/>
  </r>
  <r>
    <s v="BICKFORD STATION - PIPE, VALVE, MISC"/>
    <s v="10F-201"/>
    <s v="REGULATED"/>
    <s v="45700"/>
    <x v="0"/>
    <n v="457005400091"/>
    <n v="615"/>
    <s v="457005400091.615"/>
    <n v="201112"/>
    <s v="000000"/>
    <x v="18"/>
    <n v="20310"/>
    <n v="123255.46"/>
    <m/>
    <m/>
    <m/>
    <m/>
    <m/>
    <m/>
  </r>
  <r>
    <s v="M&amp;R Bickford Pool Stn 10F-201 - Dehydration Syst"/>
    <s v="10F-201"/>
    <s v="REGULATED"/>
    <s v="45700"/>
    <x v="0"/>
    <n v="457005400102"/>
    <n v="150"/>
    <s v="457005400102.150"/>
    <n v="201210"/>
    <s v="000000"/>
    <x v="18"/>
    <n v="20310"/>
    <n v="75287.48"/>
    <m/>
    <m/>
    <m/>
    <m/>
    <m/>
    <m/>
  </r>
  <r>
    <s v="Bickford Station - High Performance Coating"/>
    <s v="10F-201"/>
    <s v="REGULATED"/>
    <s v="45700"/>
    <x v="0"/>
    <n v="457005400128"/>
    <n v="615"/>
    <s v="457005400128.615"/>
    <n v="201411"/>
    <s v="000000"/>
    <x v="18"/>
    <n v="20310"/>
    <n v="15585"/>
    <m/>
    <m/>
    <m/>
    <m/>
    <m/>
    <m/>
  </r>
  <r>
    <s v="Bickford Station-Valve Nest - High Perf Coating"/>
    <s v="10F-201"/>
    <s v="REGULATED"/>
    <s v="45700"/>
    <x v="0"/>
    <n v="457005400130"/>
    <n v="615"/>
    <s v="457005400130.615"/>
    <n v="201411"/>
    <s v="000000"/>
    <x v="18"/>
    <n v="20310"/>
    <n v="54775.72"/>
    <m/>
    <m/>
    <m/>
    <m/>
    <m/>
    <m/>
  </r>
  <r>
    <s v="Bickford Station RTU Bristol"/>
    <s v="10F-201"/>
    <s v="REGULATED"/>
    <s v="45700"/>
    <x v="0"/>
    <n v="457005400154"/>
    <n v="780"/>
    <s v="457005400154.780"/>
    <n v="201609"/>
    <s v="000000"/>
    <x v="18"/>
    <n v="20310"/>
    <n v="31245.85"/>
    <m/>
    <m/>
    <m/>
    <m/>
    <m/>
    <m/>
  </r>
  <r>
    <s v="STO Tank Storage Compliance - Pipe, Valve, Misc"/>
    <s v="10F-201"/>
    <s v="REGULATED"/>
    <s v="45700"/>
    <x v="0"/>
    <n v="457005400159"/>
    <n v="615"/>
    <s v="457005400159.615"/>
    <n v="201612"/>
    <s v="000000"/>
    <x v="18"/>
    <n v="20310"/>
    <n v="203812.36"/>
    <m/>
    <m/>
    <m/>
    <m/>
    <m/>
    <m/>
  </r>
  <r>
    <s v="STORAGE TANK COMPL BICKFORD - Pipe, Valve, Misc."/>
    <s v="10F-201"/>
    <s v="REGULATED"/>
    <s v="45700"/>
    <x v="0"/>
    <n v="457005400161"/>
    <n v="615"/>
    <s v="457005400161.615"/>
    <n v="201605"/>
    <s v="000000"/>
    <x v="18"/>
    <n v="20310"/>
    <n v="58020.99"/>
    <m/>
    <m/>
    <m/>
    <m/>
    <m/>
    <m/>
  </r>
  <r>
    <s v="Bickford Valve Site - Storage Tank Compl (1 Tank"/>
    <s v="10F-201"/>
    <s v="REGULATED"/>
    <s v="45700"/>
    <x v="0"/>
    <n v="457005400198"/>
    <n v="615"/>
    <s v="457005400198.615"/>
    <n v="201712"/>
    <s v="000000"/>
    <x v="18"/>
    <n v="20310"/>
    <n v="45484.62"/>
    <m/>
    <m/>
    <m/>
    <m/>
    <m/>
    <m/>
  </r>
  <r>
    <s v="Bickford STO PLC5 Upgrade to Control"/>
    <s v="10F-201"/>
    <s v="REGULATED"/>
    <s v="45700"/>
    <x v="0"/>
    <n v="457005400218"/>
    <n v="780"/>
    <s v="457005400218.780"/>
    <n v="201812"/>
    <s v="000000"/>
    <x v="18"/>
    <n v="20310"/>
    <n v="118828.07"/>
    <m/>
    <m/>
    <m/>
    <m/>
    <m/>
    <m/>
  </r>
  <r>
    <s v="BICKFORD STATION - Odourant upgrade"/>
    <s v="10F-201"/>
    <s v="REGULATED"/>
    <s v="45700"/>
    <x v="0"/>
    <n v="457005400220"/>
    <n v="581"/>
    <s v="457005400220.581"/>
    <n v="201811"/>
    <s v="000000"/>
    <x v="18"/>
    <n v="20310"/>
    <n v="62683.73"/>
    <m/>
    <m/>
    <m/>
    <m/>
    <m/>
    <m/>
  </r>
  <r>
    <s v="West Sombra (M&amp;R Manti 10F-104) 10F-103"/>
    <s v="10F-103"/>
    <s v="REGULATED"/>
    <s v="45700"/>
    <x v="0"/>
    <n v="457005500026"/>
    <n v="84"/>
    <s v="457005500026.84"/>
    <n v="200512"/>
    <s v="000000"/>
    <x v="0"/>
    <n v="20310"/>
    <n v="32922.870000000003"/>
    <m/>
    <m/>
    <m/>
    <m/>
    <m/>
    <m/>
  </r>
  <r>
    <s v="West Sombra  (M&amp;R MANTI  10F-103/4 )- TELEMETRY"/>
    <s v="10F-103"/>
    <s v="REGULATED"/>
    <s v="45700"/>
    <x v="0"/>
    <n v="457005500053"/>
    <n v="780"/>
    <s v="457005500053.780"/>
    <n v="200901"/>
    <s v="000000"/>
    <x v="0"/>
    <n v="20310"/>
    <n v="13282.31"/>
    <m/>
    <m/>
    <n v="2542.0100000000002"/>
    <m/>
    <m/>
    <m/>
  </r>
  <r>
    <s v="SOMBRA - INCINERATOR-dehydration"/>
    <s v="10F-201"/>
    <s v="REGULATED"/>
    <s v="45700"/>
    <x v="0"/>
    <n v="457005500063"/>
    <n v="150"/>
    <s v="457005500063.150"/>
    <n v="201011"/>
    <s v="000000"/>
    <x v="0"/>
    <n v="20310"/>
    <n v="138654.73000000001"/>
    <m/>
    <m/>
    <m/>
    <m/>
    <m/>
    <m/>
  </r>
  <r>
    <s v="BICKFORD - BASE PRESSURE GAS"/>
    <m/>
    <s v="REGULATED"/>
    <s v="45800"/>
    <x v="6"/>
    <n v="458005400001"/>
    <n v="1073"/>
    <s v="458005400001.1073"/>
    <n v="197303"/>
    <s v="000000"/>
    <x v="18"/>
    <n v="20310"/>
    <n v="1048312.88"/>
    <m/>
    <m/>
    <m/>
    <m/>
    <m/>
    <m/>
  </r>
  <r>
    <s v="BICKFORD - BASE PRESSURE GAS"/>
    <m/>
    <s v="REGULATED"/>
    <s v="45800"/>
    <x v="6"/>
    <n v="458005400001"/>
    <n v="1074"/>
    <s v="458005400001.1074"/>
    <n v="197403"/>
    <s v="000000"/>
    <x v="18"/>
    <n v="20310"/>
    <n v="6.77"/>
    <m/>
    <n v="6.77"/>
    <m/>
    <m/>
    <m/>
    <m/>
  </r>
  <r>
    <s v="BICKFORD - BASE PRESSURE GAS"/>
    <m/>
    <s v="REGULATED"/>
    <s v="45800"/>
    <x v="6"/>
    <n v="458005400001"/>
    <n v="1087"/>
    <s v="458005400001.1087"/>
    <n v="198703"/>
    <s v="000000"/>
    <x v="18"/>
    <n v="20310"/>
    <n v="24480"/>
    <m/>
    <m/>
    <m/>
    <m/>
    <m/>
    <m/>
  </r>
  <r>
    <s v="BICKFORD - BASE PRESSURE GAS"/>
    <m/>
    <s v="REGULATED"/>
    <s v="45800"/>
    <x v="6"/>
    <n v="458005400001"/>
    <n v="1092"/>
    <s v="458005400001.1092"/>
    <n v="199203"/>
    <s v="000000"/>
    <x v="18"/>
    <n v="20310"/>
    <n v="159386"/>
    <m/>
    <m/>
    <m/>
    <m/>
    <m/>
    <m/>
  </r>
  <r>
    <s v="BICKFORD LINE VALVE SITE PART 5"/>
    <s v="10F-201"/>
    <s v="UNREGULATED"/>
    <s v="55000"/>
    <x v="7"/>
    <n v="550005400030"/>
    <n v="1984"/>
    <s v="550005400030.1984"/>
    <n v="198304"/>
    <s v="000000"/>
    <x v="18"/>
    <s v="U-20310"/>
    <m/>
    <n v="1797"/>
    <m/>
    <m/>
    <m/>
    <m/>
    <m/>
  </r>
  <r>
    <s v="BICKFORD"/>
    <s v="10F-201"/>
    <s v="UNREGULATED"/>
    <s v="55000"/>
    <x v="7"/>
    <n v="550005400033"/>
    <n v="1989"/>
    <s v="550005400033.1989"/>
    <n v="198811"/>
    <s v="000000"/>
    <x v="18"/>
    <s v="U-20310"/>
    <m/>
    <n v="133044"/>
    <m/>
    <m/>
    <m/>
    <m/>
    <m/>
  </r>
  <r>
    <s v="BICKFORD-DAWN STATION EXPANSION - TERMIN"/>
    <s v="10F-201"/>
    <s v="UNREGULATED"/>
    <s v="55000"/>
    <x v="7"/>
    <n v="550005400034"/>
    <n v="1994"/>
    <s v="550005400034.1994"/>
    <n v="199307"/>
    <s v="000000"/>
    <x v="18"/>
    <s v="U-20310"/>
    <m/>
    <n v="21267"/>
    <m/>
    <m/>
    <m/>
    <m/>
    <m/>
  </r>
  <r>
    <s v="Bickford Land, Stn 10F-201, 2017 Deliverability"/>
    <s v="10F-201"/>
    <s v="UNREGULATED"/>
    <s v="55000"/>
    <x v="7"/>
    <n v="550005400061"/>
    <n v="2018"/>
    <s v="550005400061.2018"/>
    <n v="201812"/>
    <s v="000000"/>
    <x v="18"/>
    <s v="U-20310"/>
    <m/>
    <n v="29.43"/>
    <m/>
    <m/>
    <m/>
    <m/>
    <m/>
  </r>
  <r>
    <s v="BICKFORD - COMPRESSOR STN - YARD"/>
    <s v="10F-201"/>
    <s v="UNREGULATED"/>
    <s v="55200"/>
    <x v="1"/>
    <n v="552005400097"/>
    <n v="752"/>
    <s v="552005400097.752"/>
    <n v="199103"/>
    <s v="000000"/>
    <x v="18"/>
    <s v="U-20310"/>
    <m/>
    <n v="186914"/>
    <m/>
    <m/>
    <m/>
    <m/>
    <m/>
  </r>
  <r>
    <s v="BICKFORD - COMPRESSOR STN - COMPRESSOR BLDG"/>
    <s v="10F-201"/>
    <s v="UNREGULATED"/>
    <s v="55200"/>
    <x v="1"/>
    <n v="552005400097"/>
    <n v="763"/>
    <s v="552005400097.763"/>
    <n v="199103"/>
    <s v="000000"/>
    <x v="18"/>
    <s v="U-20310"/>
    <m/>
    <n v="126652"/>
    <m/>
    <m/>
    <m/>
    <m/>
    <m/>
  </r>
  <r>
    <s v="BICKFORD - COMPRESSOR STN - COMPRESSOR BLDG"/>
    <s v="10F-201"/>
    <s v="UNREGULATED"/>
    <s v="55200"/>
    <x v="1"/>
    <n v="552005400098"/>
    <n v="763"/>
    <s v="552005400098.763"/>
    <n v="199103"/>
    <s v="000000"/>
    <x v="18"/>
    <s v="U-20310"/>
    <m/>
    <n v="49286"/>
    <m/>
    <m/>
    <m/>
    <m/>
    <m/>
  </r>
  <r>
    <s v="STO LED LIGHTING UPG INSIDE COMP Bldg Structure4"/>
    <s v="10F-201"/>
    <s v="UNREGULATED"/>
    <s v="55200"/>
    <x v="1"/>
    <n v="552005400263"/>
    <n v="763"/>
    <s v="552005400263.763"/>
    <n v="201512"/>
    <s v="000000"/>
    <x v="18"/>
    <s v="U-20310"/>
    <m/>
    <n v="7794.07"/>
    <m/>
    <m/>
    <m/>
    <m/>
    <m/>
  </r>
  <r>
    <s v="Bickford Compressor Stn 10F-201 - Fencing"/>
    <s v="10F-201"/>
    <s v="UNREGULATED"/>
    <s v="55200"/>
    <x v="1"/>
    <n v="552005400295"/>
    <n v="230"/>
    <s v="552005400295.230"/>
    <n v="201712"/>
    <s v="000000"/>
    <x v="18"/>
    <s v="U-20310"/>
    <m/>
    <n v="4461.38"/>
    <m/>
    <m/>
    <m/>
    <m/>
    <m/>
  </r>
  <r>
    <s v="BICKFORD - WELL IB14 - ID 2181"/>
    <s v="10F-201"/>
    <s v="UNREGULATED"/>
    <s v="55300"/>
    <x v="5"/>
    <n v="553005400014"/>
    <n v="910"/>
    <s v="553005400014.910"/>
    <n v="197409"/>
    <s v="000000"/>
    <x v="18"/>
    <s v="U-20310"/>
    <m/>
    <n v="24084"/>
    <m/>
    <m/>
    <m/>
    <m/>
    <m/>
  </r>
  <r>
    <s v="BICKFORD - WELL BAS 18 - ID 2197 - GRNDBED#66"/>
    <s v="10F-201"/>
    <s v="UNREGULATED"/>
    <s v="55300"/>
    <x v="5"/>
    <n v="553005400018"/>
    <n v="270"/>
    <s v="553005400018.270"/>
    <n v="199504"/>
    <s v="000000"/>
    <x v="18"/>
    <s v="U-20310"/>
    <m/>
    <n v="8523"/>
    <m/>
    <m/>
    <m/>
    <m/>
    <m/>
  </r>
  <r>
    <s v="BICKFORD - WELL BAS 18 - ID 2197 - RCTFIER#66"/>
    <s v="10F-201"/>
    <s v="UNREGULATED"/>
    <s v="55300"/>
    <x v="5"/>
    <n v="553005400018"/>
    <n v="670"/>
    <s v="553005400018.670"/>
    <n v="199504"/>
    <s v="000000"/>
    <x v="18"/>
    <s v="U-20310"/>
    <m/>
    <n v="1009"/>
    <m/>
    <m/>
    <m/>
    <m/>
    <m/>
  </r>
  <r>
    <s v="BICKFORD - WELL BAS 18 - ID 2197"/>
    <s v="10F-201"/>
    <s v="UNREGULATED"/>
    <s v="55300"/>
    <x v="5"/>
    <n v="553005400018"/>
    <n v="910"/>
    <s v="553005400018.910"/>
    <n v="199510"/>
    <s v="000000"/>
    <x v="18"/>
    <s v="U-20310"/>
    <m/>
    <n v="168381"/>
    <m/>
    <m/>
    <m/>
    <m/>
    <m/>
  </r>
  <r>
    <s v="BICKFORD - WELL IB21 - ID 2156 - TELEMETRY"/>
    <s v="10F-201"/>
    <s v="UNREGULATED"/>
    <s v="55300"/>
    <x v="5"/>
    <n v="553005400021"/>
    <n v="780"/>
    <s v="553005400021.780"/>
    <n v="200112"/>
    <s v="000000"/>
    <x v="18"/>
    <s v="U-20310"/>
    <m/>
    <n v="1592"/>
    <m/>
    <m/>
    <m/>
    <m/>
    <m/>
  </r>
  <r>
    <s v="BICKFORD - WELL IB21 - ID 2156"/>
    <s v="10F-201"/>
    <s v="UNREGULATED"/>
    <s v="55300"/>
    <x v="5"/>
    <n v="553005400021"/>
    <n v="910"/>
    <s v="553005400021.910"/>
    <n v="197409"/>
    <s v="000000"/>
    <x v="18"/>
    <s v="U-20310"/>
    <m/>
    <n v="120765"/>
    <m/>
    <m/>
    <m/>
    <m/>
    <m/>
  </r>
  <r>
    <s v="BICKFORD - WELL B22 - ID 2162"/>
    <s v="10F-201"/>
    <s v="UNREGULATED"/>
    <s v="55300"/>
    <x v="5"/>
    <n v="553005400022"/>
    <n v="910"/>
    <s v="553005400022.910"/>
    <n v="197409"/>
    <s v="000000"/>
    <x v="18"/>
    <s v="U-20310"/>
    <m/>
    <n v="102726"/>
    <m/>
    <m/>
    <m/>
    <m/>
    <m/>
  </r>
  <r>
    <s v="BICKFORD - WELL UB27 - ID 2160"/>
    <s v="10F-201"/>
    <s v="UNREGULATED"/>
    <s v="55300"/>
    <x v="5"/>
    <n v="553005400027"/>
    <n v="2008"/>
    <s v="553005400027.2008"/>
    <n v="200808"/>
    <s v="000000"/>
    <x v="18"/>
    <s v="U-20310"/>
    <m/>
    <n v="227063.62"/>
    <m/>
    <m/>
    <n v="317.44"/>
    <m/>
    <m/>
  </r>
  <r>
    <s v="BICKFORD - WELL UB27 - ID 2160"/>
    <s v="10F-201"/>
    <s v="UNREGULATED"/>
    <s v="55300"/>
    <x v="5"/>
    <n v="553005400027"/>
    <n v="910"/>
    <s v="553005400027.910"/>
    <n v="199611"/>
    <s v="000000"/>
    <x v="18"/>
    <s v="U-20310"/>
    <m/>
    <n v="130620"/>
    <m/>
    <m/>
    <m/>
    <m/>
    <m/>
  </r>
  <r>
    <s v="BICKFORD - WELL UB28 - ID 2159"/>
    <s v="10F-201"/>
    <s v="UNREGULATED"/>
    <s v="55300"/>
    <x v="5"/>
    <n v="553005400028"/>
    <n v="2008"/>
    <s v="553005400028.2008"/>
    <n v="200808"/>
    <s v="000000"/>
    <x v="18"/>
    <s v="U-20310"/>
    <m/>
    <n v="15028.68"/>
    <m/>
    <m/>
    <n v="20.9"/>
    <m/>
    <m/>
  </r>
  <r>
    <s v="BICKFORD - WELL UB28 - ID 2159"/>
    <s v="10F-201"/>
    <s v="UNREGULATED"/>
    <s v="55300"/>
    <x v="5"/>
    <n v="553005400028"/>
    <n v="910"/>
    <s v="553005400028.910"/>
    <n v="199611"/>
    <s v="000000"/>
    <x v="18"/>
    <s v="U-20310"/>
    <m/>
    <n v="112804"/>
    <m/>
    <m/>
    <m/>
    <m/>
    <m/>
  </r>
  <r>
    <s v="BICKFORD - WELL UB29 - ID 2158"/>
    <s v="10F-201"/>
    <s v="UNREGULATED"/>
    <s v="55300"/>
    <x v="5"/>
    <n v="553005400029"/>
    <n v="2008"/>
    <s v="553005400029.2008"/>
    <n v="200808"/>
    <s v="000000"/>
    <x v="18"/>
    <s v="U-20310"/>
    <m/>
    <n v="17803.68"/>
    <m/>
    <m/>
    <n v="2.15"/>
    <m/>
    <m/>
  </r>
  <r>
    <s v="BICKFORD - WELL UB29 - ID 2158"/>
    <s v="10F-201"/>
    <s v="UNREGULATED"/>
    <s v="55300"/>
    <x v="5"/>
    <n v="553005400029"/>
    <n v="910"/>
    <s v="553005400029.910"/>
    <n v="199611"/>
    <s v="000000"/>
    <x v="18"/>
    <s v="U-20310"/>
    <m/>
    <n v="118840"/>
    <m/>
    <m/>
    <m/>
    <m/>
    <m/>
  </r>
  <r>
    <s v="BICKFORD - WELL UB30 - ID 2163"/>
    <s v="10F-201"/>
    <s v="UNREGULATED"/>
    <s v="55300"/>
    <x v="5"/>
    <n v="553005400030"/>
    <n v="2008"/>
    <s v="553005400030.2008"/>
    <n v="200808"/>
    <s v="000000"/>
    <x v="18"/>
    <s v="U-20310"/>
    <m/>
    <n v="11264.53"/>
    <m/>
    <m/>
    <n v="15.66"/>
    <m/>
    <m/>
  </r>
  <r>
    <s v="BICKFORD - WELL UB30 - ID 2163"/>
    <s v="10F-201"/>
    <s v="UNREGULATED"/>
    <s v="55300"/>
    <x v="5"/>
    <n v="553005400030"/>
    <n v="910"/>
    <s v="553005400030.910"/>
    <n v="199611"/>
    <s v="000000"/>
    <x v="18"/>
    <s v="U-20310"/>
    <m/>
    <n v="125096"/>
    <m/>
    <m/>
    <m/>
    <m/>
    <m/>
  </r>
  <r>
    <s v="BICKFORD - WELL UB33 - ID 2194 - GRND BED#100"/>
    <s v="10F-201"/>
    <s v="UNREGULATED"/>
    <s v="55300"/>
    <x v="5"/>
    <n v="553005400033"/>
    <n v="270"/>
    <s v="553005400033.270"/>
    <n v="198703"/>
    <s v="000000"/>
    <x v="18"/>
    <s v="U-20310"/>
    <m/>
    <n v="4188"/>
    <m/>
    <m/>
    <m/>
    <m/>
    <m/>
  </r>
  <r>
    <s v="BICKFORD - WELL UB33 - ID 2194"/>
    <s v="10F-201"/>
    <s v="UNREGULATED"/>
    <s v="55300"/>
    <x v="5"/>
    <n v="553005400033"/>
    <n v="910"/>
    <s v="553005400033.910"/>
    <n v="198103"/>
    <s v="000000"/>
    <x v="18"/>
    <s v="U-20310"/>
    <m/>
    <n v="59313"/>
    <m/>
    <m/>
    <m/>
    <m/>
    <m/>
  </r>
  <r>
    <s v="BICKFORD - WELL UB34 - ID 2189 - RCTFIER#96"/>
    <s v="10F-201"/>
    <s v="UNREGULATED"/>
    <s v="55300"/>
    <x v="5"/>
    <n v="553005400034"/>
    <n v="670"/>
    <s v="553005400034.670"/>
    <n v="198705"/>
    <s v="000000"/>
    <x v="18"/>
    <s v="U-20310"/>
    <m/>
    <n v="2174"/>
    <m/>
    <m/>
    <m/>
    <m/>
    <m/>
  </r>
  <r>
    <s v="BICKFORD - WELL UB34 - ID 2189"/>
    <s v="10F-201"/>
    <s v="UNREGULATED"/>
    <s v="55300"/>
    <x v="5"/>
    <n v="553005400034"/>
    <n v="910"/>
    <s v="553005400034.910"/>
    <n v="198611"/>
    <s v="000000"/>
    <x v="18"/>
    <s v="U-20310"/>
    <m/>
    <n v="98960"/>
    <m/>
    <m/>
    <m/>
    <m/>
    <m/>
  </r>
  <r>
    <s v="BICKFORD - WELL UB35 - ID 2185"/>
    <s v="10F-201"/>
    <s v="UNREGULATED"/>
    <s v="55300"/>
    <x v="5"/>
    <n v="553005400035"/>
    <n v="2008"/>
    <s v="553005400035.2008"/>
    <n v="200808"/>
    <s v="000000"/>
    <x v="18"/>
    <s v="U-20310"/>
    <m/>
    <n v="8060.59"/>
    <m/>
    <m/>
    <n v="11.21"/>
    <m/>
    <m/>
  </r>
  <r>
    <s v="BICKFORD - WELL UB35 - ID 2185"/>
    <s v="10F-201"/>
    <s v="UNREGULATED"/>
    <s v="55300"/>
    <x v="5"/>
    <n v="553005400035"/>
    <n v="910"/>
    <s v="553005400035.910"/>
    <n v="199611"/>
    <s v="000000"/>
    <x v="18"/>
    <s v="U-20310"/>
    <m/>
    <n v="136058"/>
    <m/>
    <m/>
    <m/>
    <m/>
    <m/>
  </r>
  <r>
    <s v="BICKFORD - WELL UB36 - ID 2188 - RECTIFIER#93"/>
    <s v="10F-201"/>
    <s v="UNREGULATED"/>
    <s v="55300"/>
    <x v="5"/>
    <n v="553005400036"/>
    <n v="670"/>
    <s v="553005400036.670"/>
    <n v="198903"/>
    <s v="000000"/>
    <x v="18"/>
    <s v="U-20310"/>
    <m/>
    <n v="2443"/>
    <m/>
    <m/>
    <m/>
    <m/>
    <m/>
  </r>
  <r>
    <s v="BICKFORD - WELL UB36 - ID 2188"/>
    <s v="10F-201"/>
    <s v="UNREGULATED"/>
    <s v="55300"/>
    <x v="5"/>
    <n v="553005400036"/>
    <n v="910"/>
    <s v="553005400036.910"/>
    <n v="198707"/>
    <s v="000000"/>
    <x v="18"/>
    <s v="U-20310"/>
    <m/>
    <n v="85793"/>
    <m/>
    <m/>
    <m/>
    <m/>
    <m/>
  </r>
  <r>
    <s v="BICKFORD - WELL UB 22"/>
    <s v="10F-201"/>
    <s v="UNREGULATED"/>
    <s v="55300"/>
    <x v="5"/>
    <n v="553005400318"/>
    <n v="910"/>
    <s v="553005400318.910"/>
    <n v="201112"/>
    <s v="000000"/>
    <x v="18"/>
    <s v="U-20310"/>
    <m/>
    <n v="72379.600000000006"/>
    <m/>
    <m/>
    <m/>
    <m/>
    <m/>
  </r>
  <r>
    <s v="PMOP - BICKFORD - Observation - IB14 - 2181"/>
    <s v="10F-201"/>
    <s v="UNREGULATED"/>
    <s v="55300"/>
    <x v="5"/>
    <n v="553005400416"/>
    <n v="910"/>
    <s v="553005400416.910"/>
    <n v="201506"/>
    <s v="000000"/>
    <x v="18"/>
    <s v="U-20310"/>
    <m/>
    <n v="123611.87"/>
    <m/>
    <m/>
    <m/>
    <m/>
    <m/>
  </r>
  <r>
    <s v="PMOP - BICKFORD - Observation - IB21 - 2156"/>
    <s v="10F-201"/>
    <s v="UNREGULATED"/>
    <s v="55300"/>
    <x v="5"/>
    <n v="553005400417"/>
    <n v="910"/>
    <s v="553005400417.910"/>
    <n v="201506"/>
    <s v="000000"/>
    <x v="18"/>
    <s v="U-20310"/>
    <m/>
    <n v="123611.87"/>
    <m/>
    <m/>
    <m/>
    <m/>
    <m/>
  </r>
  <r>
    <s v="PMOP - BICKFORD - Observation - IB22 - 2162"/>
    <s v="10F-201"/>
    <s v="UNREGULATED"/>
    <s v="55300"/>
    <x v="5"/>
    <n v="553005400418"/>
    <n v="910"/>
    <s v="553005400418.910"/>
    <n v="201506"/>
    <s v="000000"/>
    <x v="18"/>
    <s v="U-20310"/>
    <m/>
    <n v="123611.87"/>
    <m/>
    <m/>
    <m/>
    <m/>
    <m/>
  </r>
  <r>
    <s v="PMOP - BICKFORD - UB27 -2160"/>
    <s v="10F-201"/>
    <s v="UNREGULATED"/>
    <s v="55300"/>
    <x v="5"/>
    <n v="553005400419"/>
    <n v="910"/>
    <s v="553005400419.910"/>
    <n v="201506"/>
    <s v="000000"/>
    <x v="18"/>
    <s v="U-20310"/>
    <m/>
    <n v="123611.87"/>
    <m/>
    <m/>
    <m/>
    <m/>
    <m/>
  </r>
  <r>
    <s v="PMOP - BICKFORD - UB28 -2159"/>
    <s v="10F-201"/>
    <s v="UNREGULATED"/>
    <s v="55300"/>
    <x v="5"/>
    <n v="553005400420"/>
    <n v="910"/>
    <s v="553005400420.910"/>
    <n v="201506"/>
    <s v="000000"/>
    <x v="18"/>
    <s v="U-20310"/>
    <m/>
    <n v="123611.87"/>
    <m/>
    <m/>
    <m/>
    <m/>
    <m/>
  </r>
  <r>
    <s v="PMOP - BICKFORD - UB29 -2158"/>
    <s v="10F-201"/>
    <s v="UNREGULATED"/>
    <s v="55300"/>
    <x v="5"/>
    <n v="553005400421"/>
    <n v="910"/>
    <s v="553005400421.910"/>
    <n v="201506"/>
    <s v="000000"/>
    <x v="18"/>
    <s v="U-20310"/>
    <m/>
    <n v="123611.87"/>
    <m/>
    <m/>
    <m/>
    <m/>
    <m/>
  </r>
  <r>
    <s v="PMOP - BICKFORD - UB30 - 2163"/>
    <s v="10F-201"/>
    <s v="UNREGULATED"/>
    <s v="55300"/>
    <x v="5"/>
    <n v="553005400422"/>
    <n v="910"/>
    <s v="553005400422.910"/>
    <n v="201506"/>
    <s v="000000"/>
    <x v="18"/>
    <s v="U-20310"/>
    <m/>
    <n v="123611.87"/>
    <m/>
    <m/>
    <m/>
    <m/>
    <m/>
  </r>
  <r>
    <s v="PMOP - BICKFORD - Observation - UB33 - 2194"/>
    <s v="10F-201"/>
    <s v="UNREGULATED"/>
    <s v="55300"/>
    <x v="5"/>
    <n v="553005400423"/>
    <n v="910"/>
    <s v="553005400423.910"/>
    <n v="201506"/>
    <s v="000000"/>
    <x v="18"/>
    <s v="U-20310"/>
    <m/>
    <n v="123747.8"/>
    <m/>
    <m/>
    <m/>
    <m/>
    <m/>
  </r>
  <r>
    <s v="PMOP - BICKFORD - Observation - UB 34 - 2189"/>
    <s v="10F-201"/>
    <s v="UNREGULATED"/>
    <s v="55300"/>
    <x v="5"/>
    <n v="553005400424"/>
    <n v="910"/>
    <s v="553005400424.910"/>
    <n v="201506"/>
    <s v="000000"/>
    <x v="18"/>
    <s v="U-20310"/>
    <m/>
    <n v="123611.87"/>
    <m/>
    <m/>
    <m/>
    <m/>
    <m/>
  </r>
  <r>
    <s v="PMOP - BICKFORD - UB35 -2185"/>
    <s v="10F-201"/>
    <s v="UNREGULATED"/>
    <s v="55300"/>
    <x v="5"/>
    <n v="553005400425"/>
    <n v="910"/>
    <s v="553005400425.910"/>
    <n v="201506"/>
    <s v="000000"/>
    <x v="18"/>
    <s v="U-20310"/>
    <m/>
    <n v="123611.87"/>
    <m/>
    <m/>
    <m/>
    <m/>
    <m/>
  </r>
  <r>
    <s v="PMOP - BICKFORD - Observation - UB36 - 2188"/>
    <s v="10F-201"/>
    <s v="UNREGULATED"/>
    <s v="55300"/>
    <x v="5"/>
    <n v="553005400426"/>
    <n v="910"/>
    <s v="553005400426.910"/>
    <n v="201506"/>
    <s v="000000"/>
    <x v="18"/>
    <s v="U-20310"/>
    <m/>
    <n v="123611.41"/>
    <m/>
    <m/>
    <m/>
    <m/>
    <m/>
  </r>
  <r>
    <s v="BICKFORD - WELL UB27 - ID 2160"/>
    <s v="10F-201"/>
    <s v="UNREGULATED"/>
    <s v="55300"/>
    <x v="5"/>
    <n v="553005400625"/>
    <n v="910"/>
    <s v="553005400625.910"/>
    <n v="201708"/>
    <s v="000000"/>
    <x v="18"/>
    <s v="U-20310"/>
    <m/>
    <n v="1282.47"/>
    <m/>
    <m/>
    <m/>
    <m/>
    <m/>
  </r>
  <r>
    <s v="BICKFORD - WELL UB28 - ID 2159"/>
    <s v="10F-201"/>
    <s v="UNREGULATED"/>
    <s v="55300"/>
    <x v="5"/>
    <n v="553005400626"/>
    <n v="910"/>
    <s v="553005400626.910"/>
    <n v="201708"/>
    <s v="000000"/>
    <x v="18"/>
    <s v="U-20310"/>
    <m/>
    <n v="1282.47"/>
    <m/>
    <m/>
    <m/>
    <m/>
    <m/>
  </r>
  <r>
    <s v="BICKFORD - WELL UB29 - ID 2158"/>
    <s v="10F-201"/>
    <s v="UNREGULATED"/>
    <s v="55300"/>
    <x v="5"/>
    <n v="553005400627"/>
    <n v="910"/>
    <s v="553005400627.910"/>
    <n v="201708"/>
    <s v="000000"/>
    <x v="18"/>
    <s v="U-20310"/>
    <m/>
    <n v="1282.47"/>
    <m/>
    <m/>
    <m/>
    <m/>
    <m/>
  </r>
  <r>
    <s v="BICKFORD - WELL UB30 - ID 2163"/>
    <s v="10F-201"/>
    <s v="UNREGULATED"/>
    <s v="55300"/>
    <x v="5"/>
    <n v="553005400628"/>
    <n v="910"/>
    <s v="553005400628.910"/>
    <n v="201708"/>
    <s v="000000"/>
    <x v="18"/>
    <s v="U-20310"/>
    <m/>
    <n v="1282.47"/>
    <m/>
    <m/>
    <m/>
    <m/>
    <m/>
  </r>
  <r>
    <s v="BICKFORD - WELL UB35 - ID 2185"/>
    <s v="10F-201"/>
    <s v="UNREGULATED"/>
    <s v="55300"/>
    <x v="5"/>
    <n v="553005400629"/>
    <n v="910"/>
    <s v="553005400629.910"/>
    <n v="201708"/>
    <s v="000000"/>
    <x v="18"/>
    <s v="U-20310"/>
    <m/>
    <n v="1283.3499999999999"/>
    <m/>
    <m/>
    <m/>
    <m/>
    <m/>
  </r>
  <r>
    <s v="BICKFORD - WELL UB37"/>
    <s v="10F-201"/>
    <s v="UNREGULATED"/>
    <s v="55300"/>
    <x v="5"/>
    <n v="553005400646"/>
    <n v="910"/>
    <s v="553005400646.910"/>
    <n v="201712"/>
    <s v="000000"/>
    <x v="18"/>
    <s v="U-20310"/>
    <m/>
    <n v="2512759.44"/>
    <m/>
    <m/>
    <m/>
    <m/>
    <m/>
  </r>
  <r>
    <s v="BICKFORD - WELL UB38"/>
    <s v="10F-201"/>
    <s v="UNREGULATED"/>
    <s v="55300"/>
    <x v="5"/>
    <n v="553005400647"/>
    <n v="910"/>
    <s v="553005400647.910"/>
    <n v="201712"/>
    <s v="000000"/>
    <x v="18"/>
    <s v="U-20310"/>
    <m/>
    <n v="2182300.37"/>
    <m/>
    <m/>
    <m/>
    <m/>
    <m/>
  </r>
  <r>
    <s v="BICKFORD - WELL UB39"/>
    <s v="10F-201"/>
    <s v="UNREGULATED"/>
    <s v="55300"/>
    <x v="5"/>
    <n v="553005400648"/>
    <n v="910"/>
    <s v="553005400648.910"/>
    <n v="201712"/>
    <s v="000000"/>
    <x v="18"/>
    <s v="U-20310"/>
    <m/>
    <n v="2022600.15"/>
    <m/>
    <m/>
    <m/>
    <m/>
    <m/>
  </r>
  <r>
    <s v="BICKFORD - STEEL - NPS 10   (273.0)"/>
    <s v="10F-201"/>
    <s v="UNREGULATED"/>
    <s v="55500"/>
    <x v="3"/>
    <n v="555005401000"/>
    <n v="1073"/>
    <s v="555005401000.1073"/>
    <n v="197209"/>
    <s v="000000"/>
    <x v="18"/>
    <s v="U-20310"/>
    <m/>
    <n v="1946.16"/>
    <m/>
    <m/>
    <m/>
    <m/>
    <m/>
  </r>
  <r>
    <s v="BICKFORD - STEEL - NPS 10   (273.0)"/>
    <s v="10F-201"/>
    <s v="UNREGULATED"/>
    <s v="55500"/>
    <x v="3"/>
    <n v="555005401000"/>
    <n v="1076"/>
    <s v="555005401000.1076"/>
    <n v="197509"/>
    <s v="000000"/>
    <x v="18"/>
    <s v="U-20310"/>
    <m/>
    <n v="0"/>
    <m/>
    <m/>
    <m/>
    <m/>
    <m/>
  </r>
  <r>
    <s v="BICKFORD - STEEL - NPS 12   (323.9)"/>
    <s v="10F-201"/>
    <s v="UNREGULATED"/>
    <s v="55500"/>
    <x v="3"/>
    <n v="555005401200"/>
    <n v="1088"/>
    <s v="555005401200.1088"/>
    <n v="198709"/>
    <s v="000000"/>
    <x v="18"/>
    <s v="U-20310"/>
    <m/>
    <n v="14985"/>
    <m/>
    <m/>
    <m/>
    <m/>
    <m/>
  </r>
  <r>
    <s v="BICKFORD - STEEL - NPS 12   (323.9)"/>
    <s v="10F-201"/>
    <s v="UNREGULATED"/>
    <s v="55500"/>
    <x v="3"/>
    <n v="555005401200"/>
    <n v="2017"/>
    <s v="555005401200.2017"/>
    <n v="201712"/>
    <s v="000000"/>
    <x v="18"/>
    <s v="U-20310"/>
    <m/>
    <n v="423850.88"/>
    <m/>
    <m/>
    <m/>
    <m/>
    <m/>
  </r>
  <r>
    <s v="BICKFORD - STEEL - NPS 20   (508.0)"/>
    <s v="10F-201"/>
    <s v="UNREGULATED"/>
    <s v="55500"/>
    <x v="3"/>
    <n v="555005402000"/>
    <n v="1073"/>
    <s v="555005402000.1073"/>
    <n v="197209"/>
    <s v="000000"/>
    <x v="18"/>
    <s v="U-20310"/>
    <m/>
    <n v="13355.95"/>
    <m/>
    <m/>
    <m/>
    <m/>
    <m/>
  </r>
  <r>
    <s v="BICKFORD - STEEL - NPS 20   (508.0)"/>
    <s v="10F-201"/>
    <s v="UNREGULATED"/>
    <s v="55500"/>
    <x v="3"/>
    <n v="555005402000"/>
    <n v="1088"/>
    <s v="555005402000.1088"/>
    <n v="198709"/>
    <s v="000000"/>
    <x v="18"/>
    <s v="U-20310"/>
    <m/>
    <n v="1031.52"/>
    <m/>
    <m/>
    <m/>
    <m/>
    <m/>
  </r>
  <r>
    <s v="BICKFORD - STEEL - NPS 24"/>
    <s v="10F-201"/>
    <s v="UNREGULATED"/>
    <s v="55500"/>
    <x v="3"/>
    <n v="555005402400"/>
    <n v="1073"/>
    <s v="555005402400.1073"/>
    <n v="197212"/>
    <s v="000000"/>
    <x v="18"/>
    <s v="U-20310"/>
    <m/>
    <n v="622944"/>
    <m/>
    <m/>
    <m/>
    <m/>
    <m/>
  </r>
  <r>
    <s v="BICKFORD - STEEL - NPS 24"/>
    <s v="10F-201"/>
    <s v="UNREGULATED"/>
    <s v="55500"/>
    <x v="3"/>
    <n v="555005402400"/>
    <n v="2002"/>
    <s v="555005402400.2002"/>
    <n v="200209"/>
    <s v="000000"/>
    <x v="18"/>
    <s v="U-20310"/>
    <m/>
    <n v="130225"/>
    <m/>
    <m/>
    <m/>
    <m/>
    <m/>
  </r>
  <r>
    <s v="BICKFORD - STEEL - NPS 24"/>
    <s v="10F-201"/>
    <s v="UNREGULATED"/>
    <s v="55500"/>
    <x v="3"/>
    <n v="555005402400"/>
    <n v="2003"/>
    <s v="555005402400.2003"/>
    <n v="200309"/>
    <s v="000000"/>
    <x v="18"/>
    <s v="U-20310"/>
    <m/>
    <n v="0"/>
    <m/>
    <m/>
    <m/>
    <m/>
    <m/>
  </r>
  <r>
    <s v="BICKFORD - STEEL - NPS 36"/>
    <s v="10F-201"/>
    <s v="UNREGULATED"/>
    <s v="55500"/>
    <x v="3"/>
    <n v="555005403600"/>
    <n v="1093"/>
    <s v="555005403600.1093"/>
    <n v="199209"/>
    <s v="000000"/>
    <x v="18"/>
    <s v="U-20310"/>
    <m/>
    <n v="365775"/>
    <m/>
    <m/>
    <m/>
    <m/>
    <m/>
  </r>
  <r>
    <s v="BICKFORD - MAJOR VALVE ASSEMBLY"/>
    <s v="10F-201"/>
    <s v="UNREGULATED"/>
    <s v="55500"/>
    <x v="3"/>
    <n v="555005410096"/>
    <n v="1084"/>
    <s v="555005410096.1084"/>
    <n v="198309"/>
    <s v="000000"/>
    <x v="18"/>
    <s v="U-20310"/>
    <m/>
    <n v="208515"/>
    <m/>
    <m/>
    <m/>
    <m/>
    <m/>
  </r>
  <r>
    <s v="BICKFORD - MAJOR VALVE ASSEMBLY NPS 36"/>
    <s v="10F-201"/>
    <s v="UNREGULATED"/>
    <s v="55500"/>
    <x v="3"/>
    <n v="555005410096"/>
    <n v="1093"/>
    <s v="555005410096.1093"/>
    <n v="199209"/>
    <s v="000000"/>
    <x v="18"/>
    <s v="U-20310"/>
    <m/>
    <n v="312847"/>
    <m/>
    <m/>
    <m/>
    <m/>
    <m/>
  </r>
  <r>
    <s v="BICKFORD - RECTIFIER # 100"/>
    <s v="10F-201"/>
    <s v="UNREGULATED"/>
    <s v="55500"/>
    <x v="3"/>
    <n v="555005430100"/>
    <n v="1996"/>
    <s v="555005430100.1996"/>
    <n v="199612"/>
    <s v="000000"/>
    <x v="18"/>
    <s v="U-20310"/>
    <m/>
    <n v="1963"/>
    <m/>
    <m/>
    <m/>
    <m/>
    <m/>
  </r>
  <r>
    <s v="BICKFORD - ENGINE CENTAUR (T4500)"/>
    <s v="10F-201"/>
    <s v="UNREGULATED"/>
    <s v="55600"/>
    <x v="2"/>
    <n v="556005400003"/>
    <n v="190"/>
    <s v="556005400003.190"/>
    <n v="199009"/>
    <s v="000000"/>
    <x v="18"/>
    <s v="U-20310"/>
    <m/>
    <n v="499138"/>
    <m/>
    <m/>
    <m/>
    <m/>
    <m/>
  </r>
  <r>
    <s v="BICKFORD - FOUNDATION"/>
    <s v="10F-201"/>
    <s v="UNREGULATED"/>
    <s v="55600"/>
    <x v="2"/>
    <n v="556005400003"/>
    <n v="240"/>
    <s v="556005400003.240"/>
    <n v="199009"/>
    <s v="000000"/>
    <x v="18"/>
    <s v="U-20310"/>
    <m/>
    <n v="103856"/>
    <m/>
    <m/>
    <m/>
    <m/>
    <m/>
  </r>
  <r>
    <s v="BICKFORD - AFTERCOOLER"/>
    <s v="10F-201"/>
    <s v="UNREGULATED"/>
    <s v="55600"/>
    <x v="2"/>
    <n v="556005400003"/>
    <n v="5"/>
    <s v="556005400003.5"/>
    <n v="199009"/>
    <s v="000000"/>
    <x v="18"/>
    <s v="U-20310"/>
    <m/>
    <n v="73270"/>
    <m/>
    <m/>
    <m/>
    <m/>
    <m/>
  </r>
  <r>
    <s v="BICKFORD"/>
    <s v="10F-201"/>
    <s v="UNREGULATED"/>
    <s v="55600"/>
    <x v="2"/>
    <n v="556005400003"/>
    <n v="615"/>
    <s v="556005400003.615"/>
    <n v="199611"/>
    <s v="000000"/>
    <x v="18"/>
    <s v="U-20310"/>
    <m/>
    <n v="1460388.93"/>
    <m/>
    <m/>
    <m/>
    <m/>
    <m/>
  </r>
  <r>
    <s v="BICKFORD - SCRUBBER"/>
    <s v="10F-201"/>
    <s v="UNREGULATED"/>
    <s v="55600"/>
    <x v="2"/>
    <n v="556005400003"/>
    <n v="720"/>
    <s v="556005400003.720"/>
    <n v="199009"/>
    <s v="000000"/>
    <x v="18"/>
    <s v="U-20310"/>
    <m/>
    <n v="25809"/>
    <m/>
    <m/>
    <m/>
    <m/>
    <m/>
  </r>
  <r>
    <s v="BICKFORD - TURBINE"/>
    <s v="10F-201"/>
    <s v="UNREGULATED"/>
    <s v="55600"/>
    <x v="2"/>
    <n v="556005400003"/>
    <n v="790"/>
    <s v="556005400003.790"/>
    <n v="199009"/>
    <s v="000000"/>
    <x v="18"/>
    <s v="U-20310"/>
    <m/>
    <n v="210754"/>
    <m/>
    <m/>
    <m/>
    <m/>
    <m/>
  </r>
  <r>
    <s v="BICKFORD - AERO ASSEMBLY"/>
    <s v="10F-201"/>
    <s v="UNREGULATED"/>
    <s v="55600"/>
    <x v="2"/>
    <n v="556005400003"/>
    <n v="80"/>
    <s v="556005400003.80"/>
    <n v="199009"/>
    <s v="000000"/>
    <x v="18"/>
    <s v="U-20310"/>
    <m/>
    <n v="180664"/>
    <m/>
    <m/>
    <m/>
    <m/>
    <m/>
  </r>
  <r>
    <s v="BICKFORD - COMPRESSOR CASE"/>
    <s v="10F-201"/>
    <s v="UNREGULATED"/>
    <s v="55600"/>
    <x v="2"/>
    <n v="556005400003"/>
    <n v="82"/>
    <s v="556005400003.82"/>
    <n v="199009"/>
    <s v="000000"/>
    <x v="18"/>
    <s v="U-20310"/>
    <m/>
    <n v="232282"/>
    <m/>
    <m/>
    <m/>
    <m/>
    <m/>
  </r>
  <r>
    <s v="BICKFORD - ELECTRIC/CTRL"/>
    <s v="10F-201"/>
    <s v="UNREGULATED"/>
    <s v="55600"/>
    <x v="2"/>
    <n v="556005400081"/>
    <n v="169"/>
    <s v="556005400081.169"/>
    <n v="200901"/>
    <s v="000000"/>
    <x v="18"/>
    <s v="U-20310"/>
    <m/>
    <n v="8937.82"/>
    <m/>
    <m/>
    <n v="6.05"/>
    <m/>
    <m/>
  </r>
  <r>
    <s v="BICKFORD - AFTERCOOLER"/>
    <s v="10F-201"/>
    <s v="UNREGULATED"/>
    <s v="55600"/>
    <x v="2"/>
    <n v="556005400081"/>
    <n v="175"/>
    <s v="556005400081.175"/>
    <n v="200901"/>
    <s v="000000"/>
    <x v="18"/>
    <s v="U-20310"/>
    <m/>
    <n v="14186.64"/>
    <m/>
    <m/>
    <n v="7.75"/>
    <m/>
    <m/>
  </r>
  <r>
    <s v="BICKFORD - reciporcator"/>
    <s v="10F-201"/>
    <s v="UNREGULATED"/>
    <s v="55600"/>
    <x v="2"/>
    <n v="556005400081"/>
    <n v="188"/>
    <s v="556005400081.188"/>
    <n v="200901"/>
    <s v="000000"/>
    <x v="18"/>
    <s v="U-20310"/>
    <m/>
    <n v="59534.8"/>
    <m/>
    <m/>
    <n v="154.09"/>
    <m/>
    <m/>
  </r>
  <r>
    <s v="BICKFORD-exhaut/silencer"/>
    <s v="10F-201"/>
    <s v="UNREGULATED"/>
    <s v="55600"/>
    <x v="2"/>
    <n v="556005400081"/>
    <n v="210"/>
    <s v="556005400081.210"/>
    <n v="201003"/>
    <s v="000000"/>
    <x v="18"/>
    <s v="U-20310"/>
    <m/>
    <n v="33774.03"/>
    <m/>
    <m/>
    <m/>
    <m/>
    <m/>
  </r>
  <r>
    <s v="BICKFORD - PIPING &amp; MISC"/>
    <s v="10F-201"/>
    <s v="UNREGULATED"/>
    <s v="55600"/>
    <x v="2"/>
    <n v="556005400081"/>
    <n v="615"/>
    <s v="556005400081.615"/>
    <n v="200912"/>
    <s v="000000"/>
    <x v="18"/>
    <s v="U-20310"/>
    <m/>
    <n v="505.37"/>
    <m/>
    <m/>
    <n v="1.98"/>
    <m/>
    <m/>
  </r>
  <r>
    <s v="Bickford Contrl Systs Upgr - Elect Cntrls - NReg"/>
    <s v="10F-201"/>
    <s v="UNREGULATED"/>
    <s v="55600"/>
    <x v="2"/>
    <n v="556005400127"/>
    <n v="780"/>
    <s v="556005400127.780"/>
    <n v="201310"/>
    <s v="000000"/>
    <x v="18"/>
    <s v="U-20310"/>
    <m/>
    <n v="281839.88"/>
    <m/>
    <m/>
    <m/>
    <m/>
    <m/>
  </r>
  <r>
    <s v="Bickford Station - Aftercooler NReg"/>
    <s v="10F-201"/>
    <s v="UNREGULATED"/>
    <s v="55600"/>
    <x v="2"/>
    <n v="556005400144"/>
    <n v="175"/>
    <s v="556005400144.175"/>
    <n v="201408"/>
    <s v="000000"/>
    <x v="18"/>
    <s v="U-20310"/>
    <m/>
    <n v="38610.07"/>
    <m/>
    <m/>
    <m/>
    <m/>
    <m/>
  </r>
  <r>
    <s v="BLACK CREEK - LAND RIGHTS"/>
    <m/>
    <s v="REGULATED"/>
    <s v="45100"/>
    <x v="4"/>
    <n v="451007100001"/>
    <n v="1092"/>
    <s v="451007100001.1092"/>
    <n v="199112"/>
    <s v="000000"/>
    <x v="19"/>
    <n v="20310"/>
    <n v="669059.25"/>
    <m/>
    <m/>
    <m/>
    <m/>
    <m/>
    <m/>
  </r>
  <r>
    <s v="BLACK CREEK - LAND RIGHTS"/>
    <m/>
    <s v="REGULATED"/>
    <s v="45100"/>
    <x v="4"/>
    <n v="451007100001"/>
    <n v="1093"/>
    <s v="451007100001.1093"/>
    <n v="199212"/>
    <s v="000000"/>
    <x v="19"/>
    <n v="20310"/>
    <n v="6728.82"/>
    <m/>
    <m/>
    <m/>
    <m/>
    <m/>
    <m/>
  </r>
  <r>
    <s v="BLACK CREEK - LAND RIGHTS"/>
    <m/>
    <s v="REGULATED"/>
    <s v="45100"/>
    <x v="4"/>
    <n v="451007100001"/>
    <n v="1094"/>
    <s v="451007100001.1094"/>
    <n v="199312"/>
    <s v="000000"/>
    <x v="19"/>
    <n v="20310"/>
    <n v="62055.29"/>
    <m/>
    <m/>
    <m/>
    <m/>
    <m/>
    <m/>
  </r>
  <r>
    <s v="BLACK CREEK - LAND RIGHTS"/>
    <m/>
    <s v="REGULATED"/>
    <s v="45100"/>
    <x v="4"/>
    <n v="451007100001"/>
    <n v="1095"/>
    <s v="451007100001.1095"/>
    <n v="199412"/>
    <s v="000000"/>
    <x v="19"/>
    <n v="20310"/>
    <n v="58764.36"/>
    <m/>
    <m/>
    <m/>
    <m/>
    <m/>
    <m/>
  </r>
  <r>
    <s v="BLACK CREEK - LAND RIGHTS"/>
    <m/>
    <s v="REGULATED"/>
    <s v="45100"/>
    <x v="4"/>
    <n v="451007100001"/>
    <n v="1995"/>
    <s v="451007100001.1995"/>
    <n v="199512"/>
    <s v="000000"/>
    <x v="19"/>
    <n v="20310"/>
    <n v="58764.36"/>
    <m/>
    <m/>
    <m/>
    <m/>
    <m/>
    <m/>
  </r>
  <r>
    <s v="BLACK CREEK - LAND RIGHTS"/>
    <m/>
    <s v="REGULATED"/>
    <s v="45100"/>
    <x v="4"/>
    <n v="451007100001"/>
    <n v="1996"/>
    <s v="451007100001.1996"/>
    <n v="199612"/>
    <s v="000000"/>
    <x v="19"/>
    <n v="20310"/>
    <n v="67273.960000000006"/>
    <m/>
    <m/>
    <m/>
    <m/>
    <m/>
    <m/>
  </r>
  <r>
    <s v="BLACK CREEK - LAND RIGHTS"/>
    <m/>
    <s v="REGULATED"/>
    <s v="45100"/>
    <x v="4"/>
    <n v="451007100001"/>
    <n v="1997"/>
    <s v="451007100001.1997"/>
    <n v="199712"/>
    <s v="000000"/>
    <x v="19"/>
    <n v="20310"/>
    <n v="83024.91"/>
    <m/>
    <m/>
    <m/>
    <m/>
    <m/>
    <m/>
  </r>
  <r>
    <s v="BLACK CREEK - LAND RIGHTS"/>
    <m/>
    <s v="UNREGULATED"/>
    <s v="55100"/>
    <x v="4"/>
    <n v="551007100001"/>
    <n v="1092"/>
    <s v="551007100001.1092"/>
    <n v="199112"/>
    <s v="000000"/>
    <x v="19"/>
    <s v="U-20310"/>
    <m/>
    <n v="404213"/>
    <m/>
    <m/>
    <m/>
    <m/>
    <m/>
  </r>
  <r>
    <s v="BLACK CREEK - LAND RIGHTS"/>
    <m/>
    <s v="UNREGULATED"/>
    <s v="55100"/>
    <x v="4"/>
    <n v="551007100001"/>
    <n v="1093"/>
    <s v="551007100001.1093"/>
    <n v="199212"/>
    <s v="000000"/>
    <x v="19"/>
    <s v="U-20310"/>
    <m/>
    <n v="4066"/>
    <m/>
    <m/>
    <m/>
    <m/>
    <m/>
  </r>
  <r>
    <s v="BLACK CREEK - LAND RIGHTS"/>
    <m/>
    <s v="UNREGULATED"/>
    <s v="55100"/>
    <x v="4"/>
    <n v="551007100001"/>
    <n v="1094"/>
    <s v="551007100001.1094"/>
    <n v="199312"/>
    <s v="000000"/>
    <x v="19"/>
    <s v="U-20310"/>
    <m/>
    <n v="37491"/>
    <m/>
    <m/>
    <m/>
    <m/>
    <m/>
  </r>
  <r>
    <s v="BLACK CREEK - LAND RIGHTS"/>
    <m/>
    <s v="UNREGULATED"/>
    <s v="55100"/>
    <x v="4"/>
    <n v="551007100001"/>
    <n v="1095"/>
    <s v="551007100001.1095"/>
    <n v="199412"/>
    <s v="000000"/>
    <x v="19"/>
    <s v="U-20310"/>
    <m/>
    <n v="35502"/>
    <m/>
    <m/>
    <m/>
    <m/>
    <m/>
  </r>
  <r>
    <s v="BLACK CREEK - LAND RIGHTS"/>
    <m/>
    <s v="UNREGULATED"/>
    <s v="55100"/>
    <x v="4"/>
    <n v="551007100001"/>
    <n v="1995"/>
    <s v="551007100001.1995"/>
    <n v="199512"/>
    <s v="000000"/>
    <x v="19"/>
    <s v="U-20310"/>
    <m/>
    <n v="35502"/>
    <m/>
    <m/>
    <m/>
    <m/>
    <m/>
  </r>
  <r>
    <s v="BLACK CREEK - LAND RIGHTS"/>
    <m/>
    <s v="UNREGULATED"/>
    <s v="55100"/>
    <x v="4"/>
    <n v="551007100001"/>
    <n v="1996"/>
    <s v="551007100001.1996"/>
    <n v="199612"/>
    <s v="000000"/>
    <x v="19"/>
    <s v="U-20310"/>
    <m/>
    <n v="40643"/>
    <m/>
    <m/>
    <m/>
    <m/>
    <m/>
  </r>
  <r>
    <s v="BLACK CREEK - LAND RIGHTS"/>
    <m/>
    <s v="UNREGULATED"/>
    <s v="55100"/>
    <x v="4"/>
    <n v="551007100001"/>
    <n v="1997"/>
    <s v="551007100001.1997"/>
    <n v="199712"/>
    <s v="000000"/>
    <x v="19"/>
    <s v="U-20310"/>
    <m/>
    <n v="50160"/>
    <m/>
    <m/>
    <m/>
    <m/>
    <m/>
  </r>
  <r>
    <s v="Blue Water Well Stimulation UBW 1"/>
    <m/>
    <s v="REGULATED"/>
    <s v="45300"/>
    <x v="5"/>
    <n v="453004500347"/>
    <n v="910"/>
    <s v="453004500347.910"/>
    <n v="201207"/>
    <s v="000000"/>
    <x v="20"/>
    <n v="20310"/>
    <n v="19528.25"/>
    <m/>
    <m/>
    <m/>
    <m/>
    <m/>
    <m/>
  </r>
  <r>
    <s v="Blue Water Well Stimulation UBW 1"/>
    <m/>
    <s v="UNREGULATED"/>
    <s v="55300"/>
    <x v="5"/>
    <n v="553004500347"/>
    <n v="910"/>
    <s v="553004500347.910"/>
    <n v="201207"/>
    <s v="000000"/>
    <x v="20"/>
    <s v="U-20310"/>
    <m/>
    <n v="18717.419999999998"/>
    <m/>
    <m/>
    <m/>
    <m/>
    <m/>
  </r>
  <r>
    <s v="Blue Water Well Stimulation UBW 2"/>
    <m/>
    <s v="REGULATED"/>
    <s v="45300"/>
    <x v="5"/>
    <n v="453004500348"/>
    <n v="910"/>
    <s v="453004500348.910"/>
    <n v="201207"/>
    <s v="000000"/>
    <x v="20"/>
    <n v="20310"/>
    <n v="2240.29"/>
    <m/>
    <m/>
    <m/>
    <m/>
    <m/>
    <m/>
  </r>
  <r>
    <s v="Blue Water Well Stimulation UBW 2"/>
    <m/>
    <s v="UNREGULATED"/>
    <s v="55300"/>
    <x v="5"/>
    <n v="553004500348"/>
    <n v="910"/>
    <s v="553004500348.910"/>
    <n v="201207"/>
    <s v="000000"/>
    <x v="20"/>
    <s v="U-20310"/>
    <m/>
    <n v="2147.31"/>
    <m/>
    <m/>
    <m/>
    <m/>
    <m/>
  </r>
  <r>
    <s v="BLUEWATER - BASE PRESSURE GAS"/>
    <m/>
    <s v="REGULATED"/>
    <s v="45800"/>
    <x v="6"/>
    <n v="458004500001"/>
    <n v="2000"/>
    <s v="458004500001.2000"/>
    <n v="200008"/>
    <s v="000000"/>
    <x v="20"/>
    <n v="20310"/>
    <n v="854256.38"/>
    <m/>
    <m/>
    <m/>
    <m/>
    <m/>
    <m/>
  </r>
  <r>
    <s v="BLUEWATER - BASE PRESSURE GAS"/>
    <m/>
    <s v="UNREGULATED"/>
    <s v="55800"/>
    <x v="6"/>
    <n v="558004500001"/>
    <n v="2000"/>
    <s v="558004500001.2000"/>
    <n v="200008"/>
    <s v="000000"/>
    <x v="20"/>
    <s v="U-20310"/>
    <m/>
    <n v="516101"/>
    <m/>
    <m/>
    <m/>
    <m/>
    <m/>
  </r>
  <r>
    <s v="BLUEWATER - WELL BTS5-3-2 - ID 10214"/>
    <m/>
    <s v="REGULATED"/>
    <s v="45300"/>
    <x v="5"/>
    <n v="453004500532"/>
    <n v="910"/>
    <s v="453004500532.910"/>
    <n v="198909"/>
    <s v="000000"/>
    <x v="20"/>
    <n v="20310"/>
    <n v="217477.37"/>
    <m/>
    <m/>
    <m/>
    <m/>
    <m/>
    <m/>
  </r>
  <r>
    <s v="BLUEWATER - WELL BTS5-3-2 - ID 10214"/>
    <m/>
    <s v="UNREGULATED"/>
    <s v="55300"/>
    <x v="5"/>
    <n v="553004500532"/>
    <n v="910"/>
    <s v="553004500532.910"/>
    <n v="198909"/>
    <s v="000000"/>
    <x v="20"/>
    <s v="U-20310"/>
    <m/>
    <n v="131389"/>
    <m/>
    <m/>
    <m/>
    <m/>
    <m/>
  </r>
  <r>
    <s v="BLUEWATER - WELL BTS5-3-2 - ID 10214 - TLMTRY"/>
    <m/>
    <s v="REGULATED"/>
    <s v="45300"/>
    <x v="5"/>
    <n v="453004500532"/>
    <n v="780"/>
    <s v="453004500532.780"/>
    <n v="198909"/>
    <s v="000000"/>
    <x v="20"/>
    <n v="20310"/>
    <n v="8525.42"/>
    <m/>
    <m/>
    <m/>
    <m/>
    <m/>
    <m/>
  </r>
  <r>
    <s v="BLUEWATER - WELL BTS5-3-2 - ID 10214 - TLMTRY"/>
    <m/>
    <s v="UNREGULATED"/>
    <s v="55300"/>
    <x v="5"/>
    <n v="553004500532"/>
    <n v="780"/>
    <s v="553004500532.780"/>
    <n v="198909"/>
    <s v="000000"/>
    <x v="20"/>
    <s v="U-20310"/>
    <m/>
    <n v="5151"/>
    <m/>
    <m/>
    <m/>
    <m/>
    <m/>
  </r>
  <r>
    <s v="BLUEWATER - WELL UBW1 - ID 10125"/>
    <m/>
    <s v="REGULATED"/>
    <s v="45300"/>
    <x v="5"/>
    <n v="453004500001"/>
    <n v="910"/>
    <s v="453004500001.910"/>
    <n v="200205"/>
    <s v="000000"/>
    <x v="20"/>
    <n v="20310"/>
    <n v="458667.03"/>
    <m/>
    <m/>
    <m/>
    <m/>
    <m/>
    <m/>
  </r>
  <r>
    <s v="BLUEWATER - WELL UBW1 - ID 10125"/>
    <m/>
    <s v="UNREGULATED"/>
    <s v="55300"/>
    <x v="5"/>
    <n v="553004500001"/>
    <n v="910"/>
    <s v="553004500001.910"/>
    <n v="200205"/>
    <s v="000000"/>
    <x v="20"/>
    <s v="U-20310"/>
    <m/>
    <n v="277105"/>
    <m/>
    <m/>
    <m/>
    <m/>
    <m/>
  </r>
  <r>
    <s v="BLUEWATER - WELL UBW2 - ID 10214"/>
    <m/>
    <s v="REGULATED"/>
    <s v="45300"/>
    <x v="5"/>
    <n v="453004500002"/>
    <n v="910"/>
    <s v="453004500002.910"/>
    <n v="200205"/>
    <s v="000000"/>
    <x v="20"/>
    <n v="20310"/>
    <n v="295445.57"/>
    <m/>
    <m/>
    <m/>
    <m/>
    <m/>
    <m/>
  </r>
  <r>
    <s v="BLUEWATER - WELL UBW2 - ID 10214"/>
    <m/>
    <s v="UNREGULATED"/>
    <s v="55300"/>
    <x v="5"/>
    <n v="553004500002"/>
    <n v="910"/>
    <s v="553004500002.910"/>
    <n v="200205"/>
    <s v="000000"/>
    <x v="20"/>
    <s v="U-20310"/>
    <m/>
    <n v="178494"/>
    <m/>
    <m/>
    <m/>
    <m/>
    <m/>
  </r>
  <r>
    <s v="BLUEWATER CENTURY - GROUNDBED # 346"/>
    <m/>
    <s v="REGULATED"/>
    <s v="45500"/>
    <x v="3"/>
    <n v="455004520346"/>
    <n v="2000"/>
    <s v="455004520346.2000"/>
    <n v="200008"/>
    <s v="000000"/>
    <x v="20"/>
    <n v="20310"/>
    <n v="31433.75"/>
    <m/>
    <m/>
    <m/>
    <m/>
    <m/>
    <m/>
  </r>
  <r>
    <s v="BLUEWATER CENTURY - GROUNDBED # 346"/>
    <m/>
    <s v="UNREGULATED"/>
    <s v="55500"/>
    <x v="3"/>
    <n v="555004520346"/>
    <n v="2000"/>
    <s v="555004520346.2000"/>
    <n v="200008"/>
    <s v="000000"/>
    <x v="20"/>
    <s v="U-20310"/>
    <m/>
    <n v="18991"/>
    <m/>
    <m/>
    <m/>
    <m/>
    <m/>
  </r>
  <r>
    <s v="BLUEWATER CENTURY - LAND RIGHTS"/>
    <m/>
    <s v="REGULATED"/>
    <s v="45100"/>
    <x v="4"/>
    <n v="451004500001"/>
    <n v="2000"/>
    <s v="451004500001.2000"/>
    <n v="200008"/>
    <s v="000000"/>
    <x v="20"/>
    <n v="20310"/>
    <n v="525298.96"/>
    <m/>
    <m/>
    <m/>
    <m/>
    <m/>
    <m/>
  </r>
  <r>
    <s v="BLUEWATER CENTURY - LAND RIGHTS"/>
    <m/>
    <s v="UNREGULATED"/>
    <s v="55100"/>
    <x v="4"/>
    <n v="551004500001"/>
    <n v="2000"/>
    <s v="551004500001.2000"/>
    <n v="200008"/>
    <s v="000000"/>
    <x v="20"/>
    <s v="U-20310"/>
    <m/>
    <n v="317360"/>
    <m/>
    <m/>
    <m/>
    <m/>
    <m/>
  </r>
  <r>
    <s v="BLUEWATER CENTURY - RECTIFIER # 346"/>
    <m/>
    <s v="REGULATED"/>
    <s v="45500"/>
    <x v="3"/>
    <n v="455004530346"/>
    <n v="2000"/>
    <s v="455004530346.2000"/>
    <n v="200007"/>
    <s v="000000"/>
    <x v="20"/>
    <n v="20310"/>
    <n v="3756.56"/>
    <m/>
    <m/>
    <m/>
    <m/>
    <m/>
    <m/>
  </r>
  <r>
    <s v="BLUEWATER CENTURY - RECTIFIER # 346"/>
    <m/>
    <s v="UNREGULATED"/>
    <s v="55500"/>
    <x v="3"/>
    <n v="555004530346"/>
    <n v="2000"/>
    <s v="555004530346.2000"/>
    <n v="200007"/>
    <s v="000000"/>
    <x v="20"/>
    <s v="U-20310"/>
    <m/>
    <n v="2269"/>
    <m/>
    <m/>
    <m/>
    <m/>
    <m/>
  </r>
  <r>
    <s v="BLUEWATER CENTURY - STEEL - NPS 10   (273.0)"/>
    <m/>
    <s v="REGULATED"/>
    <s v="45500"/>
    <x v="3"/>
    <n v="455004501000"/>
    <n v="2000"/>
    <s v="455004501000.2000"/>
    <n v="200007"/>
    <s v="000000"/>
    <x v="20"/>
    <n v="20310"/>
    <n v="570896.31999999995"/>
    <m/>
    <m/>
    <m/>
    <m/>
    <m/>
    <m/>
  </r>
  <r>
    <s v="BLUEWATER CENTURY - STEEL - NPS 10   (273.0)"/>
    <m/>
    <s v="UNREGULATED"/>
    <s v="55500"/>
    <x v="3"/>
    <n v="555004501000"/>
    <n v="2000"/>
    <s v="555004501000.2000"/>
    <n v="200007"/>
    <s v="000000"/>
    <x v="20"/>
    <s v="U-20310"/>
    <m/>
    <n v="344908"/>
    <m/>
    <m/>
    <m/>
    <m/>
    <m/>
  </r>
  <r>
    <s v="BLUEWATER CENTURY - STEEL - NPS 8    (219.1)"/>
    <m/>
    <s v="REGULATED"/>
    <s v="45500"/>
    <x v="3"/>
    <n v="455004500800"/>
    <n v="2016"/>
    <s v="455004500800.2016"/>
    <n v="201601"/>
    <s v="000000"/>
    <x v="20"/>
    <n v="20310"/>
    <n v="6445.09"/>
    <m/>
    <m/>
    <m/>
    <m/>
    <m/>
    <m/>
  </r>
  <r>
    <s v="BLUEWATER CENTURY - STEEL - NPS 8    (219.1)"/>
    <m/>
    <s v="UNREGULATED"/>
    <s v="55500"/>
    <x v="3"/>
    <n v="555004500800"/>
    <n v="2016"/>
    <s v="555004500800.2016"/>
    <n v="201601"/>
    <s v="000000"/>
    <x v="20"/>
    <s v="U-20310"/>
    <m/>
    <n v="3900.16"/>
    <m/>
    <m/>
    <m/>
    <m/>
    <m/>
  </r>
  <r>
    <s v="BLUEWATER CENTURY-ELECTRONIC CONTROLS"/>
    <s v="13G-503"/>
    <s v="REGULATED"/>
    <s v="45700"/>
    <x v="0"/>
    <n v="457004500089"/>
    <n v="780"/>
    <s v="457004500089.780"/>
    <n v="201112"/>
    <s v="000000"/>
    <x v="20"/>
    <n v="20310"/>
    <n v="20465.03"/>
    <m/>
    <m/>
    <m/>
    <m/>
    <m/>
    <m/>
  </r>
  <r>
    <s v="BLUEWATER CENTURY-ELECTRONIC CONTROLS"/>
    <s v="13G-503"/>
    <s v="UNREGULATED"/>
    <s v="55700"/>
    <x v="0"/>
    <n v="557004500089"/>
    <n v="780"/>
    <s v="557004500089.780"/>
    <n v="201112"/>
    <s v="000000"/>
    <x v="20"/>
    <s v="U-20310"/>
    <m/>
    <n v="12363.05"/>
    <m/>
    <m/>
    <m/>
    <m/>
    <m/>
  </r>
  <r>
    <s v="BLUEWATER STATION"/>
    <s v="13G-501"/>
    <s v="REGULATED"/>
    <s v="45000"/>
    <x v="7"/>
    <n v="450004000038"/>
    <n v="2000"/>
    <s v="450004000038.2000"/>
    <n v="200008"/>
    <s v="000000"/>
    <x v="21"/>
    <n v="20310"/>
    <n v="22"/>
    <m/>
    <n v="22"/>
    <m/>
    <m/>
    <m/>
    <m/>
  </r>
  <r>
    <s v="BLUEWATER TRUE - LAND RIGHTS"/>
    <m/>
    <s v="REGULATED"/>
    <s v="45100"/>
    <x v="4"/>
    <n v="451004500532"/>
    <n v="1090"/>
    <s v="451004500532.1090"/>
    <n v="199003"/>
    <s v="000000"/>
    <x v="20"/>
    <n v="20310"/>
    <n v="48.07"/>
    <m/>
    <n v="48.07"/>
    <m/>
    <m/>
    <m/>
    <m/>
  </r>
  <r>
    <s v="BOOTH CREEK - BASE PRESSURE GAS"/>
    <m/>
    <s v="REGULATED"/>
    <s v="45800"/>
    <x v="6"/>
    <n v="458006800001"/>
    <n v="1999"/>
    <s v="458006800001.1999"/>
    <n v="199908"/>
    <s v="000000"/>
    <x v="22"/>
    <n v="20310"/>
    <n v="275985.93"/>
    <m/>
    <m/>
    <m/>
    <m/>
    <m/>
    <m/>
  </r>
  <r>
    <s v="BOOTH CREEK - BASE PRESSURE GAS"/>
    <m/>
    <s v="REGULATED"/>
    <s v="45800"/>
    <x v="6"/>
    <n v="458006800001"/>
    <n v="2015"/>
    <s v="458006800001.2015"/>
    <n v="201508"/>
    <s v="000000"/>
    <x v="22"/>
    <n v="20310"/>
    <n v="33247.83"/>
    <m/>
    <m/>
    <m/>
    <m/>
    <m/>
    <m/>
  </r>
  <r>
    <s v="BOOTH CREEK - BASE PRESSURE GAS"/>
    <m/>
    <s v="UNREGULATED"/>
    <s v="55800"/>
    <x v="6"/>
    <n v="558006800001"/>
    <n v="1999"/>
    <s v="558006800001.1999"/>
    <n v="199908"/>
    <s v="000000"/>
    <x v="22"/>
    <s v="U-20310"/>
    <m/>
    <n v="166737.5"/>
    <m/>
    <m/>
    <m/>
    <m/>
    <m/>
  </r>
  <r>
    <s v="BOOTH CREEK - BASE PRESSURE GAS"/>
    <m/>
    <s v="UNREGULATED"/>
    <s v="55800"/>
    <x v="6"/>
    <n v="558006800001"/>
    <n v="2015"/>
    <s v="558006800001.2015"/>
    <n v="201508"/>
    <s v="000000"/>
    <x v="22"/>
    <s v="U-20310"/>
    <m/>
    <n v="20119.47"/>
    <m/>
    <m/>
    <m/>
    <m/>
    <m/>
  </r>
  <r>
    <s v="BOOTH CREEK - GROUNDBED # 17"/>
    <s v="11H-402"/>
    <s v="REGULATED"/>
    <s v="45500"/>
    <x v="3"/>
    <n v="455006820017"/>
    <n v="1999"/>
    <s v="455006820017.1999"/>
    <n v="199908"/>
    <s v="000000"/>
    <x v="22"/>
    <n v="20310"/>
    <n v="6693.82"/>
    <m/>
    <m/>
    <m/>
    <m/>
    <m/>
    <m/>
  </r>
  <r>
    <s v="BOOTH CREEK - GROUNDBED # 17"/>
    <s v="11H-402"/>
    <s v="UNREGULATED"/>
    <s v="55500"/>
    <x v="3"/>
    <n v="555006820017"/>
    <n v="1999"/>
    <s v="555006820017.1999"/>
    <n v="199908"/>
    <s v="000000"/>
    <x v="22"/>
    <s v="U-20310"/>
    <m/>
    <n v="4044"/>
    <m/>
    <m/>
    <m/>
    <m/>
    <m/>
  </r>
  <r>
    <s v="BOOTH CREEK - GROUNDBED # 18"/>
    <s v="11H-402"/>
    <s v="REGULATED"/>
    <s v="45500"/>
    <x v="3"/>
    <n v="455006820018"/>
    <n v="1999"/>
    <s v="455006820018.1999"/>
    <n v="199908"/>
    <s v="000000"/>
    <x v="22"/>
    <n v="20310"/>
    <n v="6693.78"/>
    <m/>
    <m/>
    <m/>
    <m/>
    <m/>
    <m/>
  </r>
  <r>
    <s v="BOOTH CREEK - GROUNDBED # 18"/>
    <s v="11H-402"/>
    <s v="UNREGULATED"/>
    <s v="55500"/>
    <x v="3"/>
    <n v="555006820018"/>
    <n v="1999"/>
    <s v="555006820018.1999"/>
    <n v="199908"/>
    <s v="000000"/>
    <x v="22"/>
    <s v="U-20310"/>
    <m/>
    <n v="4044"/>
    <m/>
    <m/>
    <m/>
    <m/>
    <m/>
  </r>
  <r>
    <s v="BOOTH CREEK - LAND RIGHTS"/>
    <m/>
    <s v="REGULATED"/>
    <s v="45100"/>
    <x v="4"/>
    <n v="451006800001"/>
    <n v="1080"/>
    <s v="451006800001.1080"/>
    <n v="198003"/>
    <s v="000000"/>
    <x v="22"/>
    <n v="20310"/>
    <n v="2417.0500000000002"/>
    <m/>
    <m/>
    <m/>
    <m/>
    <m/>
    <m/>
  </r>
  <r>
    <s v="BOOTH CREEK - LAND RIGHTS"/>
    <m/>
    <s v="REGULATED"/>
    <s v="45100"/>
    <x v="4"/>
    <n v="451006800001"/>
    <n v="1094"/>
    <s v="451006800001.1094"/>
    <n v="199403"/>
    <s v="000000"/>
    <x v="22"/>
    <n v="20310"/>
    <n v="8073"/>
    <m/>
    <m/>
    <m/>
    <m/>
    <m/>
    <m/>
  </r>
  <r>
    <s v="BOOTH CREEK - LAND RIGHTS"/>
    <m/>
    <s v="REGULATED"/>
    <s v="45100"/>
    <x v="4"/>
    <n v="451006800001"/>
    <n v="1095"/>
    <s v="451006800001.1095"/>
    <n v="199503"/>
    <s v="000000"/>
    <x v="22"/>
    <n v="20310"/>
    <n v="60977.96"/>
    <m/>
    <m/>
    <m/>
    <m/>
    <m/>
    <m/>
  </r>
  <r>
    <s v="BOOTH CREEK - LAND RIGHTS"/>
    <m/>
    <s v="REGULATED"/>
    <s v="45100"/>
    <x v="4"/>
    <n v="451006800001"/>
    <n v="1999"/>
    <s v="451006800001.1999"/>
    <n v="199908"/>
    <s v="000000"/>
    <x v="22"/>
    <n v="20310"/>
    <n v="143554.26"/>
    <m/>
    <m/>
    <m/>
    <m/>
    <m/>
    <m/>
  </r>
  <r>
    <s v="BOOTH CREEK - LAND RIGHTS"/>
    <m/>
    <s v="UNREGULATED"/>
    <s v="55100"/>
    <x v="4"/>
    <n v="551006800001"/>
    <n v="1080"/>
    <s v="551006800001.1080"/>
    <n v="198003"/>
    <s v="000000"/>
    <x v="22"/>
    <s v="U-20310"/>
    <m/>
    <n v="1460"/>
    <m/>
    <m/>
    <m/>
    <m/>
    <m/>
  </r>
  <r>
    <s v="BOOTH CREEK - LAND RIGHTS"/>
    <m/>
    <s v="UNREGULATED"/>
    <s v="55100"/>
    <x v="4"/>
    <n v="551006800001"/>
    <n v="1094"/>
    <s v="551006800001.1094"/>
    <n v="199403"/>
    <s v="000000"/>
    <x v="22"/>
    <s v="U-20310"/>
    <m/>
    <n v="4878"/>
    <m/>
    <m/>
    <m/>
    <m/>
    <m/>
  </r>
  <r>
    <s v="BOOTH CREEK - LAND RIGHTS"/>
    <m/>
    <s v="UNREGULATED"/>
    <s v="55100"/>
    <x v="4"/>
    <n v="551006800001"/>
    <n v="1095"/>
    <s v="551006800001.1095"/>
    <n v="199503"/>
    <s v="000000"/>
    <x v="22"/>
    <s v="U-20310"/>
    <m/>
    <n v="36840"/>
    <m/>
    <m/>
    <m/>
    <m/>
    <m/>
  </r>
  <r>
    <s v="BOOTH CREEK - LAND RIGHTS"/>
    <m/>
    <s v="UNREGULATED"/>
    <s v="55100"/>
    <x v="4"/>
    <n v="551006800001"/>
    <n v="1999"/>
    <s v="551006800001.1999"/>
    <n v="199908"/>
    <s v="000000"/>
    <x v="22"/>
    <s v="U-20310"/>
    <m/>
    <n v="86728"/>
    <m/>
    <m/>
    <m/>
    <m/>
    <m/>
  </r>
  <r>
    <s v="BOOTH CREEK - RECTIFIER # 17"/>
    <s v="11H-402"/>
    <s v="REGULATED"/>
    <s v="45500"/>
    <x v="3"/>
    <n v="455006830017"/>
    <n v="1999"/>
    <s v="455006830017.1999"/>
    <n v="199908"/>
    <s v="000000"/>
    <x v="22"/>
    <n v="20310"/>
    <n v="5456.62"/>
    <m/>
    <m/>
    <m/>
    <m/>
    <m/>
    <m/>
  </r>
  <r>
    <s v="BOOTH CREEK - RECTIFIER # 17"/>
    <s v="11H-402"/>
    <s v="UNREGULATED"/>
    <s v="55500"/>
    <x v="3"/>
    <n v="555006830017"/>
    <n v="1999"/>
    <s v="555006830017.1999"/>
    <n v="199908"/>
    <s v="000000"/>
    <x v="22"/>
    <s v="U-20310"/>
    <m/>
    <n v="3297"/>
    <m/>
    <m/>
    <m/>
    <m/>
    <m/>
  </r>
  <r>
    <s v="BOOTH CREEK - RECTIFIER # 18"/>
    <s v="11H-402"/>
    <s v="REGULATED"/>
    <s v="45500"/>
    <x v="3"/>
    <n v="455006830018"/>
    <n v="1999"/>
    <s v="455006830018.1999"/>
    <n v="199908"/>
    <s v="000000"/>
    <x v="22"/>
    <n v="20310"/>
    <n v="5456.53"/>
    <m/>
    <m/>
    <m/>
    <m/>
    <m/>
    <m/>
  </r>
  <r>
    <s v="BOOTH CREEK - RECTIFIER # 18"/>
    <s v="11H-402"/>
    <s v="UNREGULATED"/>
    <s v="55500"/>
    <x v="3"/>
    <n v="555006830018"/>
    <n v="1999"/>
    <s v="555006830018.1999"/>
    <n v="199908"/>
    <s v="000000"/>
    <x v="22"/>
    <s v="U-20310"/>
    <m/>
    <n v="3297"/>
    <m/>
    <m/>
    <m/>
    <m/>
    <m/>
  </r>
  <r>
    <s v="BOOTH CREEK - STEEL - NPS 10   (273.0)"/>
    <s v="11H-402"/>
    <s v="REGULATED"/>
    <s v="45500"/>
    <x v="3"/>
    <n v="455006801000"/>
    <n v="1999"/>
    <s v="455006801000.1999"/>
    <n v="199908"/>
    <s v="000000"/>
    <x v="22"/>
    <n v="20310"/>
    <n v="395198.46"/>
    <m/>
    <m/>
    <m/>
    <m/>
    <m/>
    <m/>
  </r>
  <r>
    <s v="BOOTH CREEK - STEEL - NPS 10   (273.0)"/>
    <s v="11H-402"/>
    <s v="UNREGULATED"/>
    <s v="55500"/>
    <x v="3"/>
    <n v="555006801000"/>
    <n v="1999"/>
    <s v="555006801000.1999"/>
    <n v="199908"/>
    <s v="000000"/>
    <x v="22"/>
    <s v="U-20310"/>
    <m/>
    <n v="238760"/>
    <m/>
    <m/>
    <m/>
    <m/>
    <m/>
  </r>
  <r>
    <s v="BOOTH CREEK - STEEL - NPS 2    (60.3)"/>
    <s v="11H-402"/>
    <s v="REGULATED"/>
    <s v="45500"/>
    <x v="3"/>
    <n v="455006800200"/>
    <n v="1080"/>
    <s v="455006800200.1080"/>
    <n v="197909"/>
    <s v="000000"/>
    <x v="22"/>
    <n v="20310"/>
    <n v="2057.7399999999998"/>
    <m/>
    <m/>
    <m/>
    <m/>
    <m/>
    <m/>
  </r>
  <r>
    <s v="BOOTH CREEK - STEEL - NPS 2    (60.3)"/>
    <s v="11H-402"/>
    <s v="UNREGULATED"/>
    <s v="55500"/>
    <x v="3"/>
    <n v="555006800200"/>
    <n v="1080"/>
    <s v="555006800200.1080"/>
    <n v="197909"/>
    <s v="000000"/>
    <x v="22"/>
    <s v="U-20310"/>
    <m/>
    <n v="1243"/>
    <m/>
    <m/>
    <m/>
    <m/>
    <m/>
  </r>
  <r>
    <s v="BOOTH CREEK - STEEL - NPS 4    (114.3)"/>
    <s v="11H-402"/>
    <s v="REGULATED"/>
    <s v="45500"/>
    <x v="3"/>
    <n v="455006800400"/>
    <n v="1999"/>
    <s v="455006800400.1999"/>
    <n v="199908"/>
    <s v="000000"/>
    <x v="22"/>
    <n v="20310"/>
    <n v="27035.07"/>
    <m/>
    <m/>
    <m/>
    <m/>
    <m/>
    <m/>
  </r>
  <r>
    <s v="BOOTH CREEK - STEEL - NPS 4    (114.3)"/>
    <s v="11H-402"/>
    <s v="UNREGULATED"/>
    <s v="55500"/>
    <x v="3"/>
    <n v="555006800400"/>
    <n v="1999"/>
    <s v="555006800400.1999"/>
    <n v="199908"/>
    <s v="000000"/>
    <x v="22"/>
    <s v="U-20310"/>
    <m/>
    <n v="16334"/>
    <m/>
    <m/>
    <m/>
    <m/>
    <m/>
  </r>
  <r>
    <s v="BOOTH CREEK - STEEL - NPS 8    (219.1)"/>
    <s v="11H-402"/>
    <s v="REGULATED"/>
    <s v="45500"/>
    <x v="3"/>
    <n v="455006800800"/>
    <n v="1999"/>
    <s v="455006800800.1999"/>
    <n v="199908"/>
    <s v="000000"/>
    <x v="22"/>
    <n v="20310"/>
    <n v="56273.46"/>
    <m/>
    <m/>
    <m/>
    <m/>
    <m/>
    <m/>
  </r>
  <r>
    <s v="BOOTH CREEK - STEEL - NPS 8    (219.1)"/>
    <s v="11H-402"/>
    <s v="UNREGULATED"/>
    <s v="55500"/>
    <x v="3"/>
    <n v="555006800800"/>
    <n v="1999"/>
    <s v="555006800800.1999"/>
    <n v="199908"/>
    <s v="000000"/>
    <x v="22"/>
    <s v="U-20310"/>
    <m/>
    <n v="33998"/>
    <m/>
    <m/>
    <m/>
    <m/>
    <m/>
  </r>
  <r>
    <s v="BOOTH CREEK - WELL UBC1 - ID 10028"/>
    <s v="11H-402"/>
    <s v="REGULATED"/>
    <s v="45300"/>
    <x v="5"/>
    <n v="453006800001"/>
    <n v="1095"/>
    <s v="453006800001.1095"/>
    <n v="199502"/>
    <s v="000000"/>
    <x v="22"/>
    <n v="20310"/>
    <n v="352.53"/>
    <m/>
    <n v="352.53"/>
    <m/>
    <m/>
    <m/>
    <m/>
  </r>
  <r>
    <s v="BOOTH CREEK - WELL UBC1 - ID 10028"/>
    <s v="11H-402"/>
    <s v="REGULATED"/>
    <s v="45300"/>
    <x v="5"/>
    <n v="453006800001"/>
    <n v="910"/>
    <s v="453006800001.910"/>
    <n v="200205"/>
    <s v="000000"/>
    <x v="22"/>
    <n v="20310"/>
    <n v="274317.8"/>
    <m/>
    <m/>
    <m/>
    <m/>
    <m/>
    <m/>
  </r>
  <r>
    <s v="BOOTH CREEK - WELL UBC2 - ID 10091"/>
    <s v="11H-402"/>
    <s v="REGULATED"/>
    <s v="45300"/>
    <x v="5"/>
    <n v="453006800002"/>
    <n v="910"/>
    <s v="453006800002.910"/>
    <n v="200205"/>
    <s v="000000"/>
    <x v="22"/>
    <n v="20310"/>
    <n v="188679.31"/>
    <m/>
    <m/>
    <m/>
    <m/>
    <m/>
    <m/>
  </r>
  <r>
    <s v="BOOTH CREEK - WELL UBC1 - ID 10028"/>
    <s v="11H-402"/>
    <s v="REGULATED"/>
    <s v="45300"/>
    <x v="5"/>
    <n v="453006800315"/>
    <n v="910"/>
    <s v="453006800315.910"/>
    <n v="201007"/>
    <s v="000000"/>
    <x v="22"/>
    <n v="20310"/>
    <n v="8241.2999999999993"/>
    <m/>
    <m/>
    <m/>
    <m/>
    <m/>
    <m/>
  </r>
  <r>
    <s v="BOOTH CREEK - WELL UBC2 - ID 10091"/>
    <s v="11H-402"/>
    <s v="REGULATED"/>
    <s v="45300"/>
    <x v="5"/>
    <n v="453006800326"/>
    <n v="910"/>
    <s v="453006800326.910"/>
    <n v="201007"/>
    <s v="000000"/>
    <x v="22"/>
    <n v="20310"/>
    <n v="8241.2999999999993"/>
    <m/>
    <m/>
    <m/>
    <m/>
    <m/>
    <m/>
  </r>
  <r>
    <s v="BOOTH CREEK - WELL UMD8-29-V - ID3488 - TLMTY"/>
    <s v="11H-402"/>
    <s v="REGULATED"/>
    <s v="45300"/>
    <x v="5"/>
    <n v="453006800829"/>
    <n v="780"/>
    <s v="453006800829.780"/>
    <n v="200212"/>
    <s v="000000"/>
    <x v="22"/>
    <n v="20310"/>
    <n v="8525.42"/>
    <m/>
    <m/>
    <m/>
    <m/>
    <m/>
    <m/>
  </r>
  <r>
    <s v="BOOTH CREEK POOL - WELL UMD 8-29-V - ID 3488"/>
    <s v="11H-402"/>
    <s v="REGULATED"/>
    <s v="45300"/>
    <x v="5"/>
    <n v="453006800829"/>
    <n v="910"/>
    <s v="453006800829.910"/>
    <n v="200205"/>
    <s v="000000"/>
    <x v="22"/>
    <n v="20310"/>
    <n v="79094.070000000007"/>
    <m/>
    <m/>
    <m/>
    <m/>
    <m/>
    <m/>
  </r>
  <r>
    <s v="BOOTH CREEK - WELL MUD 8-29-5 - ID 3488"/>
    <s v="11H-402"/>
    <s v="REGULATED"/>
    <s v="45300"/>
    <x v="5"/>
    <n v="453006808295"/>
    <n v="910"/>
    <s v="453006808295.910"/>
    <n v="198002"/>
    <s v="000000"/>
    <x v="22"/>
    <n v="20310"/>
    <n v="25021.18"/>
    <m/>
    <m/>
    <m/>
    <m/>
    <m/>
    <m/>
  </r>
  <r>
    <s v="BOOTH CREEK - WELL UBC1 - ID 10028"/>
    <s v="11H-402"/>
    <s v="UNREGULATED"/>
    <s v="55300"/>
    <x v="5"/>
    <n v="553006800001"/>
    <n v="910"/>
    <s v="553006800001.910"/>
    <n v="200205"/>
    <s v="000000"/>
    <x v="22"/>
    <s v="U-20310"/>
    <m/>
    <n v="165729"/>
    <m/>
    <m/>
    <m/>
    <m/>
    <m/>
  </r>
  <r>
    <s v="BOOTH CREEK - WELL UBC2 - ID 10091"/>
    <s v="11H-402"/>
    <s v="UNREGULATED"/>
    <s v="55300"/>
    <x v="5"/>
    <n v="553006800002"/>
    <n v="910"/>
    <s v="553006800002.910"/>
    <n v="200205"/>
    <s v="000000"/>
    <x v="22"/>
    <s v="U-20310"/>
    <m/>
    <n v="113991"/>
    <m/>
    <m/>
    <m/>
    <m/>
    <m/>
  </r>
  <r>
    <s v="BOOTH CREEK - WELL UBC1 - ID 10028"/>
    <s v="11H-402"/>
    <s v="UNREGULATED"/>
    <s v="55300"/>
    <x v="5"/>
    <n v="553006800315"/>
    <n v="910"/>
    <s v="553006800315.910"/>
    <n v="201007"/>
    <s v="000000"/>
    <x v="22"/>
    <s v="U-20310"/>
    <m/>
    <n v="4978.62"/>
    <m/>
    <m/>
    <m/>
    <m/>
    <m/>
  </r>
  <r>
    <s v="BOOTH CREEK - WELL UBC2 - ID 10091"/>
    <s v="11H-402"/>
    <s v="UNREGULATED"/>
    <s v="55300"/>
    <x v="5"/>
    <n v="553006800326"/>
    <n v="910"/>
    <s v="553006800326.910"/>
    <n v="201007"/>
    <s v="000000"/>
    <x v="22"/>
    <s v="U-20310"/>
    <m/>
    <n v="4978.62"/>
    <m/>
    <m/>
    <m/>
    <m/>
    <m/>
  </r>
  <r>
    <s v="BOOTH CREEK - WELL MUD 7-28-5 - ID 3500 Observat"/>
    <s v="11H-402"/>
    <s v="UNREGULATED"/>
    <s v="55300"/>
    <x v="5"/>
    <n v="553006800500"/>
    <n v="910"/>
    <s v="553006800500.910"/>
    <n v="201701"/>
    <s v="000000"/>
    <x v="22"/>
    <s v="U-20310"/>
    <m/>
    <n v="167994.94"/>
    <m/>
    <m/>
    <m/>
    <m/>
    <m/>
  </r>
  <r>
    <s v="BOOTH CREEK - WELL UBC1 - ID 10028"/>
    <s v="11H-402"/>
    <s v="UNREGULATED"/>
    <s v="55300"/>
    <x v="5"/>
    <n v="553006800501"/>
    <n v="910"/>
    <s v="553006800501.910"/>
    <n v="201701"/>
    <s v="000000"/>
    <x v="22"/>
    <s v="U-20310"/>
    <m/>
    <n v="167994.94"/>
    <m/>
    <m/>
    <m/>
    <m/>
    <m/>
  </r>
  <r>
    <s v="BOOTH CREEK - WELL UBC2 - ID 10091"/>
    <s v="11H-402"/>
    <s v="UNREGULATED"/>
    <s v="55300"/>
    <x v="5"/>
    <n v="553006800502"/>
    <n v="910"/>
    <s v="553006800502.910"/>
    <n v="201701"/>
    <s v="000000"/>
    <x v="22"/>
    <s v="U-20310"/>
    <m/>
    <n v="176147.62"/>
    <m/>
    <m/>
    <m/>
    <m/>
    <m/>
  </r>
  <r>
    <s v="BOOTH CREEK - WELL MUD 8-29-5 - ID 3488 Observat"/>
    <s v="11H-402"/>
    <s v="UNREGULATED"/>
    <s v="55300"/>
    <x v="5"/>
    <n v="553006800503"/>
    <n v="910"/>
    <s v="553006800503.910"/>
    <n v="201701"/>
    <s v="000000"/>
    <x v="22"/>
    <s v="U-20310"/>
    <m/>
    <n v="167992.86"/>
    <m/>
    <m/>
    <m/>
    <m/>
    <m/>
  </r>
  <r>
    <s v="BOOTH CREEK - WELL UMD8-29-V - ID3488 - TLMTY"/>
    <s v="11H-402"/>
    <s v="UNREGULATED"/>
    <s v="55300"/>
    <x v="5"/>
    <n v="553006800829"/>
    <n v="780"/>
    <s v="553006800829.780"/>
    <n v="200212"/>
    <s v="000000"/>
    <x v="22"/>
    <s v="U-20310"/>
    <m/>
    <n v="5151"/>
    <m/>
    <m/>
    <m/>
    <m/>
    <m/>
  </r>
  <r>
    <s v="BOOTH CREEK POOL - WELL UMD 8-29-V - ID 3488"/>
    <s v="11H-402"/>
    <s v="UNREGULATED"/>
    <s v="55300"/>
    <x v="5"/>
    <n v="553006800829"/>
    <n v="910"/>
    <s v="553006800829.910"/>
    <n v="200205"/>
    <s v="000000"/>
    <x v="22"/>
    <s v="U-20310"/>
    <m/>
    <n v="47785"/>
    <m/>
    <m/>
    <m/>
    <m/>
    <m/>
  </r>
  <r>
    <s v="BOOTH CREEK - WELL MUD 8-29-5 - ID 3488"/>
    <s v="11H-402"/>
    <s v="UNREGULATED"/>
    <s v="55300"/>
    <x v="5"/>
    <n v="553006808295"/>
    <n v="910"/>
    <s v="553006808295.910"/>
    <n v="198002"/>
    <s v="000000"/>
    <x v="22"/>
    <s v="U-20310"/>
    <m/>
    <n v="15116"/>
    <m/>
    <m/>
    <m/>
    <m/>
    <m/>
  </r>
  <r>
    <s v="BOOTH CREEK STATION"/>
    <s v="11H-402"/>
    <s v="REGULATED"/>
    <s v="45200"/>
    <x v="1"/>
    <n v="452006800107"/>
    <n v="760"/>
    <s v="452006800107.760"/>
    <n v="199908"/>
    <s v="000000"/>
    <x v="22"/>
    <n v="20310"/>
    <n v="2561.1999999999998"/>
    <m/>
    <n v="2561.1999999999998"/>
    <m/>
    <m/>
    <m/>
    <m/>
  </r>
  <r>
    <s v="BOOTH CREEK STATION"/>
    <s v="11H-402"/>
    <s v="REGULATED"/>
    <s v="45200"/>
    <x v="1"/>
    <n v="452006800107"/>
    <n v="761"/>
    <s v="452006800107.761"/>
    <n v="199908"/>
    <s v="000000"/>
    <x v="22"/>
    <n v="20310"/>
    <n v="8215.91"/>
    <m/>
    <m/>
    <m/>
    <m/>
    <m/>
    <m/>
  </r>
  <r>
    <s v="BOOTH CREEK STATION"/>
    <s v="11H-402"/>
    <s v="REGULATED"/>
    <s v="45200"/>
    <x v="1"/>
    <n v="452006800107"/>
    <n v="763"/>
    <s v="452006800107.763"/>
    <n v="199908"/>
    <s v="000000"/>
    <x v="22"/>
    <n v="20310"/>
    <n v="6714.5"/>
    <m/>
    <m/>
    <m/>
    <m/>
    <m/>
    <m/>
  </r>
  <r>
    <s v="BOOTH CREEK STATION"/>
    <s v="11H-402"/>
    <s v="REGULATED"/>
    <s v="45700"/>
    <x v="0"/>
    <n v="457006800024"/>
    <n v="615"/>
    <s v="457006800024.615"/>
    <n v="199908"/>
    <s v="000000"/>
    <x v="22"/>
    <n v="20310"/>
    <n v="351251.79"/>
    <m/>
    <m/>
    <m/>
    <m/>
    <m/>
    <m/>
  </r>
  <r>
    <s v="BOOTH CREEK STATION"/>
    <s v="11H-402"/>
    <s v="UNREGULATED"/>
    <s v="55200"/>
    <x v="1"/>
    <n v="552006800107"/>
    <n v="761"/>
    <s v="552006800107.761"/>
    <n v="199908"/>
    <s v="000000"/>
    <x v="22"/>
    <s v="U-20310"/>
    <m/>
    <n v="4964"/>
    <m/>
    <m/>
    <m/>
    <m/>
    <m/>
  </r>
  <r>
    <s v="BOOTH CREEK STATION"/>
    <s v="11H-402"/>
    <s v="UNREGULATED"/>
    <s v="55200"/>
    <x v="1"/>
    <n v="552006800107"/>
    <n v="763"/>
    <s v="552006800107.763"/>
    <n v="199908"/>
    <s v="000000"/>
    <x v="22"/>
    <s v="U-20310"/>
    <m/>
    <n v="4057"/>
    <m/>
    <m/>
    <m/>
    <m/>
    <m/>
  </r>
  <r>
    <s v="BOOTH CREEK STATION"/>
    <s v="11H-402"/>
    <s v="UNREGULATED"/>
    <s v="55700"/>
    <x v="0"/>
    <n v="557006800024"/>
    <n v="615"/>
    <s v="557006800024.615"/>
    <n v="199908"/>
    <s v="000000"/>
    <x v="22"/>
    <s v="U-20310"/>
    <m/>
    <n v="212210"/>
    <m/>
    <m/>
    <m/>
    <m/>
    <m/>
  </r>
  <r>
    <s v="BOOTH CREEK STATION - TELEMETRY"/>
    <s v="11H-402"/>
    <s v="REGULATED"/>
    <s v="45700"/>
    <x v="0"/>
    <n v="457006800024"/>
    <n v="780"/>
    <s v="457006800024.780"/>
    <n v="199908"/>
    <s v="000000"/>
    <x v="22"/>
    <n v="20310"/>
    <n v="109372.31"/>
    <m/>
    <m/>
    <m/>
    <m/>
    <m/>
    <m/>
  </r>
  <r>
    <s v="BOOTH CREEK STATION - TELEMETRY"/>
    <s v="11H-402"/>
    <s v="UNREGULATED"/>
    <s v="55700"/>
    <x v="0"/>
    <n v="557006800024"/>
    <n v="780"/>
    <s v="557006800024.780"/>
    <n v="199908"/>
    <s v="000000"/>
    <x v="22"/>
    <s v="U-20310"/>
    <m/>
    <n v="66077"/>
    <m/>
    <m/>
    <m/>
    <m/>
    <m/>
  </r>
  <r>
    <s v="BOOTH CREEK STATION-ELECTRONIC CONTROLS"/>
    <s v="11H-402"/>
    <s v="REGULATED"/>
    <s v="45700"/>
    <x v="0"/>
    <n v="457006800087"/>
    <n v="780"/>
    <s v="457006800087.780"/>
    <n v="201112"/>
    <s v="000000"/>
    <x v="22"/>
    <n v="20310"/>
    <n v="10277.92"/>
    <m/>
    <m/>
    <m/>
    <m/>
    <m/>
    <m/>
  </r>
  <r>
    <s v="BOOTH CREEK STATION-ELECTRONIC CONTROLS"/>
    <s v="11H-402"/>
    <s v="UNREGULATED"/>
    <s v="55700"/>
    <x v="0"/>
    <n v="557006800087"/>
    <n v="780"/>
    <s v="557006800087.780"/>
    <n v="201112"/>
    <s v="000000"/>
    <x v="22"/>
    <s v="U-20310"/>
    <m/>
    <n v="6208.96"/>
    <m/>
    <m/>
    <m/>
    <m/>
    <m/>
  </r>
  <r>
    <s v="CAMAGE INC"/>
    <s v="11G-602"/>
    <s v="REGULATED"/>
    <s v="45000"/>
    <x v="7"/>
    <n v="450006500044"/>
    <n v="2006"/>
    <s v="450006500044.2006"/>
    <n v="200610"/>
    <s v="000000"/>
    <x v="11"/>
    <n v="20310"/>
    <n v="194.88"/>
    <m/>
    <m/>
    <m/>
    <m/>
    <m/>
    <m/>
  </r>
  <r>
    <s v="CAMAGE INC"/>
    <s v="11G-602"/>
    <s v="UNREGULATED"/>
    <s v="55000"/>
    <x v="7"/>
    <n v="550006500044"/>
    <n v="2006"/>
    <s v="550006500044.2006"/>
    <n v="200610"/>
    <s v="000000"/>
    <x v="11"/>
    <s v="U-20310"/>
    <m/>
    <n v="117.73"/>
    <m/>
    <m/>
    <m/>
    <m/>
    <m/>
  </r>
  <r>
    <s v="DAWN PLANT A WAREHOUSE-BOILER ROOM AIR COMP-AUX1"/>
    <s v="10G-302"/>
    <s v="REGULATED"/>
    <s v="45200"/>
    <x v="1"/>
    <n v="452009000004"/>
    <n v="763"/>
    <s v="452009000004.763"/>
    <n v="195402"/>
    <s v="000000"/>
    <x v="23"/>
    <n v="20310"/>
    <n v="200075.28"/>
    <m/>
    <m/>
    <m/>
    <m/>
    <m/>
    <m/>
  </r>
  <r>
    <s v="DAWN PLANT A WAREHOUSE - BOILER HOUSE - HVAC"/>
    <s v="10G-302"/>
    <s v="REGULATED"/>
    <s v="45200"/>
    <x v="1"/>
    <n v="452009000007"/>
    <n v="760"/>
    <s v="452009000007.760"/>
    <n v="199809"/>
    <s v="000000"/>
    <x v="23"/>
    <n v="20310"/>
    <n v="52228.480000000003"/>
    <m/>
    <m/>
    <m/>
    <m/>
    <m/>
    <m/>
  </r>
  <r>
    <s v="Compressor North Admin. Dawn NON REG"/>
    <s v="10G-301"/>
    <s v="UNREGULATED"/>
    <s v="55200"/>
    <x v="1"/>
    <n v="552009300191"/>
    <n v="779"/>
    <s v="552009300191.779"/>
    <n v="201204"/>
    <s v="000000"/>
    <x v="15"/>
    <s v="U-20310"/>
    <m/>
    <n v="0"/>
    <m/>
    <m/>
    <m/>
    <m/>
    <m/>
  </r>
  <r>
    <s v="COMPRESSOR STN 21L-602 - DEHY SYSTEM"/>
    <s v="21L-602"/>
    <s v="UNREGULATED"/>
    <s v="55600"/>
    <x v="2"/>
    <n v="556004800189"/>
    <n v="150"/>
    <s v="556004800189.150"/>
    <n v="201712"/>
    <s v="000000"/>
    <x v="24"/>
    <s v="U-20310"/>
    <m/>
    <n v="296948"/>
    <m/>
    <m/>
    <m/>
    <m/>
    <m/>
  </r>
  <r>
    <s v="CS - Dawn DEOC Roof Replacement"/>
    <s v="10G-301"/>
    <s v="REGULATED"/>
    <s v="45200"/>
    <x v="1"/>
    <n v="452009300258"/>
    <n v="766"/>
    <s v="452009300258.766"/>
    <n v="201512"/>
    <s v="000000"/>
    <x v="15"/>
    <n v="20310"/>
    <n v="59267.54"/>
    <m/>
    <m/>
    <m/>
    <m/>
    <m/>
    <m/>
  </r>
  <r>
    <s v="CS - Dawn DEOC Roof Replacement (Non-Regulated)"/>
    <s v="10G-301"/>
    <s v="UNREGULATED"/>
    <s v="55200"/>
    <x v="1"/>
    <n v="552009300258"/>
    <n v="766"/>
    <s v="552009300258.766"/>
    <n v="201601"/>
    <s v="000000"/>
    <x v="15"/>
    <s v="U-20310"/>
    <m/>
    <n v="16136.46"/>
    <m/>
    <m/>
    <m/>
    <m/>
    <m/>
  </r>
  <r>
    <s v="CS - Dawn Garage CO &amp; NO2 Sensor System"/>
    <s v="10G-302"/>
    <s v="REGULATED"/>
    <s v="45200"/>
    <x v="1"/>
    <n v="452008600310"/>
    <n v="779"/>
    <s v="452008600310.779"/>
    <n v="201805"/>
    <s v="000000"/>
    <x v="1"/>
    <n v="20310"/>
    <n v="10893.04"/>
    <m/>
    <m/>
    <m/>
    <m/>
    <m/>
    <m/>
  </r>
  <r>
    <s v="CS - Dawn Garage CO &amp; NO2 Sensor System"/>
    <s v="10G-302"/>
    <s v="UNREGULATED"/>
    <s v="55200"/>
    <x v="1"/>
    <n v="552008600310"/>
    <n v="779"/>
    <s v="552008600310.779"/>
    <n v="201805"/>
    <s v="000000"/>
    <x v="1"/>
    <s v="U-20310"/>
    <m/>
    <n v="2706.26"/>
    <m/>
    <m/>
    <m/>
    <m/>
    <m/>
  </r>
  <r>
    <s v="CS - Dawn Liebert Compressor Replacement - HVAC"/>
    <s v="10G-301"/>
    <s v="REGULATED"/>
    <s v="45200"/>
    <x v="1"/>
    <n v="452009400311"/>
    <n v="757"/>
    <s v="452009400311.757"/>
    <n v="201808"/>
    <s v="000000"/>
    <x v="15"/>
    <n v="20310"/>
    <n v="4799.21"/>
    <m/>
    <m/>
    <m/>
    <m/>
    <m/>
    <m/>
  </r>
  <r>
    <s v="CS - Dawn Liebert Compressor Replacement - HVAC"/>
    <s v="10G-301"/>
    <s v="UNREGULATED"/>
    <s v="55200"/>
    <x v="1"/>
    <n v="552009400311"/>
    <n v="757"/>
    <s v="552009400311.757"/>
    <n v="201808"/>
    <s v="000000"/>
    <x v="15"/>
    <s v="U-20310"/>
    <m/>
    <n v="1306.6500000000001"/>
    <m/>
    <m/>
    <m/>
    <m/>
    <m/>
  </r>
  <r>
    <s v="CS - Dawn Whse HVAC Replacement - HVAC 15 yr"/>
    <s v="10G-301"/>
    <s v="REGULATED"/>
    <s v="45200"/>
    <x v="1"/>
    <n v="452009300318"/>
    <n v="757"/>
    <s v="452009300318.757"/>
    <n v="201810"/>
    <s v="000000"/>
    <x v="15"/>
    <n v="20310"/>
    <n v="12916.16"/>
    <m/>
    <m/>
    <m/>
    <m/>
    <m/>
    <m/>
  </r>
  <r>
    <s v="CS - Dawn Whse HVAC Replacement - HVAC 15 yr"/>
    <s v="10G-301"/>
    <s v="UNREGULATED"/>
    <s v="55200"/>
    <x v="1"/>
    <n v="552009300318"/>
    <n v="757"/>
    <s v="552009300318.757"/>
    <n v="201812"/>
    <s v="000000"/>
    <x v="15"/>
    <s v="U-20310"/>
    <m/>
    <n v="3516.61"/>
    <m/>
    <m/>
    <m/>
    <m/>
    <m/>
  </r>
  <r>
    <s v="CS - DawnLagoon SandFilter Eng -Int &amp; Ext Buildi"/>
    <s v="10G-301"/>
    <s v="REGULATED"/>
    <s v="45200"/>
    <x v="1"/>
    <n v="452009300319"/>
    <n v="768"/>
    <s v="452009300319.768"/>
    <n v="201801"/>
    <s v="000000"/>
    <x v="15"/>
    <n v="20310"/>
    <n v="21222"/>
    <m/>
    <m/>
    <m/>
    <m/>
    <m/>
    <m/>
  </r>
  <r>
    <s v="CS - DawnLagoon SandFilter Eng -Int &amp; Ext Buildi"/>
    <s v="10G-301"/>
    <s v="UNREGULATED"/>
    <s v="55200"/>
    <x v="1"/>
    <n v="552009300319"/>
    <n v="768"/>
    <s v="552009300319.768"/>
    <n v="201801"/>
    <s v="000000"/>
    <x v="15"/>
    <s v="U-20310"/>
    <m/>
    <n v="5778"/>
    <m/>
    <m/>
    <m/>
    <m/>
    <m/>
  </r>
  <r>
    <s v="CS - HVAC - 15 year Dawn North Admin Bldg"/>
    <s v="10G-301"/>
    <s v="REGULATED"/>
    <s v="45200"/>
    <x v="1"/>
    <n v="452009300257"/>
    <n v="757"/>
    <s v="452009300257.757"/>
    <n v="201506"/>
    <s v="000000"/>
    <x v="15"/>
    <n v="20310"/>
    <n v="2030.49"/>
    <m/>
    <m/>
    <m/>
    <m/>
    <m/>
    <m/>
  </r>
  <r>
    <s v="DAW BLOCK A"/>
    <s v="13F-602"/>
    <s v="UNREGULATED"/>
    <s v="55600"/>
    <x v="2"/>
    <n v="556007000061"/>
    <n v="80"/>
    <s v="556007000061.80"/>
    <n v="200809"/>
    <s v="000000"/>
    <x v="25"/>
    <s v="U-20310"/>
    <m/>
    <n v="97395.26"/>
    <m/>
    <m/>
    <m/>
    <m/>
    <m/>
  </r>
  <r>
    <s v="DAW BLOCK A"/>
    <s v="13F-602"/>
    <s v="UNREGULATED"/>
    <s v="55600"/>
    <x v="2"/>
    <n v="556007000061"/>
    <n v="166"/>
    <s v="556007000061.166"/>
    <n v="200809"/>
    <s v="000000"/>
    <x v="25"/>
    <s v="U-20310"/>
    <m/>
    <n v="46123.89"/>
    <m/>
    <m/>
    <m/>
    <m/>
    <m/>
  </r>
  <r>
    <s v="DAW BLOCK A"/>
    <s v="13F-602"/>
    <s v="UNREGULATED"/>
    <s v="55600"/>
    <x v="2"/>
    <n v="556007000061"/>
    <n v="230"/>
    <s v="556007000061.230"/>
    <n v="200809"/>
    <s v="000000"/>
    <x v="25"/>
    <s v="U-20310"/>
    <m/>
    <n v="10908.23"/>
    <m/>
    <m/>
    <m/>
    <m/>
    <m/>
  </r>
  <r>
    <s v="DAW BLOCK A"/>
    <s v="13F-602"/>
    <s v="UNREGULATED"/>
    <s v="55600"/>
    <x v="2"/>
    <n v="556007000061"/>
    <n v="615"/>
    <s v="556007000061.615"/>
    <n v="200809"/>
    <s v="000000"/>
    <x v="25"/>
    <s v="U-20310"/>
    <m/>
    <n v="78493.86"/>
    <m/>
    <m/>
    <m/>
    <m/>
    <m/>
  </r>
  <r>
    <s v="DAWN DEHY-COMP STN-DAWN NORTH STATION"/>
    <s v="10G-301"/>
    <s v="REGULATED"/>
    <s v="45200"/>
    <x v="1"/>
    <n v="452009300051"/>
    <n v="763"/>
    <s v="452009300051.763"/>
    <n v="198603"/>
    <s v="000000"/>
    <x v="4"/>
    <n v="20310"/>
    <n v="466995.46"/>
    <m/>
    <m/>
    <m/>
    <m/>
    <m/>
    <m/>
  </r>
  <r>
    <s v="STO DAWN DEHY RE-BOILER MOD - Dehydration System"/>
    <s v="10G-301"/>
    <s v="REGULATED"/>
    <s v="45600"/>
    <x v="2"/>
    <n v="456008800184"/>
    <n v="150"/>
    <s v="456008800184.150"/>
    <n v="201707"/>
    <s v="000000"/>
    <x v="4"/>
    <n v="20310"/>
    <n v="18149.7"/>
    <m/>
    <m/>
    <m/>
    <m/>
    <m/>
    <m/>
  </r>
  <r>
    <s v="AUX 3 &amp; 4 GENERATOR GOV REPLACE - DAWN DEHY"/>
    <s v="10G-301"/>
    <s v="REGULATED"/>
    <s v="45600"/>
    <x v="2"/>
    <n v="456008800188"/>
    <n v="780"/>
    <s v="456008800188.780"/>
    <n v="201711"/>
    <s v="000000"/>
    <x v="4"/>
    <n v="20310"/>
    <n v="0"/>
    <m/>
    <m/>
    <m/>
    <m/>
    <m/>
    <m/>
  </r>
  <r>
    <s v="DAWN DEHY - EXHAUST/SILENCER"/>
    <s v="10G-301"/>
    <s v="REGULATED"/>
    <s v="45600"/>
    <x v="2"/>
    <n v="456008800190"/>
    <n v="210"/>
    <s v="456008800190.210"/>
    <n v="201712"/>
    <s v="000000"/>
    <x v="4"/>
    <n v="20310"/>
    <n v="659632.71"/>
    <m/>
    <m/>
    <m/>
    <m/>
    <m/>
    <m/>
  </r>
  <r>
    <s v="DAWN DEHY TRAF LINE"/>
    <s v="10G-301"/>
    <s v="REGULATED"/>
    <s v="45600"/>
    <x v="2"/>
    <n v="456009300035"/>
    <n v="150"/>
    <s v="456009300035.150"/>
    <n v="198509"/>
    <s v="000000"/>
    <x v="4"/>
    <n v="20310"/>
    <n v="3045062.32"/>
    <m/>
    <m/>
    <m/>
    <m/>
    <m/>
    <m/>
  </r>
  <r>
    <s v="DAWN DEHY TELEMETRY"/>
    <s v="10G-301"/>
    <s v="REGULATED"/>
    <s v="45600"/>
    <x v="2"/>
    <n v="456009300035"/>
    <n v="780"/>
    <s v="456009300035.780"/>
    <n v="198809"/>
    <s v="000000"/>
    <x v="4"/>
    <n v="20310"/>
    <n v="122698.7"/>
    <m/>
    <m/>
    <m/>
    <m/>
    <m/>
    <m/>
  </r>
  <r>
    <s v="DAWN  DEHYDRATION (NORTH PLANT) - HEAT A/C"/>
    <s v="10G-301"/>
    <s v="REGULATED"/>
    <s v="45200"/>
    <x v="1"/>
    <n v="452009300152"/>
    <n v="760"/>
    <s v="452009300152.760"/>
    <n v="200901"/>
    <s v="000000"/>
    <x v="4"/>
    <n v="20310"/>
    <n v="7584.06"/>
    <m/>
    <m/>
    <n v="2373.9499999999998"/>
    <m/>
    <m/>
    <m/>
  </r>
  <r>
    <s v="DAWN DEHY-DOMESTIC WATER PROTECT UPGRADE"/>
    <s v="10G-301"/>
    <s v="REGULATED"/>
    <s v="45200"/>
    <x v="1"/>
    <n v="452009300164"/>
    <n v="762"/>
    <s v="452009300164.762"/>
    <n v="200901"/>
    <s v="000000"/>
    <x v="4"/>
    <n v="20310"/>
    <n v="9525.17"/>
    <m/>
    <m/>
    <n v="2981.55"/>
    <m/>
    <m/>
    <m/>
  </r>
  <r>
    <s v="DAWN - MAIN LOBBY SECURITY"/>
    <m/>
    <s v="UNREGULATED"/>
    <s v="55200"/>
    <x v="1"/>
    <n v="552009300124"/>
    <n v="763"/>
    <s v="552009300124.763"/>
    <n v="200811"/>
    <s v="000000"/>
    <x v="15"/>
    <s v="U-20310"/>
    <m/>
    <n v="13261.71"/>
    <m/>
    <m/>
    <m/>
    <m/>
    <m/>
  </r>
  <r>
    <s v="Dawn  S Yard - Wash Bay Door - Int &amp; Ext Bldg"/>
    <s v="10G-302"/>
    <s v="UNREGULATED"/>
    <s v="55200"/>
    <x v="1"/>
    <n v="552008600250"/>
    <n v="768"/>
    <s v="552008600250.768"/>
    <n v="201511"/>
    <s v="000000"/>
    <x v="1"/>
    <s v="U-20310"/>
    <m/>
    <n v="1523.1"/>
    <m/>
    <m/>
    <m/>
    <m/>
    <m/>
  </r>
  <r>
    <s v="DAWN 156"/>
    <s v="11G-602"/>
    <s v="REGULATED"/>
    <s v="45600"/>
    <x v="2"/>
    <n v="456006500010"/>
    <n v="615"/>
    <s v="456006500010.615"/>
    <n v="199611"/>
    <s v="000000"/>
    <x v="11"/>
    <n v="20310"/>
    <n v="3673225.57"/>
    <m/>
    <m/>
    <m/>
    <m/>
    <m/>
    <m/>
  </r>
  <r>
    <s v="DAWN 156"/>
    <s v="11G-602"/>
    <s v="UNREGULATED"/>
    <s v="55600"/>
    <x v="2"/>
    <n v="556006500010"/>
    <n v="615"/>
    <s v="556006500010.615"/>
    <n v="199611"/>
    <s v="000000"/>
    <x v="11"/>
    <s v="U-20310"/>
    <m/>
    <n v="2219187"/>
    <m/>
    <m/>
    <m/>
    <m/>
    <m/>
  </r>
  <r>
    <s v="DAWN 156 - WELL IUD3 - ID2014 - GROUNDBED#132"/>
    <s v="11G-602"/>
    <s v="REGULATED"/>
    <s v="45300"/>
    <x v="5"/>
    <n v="453006500003"/>
    <n v="270"/>
    <s v="453006500003.270"/>
    <n v="199509"/>
    <s v="000000"/>
    <x v="11"/>
    <n v="20310"/>
    <n v="31205.040000000001"/>
    <m/>
    <m/>
    <m/>
    <m/>
    <m/>
    <m/>
  </r>
  <r>
    <s v="DAWN 156 - WELL IUD3 - ID2014 - RECTIFIER#132"/>
    <s v="11G-602"/>
    <s v="REGULATED"/>
    <s v="45300"/>
    <x v="5"/>
    <n v="453006500003"/>
    <n v="670"/>
    <s v="453006500003.670"/>
    <n v="199509"/>
    <s v="000000"/>
    <x v="11"/>
    <n v="20310"/>
    <n v="5196.2"/>
    <m/>
    <m/>
    <m/>
    <m/>
    <m/>
    <m/>
  </r>
  <r>
    <s v="DAWN 156 - AERO ASSEMBLY"/>
    <s v="11G-602"/>
    <s v="REGULATED"/>
    <s v="45600"/>
    <x v="2"/>
    <n v="456006500010"/>
    <n v="80"/>
    <s v="456006500010.80"/>
    <n v="198809"/>
    <s v="000000"/>
    <x v="11"/>
    <n v="20310"/>
    <n v="188014.14"/>
    <m/>
    <m/>
    <m/>
    <m/>
    <m/>
    <m/>
  </r>
  <r>
    <s v="DAWN 156 - AERO ASSEMBLY"/>
    <s v="11G-602"/>
    <s v="UNREGULATED"/>
    <s v="55600"/>
    <x v="2"/>
    <n v="556006500010"/>
    <n v="80"/>
    <s v="556006500010.80"/>
    <n v="198809"/>
    <s v="000000"/>
    <x v="11"/>
    <s v="U-20310"/>
    <m/>
    <n v="113589"/>
    <m/>
    <m/>
    <m/>
    <m/>
    <m/>
  </r>
  <r>
    <s v="DAWN 156 - AFTERCOOLERS"/>
    <s v="11G-602"/>
    <s v="REGULATED"/>
    <s v="45600"/>
    <x v="2"/>
    <n v="456006500010"/>
    <n v="5"/>
    <s v="456006500010.5"/>
    <n v="198809"/>
    <s v="000000"/>
    <x v="11"/>
    <n v="20310"/>
    <n v="107436.65"/>
    <m/>
    <m/>
    <m/>
    <m/>
    <m/>
    <m/>
  </r>
  <r>
    <s v="DAWN 156 - AFTERCOOLERS"/>
    <s v="11G-602"/>
    <s v="UNREGULATED"/>
    <s v="55600"/>
    <x v="2"/>
    <n v="556006500010"/>
    <n v="5"/>
    <s v="556006500010.5"/>
    <n v="198809"/>
    <s v="000000"/>
    <x v="11"/>
    <s v="U-20310"/>
    <m/>
    <n v="64908"/>
    <m/>
    <m/>
    <m/>
    <m/>
    <m/>
  </r>
  <r>
    <s v="DAWN 156 - BASE PRESSURE GAS"/>
    <m/>
    <s v="REGULATED"/>
    <s v="45800"/>
    <x v="6"/>
    <n v="458006500001"/>
    <n v="1064"/>
    <s v="458006500001.1064"/>
    <n v="196403"/>
    <s v="000000"/>
    <x v="11"/>
    <n v="20310"/>
    <n v="83619.95"/>
    <m/>
    <m/>
    <m/>
    <m/>
    <m/>
    <m/>
  </r>
  <r>
    <s v="DAWN 156 - BASE PRESSURE GAS"/>
    <m/>
    <s v="REGULATED"/>
    <s v="45800"/>
    <x v="6"/>
    <n v="458006500001"/>
    <n v="1070"/>
    <s v="458006500001.1070"/>
    <n v="197003"/>
    <s v="000000"/>
    <x v="11"/>
    <n v="20310"/>
    <n v="287494.71999999997"/>
    <m/>
    <m/>
    <m/>
    <m/>
    <m/>
    <m/>
  </r>
  <r>
    <s v="DAWN 156 - BASE PRESSURE GAS"/>
    <m/>
    <s v="REGULATED"/>
    <s v="45800"/>
    <x v="6"/>
    <n v="458006500001"/>
    <n v="1071"/>
    <s v="458006500001.1071"/>
    <n v="197103"/>
    <s v="000000"/>
    <x v="11"/>
    <n v="20310"/>
    <n v="51838.12"/>
    <m/>
    <m/>
    <m/>
    <m/>
    <m/>
    <m/>
  </r>
  <r>
    <s v="DAWN 156 - BASE PRESSURE GAS"/>
    <m/>
    <s v="REGULATED"/>
    <s v="45800"/>
    <x v="6"/>
    <n v="458006500001"/>
    <n v="1072"/>
    <s v="458006500001.1072"/>
    <n v="197203"/>
    <s v="000000"/>
    <x v="11"/>
    <n v="20310"/>
    <n v="29841.22"/>
    <m/>
    <m/>
    <m/>
    <m/>
    <m/>
    <m/>
  </r>
  <r>
    <s v="DAWN 156 - BASE PRESSURE GAS"/>
    <m/>
    <s v="REGULATED"/>
    <s v="45800"/>
    <x v="6"/>
    <n v="458006500001"/>
    <n v="1073"/>
    <s v="458006500001.1073"/>
    <n v="197303"/>
    <s v="000000"/>
    <x v="11"/>
    <n v="20310"/>
    <n v="24999.09"/>
    <m/>
    <m/>
    <m/>
    <m/>
    <m/>
    <m/>
  </r>
  <r>
    <s v="DAWN 156 - BASE PRESSURE GAS"/>
    <m/>
    <s v="REGULATED"/>
    <s v="45800"/>
    <x v="6"/>
    <n v="458006500001"/>
    <n v="1074"/>
    <s v="458006500001.1074"/>
    <n v="197403"/>
    <s v="000000"/>
    <x v="11"/>
    <n v="20310"/>
    <n v="16789.46"/>
    <m/>
    <m/>
    <m/>
    <m/>
    <m/>
    <m/>
  </r>
  <r>
    <s v="DAWN 156 - BASE PRESSURE GAS"/>
    <m/>
    <s v="REGULATED"/>
    <s v="45800"/>
    <x v="6"/>
    <n v="458006500001"/>
    <n v="1075"/>
    <s v="458006500001.1075"/>
    <n v="197503"/>
    <s v="000000"/>
    <x v="11"/>
    <n v="20310"/>
    <n v="51936.01"/>
    <m/>
    <m/>
    <m/>
    <m/>
    <m/>
    <m/>
  </r>
  <r>
    <s v="DAWN 156 - BASE PRESSURE GAS"/>
    <m/>
    <s v="REGULATED"/>
    <s v="45800"/>
    <x v="6"/>
    <n v="458006500001"/>
    <n v="1076"/>
    <s v="458006500001.1076"/>
    <n v="197603"/>
    <s v="000000"/>
    <x v="11"/>
    <n v="20310"/>
    <n v="73504.12"/>
    <m/>
    <m/>
    <m/>
    <m/>
    <m/>
    <m/>
  </r>
  <r>
    <s v="DAWN 156 - BASE PRESSURE GAS"/>
    <m/>
    <s v="REGULATED"/>
    <s v="45800"/>
    <x v="6"/>
    <n v="458006500001"/>
    <n v="1077"/>
    <s v="458006500001.1077"/>
    <n v="197703"/>
    <s v="000000"/>
    <x v="11"/>
    <n v="20310"/>
    <n v="198566.48"/>
    <m/>
    <m/>
    <m/>
    <m/>
    <m/>
    <m/>
  </r>
  <r>
    <s v="DAWN 156 - BASE PRESSURE GAS"/>
    <m/>
    <s v="REGULATED"/>
    <s v="45800"/>
    <x v="6"/>
    <n v="458006500001"/>
    <n v="1078"/>
    <s v="458006500001.1078"/>
    <n v="197803"/>
    <s v="000000"/>
    <x v="11"/>
    <n v="20310"/>
    <n v="1011487.06"/>
    <m/>
    <m/>
    <m/>
    <m/>
    <m/>
    <m/>
  </r>
  <r>
    <s v="DAWN 156 - BASE PRESSURE GAS"/>
    <m/>
    <s v="REGULATED"/>
    <s v="45800"/>
    <x v="6"/>
    <n v="458006500001"/>
    <n v="1079"/>
    <s v="458006500001.1079"/>
    <n v="197903"/>
    <s v="000000"/>
    <x v="11"/>
    <n v="20310"/>
    <n v="214524.53"/>
    <m/>
    <m/>
    <m/>
    <m/>
    <m/>
    <m/>
  </r>
  <r>
    <s v="DAWN 156 - BASE PRESSURE GAS"/>
    <m/>
    <s v="REGULATED"/>
    <s v="45800"/>
    <x v="6"/>
    <n v="458006500001"/>
    <n v="1080"/>
    <s v="458006500001.1080"/>
    <n v="198003"/>
    <s v="000000"/>
    <x v="11"/>
    <n v="20310"/>
    <n v="237075.97"/>
    <m/>
    <m/>
    <m/>
    <m/>
    <m/>
    <m/>
  </r>
  <r>
    <s v="DAWN 156 - BASE PRESSURE GAS"/>
    <m/>
    <s v="REGULATED"/>
    <s v="45800"/>
    <x v="6"/>
    <n v="458006500001"/>
    <n v="1081"/>
    <s v="458006500001.1081"/>
    <n v="198103"/>
    <s v="000000"/>
    <x v="11"/>
    <n v="20310"/>
    <n v="258760.08"/>
    <m/>
    <m/>
    <m/>
    <m/>
    <m/>
    <m/>
  </r>
  <r>
    <s v="DAWN 156 - BASE PRESSURE GAS"/>
    <m/>
    <s v="REGULATED"/>
    <s v="45800"/>
    <x v="6"/>
    <n v="458006500001"/>
    <n v="1082"/>
    <s v="458006500001.1082"/>
    <n v="198203"/>
    <s v="000000"/>
    <x v="11"/>
    <n v="20310"/>
    <n v="443674.29"/>
    <m/>
    <m/>
    <m/>
    <m/>
    <m/>
    <m/>
  </r>
  <r>
    <s v="DAWN 156 - BASE PRESSURE GAS"/>
    <m/>
    <s v="REGULATED"/>
    <s v="45800"/>
    <x v="6"/>
    <n v="458006500001"/>
    <n v="1083"/>
    <s v="458006500001.1083"/>
    <n v="198303"/>
    <s v="000000"/>
    <x v="11"/>
    <n v="20310"/>
    <n v="552706.43999999994"/>
    <m/>
    <m/>
    <m/>
    <m/>
    <m/>
    <m/>
  </r>
  <r>
    <s v="DAWN 156 - BASE PRESSURE GAS"/>
    <m/>
    <s v="REGULATED"/>
    <s v="45800"/>
    <x v="6"/>
    <n v="458006500001"/>
    <n v="1084"/>
    <s v="458006500001.1084"/>
    <n v="198403"/>
    <s v="000000"/>
    <x v="11"/>
    <n v="20310"/>
    <n v="370255.03"/>
    <m/>
    <m/>
    <m/>
    <m/>
    <m/>
    <m/>
  </r>
  <r>
    <s v="DAWN 156 - BASE PRESSURE GAS"/>
    <m/>
    <s v="REGULATED"/>
    <s v="45800"/>
    <x v="6"/>
    <n v="458006500001"/>
    <n v="1085"/>
    <s v="458006500001.1085"/>
    <n v="198503"/>
    <s v="000000"/>
    <x v="11"/>
    <n v="20310"/>
    <n v="177854.64"/>
    <m/>
    <m/>
    <m/>
    <m/>
    <m/>
    <m/>
  </r>
  <r>
    <s v="DAWN 156 - BASE PRESSURE GAS"/>
    <m/>
    <s v="REGULATED"/>
    <s v="45800"/>
    <x v="6"/>
    <n v="458006500001"/>
    <n v="1086"/>
    <s v="458006500001.1086"/>
    <n v="198603"/>
    <s v="000000"/>
    <x v="11"/>
    <n v="20310"/>
    <n v="271130.40000000002"/>
    <m/>
    <m/>
    <m/>
    <m/>
    <m/>
    <m/>
  </r>
  <r>
    <s v="DAWN 156 - BASE PRESSURE GAS"/>
    <m/>
    <s v="REGULATED"/>
    <s v="45800"/>
    <x v="6"/>
    <n v="458006500001"/>
    <n v="1087"/>
    <s v="458006500001.1087"/>
    <n v="198703"/>
    <s v="000000"/>
    <x v="11"/>
    <n v="20310"/>
    <n v="8817.9699999999993"/>
    <m/>
    <m/>
    <m/>
    <m/>
    <m/>
    <m/>
  </r>
  <r>
    <s v="DAWN 156 - BASE PRESSURE GAS"/>
    <m/>
    <s v="REGULATED"/>
    <s v="45800"/>
    <x v="6"/>
    <n v="458006500001"/>
    <n v="2017"/>
    <s v="458006500001.2017"/>
    <n v="201710"/>
    <s v="000000"/>
    <x v="11"/>
    <n v="20310"/>
    <n v="1212297.6599999999"/>
    <m/>
    <m/>
    <m/>
    <m/>
    <m/>
    <m/>
  </r>
  <r>
    <s v="DAWN 156 - BASE PRESSURE GAS"/>
    <m/>
    <s v="UNREGULATED"/>
    <s v="55800"/>
    <x v="6"/>
    <n v="558006500001"/>
    <n v="1064"/>
    <s v="558006500001.1064"/>
    <n v="196403"/>
    <s v="000000"/>
    <x v="11"/>
    <s v="U-20310"/>
    <m/>
    <n v="50519"/>
    <m/>
    <m/>
    <m/>
    <m/>
    <m/>
  </r>
  <r>
    <s v="DAWN 156 - BASE PRESSURE GAS"/>
    <m/>
    <s v="UNREGULATED"/>
    <s v="55800"/>
    <x v="6"/>
    <n v="558006500001"/>
    <n v="1070"/>
    <s v="558006500001.1070"/>
    <n v="197003"/>
    <s v="000000"/>
    <x v="11"/>
    <s v="U-20310"/>
    <m/>
    <n v="173691"/>
    <m/>
    <m/>
    <m/>
    <m/>
    <m/>
  </r>
  <r>
    <s v="DAWN 156 - BASE PRESSURE GAS"/>
    <m/>
    <s v="UNREGULATED"/>
    <s v="55800"/>
    <x v="6"/>
    <n v="558006500001"/>
    <n v="1071"/>
    <s v="558006500001.1071"/>
    <n v="197103"/>
    <s v="000000"/>
    <x v="11"/>
    <s v="U-20310"/>
    <m/>
    <n v="31318"/>
    <m/>
    <m/>
    <m/>
    <m/>
    <m/>
  </r>
  <r>
    <s v="DAWN 156 - BASE PRESSURE GAS"/>
    <m/>
    <s v="UNREGULATED"/>
    <s v="55800"/>
    <x v="6"/>
    <n v="558006500001"/>
    <n v="1072"/>
    <s v="558006500001.1072"/>
    <n v="197203"/>
    <s v="000000"/>
    <x v="11"/>
    <s v="U-20310"/>
    <m/>
    <n v="18028"/>
    <m/>
    <m/>
    <m/>
    <m/>
    <m/>
  </r>
  <r>
    <s v="DAWN 156 - BASE PRESSURE GAS"/>
    <m/>
    <s v="UNREGULATED"/>
    <s v="55800"/>
    <x v="6"/>
    <n v="558006500001"/>
    <n v="1073"/>
    <s v="558006500001.1073"/>
    <n v="197303"/>
    <s v="000000"/>
    <x v="11"/>
    <s v="U-20310"/>
    <m/>
    <n v="15104"/>
    <m/>
    <m/>
    <m/>
    <m/>
    <m/>
  </r>
  <r>
    <s v="DAWN 156 - BASE PRESSURE GAS"/>
    <m/>
    <s v="UNREGULATED"/>
    <s v="55800"/>
    <x v="6"/>
    <n v="558006500001"/>
    <n v="1074"/>
    <s v="558006500001.1074"/>
    <n v="197403"/>
    <s v="000000"/>
    <x v="11"/>
    <s v="U-20310"/>
    <m/>
    <n v="10143"/>
    <m/>
    <m/>
    <m/>
    <m/>
    <m/>
  </r>
  <r>
    <s v="DAWN 156 - BASE PRESSURE GAS"/>
    <m/>
    <s v="UNREGULATED"/>
    <s v="55800"/>
    <x v="6"/>
    <n v="558006500001"/>
    <n v="1075"/>
    <s v="558006500001.1075"/>
    <n v="197503"/>
    <s v="000000"/>
    <x v="11"/>
    <s v="U-20310"/>
    <m/>
    <n v="31378"/>
    <m/>
    <m/>
    <m/>
    <m/>
    <m/>
  </r>
  <r>
    <s v="DAWN 156 - BASE PRESSURE GAS"/>
    <m/>
    <s v="UNREGULATED"/>
    <s v="55800"/>
    <x v="6"/>
    <n v="558006500001"/>
    <n v="1076"/>
    <s v="558006500001.1076"/>
    <n v="197603"/>
    <s v="000000"/>
    <x v="11"/>
    <s v="U-20310"/>
    <m/>
    <n v="44407"/>
    <m/>
    <m/>
    <m/>
    <m/>
    <m/>
  </r>
  <r>
    <s v="DAWN 156 - BASE PRESSURE GAS"/>
    <m/>
    <s v="UNREGULATED"/>
    <s v="55800"/>
    <x v="6"/>
    <n v="558006500001"/>
    <n v="1077"/>
    <s v="558006500001.1077"/>
    <n v="197703"/>
    <s v="000000"/>
    <x v="11"/>
    <s v="U-20310"/>
    <m/>
    <n v="119965"/>
    <m/>
    <m/>
    <m/>
    <m/>
    <m/>
  </r>
  <r>
    <s v="DAWN 156 - BASE PRESSURE GAS"/>
    <m/>
    <s v="UNREGULATED"/>
    <s v="55800"/>
    <x v="6"/>
    <n v="558006500001"/>
    <n v="1078"/>
    <s v="558006500001.1078"/>
    <n v="197803"/>
    <s v="000000"/>
    <x v="11"/>
    <s v="U-20310"/>
    <m/>
    <n v="611092"/>
    <m/>
    <m/>
    <m/>
    <m/>
    <m/>
  </r>
  <r>
    <s v="DAWN 156 - BASE PRESSURE GAS"/>
    <m/>
    <s v="UNREGULATED"/>
    <s v="55800"/>
    <x v="6"/>
    <n v="558006500001"/>
    <n v="1079"/>
    <s v="558006500001.1079"/>
    <n v="197903"/>
    <s v="000000"/>
    <x v="11"/>
    <s v="U-20310"/>
    <m/>
    <n v="129606"/>
    <m/>
    <m/>
    <m/>
    <m/>
    <m/>
  </r>
  <r>
    <s v="DAWN 156 - BASE PRESSURE GAS"/>
    <m/>
    <s v="UNREGULATED"/>
    <s v="55800"/>
    <x v="6"/>
    <n v="558006500001"/>
    <n v="1080"/>
    <s v="558006500001.1080"/>
    <n v="198003"/>
    <s v="000000"/>
    <x v="11"/>
    <s v="U-20310"/>
    <m/>
    <n v="143230"/>
    <m/>
    <m/>
    <m/>
    <m/>
    <m/>
  </r>
  <r>
    <s v="DAWN 156 - BASE PRESSURE GAS"/>
    <m/>
    <s v="UNREGULATED"/>
    <s v="55800"/>
    <x v="6"/>
    <n v="558006500001"/>
    <n v="1081"/>
    <s v="558006500001.1081"/>
    <n v="198103"/>
    <s v="000000"/>
    <x v="11"/>
    <s v="U-20310"/>
    <m/>
    <n v="156330"/>
    <m/>
    <m/>
    <m/>
    <m/>
    <m/>
  </r>
  <r>
    <s v="DAWN 156 - BASE PRESSURE GAS"/>
    <m/>
    <s v="UNREGULATED"/>
    <s v="55800"/>
    <x v="6"/>
    <n v="558006500001"/>
    <n v="1082"/>
    <s v="558006500001.1082"/>
    <n v="198203"/>
    <s v="000000"/>
    <x v="11"/>
    <s v="U-20310"/>
    <m/>
    <n v="268047"/>
    <m/>
    <m/>
    <m/>
    <m/>
    <m/>
  </r>
  <r>
    <s v="DAWN 156 - BASE PRESSURE GAS"/>
    <m/>
    <s v="UNREGULATED"/>
    <s v="55800"/>
    <x v="6"/>
    <n v="558006500001"/>
    <n v="1083"/>
    <s v="558006500001.1083"/>
    <n v="198303"/>
    <s v="000000"/>
    <x v="11"/>
    <s v="U-20310"/>
    <m/>
    <n v="333918"/>
    <m/>
    <m/>
    <m/>
    <m/>
    <m/>
  </r>
  <r>
    <s v="DAWN 156 - BASE PRESSURE GAS"/>
    <m/>
    <s v="UNREGULATED"/>
    <s v="55800"/>
    <x v="6"/>
    <n v="558006500001"/>
    <n v="1084"/>
    <s v="558006500001.1084"/>
    <n v="198403"/>
    <s v="000000"/>
    <x v="11"/>
    <s v="U-20310"/>
    <m/>
    <n v="223691"/>
    <m/>
    <m/>
    <m/>
    <m/>
    <m/>
  </r>
  <r>
    <s v="DAWN 156 - BASE PRESSURE GAS"/>
    <m/>
    <s v="UNREGULATED"/>
    <s v="55800"/>
    <x v="6"/>
    <n v="558006500001"/>
    <n v="1085"/>
    <s v="558006500001.1085"/>
    <n v="198503"/>
    <s v="000000"/>
    <x v="11"/>
    <s v="U-20310"/>
    <m/>
    <n v="107452"/>
    <m/>
    <m/>
    <m/>
    <m/>
    <m/>
  </r>
  <r>
    <s v="DAWN 156 - BASE PRESSURE GAS"/>
    <m/>
    <s v="UNREGULATED"/>
    <s v="55800"/>
    <x v="6"/>
    <n v="558006500001"/>
    <n v="1086"/>
    <s v="558006500001.1086"/>
    <n v="198603"/>
    <s v="000000"/>
    <x v="11"/>
    <s v="U-20310"/>
    <m/>
    <n v="163804"/>
    <m/>
    <m/>
    <m/>
    <m/>
    <m/>
  </r>
  <r>
    <s v="DAWN 156 - BASE PRESSURE GAS"/>
    <m/>
    <s v="UNREGULATED"/>
    <s v="55800"/>
    <x v="6"/>
    <n v="558006500001"/>
    <n v="1087"/>
    <s v="558006500001.1087"/>
    <n v="198703"/>
    <s v="000000"/>
    <x v="11"/>
    <s v="U-20310"/>
    <m/>
    <n v="5327"/>
    <m/>
    <m/>
    <m/>
    <m/>
    <m/>
  </r>
  <r>
    <s v="DAWN 156 - BASE PRESSURE GAS"/>
    <m/>
    <s v="UNREGULATED"/>
    <s v="55800"/>
    <x v="6"/>
    <n v="558006500001"/>
    <n v="2017"/>
    <s v="558006500001.2017"/>
    <n v="201710"/>
    <s v="000000"/>
    <x v="11"/>
    <s v="U-20310"/>
    <m/>
    <n v="733605.49"/>
    <m/>
    <m/>
    <m/>
    <m/>
    <m/>
  </r>
  <r>
    <s v="DAWN 156 - CASE"/>
    <s v="11G-602"/>
    <s v="REGULATED"/>
    <s v="45600"/>
    <x v="2"/>
    <n v="456006500010"/>
    <n v="82"/>
    <s v="456006500010.82"/>
    <n v="198809"/>
    <s v="000000"/>
    <x v="11"/>
    <n v="20310"/>
    <n v="241732.46"/>
    <m/>
    <m/>
    <m/>
    <m/>
    <m/>
    <m/>
  </r>
  <r>
    <s v="DAWN 156 - CASE"/>
    <s v="11G-602"/>
    <s v="UNREGULATED"/>
    <s v="55600"/>
    <x v="2"/>
    <n v="556006500010"/>
    <n v="82"/>
    <s v="556006500010.82"/>
    <n v="198809"/>
    <s v="000000"/>
    <x v="11"/>
    <s v="U-20310"/>
    <m/>
    <n v="146043"/>
    <m/>
    <m/>
    <m/>
    <m/>
    <m/>
  </r>
  <r>
    <s v="DAWN 156 - COMPRESSOR STN BUILDING"/>
    <s v="11G-602"/>
    <s v="REGULATED"/>
    <s v="45200"/>
    <x v="1"/>
    <n v="452006500054"/>
    <n v="763"/>
    <s v="452006500054.763"/>
    <n v="198902"/>
    <s v="000000"/>
    <x v="11"/>
    <n v="20310"/>
    <n v="106043.9"/>
    <m/>
    <m/>
    <m/>
    <m/>
    <m/>
    <m/>
  </r>
  <r>
    <s v="DAWN 156 - COMPRESSOR STN BUILDING"/>
    <s v="11G-602"/>
    <s v="UNREGULATED"/>
    <s v="55200"/>
    <x v="1"/>
    <n v="552006500054"/>
    <n v="763"/>
    <s v="552006500054.763"/>
    <n v="198902"/>
    <s v="000000"/>
    <x v="11"/>
    <s v="U-20310"/>
    <m/>
    <n v="64067"/>
    <m/>
    <m/>
    <m/>
    <m/>
    <m/>
  </r>
  <r>
    <s v="DAWN 156 - COMPRESSOR STN BUILDING - YARD IMPROV"/>
    <s v="11G-602"/>
    <s v="REGULATED"/>
    <s v="45200"/>
    <x v="1"/>
    <n v="452006500054"/>
    <n v="752"/>
    <s v="452006500054.752"/>
    <n v="198902"/>
    <s v="000000"/>
    <x v="11"/>
    <n v="20310"/>
    <n v="1536.04"/>
    <m/>
    <n v="1536.04"/>
    <m/>
    <m/>
    <m/>
    <m/>
  </r>
  <r>
    <s v="DAWN 156 - ELECT/CTRLS"/>
    <s v="11G-602"/>
    <s v="REGULATED"/>
    <s v="45600"/>
    <x v="2"/>
    <n v="456006500010"/>
    <n v="84"/>
    <s v="456006500010.84"/>
    <n v="198809"/>
    <s v="000000"/>
    <x v="11"/>
    <n v="20310"/>
    <n v="266487.3"/>
    <m/>
    <m/>
    <m/>
    <m/>
    <m/>
    <m/>
  </r>
  <r>
    <s v="DAWN 156 - ELECT/CTRLS"/>
    <s v="11G-602"/>
    <s v="UNREGULATED"/>
    <s v="55600"/>
    <x v="2"/>
    <n v="556006500010"/>
    <n v="84"/>
    <s v="556006500010.84"/>
    <n v="198809"/>
    <s v="000000"/>
    <x v="11"/>
    <s v="U-20310"/>
    <m/>
    <n v="160999"/>
    <m/>
    <m/>
    <m/>
    <m/>
    <m/>
  </r>
  <r>
    <s v="DAWN 156 - ENGINE Centaur (T4000)"/>
    <s v="11G-602"/>
    <s v="REGULATED"/>
    <s v="45600"/>
    <x v="2"/>
    <n v="456006500010"/>
    <n v="190"/>
    <s v="456006500010.190"/>
    <n v="198809"/>
    <s v="000000"/>
    <x v="11"/>
    <n v="20310"/>
    <n v="537183.25"/>
    <m/>
    <m/>
    <m/>
    <m/>
    <m/>
    <m/>
  </r>
  <r>
    <s v="DAWN 156 - ENGINE Centaur (T4000)"/>
    <s v="11G-602"/>
    <s v="UNREGULATED"/>
    <s v="55600"/>
    <x v="2"/>
    <n v="556006500010"/>
    <n v="190"/>
    <s v="556006500010.190"/>
    <n v="198809"/>
    <s v="000000"/>
    <x v="11"/>
    <s v="U-20310"/>
    <m/>
    <n v="324540"/>
    <m/>
    <m/>
    <m/>
    <m/>
    <m/>
  </r>
  <r>
    <s v="DAWN 156 - FENCING"/>
    <s v="11G-602"/>
    <s v="REGULATED"/>
    <s v="45200"/>
    <x v="1"/>
    <n v="452006500102"/>
    <n v="230"/>
    <s v="452006500102.230"/>
    <n v="199709"/>
    <s v="000000"/>
    <x v="11"/>
    <n v="20310"/>
    <n v="5115.67"/>
    <m/>
    <m/>
    <m/>
    <m/>
    <m/>
    <m/>
  </r>
  <r>
    <s v="DAWN 156 - FENCING"/>
    <s v="11G-602"/>
    <s v="UNREGULATED"/>
    <s v="55200"/>
    <x v="1"/>
    <n v="552006500102"/>
    <n v="230"/>
    <s v="552006500102.230"/>
    <n v="199709"/>
    <s v="000000"/>
    <x v="11"/>
    <s v="U-20310"/>
    <m/>
    <n v="3091"/>
    <m/>
    <m/>
    <m/>
    <m/>
    <m/>
  </r>
  <r>
    <s v="DAWN 156 - FIRE PANEL REPLACEMENT - CONTROLS"/>
    <s v="11G-602"/>
    <s v="REGULATED"/>
    <s v="45200"/>
    <x v="1"/>
    <n v="452006500192"/>
    <n v="779"/>
    <s v="452006500192.779"/>
    <n v="201206"/>
    <s v="000000"/>
    <x v="11"/>
    <n v="20310"/>
    <n v="14117.55"/>
    <m/>
    <m/>
    <m/>
    <m/>
    <m/>
    <m/>
  </r>
  <r>
    <s v="DAWN 156 - FIRE PANEL REPLACEMENT - CONTROLS"/>
    <s v="11G-602"/>
    <s v="UNREGULATED"/>
    <s v="55200"/>
    <x v="1"/>
    <n v="552006500192"/>
    <n v="779"/>
    <s v="552006500192.779"/>
    <n v="201206"/>
    <s v="000000"/>
    <x v="11"/>
    <s v="U-20310"/>
    <m/>
    <n v="8528.51"/>
    <m/>
    <m/>
    <m/>
    <m/>
    <m/>
  </r>
  <r>
    <s v="DAWN 156 - FOUNDATION"/>
    <s v="11G-602"/>
    <s v="REGULATED"/>
    <s v="45600"/>
    <x v="2"/>
    <n v="456006500010"/>
    <n v="240"/>
    <s v="456006500010.240"/>
    <n v="198809"/>
    <s v="000000"/>
    <x v="11"/>
    <n v="20310"/>
    <n v="35948.93"/>
    <m/>
    <m/>
    <m/>
    <m/>
    <m/>
    <m/>
  </r>
  <r>
    <s v="DAWN 156 - FOUNDATION"/>
    <s v="11G-602"/>
    <s v="UNREGULATED"/>
    <s v="55600"/>
    <x v="2"/>
    <n v="556006500010"/>
    <n v="240"/>
    <s v="556006500010.240"/>
    <n v="198809"/>
    <s v="000000"/>
    <x v="11"/>
    <s v="U-20310"/>
    <m/>
    <n v="21719"/>
    <m/>
    <m/>
    <m/>
    <m/>
    <m/>
  </r>
  <r>
    <s v="DAWN 156 - GROUNDBED"/>
    <s v="11G-602"/>
    <s v="REGULATED"/>
    <s v="45600"/>
    <x v="2"/>
    <n v="456006500010"/>
    <n v="270"/>
    <s v="456006500010.270"/>
    <n v="198809"/>
    <s v="000000"/>
    <x v="11"/>
    <n v="20310"/>
    <n v="2566.4699999999998"/>
    <m/>
    <m/>
    <m/>
    <m/>
    <m/>
    <m/>
  </r>
  <r>
    <s v="DAWN 156 - GROUNDBED"/>
    <s v="11G-602"/>
    <s v="UNREGULATED"/>
    <s v="55600"/>
    <x v="2"/>
    <n v="556006500010"/>
    <n v="270"/>
    <s v="556006500010.270"/>
    <n v="198809"/>
    <s v="000000"/>
    <x v="11"/>
    <s v="U-20310"/>
    <m/>
    <n v="1551"/>
    <m/>
    <m/>
    <m/>
    <m/>
    <m/>
  </r>
  <r>
    <s v="DAWN 156 - STEEL - NPS 8    (219.1)"/>
    <s v="11G-602"/>
    <s v="REGULATED"/>
    <s v="45500"/>
    <x v="3"/>
    <n v="455006500800"/>
    <n v="1072"/>
    <s v="455006500800.1072"/>
    <n v="197109"/>
    <s v="000000"/>
    <x v="11"/>
    <n v="20310"/>
    <n v="20674"/>
    <m/>
    <m/>
    <m/>
    <m/>
    <m/>
    <m/>
  </r>
  <r>
    <s v="DAWN 156 - STEEL - NPS 8    (219.1)"/>
    <s v="11G-602"/>
    <s v="REGULATED"/>
    <s v="45500"/>
    <x v="3"/>
    <n v="455006500800"/>
    <n v="1089"/>
    <s v="455006500800.1089"/>
    <n v="198809"/>
    <s v="000000"/>
    <x v="11"/>
    <n v="20310"/>
    <n v="88363.53"/>
    <m/>
    <m/>
    <m/>
    <m/>
    <m/>
    <m/>
  </r>
  <r>
    <s v="DAWN 156 - LAND - (VANSICKLE)"/>
    <s v="11G-602"/>
    <s v="REGULATED"/>
    <s v="45000"/>
    <x v="7"/>
    <n v="450006500049"/>
    <n v="2008"/>
    <s v="450006500049.2008"/>
    <n v="201103"/>
    <s v="000000"/>
    <x v="11"/>
    <n v="20310"/>
    <n v="77925"/>
    <m/>
    <m/>
    <m/>
    <m/>
    <m/>
    <m/>
  </r>
  <r>
    <s v="DAWN 156 - LAND - (VANSICKLE)"/>
    <s v="11G-602"/>
    <s v="REGULATED"/>
    <s v="45000"/>
    <x v="7"/>
    <n v="450006500049"/>
    <n v="2010"/>
    <s v="450006500049.2010"/>
    <n v="201101"/>
    <s v="000000"/>
    <x v="11"/>
    <n v="20310"/>
    <n v="219091.85"/>
    <m/>
    <m/>
    <m/>
    <m/>
    <m/>
    <m/>
  </r>
  <r>
    <s v="DAWN 156 - LAND - (VANSICKLE)"/>
    <s v="11G-602"/>
    <s v="REGULATED"/>
    <s v="45000"/>
    <x v="7"/>
    <n v="450006500049"/>
    <n v="2017"/>
    <s v="450006500049.2017"/>
    <n v="201801"/>
    <s v="000000"/>
    <x v="11"/>
    <n v="20310"/>
    <n v="107999.97"/>
    <m/>
    <m/>
    <m/>
    <m/>
    <m/>
    <m/>
  </r>
  <r>
    <s v="DAWN 156 - LAND - (VANSICKLE)"/>
    <s v="11G-602"/>
    <s v="UNREGULATED"/>
    <s v="55000"/>
    <x v="7"/>
    <n v="550006500049"/>
    <n v="2008"/>
    <s v="550006500049.2008"/>
    <n v="201103"/>
    <s v="000000"/>
    <x v="11"/>
    <s v="U-20310"/>
    <m/>
    <n v="47075"/>
    <m/>
    <m/>
    <m/>
    <m/>
    <m/>
  </r>
  <r>
    <s v="DAWN 156 - LAND - (VANSICKLE)"/>
    <s v="11G-602"/>
    <s v="UNREGULATED"/>
    <s v="55000"/>
    <x v="7"/>
    <n v="550006500049"/>
    <n v="2010"/>
    <s v="550006500049.2010"/>
    <n v="201101"/>
    <s v="000000"/>
    <x v="11"/>
    <s v="U-20310"/>
    <m/>
    <n v="132354.82"/>
    <m/>
    <m/>
    <m/>
    <m/>
    <m/>
  </r>
  <r>
    <s v="DAWN 156 - LAND - (VANSICKLE)"/>
    <s v="11G-602"/>
    <s v="UNREGULATED"/>
    <s v="55000"/>
    <x v="7"/>
    <n v="550006500049"/>
    <n v="2017"/>
    <s v="550006500049.2017"/>
    <n v="201801"/>
    <s v="000000"/>
    <x v="11"/>
    <s v="U-20310"/>
    <m/>
    <n v="65243.48"/>
    <m/>
    <m/>
    <m/>
    <m/>
    <m/>
  </r>
  <r>
    <s v="DAWN 156 - LAND RIGHTS"/>
    <m/>
    <s v="REGULATED"/>
    <s v="45100"/>
    <x v="4"/>
    <n v="451006500001"/>
    <n v="1095"/>
    <s v="451006500001.1095"/>
    <n v="199408"/>
    <s v="000000"/>
    <x v="11"/>
    <n v="20310"/>
    <n v="360764.47"/>
    <m/>
    <m/>
    <m/>
    <m/>
    <m/>
    <m/>
  </r>
  <r>
    <s v="DAWN 156 - LAND RIGHTS"/>
    <m/>
    <s v="UNREGULATED"/>
    <s v="55100"/>
    <x v="4"/>
    <n v="551006500001"/>
    <n v="1095"/>
    <s v="551006500001.1095"/>
    <n v="199408"/>
    <s v="000000"/>
    <x v="11"/>
    <s v="U-20310"/>
    <m/>
    <n v="217957"/>
    <m/>
    <m/>
    <m/>
    <m/>
    <m/>
  </r>
  <r>
    <s v="DAWN 156 - LAND RIGHTS"/>
    <m/>
    <s v="UNREGULATED"/>
    <s v="55100"/>
    <x v="4"/>
    <n v="551006500001"/>
    <n v="2008"/>
    <s v="551006500001.2008"/>
    <n v="200812"/>
    <s v="000000"/>
    <x v="11"/>
    <s v="U-20310"/>
    <m/>
    <n v="251428.18"/>
    <m/>
    <m/>
    <m/>
    <m/>
    <m/>
  </r>
  <r>
    <s v="DAWN 156 - STEEL - NPS 10   (273.0)"/>
    <s v="11G-602"/>
    <s v="REGULATED"/>
    <s v="45500"/>
    <x v="3"/>
    <n v="455006501000"/>
    <n v="1084"/>
    <s v="455006501000.1084"/>
    <n v="198309"/>
    <s v="000000"/>
    <x v="11"/>
    <n v="20310"/>
    <n v="13600.55"/>
    <m/>
    <m/>
    <m/>
    <m/>
    <m/>
    <m/>
  </r>
  <r>
    <s v="DAWN 156 - STEEL - NPS 10   (273.0)"/>
    <s v="11G-602"/>
    <s v="REGULATED"/>
    <s v="45500"/>
    <x v="3"/>
    <n v="455006501000"/>
    <n v="1089"/>
    <s v="455006501000.1089"/>
    <n v="198809"/>
    <s v="000000"/>
    <x v="11"/>
    <n v="20310"/>
    <n v="48376.5"/>
    <m/>
    <m/>
    <m/>
    <m/>
    <m/>
    <m/>
  </r>
  <r>
    <s v="DAWN 156 - MEASURING STN - TELEMETRY BUILDING"/>
    <s v="11G-602"/>
    <s v="REGULATED"/>
    <s v="45200"/>
    <x v="1"/>
    <n v="452006500055"/>
    <n v="763"/>
    <s v="452006500055.763"/>
    <n v="198902"/>
    <s v="000000"/>
    <x v="11"/>
    <n v="20310"/>
    <n v="11838.57"/>
    <m/>
    <m/>
    <m/>
    <m/>
    <m/>
    <m/>
  </r>
  <r>
    <s v="DAWN 156 - MEASURING STN - TELEMETRY BUILDING"/>
    <s v="11G-602"/>
    <s v="UNREGULATED"/>
    <s v="55200"/>
    <x v="1"/>
    <n v="552006500055"/>
    <n v="763"/>
    <s v="552006500055.763"/>
    <n v="198902"/>
    <s v="000000"/>
    <x v="11"/>
    <s v="U-20310"/>
    <m/>
    <n v="7153"/>
    <m/>
    <m/>
    <m/>
    <m/>
    <m/>
  </r>
  <r>
    <s v="DAWN 156 - MEASURING STN - YARD IMPROVEMENTS"/>
    <s v="11G-602"/>
    <s v="REGULATED"/>
    <s v="45200"/>
    <x v="1"/>
    <n v="452006500055"/>
    <n v="752"/>
    <s v="452006500055.752"/>
    <n v="198902"/>
    <s v="000000"/>
    <x v="11"/>
    <n v="20310"/>
    <n v="77416.600000000006"/>
    <m/>
    <m/>
    <m/>
    <m/>
    <m/>
    <m/>
  </r>
  <r>
    <s v="DAWN 156 - MEASURING STN - YARD IMPROVEMENTS"/>
    <s v="11G-602"/>
    <s v="UNREGULATED"/>
    <s v="55200"/>
    <x v="1"/>
    <n v="552006500055"/>
    <n v="752"/>
    <s v="552006500055.752"/>
    <n v="198902"/>
    <s v="000000"/>
    <x v="11"/>
    <s v="U-20310"/>
    <m/>
    <n v="46772"/>
    <m/>
    <m/>
    <m/>
    <m/>
    <m/>
  </r>
  <r>
    <s v="DAWN 156 - PIPING &amp; MISC"/>
    <s v="11G-602"/>
    <s v="UNREGULATED"/>
    <s v="55600"/>
    <x v="2"/>
    <n v="556006500057"/>
    <n v="615"/>
    <s v="556006500057.615"/>
    <n v="200811"/>
    <s v="000000"/>
    <x v="11"/>
    <s v="U-20310"/>
    <m/>
    <n v="6558510.8799999999"/>
    <m/>
    <m/>
    <m/>
    <m/>
    <m/>
  </r>
  <r>
    <s v="DAWN 156 - STEEL - NPS 12   (323.9)"/>
    <s v="11G-602"/>
    <s v="REGULATED"/>
    <s v="45500"/>
    <x v="3"/>
    <n v="455006501200"/>
    <n v="1084"/>
    <s v="455006501200.1084"/>
    <n v="198309"/>
    <s v="000000"/>
    <x v="11"/>
    <n v="20310"/>
    <n v="24408.74"/>
    <m/>
    <m/>
    <m/>
    <m/>
    <m/>
    <m/>
  </r>
  <r>
    <s v="DAWN 156 - STEEL - NPS 12   (323.9)"/>
    <s v="11G-602"/>
    <s v="REGULATED"/>
    <s v="45500"/>
    <x v="3"/>
    <n v="455006501200"/>
    <n v="1085"/>
    <s v="455006501200.1085"/>
    <n v="198409"/>
    <s v="000000"/>
    <x v="11"/>
    <n v="20310"/>
    <n v="48105.27"/>
    <m/>
    <m/>
    <m/>
    <m/>
    <m/>
    <m/>
  </r>
  <r>
    <s v="DAWN 156 - SCRUBBER"/>
    <s v="11G-602"/>
    <s v="REGULATED"/>
    <s v="45600"/>
    <x v="2"/>
    <n v="456006500010"/>
    <n v="720"/>
    <s v="456006500010.720"/>
    <n v="198809"/>
    <s v="000000"/>
    <x v="11"/>
    <n v="20310"/>
    <n v="26859.16"/>
    <m/>
    <m/>
    <m/>
    <m/>
    <m/>
    <m/>
  </r>
  <r>
    <s v="DAWN 156 - SCRUBBER"/>
    <s v="11G-602"/>
    <s v="UNREGULATED"/>
    <s v="55600"/>
    <x v="2"/>
    <n v="556006500010"/>
    <n v="720"/>
    <s v="556006500010.720"/>
    <n v="198809"/>
    <s v="000000"/>
    <x v="11"/>
    <s v="U-20310"/>
    <m/>
    <n v="16227"/>
    <m/>
    <m/>
    <m/>
    <m/>
    <m/>
  </r>
  <r>
    <s v="DAWN 156 - STATION - BENTPATH/ROSEDALE"/>
    <s v="11G-602"/>
    <s v="REGULATED"/>
    <s v="45200"/>
    <x v="1"/>
    <n v="452006500102"/>
    <n v="763"/>
    <s v="452006500102.763"/>
    <n v="199709"/>
    <s v="000000"/>
    <x v="11"/>
    <n v="20310"/>
    <n v="33240.050000000003"/>
    <m/>
    <m/>
    <m/>
    <m/>
    <m/>
    <m/>
  </r>
  <r>
    <s v="DAWN 156 - STATION - BENTPATH/ROSEDALE"/>
    <s v="11G-602"/>
    <s v="UNREGULATED"/>
    <s v="55200"/>
    <x v="1"/>
    <n v="552006500102"/>
    <n v="763"/>
    <s v="552006500102.763"/>
    <n v="199709"/>
    <s v="000000"/>
    <x v="11"/>
    <s v="U-20310"/>
    <m/>
    <n v="20082"/>
    <m/>
    <m/>
    <m/>
    <m/>
    <m/>
  </r>
  <r>
    <s v="DAWN 156 - STEEL - NPS 12   (323.9)"/>
    <s v="11G-602"/>
    <s v="REGULATED"/>
    <s v="45500"/>
    <x v="3"/>
    <n v="455006501200"/>
    <n v="1086"/>
    <s v="455006501200.1086"/>
    <n v="198509"/>
    <s v="000000"/>
    <x v="11"/>
    <n v="20310"/>
    <n v="208060.08"/>
    <m/>
    <m/>
    <m/>
    <m/>
    <m/>
    <m/>
  </r>
  <r>
    <s v="DAWN 156 - STEEL - NPS 12   (323.9)"/>
    <s v="11G-602"/>
    <s v="REGULATED"/>
    <s v="45500"/>
    <x v="3"/>
    <n v="455006501200"/>
    <n v="1089"/>
    <s v="455006501200.1089"/>
    <n v="198809"/>
    <s v="000000"/>
    <x v="11"/>
    <n v="20310"/>
    <n v="186016.52"/>
    <m/>
    <m/>
    <m/>
    <m/>
    <m/>
    <m/>
  </r>
  <r>
    <s v="DAWN 156 - STEEL - NPS 12   (323.9)"/>
    <s v="11G-602"/>
    <s v="REGULATED"/>
    <s v="45500"/>
    <x v="3"/>
    <n v="455006501200"/>
    <n v="2017"/>
    <s v="455006501200.2017"/>
    <n v="201708"/>
    <s v="000000"/>
    <x v="11"/>
    <n v="20310"/>
    <n v="0"/>
    <m/>
    <m/>
    <m/>
    <m/>
    <m/>
    <m/>
  </r>
  <r>
    <s v="DAWN 156 - STEEL - NPS 16   (406.4)"/>
    <s v="11G-602"/>
    <s v="REGULATED"/>
    <s v="45500"/>
    <x v="3"/>
    <n v="455006501600"/>
    <n v="1085"/>
    <s v="455006501600.1085"/>
    <n v="198409"/>
    <s v="000000"/>
    <x v="11"/>
    <n v="20310"/>
    <n v="59948.47"/>
    <m/>
    <m/>
    <m/>
    <m/>
    <m/>
    <m/>
  </r>
  <r>
    <s v="DAWN 156 - STEEL - NPS 16   (406.4)"/>
    <s v="11G-602"/>
    <s v="REGULATED"/>
    <s v="45500"/>
    <x v="3"/>
    <n v="455006501600"/>
    <n v="1089"/>
    <s v="455006501600.1089"/>
    <n v="198809"/>
    <s v="000000"/>
    <x v="11"/>
    <n v="20310"/>
    <n v="304015.90999999997"/>
    <m/>
    <m/>
    <m/>
    <m/>
    <m/>
    <m/>
  </r>
  <r>
    <s v="DAWN 156 - STEEL - NPS 24"/>
    <s v="11G-602"/>
    <s v="REGULATED"/>
    <s v="45500"/>
    <x v="3"/>
    <n v="455006502400"/>
    <n v="1069"/>
    <s v="455006502400.1069"/>
    <n v="196809"/>
    <s v="000000"/>
    <x v="11"/>
    <n v="20310"/>
    <n v="171757.46"/>
    <m/>
    <m/>
    <m/>
    <m/>
    <m/>
    <m/>
  </r>
  <r>
    <s v="DAWN 156 - STEEL - NPS 24"/>
    <m/>
    <s v="REGULATED"/>
    <s v="45500"/>
    <x v="3"/>
    <n v="455006502400"/>
    <n v="1089"/>
    <s v="455006502400.1089"/>
    <n v="198809"/>
    <s v="000000"/>
    <x v="11"/>
    <n v="20310"/>
    <n v="207748.69"/>
    <m/>
    <m/>
    <m/>
    <m/>
    <m/>
    <m/>
  </r>
  <r>
    <s v="DAWN 156 - STEEL - NPS 24"/>
    <s v="11G-602"/>
    <s v="REGULATED"/>
    <s v="45500"/>
    <x v="3"/>
    <n v="455006502400"/>
    <n v="2016"/>
    <s v="455006502400.2016"/>
    <n v="201612"/>
    <s v="000000"/>
    <x v="11"/>
    <n v="20310"/>
    <n v="422680.87"/>
    <m/>
    <m/>
    <m/>
    <m/>
    <m/>
    <m/>
  </r>
  <r>
    <s v="DAWN 156 - STEEL - NPS 24"/>
    <m/>
    <s v="REGULATED"/>
    <s v="45500"/>
    <x v="3"/>
    <n v="455006502400"/>
    <n v="2018"/>
    <s v="455006502400.2018"/>
    <n v="198809"/>
    <s v="000000"/>
    <x v="11"/>
    <n v="20310"/>
    <n v="5175.37"/>
    <m/>
    <m/>
    <m/>
    <m/>
    <m/>
    <m/>
  </r>
  <r>
    <s v="DAWN 156 - STEEL - NPS 30"/>
    <s v="11G-602"/>
    <s v="REGULATED"/>
    <s v="45500"/>
    <x v="3"/>
    <n v="455006503000"/>
    <n v="1089"/>
    <s v="455006503000.1089"/>
    <n v="198809"/>
    <s v="000000"/>
    <x v="11"/>
    <n v="20310"/>
    <n v="600700.94999999995"/>
    <m/>
    <m/>
    <m/>
    <m/>
    <m/>
    <m/>
  </r>
  <r>
    <s v="DAWN 156 - STEEL - NPS 36"/>
    <s v="11G-602"/>
    <s v="REGULATED"/>
    <s v="45500"/>
    <x v="3"/>
    <n v="455006503600"/>
    <n v="2008"/>
    <s v="455006503600.2008"/>
    <n v="200810"/>
    <s v="000000"/>
    <x v="11"/>
    <n v="20310"/>
    <n v="293222.23"/>
    <m/>
    <m/>
    <m/>
    <m/>
    <m/>
    <m/>
  </r>
  <r>
    <s v="DAWN 156 - MAJOR VALVE ASSEMBLY"/>
    <s v="11G-602"/>
    <s v="REGULATED"/>
    <s v="45500"/>
    <x v="3"/>
    <n v="455006510098"/>
    <n v="1089"/>
    <s v="455006510098.1089"/>
    <n v="198809"/>
    <s v="000000"/>
    <x v="11"/>
    <n v="20310"/>
    <n v="66928.67"/>
    <m/>
    <m/>
    <m/>
    <m/>
    <m/>
    <m/>
  </r>
  <r>
    <s v="DAWN 156 - GROUNDBED # 135"/>
    <s v="11G-602"/>
    <s v="REGULATED"/>
    <s v="45500"/>
    <x v="3"/>
    <n v="455006520135"/>
    <n v="2004"/>
    <s v="455006520135.2004"/>
    <n v="200412"/>
    <s v="000000"/>
    <x v="11"/>
    <n v="20310"/>
    <n v="19193.14"/>
    <m/>
    <m/>
    <m/>
    <m/>
    <m/>
    <m/>
  </r>
  <r>
    <s v="Rectifier #194"/>
    <s v="11G-602"/>
    <s v="REGULATED"/>
    <s v="45500"/>
    <x v="3"/>
    <n v="455006530194"/>
    <n v="2013"/>
    <s v="455006530194.2013"/>
    <n v="201301"/>
    <s v="000000"/>
    <x v="11"/>
    <n v="20310"/>
    <n v="170.06"/>
    <m/>
    <m/>
    <m/>
    <m/>
    <m/>
    <m/>
  </r>
  <r>
    <s v="DAWN 156 - RECTIFIER #195"/>
    <s v="11G-602"/>
    <s v="REGULATED"/>
    <s v="45500"/>
    <x v="3"/>
    <n v="455006530195"/>
    <n v="2011"/>
    <s v="455006530195.2011"/>
    <n v="201112"/>
    <s v="000000"/>
    <x v="11"/>
    <n v="20310"/>
    <n v="1990.7"/>
    <m/>
    <m/>
    <m/>
    <m/>
    <m/>
    <m/>
  </r>
  <r>
    <s v="11G-602 Pig Launcher,Dawn 156 Pool,Make Piggable"/>
    <s v="11G-602"/>
    <s v="REGULATED"/>
    <s v="45500"/>
    <x v="3"/>
    <n v="455006550004"/>
    <n v="2018"/>
    <s v="455006550004.2018"/>
    <n v="201809"/>
    <s v="000000"/>
    <x v="11"/>
    <n v="20310"/>
    <n v="88282.44"/>
    <m/>
    <m/>
    <m/>
    <m/>
    <m/>
    <m/>
  </r>
  <r>
    <s v="DAWN 156 - STEEL - NPS 4    (114.3)"/>
    <s v="11G-602"/>
    <s v="UNREGULATED"/>
    <s v="55500"/>
    <x v="3"/>
    <n v="555006500400"/>
    <n v="1089"/>
    <s v="555006500400.1089"/>
    <n v="198809"/>
    <s v="000000"/>
    <x v="11"/>
    <s v="U-20310"/>
    <m/>
    <n v="891.46"/>
    <m/>
    <m/>
    <m/>
    <m/>
    <m/>
  </r>
  <r>
    <s v="DAWN 156 - STEEL - NPS 6    (168.3)"/>
    <s v="11G-602"/>
    <s v="UNREGULATED"/>
    <s v="55500"/>
    <x v="3"/>
    <n v="555006500600"/>
    <n v="1089"/>
    <s v="555006500600.1089"/>
    <n v="198809"/>
    <s v="000000"/>
    <x v="11"/>
    <s v="U-20310"/>
    <m/>
    <n v="46012"/>
    <m/>
    <m/>
    <m/>
    <m/>
    <m/>
  </r>
  <r>
    <s v="DAWN 156 - STEEL - NPS 8    (219.1)"/>
    <s v="11G-602"/>
    <s v="UNREGULATED"/>
    <s v="55500"/>
    <x v="3"/>
    <n v="555006500800"/>
    <n v="1072"/>
    <s v="555006500800.1072"/>
    <n v="197109"/>
    <s v="000000"/>
    <x v="11"/>
    <s v="U-20310"/>
    <m/>
    <n v="12491"/>
    <m/>
    <m/>
    <m/>
    <m/>
    <m/>
  </r>
  <r>
    <s v="DAWN 156 - STEEL - NPS 8    (219.1)"/>
    <s v="11G-602"/>
    <s v="UNREGULATED"/>
    <s v="55500"/>
    <x v="3"/>
    <n v="555006500800"/>
    <n v="1089"/>
    <s v="555006500800.1089"/>
    <n v="198809"/>
    <s v="000000"/>
    <x v="11"/>
    <s v="U-20310"/>
    <m/>
    <n v="53385"/>
    <m/>
    <m/>
    <m/>
    <m/>
    <m/>
  </r>
  <r>
    <s v="DAWN 156 - STEEL - NPS 10   (273.0)"/>
    <s v="11G-602"/>
    <s v="UNREGULATED"/>
    <s v="55500"/>
    <x v="3"/>
    <n v="555006501000"/>
    <n v="1084"/>
    <s v="555006501000.1084"/>
    <n v="198309"/>
    <s v="000000"/>
    <x v="11"/>
    <s v="U-20310"/>
    <m/>
    <n v="8217"/>
    <m/>
    <m/>
    <m/>
    <m/>
    <m/>
  </r>
  <r>
    <s v="DAWN 156 - STEEL - NPS 10   (273.0)"/>
    <s v="11G-602"/>
    <s v="UNREGULATED"/>
    <s v="55500"/>
    <x v="3"/>
    <n v="555006501000"/>
    <n v="1089"/>
    <s v="555006501000.1089"/>
    <n v="198809"/>
    <s v="000000"/>
    <x v="11"/>
    <s v="U-20310"/>
    <m/>
    <n v="29226"/>
    <m/>
    <m/>
    <m/>
    <m/>
    <m/>
  </r>
  <r>
    <s v="DAWN 156 - STEEL - NPS 10   (273.0)"/>
    <s v="11G-602"/>
    <s v="UNREGULATED"/>
    <s v="55500"/>
    <x v="3"/>
    <n v="555006501000"/>
    <n v="2008"/>
    <s v="555006501000.2008"/>
    <n v="200810"/>
    <s v="000000"/>
    <x v="11"/>
    <s v="U-20310"/>
    <m/>
    <n v="102286.83"/>
    <m/>
    <m/>
    <m/>
    <m/>
    <m/>
  </r>
  <r>
    <s v="DAWN 156 - STEEL - NPS 10   (273.0)"/>
    <s v="11G-602"/>
    <s v="UNREGULATED"/>
    <s v="55500"/>
    <x v="3"/>
    <n v="555006501000"/>
    <n v="2017"/>
    <s v="555006501000.2017"/>
    <n v="201711"/>
    <s v="000000"/>
    <x v="11"/>
    <s v="U-20310"/>
    <m/>
    <n v="169389.84"/>
    <m/>
    <m/>
    <m/>
    <m/>
    <m/>
  </r>
  <r>
    <s v="DAWN 156 - STEEL - NPS 12   (323.9)"/>
    <s v="11G-602"/>
    <s v="UNREGULATED"/>
    <s v="55500"/>
    <x v="3"/>
    <n v="555006501200"/>
    <n v="1084"/>
    <s v="555006501200.1084"/>
    <n v="198309"/>
    <s v="000000"/>
    <x v="11"/>
    <s v="U-20310"/>
    <m/>
    <n v="14746"/>
    <m/>
    <m/>
    <m/>
    <m/>
    <m/>
  </r>
  <r>
    <s v="DAWN 156 - STEEL - NPS 12   (323.9)"/>
    <s v="11G-602"/>
    <s v="UNREGULATED"/>
    <s v="55500"/>
    <x v="3"/>
    <n v="555006501200"/>
    <n v="1085"/>
    <s v="555006501200.1085"/>
    <n v="198409"/>
    <s v="000000"/>
    <x v="11"/>
    <s v="U-20310"/>
    <m/>
    <n v="29063"/>
    <m/>
    <m/>
    <m/>
    <m/>
    <m/>
  </r>
  <r>
    <s v="DAWN 156 - STEEL - NPS 12   (323.9)"/>
    <s v="11G-602"/>
    <s v="UNREGULATED"/>
    <s v="55500"/>
    <x v="3"/>
    <n v="555006501200"/>
    <n v="1086"/>
    <s v="555006501200.1086"/>
    <n v="198509"/>
    <s v="000000"/>
    <x v="11"/>
    <s v="U-20310"/>
    <m/>
    <n v="2428498.5299999998"/>
    <m/>
    <m/>
    <m/>
    <m/>
    <m/>
  </r>
  <r>
    <s v="DAWN 156 - STEEL - NPS 12   (323.9)"/>
    <s v="11G-602"/>
    <s v="UNREGULATED"/>
    <s v="55500"/>
    <x v="3"/>
    <n v="555006501200"/>
    <n v="1089"/>
    <s v="555006501200.1089"/>
    <n v="198809"/>
    <s v="000000"/>
    <x v="11"/>
    <s v="U-20310"/>
    <m/>
    <n v="112382"/>
    <m/>
    <m/>
    <m/>
    <m/>
    <m/>
  </r>
  <r>
    <s v="DAWN 156 - STEEL - NPS 12"/>
    <s v="11G-602"/>
    <s v="UNREGULATED"/>
    <s v="55500"/>
    <x v="3"/>
    <n v="555006501200"/>
    <n v="2008"/>
    <s v="555006501200.2008"/>
    <n v="200810"/>
    <s v="000000"/>
    <x v="11"/>
    <s v="U-20310"/>
    <m/>
    <n v="940466.74"/>
    <m/>
    <m/>
    <m/>
    <m/>
    <m/>
  </r>
  <r>
    <s v="DAWN 156 - STEEL - NPS 12   (323.9)"/>
    <s v="11G-602"/>
    <s v="UNREGULATED"/>
    <s v="55500"/>
    <x v="3"/>
    <n v="555006501200"/>
    <n v="2017"/>
    <s v="555006501200.2017"/>
    <n v="201712"/>
    <s v="000000"/>
    <x v="11"/>
    <s v="U-20310"/>
    <m/>
    <n v="0"/>
    <m/>
    <m/>
    <m/>
    <m/>
    <m/>
  </r>
  <r>
    <s v="DAWN 156 - STEEL - NPS 16   (406.4)"/>
    <s v="11G-602"/>
    <s v="UNREGULATED"/>
    <s v="55500"/>
    <x v="3"/>
    <n v="555006501600"/>
    <n v="1085"/>
    <s v="555006501600.1085"/>
    <n v="198409"/>
    <s v="000000"/>
    <x v="11"/>
    <s v="U-20310"/>
    <m/>
    <n v="36218"/>
    <m/>
    <m/>
    <m/>
    <m/>
    <m/>
  </r>
  <r>
    <s v="DAWN 156 - STEEL - NPS 16   (406.4)"/>
    <s v="11G-602"/>
    <s v="UNREGULATED"/>
    <s v="55500"/>
    <x v="3"/>
    <n v="555006501600"/>
    <n v="1089"/>
    <s v="555006501600.1089"/>
    <n v="198809"/>
    <s v="000000"/>
    <x v="11"/>
    <s v="U-20310"/>
    <m/>
    <n v="183671.75"/>
    <m/>
    <m/>
    <m/>
    <m/>
    <m/>
  </r>
  <r>
    <s v="DAWN 156 - STEEL - NPS 16"/>
    <s v="11G-602"/>
    <s v="UNREGULATED"/>
    <s v="55500"/>
    <x v="3"/>
    <n v="555006501600"/>
    <n v="2008"/>
    <s v="555006501600.2008"/>
    <n v="200810"/>
    <s v="000000"/>
    <x v="11"/>
    <s v="U-20310"/>
    <m/>
    <n v="55319.41"/>
    <m/>
    <m/>
    <m/>
    <m/>
    <m/>
  </r>
  <r>
    <s v="DAWN 156 - STEEL - NPS 24"/>
    <s v="11G-602"/>
    <s v="UNREGULATED"/>
    <s v="55500"/>
    <x v="3"/>
    <n v="555006502400"/>
    <n v="1069"/>
    <s v="555006502400.1069"/>
    <n v="196809"/>
    <s v="000000"/>
    <x v="11"/>
    <s v="U-20310"/>
    <m/>
    <n v="103767.67999999999"/>
    <m/>
    <m/>
    <m/>
    <m/>
    <m/>
  </r>
  <r>
    <s v="DAWN 156 - STEEL - NPS 24"/>
    <s v="11G-602"/>
    <s v="UNREGULATED"/>
    <s v="55500"/>
    <x v="3"/>
    <n v="555006502400"/>
    <n v="1089"/>
    <s v="555006502400.1089"/>
    <n v="198809"/>
    <s v="000000"/>
    <x v="11"/>
    <s v="U-20310"/>
    <m/>
    <n v="125512"/>
    <m/>
    <m/>
    <m/>
    <m/>
    <m/>
  </r>
  <r>
    <s v="DAWN 156 - STEEL - NPS 24"/>
    <s v="11G-602"/>
    <s v="UNREGULATED"/>
    <s v="55500"/>
    <x v="3"/>
    <n v="555006502400"/>
    <n v="2016"/>
    <s v="555006502400.2016"/>
    <n v="201612"/>
    <s v="000000"/>
    <x v="11"/>
    <s v="U-20310"/>
    <m/>
    <n v="1848232.56"/>
    <m/>
    <m/>
    <m/>
    <m/>
    <m/>
  </r>
  <r>
    <s v="DAWN 156 - STEEL - NPS 24"/>
    <m/>
    <s v="UNREGULATED"/>
    <s v="55500"/>
    <x v="3"/>
    <n v="555006502400"/>
    <n v="2018"/>
    <s v="555006502400.2018"/>
    <n v="201809"/>
    <s v="000000"/>
    <x v="11"/>
    <s v="U-20310"/>
    <m/>
    <n v="32878.83"/>
    <m/>
    <m/>
    <m/>
    <m/>
    <m/>
  </r>
  <r>
    <s v="DAWN 156 - STEEL - NPS 30"/>
    <s v="11G-602"/>
    <s v="UNREGULATED"/>
    <s v="55500"/>
    <x v="3"/>
    <n v="555006503000"/>
    <n v="1089"/>
    <s v="555006503000.1089"/>
    <n v="198809"/>
    <s v="000000"/>
    <x v="11"/>
    <s v="U-20310"/>
    <m/>
    <n v="362914"/>
    <m/>
    <m/>
    <m/>
    <m/>
    <m/>
  </r>
  <r>
    <s v="DAWN 156 - STEEL - NPS 36"/>
    <s v="11G-602"/>
    <s v="UNREGULATED"/>
    <s v="55500"/>
    <x v="3"/>
    <n v="555006503600"/>
    <n v="2008"/>
    <s v="555006503600.2008"/>
    <n v="200810"/>
    <s v="000000"/>
    <x v="11"/>
    <s v="U-20310"/>
    <m/>
    <n v="9434348.5600000005"/>
    <m/>
    <m/>
    <m/>
    <m/>
    <m/>
  </r>
  <r>
    <s v="DAWN 156 - STEEL - NPS 42"/>
    <s v="11G-602"/>
    <s v="UNREGULATED"/>
    <s v="55500"/>
    <x v="3"/>
    <n v="555006504200"/>
    <n v="2008"/>
    <s v="555006504200.2008"/>
    <n v="200810"/>
    <s v="000000"/>
    <x v="11"/>
    <s v="U-20310"/>
    <m/>
    <n v="2016882.44"/>
    <m/>
    <m/>
    <m/>
    <m/>
    <m/>
  </r>
  <r>
    <s v="DAWN 156 - MAJOR VALVE ASSEMBLY"/>
    <s v="11G-602"/>
    <s v="UNREGULATED"/>
    <s v="55500"/>
    <x v="3"/>
    <n v="555006510098"/>
    <n v="1089"/>
    <s v="555006510098.1089"/>
    <n v="198809"/>
    <s v="000000"/>
    <x v="11"/>
    <s v="U-20310"/>
    <m/>
    <n v="40435"/>
    <m/>
    <m/>
    <m/>
    <m/>
    <m/>
  </r>
  <r>
    <s v="DAWN 156 - GROUNDBED # 135"/>
    <s v="11G-602"/>
    <s v="UNREGULATED"/>
    <s v="55500"/>
    <x v="3"/>
    <n v="555006520135"/>
    <n v="2004"/>
    <s v="555006520135.2004"/>
    <n v="200412"/>
    <s v="000000"/>
    <x v="11"/>
    <s v="U-20310"/>
    <m/>
    <n v="11596"/>
    <m/>
    <m/>
    <m/>
    <m/>
    <m/>
  </r>
  <r>
    <s v="Rectifier #194 - Non Reg"/>
    <s v="11G-602"/>
    <s v="UNREGULATED"/>
    <s v="55500"/>
    <x v="3"/>
    <n v="555006530194"/>
    <n v="2013"/>
    <s v="555006530194.2013"/>
    <n v="201301"/>
    <s v="000000"/>
    <x v="11"/>
    <s v="U-20310"/>
    <m/>
    <n v="971.3"/>
    <m/>
    <m/>
    <m/>
    <m/>
    <m/>
  </r>
  <r>
    <s v="DAWN 156 - TELEMETRY"/>
    <s v="11G-602"/>
    <s v="REGULATED"/>
    <s v="45600"/>
    <x v="2"/>
    <n v="456006500010"/>
    <n v="780"/>
    <s v="456006500010.780"/>
    <n v="198809"/>
    <s v="000000"/>
    <x v="11"/>
    <n v="20310"/>
    <n v="120379.87"/>
    <m/>
    <m/>
    <m/>
    <m/>
    <m/>
    <m/>
  </r>
  <r>
    <s v="DAWN 156 - TELEMETRY"/>
    <s v="11G-602"/>
    <s v="UNREGULATED"/>
    <s v="55600"/>
    <x v="2"/>
    <n v="556006500010"/>
    <n v="780"/>
    <s v="556006500010.780"/>
    <n v="198809"/>
    <s v="000000"/>
    <x v="11"/>
    <s v="U-20310"/>
    <m/>
    <n v="72728"/>
    <m/>
    <m/>
    <m/>
    <m/>
    <m/>
  </r>
  <r>
    <s v="DAWN 156 - TURBINE"/>
    <s v="11G-602"/>
    <s v="REGULATED"/>
    <s v="45600"/>
    <x v="2"/>
    <n v="456006500010"/>
    <n v="790"/>
    <s v="456006500010.790"/>
    <n v="199405"/>
    <s v="000000"/>
    <x v="11"/>
    <n v="20310"/>
    <n v="298710.84000000003"/>
    <m/>
    <m/>
    <m/>
    <m/>
    <m/>
    <m/>
  </r>
  <r>
    <s v="DAWN 156 - TURBINE"/>
    <s v="11G-602"/>
    <s v="UNREGULATED"/>
    <s v="55600"/>
    <x v="2"/>
    <n v="556006500010"/>
    <n v="790"/>
    <s v="556006500010.790"/>
    <n v="199405"/>
    <s v="000000"/>
    <x v="11"/>
    <s v="U-20310"/>
    <m/>
    <n v="180466"/>
    <m/>
    <m/>
    <m/>
    <m/>
    <m/>
  </r>
  <r>
    <s v="DAWN 156 - WELL IUD3 - ID 2014"/>
    <s v="11G-602"/>
    <s v="REGULATED"/>
    <s v="45300"/>
    <x v="5"/>
    <n v="453006500003"/>
    <n v="910"/>
    <s v="453006500003.910"/>
    <n v="199411"/>
    <s v="000000"/>
    <x v="11"/>
    <n v="20310"/>
    <n v="96742.43"/>
    <m/>
    <m/>
    <m/>
    <m/>
    <m/>
    <m/>
  </r>
  <r>
    <s v="DAWN 156 - WELL D156 - ID1988 - GRND BED#336"/>
    <s v="11G-602"/>
    <s v="REGULATED"/>
    <s v="45300"/>
    <x v="5"/>
    <n v="453006500156"/>
    <n v="270"/>
    <s v="453006500156.270"/>
    <n v="199612"/>
    <s v="000000"/>
    <x v="11"/>
    <n v="20310"/>
    <n v="5844.66"/>
    <m/>
    <m/>
    <m/>
    <m/>
    <m/>
    <m/>
  </r>
  <r>
    <s v="DAWN 156 - WELL D156 - ID1988 - RECTIFIER#336"/>
    <s v="11G-602"/>
    <s v="REGULATED"/>
    <s v="45300"/>
    <x v="5"/>
    <n v="453006500156"/>
    <n v="670"/>
    <s v="453006500156.670"/>
    <n v="199612"/>
    <s v="000000"/>
    <x v="11"/>
    <n v="20310"/>
    <n v="2640.71"/>
    <m/>
    <m/>
    <m/>
    <m/>
    <m/>
    <m/>
  </r>
  <r>
    <s v="DAWN 156 - WELL D156 - ID 1988"/>
    <s v="11G-602"/>
    <s v="REGULATED"/>
    <s v="45300"/>
    <x v="5"/>
    <n v="453006500156"/>
    <n v="910"/>
    <s v="453006500156.910"/>
    <n v="199512"/>
    <s v="000000"/>
    <x v="11"/>
    <n v="20310"/>
    <n v="368661.34"/>
    <m/>
    <m/>
    <m/>
    <m/>
    <m/>
    <m/>
  </r>
  <r>
    <s v="DAWN 156 - WELL D185 - ID 1999"/>
    <s v="11G-602"/>
    <s v="REGULATED"/>
    <s v="45300"/>
    <x v="5"/>
    <n v="453006500185"/>
    <n v="910"/>
    <s v="453006500185.910"/>
    <n v="195409"/>
    <s v="000000"/>
    <x v="11"/>
    <n v="20310"/>
    <n v="225450.77"/>
    <m/>
    <m/>
    <m/>
    <m/>
    <m/>
    <m/>
  </r>
  <r>
    <s v="DAWN 156 - WELL D189 - ID 2002"/>
    <s v="11G-602"/>
    <s v="REGULATED"/>
    <s v="45300"/>
    <x v="5"/>
    <n v="453006500189"/>
    <n v="910"/>
    <s v="453006500189.910"/>
    <n v="195501"/>
    <s v="000000"/>
    <x v="11"/>
    <n v="20310"/>
    <n v="183422.89"/>
    <m/>
    <m/>
    <m/>
    <m/>
    <m/>
    <m/>
  </r>
  <r>
    <s v="DAWN 156 - WELL D206 - ID 2112"/>
    <s v="11G-602"/>
    <s v="REGULATED"/>
    <s v="45300"/>
    <x v="5"/>
    <n v="453006500206"/>
    <n v="910"/>
    <s v="453006500206.910"/>
    <n v="195703"/>
    <s v="000000"/>
    <x v="11"/>
    <n v="20310"/>
    <n v="133464.15"/>
    <m/>
    <m/>
    <m/>
    <m/>
    <m/>
    <m/>
  </r>
  <r>
    <s v="DAWN 156 - WELL D220 - ID 2510"/>
    <s v="11G-602"/>
    <s v="REGULATED"/>
    <s v="45300"/>
    <x v="5"/>
    <n v="453006500220"/>
    <n v="910"/>
    <s v="453006500220.910"/>
    <n v="195709"/>
    <s v="000000"/>
    <x v="11"/>
    <n v="20310"/>
    <n v="381089.89"/>
    <m/>
    <m/>
    <m/>
    <m/>
    <m/>
    <m/>
  </r>
  <r>
    <s v="DAWN 156 - WELL D223 - ID 2107"/>
    <s v="11G-602"/>
    <s v="REGULATED"/>
    <s v="45300"/>
    <x v="5"/>
    <n v="453006500223"/>
    <n v="910"/>
    <s v="453006500223.910"/>
    <n v="195711"/>
    <s v="000000"/>
    <x v="11"/>
    <n v="20310"/>
    <n v="154191.32"/>
    <m/>
    <m/>
    <m/>
    <m/>
    <m/>
    <m/>
  </r>
  <r>
    <s v="DAWN 156 - WELL D226 - ID 2042"/>
    <s v="11G-602"/>
    <s v="REGULATED"/>
    <s v="45300"/>
    <x v="5"/>
    <n v="453006500226"/>
    <n v="910"/>
    <s v="453006500226.910"/>
    <n v="195908"/>
    <s v="000000"/>
    <x v="11"/>
    <n v="20310"/>
    <n v="213743.9"/>
    <m/>
    <m/>
    <m/>
    <m/>
    <m/>
    <m/>
  </r>
  <r>
    <s v="DAWN 156 - WELL D230 - ID 2028"/>
    <s v="11G-602"/>
    <s v="REGULATED"/>
    <s v="45300"/>
    <x v="5"/>
    <n v="453006500230"/>
    <n v="910"/>
    <s v="453006500230.910"/>
    <n v="196003"/>
    <s v="000000"/>
    <x v="11"/>
    <n v="20310"/>
    <n v="56120.82"/>
    <m/>
    <m/>
    <m/>
    <m/>
    <m/>
    <m/>
  </r>
  <r>
    <s v="DAWN 156 - WELL D231 - ID 2111"/>
    <s v="11G-602"/>
    <s v="REGULATED"/>
    <s v="45300"/>
    <x v="5"/>
    <n v="453006500231"/>
    <n v="910"/>
    <s v="453006500231.910"/>
    <n v="196410"/>
    <s v="000000"/>
    <x v="11"/>
    <n v="20310"/>
    <n v="74164.3"/>
    <m/>
    <m/>
    <m/>
    <m/>
    <m/>
    <m/>
  </r>
  <r>
    <s v="DAWN 156 - WELL D232 - ID 2043"/>
    <s v="11G-602"/>
    <s v="REGULATED"/>
    <s v="45300"/>
    <x v="5"/>
    <n v="453006500232"/>
    <n v="910"/>
    <s v="453006500232.910"/>
    <n v="196410"/>
    <s v="000000"/>
    <x v="11"/>
    <n v="20310"/>
    <n v="63523.040000000001"/>
    <m/>
    <m/>
    <m/>
    <m/>
    <m/>
    <m/>
  </r>
  <r>
    <s v="DAWN 156 - WELL D248 - ID 2013"/>
    <s v="11G-602"/>
    <s v="REGULATED"/>
    <s v="45300"/>
    <x v="5"/>
    <n v="453006500248"/>
    <n v="910"/>
    <s v="453006500248.910"/>
    <n v="198309"/>
    <s v="000000"/>
    <x v="11"/>
    <n v="20310"/>
    <n v="197233.96"/>
    <m/>
    <m/>
    <m/>
    <m/>
    <m/>
    <m/>
  </r>
  <r>
    <s v="DAWN 156 - WELL D249 - ID 2030"/>
    <s v="11G-602"/>
    <s v="REGULATED"/>
    <s v="45300"/>
    <x v="5"/>
    <n v="453006500249"/>
    <n v="910"/>
    <s v="453006500249.910"/>
    <n v="198310"/>
    <s v="000000"/>
    <x v="11"/>
    <n v="20310"/>
    <n v="180677.55"/>
    <m/>
    <m/>
    <m/>
    <m/>
    <m/>
    <m/>
  </r>
  <r>
    <s v="DAWN 156 - WELL D252 - ID 2029"/>
    <s v="11G-602"/>
    <s v="REGULATED"/>
    <s v="45300"/>
    <x v="5"/>
    <n v="453006500252"/>
    <n v="910"/>
    <s v="453006500252.910"/>
    <n v="198503"/>
    <s v="000000"/>
    <x v="11"/>
    <n v="20310"/>
    <n v="177534.53"/>
    <m/>
    <m/>
    <m/>
    <m/>
    <m/>
    <m/>
  </r>
  <r>
    <s v="DAWN 156 - WELL D253 - ID 2032"/>
    <s v="11G-602"/>
    <s v="REGULATED"/>
    <s v="45300"/>
    <x v="5"/>
    <n v="453006500253"/>
    <n v="910"/>
    <s v="453006500253.910"/>
    <n v="198410"/>
    <s v="000000"/>
    <x v="11"/>
    <n v="20310"/>
    <n v="216269.98"/>
    <m/>
    <m/>
    <m/>
    <m/>
    <m/>
    <m/>
  </r>
  <r>
    <s v="DAWN 156 - WELL D254 - ID 2033"/>
    <s v="11G-602"/>
    <s v="REGULATED"/>
    <s v="45300"/>
    <x v="5"/>
    <n v="453006500254"/>
    <n v="910"/>
    <s v="453006500254.910"/>
    <n v="198410"/>
    <s v="000000"/>
    <x v="11"/>
    <n v="20310"/>
    <n v="164038.35"/>
    <m/>
    <m/>
    <m/>
    <m/>
    <m/>
    <m/>
  </r>
  <r>
    <s v="DAWN 156 - WELL D255 - ID 2031"/>
    <s v="11G-602"/>
    <s v="REGULATED"/>
    <s v="45300"/>
    <x v="5"/>
    <n v="453006500255"/>
    <n v="910"/>
    <s v="453006500255.910"/>
    <n v="198601"/>
    <s v="000000"/>
    <x v="11"/>
    <n v="20310"/>
    <n v="169161.14"/>
    <m/>
    <m/>
    <m/>
    <m/>
    <m/>
    <m/>
  </r>
  <r>
    <s v="DAWN 156 - WELL D256 - ID2034 - GROUNDBED#135"/>
    <s v="11G-602"/>
    <s v="REGULATED"/>
    <s v="45300"/>
    <x v="5"/>
    <n v="453006500256"/>
    <n v="270"/>
    <s v="453006500256.270"/>
    <n v="198706"/>
    <s v="000000"/>
    <x v="11"/>
    <n v="20310"/>
    <n v="11769.07"/>
    <m/>
    <m/>
    <m/>
    <m/>
    <m/>
    <m/>
  </r>
  <r>
    <s v="DAWN 156 - WELL D256 - ID 2034"/>
    <s v="11G-602"/>
    <s v="REGULATED"/>
    <s v="45300"/>
    <x v="5"/>
    <n v="453006500256"/>
    <n v="910"/>
    <s v="453006500256.910"/>
    <n v="198601"/>
    <s v="000000"/>
    <x v="11"/>
    <n v="20310"/>
    <n v="198842.84"/>
    <m/>
    <m/>
    <m/>
    <m/>
    <m/>
    <m/>
  </r>
  <r>
    <s v="DAWN 156 - WELL D269 - ID1971 - RECTIFIER#195"/>
    <s v="11G-602"/>
    <s v="REGULATED"/>
    <s v="45300"/>
    <x v="5"/>
    <n v="453006500269"/>
    <n v="670"/>
    <s v="453006500269.670"/>
    <n v="198906"/>
    <s v="000000"/>
    <x v="11"/>
    <n v="20310"/>
    <n v="5802.4"/>
    <m/>
    <m/>
    <m/>
    <m/>
    <m/>
    <m/>
  </r>
  <r>
    <s v="DAWN 156 - WELL D269 - ID 1971"/>
    <s v="11G-602"/>
    <s v="REGULATED"/>
    <s v="45300"/>
    <x v="5"/>
    <n v="453006500269"/>
    <n v="910"/>
    <s v="453006500269.910"/>
    <n v="198812"/>
    <s v="000000"/>
    <x v="11"/>
    <n v="20310"/>
    <n v="129109.27"/>
    <m/>
    <m/>
    <m/>
    <m/>
    <m/>
    <m/>
  </r>
  <r>
    <s v="DAWN 156 - WELL D270 - ID 1978"/>
    <s v="11G-602"/>
    <s v="REGULATED"/>
    <s v="45300"/>
    <x v="5"/>
    <n v="453006500270"/>
    <n v="910"/>
    <s v="453006500270.910"/>
    <n v="198909"/>
    <s v="000000"/>
    <x v="11"/>
    <n v="20310"/>
    <n v="147070.81"/>
    <m/>
    <m/>
    <m/>
    <m/>
    <m/>
    <m/>
  </r>
  <r>
    <s v="DAWN 156 - WELL D271 - ID 6339"/>
    <s v="11G-602"/>
    <s v="REGULATED"/>
    <s v="45300"/>
    <x v="5"/>
    <n v="453006500271"/>
    <n v="910"/>
    <s v="453006500271.910"/>
    <n v="199010"/>
    <s v="000000"/>
    <x v="11"/>
    <n v="20310"/>
    <n v="229371.76"/>
    <m/>
    <m/>
    <m/>
    <m/>
    <m/>
    <m/>
  </r>
  <r>
    <s v="DAWN 156 IUD3 - ID2014"/>
    <s v="11G-602"/>
    <s v="REGULATED"/>
    <s v="45300"/>
    <x v="5"/>
    <n v="453006500314"/>
    <n v="910"/>
    <s v="453006500314.910"/>
    <n v="200912"/>
    <s v="000000"/>
    <x v="11"/>
    <n v="20310"/>
    <n v="12615.27"/>
    <m/>
    <m/>
    <n v="4053.89"/>
    <m/>
    <m/>
    <m/>
  </r>
  <r>
    <s v="DAWN 156 -"/>
    <s v="11G-602"/>
    <s v="REGULATED"/>
    <s v="45300"/>
    <x v="5"/>
    <n v="453006500316"/>
    <n v="910"/>
    <s v="453006500316.910"/>
    <n v="201006"/>
    <s v="000000"/>
    <x v="11"/>
    <n v="20310"/>
    <n v="72983.210000000006"/>
    <m/>
    <m/>
    <m/>
    <m/>
    <m/>
    <m/>
  </r>
  <r>
    <s v="DAWN 156 - WELL IUD 220"/>
    <s v="11G-602"/>
    <s v="REGULATED"/>
    <s v="45300"/>
    <x v="5"/>
    <n v="453006500329"/>
    <n v="910"/>
    <s v="453006500329.910"/>
    <n v="201110"/>
    <s v="000000"/>
    <x v="11"/>
    <n v="20310"/>
    <n v="19762.12"/>
    <m/>
    <m/>
    <m/>
    <m/>
    <m/>
    <m/>
  </r>
  <r>
    <s v="DAWN 156 - WELL D220 - ID 2510"/>
    <s v="11G-602"/>
    <s v="REGULATED"/>
    <s v="45300"/>
    <x v="5"/>
    <n v="453006500381"/>
    <n v="910"/>
    <s v="453006500381.910"/>
    <n v="201311"/>
    <s v="000000"/>
    <x v="11"/>
    <n v="20310"/>
    <n v="64778.09"/>
    <m/>
    <m/>
    <m/>
    <m/>
    <m/>
    <m/>
  </r>
  <r>
    <s v="DAWN 156 - WELL D280 - ID 11192"/>
    <s v="11G-602"/>
    <s v="REGULATED"/>
    <s v="45300"/>
    <x v="5"/>
    <n v="453006500549"/>
    <n v="910"/>
    <s v="453006500549.910"/>
    <n v="201510"/>
    <s v="000000"/>
    <x v="11"/>
    <n v="20310"/>
    <n v="252.59"/>
    <m/>
    <m/>
    <m/>
    <m/>
    <m/>
    <m/>
  </r>
  <r>
    <s v="DAWN 156 - WELL D281 - ID 11193"/>
    <s v="11G-602"/>
    <s v="REGULATED"/>
    <s v="45300"/>
    <x v="5"/>
    <n v="453006500550"/>
    <n v="910"/>
    <s v="453006500550.910"/>
    <n v="201510"/>
    <s v="000000"/>
    <x v="11"/>
    <n v="20310"/>
    <n v="252.59"/>
    <m/>
    <m/>
    <m/>
    <m/>
    <m/>
    <m/>
  </r>
  <r>
    <s v="DAWN 156 - WELL D282 - ID 11165"/>
    <s v="11G-602"/>
    <s v="REGULATED"/>
    <s v="45300"/>
    <x v="5"/>
    <n v="453006500551"/>
    <n v="910"/>
    <s v="453006500551.910"/>
    <n v="201510"/>
    <s v="000000"/>
    <x v="11"/>
    <n v="20310"/>
    <n v="252.59"/>
    <m/>
    <m/>
    <m/>
    <m/>
    <m/>
    <m/>
  </r>
  <r>
    <s v="DAWN 156 - WELL D283 - ID 11194"/>
    <s v="11G-602"/>
    <s v="REGULATED"/>
    <s v="45300"/>
    <x v="5"/>
    <n v="453006500552"/>
    <n v="910"/>
    <s v="453006500552.910"/>
    <n v="201510"/>
    <s v="000000"/>
    <x v="11"/>
    <n v="20310"/>
    <n v="252.59"/>
    <m/>
    <m/>
    <m/>
    <m/>
    <m/>
    <m/>
  </r>
  <r>
    <s v="DAWN 156 - WELL D284 - ID 11195"/>
    <s v="11G-602"/>
    <s v="REGULATED"/>
    <s v="45300"/>
    <x v="5"/>
    <n v="453006500553"/>
    <n v="910"/>
    <s v="453006500553.910"/>
    <n v="201510"/>
    <s v="000000"/>
    <x v="11"/>
    <n v="20310"/>
    <n v="252.59"/>
    <m/>
    <m/>
    <m/>
    <m/>
    <m/>
    <m/>
  </r>
  <r>
    <s v="DAWN 156 - WELL D285 - ID 11196"/>
    <s v="11G-602"/>
    <s v="REGULATED"/>
    <s v="45300"/>
    <x v="5"/>
    <n v="453006500554"/>
    <n v="910"/>
    <s v="453006500554.910"/>
    <n v="201510"/>
    <s v="000000"/>
    <x v="11"/>
    <n v="20310"/>
    <n v="252.25"/>
    <m/>
    <m/>
    <m/>
    <m/>
    <m/>
    <m/>
  </r>
  <r>
    <s v="DAWN 156 - WELL D232 - ID 2043"/>
    <s v="11G-602"/>
    <s v="REGULATED"/>
    <s v="45300"/>
    <x v="5"/>
    <n v="453006500555"/>
    <n v="910"/>
    <s v="453006500555.910"/>
    <n v="201510"/>
    <s v="000000"/>
    <x v="11"/>
    <n v="20310"/>
    <n v="12222.74"/>
    <m/>
    <m/>
    <m/>
    <m/>
    <m/>
    <m/>
  </r>
  <r>
    <s v="DAWN 156 - Well D230"/>
    <s v="11G-602"/>
    <s v="REGULATED"/>
    <s v="45300"/>
    <x v="5"/>
    <n v="453006500575"/>
    <n v="910"/>
    <s v="453006500575.910"/>
    <n v="201511"/>
    <s v="000000"/>
    <x v="11"/>
    <n v="20310"/>
    <n v="36944.5"/>
    <m/>
    <m/>
    <m/>
    <m/>
    <m/>
    <m/>
  </r>
  <r>
    <s v="DAWN 156 - WELL D282 ID 11165"/>
    <s v="11G-602"/>
    <s v="REGULATED"/>
    <s v="45300"/>
    <x v="5"/>
    <n v="453006500578"/>
    <n v="910"/>
    <s v="453006500578.910"/>
    <n v="201601"/>
    <s v="000000"/>
    <x v="11"/>
    <n v="20310"/>
    <n v="12326.46"/>
    <m/>
    <m/>
    <m/>
    <m/>
    <m/>
    <m/>
  </r>
  <r>
    <s v="DAWN 156 - WELL D185 - ID 1999"/>
    <s v="11G-602"/>
    <s v="REGULATED"/>
    <s v="45300"/>
    <x v="5"/>
    <n v="453006500579"/>
    <n v="910"/>
    <s v="453006500579.910"/>
    <n v="201610"/>
    <s v="000000"/>
    <x v="11"/>
    <n v="20310"/>
    <n v="5304.61"/>
    <m/>
    <m/>
    <m/>
    <m/>
    <m/>
    <m/>
  </r>
  <r>
    <s v="DAWN 156 - WELL D190 - ID 2001"/>
    <s v="11G-602"/>
    <s v="REGULATED"/>
    <s v="45300"/>
    <x v="5"/>
    <n v="453006500580"/>
    <n v="910"/>
    <s v="453006500580.910"/>
    <n v="201610"/>
    <s v="000000"/>
    <x v="11"/>
    <n v="20310"/>
    <n v="5304.61"/>
    <m/>
    <m/>
    <m/>
    <m/>
    <m/>
    <m/>
  </r>
  <r>
    <s v="DAWN 156 - WELL D206 - ID 2112"/>
    <s v="11G-602"/>
    <s v="REGULATED"/>
    <s v="45300"/>
    <x v="5"/>
    <n v="453006500581"/>
    <n v="910"/>
    <s v="453006500581.910"/>
    <n v="201610"/>
    <s v="000000"/>
    <x v="11"/>
    <n v="20310"/>
    <n v="5304.61"/>
    <m/>
    <m/>
    <m/>
    <m/>
    <m/>
    <m/>
  </r>
  <r>
    <s v="DAWN 156 - WELL D232 - ID 2043"/>
    <s v="11G-602"/>
    <s v="REGULATED"/>
    <s v="45300"/>
    <x v="5"/>
    <n v="453006500582"/>
    <n v="910"/>
    <s v="453006500582.910"/>
    <n v="201610"/>
    <s v="000000"/>
    <x v="11"/>
    <n v="20310"/>
    <n v="5304.61"/>
    <m/>
    <m/>
    <m/>
    <m/>
    <m/>
    <m/>
  </r>
  <r>
    <s v="DAWN 156 - WELL D253 - ID 2032"/>
    <s v="11G-602"/>
    <s v="REGULATED"/>
    <s v="45300"/>
    <x v="5"/>
    <n v="453006500583"/>
    <n v="910"/>
    <s v="453006500583.910"/>
    <n v="201610"/>
    <s v="000000"/>
    <x v="11"/>
    <n v="20310"/>
    <n v="5304.62"/>
    <m/>
    <m/>
    <m/>
    <m/>
    <m/>
    <m/>
  </r>
  <r>
    <s v="DAWN 156 - WELL D220"/>
    <s v="11G-602"/>
    <s v="REGULATED"/>
    <s v="45300"/>
    <x v="5"/>
    <n v="453006500601"/>
    <n v="910"/>
    <s v="453006500601.910"/>
    <n v="201612"/>
    <s v="000000"/>
    <x v="11"/>
    <n v="20310"/>
    <n v="6043.94"/>
    <m/>
    <m/>
    <m/>
    <m/>
    <m/>
    <m/>
  </r>
  <r>
    <s v="Dawn 156, Well 286, Well Optimization, 11G-602"/>
    <s v="11G-602"/>
    <s v="REGULATED"/>
    <s v="45300"/>
    <x v="5"/>
    <n v="453006500657"/>
    <n v="910"/>
    <s v="453006500657.910"/>
    <n v="201809"/>
    <s v="000000"/>
    <x v="11"/>
    <n v="20310"/>
    <n v="4412.5200000000004"/>
    <m/>
    <m/>
    <m/>
    <m/>
    <m/>
    <m/>
  </r>
  <r>
    <s v="Dawn 156, Well 287, Well Optimization, 11G-602"/>
    <s v="11G-602"/>
    <s v="REGULATED"/>
    <s v="45300"/>
    <x v="5"/>
    <n v="453006500658"/>
    <n v="910"/>
    <s v="453006500658.910"/>
    <n v="201809"/>
    <s v="000000"/>
    <x v="11"/>
    <n v="20310"/>
    <n v="6874.44"/>
    <m/>
    <m/>
    <m/>
    <m/>
    <m/>
    <m/>
  </r>
  <r>
    <s v="WELL 11192, DAWN 156 WELL MEASUREMENT UPGRADE"/>
    <s v="11G-602"/>
    <s v="REGULATED"/>
    <s v="45300"/>
    <x v="5"/>
    <n v="453006500674"/>
    <n v="910"/>
    <s v="453006500674.910"/>
    <n v="201812"/>
    <s v="000000"/>
    <x v="11"/>
    <n v="20310"/>
    <n v="2008.08"/>
    <m/>
    <m/>
    <m/>
    <m/>
    <m/>
    <m/>
  </r>
  <r>
    <s v="WELL 11165, DAWN 156 WELL MEASUREMENT UPGRADE"/>
    <s v="11G-602"/>
    <s v="REGULATED"/>
    <s v="45300"/>
    <x v="5"/>
    <n v="453006500675"/>
    <n v="910"/>
    <s v="453006500675.910"/>
    <n v="201812"/>
    <s v="000000"/>
    <x v="11"/>
    <n v="20310"/>
    <n v="2008.08"/>
    <m/>
    <m/>
    <m/>
    <m/>
    <m/>
    <m/>
  </r>
  <r>
    <s v="WELL 2034, DAWN 156 WELL MEASUREMENT UPGRADE"/>
    <s v="11G-602"/>
    <s v="REGULATED"/>
    <s v="45300"/>
    <x v="5"/>
    <n v="453006500676"/>
    <n v="910"/>
    <s v="453006500676.910"/>
    <n v="201812"/>
    <s v="000000"/>
    <x v="11"/>
    <n v="20310"/>
    <n v="2008.7"/>
    <m/>
    <m/>
    <m/>
    <m/>
    <m/>
    <m/>
  </r>
  <r>
    <s v="DAWN 156, STO STORAGE WELL UPGRADES"/>
    <m/>
    <s v="REGULATED"/>
    <s v="45300"/>
    <x v="5"/>
    <n v="453006500687"/>
    <n v="910"/>
    <s v="453006500687.910"/>
    <n v="201812"/>
    <s v="000000"/>
    <x v="11"/>
    <n v="20310"/>
    <n v="56057.22"/>
    <m/>
    <m/>
    <m/>
    <m/>
    <m/>
    <m/>
  </r>
  <r>
    <s v="DAWN 156 - WELL IUD3 - ID2014 - GROUNDBED#132"/>
    <s v="11G-602"/>
    <s v="UNREGULATED"/>
    <s v="55300"/>
    <x v="5"/>
    <n v="553006500003"/>
    <n v="270"/>
    <s v="553006500003.270"/>
    <n v="199509"/>
    <s v="000000"/>
    <x v="11"/>
    <s v="U-20310"/>
    <m/>
    <n v="18853"/>
    <m/>
    <m/>
    <m/>
    <m/>
    <m/>
  </r>
  <r>
    <s v="DAWN 156 - WELL IUD3 - ID2014 - RECTIFIER #13"/>
    <s v="11G-602"/>
    <s v="UNREGULATED"/>
    <s v="55300"/>
    <x v="5"/>
    <n v="553006500003"/>
    <n v="670"/>
    <s v="553006500003.670"/>
    <n v="199509"/>
    <s v="000000"/>
    <x v="11"/>
    <s v="U-20310"/>
    <m/>
    <n v="3139"/>
    <m/>
    <m/>
    <m/>
    <m/>
    <m/>
  </r>
  <r>
    <s v="DAWN 156 - WELL IUD3 - ID 2014"/>
    <s v="11G-602"/>
    <s v="UNREGULATED"/>
    <s v="55300"/>
    <x v="5"/>
    <n v="553006500003"/>
    <n v="910"/>
    <s v="553006500003.910"/>
    <n v="199411"/>
    <s v="000000"/>
    <x v="11"/>
    <s v="U-20310"/>
    <m/>
    <n v="58447"/>
    <m/>
    <m/>
    <m/>
    <m/>
    <m/>
  </r>
  <r>
    <s v="DAWN 156 - WELL D156 - ID1988 - GRND BED#336"/>
    <s v="11G-602"/>
    <s v="UNREGULATED"/>
    <s v="55300"/>
    <x v="5"/>
    <n v="553006500156"/>
    <n v="270"/>
    <s v="553006500156.270"/>
    <n v="199612"/>
    <s v="000000"/>
    <x v="11"/>
    <s v="U-20310"/>
    <m/>
    <n v="3531"/>
    <m/>
    <m/>
    <m/>
    <m/>
    <m/>
  </r>
  <r>
    <s v="DAWN 156 - WELL D156 - ID 1988"/>
    <s v="11G-602"/>
    <s v="UNREGULATED"/>
    <s v="55300"/>
    <x v="5"/>
    <n v="553006500156"/>
    <n v="910"/>
    <s v="553006500156.910"/>
    <n v="199512"/>
    <s v="000000"/>
    <x v="11"/>
    <s v="U-20310"/>
    <m/>
    <n v="222727"/>
    <m/>
    <m/>
    <m/>
    <m/>
    <m/>
  </r>
  <r>
    <s v="DAWN 156 - WELL D185 - ID 1999"/>
    <s v="11G-602"/>
    <s v="UNREGULATED"/>
    <s v="55300"/>
    <x v="5"/>
    <n v="553006500185"/>
    <n v="910"/>
    <s v="553006500185.910"/>
    <n v="195409"/>
    <s v="000000"/>
    <x v="11"/>
    <s v="U-20310"/>
    <m/>
    <n v="136196.28"/>
    <m/>
    <m/>
    <m/>
    <m/>
    <m/>
  </r>
  <r>
    <s v="DAWN 156 - WELL D189 - ID 2002"/>
    <s v="11G-602"/>
    <s v="UNREGULATED"/>
    <s v="55300"/>
    <x v="5"/>
    <n v="553006500189"/>
    <n v="910"/>
    <s v="553006500189.910"/>
    <n v="195501"/>
    <s v="000000"/>
    <x v="11"/>
    <s v="U-20310"/>
    <m/>
    <n v="110816"/>
    <m/>
    <m/>
    <m/>
    <m/>
    <m/>
  </r>
  <r>
    <s v="DAWN 156 - WELL D206 - ID 2112"/>
    <s v="11G-602"/>
    <s v="UNREGULATED"/>
    <s v="55300"/>
    <x v="5"/>
    <n v="553006500206"/>
    <n v="910"/>
    <s v="553006500206.910"/>
    <n v="195703"/>
    <s v="000000"/>
    <x v="11"/>
    <s v="U-20310"/>
    <m/>
    <n v="80633"/>
    <m/>
    <m/>
    <m/>
    <m/>
    <m/>
  </r>
  <r>
    <s v="DAWN 156 - WELL D220 - ID 2510"/>
    <s v="11G-602"/>
    <s v="UNREGULATED"/>
    <s v="55300"/>
    <x v="5"/>
    <n v="553006500220"/>
    <n v="910"/>
    <s v="553006500220.910"/>
    <n v="195709"/>
    <s v="000000"/>
    <x v="11"/>
    <s v="U-20310"/>
    <m/>
    <n v="230236"/>
    <m/>
    <m/>
    <m/>
    <m/>
    <m/>
  </r>
  <r>
    <s v="DAWN 156 - WELL D223 - ID 2107"/>
    <s v="11G-602"/>
    <s v="UNREGULATED"/>
    <s v="55300"/>
    <x v="5"/>
    <n v="553006500223"/>
    <n v="910"/>
    <s v="553006500223.910"/>
    <n v="195711"/>
    <s v="000000"/>
    <x v="11"/>
    <s v="U-20310"/>
    <m/>
    <n v="93155"/>
    <m/>
    <m/>
    <m/>
    <m/>
    <m/>
  </r>
  <r>
    <s v="DAWN 156 - WELL D226 - ID 2042"/>
    <s v="11G-602"/>
    <s v="UNREGULATED"/>
    <s v="55300"/>
    <x v="5"/>
    <n v="553006500226"/>
    <n v="910"/>
    <s v="553006500226.910"/>
    <n v="195908"/>
    <s v="000000"/>
    <x v="11"/>
    <s v="U-20310"/>
    <m/>
    <n v="129133"/>
    <m/>
    <m/>
    <m/>
    <m/>
    <m/>
  </r>
  <r>
    <s v="DAWN 156 - WELL D230 - ID 2028"/>
    <s v="11G-602"/>
    <s v="UNREGULATED"/>
    <s v="55300"/>
    <x v="5"/>
    <n v="553006500230"/>
    <n v="910"/>
    <s v="553006500230.910"/>
    <n v="196003"/>
    <s v="000000"/>
    <x v="11"/>
    <s v="U-20310"/>
    <m/>
    <n v="33905"/>
    <m/>
    <m/>
    <m/>
    <m/>
    <m/>
  </r>
  <r>
    <s v="DAWN 156 - WELL D231 - ID 2111"/>
    <s v="11G-602"/>
    <s v="UNREGULATED"/>
    <s v="55300"/>
    <x v="5"/>
    <n v="553006500231"/>
    <n v="910"/>
    <s v="553006500231.910"/>
    <n v="196410"/>
    <s v="000000"/>
    <x v="11"/>
    <s v="U-20310"/>
    <m/>
    <n v="44806"/>
    <m/>
    <m/>
    <m/>
    <m/>
    <m/>
  </r>
  <r>
    <s v="DAWN 156 - WELL D232 - ID 2043"/>
    <s v="11G-602"/>
    <s v="UNREGULATED"/>
    <s v="55300"/>
    <x v="5"/>
    <n v="553006500232"/>
    <n v="910"/>
    <s v="553006500232.910"/>
    <n v="196410"/>
    <s v="000000"/>
    <x v="11"/>
    <s v="U-20310"/>
    <m/>
    <n v="38378"/>
    <m/>
    <m/>
    <m/>
    <m/>
    <m/>
  </r>
  <r>
    <s v="DAWN 156 - WELL D248 - ID 2013"/>
    <s v="11G-602"/>
    <s v="UNREGULATED"/>
    <s v="55300"/>
    <x v="5"/>
    <n v="553006500248"/>
    <n v="910"/>
    <s v="553006500248.910"/>
    <n v="198309"/>
    <s v="000000"/>
    <x v="11"/>
    <s v="U-20310"/>
    <m/>
    <n v="119159"/>
    <m/>
    <m/>
    <m/>
    <m/>
    <m/>
  </r>
  <r>
    <s v="DAWN 156 - WELL D249 - ID 2030"/>
    <s v="11G-602"/>
    <s v="UNREGULATED"/>
    <s v="55300"/>
    <x v="5"/>
    <n v="553006500249"/>
    <n v="910"/>
    <s v="553006500249.910"/>
    <n v="198310"/>
    <s v="000000"/>
    <x v="11"/>
    <s v="U-20310"/>
    <m/>
    <n v="109156"/>
    <m/>
    <m/>
    <m/>
    <m/>
    <m/>
  </r>
  <r>
    <s v="DAWN 156 - WELL D252 - ID 2029"/>
    <s v="11G-602"/>
    <s v="UNREGULATED"/>
    <s v="55300"/>
    <x v="5"/>
    <n v="553006500252"/>
    <n v="910"/>
    <s v="553006500252.910"/>
    <n v="198503"/>
    <s v="000000"/>
    <x v="11"/>
    <s v="U-20310"/>
    <m/>
    <n v="107258"/>
    <m/>
    <m/>
    <m/>
    <m/>
    <m/>
  </r>
  <r>
    <s v="DAWN 156 - WELL D253 - ID 2032"/>
    <s v="11G-602"/>
    <s v="UNREGULATED"/>
    <s v="55300"/>
    <x v="5"/>
    <n v="553006500253"/>
    <n v="910"/>
    <s v="553006500253.910"/>
    <n v="198410"/>
    <s v="000000"/>
    <x v="11"/>
    <s v="U-20310"/>
    <m/>
    <n v="130660"/>
    <m/>
    <m/>
    <m/>
    <m/>
    <m/>
  </r>
  <r>
    <s v="DAWN 156 - WELL D254 - ID 2033"/>
    <s v="11G-602"/>
    <s v="UNREGULATED"/>
    <s v="55300"/>
    <x v="5"/>
    <n v="553006500254"/>
    <n v="910"/>
    <s v="553006500254.910"/>
    <n v="198410"/>
    <s v="000000"/>
    <x v="11"/>
    <s v="U-20310"/>
    <m/>
    <n v="99104"/>
    <m/>
    <m/>
    <m/>
    <m/>
    <m/>
  </r>
  <r>
    <s v="DAWN 156 - WELL D255 - ID 2031"/>
    <s v="11G-602"/>
    <s v="UNREGULATED"/>
    <s v="55300"/>
    <x v="5"/>
    <n v="553006500255"/>
    <n v="910"/>
    <s v="553006500255.910"/>
    <n v="198601"/>
    <s v="000000"/>
    <x v="11"/>
    <s v="U-20310"/>
    <m/>
    <n v="102199"/>
    <m/>
    <m/>
    <m/>
    <m/>
    <m/>
  </r>
  <r>
    <s v="DAWN 156 - WELL D256 - ID2034 - GROUNDBED#135"/>
    <s v="11G-602"/>
    <s v="UNREGULATED"/>
    <s v="55300"/>
    <x v="5"/>
    <n v="553006500256"/>
    <n v="270"/>
    <s v="553006500256.270"/>
    <n v="198706"/>
    <s v="000000"/>
    <x v="11"/>
    <s v="U-20310"/>
    <m/>
    <n v="7110"/>
    <m/>
    <m/>
    <m/>
    <m/>
    <m/>
  </r>
  <r>
    <s v="DAWN 156 - WELL D256 - ID 2034"/>
    <s v="11G-602"/>
    <s v="UNREGULATED"/>
    <s v="55300"/>
    <x v="5"/>
    <n v="553006500256"/>
    <n v="910"/>
    <s v="553006500256.910"/>
    <n v="198601"/>
    <s v="000000"/>
    <x v="11"/>
    <s v="U-20310"/>
    <m/>
    <n v="120131"/>
    <m/>
    <m/>
    <m/>
    <m/>
    <m/>
  </r>
  <r>
    <s v="DAWN 156 - WELL D269 - ID1971 - RECTIFIER#195"/>
    <s v="11G-602"/>
    <s v="UNREGULATED"/>
    <s v="55300"/>
    <x v="5"/>
    <n v="553006500269"/>
    <n v="670"/>
    <s v="553006500269.670"/>
    <n v="198906"/>
    <s v="000000"/>
    <x v="11"/>
    <s v="U-20310"/>
    <m/>
    <n v="3505"/>
    <m/>
    <m/>
    <m/>
    <m/>
    <m/>
  </r>
  <r>
    <s v="DAWN 156 - WELL D269 - ID 1971"/>
    <s v="11G-602"/>
    <s v="UNREGULATED"/>
    <s v="55300"/>
    <x v="5"/>
    <n v="553006500269"/>
    <n v="910"/>
    <s v="553006500269.910"/>
    <n v="198812"/>
    <s v="000000"/>
    <x v="11"/>
    <s v="U-20310"/>
    <m/>
    <n v="78001"/>
    <m/>
    <m/>
    <m/>
    <m/>
    <m/>
  </r>
  <r>
    <s v="DAWN 156 - WELL D270 - ID 1978"/>
    <s v="11G-602"/>
    <s v="UNREGULATED"/>
    <s v="55300"/>
    <x v="5"/>
    <n v="553006500270"/>
    <n v="910"/>
    <s v="553006500270.910"/>
    <n v="198909"/>
    <s v="000000"/>
    <x v="11"/>
    <s v="U-20310"/>
    <m/>
    <n v="88853"/>
    <m/>
    <m/>
    <m/>
    <m/>
    <m/>
  </r>
  <r>
    <s v="DAWN 156 - WELL D271 - ID 6339"/>
    <s v="11G-602"/>
    <s v="UNREGULATED"/>
    <s v="55300"/>
    <x v="5"/>
    <n v="553006500271"/>
    <n v="910"/>
    <s v="553006500271.910"/>
    <n v="199010"/>
    <s v="000000"/>
    <x v="11"/>
    <s v="U-20310"/>
    <m/>
    <n v="138575"/>
    <m/>
    <m/>
    <m/>
    <m/>
    <m/>
  </r>
  <r>
    <s v="DAWN 156 - WELL D280"/>
    <s v="11G-602"/>
    <s v="UNREGULATED"/>
    <s v="55300"/>
    <x v="5"/>
    <n v="553006500280"/>
    <n v="910"/>
    <s v="553006500280.910"/>
    <n v="200810"/>
    <s v="000000"/>
    <x v="11"/>
    <s v="U-20310"/>
    <m/>
    <n v="892433.71"/>
    <m/>
    <m/>
    <m/>
    <m/>
    <m/>
  </r>
  <r>
    <s v="DAWN 156 - WELL D281"/>
    <s v="11G-602"/>
    <s v="UNREGULATED"/>
    <s v="55300"/>
    <x v="5"/>
    <n v="553006500281"/>
    <n v="910"/>
    <s v="553006500281.910"/>
    <n v="200810"/>
    <s v="000000"/>
    <x v="11"/>
    <s v="U-20310"/>
    <m/>
    <n v="725862.23"/>
    <m/>
    <m/>
    <m/>
    <m/>
    <m/>
  </r>
  <r>
    <s v="DAWN 156 - WELL D282"/>
    <s v="11G-602"/>
    <s v="UNREGULATED"/>
    <s v="55300"/>
    <x v="5"/>
    <n v="553006500282"/>
    <n v="752"/>
    <s v="553006500282.752"/>
    <n v="200810"/>
    <s v="000000"/>
    <x v="11"/>
    <s v="U-20310"/>
    <m/>
    <n v="328290.49"/>
    <m/>
    <m/>
    <m/>
    <m/>
    <m/>
  </r>
  <r>
    <s v="DAWN 156 - WELL D282"/>
    <s v="11G-602"/>
    <s v="UNREGULATED"/>
    <s v="55300"/>
    <x v="5"/>
    <n v="553006500282"/>
    <n v="910"/>
    <s v="553006500282.910"/>
    <n v="200810"/>
    <s v="000000"/>
    <x v="11"/>
    <s v="U-20310"/>
    <m/>
    <n v="2148279.29"/>
    <m/>
    <m/>
    <m/>
    <m/>
    <m/>
  </r>
  <r>
    <s v="DAWN 156 - WELL D283"/>
    <s v="11G-602"/>
    <s v="UNREGULATED"/>
    <s v="55300"/>
    <x v="5"/>
    <n v="553006500283"/>
    <n v="910"/>
    <s v="553006500283.910"/>
    <n v="200810"/>
    <s v="000000"/>
    <x v="11"/>
    <s v="U-20310"/>
    <m/>
    <n v="846121.34"/>
    <m/>
    <m/>
    <m/>
    <m/>
    <m/>
  </r>
  <r>
    <s v="DAWN 156 - WELL D284"/>
    <s v="11G-602"/>
    <s v="UNREGULATED"/>
    <s v="55300"/>
    <x v="5"/>
    <n v="553006500284"/>
    <n v="910"/>
    <s v="553006500284.910"/>
    <n v="200810"/>
    <s v="000000"/>
    <x v="11"/>
    <s v="U-20310"/>
    <m/>
    <n v="857709.78"/>
    <m/>
    <m/>
    <m/>
    <m/>
    <m/>
  </r>
  <r>
    <s v="DAWN 156 - WELL D285"/>
    <s v="11G-602"/>
    <s v="UNREGULATED"/>
    <s v="55300"/>
    <x v="5"/>
    <n v="553006500285"/>
    <n v="910"/>
    <s v="553006500285.910"/>
    <n v="200810"/>
    <s v="000000"/>
    <x v="11"/>
    <s v="U-20310"/>
    <m/>
    <n v="762579.78"/>
    <m/>
    <m/>
    <m/>
    <m/>
    <m/>
  </r>
  <r>
    <s v="DAWN 156 IUD3 - ID2014"/>
    <s v="11G-602"/>
    <s v="UNREGULATED"/>
    <s v="55300"/>
    <x v="5"/>
    <n v="553006500314"/>
    <n v="910"/>
    <s v="553006500314.910"/>
    <n v="200912"/>
    <s v="000000"/>
    <x v="11"/>
    <s v="U-20310"/>
    <m/>
    <n v="19363.18"/>
    <m/>
    <m/>
    <n v="28.25"/>
    <m/>
    <m/>
  </r>
  <r>
    <s v="DAWN 156 -"/>
    <s v="11G-602"/>
    <s v="UNREGULATED"/>
    <s v="55300"/>
    <x v="5"/>
    <n v="553006500316"/>
    <n v="910"/>
    <s v="553006500316.910"/>
    <n v="201006"/>
    <s v="000000"/>
    <x v="11"/>
    <s v="U-20310"/>
    <m/>
    <n v="164824.59"/>
    <m/>
    <m/>
    <m/>
    <m/>
    <m/>
  </r>
  <r>
    <s v="DAWN 156 - WELL IUD 220"/>
    <s v="11G-602"/>
    <s v="UNREGULATED"/>
    <s v="55300"/>
    <x v="5"/>
    <n v="553006500329"/>
    <n v="910"/>
    <s v="553006500329.910"/>
    <n v="201110"/>
    <s v="000000"/>
    <x v="11"/>
    <s v="U-20310"/>
    <m/>
    <n v="44630.57"/>
    <m/>
    <m/>
    <m/>
    <m/>
    <m/>
  </r>
  <r>
    <s v="DAWN 156 - WELL D220 - ID 2510 NREG"/>
    <s v="11G-602"/>
    <s v="UNREGULATED"/>
    <s v="55300"/>
    <x v="5"/>
    <n v="553006500381"/>
    <n v="910"/>
    <s v="553006500381.910"/>
    <n v="201311"/>
    <s v="000000"/>
    <x v="11"/>
    <s v="U-20310"/>
    <m/>
    <n v="146294.20000000001"/>
    <m/>
    <m/>
    <m/>
    <m/>
    <m/>
  </r>
  <r>
    <s v="DAWN 156 - WELL D156 - ID 1988 OBSERVATION"/>
    <s v="11G-602"/>
    <s v="UNREGULATED"/>
    <s v="55300"/>
    <x v="5"/>
    <n v="553006500510"/>
    <n v="910"/>
    <s v="553006500510.910"/>
    <n v="201709"/>
    <s v="000000"/>
    <x v="11"/>
    <s v="U-20310"/>
    <m/>
    <n v="149064.71"/>
    <m/>
    <m/>
    <m/>
    <m/>
    <m/>
  </r>
  <r>
    <s v="DAWN 156 - WELL D185 - ID 1999"/>
    <s v="11G-602"/>
    <s v="UNREGULATED"/>
    <s v="55300"/>
    <x v="5"/>
    <n v="553006500511"/>
    <n v="910"/>
    <s v="553006500511.910"/>
    <n v="201709"/>
    <s v="000000"/>
    <x v="11"/>
    <s v="U-20310"/>
    <m/>
    <n v="149064.71"/>
    <m/>
    <m/>
    <m/>
    <m/>
    <m/>
  </r>
  <r>
    <s v="DAWN 156 - WELL D189 - ID 2002"/>
    <s v="11G-602"/>
    <s v="UNREGULATED"/>
    <s v="55300"/>
    <x v="5"/>
    <n v="553006500512"/>
    <n v="910"/>
    <s v="553006500512.910"/>
    <n v="201709"/>
    <s v="000000"/>
    <x v="11"/>
    <s v="U-20310"/>
    <m/>
    <n v="149064.71"/>
    <m/>
    <m/>
    <m/>
    <m/>
    <m/>
  </r>
  <r>
    <s v="DAWN 156 - WELL D190 - ID 2001"/>
    <s v="11G-602"/>
    <s v="UNREGULATED"/>
    <s v="55300"/>
    <x v="5"/>
    <n v="553006500513"/>
    <n v="910"/>
    <s v="553006500513.910"/>
    <n v="201709"/>
    <s v="000000"/>
    <x v="11"/>
    <s v="U-20310"/>
    <m/>
    <n v="149064.71"/>
    <m/>
    <m/>
    <m/>
    <m/>
    <m/>
  </r>
  <r>
    <s v="DAWN 156 - WELL D206 - ID 2112"/>
    <s v="11G-602"/>
    <s v="UNREGULATED"/>
    <s v="55300"/>
    <x v="5"/>
    <n v="553006500514"/>
    <n v="910"/>
    <s v="553006500514.910"/>
    <n v="201709"/>
    <s v="000000"/>
    <x v="11"/>
    <s v="U-20310"/>
    <m/>
    <n v="149064.71"/>
    <m/>
    <m/>
    <m/>
    <m/>
    <m/>
  </r>
  <r>
    <s v="DAWN 156 - WELL D220 - ID 2510"/>
    <s v="11G-602"/>
    <s v="UNREGULATED"/>
    <s v="55300"/>
    <x v="5"/>
    <n v="553006500515"/>
    <n v="910"/>
    <s v="553006500515.910"/>
    <n v="201709"/>
    <s v="000000"/>
    <x v="11"/>
    <s v="U-20310"/>
    <m/>
    <n v="149064.71"/>
    <m/>
    <m/>
    <m/>
    <m/>
    <m/>
  </r>
  <r>
    <s v="DAWN 156 - WELL D223 - ID 2107"/>
    <s v="11G-602"/>
    <s v="UNREGULATED"/>
    <s v="55300"/>
    <x v="5"/>
    <n v="553006500516"/>
    <n v="910"/>
    <s v="553006500516.910"/>
    <n v="201709"/>
    <s v="000000"/>
    <x v="11"/>
    <s v="U-20310"/>
    <m/>
    <n v="149064.71"/>
    <m/>
    <m/>
    <m/>
    <m/>
    <m/>
  </r>
  <r>
    <s v="DAWN 156 - WELL D226 - ID 2042"/>
    <s v="11G-602"/>
    <s v="UNREGULATED"/>
    <s v="55300"/>
    <x v="5"/>
    <n v="553006500517"/>
    <n v="910"/>
    <s v="553006500517.910"/>
    <n v="201709"/>
    <s v="000000"/>
    <x v="11"/>
    <s v="U-20310"/>
    <m/>
    <n v="149064.71"/>
    <m/>
    <m/>
    <m/>
    <m/>
    <m/>
  </r>
  <r>
    <s v="DAWN 156 - WELL D230 - ID 2028"/>
    <s v="11G-602"/>
    <s v="UNREGULATED"/>
    <s v="55300"/>
    <x v="5"/>
    <n v="553006500518"/>
    <n v="910"/>
    <s v="553006500518.910"/>
    <n v="201709"/>
    <s v="000000"/>
    <x v="11"/>
    <s v="U-20310"/>
    <m/>
    <n v="149064.71"/>
    <m/>
    <m/>
    <m/>
    <m/>
    <m/>
  </r>
  <r>
    <s v="DAWN 156 - WELL D231 - ID 2111"/>
    <s v="11G-602"/>
    <s v="UNREGULATED"/>
    <s v="55300"/>
    <x v="5"/>
    <n v="553006500519"/>
    <n v="910"/>
    <s v="553006500519.910"/>
    <n v="201709"/>
    <s v="000000"/>
    <x v="11"/>
    <s v="U-20310"/>
    <m/>
    <n v="149064.71"/>
    <m/>
    <m/>
    <m/>
    <m/>
    <m/>
  </r>
  <r>
    <s v="DAWN 156 - WELL D232 - ID 2043"/>
    <s v="11G-602"/>
    <s v="UNREGULATED"/>
    <s v="55300"/>
    <x v="5"/>
    <n v="553006500520"/>
    <n v="910"/>
    <s v="553006500520.910"/>
    <n v="201709"/>
    <s v="000000"/>
    <x v="11"/>
    <s v="U-20310"/>
    <m/>
    <n v="149064.71"/>
    <m/>
    <m/>
    <m/>
    <m/>
    <m/>
  </r>
  <r>
    <s v="DAWN 156 - WELL D248 - ID 2013"/>
    <s v="11G-602"/>
    <s v="UNREGULATED"/>
    <s v="55300"/>
    <x v="5"/>
    <n v="553006500521"/>
    <n v="910"/>
    <s v="553006500521.910"/>
    <n v="201709"/>
    <s v="000000"/>
    <x v="11"/>
    <s v="U-20310"/>
    <m/>
    <n v="149064.71"/>
    <m/>
    <m/>
    <m/>
    <m/>
    <m/>
  </r>
  <r>
    <s v="DAWN 156 - WELL D249 - ID 2030"/>
    <s v="11G-602"/>
    <s v="UNREGULATED"/>
    <s v="55300"/>
    <x v="5"/>
    <n v="553006500522"/>
    <n v="910"/>
    <s v="553006500522.910"/>
    <n v="201709"/>
    <s v="000000"/>
    <x v="11"/>
    <s v="U-20310"/>
    <m/>
    <n v="149064.71"/>
    <m/>
    <m/>
    <m/>
    <m/>
    <m/>
  </r>
  <r>
    <s v="DAWN 156 - WELL D252 - ID 2029"/>
    <s v="11G-602"/>
    <s v="UNREGULATED"/>
    <s v="55300"/>
    <x v="5"/>
    <n v="553006500523"/>
    <n v="910"/>
    <s v="553006500523.910"/>
    <n v="201709"/>
    <s v="000000"/>
    <x v="11"/>
    <s v="U-20310"/>
    <m/>
    <n v="149064.71"/>
    <m/>
    <m/>
    <m/>
    <m/>
    <m/>
  </r>
  <r>
    <s v="DAWN 156 - WELL D253 - ID 2032"/>
    <s v="11G-602"/>
    <s v="UNREGULATED"/>
    <s v="55300"/>
    <x v="5"/>
    <n v="553006500524"/>
    <n v="910"/>
    <s v="553006500524.910"/>
    <n v="201709"/>
    <s v="000000"/>
    <x v="11"/>
    <s v="U-20310"/>
    <m/>
    <n v="149064.71"/>
    <m/>
    <m/>
    <m/>
    <m/>
    <m/>
  </r>
  <r>
    <s v="DAWN 156 - WELL D254 - ID 2033"/>
    <s v="11G-602"/>
    <s v="UNREGULATED"/>
    <s v="55300"/>
    <x v="5"/>
    <n v="553006500525"/>
    <n v="910"/>
    <s v="553006500525.910"/>
    <n v="201709"/>
    <s v="000000"/>
    <x v="11"/>
    <s v="U-20310"/>
    <m/>
    <n v="149064.71"/>
    <m/>
    <m/>
    <m/>
    <m/>
    <m/>
  </r>
  <r>
    <s v="DAWN 156 - WELL D255 - ID 2031"/>
    <s v="11G-602"/>
    <s v="UNREGULATED"/>
    <s v="55300"/>
    <x v="5"/>
    <n v="553006500526"/>
    <n v="910"/>
    <s v="553006500526.910"/>
    <n v="201709"/>
    <s v="000000"/>
    <x v="11"/>
    <s v="U-20310"/>
    <m/>
    <n v="149064.71"/>
    <m/>
    <m/>
    <m/>
    <m/>
    <m/>
  </r>
  <r>
    <s v="DAWN 156 - WELL D256 - ID 2034"/>
    <s v="11G-602"/>
    <s v="UNREGULATED"/>
    <s v="55300"/>
    <x v="5"/>
    <n v="553006500527"/>
    <n v="910"/>
    <s v="553006500527.910"/>
    <n v="201709"/>
    <s v="000000"/>
    <x v="11"/>
    <s v="U-20310"/>
    <m/>
    <n v="149064.71"/>
    <m/>
    <m/>
    <m/>
    <m/>
    <m/>
  </r>
  <r>
    <s v="DAWN 156 - WELL D269 - ID 1971 OBSERVATION"/>
    <s v="11G-602"/>
    <s v="UNREGULATED"/>
    <s v="55300"/>
    <x v="5"/>
    <n v="553006500528"/>
    <n v="910"/>
    <s v="553006500528.910"/>
    <n v="201709"/>
    <s v="000000"/>
    <x v="11"/>
    <s v="U-20310"/>
    <m/>
    <n v="149064.71"/>
    <m/>
    <m/>
    <m/>
    <m/>
    <m/>
  </r>
  <r>
    <s v="DAWN 156 - WELL D270 - ID 1978 OBSERVATION"/>
    <s v="11G-602"/>
    <s v="UNREGULATED"/>
    <s v="55300"/>
    <x v="5"/>
    <n v="553006500529"/>
    <n v="910"/>
    <s v="553006500529.910"/>
    <n v="201709"/>
    <s v="000000"/>
    <x v="11"/>
    <s v="U-20310"/>
    <m/>
    <n v="149064.71"/>
    <m/>
    <m/>
    <m/>
    <m/>
    <m/>
  </r>
  <r>
    <s v="DAWN 156 - WELL D271 - ID 6339 OBSERVATION"/>
    <s v="11G-602"/>
    <s v="UNREGULATED"/>
    <s v="55300"/>
    <x v="5"/>
    <n v="553006500530"/>
    <n v="910"/>
    <s v="553006500530.910"/>
    <n v="201709"/>
    <s v="000000"/>
    <x v="11"/>
    <s v="U-20310"/>
    <m/>
    <n v="149064.71"/>
    <m/>
    <m/>
    <m/>
    <m/>
    <m/>
  </r>
  <r>
    <s v="DAWN 156 - WELL UD280 - ID 11192"/>
    <s v="11G-602"/>
    <s v="UNREGULATED"/>
    <s v="55300"/>
    <x v="5"/>
    <n v="553006500531"/>
    <n v="910"/>
    <s v="553006500531.910"/>
    <n v="201709"/>
    <s v="000000"/>
    <x v="11"/>
    <s v="U-20310"/>
    <m/>
    <n v="149064.71"/>
    <m/>
    <m/>
    <m/>
    <m/>
    <m/>
  </r>
  <r>
    <s v="DAWN 156 - WELL UD281 - ID 11193"/>
    <s v="11G-602"/>
    <s v="UNREGULATED"/>
    <s v="55300"/>
    <x v="5"/>
    <n v="553006500532"/>
    <n v="910"/>
    <s v="553006500532.910"/>
    <n v="201709"/>
    <s v="000000"/>
    <x v="11"/>
    <s v="U-20310"/>
    <m/>
    <n v="149064.71"/>
    <m/>
    <m/>
    <m/>
    <m/>
    <m/>
  </r>
  <r>
    <s v="DAWN 156 - WELL UD282 - ID 11165"/>
    <s v="11G-602"/>
    <s v="UNREGULATED"/>
    <s v="55300"/>
    <x v="5"/>
    <n v="553006500533"/>
    <n v="910"/>
    <s v="553006500533.910"/>
    <n v="201709"/>
    <s v="000000"/>
    <x v="11"/>
    <s v="U-20310"/>
    <m/>
    <n v="149064.71"/>
    <m/>
    <m/>
    <m/>
    <m/>
    <m/>
  </r>
  <r>
    <s v="DAWN 156 - WELL UD283 - ID 11194"/>
    <s v="11G-602"/>
    <s v="UNREGULATED"/>
    <s v="55300"/>
    <x v="5"/>
    <n v="553006500534"/>
    <n v="910"/>
    <s v="553006500534.910"/>
    <n v="201709"/>
    <s v="000000"/>
    <x v="11"/>
    <s v="U-20310"/>
    <m/>
    <n v="149064.71"/>
    <m/>
    <m/>
    <m/>
    <m/>
    <m/>
  </r>
  <r>
    <s v="DAWN 156 - WELL UD284 - ID 11195"/>
    <s v="11G-602"/>
    <s v="UNREGULATED"/>
    <s v="55300"/>
    <x v="5"/>
    <n v="553006500535"/>
    <n v="910"/>
    <s v="553006500535.910"/>
    <n v="201709"/>
    <s v="000000"/>
    <x v="11"/>
    <s v="U-20310"/>
    <m/>
    <n v="157217.39000000001"/>
    <m/>
    <m/>
    <m/>
    <m/>
    <m/>
  </r>
  <r>
    <s v="DAWN 156 - WELL UD285 - ID 11196"/>
    <s v="11G-602"/>
    <s v="UNREGULATED"/>
    <s v="55300"/>
    <x v="5"/>
    <n v="553006500536"/>
    <n v="910"/>
    <s v="553006500536.910"/>
    <n v="201709"/>
    <s v="000000"/>
    <x v="11"/>
    <s v="U-20310"/>
    <m/>
    <n v="161232.01999999999"/>
    <m/>
    <m/>
    <m/>
    <m/>
    <m/>
  </r>
  <r>
    <s v="DAWN 156 - WELL D280 - ID 11192"/>
    <s v="11G-602"/>
    <s v="UNREGULATED"/>
    <s v="55300"/>
    <x v="5"/>
    <n v="553006500549"/>
    <n v="910"/>
    <s v="553006500549.910"/>
    <n v="201510"/>
    <s v="000000"/>
    <x v="11"/>
    <s v="U-20310"/>
    <m/>
    <n v="570.16"/>
    <m/>
    <m/>
    <m/>
    <m/>
    <m/>
  </r>
  <r>
    <s v="DAWN 156 - WELL D281 - ID 11193"/>
    <s v="11G-602"/>
    <s v="UNREGULATED"/>
    <s v="55300"/>
    <x v="5"/>
    <n v="553006500550"/>
    <n v="910"/>
    <s v="553006500550.910"/>
    <n v="201510"/>
    <s v="000000"/>
    <x v="11"/>
    <s v="U-20310"/>
    <m/>
    <n v="570.16"/>
    <m/>
    <m/>
    <m/>
    <m/>
    <m/>
  </r>
  <r>
    <s v="DAWN 156 - WELL D282 - ID 11165"/>
    <s v="11G-602"/>
    <s v="UNREGULATED"/>
    <s v="55300"/>
    <x v="5"/>
    <n v="553006500551"/>
    <n v="910"/>
    <s v="553006500551.910"/>
    <n v="201510"/>
    <s v="000000"/>
    <x v="11"/>
    <s v="U-20310"/>
    <m/>
    <n v="570.16"/>
    <m/>
    <m/>
    <m/>
    <m/>
    <m/>
  </r>
  <r>
    <s v="DAWN 156 - WELL D283 - ID 11194"/>
    <s v="11G-602"/>
    <s v="UNREGULATED"/>
    <s v="55300"/>
    <x v="5"/>
    <n v="553006500552"/>
    <n v="910"/>
    <s v="553006500552.910"/>
    <n v="201510"/>
    <s v="000000"/>
    <x v="11"/>
    <s v="U-20310"/>
    <m/>
    <n v="570.16"/>
    <m/>
    <m/>
    <m/>
    <m/>
    <m/>
  </r>
  <r>
    <s v="DAWN 156 - WELL D284 - ID 11195"/>
    <s v="11G-602"/>
    <s v="UNREGULATED"/>
    <s v="55300"/>
    <x v="5"/>
    <n v="553006500553"/>
    <n v="910"/>
    <s v="553006500553.910"/>
    <n v="201510"/>
    <s v="000000"/>
    <x v="11"/>
    <s v="U-20310"/>
    <m/>
    <n v="570.16"/>
    <m/>
    <m/>
    <m/>
    <m/>
    <m/>
  </r>
  <r>
    <s v="DAWN 156 - WELL D285 - ID 11196"/>
    <s v="11G-602"/>
    <s v="UNREGULATED"/>
    <s v="55300"/>
    <x v="5"/>
    <n v="553006500554"/>
    <n v="910"/>
    <s v="553006500554.910"/>
    <n v="201510"/>
    <s v="000000"/>
    <x v="11"/>
    <s v="U-20310"/>
    <m/>
    <n v="569.5"/>
    <m/>
    <m/>
    <m/>
    <m/>
    <m/>
  </r>
  <r>
    <s v="DAWN 156 - WELL D232 - ID 2043"/>
    <s v="11G-602"/>
    <s v="UNREGULATED"/>
    <s v="55300"/>
    <x v="5"/>
    <n v="553006500555"/>
    <n v="910"/>
    <s v="553006500555.910"/>
    <n v="201510"/>
    <s v="000000"/>
    <x v="11"/>
    <s v="U-20310"/>
    <m/>
    <n v="27590.74"/>
    <m/>
    <m/>
    <m/>
    <m/>
    <m/>
  </r>
  <r>
    <s v="DAWN 156 - Well D230"/>
    <s v="11G-602"/>
    <s v="UNREGULATED"/>
    <s v="55300"/>
    <x v="5"/>
    <n v="553006500575"/>
    <n v="910"/>
    <s v="553006500575.910"/>
    <n v="201511"/>
    <s v="000000"/>
    <x v="11"/>
    <s v="U-20310"/>
    <m/>
    <n v="83422.73"/>
    <m/>
    <m/>
    <m/>
    <m/>
    <m/>
  </r>
  <r>
    <s v="DAWN 156 - WELL D282 ID 11165"/>
    <s v="11G-602"/>
    <s v="UNREGULATED"/>
    <s v="55300"/>
    <x v="5"/>
    <n v="553006500578"/>
    <n v="910"/>
    <s v="553006500578.910"/>
    <n v="201601"/>
    <s v="000000"/>
    <x v="11"/>
    <s v="U-20310"/>
    <m/>
    <n v="27824.880000000001"/>
    <m/>
    <m/>
    <m/>
    <m/>
    <m/>
  </r>
  <r>
    <s v="DAWN 156 - WELL D185 - ID 1999"/>
    <s v="11G-602"/>
    <s v="UNREGULATED"/>
    <s v="55300"/>
    <x v="5"/>
    <n v="553006500579"/>
    <n v="910"/>
    <s v="553006500579.910"/>
    <n v="201701"/>
    <s v="000000"/>
    <x v="11"/>
    <s v="U-20310"/>
    <m/>
    <n v="11974.26"/>
    <m/>
    <m/>
    <m/>
    <m/>
    <m/>
  </r>
  <r>
    <s v="DAWN 156 - YARD LIGHTS"/>
    <s v="11G-602"/>
    <s v="REGULATED"/>
    <s v="45200"/>
    <x v="1"/>
    <n v="452006500102"/>
    <n v="769"/>
    <s v="452006500102.769"/>
    <n v="199709"/>
    <s v="000000"/>
    <x v="11"/>
    <n v="20310"/>
    <n v="580.71"/>
    <m/>
    <n v="580.71"/>
    <m/>
    <m/>
    <m/>
    <m/>
  </r>
  <r>
    <s v="DAWN 156 COMPRESSOR STATION"/>
    <s v="11G-602"/>
    <s v="REGULATED"/>
    <s v="45000"/>
    <x v="7"/>
    <n v="450006500003"/>
    <n v="1988"/>
    <s v="450006500003.1988"/>
    <n v="198711"/>
    <s v="000000"/>
    <x v="11"/>
    <n v="20310"/>
    <n v="13642.01"/>
    <m/>
    <m/>
    <m/>
    <m/>
    <m/>
    <m/>
  </r>
  <r>
    <s v="DAWN 156 COMPRESSOR STATION"/>
    <s v="11G-602"/>
    <s v="UNREGULATED"/>
    <s v="55000"/>
    <x v="7"/>
    <n v="550006500003"/>
    <n v="1988"/>
    <s v="550006500003.1988"/>
    <n v="198711"/>
    <s v="000000"/>
    <x v="11"/>
    <s v="U-20310"/>
    <m/>
    <n v="8242"/>
    <m/>
    <m/>
    <m/>
    <m/>
    <m/>
  </r>
  <r>
    <s v="DAWN 156 - WELL D190 - ID 2001"/>
    <s v="11G-602"/>
    <s v="UNREGULATED"/>
    <s v="55300"/>
    <x v="5"/>
    <n v="553006500580"/>
    <n v="910"/>
    <s v="553006500580.910"/>
    <n v="201701"/>
    <s v="000000"/>
    <x v="11"/>
    <s v="U-20310"/>
    <m/>
    <n v="11974.26"/>
    <m/>
    <m/>
    <m/>
    <m/>
    <m/>
  </r>
  <r>
    <s v="DAWN 156 - WELL D206 - ID 2112"/>
    <s v="11G-602"/>
    <s v="UNREGULATED"/>
    <s v="55300"/>
    <x v="5"/>
    <n v="553006500581"/>
    <n v="910"/>
    <s v="553006500581.910"/>
    <n v="201701"/>
    <s v="000000"/>
    <x v="11"/>
    <s v="U-20310"/>
    <m/>
    <n v="11974.26"/>
    <m/>
    <m/>
    <m/>
    <m/>
    <m/>
  </r>
  <r>
    <s v="DAWN 156 STATION"/>
    <s v="11G-602"/>
    <s v="REGULATED"/>
    <s v="45700"/>
    <x v="0"/>
    <n v="457006500011"/>
    <n v="615"/>
    <s v="457006500011.615"/>
    <n v="198809"/>
    <s v="000000"/>
    <x v="11"/>
    <n v="20310"/>
    <n v="1701828.6"/>
    <m/>
    <m/>
    <m/>
    <m/>
    <m/>
    <m/>
  </r>
  <r>
    <s v="DAWN 156 STATION - TELEMETRY"/>
    <s v="11G-602"/>
    <s v="REGULATED"/>
    <s v="45700"/>
    <x v="0"/>
    <n v="457006500011"/>
    <n v="780"/>
    <s v="457006500011.780"/>
    <n v="198809"/>
    <s v="000000"/>
    <x v="11"/>
    <n v="20310"/>
    <n v="111215.91"/>
    <m/>
    <m/>
    <m/>
    <m/>
    <m/>
    <m/>
  </r>
  <r>
    <s v="DAWN 156 STATION"/>
    <s v="11G-602"/>
    <s v="REGULATED"/>
    <s v="45700"/>
    <x v="0"/>
    <n v="457006500040"/>
    <n v="615"/>
    <s v="457006500040.615"/>
    <n v="200610"/>
    <s v="000000"/>
    <x v="11"/>
    <n v="20310"/>
    <n v="218573.48"/>
    <m/>
    <m/>
    <m/>
    <m/>
    <m/>
    <m/>
  </r>
  <r>
    <s v="DAWN 156 STATION - TELEMETRY"/>
    <s v="11G-602"/>
    <s v="REGULATED"/>
    <s v="45700"/>
    <x v="0"/>
    <n v="457006500048"/>
    <n v="780"/>
    <s v="457006500048.780"/>
    <n v="200712"/>
    <s v="000000"/>
    <x v="11"/>
    <n v="20310"/>
    <n v="13817.39"/>
    <m/>
    <m/>
    <m/>
    <m/>
    <m/>
    <m/>
  </r>
  <r>
    <s v="Dawn 156 Station - Pipe, Valve, Misc"/>
    <s v="11G-602"/>
    <s v="REGULATED"/>
    <s v="45700"/>
    <x v="0"/>
    <n v="457006500113"/>
    <n v="615"/>
    <s v="457006500113.615"/>
    <n v="201301"/>
    <s v="000000"/>
    <x v="11"/>
    <n v="20310"/>
    <n v="3664.66"/>
    <m/>
    <m/>
    <m/>
    <m/>
    <m/>
    <m/>
  </r>
  <r>
    <s v="M&amp;R STATION - CONTROL VALVES - CATHODIC PROTECTI"/>
    <s v="11G-602"/>
    <s v="REGULATED"/>
    <s v="45700"/>
    <x v="0"/>
    <n v="457006500186"/>
    <n v="805"/>
    <s v="457006500186.805"/>
    <n v="201712"/>
    <s v="000000"/>
    <x v="11"/>
    <n v="20310"/>
    <n v="6252.13"/>
    <m/>
    <m/>
    <m/>
    <m/>
    <m/>
    <m/>
  </r>
  <r>
    <s v="DAWN 156 STATION"/>
    <s v="11G-602"/>
    <s v="UNREGULATED"/>
    <s v="55700"/>
    <x v="0"/>
    <n v="557006500011"/>
    <n v="615"/>
    <s v="557006500011.615"/>
    <n v="198809"/>
    <s v="000000"/>
    <x v="11"/>
    <s v="U-20310"/>
    <m/>
    <n v="1028163"/>
    <m/>
    <m/>
    <m/>
    <m/>
    <m/>
  </r>
  <r>
    <s v="DAWN 156 STATION - TELEMETRY"/>
    <s v="11G-602"/>
    <s v="UNREGULATED"/>
    <s v="55700"/>
    <x v="0"/>
    <n v="557006500011"/>
    <n v="780"/>
    <s v="557006500011.780"/>
    <n v="198809"/>
    <s v="000000"/>
    <x v="11"/>
    <s v="U-20310"/>
    <m/>
    <n v="67191"/>
    <m/>
    <m/>
    <m/>
    <m/>
    <m/>
  </r>
  <r>
    <s v="DAWN 156 STATION"/>
    <s v="11G-602"/>
    <s v="UNREGULATED"/>
    <s v="55700"/>
    <x v="0"/>
    <n v="557006500040"/>
    <n v="615"/>
    <s v="557006500040.615"/>
    <n v="200610"/>
    <s v="000000"/>
    <x v="11"/>
    <s v="U-20310"/>
    <m/>
    <n v="132051"/>
    <m/>
    <m/>
    <m/>
    <m/>
    <m/>
  </r>
  <r>
    <s v="DAWN 156 STATION"/>
    <s v="11G-602"/>
    <s v="UNREGULATED"/>
    <s v="55700"/>
    <x v="0"/>
    <n v="557006500042"/>
    <n v="615"/>
    <s v="557006500042.615"/>
    <n v="200810"/>
    <s v="000000"/>
    <x v="11"/>
    <s v="U-20310"/>
    <m/>
    <n v="4493599.04"/>
    <m/>
    <m/>
    <m/>
    <m/>
    <m/>
  </r>
  <r>
    <s v="DAWN 156 STATION - TELEMETRY"/>
    <s v="11G-602"/>
    <s v="UNREGULATED"/>
    <s v="55700"/>
    <x v="0"/>
    <n v="557006500048"/>
    <n v="780"/>
    <s v="557006500048.780"/>
    <n v="200712"/>
    <s v="000000"/>
    <x v="11"/>
    <s v="U-20310"/>
    <m/>
    <n v="8347.18"/>
    <m/>
    <m/>
    <m/>
    <m/>
    <m/>
  </r>
  <r>
    <s v="Dawn 156 Station - NReg - Pipe, Valve, Misc"/>
    <s v="11G-602"/>
    <s v="UNREGULATED"/>
    <s v="55700"/>
    <x v="0"/>
    <n v="557006500113"/>
    <n v="615"/>
    <s v="557006500113.615"/>
    <n v="201301"/>
    <s v="000000"/>
    <x v="11"/>
    <s v="U-20310"/>
    <m/>
    <n v="10264.11"/>
    <m/>
    <m/>
    <m/>
    <m/>
    <m/>
  </r>
  <r>
    <s v="DAWN 156 - WELL D232 - ID 2043"/>
    <s v="11G-602"/>
    <s v="UNREGULATED"/>
    <s v="55300"/>
    <x v="5"/>
    <n v="553006500582"/>
    <n v="910"/>
    <s v="553006500582.910"/>
    <n v="201701"/>
    <s v="000000"/>
    <x v="11"/>
    <s v="U-20310"/>
    <m/>
    <n v="11974.26"/>
    <m/>
    <m/>
    <m/>
    <m/>
    <m/>
  </r>
  <r>
    <s v="DAWN 156 - WELL D253 - ID 2032"/>
    <s v="11G-602"/>
    <s v="UNREGULATED"/>
    <s v="55300"/>
    <x v="5"/>
    <n v="553006500583"/>
    <n v="910"/>
    <s v="553006500583.910"/>
    <n v="201701"/>
    <s v="000000"/>
    <x v="11"/>
    <s v="U-20310"/>
    <m/>
    <n v="11974.28"/>
    <m/>
    <m/>
    <m/>
    <m/>
    <m/>
  </r>
  <r>
    <s v="DAWN 156 - WELL D220"/>
    <s v="11G-602"/>
    <s v="UNREGULATED"/>
    <s v="55300"/>
    <x v="5"/>
    <n v="553006500601"/>
    <n v="910"/>
    <s v="553006500601.910"/>
    <n v="201612"/>
    <s v="000000"/>
    <x v="11"/>
    <s v="U-20310"/>
    <m/>
    <n v="13726.23"/>
    <m/>
    <m/>
    <m/>
    <m/>
    <m/>
  </r>
  <r>
    <s v="DAWN 156 - WELL D288 - ID 12244"/>
    <s v="11G-602"/>
    <s v="UNREGULATED"/>
    <s v="55300"/>
    <x v="5"/>
    <n v="553006500636"/>
    <n v="910"/>
    <s v="553006500636.910"/>
    <n v="201712"/>
    <s v="000000"/>
    <x v="11"/>
    <s v="U-20310"/>
    <m/>
    <n v="1168269.83"/>
    <m/>
    <m/>
    <m/>
    <m/>
    <m/>
  </r>
  <r>
    <s v="DAWN 156 - WELL D287 - ID 12243"/>
    <s v="11G-602"/>
    <s v="UNREGULATED"/>
    <s v="55300"/>
    <x v="5"/>
    <n v="553006500650"/>
    <n v="910"/>
    <s v="553006500650.910"/>
    <n v="201803"/>
    <s v="000000"/>
    <x v="11"/>
    <s v="U-20310"/>
    <m/>
    <n v="817063.41"/>
    <m/>
    <m/>
    <m/>
    <m/>
    <m/>
  </r>
  <r>
    <s v="DAWN 156 - WELL D286 - ID 12241"/>
    <s v="11G-602"/>
    <s v="UNREGULATED"/>
    <s v="55300"/>
    <x v="5"/>
    <n v="553006500651"/>
    <n v="910"/>
    <s v="553006500651.910"/>
    <n v="201804"/>
    <s v="000000"/>
    <x v="11"/>
    <s v="U-20310"/>
    <m/>
    <n v="977442.6"/>
    <m/>
    <m/>
    <m/>
    <m/>
    <m/>
  </r>
  <r>
    <s v="DAWN 167"/>
    <s v="11H-602"/>
    <s v="REGULATED"/>
    <s v="45300"/>
    <x v="5"/>
    <n v="453006000317"/>
    <n v="910"/>
    <s v="453006000317.910"/>
    <n v="201005"/>
    <s v="000000"/>
    <x v="13"/>
    <n v="20310"/>
    <n v="136161.07999999999"/>
    <m/>
    <m/>
    <m/>
    <m/>
    <m/>
    <m/>
  </r>
  <r>
    <s v="DAWN 167"/>
    <s v="11H-602"/>
    <s v="UNREGULATED"/>
    <s v="55300"/>
    <x v="5"/>
    <n v="553006000317"/>
    <n v="910"/>
    <s v="553006000317.910"/>
    <n v="201005"/>
    <s v="000000"/>
    <x v="13"/>
    <s v="U-20310"/>
    <m/>
    <n v="82255.789999999994"/>
    <m/>
    <m/>
    <m/>
    <m/>
    <m/>
  </r>
  <r>
    <s v="DAWN 167 - ACCESS ROAD"/>
    <s v="11H-602"/>
    <s v="REGULATED"/>
    <s v="45000"/>
    <x v="7"/>
    <n v="450006000011"/>
    <n v="1993"/>
    <s v="450006000011.1993"/>
    <n v="199209"/>
    <s v="000000"/>
    <x v="13"/>
    <n v="20310"/>
    <n v="14365.44"/>
    <m/>
    <m/>
    <m/>
    <m/>
    <m/>
    <m/>
  </r>
  <r>
    <s v="DAWN 167 - ACCESS ROAD"/>
    <s v="11H-602"/>
    <s v="UNREGULATED"/>
    <s v="55000"/>
    <x v="7"/>
    <n v="550006000011"/>
    <n v="1993"/>
    <s v="550006000011.1993"/>
    <n v="199209"/>
    <s v="000000"/>
    <x v="13"/>
    <s v="U-20310"/>
    <m/>
    <n v="3560"/>
    <m/>
    <m/>
    <m/>
    <m/>
    <m/>
  </r>
  <r>
    <s v="DAWN 167 - ALL WEATHER ROADWAYS"/>
    <s v="11H-602"/>
    <s v="REGULATED"/>
    <s v="45200"/>
    <x v="1"/>
    <n v="452006000053"/>
    <n v="763"/>
    <s v="452006000053.763"/>
    <n v="199303"/>
    <s v="000000"/>
    <x v="13"/>
    <n v="20310"/>
    <n v="393863.71"/>
    <m/>
    <m/>
    <m/>
    <m/>
    <m/>
    <m/>
  </r>
  <r>
    <s v="DAWN 167 - ALL WEATHER ROADWAYS"/>
    <s v="11H-602"/>
    <s v="UNREGULATED"/>
    <s v="55200"/>
    <x v="1"/>
    <n v="552006000053"/>
    <n v="763"/>
    <s v="552006000053.763"/>
    <n v="199303"/>
    <s v="000000"/>
    <x v="13"/>
    <s v="U-20310"/>
    <m/>
    <n v="97617"/>
    <m/>
    <m/>
    <m/>
    <m/>
    <m/>
  </r>
  <r>
    <s v="DAWN 167 - BASE PRESSURE GAS"/>
    <m/>
    <s v="REGULATED"/>
    <s v="45800"/>
    <x v="6"/>
    <n v="458006000001"/>
    <n v="1077"/>
    <s v="458006000001.1077"/>
    <n v="197703"/>
    <s v="000000"/>
    <x v="13"/>
    <n v="20310"/>
    <n v="913012.61"/>
    <m/>
    <m/>
    <m/>
    <m/>
    <m/>
    <m/>
  </r>
  <r>
    <s v="DAWN 167 - BASE PRESSURE GAS"/>
    <m/>
    <s v="REGULATED"/>
    <s v="45800"/>
    <x v="6"/>
    <n v="458006000001"/>
    <n v="1095"/>
    <s v="458006000001.1095"/>
    <n v="199503"/>
    <s v="000000"/>
    <x v="13"/>
    <n v="20310"/>
    <n v="2548543"/>
    <m/>
    <m/>
    <m/>
    <m/>
    <m/>
    <m/>
  </r>
  <r>
    <s v="DAWN 167 - BASE PRESSURE GAS"/>
    <m/>
    <s v="UNREGULATED"/>
    <s v="55800"/>
    <x v="6"/>
    <n v="558006000001"/>
    <n v="1077"/>
    <s v="558006000001.1077"/>
    <n v="197703"/>
    <s v="000000"/>
    <x v="13"/>
    <s v="U-20310"/>
    <m/>
    <n v="551598"/>
    <m/>
    <m/>
    <m/>
    <m/>
    <m/>
  </r>
  <r>
    <s v="DAWN 167 - BASE PRESSURE GAS"/>
    <m/>
    <s v="UNREGULATED"/>
    <s v="55800"/>
    <x v="6"/>
    <n v="558006000001"/>
    <n v="1095"/>
    <s v="558006000001.1095"/>
    <n v="199503"/>
    <s v="000000"/>
    <x v="13"/>
    <s v="U-20310"/>
    <m/>
    <n v="1539707"/>
    <m/>
    <m/>
    <m/>
    <m/>
    <m/>
  </r>
  <r>
    <s v="DAWN 167  COMP - AERO ASSEMBLY"/>
    <s v="11H-602"/>
    <s v="REGULATED"/>
    <s v="45600"/>
    <x v="2"/>
    <n v="456006000007"/>
    <n v="80"/>
    <s v="456006000007.80"/>
    <n v="199601"/>
    <s v="000000"/>
    <x v="13"/>
    <n v="20310"/>
    <n v="6561.67"/>
    <m/>
    <m/>
    <m/>
    <m/>
    <m/>
    <m/>
  </r>
  <r>
    <s v="DAWN 167  COMP - AERO ASSEMBLY"/>
    <s v="11H-602"/>
    <s v="UNREGULATED"/>
    <s v="55600"/>
    <x v="2"/>
    <n v="556006000007"/>
    <n v="80"/>
    <s v="556006000007.80"/>
    <n v="199601"/>
    <s v="000000"/>
    <x v="13"/>
    <s v="U-20310"/>
    <m/>
    <n v="1626"/>
    <m/>
    <m/>
    <m/>
    <m/>
    <m/>
  </r>
  <r>
    <s v="DAWN 167  COMP - CASE"/>
    <s v="11H-602"/>
    <s v="REGULATED"/>
    <s v="45600"/>
    <x v="2"/>
    <n v="456006000007"/>
    <n v="82"/>
    <s v="456006000007.82"/>
    <n v="198809"/>
    <s v="000000"/>
    <x v="13"/>
    <n v="20310"/>
    <n v="577508.74"/>
    <m/>
    <m/>
    <m/>
    <m/>
    <m/>
    <m/>
  </r>
  <r>
    <s v="DAWN 167  COMP - CASE"/>
    <s v="11H-602"/>
    <s v="UNREGULATED"/>
    <s v="55600"/>
    <x v="2"/>
    <n v="556006000007"/>
    <n v="82"/>
    <s v="556006000007.82"/>
    <n v="198809"/>
    <s v="000000"/>
    <x v="13"/>
    <s v="U-20310"/>
    <m/>
    <n v="143133"/>
    <m/>
    <m/>
    <m/>
    <m/>
    <m/>
  </r>
  <r>
    <s v="DAWN 167  COMP - DEHYDRATION"/>
    <s v="11H-602"/>
    <s v="REGULATED"/>
    <s v="45600"/>
    <x v="2"/>
    <n v="456006000007"/>
    <n v="150"/>
    <s v="456006000007.150"/>
    <n v="198809"/>
    <s v="000000"/>
    <x v="13"/>
    <n v="20310"/>
    <n v="156120.54"/>
    <m/>
    <m/>
    <m/>
    <m/>
    <m/>
    <m/>
  </r>
  <r>
    <s v="DAWN 167  COMP - DEHYDRATION"/>
    <s v="11H-602"/>
    <s v="UNREGULATED"/>
    <s v="55600"/>
    <x v="2"/>
    <n v="556006000007"/>
    <n v="150"/>
    <s v="556006000007.150"/>
    <n v="198809"/>
    <s v="000000"/>
    <x v="13"/>
    <s v="U-20310"/>
    <m/>
    <n v="38693"/>
    <m/>
    <m/>
    <m/>
    <m/>
    <m/>
  </r>
  <r>
    <s v="DAWN 167  COMP - ELECTRICAL/CONTROLS"/>
    <s v="11H-602"/>
    <s v="REGULATED"/>
    <s v="45600"/>
    <x v="2"/>
    <n v="456006000007"/>
    <n v="84"/>
    <s v="456006000007.84"/>
    <n v="199511"/>
    <s v="000000"/>
    <x v="13"/>
    <n v="20310"/>
    <n v="453498.31"/>
    <m/>
    <m/>
    <m/>
    <m/>
    <m/>
    <m/>
  </r>
  <r>
    <s v="DAWN 167  COMP - ELECTRICAL/CONTROLS"/>
    <s v="11H-602"/>
    <s v="UNREGULATED"/>
    <s v="55600"/>
    <x v="2"/>
    <n v="556006000007"/>
    <n v="84"/>
    <s v="556006000007.84"/>
    <n v="199511"/>
    <s v="000000"/>
    <x v="13"/>
    <s v="U-20310"/>
    <m/>
    <n v="112397"/>
    <m/>
    <m/>
    <m/>
    <m/>
    <m/>
  </r>
  <r>
    <s v="DAWN 167  COMP - ENGINE"/>
    <s v="11H-602"/>
    <s v="REGULATED"/>
    <s v="45600"/>
    <x v="2"/>
    <n v="456006000007"/>
    <n v="190"/>
    <s v="456006000007.190"/>
    <n v="198809"/>
    <s v="000000"/>
    <x v="13"/>
    <n v="20310"/>
    <n v="638545.56999999995"/>
    <m/>
    <m/>
    <m/>
    <m/>
    <m/>
    <m/>
  </r>
  <r>
    <s v="DAWN 167  COMP - ENGINE"/>
    <s v="11H-602"/>
    <s v="UNREGULATED"/>
    <s v="55600"/>
    <x v="2"/>
    <n v="556006000007"/>
    <n v="190"/>
    <s v="556006000007.190"/>
    <n v="198809"/>
    <s v="000000"/>
    <x v="13"/>
    <s v="U-20310"/>
    <m/>
    <n v="158260"/>
    <m/>
    <m/>
    <m/>
    <m/>
    <m/>
  </r>
  <r>
    <s v="DAWN 167  COMP - Engine Reciprocal"/>
    <s v="11H-602"/>
    <s v="REGULATED"/>
    <s v="45600"/>
    <x v="2"/>
    <n v="456006000131"/>
    <n v="191"/>
    <s v="456006000131.191"/>
    <n v="201301"/>
    <s v="000000"/>
    <x v="13"/>
    <n v="20310"/>
    <n v="78341.240000000005"/>
    <m/>
    <m/>
    <m/>
    <m/>
    <m/>
    <m/>
  </r>
  <r>
    <s v="DAWN 167  COMP - FOUNDATION"/>
    <s v="11H-602"/>
    <s v="REGULATED"/>
    <s v="45600"/>
    <x v="2"/>
    <n v="456006000007"/>
    <n v="240"/>
    <s v="456006000007.240"/>
    <n v="197509"/>
    <s v="000000"/>
    <x v="13"/>
    <n v="20310"/>
    <n v="25789.1"/>
    <m/>
    <m/>
    <m/>
    <m/>
    <m/>
    <m/>
  </r>
  <r>
    <s v="DAWN 167  COMP - FOUNDATION"/>
    <s v="11H-602"/>
    <s v="UNREGULATED"/>
    <s v="55600"/>
    <x v="2"/>
    <n v="556006000007"/>
    <n v="240"/>
    <s v="556006000007.240"/>
    <n v="197509"/>
    <s v="000000"/>
    <x v="13"/>
    <s v="U-20310"/>
    <m/>
    <n v="6392"/>
    <m/>
    <m/>
    <m/>
    <m/>
    <m/>
  </r>
  <r>
    <s v="DAWN 167  COMP - NReg - Engine Reciprocal"/>
    <s v="11H-602"/>
    <s v="UNREGULATED"/>
    <s v="55600"/>
    <x v="2"/>
    <n v="556006000131"/>
    <n v="191"/>
    <s v="556006000131.191"/>
    <n v="201301"/>
    <s v="000000"/>
    <x v="13"/>
    <s v="U-20310"/>
    <m/>
    <n v="19414.240000000002"/>
    <m/>
    <m/>
    <m/>
    <m/>
    <m/>
  </r>
  <r>
    <s v="DAWN 167  COMP - PIPE &amp; OTHER"/>
    <s v="11H-602"/>
    <s v="REGULATED"/>
    <s v="45600"/>
    <x v="2"/>
    <n v="456006000007"/>
    <n v="615"/>
    <s v="456006000007.615"/>
    <n v="197509"/>
    <s v="000000"/>
    <x v="13"/>
    <n v="20310"/>
    <n v="1304176.1499999999"/>
    <m/>
    <m/>
    <m/>
    <m/>
    <m/>
    <m/>
  </r>
  <r>
    <s v="DAWN 167  COMP - PIPE &amp; OTHER"/>
    <s v="11H-602"/>
    <s v="UNREGULATED"/>
    <s v="55600"/>
    <x v="2"/>
    <n v="556006000007"/>
    <n v="615"/>
    <s v="556006000007.615"/>
    <n v="197509"/>
    <s v="000000"/>
    <x v="13"/>
    <s v="U-20310"/>
    <m/>
    <n v="322727.8"/>
    <m/>
    <m/>
    <m/>
    <m/>
    <m/>
  </r>
  <r>
    <s v="DAWN 167  COMP - SCRUBBER"/>
    <s v="11H-602"/>
    <s v="REGULATED"/>
    <s v="45600"/>
    <x v="2"/>
    <n v="456006000007"/>
    <n v="720"/>
    <s v="456006000007.720"/>
    <n v="198809"/>
    <s v="000000"/>
    <x v="13"/>
    <n v="20310"/>
    <n v="156120.54"/>
    <m/>
    <m/>
    <m/>
    <m/>
    <m/>
    <m/>
  </r>
  <r>
    <s v="DAWN 167  COMP - SCRUBBER"/>
    <s v="11H-602"/>
    <s v="UNREGULATED"/>
    <s v="55600"/>
    <x v="2"/>
    <n v="556006000007"/>
    <n v="720"/>
    <s v="556006000007.720"/>
    <n v="198809"/>
    <s v="000000"/>
    <x v="13"/>
    <s v="U-20310"/>
    <m/>
    <n v="38693"/>
    <m/>
    <m/>
    <m/>
    <m/>
    <m/>
  </r>
  <r>
    <s v="DAWN 167 - COMPRESSOR BUILDING"/>
    <s v="11H-602"/>
    <s v="REGULATED"/>
    <s v="45200"/>
    <x v="1"/>
    <n v="452006000052"/>
    <n v="761"/>
    <s v="452006000052.761"/>
    <n v="199912"/>
    <s v="000000"/>
    <x v="13"/>
    <n v="20310"/>
    <n v="8339.83"/>
    <m/>
    <m/>
    <m/>
    <m/>
    <m/>
    <m/>
  </r>
  <r>
    <s v="DAWN 167 - COMPRESSOR BUILDING"/>
    <s v="11H-602"/>
    <s v="REGULATED"/>
    <s v="45200"/>
    <x v="1"/>
    <n v="452006000052"/>
    <n v="763"/>
    <s v="452006000052.763"/>
    <n v="198902"/>
    <s v="000000"/>
    <x v="13"/>
    <n v="20310"/>
    <n v="164845.56"/>
    <m/>
    <m/>
    <m/>
    <m/>
    <m/>
    <m/>
  </r>
  <r>
    <s v="DAWN 167 - COMPRESSOR BUILDING"/>
    <s v="11H-602"/>
    <s v="UNREGULATED"/>
    <s v="55200"/>
    <x v="1"/>
    <n v="552006000052"/>
    <n v="761"/>
    <s v="552006000052.761"/>
    <n v="199912"/>
    <s v="000000"/>
    <x v="13"/>
    <s v="U-20310"/>
    <m/>
    <n v="2067"/>
    <m/>
    <m/>
    <m/>
    <m/>
    <m/>
  </r>
  <r>
    <s v="DAWN 167 - COMPRESSOR BUILDING"/>
    <s v="11H-602"/>
    <s v="UNREGULATED"/>
    <s v="55200"/>
    <x v="1"/>
    <n v="552006000052"/>
    <n v="763"/>
    <s v="552006000052.763"/>
    <n v="198902"/>
    <s v="000000"/>
    <x v="13"/>
    <s v="U-20310"/>
    <m/>
    <n v="40857.449999999997"/>
    <m/>
    <m/>
    <m/>
    <m/>
    <m/>
  </r>
  <r>
    <s v="Dawn 167 - D265 - ID 2048"/>
    <s v="11H-602"/>
    <s v="REGULATED"/>
    <s v="45300"/>
    <x v="5"/>
    <n v="453006000466"/>
    <n v="910"/>
    <s v="453006000466.910"/>
    <n v="201409"/>
    <s v="000000"/>
    <x v="13"/>
    <n v="20310"/>
    <n v="23674.51"/>
    <m/>
    <m/>
    <m/>
    <m/>
    <m/>
    <m/>
  </r>
  <r>
    <s v="Dawn 167 - D265 - ID 2048"/>
    <s v="11H-602"/>
    <s v="UNREGULATED"/>
    <s v="55300"/>
    <x v="5"/>
    <n v="553006000466"/>
    <n v="910"/>
    <s v="553006000466.910"/>
    <n v="201409"/>
    <s v="000000"/>
    <x v="13"/>
    <s v="U-20310"/>
    <m/>
    <n v="14292.23"/>
    <m/>
    <m/>
    <m/>
    <m/>
    <m/>
  </r>
  <r>
    <s v="DAWN 167 - ENG - ODOURANT UPGRADE"/>
    <s v="11H-602"/>
    <s v="REGULATED"/>
    <s v="45700"/>
    <x v="0"/>
    <n v="457006000204"/>
    <n v="580"/>
    <s v="457006000204.580"/>
    <n v="201712"/>
    <s v="000000"/>
    <x v="13"/>
    <n v="20310"/>
    <n v="23219.47"/>
    <m/>
    <m/>
    <m/>
    <m/>
    <m/>
    <m/>
  </r>
  <r>
    <s v="DAWN 167 - ENG - ODOURANT UPGRADE"/>
    <s v="11H-602"/>
    <s v="UNREGULATED"/>
    <s v="55700"/>
    <x v="0"/>
    <n v="557006000204"/>
    <n v="580"/>
    <s v="557006000204.580"/>
    <n v="201805"/>
    <s v="000000"/>
    <x v="13"/>
    <s v="U-20310"/>
    <m/>
    <n v="2557.0300000000002"/>
    <m/>
    <m/>
    <m/>
    <m/>
    <m/>
  </r>
  <r>
    <s v="DAWN 167 - INCINERATOR"/>
    <s v="11H-602"/>
    <s v="REGULATED"/>
    <s v="45700"/>
    <x v="0"/>
    <n v="457006000065"/>
    <n v="84"/>
    <s v="457006000065.84"/>
    <n v="201011"/>
    <s v="000000"/>
    <x v="13"/>
    <n v="20310"/>
    <n v="17479.98"/>
    <m/>
    <m/>
    <m/>
    <m/>
    <m/>
    <m/>
  </r>
  <r>
    <s v="DAWN 167 - INCINERATOR - DEHYRATION"/>
    <s v="11H-602"/>
    <s v="REGULATED"/>
    <s v="45700"/>
    <x v="0"/>
    <n v="457006000065"/>
    <n v="150"/>
    <s v="457006000065.150"/>
    <n v="201011"/>
    <s v="000000"/>
    <x v="13"/>
    <n v="20310"/>
    <n v="168500.64"/>
    <m/>
    <m/>
    <m/>
    <m/>
    <m/>
    <m/>
  </r>
  <r>
    <s v="DAWN 167 - INCINERATOR - PIPING &amp; MISC"/>
    <s v="11H-602"/>
    <s v="UNREGULATED"/>
    <s v="55700"/>
    <x v="0"/>
    <n v="557006000065"/>
    <n v="615"/>
    <s v="557006000065.615"/>
    <n v="201011"/>
    <s v="000000"/>
    <x v="13"/>
    <s v="U-20310"/>
    <m/>
    <n v="17785.900000000001"/>
    <m/>
    <m/>
    <m/>
    <m/>
    <m/>
  </r>
  <r>
    <s v="DAWN 167 - INCINERATOR-DEHYDRATION"/>
    <s v="11H-602"/>
    <s v="UNREGULATED"/>
    <s v="55700"/>
    <x v="0"/>
    <n v="557006000065"/>
    <n v="150"/>
    <s v="557006000065.150"/>
    <n v="201011"/>
    <s v="000000"/>
    <x v="13"/>
    <s v="U-20310"/>
    <m/>
    <n v="18597.560000000001"/>
    <m/>
    <m/>
    <m/>
    <m/>
    <m/>
  </r>
  <r>
    <s v="DAWN 167 - INCINERATOR-ELECTRONIC/CONTROLS"/>
    <s v="11H-602"/>
    <s v="UNREGULATED"/>
    <s v="55700"/>
    <x v="0"/>
    <n v="557006000065"/>
    <n v="84"/>
    <s v="557006000065.84"/>
    <n v="201011"/>
    <s v="000000"/>
    <x v="13"/>
    <s v="U-20310"/>
    <m/>
    <n v="1929.28"/>
    <m/>
    <m/>
    <m/>
    <m/>
    <m/>
  </r>
  <r>
    <s v="Dawn 167 - Moisture Analyzer"/>
    <s v="11H-602"/>
    <s v="REGULATED"/>
    <s v="45700"/>
    <x v="0"/>
    <n v="457006000093"/>
    <n v="780"/>
    <s v="457006000093.780"/>
    <n v="201211"/>
    <s v="000000"/>
    <x v="13"/>
    <n v="20310"/>
    <n v="30058.63"/>
    <m/>
    <m/>
    <m/>
    <m/>
    <m/>
    <m/>
  </r>
  <r>
    <s v="Dawn 167 - Moisture Analyzer"/>
    <s v="11H-602"/>
    <s v="UNREGULATED"/>
    <s v="55700"/>
    <x v="0"/>
    <n v="557006000093"/>
    <n v="780"/>
    <s v="557006000093.780"/>
    <n v="201211"/>
    <s v="000000"/>
    <x v="13"/>
    <s v="U-20310"/>
    <m/>
    <n v="3317.6"/>
    <m/>
    <m/>
    <m/>
    <m/>
    <m/>
  </r>
  <r>
    <s v="DAWN 167 - Park/Walks/Curb"/>
    <s v="11H-602"/>
    <s v="REGULATED"/>
    <s v="45200"/>
    <x v="1"/>
    <n v="452006000274"/>
    <n v="752"/>
    <s v="452006000274.752"/>
    <n v="201612"/>
    <s v="000000"/>
    <x v="13"/>
    <n v="20310"/>
    <n v="14326.83"/>
    <m/>
    <m/>
    <m/>
    <m/>
    <m/>
    <m/>
  </r>
  <r>
    <s v="DAWN 167 - Park/Walks/Curb"/>
    <s v="11H-602"/>
    <s v="UNREGULATED"/>
    <s v="55200"/>
    <x v="1"/>
    <n v="552006000274"/>
    <n v="752"/>
    <s v="552006000274.752"/>
    <n v="201612"/>
    <s v="000000"/>
    <x v="13"/>
    <s v="U-20310"/>
    <m/>
    <n v="3559.35"/>
    <m/>
    <m/>
    <m/>
    <m/>
    <m/>
  </r>
  <r>
    <s v="DAWN 167 - RECEIVER   NPS 10"/>
    <s v="11H-602"/>
    <s v="REGULATED"/>
    <s v="45500"/>
    <x v="3"/>
    <n v="455006060001"/>
    <n v="2002"/>
    <s v="455006060001.2002"/>
    <n v="200211"/>
    <s v="000000"/>
    <x v="13"/>
    <n v="20310"/>
    <n v="328959.96999999997"/>
    <m/>
    <m/>
    <m/>
    <m/>
    <m/>
    <m/>
  </r>
  <r>
    <s v="DAWN 167 - RECEIVER   NPS 10"/>
    <s v="11H-602"/>
    <s v="UNREGULATED"/>
    <s v="55500"/>
    <x v="3"/>
    <n v="555006060001"/>
    <n v="2002"/>
    <s v="555006060001.2002"/>
    <n v="200211"/>
    <s v="000000"/>
    <x v="13"/>
    <s v="U-20310"/>
    <m/>
    <n v="198741"/>
    <m/>
    <m/>
    <m/>
    <m/>
    <m/>
  </r>
  <r>
    <s v="DAWN 167 - RECTIFIERS 187 &amp; 188"/>
    <s v="11H-602"/>
    <s v="REGULATED"/>
    <s v="45500"/>
    <x v="3"/>
    <n v="455006030187"/>
    <n v="2011"/>
    <s v="455006030187.2011"/>
    <n v="201112"/>
    <s v="000000"/>
    <x v="13"/>
    <n v="20310"/>
    <n v="8328.8700000000008"/>
    <m/>
    <m/>
    <m/>
    <m/>
    <m/>
    <m/>
  </r>
  <r>
    <s v="DAWN 167 - RECTIFIERS 187 &amp; 188"/>
    <s v="11H-602"/>
    <s v="UNREGULATED"/>
    <s v="55500"/>
    <x v="3"/>
    <n v="555006030187"/>
    <n v="2011"/>
    <s v="555006030187.2011"/>
    <n v="201112"/>
    <s v="000000"/>
    <x v="13"/>
    <s v="U-20310"/>
    <m/>
    <n v="5031.53"/>
    <m/>
    <m/>
    <m/>
    <m/>
    <m/>
  </r>
  <r>
    <s v="DAWN 167 - STEEL - NPS 10   (273.0)"/>
    <s v="11H-602"/>
    <s v="REGULATED"/>
    <s v="45500"/>
    <x v="3"/>
    <n v="455006001000"/>
    <n v="1088"/>
    <s v="455006001000.1088"/>
    <n v="198709"/>
    <s v="000000"/>
    <x v="13"/>
    <n v="20310"/>
    <n v="548033.21"/>
    <m/>
    <m/>
    <m/>
    <m/>
    <m/>
    <m/>
  </r>
  <r>
    <s v="DAWN 167 - STEEL - NPS 10   (273.0)"/>
    <s v="11H-602"/>
    <s v="REGULATED"/>
    <s v="45500"/>
    <x v="3"/>
    <n v="455006001000"/>
    <n v="1089"/>
    <s v="455006001000.1089"/>
    <n v="198809"/>
    <s v="000000"/>
    <x v="13"/>
    <n v="20310"/>
    <n v="101237.34"/>
    <m/>
    <m/>
    <m/>
    <m/>
    <m/>
    <m/>
  </r>
  <r>
    <s v="DAWN 167 - STEEL - NPS 10   (273.0)"/>
    <s v="11H-602"/>
    <s v="REGULATED"/>
    <s v="45500"/>
    <x v="3"/>
    <n v="455006001000"/>
    <n v="2007"/>
    <s v="455006001000.2007"/>
    <n v="200701"/>
    <s v="000000"/>
    <x v="13"/>
    <n v="20310"/>
    <n v="0"/>
    <m/>
    <m/>
    <m/>
    <m/>
    <m/>
    <m/>
  </r>
  <r>
    <s v="DAWN 167 - STEEL - NPS 10   (273.0)"/>
    <s v="11H-602"/>
    <s v="UNREGULATED"/>
    <s v="55500"/>
    <x v="3"/>
    <n v="555006001000"/>
    <n v="1088"/>
    <s v="555006001000.1088"/>
    <n v="198709"/>
    <s v="000000"/>
    <x v="13"/>
    <s v="U-20310"/>
    <m/>
    <n v="331094"/>
    <m/>
    <m/>
    <m/>
    <m/>
    <m/>
  </r>
  <r>
    <s v="DAWN 167 - STEEL - NPS 10   (273.0)"/>
    <s v="11H-602"/>
    <s v="UNREGULATED"/>
    <s v="55500"/>
    <x v="3"/>
    <n v="555006001000"/>
    <n v="1089"/>
    <s v="555006001000.1089"/>
    <n v="198809"/>
    <s v="000000"/>
    <x v="13"/>
    <s v="U-20310"/>
    <m/>
    <n v="61163"/>
    <m/>
    <m/>
    <m/>
    <m/>
    <m/>
  </r>
  <r>
    <s v="DAWN 167 - STEEL - NPS 10   (273.0)"/>
    <s v="11H-602"/>
    <s v="UNREGULATED"/>
    <s v="55500"/>
    <x v="3"/>
    <n v="555006001000"/>
    <n v="2007"/>
    <s v="555006001000.2007"/>
    <n v="200701"/>
    <s v="000000"/>
    <x v="13"/>
    <s v="U-20310"/>
    <m/>
    <n v="0"/>
    <m/>
    <m/>
    <m/>
    <m/>
    <m/>
  </r>
  <r>
    <s v="DAWN 167 - STEEL - NPS 6    (168.3)"/>
    <s v="11H-602"/>
    <s v="REGULATED"/>
    <s v="45500"/>
    <x v="3"/>
    <n v="455006000600"/>
    <n v="1068"/>
    <s v="455006000600.1068"/>
    <n v="200712"/>
    <s v="000000"/>
    <x v="13"/>
    <n v="20310"/>
    <n v="2916.49"/>
    <m/>
    <m/>
    <m/>
    <m/>
    <m/>
    <m/>
  </r>
  <r>
    <s v="DAWN 167 - STEEL - NPS 6    (168.3)"/>
    <s v="11H-602"/>
    <s v="REGULATED"/>
    <s v="45500"/>
    <x v="3"/>
    <n v="455006000600"/>
    <n v="1089"/>
    <s v="455006000600.1089"/>
    <n v="198809"/>
    <s v="000000"/>
    <x v="13"/>
    <n v="20310"/>
    <n v="42743.74"/>
    <m/>
    <m/>
    <m/>
    <m/>
    <m/>
    <m/>
  </r>
  <r>
    <s v="DAWN 167 - STEEL - NPS 6    (168.3)"/>
    <s v="11H-602"/>
    <s v="UNREGULATED"/>
    <s v="55500"/>
    <x v="3"/>
    <n v="555006000600"/>
    <n v="1068"/>
    <s v="555006000600.1068"/>
    <n v="200712"/>
    <s v="000000"/>
    <x v="13"/>
    <s v="U-20310"/>
    <m/>
    <n v="1762.25"/>
    <m/>
    <m/>
    <m/>
    <m/>
    <m/>
  </r>
  <r>
    <s v="DAWN 167 - STEEL - NPS 6    (168.3)"/>
    <s v="11H-602"/>
    <s v="UNREGULATED"/>
    <s v="55500"/>
    <x v="3"/>
    <n v="555006000600"/>
    <n v="1089"/>
    <s v="555006000600.1089"/>
    <n v="198809"/>
    <s v="000000"/>
    <x v="13"/>
    <s v="U-20310"/>
    <m/>
    <n v="25824"/>
    <m/>
    <m/>
    <m/>
    <m/>
    <m/>
  </r>
  <r>
    <s v="DAWN 167 - STEEL - NPS 8    (219.1)"/>
    <s v="11H-602"/>
    <s v="REGULATED"/>
    <s v="45500"/>
    <x v="3"/>
    <n v="455006000800"/>
    <n v="1068"/>
    <s v="455006000800.1068"/>
    <n v="196709"/>
    <s v="000000"/>
    <x v="13"/>
    <n v="20310"/>
    <n v="1892"/>
    <m/>
    <n v="1892"/>
    <m/>
    <m/>
    <m/>
    <m/>
  </r>
  <r>
    <s v="DAWN 167 - STEEL - NPS 8    (219.1)"/>
    <s v="11H-602"/>
    <s v="REGULATED"/>
    <s v="45500"/>
    <x v="3"/>
    <n v="455006000800"/>
    <n v="1089"/>
    <s v="455006000800.1089"/>
    <n v="198809"/>
    <s v="000000"/>
    <x v="13"/>
    <n v="20310"/>
    <n v="6882.8"/>
    <m/>
    <m/>
    <m/>
    <m/>
    <m/>
    <m/>
  </r>
  <r>
    <s v="DAWN 167 - STEEL - NPS 8    (219.1)"/>
    <s v="11H-602"/>
    <s v="UNREGULATED"/>
    <s v="55500"/>
    <x v="3"/>
    <n v="555006000800"/>
    <n v="1089"/>
    <s v="555006000800.1089"/>
    <n v="198809"/>
    <s v="000000"/>
    <x v="13"/>
    <s v="U-20310"/>
    <m/>
    <n v="4158"/>
    <m/>
    <m/>
    <m/>
    <m/>
    <m/>
  </r>
  <r>
    <s v="DAWN 167 - WELL D162 - ID 2084"/>
    <s v="11H-602"/>
    <s v="REGULATED"/>
    <s v="45300"/>
    <x v="5"/>
    <n v="453006000162"/>
    <n v="910"/>
    <s v="453006000162.910"/>
    <n v="195211"/>
    <s v="000000"/>
    <x v="13"/>
    <n v="20310"/>
    <n v="77656.86"/>
    <m/>
    <m/>
    <m/>
    <m/>
    <m/>
    <m/>
  </r>
  <r>
    <s v="DAWN 167 - WELL D162 - ID 2084"/>
    <s v="11H-602"/>
    <s v="UNREGULATED"/>
    <s v="55300"/>
    <x v="5"/>
    <n v="553006000162"/>
    <n v="910"/>
    <s v="553006000162.910"/>
    <n v="195211"/>
    <s v="000000"/>
    <x v="13"/>
    <s v="U-20310"/>
    <m/>
    <n v="46917"/>
    <m/>
    <m/>
    <m/>
    <m/>
    <m/>
  </r>
  <r>
    <s v="DAWN 167 - WELL D167 - ID 2059"/>
    <s v="11H-602"/>
    <s v="REGULATED"/>
    <s v="45300"/>
    <x v="5"/>
    <n v="453006000167"/>
    <n v="910"/>
    <s v="453006000167.910"/>
    <n v="195306"/>
    <s v="000000"/>
    <x v="13"/>
    <n v="20310"/>
    <n v="125735.07"/>
    <m/>
    <m/>
    <m/>
    <m/>
    <m/>
    <m/>
  </r>
  <r>
    <s v="DAWN 167 - WELL D167 - ID 2059"/>
    <s v="11H-602"/>
    <s v="UNREGULATED"/>
    <s v="55300"/>
    <x v="5"/>
    <n v="553006000167"/>
    <n v="910"/>
    <s v="553006000167.910"/>
    <n v="195306"/>
    <s v="000000"/>
    <x v="13"/>
    <s v="U-20310"/>
    <m/>
    <n v="75963"/>
    <m/>
    <m/>
    <m/>
    <m/>
    <m/>
  </r>
  <r>
    <s v="DAWN 167 - WELL D167 - ID 2059 - TLMTRY"/>
    <s v="11H-602"/>
    <s v="REGULATED"/>
    <s v="45300"/>
    <x v="5"/>
    <n v="453006000167"/>
    <n v="780"/>
    <s v="453006000167.780"/>
    <n v="195306"/>
    <s v="000000"/>
    <x v="13"/>
    <n v="20310"/>
    <n v="8525.42"/>
    <m/>
    <m/>
    <m/>
    <m/>
    <m/>
    <m/>
  </r>
  <r>
    <s v="DAWN 167 - WELL D167 - ID 2059 - TLMTRY"/>
    <s v="11H-602"/>
    <s v="UNREGULATED"/>
    <s v="55300"/>
    <x v="5"/>
    <n v="553006000167"/>
    <n v="780"/>
    <s v="553006000167.780"/>
    <n v="195306"/>
    <s v="000000"/>
    <x v="13"/>
    <s v="U-20310"/>
    <m/>
    <n v="5151"/>
    <m/>
    <m/>
    <m/>
    <m/>
    <m/>
  </r>
  <r>
    <s v="DAWN 167 - WELL D183 - ID 2060"/>
    <s v="11H-602"/>
    <s v="REGULATED"/>
    <s v="45300"/>
    <x v="5"/>
    <n v="453006000183"/>
    <n v="910"/>
    <s v="453006000183.910"/>
    <n v="195409"/>
    <s v="000000"/>
    <x v="13"/>
    <n v="20310"/>
    <n v="142456.89000000001"/>
    <m/>
    <m/>
    <m/>
    <m/>
    <m/>
    <m/>
  </r>
  <r>
    <s v="DAWN 167 - WELL D183 - ID 2060"/>
    <s v="11H-602"/>
    <s v="UNREGULATED"/>
    <s v="55300"/>
    <x v="5"/>
    <n v="553006000183"/>
    <n v="910"/>
    <s v="553006000183.910"/>
    <n v="195409"/>
    <s v="000000"/>
    <x v="13"/>
    <s v="U-20310"/>
    <m/>
    <n v="86065"/>
    <m/>
    <m/>
    <m/>
    <m/>
    <m/>
  </r>
  <r>
    <s v="DAWN 167 - WELL D183 - UPGRADES"/>
    <s v="11H-602"/>
    <s v="REGULATED"/>
    <s v="45300"/>
    <x v="5"/>
    <n v="453006000312"/>
    <n v="910"/>
    <s v="453006000312.910"/>
    <n v="200912"/>
    <s v="000000"/>
    <x v="13"/>
    <n v="20310"/>
    <n v="42888.86"/>
    <m/>
    <m/>
    <n v="8107.77"/>
    <m/>
    <m/>
    <m/>
  </r>
  <r>
    <s v="DAWN 167 - WELL D183 - UPGRADES"/>
    <s v="11H-602"/>
    <s v="UNREGULATED"/>
    <s v="55300"/>
    <x v="5"/>
    <n v="553006000312"/>
    <n v="910"/>
    <s v="553006000312.910"/>
    <n v="200912"/>
    <s v="000000"/>
    <x v="13"/>
    <s v="U-20310"/>
    <m/>
    <n v="21067.99"/>
    <m/>
    <m/>
    <n v="56.5"/>
    <m/>
    <m/>
  </r>
  <r>
    <s v="DAWN 167 - WELL D184 - ID 2067"/>
    <s v="11H-602"/>
    <s v="REGULATED"/>
    <s v="45300"/>
    <x v="5"/>
    <n v="453006000184"/>
    <n v="910"/>
    <s v="453006000184.910"/>
    <n v="195408"/>
    <s v="000000"/>
    <x v="13"/>
    <n v="20310"/>
    <n v="100110.02"/>
    <m/>
    <m/>
    <m/>
    <m/>
    <m/>
    <m/>
  </r>
  <r>
    <s v="DAWN 167 - WELL D184 - ID 2067"/>
    <s v="11H-602"/>
    <s v="REGULATED"/>
    <s v="45300"/>
    <x v="5"/>
    <n v="453006000597"/>
    <n v="910"/>
    <s v="453006000597.910"/>
    <n v="201611"/>
    <s v="000000"/>
    <x v="13"/>
    <n v="20310"/>
    <n v="109387.56"/>
    <m/>
    <m/>
    <m/>
    <m/>
    <m/>
    <m/>
  </r>
  <r>
    <s v="DAWN 167 - WELL D184 - ID 2067"/>
    <s v="11H-602"/>
    <s v="UNREGULATED"/>
    <s v="55300"/>
    <x v="5"/>
    <n v="553006000184"/>
    <n v="910"/>
    <s v="553006000184.910"/>
    <n v="195408"/>
    <s v="000000"/>
    <x v="13"/>
    <s v="U-20310"/>
    <m/>
    <n v="60481"/>
    <m/>
    <m/>
    <m/>
    <m/>
    <m/>
  </r>
  <r>
    <s v="DAWN 167 - WELL D184 - ID 2067"/>
    <s v="11H-602"/>
    <s v="UNREGULATED"/>
    <s v="55300"/>
    <x v="5"/>
    <n v="553006000597"/>
    <n v="910"/>
    <s v="553006000597.910"/>
    <n v="201611"/>
    <s v="000000"/>
    <x v="13"/>
    <s v="U-20310"/>
    <m/>
    <n v="136980.82"/>
    <m/>
    <m/>
    <m/>
    <m/>
    <m/>
  </r>
  <r>
    <s v="DAWN 167 - WELL D187 - ID 2061"/>
    <s v="11H-602"/>
    <s v="REGULATED"/>
    <s v="45300"/>
    <x v="5"/>
    <n v="453006000187"/>
    <n v="910"/>
    <s v="453006000187.910"/>
    <n v="195411"/>
    <s v="000000"/>
    <x v="13"/>
    <n v="20310"/>
    <n v="156426.38"/>
    <m/>
    <m/>
    <m/>
    <m/>
    <m/>
    <m/>
  </r>
  <r>
    <s v="DAWN 167 - WELL D187 - ID 2061"/>
    <s v="11H-602"/>
    <s v="UNREGULATED"/>
    <s v="55300"/>
    <x v="5"/>
    <n v="553006000187"/>
    <n v="910"/>
    <s v="553006000187.910"/>
    <n v="195411"/>
    <s v="000000"/>
    <x v="13"/>
    <s v="U-20310"/>
    <m/>
    <n v="94506"/>
    <m/>
    <m/>
    <m/>
    <m/>
    <m/>
  </r>
  <r>
    <s v="DAWN 167 - WELL D265 - ID 2048"/>
    <s v="11H-602"/>
    <s v="REGULATED"/>
    <s v="45300"/>
    <x v="5"/>
    <n v="453006000265"/>
    <n v="910"/>
    <s v="453006000265.910"/>
    <n v="198810"/>
    <s v="000000"/>
    <x v="13"/>
    <n v="20310"/>
    <n v="167381.26999999999"/>
    <m/>
    <m/>
    <m/>
    <m/>
    <m/>
    <m/>
  </r>
  <r>
    <s v="DAWN 167 - WELL D265 - ID 2048"/>
    <s v="11H-602"/>
    <s v="UNREGULATED"/>
    <s v="55300"/>
    <x v="5"/>
    <n v="553006000265"/>
    <n v="910"/>
    <s v="553006000265.910"/>
    <n v="198810"/>
    <s v="000000"/>
    <x v="13"/>
    <s v="U-20310"/>
    <m/>
    <n v="101123"/>
    <m/>
    <m/>
    <m/>
    <m/>
    <m/>
  </r>
  <r>
    <s v="DAWN 167 - WELL D266 - ID 2049"/>
    <s v="11H-602"/>
    <s v="REGULATED"/>
    <s v="45300"/>
    <x v="5"/>
    <n v="453006000266"/>
    <n v="910"/>
    <s v="453006000266.910"/>
    <n v="198810"/>
    <s v="000000"/>
    <x v="13"/>
    <n v="20310"/>
    <n v="143646.72"/>
    <m/>
    <m/>
    <m/>
    <m/>
    <m/>
    <m/>
  </r>
  <r>
    <s v="DAWN 167 - WELL D266 - ID 2049"/>
    <s v="11H-602"/>
    <s v="UNREGULATED"/>
    <s v="55300"/>
    <x v="5"/>
    <n v="553006000266"/>
    <n v="910"/>
    <s v="553006000266.910"/>
    <n v="198810"/>
    <s v="000000"/>
    <x v="13"/>
    <s v="U-20310"/>
    <m/>
    <n v="86784"/>
    <m/>
    <m/>
    <m/>
    <m/>
    <m/>
  </r>
  <r>
    <s v="DAWN 167 - WELL D267"/>
    <s v="11H-602"/>
    <s v="REGULATED"/>
    <s v="45300"/>
    <x v="5"/>
    <n v="453006000576"/>
    <n v="910"/>
    <s v="453006000576.910"/>
    <n v="201511"/>
    <s v="000000"/>
    <x v="13"/>
    <n v="20310"/>
    <n v="57640.160000000003"/>
    <m/>
    <m/>
    <m/>
    <m/>
    <m/>
    <m/>
  </r>
  <r>
    <s v="DAWN 167 - WELL D267"/>
    <s v="11H-602"/>
    <s v="UNREGULATED"/>
    <s v="55300"/>
    <x v="5"/>
    <n v="553006000576"/>
    <n v="910"/>
    <s v="553006000576.910"/>
    <n v="201511"/>
    <s v="000000"/>
    <x v="13"/>
    <s v="U-20310"/>
    <m/>
    <n v="33997.160000000003"/>
    <m/>
    <m/>
    <m/>
    <m/>
    <m/>
  </r>
  <r>
    <s v="DAWN 167 - WELL D267 - ID 2050"/>
    <s v="11H-602"/>
    <s v="REGULATED"/>
    <s v="45300"/>
    <x v="5"/>
    <n v="453006000267"/>
    <n v="910"/>
    <s v="453006000267.910"/>
    <n v="198810"/>
    <s v="000000"/>
    <x v="13"/>
    <n v="20310"/>
    <n v="136628.5"/>
    <m/>
    <m/>
    <m/>
    <m/>
    <m/>
    <m/>
  </r>
  <r>
    <s v="DAWN 167 - WELL D267 - ID 2050"/>
    <s v="11H-602"/>
    <s v="UNREGULATED"/>
    <s v="55300"/>
    <x v="5"/>
    <n v="553006000267"/>
    <n v="910"/>
    <s v="553006000267.910"/>
    <n v="198810"/>
    <s v="000000"/>
    <x v="13"/>
    <s v="U-20310"/>
    <m/>
    <n v="82545"/>
    <m/>
    <m/>
    <m/>
    <m/>
    <m/>
  </r>
  <r>
    <s v="DAWN 167 - WELL D268"/>
    <s v="11H-602"/>
    <s v="REGULATED"/>
    <s v="45300"/>
    <x v="5"/>
    <n v="453006000577"/>
    <n v="910"/>
    <s v="453006000577.910"/>
    <n v="201511"/>
    <s v="000000"/>
    <x v="13"/>
    <n v="20310"/>
    <n v="57640.15"/>
    <m/>
    <m/>
    <m/>
    <m/>
    <m/>
    <m/>
  </r>
  <r>
    <s v="DAWN 167 - WELL D268"/>
    <s v="11H-602"/>
    <s v="UNREGULATED"/>
    <s v="55300"/>
    <x v="5"/>
    <n v="553006000577"/>
    <n v="910"/>
    <s v="553006000577.910"/>
    <n v="201511"/>
    <s v="000000"/>
    <x v="13"/>
    <s v="U-20310"/>
    <m/>
    <n v="33997.15"/>
    <m/>
    <m/>
    <m/>
    <m/>
    <m/>
  </r>
  <r>
    <s v="DAWN 167 - WELL D268 - ID 2051"/>
    <s v="11H-602"/>
    <s v="REGULATED"/>
    <s v="45300"/>
    <x v="5"/>
    <n v="453006000268"/>
    <n v="910"/>
    <s v="453006000268.910"/>
    <n v="198811"/>
    <s v="000000"/>
    <x v="13"/>
    <n v="20310"/>
    <n v="123393.42"/>
    <m/>
    <m/>
    <m/>
    <m/>
    <m/>
    <m/>
  </r>
  <r>
    <s v="DAWN 167 - WELL D268 - ID 2051"/>
    <s v="11H-602"/>
    <s v="UNREGULATED"/>
    <s v="55300"/>
    <x v="5"/>
    <n v="553006000268"/>
    <n v="910"/>
    <s v="553006000268.910"/>
    <n v="198811"/>
    <s v="000000"/>
    <x v="13"/>
    <s v="U-20310"/>
    <m/>
    <n v="74548"/>
    <m/>
    <m/>
    <m/>
    <m/>
    <m/>
  </r>
  <r>
    <s v="DAWN 167 - WELL D268 - ID 2051 - GRND BED#186"/>
    <s v="11H-602"/>
    <s v="REGULATED"/>
    <s v="45300"/>
    <x v="5"/>
    <n v="453006000268"/>
    <n v="270"/>
    <s v="453006000268.270"/>
    <n v="198904"/>
    <s v="000000"/>
    <x v="13"/>
    <n v="20310"/>
    <n v="36195.31"/>
    <m/>
    <m/>
    <m/>
    <m/>
    <m/>
    <m/>
  </r>
  <r>
    <s v="DAWN 167 - WELL D268 - ID 2051 - GRND BED#186"/>
    <s v="11H-602"/>
    <s v="UNREGULATED"/>
    <s v="55300"/>
    <x v="5"/>
    <n v="553006000268"/>
    <n v="270"/>
    <s v="553006000268.270"/>
    <n v="198904"/>
    <s v="000000"/>
    <x v="13"/>
    <s v="U-20310"/>
    <m/>
    <n v="21867"/>
    <m/>
    <m/>
    <m/>
    <m/>
    <m/>
  </r>
  <r>
    <s v="DAWN 167 - WELL D268 - ID 2051 - RCTFIER #186"/>
    <s v="11H-602"/>
    <s v="REGULATED"/>
    <s v="45300"/>
    <x v="5"/>
    <n v="453006000268"/>
    <n v="670"/>
    <s v="453006000268.670"/>
    <n v="198904"/>
    <s v="000000"/>
    <x v="13"/>
    <n v="20310"/>
    <n v="20177.400000000001"/>
    <m/>
    <m/>
    <m/>
    <m/>
    <m/>
    <m/>
  </r>
  <r>
    <s v="DAWN 167 - WELL D268 - ID 2051 - RCTFIER #186"/>
    <s v="11H-602"/>
    <s v="UNREGULATED"/>
    <s v="55300"/>
    <x v="5"/>
    <n v="553006000268"/>
    <n v="670"/>
    <s v="553006000268.670"/>
    <n v="198904"/>
    <s v="000000"/>
    <x v="13"/>
    <s v="U-20310"/>
    <m/>
    <n v="12190"/>
    <m/>
    <m/>
    <m/>
    <m/>
    <m/>
  </r>
  <r>
    <s v="DAWN 167 - WELL UDD1 - ID10211 (BRINE DISPSL)"/>
    <s v="11H-602"/>
    <s v="REGULATED"/>
    <s v="45300"/>
    <x v="5"/>
    <n v="453006000001"/>
    <n v="910"/>
    <s v="453006000001.910"/>
    <n v="200101"/>
    <s v="000000"/>
    <x v="13"/>
    <n v="20310"/>
    <n v="185283.77"/>
    <m/>
    <m/>
    <m/>
    <m/>
    <m/>
    <m/>
  </r>
  <r>
    <s v="DAWN 167 - WELL UDD1 - ID10211 (BRINE DISPSL)"/>
    <s v="11H-602"/>
    <s v="UNREGULATED"/>
    <s v="55300"/>
    <x v="5"/>
    <n v="553006000001"/>
    <n v="910"/>
    <s v="553006000001.910"/>
    <n v="200101"/>
    <s v="000000"/>
    <x v="13"/>
    <s v="U-20310"/>
    <m/>
    <n v="111939"/>
    <m/>
    <m/>
    <m/>
    <m/>
    <m/>
  </r>
  <r>
    <s v="DAWN 167 - WELL UE48 - ID 2011"/>
    <s v="11H-602"/>
    <s v="REGULATED"/>
    <s v="45300"/>
    <x v="5"/>
    <n v="453006000048"/>
    <n v="910"/>
    <s v="453006000048.910"/>
    <n v="198808"/>
    <s v="000000"/>
    <x v="13"/>
    <n v="20310"/>
    <n v="177289.76"/>
    <m/>
    <m/>
    <m/>
    <m/>
    <m/>
    <m/>
  </r>
  <r>
    <s v="DAWN 167 - WELL UE48 - ID 2011"/>
    <s v="11H-602"/>
    <s v="UNREGULATED"/>
    <s v="55300"/>
    <x v="5"/>
    <n v="553006000048"/>
    <n v="910"/>
    <s v="553006000048.910"/>
    <n v="198808"/>
    <s v="000000"/>
    <x v="13"/>
    <s v="U-20310"/>
    <m/>
    <n v="107110"/>
    <m/>
    <m/>
    <m/>
    <m/>
    <m/>
  </r>
  <r>
    <s v="DAWN 167 - WELL UE49 - ID 2012"/>
    <s v="11H-602"/>
    <s v="REGULATED"/>
    <s v="45300"/>
    <x v="5"/>
    <n v="453006000049"/>
    <n v="910"/>
    <s v="453006000049.910"/>
    <n v="198808"/>
    <s v="000000"/>
    <x v="13"/>
    <n v="20310"/>
    <n v="159056.95999999999"/>
    <m/>
    <m/>
    <m/>
    <m/>
    <m/>
    <m/>
  </r>
  <r>
    <s v="DAWN 167 - WELL UE49 - ID 2012"/>
    <s v="11H-602"/>
    <s v="UNREGULATED"/>
    <s v="55300"/>
    <x v="5"/>
    <n v="553006000049"/>
    <n v="910"/>
    <s v="553006000049.910"/>
    <n v="198808"/>
    <s v="000000"/>
    <x v="13"/>
    <s v="U-20310"/>
    <m/>
    <n v="96094"/>
    <m/>
    <m/>
    <m/>
    <m/>
    <m/>
  </r>
  <r>
    <s v="DAWN 167 - WELL UE50 - ID 2045"/>
    <s v="11H-602"/>
    <s v="REGULATED"/>
    <s v="45300"/>
    <x v="5"/>
    <n v="453006000050"/>
    <n v="910"/>
    <s v="453006000050.910"/>
    <n v="198808"/>
    <s v="000000"/>
    <x v="13"/>
    <n v="20310"/>
    <n v="215605.94"/>
    <m/>
    <m/>
    <m/>
    <m/>
    <m/>
    <m/>
  </r>
  <r>
    <s v="DAWN 167 - WELL UE50 - ID 2045"/>
    <s v="11H-602"/>
    <s v="UNREGULATED"/>
    <s v="55300"/>
    <x v="5"/>
    <n v="553006000050"/>
    <n v="910"/>
    <s v="553006000050.910"/>
    <n v="198808"/>
    <s v="000000"/>
    <x v="13"/>
    <s v="U-20310"/>
    <m/>
    <n v="130258"/>
    <m/>
    <m/>
    <m/>
    <m/>
    <m/>
  </r>
  <r>
    <s v="DAWN 167 - WELL UE51 - ID 2046"/>
    <s v="11H-602"/>
    <s v="REGULATED"/>
    <s v="45300"/>
    <x v="5"/>
    <n v="453006000051"/>
    <n v="910"/>
    <s v="453006000051.910"/>
    <n v="198808"/>
    <s v="000000"/>
    <x v="13"/>
    <n v="20310"/>
    <n v="170883.24"/>
    <m/>
    <m/>
    <m/>
    <m/>
    <m/>
    <m/>
  </r>
  <r>
    <s v="DAWN 167 - WELL UE51 - ID 2046"/>
    <s v="11H-602"/>
    <s v="UNREGULATED"/>
    <s v="55300"/>
    <x v="5"/>
    <n v="553006000051"/>
    <n v="910"/>
    <s v="553006000051.910"/>
    <n v="198808"/>
    <s v="000000"/>
    <x v="13"/>
    <s v="U-20310"/>
    <m/>
    <n v="103240"/>
    <m/>
    <m/>
    <m/>
    <m/>
    <m/>
  </r>
  <r>
    <s v="DAWN 167 - WELL UE52 - ID 2047"/>
    <s v="11H-602"/>
    <s v="REGULATED"/>
    <s v="45300"/>
    <x v="5"/>
    <n v="453006000052"/>
    <n v="910"/>
    <s v="453006000052.910"/>
    <n v="198810"/>
    <s v="000000"/>
    <x v="13"/>
    <n v="20310"/>
    <n v="196292.99"/>
    <m/>
    <m/>
    <m/>
    <m/>
    <m/>
    <m/>
  </r>
  <r>
    <s v="DAWN 167 - WELL UE52 - ID 2047"/>
    <s v="11H-602"/>
    <s v="UNREGULATED"/>
    <s v="55300"/>
    <x v="5"/>
    <n v="553006000052"/>
    <n v="910"/>
    <s v="553006000052.910"/>
    <n v="198810"/>
    <s v="000000"/>
    <x v="13"/>
    <s v="U-20310"/>
    <m/>
    <n v="118590"/>
    <m/>
    <m/>
    <m/>
    <m/>
    <m/>
  </r>
  <r>
    <s v="DAWN 167 - WELL UE5E - ID 2113"/>
    <s v="11H-602"/>
    <s v="REGULATED"/>
    <s v="45300"/>
    <x v="5"/>
    <n v="453006000053"/>
    <n v="910"/>
    <s v="453006000053.910"/>
    <n v="198808"/>
    <s v="000000"/>
    <x v="13"/>
    <n v="20310"/>
    <n v="169700.45"/>
    <m/>
    <m/>
    <m/>
    <m/>
    <m/>
    <m/>
  </r>
  <r>
    <s v="DAWN 167 - WELL UE5E - ID 2113"/>
    <s v="11H-602"/>
    <s v="UNREGULATED"/>
    <s v="55300"/>
    <x v="5"/>
    <n v="553006000053"/>
    <n v="910"/>
    <s v="553006000053.910"/>
    <n v="198808"/>
    <s v="000000"/>
    <x v="13"/>
    <s v="U-20310"/>
    <m/>
    <n v="102525"/>
    <m/>
    <m/>
    <m/>
    <m/>
    <m/>
  </r>
  <r>
    <s v="DAWN 167 - YARD IMPROVEMENTS"/>
    <s v="11H-602"/>
    <s v="REGULATED"/>
    <s v="45200"/>
    <x v="1"/>
    <n v="452006000052"/>
    <n v="752"/>
    <s v="452006000052.752"/>
    <n v="198902"/>
    <s v="000000"/>
    <x v="13"/>
    <n v="20310"/>
    <n v="54264.88"/>
    <m/>
    <m/>
    <m/>
    <m/>
    <m/>
    <m/>
  </r>
  <r>
    <s v="DAWN 167 - YARD IMPROVEMENTS"/>
    <s v="11H-602"/>
    <s v="UNREGULATED"/>
    <s v="55200"/>
    <x v="1"/>
    <n v="552006000052"/>
    <n v="752"/>
    <s v="552006000052.752"/>
    <n v="198902"/>
    <s v="000000"/>
    <x v="13"/>
    <s v="U-20310"/>
    <m/>
    <n v="13449"/>
    <m/>
    <m/>
    <m/>
    <m/>
    <m/>
  </r>
  <r>
    <s v="Dawn 167 Compressor - Gas Aftercooler"/>
    <s v="11H-602"/>
    <s v="REGULATED"/>
    <s v="45600"/>
    <x v="2"/>
    <n v="456006000135"/>
    <n v="175"/>
    <s v="456006000135.175"/>
    <n v="201312"/>
    <s v="000000"/>
    <x v="13"/>
    <n v="20310"/>
    <n v="281908.33"/>
    <m/>
    <m/>
    <m/>
    <m/>
    <m/>
    <m/>
  </r>
  <r>
    <s v="Dawn 167 Compressor - Gas Aftercooler - Nreg"/>
    <s v="11H-602"/>
    <s v="UNREGULATED"/>
    <s v="55600"/>
    <x v="2"/>
    <n v="556006000135"/>
    <n v="175"/>
    <s v="556006000135.175"/>
    <n v="201312"/>
    <s v="000000"/>
    <x v="13"/>
    <s v="U-20310"/>
    <m/>
    <n v="69861.48"/>
    <m/>
    <m/>
    <m/>
    <m/>
    <m/>
  </r>
  <r>
    <s v="DAWN 167 COMPRESSOR SITE"/>
    <s v="11H-602"/>
    <s v="REGULATED"/>
    <s v="45000"/>
    <x v="7"/>
    <n v="450006000015"/>
    <n v="1978"/>
    <s v="450006000015.1978"/>
    <n v="197708"/>
    <s v="000000"/>
    <x v="13"/>
    <n v="20310"/>
    <n v="4626.55"/>
    <m/>
    <m/>
    <m/>
    <m/>
    <m/>
    <m/>
  </r>
  <r>
    <s v="DAWN 167 COMPRESSOR SITE"/>
    <s v="11H-602"/>
    <s v="REGULATED"/>
    <s v="45000"/>
    <x v="7"/>
    <n v="450006000016"/>
    <n v="1988"/>
    <s v="450006000016.1988"/>
    <n v="198712"/>
    <s v="000000"/>
    <x v="13"/>
    <n v="20310"/>
    <n v="3509.89"/>
    <m/>
    <m/>
    <m/>
    <m/>
    <m/>
    <m/>
  </r>
  <r>
    <s v="DAWN 167 COMPRESSOR SITE"/>
    <s v="11H-602"/>
    <s v="REGULATED"/>
    <s v="45000"/>
    <x v="7"/>
    <n v="450006000017"/>
    <n v="1989"/>
    <s v="450006000017.1989"/>
    <n v="198807"/>
    <s v="000000"/>
    <x v="13"/>
    <n v="20310"/>
    <n v="10665.85"/>
    <m/>
    <m/>
    <m/>
    <m/>
    <m/>
    <m/>
  </r>
  <r>
    <s v="DAWN 167 COMPRESSOR SITE"/>
    <s v="11H-602"/>
    <s v="UNREGULATED"/>
    <s v="55000"/>
    <x v="7"/>
    <n v="550006000015"/>
    <n v="1978"/>
    <s v="550006000015.1978"/>
    <n v="197708"/>
    <s v="000000"/>
    <x v="13"/>
    <s v="U-20310"/>
    <m/>
    <n v="1147"/>
    <m/>
    <m/>
    <m/>
    <m/>
    <m/>
  </r>
  <r>
    <s v="DAWN 167 COMPRESSOR SITE"/>
    <s v="11H-602"/>
    <s v="UNREGULATED"/>
    <s v="55000"/>
    <x v="7"/>
    <n v="550006000016"/>
    <n v="1988"/>
    <s v="550006000016.1988"/>
    <n v="198712"/>
    <s v="000000"/>
    <x v="13"/>
    <s v="U-20310"/>
    <m/>
    <n v="869.81"/>
    <m/>
    <m/>
    <m/>
    <m/>
    <m/>
  </r>
  <r>
    <s v="DAWN 167 COMPRESSOR SITE"/>
    <s v="11H-602"/>
    <s v="UNREGULATED"/>
    <s v="55000"/>
    <x v="7"/>
    <n v="550006000017"/>
    <n v="1989"/>
    <s v="550006000017.1989"/>
    <n v="198807"/>
    <s v="000000"/>
    <x v="13"/>
    <s v="U-20310"/>
    <m/>
    <n v="2643"/>
    <m/>
    <m/>
    <m/>
    <m/>
    <m/>
  </r>
  <r>
    <s v="Dawn 167 Exhaust Silencer"/>
    <s v="11H-602"/>
    <s v="REGULATED"/>
    <s v="45600"/>
    <x v="2"/>
    <n v="456006000136"/>
    <n v="210"/>
    <s v="456006000136.210"/>
    <n v="201310"/>
    <s v="000000"/>
    <x v="13"/>
    <n v="20310"/>
    <n v="108177.99"/>
    <m/>
    <m/>
    <m/>
    <m/>
    <m/>
    <m/>
  </r>
  <r>
    <s v="Dawn 167 Exhaust Silencer - NReg"/>
    <s v="11H-602"/>
    <s v="UNREGULATED"/>
    <s v="55600"/>
    <x v="2"/>
    <n v="556006000136"/>
    <n v="210"/>
    <s v="556006000136.210"/>
    <n v="201310"/>
    <s v="000000"/>
    <x v="13"/>
    <s v="U-20310"/>
    <m/>
    <n v="26808.27"/>
    <m/>
    <m/>
    <m/>
    <m/>
    <m/>
  </r>
  <r>
    <s v="DAWN 167 POOL LNDN LINE REG - PIPE,VALVE, MISC"/>
    <s v="11H-602"/>
    <s v="REGULATED"/>
    <s v="45700"/>
    <x v="0"/>
    <n v="457006000092"/>
    <n v="615"/>
    <s v="457006000092.615"/>
    <n v="201204"/>
    <s v="000000"/>
    <x v="13"/>
    <n v="20310"/>
    <n v="13758.41"/>
    <m/>
    <m/>
    <m/>
    <m/>
    <m/>
    <m/>
  </r>
  <r>
    <s v="DAWN 167 POOL LNDN LINE REG - PIPE,VALVE, MISC"/>
    <s v="11H-602"/>
    <s v="UNREGULATED"/>
    <s v="55700"/>
    <x v="0"/>
    <n v="557006000092"/>
    <n v="615"/>
    <s v="557006000092.615"/>
    <n v="201204"/>
    <s v="000000"/>
    <x v="13"/>
    <s v="U-20310"/>
    <m/>
    <n v="1518.53"/>
    <m/>
    <m/>
    <m/>
    <m/>
    <m/>
  </r>
  <r>
    <s v="DAWN 167 STATION"/>
    <s v="11H-602"/>
    <s v="REGULATED"/>
    <s v="45700"/>
    <x v="0"/>
    <n v="457006000007"/>
    <n v="615"/>
    <s v="457006000007.615"/>
    <n v="196709"/>
    <s v="000000"/>
    <x v="13"/>
    <n v="20310"/>
    <n v="523963.56"/>
    <m/>
    <m/>
    <m/>
    <m/>
    <m/>
    <m/>
  </r>
  <r>
    <s v="DAWN 167 STATION"/>
    <s v="11H-602"/>
    <s v="UNREGULATED"/>
    <s v="55700"/>
    <x v="0"/>
    <n v="557006000007"/>
    <n v="615"/>
    <s v="557006000007.615"/>
    <n v="196709"/>
    <s v="000000"/>
    <x v="13"/>
    <s v="U-20310"/>
    <m/>
    <n v="57848"/>
    <m/>
    <m/>
    <m/>
    <m/>
    <m/>
  </r>
  <r>
    <s v="DAWN 167 STATION - ELECTRICAL/CONTROLS"/>
    <s v="11H-602"/>
    <s v="REGULATED"/>
    <s v="45700"/>
    <x v="0"/>
    <n v="457006000007"/>
    <n v="84"/>
    <s v="457006000007.84"/>
    <n v="200512"/>
    <s v="000000"/>
    <x v="13"/>
    <n v="20310"/>
    <n v="47561.87"/>
    <m/>
    <m/>
    <m/>
    <m/>
    <m/>
    <m/>
  </r>
  <r>
    <s v="DAWN 167 STATION - ELECTRICAL/CONTROLS"/>
    <s v="11H-602"/>
    <s v="UNREGULATED"/>
    <s v="55700"/>
    <x v="0"/>
    <n v="557006000007"/>
    <n v="84"/>
    <s v="557006000007.84"/>
    <n v="200512"/>
    <s v="000000"/>
    <x v="13"/>
    <s v="U-20310"/>
    <m/>
    <n v="5251"/>
    <m/>
    <m/>
    <m/>
    <m/>
    <m/>
  </r>
  <r>
    <s v="DAWN 167 STATION - TELEMETRY"/>
    <s v="11H-602"/>
    <s v="REGULATED"/>
    <s v="45700"/>
    <x v="0"/>
    <n v="457006000007"/>
    <n v="780"/>
    <s v="457006000007.780"/>
    <n v="200512"/>
    <s v="000000"/>
    <x v="13"/>
    <n v="20310"/>
    <n v="157808.32000000001"/>
    <m/>
    <m/>
    <m/>
    <m/>
    <m/>
    <m/>
  </r>
  <r>
    <s v="DAWN 167 STATION - TELEMETRY"/>
    <s v="11H-602"/>
    <s v="UNREGULATED"/>
    <s v="55700"/>
    <x v="0"/>
    <n v="557006000007"/>
    <n v="780"/>
    <s v="557006000007.780"/>
    <n v="200512"/>
    <s v="000000"/>
    <x v="13"/>
    <s v="U-20310"/>
    <m/>
    <n v="17423"/>
    <m/>
    <m/>
    <m/>
    <m/>
    <m/>
  </r>
  <r>
    <s v="DAWN 167 STATION - TELEMETRY SCADA UPGRADE"/>
    <s v="11H-602"/>
    <s v="UNREGULATED"/>
    <s v="55700"/>
    <x v="0"/>
    <n v="557006000055"/>
    <n v="780"/>
    <s v="557006000055.780"/>
    <n v="200901"/>
    <s v="000000"/>
    <x v="13"/>
    <s v="U-20310"/>
    <m/>
    <n v="1729.53"/>
    <m/>
    <m/>
    <n v="17.010000000000002"/>
    <m/>
    <m/>
  </r>
  <r>
    <s v="DAWN 167 STATION - TELEMETRY- SCADA UPGRADE"/>
    <s v="11H-602"/>
    <s v="REGULATED"/>
    <s v="45700"/>
    <x v="0"/>
    <n v="457006000055"/>
    <n v="780"/>
    <s v="457006000055.780"/>
    <n v="200901"/>
    <s v="000000"/>
    <x v="13"/>
    <n v="20310"/>
    <n v="18058.07"/>
    <m/>
    <m/>
    <n v="2542.0100000000002"/>
    <m/>
    <m/>
    <m/>
  </r>
  <r>
    <s v="DAWN 167 WELL #D266"/>
    <s v="11H-602"/>
    <s v="REGULATED"/>
    <s v="45300"/>
    <x v="5"/>
    <n v="453006000602"/>
    <n v="910"/>
    <s v="453006000602.910"/>
    <n v="201612"/>
    <s v="000000"/>
    <x v="13"/>
    <n v="20310"/>
    <n v="9359.1"/>
    <m/>
    <m/>
    <m/>
    <m/>
    <m/>
    <m/>
  </r>
  <r>
    <s v="DAWN 167 WELL #D266"/>
    <s v="11H-602"/>
    <s v="UNREGULATED"/>
    <s v="55300"/>
    <x v="5"/>
    <n v="553006000602"/>
    <n v="910"/>
    <s v="553006000602.910"/>
    <n v="201612"/>
    <s v="000000"/>
    <x v="13"/>
    <s v="U-20310"/>
    <m/>
    <n v="11719.96"/>
    <m/>
    <m/>
    <m/>
    <m/>
    <m/>
  </r>
  <r>
    <s v="DAWN 167 WELL #EU51"/>
    <s v="11H-602"/>
    <s v="REGULATED"/>
    <s v="45300"/>
    <x v="5"/>
    <n v="453006000604"/>
    <n v="910"/>
    <s v="453006000604.910"/>
    <n v="201612"/>
    <s v="000000"/>
    <x v="13"/>
    <n v="20310"/>
    <n v="15144.32"/>
    <m/>
    <m/>
    <m/>
    <m/>
    <m/>
    <m/>
  </r>
  <r>
    <s v="DAWN 167 WELL #EU51"/>
    <s v="11H-602"/>
    <s v="UNREGULATED"/>
    <s v="55300"/>
    <x v="5"/>
    <n v="553006000604"/>
    <n v="910"/>
    <s v="553006000604.910"/>
    <n v="201612"/>
    <s v="000000"/>
    <x v="13"/>
    <s v="U-20310"/>
    <m/>
    <n v="18964.5"/>
    <m/>
    <m/>
    <m/>
    <m/>
    <m/>
  </r>
  <r>
    <s v="DAWN 167 WELL #UE48"/>
    <s v="11H-602"/>
    <s v="REGULATED"/>
    <s v="45300"/>
    <x v="5"/>
    <n v="453006000603"/>
    <n v="910"/>
    <s v="453006000603.910"/>
    <n v="201612"/>
    <s v="000000"/>
    <x v="13"/>
    <n v="20310"/>
    <n v="13176.08"/>
    <m/>
    <m/>
    <m/>
    <m/>
    <m/>
    <m/>
  </r>
  <r>
    <s v="DAWN 167 WELL #UE48"/>
    <s v="11H-602"/>
    <s v="UNREGULATED"/>
    <s v="55300"/>
    <x v="5"/>
    <n v="553006000603"/>
    <n v="910"/>
    <s v="553006000603.910"/>
    <n v="201612"/>
    <s v="000000"/>
    <x v="13"/>
    <s v="U-20310"/>
    <m/>
    <n v="16499.78"/>
    <m/>
    <m/>
    <m/>
    <m/>
    <m/>
  </r>
  <r>
    <s v="Dawn 26&quot; Meter Run"/>
    <s v="10G-301"/>
    <s v="REGULATED"/>
    <s v="45700"/>
    <x v="0"/>
    <n v="457005300033"/>
    <n v="615"/>
    <s v="457005300033.615"/>
    <n v="200201"/>
    <s v="000000"/>
    <x v="26"/>
    <n v="20310"/>
    <n v="67000"/>
    <m/>
    <m/>
    <m/>
    <m/>
    <m/>
    <m/>
  </r>
  <r>
    <s v="Dawn 34&quot; Meter Run"/>
    <s v="10G-301"/>
    <s v="REGULATED"/>
    <s v="45700"/>
    <x v="0"/>
    <n v="457005300031"/>
    <n v="615"/>
    <s v="457005300031.615"/>
    <n v="200201"/>
    <s v="000000"/>
    <x v="26"/>
    <n v="20310"/>
    <n v="131966"/>
    <m/>
    <m/>
    <m/>
    <m/>
    <m/>
    <m/>
  </r>
  <r>
    <s v="Dawn 42&quot; Meter Run"/>
    <s v="10G-301"/>
    <s v="REGULATED"/>
    <s v="45700"/>
    <x v="0"/>
    <n v="457005300032"/>
    <n v="615"/>
    <s v="457005300032.615"/>
    <n v="200201"/>
    <s v="000000"/>
    <x v="26"/>
    <n v="20310"/>
    <n v="354624"/>
    <m/>
    <m/>
    <m/>
    <m/>
    <m/>
    <m/>
  </r>
  <r>
    <s v="DAWN 47&amp;49 STATION - GROUND BED #999"/>
    <s v="10G-310"/>
    <s v="REGULATED"/>
    <s v="45700"/>
    <x v="0"/>
    <n v="457006300010"/>
    <n v="270"/>
    <s v="457006300010.270"/>
    <n v="199510"/>
    <s v="000000"/>
    <x v="8"/>
    <n v="20310"/>
    <n v="3539.9"/>
    <m/>
    <m/>
    <m/>
    <m/>
    <m/>
    <m/>
  </r>
  <r>
    <s v="DAWN 47&amp;49 STATION"/>
    <s v="10G-310"/>
    <s v="REGULATED"/>
    <s v="45700"/>
    <x v="0"/>
    <n v="457006300010"/>
    <n v="615"/>
    <s v="457006300010.615"/>
    <n v="199510"/>
    <s v="000000"/>
    <x v="8"/>
    <n v="20310"/>
    <n v="424433.28"/>
    <m/>
    <m/>
    <m/>
    <m/>
    <m/>
    <m/>
  </r>
  <r>
    <s v="DAWN 47&amp;49"/>
    <s v="10G-310"/>
    <s v="REGULATED"/>
    <s v="45000"/>
    <x v="7"/>
    <n v="450006300001"/>
    <n v="1984"/>
    <s v="450006300001.1984"/>
    <n v="198401"/>
    <s v="000000"/>
    <x v="8"/>
    <n v="20310"/>
    <n v="125367.65"/>
    <m/>
    <m/>
    <m/>
    <m/>
    <m/>
    <m/>
  </r>
  <r>
    <s v="DAWN 47&amp;49"/>
    <s v="10G-310"/>
    <s v="UNREGULATED"/>
    <s v="55000"/>
    <x v="7"/>
    <n v="550006300001"/>
    <n v="1984"/>
    <s v="550006300001.1984"/>
    <n v="198401"/>
    <s v="000000"/>
    <x v="8"/>
    <s v="U-20310"/>
    <m/>
    <n v="75741"/>
    <m/>
    <m/>
    <m/>
    <m/>
    <m/>
  </r>
  <r>
    <s v="DAWN 47&amp;49 - 10&quot; STEEL - PANHANDLE LINE"/>
    <m/>
    <s v="REGULATED"/>
    <s v="45500"/>
    <x v="3"/>
    <n v="455006301000"/>
    <n v="2003"/>
    <s v="455006301000.2003"/>
    <n v="200312"/>
    <s v="000000"/>
    <x v="8"/>
    <n v="20310"/>
    <n v="0"/>
    <m/>
    <m/>
    <m/>
    <m/>
    <m/>
    <m/>
  </r>
  <r>
    <s v="DAWN 47&amp;49 - 10&quot; STEEL - PANHANDLE LINE"/>
    <m/>
    <s v="UNREGULATED"/>
    <s v="55500"/>
    <x v="3"/>
    <n v="555006301000"/>
    <n v="2003"/>
    <s v="555006301000.2003"/>
    <n v="200312"/>
    <s v="000000"/>
    <x v="8"/>
    <s v="U-20310"/>
    <m/>
    <n v="0"/>
    <m/>
    <m/>
    <m/>
    <m/>
    <m/>
  </r>
  <r>
    <s v="DAWN 47&amp;49 - 10&quot; STEEL MAIN - PANHANDLE LINE"/>
    <m/>
    <s v="REGULATED"/>
    <s v="45500"/>
    <x v="3"/>
    <n v="455006301000"/>
    <n v="2005"/>
    <s v="455006301000.2005"/>
    <n v="200507"/>
    <s v="000000"/>
    <x v="8"/>
    <n v="20310"/>
    <n v="0"/>
    <m/>
    <m/>
    <m/>
    <m/>
    <m/>
    <m/>
  </r>
  <r>
    <s v="DAWN 47&amp;49 - 10&quot; STEEL MAIN - PANHANDLE LINE"/>
    <m/>
    <s v="UNREGULATED"/>
    <s v="55500"/>
    <x v="3"/>
    <n v="555006301000"/>
    <n v="2005"/>
    <s v="555006301000.2005"/>
    <n v="200507"/>
    <s v="000000"/>
    <x v="8"/>
    <s v="U-20310"/>
    <m/>
    <n v="0"/>
    <m/>
    <m/>
    <m/>
    <m/>
    <m/>
  </r>
  <r>
    <s v="DAWN 47&amp;49 - ALL WEATHER ROADWAYS"/>
    <s v="10G-310"/>
    <s v="REGULATED"/>
    <s v="45200"/>
    <x v="1"/>
    <n v="452006300073"/>
    <n v="769"/>
    <s v="452006300073.769"/>
    <n v="199203"/>
    <s v="000000"/>
    <x v="8"/>
    <n v="20310"/>
    <n v="48418.86"/>
    <m/>
    <m/>
    <m/>
    <m/>
    <m/>
    <m/>
  </r>
  <r>
    <s v="DAWN 47&amp;49 - ALL WEATHER ROADWAYS"/>
    <s v="10G-310"/>
    <s v="UNREGULATED"/>
    <s v="55200"/>
    <x v="1"/>
    <n v="552006300073"/>
    <n v="769"/>
    <s v="552006300073.769"/>
    <n v="199203"/>
    <s v="000000"/>
    <x v="8"/>
    <s v="U-20310"/>
    <m/>
    <n v="29253"/>
    <m/>
    <m/>
    <m/>
    <m/>
    <m/>
  </r>
  <r>
    <s v="DAWN 47&amp;49 - BASE PRESSURE GAS"/>
    <m/>
    <s v="REGULATED"/>
    <s v="45800"/>
    <x v="6"/>
    <n v="458006300001"/>
    <n v="1064"/>
    <s v="458006300001.1064"/>
    <n v="196403"/>
    <s v="000000"/>
    <x v="8"/>
    <n v="20310"/>
    <n v="337820.87"/>
    <m/>
    <m/>
    <m/>
    <m/>
    <m/>
    <m/>
  </r>
  <r>
    <s v="DAWN 47&amp;49 - BASE PRESSURE GAS"/>
    <m/>
    <s v="REGULATED"/>
    <s v="45800"/>
    <x v="6"/>
    <n v="458006300001"/>
    <n v="1078"/>
    <s v="458006300001.1078"/>
    <n v="197803"/>
    <s v="000000"/>
    <x v="8"/>
    <n v="20310"/>
    <n v="11911.4"/>
    <m/>
    <m/>
    <m/>
    <m/>
    <m/>
    <m/>
  </r>
  <r>
    <s v="DAWN 47&amp;49 - BASE PRESSURE GAS"/>
    <m/>
    <s v="UNREGULATED"/>
    <s v="55800"/>
    <x v="6"/>
    <n v="558006300001"/>
    <n v="1064"/>
    <s v="558006300001.1064"/>
    <n v="196403"/>
    <s v="000000"/>
    <x v="8"/>
    <s v="U-20310"/>
    <m/>
    <n v="204041.48"/>
    <m/>
    <m/>
    <m/>
    <m/>
    <m/>
  </r>
  <r>
    <s v="DAWN 47&amp;49 - BASE PRESSURE GAS"/>
    <m/>
    <s v="UNREGULATED"/>
    <s v="55800"/>
    <x v="6"/>
    <n v="558006300001"/>
    <n v="1078"/>
    <s v="558006300001.1078"/>
    <n v="197803"/>
    <s v="000000"/>
    <x v="8"/>
    <s v="U-20310"/>
    <m/>
    <n v="7197"/>
    <m/>
    <m/>
    <m/>
    <m/>
    <m/>
  </r>
  <r>
    <s v="DAWN 47&amp;49 STATION - RECTIFIER #999"/>
    <s v="10G-310"/>
    <s v="REGULATED"/>
    <s v="45700"/>
    <x v="0"/>
    <n v="457006300010"/>
    <n v="670"/>
    <s v="457006300010.670"/>
    <n v="199510"/>
    <s v="000000"/>
    <x v="8"/>
    <n v="20310"/>
    <n v="1919.74"/>
    <m/>
    <n v="1919.74"/>
    <m/>
    <m/>
    <m/>
    <m/>
  </r>
  <r>
    <s v="DAWN 47&amp;49 - GROUNDBED # 6"/>
    <s v="10G-310"/>
    <s v="REGULATED"/>
    <s v="45500"/>
    <x v="3"/>
    <n v="455006320006"/>
    <n v="1995"/>
    <s v="455006320006.1995"/>
    <n v="199510"/>
    <s v="000000"/>
    <x v="8"/>
    <n v="20310"/>
    <n v="16797.95"/>
    <m/>
    <m/>
    <m/>
    <m/>
    <m/>
    <m/>
  </r>
  <r>
    <s v="DAWN 47&amp;49 - GROUNDBED # 6"/>
    <s v="10G-310"/>
    <s v="UNREGULATED"/>
    <s v="55500"/>
    <x v="3"/>
    <n v="555006320006"/>
    <n v="1995"/>
    <s v="555006320006.1995"/>
    <n v="199510"/>
    <s v="000000"/>
    <x v="8"/>
    <s v="U-20310"/>
    <m/>
    <n v="10149"/>
    <m/>
    <m/>
    <m/>
    <m/>
    <m/>
  </r>
  <r>
    <s v="DAWN 47&amp;49 - LAUNCHER"/>
    <s v="10G-310"/>
    <s v="REGULATED"/>
    <s v="45500"/>
    <x v="3"/>
    <n v="455006350001"/>
    <n v="2000"/>
    <s v="455006350001.2000"/>
    <n v="200010"/>
    <s v="000000"/>
    <x v="8"/>
    <n v="20310"/>
    <n v="9309.4699999999993"/>
    <m/>
    <m/>
    <m/>
    <m/>
    <m/>
    <m/>
  </r>
  <r>
    <s v="DAWN 47&amp;49 - LAUNCHER"/>
    <s v="10G-310"/>
    <s v="REGULATED"/>
    <s v="45500"/>
    <x v="3"/>
    <n v="455006350001"/>
    <n v="2001"/>
    <s v="455006350001.2001"/>
    <n v="200108"/>
    <s v="000000"/>
    <x v="8"/>
    <n v="20310"/>
    <n v="80496.89"/>
    <m/>
    <m/>
    <m/>
    <m/>
    <m/>
    <m/>
  </r>
  <r>
    <s v="DAWN 47&amp;49 - LAUNCHER"/>
    <s v="10G-310"/>
    <s v="UNREGULATED"/>
    <s v="55500"/>
    <x v="3"/>
    <n v="555006350001"/>
    <n v="2000"/>
    <s v="555006350001.2000"/>
    <n v="200010"/>
    <s v="000000"/>
    <x v="8"/>
    <s v="U-20310"/>
    <m/>
    <n v="5624"/>
    <m/>
    <m/>
    <m/>
    <m/>
    <m/>
  </r>
  <r>
    <s v="DAWN 47&amp;49 - LAUNCHER"/>
    <s v="10G-310"/>
    <s v="UNREGULATED"/>
    <s v="55500"/>
    <x v="3"/>
    <n v="555006350001"/>
    <n v="2001"/>
    <s v="555006350001.2001"/>
    <n v="200108"/>
    <s v="000000"/>
    <x v="8"/>
    <s v="U-20310"/>
    <m/>
    <n v="48633"/>
    <m/>
    <m/>
    <m/>
    <m/>
    <m/>
  </r>
  <r>
    <s v="DAWN 47&amp;49 - MEASUREMENT- YARD"/>
    <s v="10G-310"/>
    <s v="REGULATED"/>
    <s v="45200"/>
    <x v="1"/>
    <n v="452006300074"/>
    <n v="752"/>
    <s v="452006300074.752"/>
    <n v="199511"/>
    <s v="000000"/>
    <x v="8"/>
    <n v="20310"/>
    <n v="54363.519999999997"/>
    <m/>
    <m/>
    <m/>
    <m/>
    <m/>
    <m/>
  </r>
  <r>
    <s v="DAWN 47&amp;49 - MEASUREMENT- YARD"/>
    <s v="10G-310"/>
    <s v="UNREGULATED"/>
    <s v="55200"/>
    <x v="1"/>
    <n v="552006300074"/>
    <n v="752"/>
    <s v="552006300074.752"/>
    <n v="199511"/>
    <s v="000000"/>
    <x v="8"/>
    <s v="U-20310"/>
    <m/>
    <n v="32844"/>
    <m/>
    <m/>
    <m/>
    <m/>
    <m/>
  </r>
  <r>
    <s v="DAWN 47&amp;49 - MEASUREMENT- YARD - TLMTRY BLDG"/>
    <s v="10G-310"/>
    <s v="REGULATED"/>
    <s v="45200"/>
    <x v="1"/>
    <n v="452006300074"/>
    <n v="763"/>
    <s v="452006300074.763"/>
    <n v="199511"/>
    <s v="000000"/>
    <x v="8"/>
    <n v="20310"/>
    <n v="15348.69"/>
    <m/>
    <m/>
    <m/>
    <m/>
    <m/>
    <m/>
  </r>
  <r>
    <s v="DAWN 47&amp;49 - MEASUREMENT- YARD - TLMTRY BLDG"/>
    <s v="10G-310"/>
    <s v="UNREGULATED"/>
    <s v="55200"/>
    <x v="1"/>
    <n v="552006300074"/>
    <n v="763"/>
    <s v="552006300074.763"/>
    <n v="199511"/>
    <s v="000000"/>
    <x v="8"/>
    <s v="U-20310"/>
    <m/>
    <n v="9273"/>
    <m/>
    <m/>
    <m/>
    <m/>
    <m/>
  </r>
  <r>
    <s v="DAWN 47&amp;49 - RECEIVER"/>
    <s v="10G-310"/>
    <s v="REGULATED"/>
    <s v="45500"/>
    <x v="3"/>
    <n v="455006360001"/>
    <n v="2000"/>
    <s v="455006360001.2000"/>
    <n v="200010"/>
    <s v="000000"/>
    <x v="8"/>
    <n v="20310"/>
    <n v="12489.94"/>
    <m/>
    <m/>
    <m/>
    <m/>
    <m/>
    <m/>
  </r>
  <r>
    <s v="DAWN 47&amp;49 - RECEIVER"/>
    <s v="10G-310"/>
    <s v="REGULATED"/>
    <s v="45500"/>
    <x v="3"/>
    <n v="455006360001"/>
    <n v="2001"/>
    <s v="455006360001.2001"/>
    <n v="200108"/>
    <s v="000000"/>
    <x v="8"/>
    <n v="20310"/>
    <n v="110047.2"/>
    <m/>
    <m/>
    <m/>
    <m/>
    <m/>
    <m/>
  </r>
  <r>
    <s v="DAWN 47&amp;49 - RECEIVER"/>
    <s v="10G-310"/>
    <s v="UNREGULATED"/>
    <s v="55500"/>
    <x v="3"/>
    <n v="555006360001"/>
    <n v="2000"/>
    <s v="555006360001.2000"/>
    <n v="200010"/>
    <s v="000000"/>
    <x v="8"/>
    <s v="U-20310"/>
    <m/>
    <n v="7546"/>
    <m/>
    <m/>
    <m/>
    <m/>
    <m/>
  </r>
  <r>
    <s v="DAWN 47&amp;49 - RECEIVER"/>
    <s v="10G-310"/>
    <s v="UNREGULATED"/>
    <s v="55500"/>
    <x v="3"/>
    <n v="555006360001"/>
    <n v="2001"/>
    <s v="555006360001.2001"/>
    <n v="200108"/>
    <s v="000000"/>
    <x v="8"/>
    <s v="U-20310"/>
    <m/>
    <n v="66486"/>
    <m/>
    <m/>
    <m/>
    <m/>
    <m/>
  </r>
  <r>
    <s v="DAWN 47&amp;49 - RECTIFIER # 6"/>
    <s v="10G-310"/>
    <s v="REGULATED"/>
    <s v="45500"/>
    <x v="3"/>
    <n v="455006330006"/>
    <n v="1995"/>
    <s v="455006330006.1995"/>
    <n v="199510"/>
    <s v="000000"/>
    <x v="8"/>
    <n v="20310"/>
    <n v="1940.74"/>
    <m/>
    <m/>
    <m/>
    <m/>
    <m/>
    <m/>
  </r>
  <r>
    <s v="DAWN 47&amp;49 - RECTIFIER # 6"/>
    <s v="10G-310"/>
    <s v="UNREGULATED"/>
    <s v="55500"/>
    <x v="3"/>
    <n v="555006330006"/>
    <n v="1995"/>
    <s v="555006330006.1995"/>
    <n v="199510"/>
    <s v="000000"/>
    <x v="8"/>
    <s v="U-20310"/>
    <m/>
    <n v="1172"/>
    <m/>
    <m/>
    <m/>
    <m/>
    <m/>
  </r>
  <r>
    <s v="DAWN 47&amp;49 - STEEL - NPS 10   (273.0)"/>
    <s v="10G-310"/>
    <s v="REGULATED"/>
    <s v="45500"/>
    <x v="3"/>
    <n v="455006301000"/>
    <n v="2000"/>
    <s v="455006301000.2000"/>
    <n v="200010"/>
    <s v="000000"/>
    <x v="8"/>
    <n v="20310"/>
    <n v="45020.43"/>
    <m/>
    <m/>
    <m/>
    <m/>
    <m/>
    <m/>
  </r>
  <r>
    <s v="DAWN 47&amp;49 - STEEL - NPS 10   (273.0)"/>
    <s v="10G-310"/>
    <s v="REGULATED"/>
    <s v="45500"/>
    <x v="3"/>
    <n v="455006301000"/>
    <n v="2001"/>
    <s v="455006301000.2001"/>
    <n v="200108"/>
    <s v="000000"/>
    <x v="8"/>
    <n v="20310"/>
    <n v="0"/>
    <m/>
    <m/>
    <m/>
    <m/>
    <m/>
    <m/>
  </r>
  <r>
    <s v="DAWN 47&amp;49 - STEEL - NPS 10   (273.0)"/>
    <s v="10G-310"/>
    <s v="UNREGULATED"/>
    <s v="55500"/>
    <x v="3"/>
    <n v="555006301000"/>
    <n v="2000"/>
    <s v="555006301000.2000"/>
    <n v="200010"/>
    <s v="000000"/>
    <x v="8"/>
    <s v="U-20310"/>
    <m/>
    <n v="27199"/>
    <m/>
    <m/>
    <m/>
    <m/>
    <m/>
  </r>
  <r>
    <s v="DAWN 47&amp;49 - STEEL - NPS 10   (273.0)"/>
    <s v="10G-310"/>
    <s v="UNREGULATED"/>
    <s v="55500"/>
    <x v="3"/>
    <n v="555006301000"/>
    <n v="2001"/>
    <s v="555006301000.2001"/>
    <n v="200108"/>
    <s v="000000"/>
    <x v="8"/>
    <s v="U-20310"/>
    <m/>
    <n v="0"/>
    <m/>
    <m/>
    <m/>
    <m/>
    <m/>
  </r>
  <r>
    <s v="DAWN 47&amp;49 - STEEL - NPS 4    (114.3)"/>
    <s v="10G-310"/>
    <s v="REGULATED"/>
    <s v="45500"/>
    <x v="3"/>
    <n v="455006300400"/>
    <n v="1085"/>
    <s v="455006300400.1085"/>
    <n v="198409"/>
    <s v="000000"/>
    <x v="8"/>
    <n v="20310"/>
    <n v="38641.769999999997"/>
    <m/>
    <m/>
    <m/>
    <m/>
    <m/>
    <m/>
  </r>
  <r>
    <s v="DAWN 47&amp;49 - STEEL - NPS 4    (114.3)"/>
    <s v="10G-310"/>
    <s v="REGULATED"/>
    <s v="45500"/>
    <x v="3"/>
    <n v="455006300400"/>
    <n v="1087"/>
    <s v="455006300400.1087"/>
    <n v="198609"/>
    <s v="000000"/>
    <x v="8"/>
    <n v="20310"/>
    <n v="8766.0300000000007"/>
    <m/>
    <m/>
    <m/>
    <m/>
    <m/>
    <m/>
  </r>
  <r>
    <s v="DAWN 47&amp;49 - STEEL - NPS 4    (114.3)"/>
    <s v="10G-310"/>
    <s v="UNREGULATED"/>
    <s v="55500"/>
    <x v="3"/>
    <n v="555006300400"/>
    <n v="1085"/>
    <s v="555006300400.1085"/>
    <n v="198409"/>
    <s v="000000"/>
    <x v="8"/>
    <s v="U-20310"/>
    <m/>
    <n v="23345"/>
    <m/>
    <m/>
    <m/>
    <m/>
    <m/>
  </r>
  <r>
    <s v="DAWN 47&amp;49 - STEEL - NPS 4    (114.3)"/>
    <s v="10G-310"/>
    <s v="UNREGULATED"/>
    <s v="55500"/>
    <x v="3"/>
    <n v="555006300400"/>
    <n v="1087"/>
    <s v="555006300400.1087"/>
    <n v="198609"/>
    <s v="000000"/>
    <x v="8"/>
    <s v="U-20310"/>
    <m/>
    <n v="5296"/>
    <m/>
    <m/>
    <m/>
    <m/>
    <m/>
  </r>
  <r>
    <s v="DAWN 47&amp;49 - STEEL - NPS 6    (168.3)"/>
    <s v="10G-310"/>
    <s v="REGULATED"/>
    <s v="45500"/>
    <x v="3"/>
    <n v="455006300600"/>
    <n v="1081"/>
    <s v="455006300600.1081"/>
    <n v="198009"/>
    <s v="000000"/>
    <x v="8"/>
    <n v="20310"/>
    <n v="4259.92"/>
    <m/>
    <m/>
    <m/>
    <m/>
    <m/>
    <m/>
  </r>
  <r>
    <s v="DAWN 47&amp;49 - STEEL - NPS 6    (168.3)"/>
    <s v="10G-310"/>
    <s v="REGULATED"/>
    <s v="45500"/>
    <x v="3"/>
    <n v="455006300600"/>
    <n v="1087"/>
    <s v="455006300600.1087"/>
    <n v="198609"/>
    <s v="000000"/>
    <x v="8"/>
    <n v="20310"/>
    <n v="14213.95"/>
    <m/>
    <m/>
    <m/>
    <m/>
    <m/>
    <m/>
  </r>
  <r>
    <s v="DAWN 47&amp;49 - STEEL - NPS 6    (168.3)"/>
    <s v="10G-310"/>
    <s v="REGULATED"/>
    <s v="45500"/>
    <x v="3"/>
    <n v="455006300600"/>
    <n v="1088"/>
    <s v="455006300600.1088"/>
    <n v="198709"/>
    <s v="000000"/>
    <x v="8"/>
    <n v="20310"/>
    <n v="60755.72"/>
    <m/>
    <m/>
    <m/>
    <m/>
    <m/>
    <m/>
  </r>
  <r>
    <s v="DAWN 47&amp;49 - STEEL - NPS 6    (168.3)"/>
    <s v="10G-310"/>
    <s v="REGULATED"/>
    <s v="45500"/>
    <x v="3"/>
    <n v="455006300600"/>
    <n v="1089"/>
    <s v="455006300600.1089"/>
    <n v="198809"/>
    <s v="000000"/>
    <x v="8"/>
    <n v="20310"/>
    <n v="19676.05"/>
    <m/>
    <m/>
    <m/>
    <m/>
    <m/>
    <m/>
  </r>
  <r>
    <s v="DAWN 47&amp;49 - STEEL - NPS 6    (168.3)"/>
    <s v="10G-310"/>
    <s v="REGULATED"/>
    <s v="45500"/>
    <x v="3"/>
    <n v="455006300600"/>
    <n v="2005"/>
    <s v="455006300600.2005"/>
    <n v="200507"/>
    <s v="000000"/>
    <x v="8"/>
    <n v="20310"/>
    <n v="29665.46"/>
    <m/>
    <m/>
    <m/>
    <m/>
    <m/>
    <m/>
  </r>
  <r>
    <s v="DAWN 47&amp;49 - STEEL - NPS 6    (168.3)"/>
    <s v="10G-310"/>
    <s v="UNREGULATED"/>
    <s v="55500"/>
    <x v="3"/>
    <n v="555006300600"/>
    <n v="1081"/>
    <s v="555006300600.1081"/>
    <n v="198009"/>
    <s v="000000"/>
    <x v="8"/>
    <s v="U-20310"/>
    <m/>
    <n v="2574"/>
    <m/>
    <m/>
    <m/>
    <m/>
    <m/>
  </r>
  <r>
    <s v="DAWN 47&amp;49 - STEEL - NPS 6    (168.3)"/>
    <s v="10G-310"/>
    <s v="UNREGULATED"/>
    <s v="55500"/>
    <x v="3"/>
    <n v="555006300600"/>
    <n v="1087"/>
    <s v="555006300600.1087"/>
    <n v="198609"/>
    <s v="000000"/>
    <x v="8"/>
    <s v="U-20310"/>
    <m/>
    <n v="8587"/>
    <m/>
    <m/>
    <m/>
    <m/>
    <m/>
  </r>
  <r>
    <s v="DAWN 47&amp;49 - STEEL - NPS 6    (168.3)"/>
    <s v="10G-310"/>
    <s v="UNREGULATED"/>
    <s v="55500"/>
    <x v="3"/>
    <n v="555006300600"/>
    <n v="1088"/>
    <s v="555006300600.1088"/>
    <n v="198709"/>
    <s v="000000"/>
    <x v="8"/>
    <s v="U-20310"/>
    <m/>
    <n v="36706"/>
    <m/>
    <m/>
    <m/>
    <m/>
    <m/>
  </r>
  <r>
    <s v="DAWN 47&amp;49 - STEEL - NPS 6    (168.3)"/>
    <s v="10G-310"/>
    <s v="UNREGULATED"/>
    <s v="55500"/>
    <x v="3"/>
    <n v="555006300600"/>
    <n v="1089"/>
    <s v="555006300600.1089"/>
    <n v="198809"/>
    <s v="000000"/>
    <x v="8"/>
    <s v="U-20310"/>
    <m/>
    <n v="11888"/>
    <m/>
    <m/>
    <m/>
    <m/>
    <m/>
  </r>
  <r>
    <s v="DAWN 47&amp;49 - STEEL - NPS 6    (168.3)"/>
    <s v="10G-310"/>
    <s v="UNREGULATED"/>
    <s v="55500"/>
    <x v="3"/>
    <n v="555006300600"/>
    <n v="2005"/>
    <s v="555006300600.2005"/>
    <n v="200507"/>
    <s v="000000"/>
    <x v="8"/>
    <s v="U-20310"/>
    <m/>
    <n v="17922"/>
    <m/>
    <m/>
    <m/>
    <m/>
    <m/>
  </r>
  <r>
    <s v="DAWN 47&amp;49 - STEEL - NPS 8    (219.1)"/>
    <s v="10G-310"/>
    <s v="REGULATED"/>
    <s v="45500"/>
    <x v="3"/>
    <n v="455006300800"/>
    <n v="2005"/>
    <s v="455006300800.2005"/>
    <n v="200507"/>
    <s v="000000"/>
    <x v="8"/>
    <n v="20310"/>
    <n v="21155.53"/>
    <m/>
    <m/>
    <m/>
    <m/>
    <m/>
    <m/>
  </r>
  <r>
    <s v="DAWN 47&amp;49 - STEEL - NPS 8    (219.1)"/>
    <s v="10G-310"/>
    <s v="UNREGULATED"/>
    <s v="55500"/>
    <x v="3"/>
    <n v="555006300800"/>
    <n v="2005"/>
    <s v="555006300800.2005"/>
    <n v="200507"/>
    <s v="000000"/>
    <x v="8"/>
    <s v="U-20310"/>
    <m/>
    <n v="12781"/>
    <m/>
    <m/>
    <m/>
    <m/>
    <m/>
  </r>
  <r>
    <s v="DAWN 47&amp;49 - WELL D138 - ID 2700"/>
    <s v="10G-310"/>
    <s v="REGULATED"/>
    <s v="45300"/>
    <x v="5"/>
    <n v="453006300138"/>
    <n v="910"/>
    <s v="453006300138.910"/>
    <n v="194411"/>
    <s v="000000"/>
    <x v="8"/>
    <n v="20310"/>
    <n v="136898.18"/>
    <m/>
    <m/>
    <m/>
    <m/>
    <m/>
    <m/>
  </r>
  <r>
    <s v="DAWN 47&amp;49 - WELL D138 - ID 2700"/>
    <s v="10G-310"/>
    <s v="UNREGULATED"/>
    <s v="55300"/>
    <x v="5"/>
    <n v="553006300138"/>
    <n v="910"/>
    <s v="553006300138.910"/>
    <n v="194411"/>
    <s v="000000"/>
    <x v="8"/>
    <s v="U-20310"/>
    <m/>
    <n v="82708"/>
    <m/>
    <m/>
    <m/>
    <m/>
    <m/>
  </r>
  <r>
    <s v="DAWN 47&amp;49 - WELL D141 - ID 2699"/>
    <s v="10G-310"/>
    <s v="REGULATED"/>
    <s v="45300"/>
    <x v="5"/>
    <n v="453006300141"/>
    <n v="910"/>
    <s v="453006300141.910"/>
    <n v="194812"/>
    <s v="000000"/>
    <x v="8"/>
    <n v="20310"/>
    <n v="118566.05"/>
    <m/>
    <m/>
    <m/>
    <m/>
    <m/>
    <m/>
  </r>
  <r>
    <s v="DAWN 47&amp;49 - WELL D141 - ID 2699"/>
    <s v="10G-310"/>
    <s v="UNREGULATED"/>
    <s v="55300"/>
    <x v="5"/>
    <n v="553006300141"/>
    <n v="910"/>
    <s v="553006300141.910"/>
    <n v="194812"/>
    <s v="000000"/>
    <x v="8"/>
    <s v="U-20310"/>
    <m/>
    <n v="71632"/>
    <m/>
    <m/>
    <m/>
    <m/>
    <m/>
  </r>
  <r>
    <s v="DAWN 47&amp;49 - WELL D146 - ID 8068"/>
    <s v="10G-310"/>
    <s v="REGULATED"/>
    <s v="45300"/>
    <x v="5"/>
    <n v="453006300146"/>
    <n v="910"/>
    <s v="453006300146.910"/>
    <n v="199504"/>
    <s v="000000"/>
    <x v="8"/>
    <n v="20310"/>
    <n v="171285.38"/>
    <m/>
    <m/>
    <m/>
    <m/>
    <m/>
    <m/>
  </r>
  <r>
    <s v="DAWN 47&amp;49 - WELL D146 - ID 8068"/>
    <s v="10G-310"/>
    <s v="UNREGULATED"/>
    <s v="55300"/>
    <x v="5"/>
    <n v="553006300146"/>
    <n v="910"/>
    <s v="553006300146.910"/>
    <n v="199504"/>
    <s v="000000"/>
    <x v="8"/>
    <s v="U-20310"/>
    <m/>
    <n v="103482"/>
    <m/>
    <m/>
    <m/>
    <m/>
    <m/>
  </r>
  <r>
    <s v="DAWN 47&amp;49 - WELL D148 - ID 1905"/>
    <s v="10G-310"/>
    <s v="REGULATED"/>
    <s v="45300"/>
    <x v="5"/>
    <n v="453006300148"/>
    <n v="910"/>
    <s v="453006300148.910"/>
    <n v="195101"/>
    <s v="000000"/>
    <x v="8"/>
    <n v="20310"/>
    <n v="93734.88"/>
    <m/>
    <m/>
    <m/>
    <m/>
    <m/>
    <m/>
  </r>
  <r>
    <s v="DAWN 47&amp;49 - WELL D148 - ID 1905"/>
    <s v="10G-310"/>
    <s v="UNREGULATED"/>
    <s v="55300"/>
    <x v="5"/>
    <n v="553006300148"/>
    <n v="910"/>
    <s v="553006300148.910"/>
    <n v="195101"/>
    <s v="000000"/>
    <x v="8"/>
    <s v="U-20310"/>
    <m/>
    <n v="56630"/>
    <m/>
    <m/>
    <m/>
    <m/>
    <m/>
  </r>
  <r>
    <s v="DAWN 47&amp;49 - WELL D247 - ID 2663"/>
    <s v="10G-310"/>
    <s v="REGULATED"/>
    <s v="45300"/>
    <x v="5"/>
    <n v="453006300247"/>
    <n v="910"/>
    <s v="453006300247.910"/>
    <n v="198408"/>
    <s v="000000"/>
    <x v="8"/>
    <n v="20310"/>
    <n v="259149.51"/>
    <m/>
    <m/>
    <m/>
    <m/>
    <m/>
    <m/>
  </r>
  <r>
    <s v="DAWN 47&amp;49 - WELL D247 - ID 2663"/>
    <s v="10G-310"/>
    <s v="UNREGULATED"/>
    <s v="55300"/>
    <x v="5"/>
    <n v="553006300247"/>
    <n v="910"/>
    <s v="553006300247.910"/>
    <n v="198408"/>
    <s v="000000"/>
    <x v="8"/>
    <s v="U-20310"/>
    <m/>
    <n v="156565"/>
    <m/>
    <m/>
    <m/>
    <m/>
    <m/>
  </r>
  <r>
    <s v="DAWN 47&amp;49 - WELL D250 - ID 2664"/>
    <s v="10G-310"/>
    <s v="REGULATED"/>
    <s v="45300"/>
    <x v="5"/>
    <n v="453006300250"/>
    <n v="910"/>
    <s v="453006300250.910"/>
    <n v="198403"/>
    <s v="000000"/>
    <x v="8"/>
    <n v="20310"/>
    <n v="167697.54999999999"/>
    <m/>
    <m/>
    <m/>
    <m/>
    <m/>
    <m/>
  </r>
  <r>
    <s v="DAWN 47&amp;49 - WELL D250 - ID 2664"/>
    <s v="10G-310"/>
    <s v="REGULATED"/>
    <s v="45300"/>
    <x v="5"/>
    <n v="453006300556"/>
    <n v="910"/>
    <s v="453006300556.910"/>
    <n v="201510"/>
    <s v="000000"/>
    <x v="8"/>
    <n v="20310"/>
    <n v="26635.69"/>
    <m/>
    <m/>
    <m/>
    <m/>
    <m/>
    <m/>
  </r>
  <r>
    <s v="DAWN 47&amp;49 - WELL D250 - ID 2664"/>
    <s v="10G-310"/>
    <s v="UNREGULATED"/>
    <s v="55300"/>
    <x v="5"/>
    <n v="553006300250"/>
    <n v="910"/>
    <s v="553006300250.910"/>
    <n v="198403"/>
    <s v="000000"/>
    <x v="8"/>
    <s v="U-20310"/>
    <m/>
    <n v="101314"/>
    <m/>
    <m/>
    <m/>
    <m/>
    <m/>
  </r>
  <r>
    <s v="DAWN 47&amp;49 - WELL D250 - ID 2664"/>
    <s v="10G-310"/>
    <s v="UNREGULATED"/>
    <s v="55300"/>
    <x v="5"/>
    <n v="553006300556"/>
    <n v="910"/>
    <s v="553006300556.910"/>
    <n v="201510"/>
    <s v="000000"/>
    <x v="8"/>
    <s v="U-20310"/>
    <m/>
    <n v="16118.22"/>
    <m/>
    <m/>
    <m/>
    <m/>
    <m/>
  </r>
  <r>
    <s v="DAWN 47&amp;49 - WELL D251 - ID 2659"/>
    <s v="10G-310"/>
    <s v="REGULATED"/>
    <s v="45300"/>
    <x v="5"/>
    <n v="453006300251"/>
    <n v="910"/>
    <s v="453006300251.910"/>
    <n v="199504"/>
    <s v="000000"/>
    <x v="8"/>
    <n v="20310"/>
    <n v="220062.6"/>
    <m/>
    <m/>
    <m/>
    <m/>
    <m/>
    <m/>
  </r>
  <r>
    <s v="DAWN 47&amp;49 - WELL D251 - ID 2659"/>
    <s v="10G-310"/>
    <s v="UNREGULATED"/>
    <s v="55300"/>
    <x v="5"/>
    <n v="553006300251"/>
    <n v="910"/>
    <s v="553006300251.910"/>
    <n v="199504"/>
    <s v="000000"/>
    <x v="8"/>
    <s v="U-20310"/>
    <m/>
    <n v="132951"/>
    <m/>
    <m/>
    <m/>
    <m/>
    <m/>
  </r>
  <r>
    <s v="DAWN 47&amp;49 - WELL D257 - ID 2665"/>
    <s v="10G-310"/>
    <s v="REGULATED"/>
    <s v="45300"/>
    <x v="5"/>
    <n v="453006300257"/>
    <n v="910"/>
    <s v="453006300257.910"/>
    <n v="198612"/>
    <s v="000000"/>
    <x v="8"/>
    <n v="20310"/>
    <n v="178391.31"/>
    <m/>
    <m/>
    <m/>
    <m/>
    <m/>
    <m/>
  </r>
  <r>
    <s v="DAWN 47&amp;49 - WELL D257 - ID 2665"/>
    <s v="10G-310"/>
    <s v="UNREGULATED"/>
    <s v="55300"/>
    <x v="5"/>
    <n v="553006300257"/>
    <n v="910"/>
    <s v="553006300257.910"/>
    <n v="198612"/>
    <s v="000000"/>
    <x v="8"/>
    <s v="U-20310"/>
    <m/>
    <n v="107775"/>
    <m/>
    <m/>
    <m/>
    <m/>
    <m/>
  </r>
  <r>
    <s v="DAWN 47&amp;49 - WELL D258 - ID 2666"/>
    <s v="10G-310"/>
    <s v="REGULATED"/>
    <s v="45300"/>
    <x v="5"/>
    <n v="453006300258"/>
    <n v="910"/>
    <s v="453006300258.910"/>
    <n v="198612"/>
    <s v="000000"/>
    <x v="8"/>
    <n v="20310"/>
    <n v="168327.36"/>
    <m/>
    <m/>
    <m/>
    <m/>
    <m/>
    <m/>
  </r>
  <r>
    <s v="DAWN 47&amp;49 - WELL D258 - ID 2666"/>
    <s v="10G-310"/>
    <s v="UNREGULATED"/>
    <s v="55300"/>
    <x v="5"/>
    <n v="553006300258"/>
    <n v="910"/>
    <s v="553006300258.910"/>
    <n v="198612"/>
    <s v="000000"/>
    <x v="8"/>
    <s v="U-20310"/>
    <m/>
    <n v="101695"/>
    <m/>
    <m/>
    <m/>
    <m/>
    <m/>
  </r>
  <r>
    <s v="DAWN 47&amp;49 - WELL D259 - ID 6340"/>
    <s v="10G-310"/>
    <s v="REGULATED"/>
    <s v="45300"/>
    <x v="5"/>
    <n v="453006300259"/>
    <n v="910"/>
    <s v="453006300259.910"/>
    <n v="198710"/>
    <s v="000000"/>
    <x v="8"/>
    <n v="20310"/>
    <n v="187567.05"/>
    <m/>
    <m/>
    <m/>
    <m/>
    <m/>
    <m/>
  </r>
  <r>
    <s v="DAWN 47&amp;49 - WELL D259 - ID 6340"/>
    <s v="10G-310"/>
    <s v="UNREGULATED"/>
    <s v="55300"/>
    <x v="5"/>
    <n v="553006300259"/>
    <n v="910"/>
    <s v="553006300259.910"/>
    <n v="198710"/>
    <s v="000000"/>
    <x v="8"/>
    <s v="U-20310"/>
    <m/>
    <n v="113319"/>
    <m/>
    <m/>
    <m/>
    <m/>
    <m/>
  </r>
  <r>
    <s v="DAWN 47&amp;49 - WELL D260 - ID 2667"/>
    <s v="10G-310"/>
    <s v="REGULATED"/>
    <s v="45300"/>
    <x v="5"/>
    <n v="453006300260"/>
    <n v="910"/>
    <s v="453006300260.910"/>
    <n v="199504"/>
    <s v="000000"/>
    <x v="8"/>
    <n v="20310"/>
    <n v="154806.39999999999"/>
    <m/>
    <m/>
    <m/>
    <m/>
    <m/>
    <m/>
  </r>
  <r>
    <s v="DAWN 47&amp;49 - WELL D260 - ID 2667"/>
    <s v="10G-310"/>
    <s v="UNREGULATED"/>
    <s v="55300"/>
    <x v="5"/>
    <n v="553006300260"/>
    <n v="910"/>
    <s v="553006300260.910"/>
    <n v="199504"/>
    <s v="000000"/>
    <x v="8"/>
    <s v="U-20310"/>
    <m/>
    <n v="93527"/>
    <m/>
    <m/>
    <m/>
    <m/>
    <m/>
  </r>
  <r>
    <s v="DAWN 47&amp;49 - WELL D261 - ID 2635"/>
    <s v="10G-310"/>
    <s v="REGULATED"/>
    <s v="45300"/>
    <x v="5"/>
    <n v="453006300261"/>
    <n v="910"/>
    <s v="453006300261.910"/>
    <n v="199504"/>
    <s v="000000"/>
    <x v="8"/>
    <n v="20310"/>
    <n v="162461.09"/>
    <m/>
    <m/>
    <m/>
    <m/>
    <m/>
    <m/>
  </r>
  <r>
    <s v="DAWN 47&amp;49 - WELL D261 - ID 2635"/>
    <s v="10G-310"/>
    <s v="UNREGULATED"/>
    <s v="55300"/>
    <x v="5"/>
    <n v="553006300261"/>
    <n v="910"/>
    <s v="553006300261.910"/>
    <n v="199504"/>
    <s v="000000"/>
    <x v="8"/>
    <s v="U-20310"/>
    <m/>
    <n v="98151"/>
    <m/>
    <m/>
    <m/>
    <m/>
    <m/>
  </r>
  <r>
    <s v="DAWN 47&amp;49 - WELL D262 - ID 2636"/>
    <s v="10G-310"/>
    <s v="REGULATED"/>
    <s v="45300"/>
    <x v="5"/>
    <n v="453006300262"/>
    <n v="910"/>
    <s v="453006300262.910"/>
    <n v="199504"/>
    <s v="000000"/>
    <x v="8"/>
    <n v="20310"/>
    <n v="172157.05"/>
    <m/>
    <m/>
    <m/>
    <m/>
    <m/>
    <m/>
  </r>
  <r>
    <s v="DAWN 47&amp;49 - WELL D262 - ID 2636"/>
    <s v="10G-310"/>
    <s v="REGULATED"/>
    <s v="45300"/>
    <x v="5"/>
    <n v="453006300595"/>
    <n v="910"/>
    <s v="453006300595.910"/>
    <n v="201610"/>
    <s v="000000"/>
    <x v="8"/>
    <n v="20310"/>
    <n v="2197.1799999999998"/>
    <m/>
    <m/>
    <m/>
    <m/>
    <m/>
    <m/>
  </r>
  <r>
    <s v="DAWN 47&amp;49 - WELL D262 - ID 2636"/>
    <s v="10G-310"/>
    <s v="UNREGULATED"/>
    <s v="55300"/>
    <x v="5"/>
    <n v="553006300262"/>
    <n v="910"/>
    <s v="553006300262.910"/>
    <n v="199504"/>
    <s v="000000"/>
    <x v="8"/>
    <s v="U-20310"/>
    <m/>
    <n v="104009"/>
    <m/>
    <m/>
    <m/>
    <m/>
    <m/>
  </r>
  <r>
    <s v="DAWN 47&amp;49 - WELL D262 - ID 2636"/>
    <s v="10G-310"/>
    <s v="UNREGULATED"/>
    <s v="55300"/>
    <x v="5"/>
    <n v="553006300595"/>
    <n v="910"/>
    <s v="553006300595.910"/>
    <n v="201610"/>
    <s v="000000"/>
    <x v="8"/>
    <s v="U-20310"/>
    <m/>
    <n v="3174.89"/>
    <m/>
    <m/>
    <m/>
    <m/>
    <m/>
  </r>
  <r>
    <s v="DAWN 47&amp;49 - WELL D263 - ID 6341"/>
    <s v="10G-310"/>
    <s v="REGULATED"/>
    <s v="45300"/>
    <x v="5"/>
    <n v="453006300263"/>
    <n v="910"/>
    <s v="453006300263.910"/>
    <n v="198707"/>
    <s v="000000"/>
    <x v="8"/>
    <n v="20310"/>
    <n v="178422.41"/>
    <m/>
    <m/>
    <m/>
    <m/>
    <m/>
    <m/>
  </r>
  <r>
    <s v="DAWN 47&amp;49 - WELL D263 - ID 6341"/>
    <s v="10G-310"/>
    <s v="UNREGULATED"/>
    <s v="55300"/>
    <x v="5"/>
    <n v="553006300263"/>
    <n v="910"/>
    <s v="553006300263.910"/>
    <n v="198707"/>
    <s v="000000"/>
    <x v="8"/>
    <s v="U-20310"/>
    <m/>
    <n v="107795"/>
    <m/>
    <m/>
    <m/>
    <m/>
    <m/>
  </r>
  <r>
    <s v="DAWN 47&amp;49 - WELL D264 - ID 2637"/>
    <s v="10G-310"/>
    <s v="REGULATED"/>
    <s v="45300"/>
    <x v="5"/>
    <n v="453006300264"/>
    <n v="910"/>
    <s v="453006300264.910"/>
    <n v="198802"/>
    <s v="000000"/>
    <x v="8"/>
    <n v="20310"/>
    <n v="180571.06"/>
    <m/>
    <m/>
    <m/>
    <m/>
    <m/>
    <m/>
  </r>
  <r>
    <s v="DAWN 47&amp;49 - WELL D264 - ID 2637"/>
    <s v="10G-310"/>
    <s v="UNREGULATED"/>
    <s v="55300"/>
    <x v="5"/>
    <n v="553006300264"/>
    <n v="910"/>
    <s v="553006300264.910"/>
    <n v="198802"/>
    <s v="000000"/>
    <x v="8"/>
    <s v="U-20310"/>
    <m/>
    <n v="109092"/>
    <m/>
    <m/>
    <m/>
    <m/>
    <m/>
  </r>
  <r>
    <s v="DAWN 47&amp;49 - WELL D264 - ID2637 - GROUND BED#91"/>
    <s v="10G-310"/>
    <s v="REGULATED"/>
    <s v="45300"/>
    <x v="5"/>
    <n v="453006300264"/>
    <n v="270"/>
    <s v="453006300264.270"/>
    <n v="199301"/>
    <s v="000000"/>
    <x v="8"/>
    <n v="20310"/>
    <n v="23231.31"/>
    <m/>
    <m/>
    <m/>
    <m/>
    <m/>
    <m/>
  </r>
  <r>
    <s v="DAWN 47&amp;49 - WELL D264 - ID2637 - GROUND BED#91"/>
    <s v="10G-310"/>
    <s v="UNREGULATED"/>
    <s v="55300"/>
    <x v="5"/>
    <n v="553006300264"/>
    <n v="270"/>
    <s v="553006300264.270"/>
    <n v="199301"/>
    <s v="000000"/>
    <x v="8"/>
    <s v="U-20310"/>
    <m/>
    <n v="14035"/>
    <m/>
    <m/>
    <m/>
    <m/>
    <m/>
  </r>
  <r>
    <s v="DAWN 47&amp;49 - WELL D264 - ID2637 - RECTIFIER #91"/>
    <s v="10G-310"/>
    <s v="REGULATED"/>
    <s v="45300"/>
    <x v="5"/>
    <n v="453006300264"/>
    <n v="670"/>
    <s v="453006300264.670"/>
    <n v="199301"/>
    <s v="000000"/>
    <x v="8"/>
    <n v="20310"/>
    <n v="7865.22"/>
    <m/>
    <m/>
    <m/>
    <m/>
    <m/>
    <m/>
  </r>
  <r>
    <s v="DAWN 47&amp;49 - WELL D264 - ID2637 - RECTIFIER #91"/>
    <s v="10G-310"/>
    <s v="UNREGULATED"/>
    <s v="55300"/>
    <x v="5"/>
    <n v="553006300264"/>
    <n v="670"/>
    <s v="553006300264.670"/>
    <n v="199301"/>
    <s v="000000"/>
    <x v="8"/>
    <s v="U-20310"/>
    <m/>
    <n v="4752"/>
    <m/>
    <m/>
    <m/>
    <m/>
    <m/>
  </r>
  <r>
    <s v="DAWN 47&amp;49 - WELL D47 - ID 3503"/>
    <s v="10G-310"/>
    <s v="REGULATED"/>
    <s v="45300"/>
    <x v="5"/>
    <n v="453006300047"/>
    <n v="910"/>
    <s v="453006300047.910"/>
    <n v="193012"/>
    <s v="000000"/>
    <x v="8"/>
    <n v="20310"/>
    <n v="104556.07"/>
    <m/>
    <m/>
    <m/>
    <m/>
    <m/>
    <m/>
  </r>
  <r>
    <s v="DAWN 47&amp;49 - WELL D47 - ID 3503"/>
    <s v="10G-310"/>
    <s v="UNREGULATED"/>
    <s v="55300"/>
    <x v="5"/>
    <n v="553006300047"/>
    <n v="910"/>
    <s v="553006300047.910"/>
    <n v="193012"/>
    <s v="000000"/>
    <x v="8"/>
    <s v="U-20310"/>
    <m/>
    <n v="63168"/>
    <m/>
    <m/>
    <m/>
    <m/>
    <m/>
  </r>
  <r>
    <s v="DAWN 47&amp;49 - WELL D47 - ID 3503 - TELEMETRY"/>
    <s v="10G-310"/>
    <s v="REGULATED"/>
    <s v="45300"/>
    <x v="5"/>
    <n v="453006300047"/>
    <n v="780"/>
    <s v="453006300047.780"/>
    <n v="200112"/>
    <s v="000000"/>
    <x v="8"/>
    <n v="20310"/>
    <n v="2634.4"/>
    <m/>
    <m/>
    <m/>
    <m/>
    <m/>
    <m/>
  </r>
  <r>
    <s v="DAWN 47&amp;49 - WELL D47 - ID 3503 - TELEMETRY"/>
    <s v="10G-310"/>
    <s v="REGULATED"/>
    <s v="45300"/>
    <x v="5"/>
    <n v="453006300278"/>
    <n v="780"/>
    <s v="453006300278.780"/>
    <n v="200712"/>
    <s v="000000"/>
    <x v="8"/>
    <n v="20310"/>
    <n v="15367.66"/>
    <m/>
    <m/>
    <n v="4182.4799999999996"/>
    <m/>
    <m/>
    <m/>
  </r>
  <r>
    <s v="DAWN 47&amp;49 - WELL D47 - ID 3503 - TELEMETRY"/>
    <s v="10G-310"/>
    <s v="UNREGULATED"/>
    <s v="55300"/>
    <x v="5"/>
    <n v="553006300047"/>
    <n v="780"/>
    <s v="553006300047.780"/>
    <n v="200112"/>
    <s v="000000"/>
    <x v="8"/>
    <s v="U-20310"/>
    <m/>
    <n v="1591"/>
    <m/>
    <m/>
    <m/>
    <m/>
    <m/>
  </r>
  <r>
    <s v="DAWN 47&amp;49 - WELL D47 - ID 3503 - TELEMETRY"/>
    <s v="10G-310"/>
    <s v="UNREGULATED"/>
    <s v="55300"/>
    <x v="5"/>
    <n v="553006300278"/>
    <n v="780"/>
    <s v="553006300278.780"/>
    <n v="200712"/>
    <s v="000000"/>
    <x v="8"/>
    <s v="U-20310"/>
    <m/>
    <n v="6757.04"/>
    <m/>
    <m/>
    <m/>
    <m/>
    <m/>
  </r>
  <r>
    <s v="DAWN 47&amp;49 - WELL D47 - ID3503 - ELCTRCL/CNTR"/>
    <s v="10G-310"/>
    <s v="REGULATED"/>
    <s v="45300"/>
    <x v="5"/>
    <n v="453006300047"/>
    <n v="84"/>
    <s v="453006300047.84"/>
    <n v="200112"/>
    <s v="000000"/>
    <x v="8"/>
    <n v="20310"/>
    <n v="1624.75"/>
    <m/>
    <n v="1624.75"/>
    <m/>
    <m/>
    <m/>
    <m/>
  </r>
  <r>
    <s v="DAWN 47&amp;49 - WELL D49 - ID 2658"/>
    <s v="10G-310"/>
    <s v="REGULATED"/>
    <s v="45300"/>
    <x v="5"/>
    <n v="453006300049"/>
    <n v="910"/>
    <s v="453006300049.910"/>
    <n v="199504"/>
    <s v="000000"/>
    <x v="8"/>
    <n v="20310"/>
    <n v="163593.70000000001"/>
    <m/>
    <m/>
    <m/>
    <m/>
    <m/>
    <m/>
  </r>
  <r>
    <s v="DAWN 47&amp;49 - WELL D49 - ID 2658"/>
    <s v="10G-310"/>
    <s v="UNREGULATED"/>
    <s v="55300"/>
    <x v="5"/>
    <n v="553006300049"/>
    <n v="910"/>
    <s v="553006300049.910"/>
    <n v="199504"/>
    <s v="000000"/>
    <x v="8"/>
    <s v="U-20310"/>
    <m/>
    <n v="98835"/>
    <m/>
    <m/>
    <m/>
    <m/>
    <m/>
  </r>
  <r>
    <s v="DAWN 47&amp;49 - WELL D49 - ID 2658 - RCTFIER#311"/>
    <s v="10G-310"/>
    <s v="REGULATED"/>
    <s v="45300"/>
    <x v="5"/>
    <n v="453006300049"/>
    <n v="670"/>
    <s v="453006300049.670"/>
    <n v="199512"/>
    <s v="000000"/>
    <x v="8"/>
    <n v="20310"/>
    <n v="1100.05"/>
    <m/>
    <n v="1100.05"/>
    <m/>
    <m/>
    <m/>
    <m/>
  </r>
  <r>
    <s v="DAWN 47&amp;49 - WELL D49 - ID2658 - GRND BD #311"/>
    <s v="10G-310"/>
    <s v="REGULATED"/>
    <s v="45300"/>
    <x v="5"/>
    <n v="453006300049"/>
    <n v="270"/>
    <s v="453006300049.270"/>
    <n v="199512"/>
    <s v="000000"/>
    <x v="8"/>
    <n v="20310"/>
    <n v="6325.67"/>
    <m/>
    <m/>
    <m/>
    <m/>
    <m/>
    <m/>
  </r>
  <r>
    <s v="DAWN 47&amp;49 - WELL D49 - ID2658 - GRND BD #311"/>
    <s v="10G-310"/>
    <s v="UNREGULATED"/>
    <s v="55300"/>
    <x v="5"/>
    <n v="553006300049"/>
    <n v="270"/>
    <s v="553006300049.270"/>
    <n v="199512"/>
    <s v="000000"/>
    <x v="8"/>
    <s v="U-20310"/>
    <m/>
    <n v="3822"/>
    <m/>
    <m/>
    <m/>
    <m/>
    <m/>
  </r>
  <r>
    <s v="DAWN 47&amp;49 - WELL D53 - ID 2696"/>
    <s v="10G-310"/>
    <s v="REGULATED"/>
    <s v="45300"/>
    <x v="5"/>
    <n v="453006300040"/>
    <n v="910"/>
    <s v="453006300040.910"/>
    <n v="200712"/>
    <s v="000000"/>
    <x v="8"/>
    <n v="20310"/>
    <n v="52323.46"/>
    <m/>
    <m/>
    <m/>
    <m/>
    <m/>
    <m/>
  </r>
  <r>
    <s v="DAWN 47&amp;49 - WELL D53 - ID 2696"/>
    <s v="10G-310"/>
    <s v="REGULATED"/>
    <s v="45300"/>
    <x v="5"/>
    <n v="453006300053"/>
    <n v="910"/>
    <s v="453006300053.910"/>
    <n v="197910"/>
    <s v="000000"/>
    <x v="8"/>
    <n v="20310"/>
    <n v="43794.73"/>
    <m/>
    <m/>
    <m/>
    <m/>
    <m/>
    <m/>
  </r>
  <r>
    <s v="DAWN 47&amp;49 - WELL D53 - ID 2696"/>
    <s v="10G-310"/>
    <s v="UNREGULATED"/>
    <s v="55300"/>
    <x v="5"/>
    <n v="553006300040"/>
    <n v="910"/>
    <s v="553006300040.910"/>
    <n v="200712"/>
    <s v="000000"/>
    <x v="8"/>
    <s v="U-20310"/>
    <m/>
    <n v="31612"/>
    <m/>
    <m/>
    <m/>
    <m/>
    <m/>
  </r>
  <r>
    <s v="DAWN 47&amp;49 - WELL D53 - ID 2696"/>
    <s v="10G-310"/>
    <s v="UNREGULATED"/>
    <s v="55300"/>
    <x v="5"/>
    <n v="553006300053"/>
    <n v="910"/>
    <s v="553006300053.910"/>
    <n v="197910"/>
    <s v="000000"/>
    <x v="8"/>
    <s v="U-20310"/>
    <m/>
    <n v="26458"/>
    <m/>
    <m/>
    <m/>
    <m/>
    <m/>
  </r>
  <r>
    <s v="DAWN 47&amp;49 STATION - TELEMETRY"/>
    <s v="10G-310"/>
    <s v="REGULATED"/>
    <s v="45700"/>
    <x v="0"/>
    <n v="457006300010"/>
    <n v="780"/>
    <s v="457006300010.780"/>
    <n v="199510"/>
    <s v="000000"/>
    <x v="8"/>
    <n v="20310"/>
    <n v="175173.69"/>
    <m/>
    <m/>
    <m/>
    <m/>
    <m/>
    <m/>
  </r>
  <r>
    <s v="DAWN 47&amp;49 STATION - PIGGING 8&quot; &amp; 10&quot;PIPING"/>
    <s v="10G-310"/>
    <s v="REGULATED"/>
    <s v="45700"/>
    <x v="0"/>
    <n v="457006300034"/>
    <n v="615"/>
    <s v="457006300034.615"/>
    <n v="200211"/>
    <s v="000000"/>
    <x v="8"/>
    <n v="20310"/>
    <n v="519171.49"/>
    <m/>
    <m/>
    <m/>
    <m/>
    <m/>
    <m/>
  </r>
  <r>
    <s v="DAWN 47-49 STATION"/>
    <s v="10G-310"/>
    <s v="REGULATED"/>
    <s v="45700"/>
    <x v="0"/>
    <n v="457006300064"/>
    <n v="615"/>
    <s v="457006300064.615"/>
    <n v="201012"/>
    <s v="000000"/>
    <x v="8"/>
    <n v="20310"/>
    <n v="13250.97"/>
    <m/>
    <m/>
    <m/>
    <m/>
    <m/>
    <m/>
  </r>
  <r>
    <s v="DAWN 47&amp;49 - ELECTRONIC CONTROLS"/>
    <s v="10G-310"/>
    <s v="REGULATED"/>
    <s v="45700"/>
    <x v="0"/>
    <n v="457006300090"/>
    <n v="780"/>
    <s v="457006300090.780"/>
    <n v="201112"/>
    <s v="000000"/>
    <x v="8"/>
    <n v="20310"/>
    <n v="19016.22"/>
    <m/>
    <m/>
    <m/>
    <m/>
    <m/>
    <m/>
  </r>
  <r>
    <s v="Dawn 47 &amp; 49 RTU Bristol"/>
    <s v="10G-310"/>
    <s v="REGULATED"/>
    <s v="45700"/>
    <x v="0"/>
    <n v="457006300185"/>
    <n v="780"/>
    <s v="457006300185.780"/>
    <n v="201711"/>
    <s v="000000"/>
    <x v="8"/>
    <n v="20310"/>
    <n v="28484.81"/>
    <m/>
    <m/>
    <m/>
    <m/>
    <m/>
    <m/>
  </r>
  <r>
    <s v="10G-310 DAWN 47-49, STO ABSENT TANK INSTALL"/>
    <s v="10G-310"/>
    <s v="REGULATED"/>
    <s v="45700"/>
    <x v="0"/>
    <n v="457006300219"/>
    <n v="615"/>
    <s v="457006300219.615"/>
    <n v="201812"/>
    <s v="000000"/>
    <x v="8"/>
    <n v="20310"/>
    <n v="66122.880000000005"/>
    <m/>
    <m/>
    <m/>
    <m/>
    <m/>
    <m/>
  </r>
  <r>
    <s v="SCADA - 47-49 Pool 10G-310"/>
    <s v="10G-310"/>
    <s v="UNREGULATED"/>
    <s v="55700"/>
    <x v="0"/>
    <n v="557000200209"/>
    <n v="615"/>
    <s v="557000200209.615"/>
    <n v="201809"/>
    <s v="000000"/>
    <x v="8"/>
    <s v="U-20310"/>
    <m/>
    <n v="228.85"/>
    <m/>
    <m/>
    <m/>
    <m/>
    <m/>
  </r>
  <r>
    <s v="SCADA - 47-49 Pool 10G-310"/>
    <s v="10G-310"/>
    <s v="UNREGULATED"/>
    <s v="55700"/>
    <x v="0"/>
    <n v="557000200209"/>
    <n v="780"/>
    <s v="557000200209.780"/>
    <n v="201809"/>
    <s v="000000"/>
    <x v="8"/>
    <s v="U-20310"/>
    <m/>
    <n v="2370.2800000000002"/>
    <m/>
    <m/>
    <m/>
    <m/>
    <m/>
  </r>
  <r>
    <s v="DAWN 47&amp;49 STATION - GROUND BED #999"/>
    <s v="10G-310"/>
    <s v="UNREGULATED"/>
    <s v="55700"/>
    <x v="0"/>
    <n v="557006300010"/>
    <n v="270"/>
    <s v="557006300010.270"/>
    <n v="199510"/>
    <s v="000000"/>
    <x v="8"/>
    <s v="U-20310"/>
    <m/>
    <n v="2138"/>
    <m/>
    <m/>
    <m/>
    <m/>
    <m/>
  </r>
  <r>
    <s v="DAWN 47&amp;49 STATION"/>
    <s v="10G-310"/>
    <s v="UNREGULATED"/>
    <s v="55700"/>
    <x v="0"/>
    <n v="557006300010"/>
    <n v="615"/>
    <s v="557006300010.615"/>
    <n v="199510"/>
    <s v="000000"/>
    <x v="8"/>
    <s v="U-20310"/>
    <m/>
    <n v="256422"/>
    <m/>
    <m/>
    <m/>
    <m/>
    <m/>
  </r>
  <r>
    <s v="DAWN 47&amp;49 STATION - TELEMETRY"/>
    <s v="10G-310"/>
    <s v="UNREGULATED"/>
    <s v="55700"/>
    <x v="0"/>
    <n v="557006300010"/>
    <n v="780"/>
    <s v="557006300010.780"/>
    <n v="199510"/>
    <s v="000000"/>
    <x v="8"/>
    <s v="U-20310"/>
    <m/>
    <n v="105832"/>
    <m/>
    <m/>
    <m/>
    <m/>
    <m/>
  </r>
  <r>
    <s v="DAWN 47&amp;49 STATION - PIGGING 8&quot; &amp; 10&quot;PIPING"/>
    <s v="10G-310"/>
    <s v="UNREGULATED"/>
    <s v="55700"/>
    <x v="0"/>
    <n v="557006300034"/>
    <n v="615"/>
    <s v="557006300034.615"/>
    <n v="200211"/>
    <s v="000000"/>
    <x v="8"/>
    <s v="U-20310"/>
    <m/>
    <n v="313659"/>
    <m/>
    <m/>
    <m/>
    <m/>
    <m/>
  </r>
  <r>
    <s v="DAWN 47-49, WELL D263, WELL OPTIMIZATION"/>
    <s v="10G-310"/>
    <s v="REGULATED"/>
    <s v="45300"/>
    <x v="5"/>
    <n v="453006300654"/>
    <n v="910"/>
    <s v="453006300654.910"/>
    <n v="201809"/>
    <s v="000000"/>
    <x v="8"/>
    <n v="20310"/>
    <n v="23642.01"/>
    <m/>
    <m/>
    <m/>
    <m/>
    <m/>
    <m/>
  </r>
  <r>
    <s v="DAWN 47-49, WELL D263, WELL OPTIMIZATION"/>
    <s v="10G-310"/>
    <s v="UNREGULATED"/>
    <s v="55300"/>
    <x v="5"/>
    <n v="553006300654"/>
    <n v="910"/>
    <s v="553006300654.910"/>
    <n v="201809"/>
    <s v="000000"/>
    <x v="8"/>
    <s v="U-20310"/>
    <m/>
    <n v="37733.11"/>
    <m/>
    <m/>
    <m/>
    <m/>
    <m/>
  </r>
  <r>
    <s v="DAWN 47-49, WELL D264, WELL OPTIMIZATION"/>
    <s v="10G-310"/>
    <s v="UNREGULATED"/>
    <s v="55300"/>
    <x v="5"/>
    <n v="553006300653"/>
    <n v="910"/>
    <s v="553006300653.910"/>
    <n v="201809"/>
    <s v="000000"/>
    <x v="8"/>
    <s v="U-20310"/>
    <m/>
    <n v="55217.58"/>
    <m/>
    <m/>
    <m/>
    <m/>
    <m/>
  </r>
  <r>
    <s v="Dawn 59 &amp; 85 - Evan's Prop- Drive Shed Upgrade"/>
    <s v="10G-302"/>
    <s v="REGULATED"/>
    <s v="45200"/>
    <x v="1"/>
    <n v="452006400231"/>
    <n v="764"/>
    <s v="452006400231.764"/>
    <n v="201412"/>
    <s v="000000"/>
    <x v="27"/>
    <n v="20310"/>
    <n v="38962.5"/>
    <m/>
    <m/>
    <m/>
    <m/>
    <m/>
    <m/>
  </r>
  <r>
    <s v="Dawn 59 &amp; 85 - Evan's Prop- Drive Shed Upgrade"/>
    <s v="10G-302"/>
    <s v="UNREGULATED"/>
    <s v="55200"/>
    <x v="1"/>
    <n v="552006400231"/>
    <n v="764"/>
    <s v="552006400231.764"/>
    <n v="201412"/>
    <s v="000000"/>
    <x v="27"/>
    <s v="U-20310"/>
    <m/>
    <n v="23537.5"/>
    <m/>
    <m/>
    <m/>
    <m/>
    <m/>
  </r>
  <r>
    <s v="Dawn 59 &amp; 85 - Well D244 - ID 2925"/>
    <m/>
    <s v="REGULATED"/>
    <s v="45300"/>
    <x v="5"/>
    <n v="453006400474"/>
    <n v="910"/>
    <s v="453006400474.910"/>
    <n v="201412"/>
    <s v="000000"/>
    <x v="27"/>
    <n v="20310"/>
    <n v="9409.81"/>
    <m/>
    <m/>
    <m/>
    <m/>
    <m/>
    <m/>
  </r>
  <r>
    <s v="Dawn 59 &amp; 85 - Well D244 - ID 2925"/>
    <m/>
    <s v="UNREGULATED"/>
    <s v="55300"/>
    <x v="5"/>
    <n v="553006400474"/>
    <n v="910"/>
    <s v="553006400474.910"/>
    <n v="201412"/>
    <s v="000000"/>
    <x v="27"/>
    <s v="U-20310"/>
    <m/>
    <n v="32337.360000000001"/>
    <m/>
    <m/>
    <m/>
    <m/>
    <m/>
  </r>
  <r>
    <s v="DAWN 59&amp;85 - BASE PRESSURE GAS"/>
    <m/>
    <s v="REGULATED"/>
    <s v="45800"/>
    <x v="6"/>
    <n v="458006400001"/>
    <n v="1064"/>
    <s v="458006400001.1064"/>
    <n v="196403"/>
    <s v="000000"/>
    <x v="27"/>
    <n v="20310"/>
    <n v="922906.04"/>
    <m/>
    <m/>
    <m/>
    <m/>
    <m/>
    <m/>
  </r>
  <r>
    <s v="DAWN 59&amp;85 - BASE PRESSURE GAS"/>
    <m/>
    <s v="UNREGULATED"/>
    <s v="55800"/>
    <x v="6"/>
    <n v="558006400001"/>
    <n v="1064"/>
    <s v="558006400001.1064"/>
    <n v="196403"/>
    <s v="000000"/>
    <x v="27"/>
    <s v="U-20310"/>
    <m/>
    <n v="557575"/>
    <m/>
    <m/>
    <m/>
    <m/>
    <m/>
  </r>
  <r>
    <s v="DAWN 59&amp;85 - GROUNDBED # 131"/>
    <m/>
    <s v="REGULATED"/>
    <s v="45500"/>
    <x v="3"/>
    <n v="455006420131"/>
    <n v="1999"/>
    <s v="455006420131.1999"/>
    <n v="199905"/>
    <s v="000000"/>
    <x v="27"/>
    <n v="20310"/>
    <n v="12976.72"/>
    <m/>
    <m/>
    <m/>
    <m/>
    <m/>
    <m/>
  </r>
  <r>
    <s v="DAWN 59&amp;85 - GROUNDBED # 131"/>
    <m/>
    <s v="REGULATED"/>
    <s v="45500"/>
    <x v="3"/>
    <n v="455006420131"/>
    <n v="2004"/>
    <s v="455006420131.2004"/>
    <n v="200412"/>
    <s v="000000"/>
    <x v="27"/>
    <n v="20310"/>
    <n v="5351.67"/>
    <m/>
    <m/>
    <m/>
    <m/>
    <m/>
    <m/>
  </r>
  <r>
    <s v="DAWN 59&amp;85 - GROUNDBED # 131"/>
    <m/>
    <s v="UNREGULATED"/>
    <s v="55500"/>
    <x v="3"/>
    <n v="555006420131"/>
    <n v="1999"/>
    <s v="555006420131.1999"/>
    <n v="199905"/>
    <s v="000000"/>
    <x v="27"/>
    <s v="U-20310"/>
    <m/>
    <n v="7840"/>
    <m/>
    <m/>
    <m/>
    <m/>
    <m/>
  </r>
  <r>
    <s v="DAWN 59&amp;85 - GROUNDBED # 131"/>
    <m/>
    <s v="UNREGULATED"/>
    <s v="55500"/>
    <x v="3"/>
    <n v="555006420131"/>
    <n v="2004"/>
    <s v="555006420131.2004"/>
    <n v="200412"/>
    <s v="000000"/>
    <x v="27"/>
    <s v="U-20310"/>
    <m/>
    <n v="3234"/>
    <m/>
    <m/>
    <m/>
    <m/>
    <m/>
  </r>
  <r>
    <s v="DAWN 59&amp;85 - LAND RIGHTS"/>
    <m/>
    <s v="REGULATED"/>
    <s v="45100"/>
    <x v="4"/>
    <n v="451006400001"/>
    <n v="1995"/>
    <s v="451006400001.1995"/>
    <n v="199509"/>
    <s v="000000"/>
    <x v="27"/>
    <n v="20310"/>
    <n v="169432.44"/>
    <m/>
    <m/>
    <m/>
    <m/>
    <m/>
    <m/>
  </r>
  <r>
    <s v="DAWN 59&amp;85 - LAND RIGHTS"/>
    <m/>
    <s v="UNREGULATED"/>
    <s v="55100"/>
    <x v="4"/>
    <n v="551006400001"/>
    <n v="1995"/>
    <s v="551006400001.1995"/>
    <n v="199509"/>
    <s v="000000"/>
    <x v="27"/>
    <s v="U-20310"/>
    <m/>
    <n v="102363"/>
    <m/>
    <m/>
    <m/>
    <m/>
    <m/>
  </r>
  <r>
    <s v="DAWN 59&amp;85 - STATION"/>
    <s v="10G-302"/>
    <s v="UNREGULATED"/>
    <s v="55700"/>
    <x v="0"/>
    <n v="557006400044"/>
    <n v="615"/>
    <s v="557006400044.615"/>
    <n v="200810"/>
    <s v="000000"/>
    <x v="27"/>
    <s v="U-20310"/>
    <m/>
    <n v="2700659.56"/>
    <m/>
    <m/>
    <m/>
    <m/>
    <m/>
  </r>
  <r>
    <s v="DAWN 59&amp;85 - STEEL - NPS 10   (273.0)"/>
    <m/>
    <s v="REGULATED"/>
    <s v="45500"/>
    <x v="3"/>
    <n v="455006401000"/>
    <n v="1078"/>
    <s v="455006401000.1078"/>
    <n v="197709"/>
    <s v="000000"/>
    <x v="27"/>
    <n v="20310"/>
    <n v="57747.09"/>
    <m/>
    <m/>
    <m/>
    <m/>
    <m/>
    <m/>
  </r>
  <r>
    <s v="DAWN 59&amp;85 - STEEL - NPS 10   (273.0)"/>
    <m/>
    <s v="REGULATED"/>
    <s v="45500"/>
    <x v="3"/>
    <n v="455006401000"/>
    <n v="2001"/>
    <s v="455006401000.2001"/>
    <n v="200110"/>
    <s v="000000"/>
    <x v="27"/>
    <n v="20310"/>
    <n v="60742.57"/>
    <m/>
    <m/>
    <m/>
    <m/>
    <m/>
    <m/>
  </r>
  <r>
    <s v="DAWN 59&amp;85 - STEEL - NPS 10   (273.0)"/>
    <m/>
    <s v="UNREGULATED"/>
    <s v="55500"/>
    <x v="3"/>
    <n v="555006401000"/>
    <n v="1078"/>
    <s v="555006401000.1078"/>
    <n v="197709"/>
    <s v="000000"/>
    <x v="27"/>
    <s v="U-20310"/>
    <m/>
    <n v="34888"/>
    <m/>
    <m/>
    <m/>
    <m/>
    <m/>
  </r>
  <r>
    <s v="DAWN 59&amp;85 - STEEL - NPS 10   (273.0)"/>
    <m/>
    <s v="UNREGULATED"/>
    <s v="55500"/>
    <x v="3"/>
    <n v="555006401000"/>
    <n v="2001"/>
    <s v="555006401000.2001"/>
    <n v="200110"/>
    <s v="000000"/>
    <x v="27"/>
    <s v="U-20310"/>
    <m/>
    <n v="36697.57"/>
    <m/>
    <m/>
    <m/>
    <m/>
    <m/>
  </r>
  <r>
    <s v="DAWN 59&amp;85 - STEEL - NPS 10   (273.0)"/>
    <m/>
    <s v="UNREGULATED"/>
    <s v="55500"/>
    <x v="3"/>
    <n v="555006401000"/>
    <n v="2008"/>
    <s v="555006401000.2008"/>
    <n v="200811"/>
    <s v="000000"/>
    <x v="27"/>
    <s v="U-20310"/>
    <m/>
    <n v="759894.39"/>
    <m/>
    <m/>
    <m/>
    <m/>
    <m/>
  </r>
  <r>
    <s v="DAWN 59&amp;85 - STEEL - NPS 12"/>
    <m/>
    <s v="UNREGULATED"/>
    <s v="55500"/>
    <x v="3"/>
    <n v="555006401200"/>
    <n v="2008"/>
    <s v="555006401200.2008"/>
    <n v="200811"/>
    <s v="000000"/>
    <x v="27"/>
    <s v="U-20310"/>
    <m/>
    <n v="23787.919999999998"/>
    <m/>
    <m/>
    <m/>
    <m/>
    <m/>
  </r>
  <r>
    <s v="DAWN 59&amp;85 - STEEL - NPS 16"/>
    <m/>
    <s v="UNREGULATED"/>
    <s v="55500"/>
    <x v="3"/>
    <n v="555006401600"/>
    <n v="2008"/>
    <s v="555006401600.2008"/>
    <n v="200811"/>
    <s v="000000"/>
    <x v="27"/>
    <s v="U-20310"/>
    <m/>
    <n v="44941.72"/>
    <m/>
    <m/>
    <m/>
    <m/>
    <m/>
  </r>
  <r>
    <s v="DAWN 59&amp;85 - STEEL - NPS 20   (508.0)"/>
    <m/>
    <s v="REGULATED"/>
    <s v="45500"/>
    <x v="3"/>
    <n v="455006402000"/>
    <n v="1078"/>
    <s v="455006402000.1078"/>
    <n v="197709"/>
    <s v="000000"/>
    <x v="27"/>
    <n v="20310"/>
    <n v="46289.5"/>
    <m/>
    <m/>
    <m/>
    <m/>
    <m/>
    <m/>
  </r>
  <r>
    <s v="DAWN 59&amp;85 - STEEL - NPS 20   (508.0)"/>
    <m/>
    <s v="REGULATED"/>
    <s v="45500"/>
    <x v="3"/>
    <n v="455006402000"/>
    <n v="2001"/>
    <s v="455006402000.2001"/>
    <n v="200110"/>
    <s v="000000"/>
    <x v="27"/>
    <n v="20310"/>
    <n v="801632.04"/>
    <m/>
    <m/>
    <m/>
    <m/>
    <m/>
    <m/>
  </r>
  <r>
    <s v="DAWN 59&amp;85 - STEEL - NPS 20   (508.0)"/>
    <m/>
    <s v="UNREGULATED"/>
    <s v="55500"/>
    <x v="3"/>
    <n v="555006402000"/>
    <n v="1078"/>
    <s v="555006402000.1078"/>
    <n v="197709"/>
    <s v="000000"/>
    <x v="27"/>
    <s v="U-20310"/>
    <m/>
    <n v="27966"/>
    <m/>
    <m/>
    <m/>
    <m/>
    <m/>
  </r>
  <r>
    <s v="DAWN 59&amp;85 - STEEL - NPS 20   (508.0)"/>
    <m/>
    <s v="UNREGULATED"/>
    <s v="55500"/>
    <x v="3"/>
    <n v="555006402000"/>
    <n v="2001"/>
    <s v="555006402000.2001"/>
    <n v="200110"/>
    <s v="000000"/>
    <x v="27"/>
    <s v="U-20310"/>
    <m/>
    <n v="484307"/>
    <m/>
    <m/>
    <m/>
    <m/>
    <m/>
  </r>
  <r>
    <s v="DAWN 59&amp;85 - WELL D140 - ID 2923"/>
    <m/>
    <s v="REGULATED"/>
    <s v="45300"/>
    <x v="5"/>
    <n v="453006400140"/>
    <n v="910"/>
    <s v="453006400140.910"/>
    <n v="194812"/>
    <s v="000000"/>
    <x v="27"/>
    <n v="20310"/>
    <n v="81379.429999999993"/>
    <m/>
    <m/>
    <m/>
    <m/>
    <m/>
    <m/>
  </r>
  <r>
    <s v="DAWN 59&amp;85 - WELL D140 - ID 2923"/>
    <m/>
    <s v="UNREGULATED"/>
    <s v="55300"/>
    <x v="5"/>
    <n v="553006400140"/>
    <n v="910"/>
    <s v="553006400140.910"/>
    <n v="194812"/>
    <s v="000000"/>
    <x v="27"/>
    <s v="U-20310"/>
    <m/>
    <n v="49166"/>
    <m/>
    <m/>
    <m/>
    <m/>
    <m/>
  </r>
  <r>
    <s v="DAWN 59&amp;85 - WELL D140 - ID 2923"/>
    <m/>
    <s v="UNREGULATED"/>
    <s v="55300"/>
    <x v="5"/>
    <n v="553006400483"/>
    <n v="910"/>
    <s v="553006400483.910"/>
    <n v="201701"/>
    <s v="000000"/>
    <x v="27"/>
    <s v="U-20310"/>
    <m/>
    <n v="147644.41"/>
    <m/>
    <m/>
    <m/>
    <m/>
    <m/>
  </r>
  <r>
    <s v="DAWN 59&amp;85 - WELL D242 - ID 2924"/>
    <m/>
    <s v="REGULATED"/>
    <s v="45300"/>
    <x v="5"/>
    <n v="453006400242"/>
    <n v="910"/>
    <s v="453006400242.910"/>
    <n v="197707"/>
    <s v="000000"/>
    <x v="27"/>
    <n v="20310"/>
    <n v="401239.76"/>
    <m/>
    <m/>
    <m/>
    <m/>
    <m/>
    <m/>
  </r>
  <r>
    <s v="DAWN 59&amp;85 - WELL D242 - ID 2924"/>
    <m/>
    <s v="UNREGULATED"/>
    <s v="55300"/>
    <x v="5"/>
    <n v="553006400242"/>
    <n v="910"/>
    <s v="553006400242.910"/>
    <n v="197707"/>
    <s v="000000"/>
    <x v="27"/>
    <s v="U-20310"/>
    <m/>
    <n v="242409"/>
    <m/>
    <m/>
    <m/>
    <m/>
    <m/>
  </r>
  <r>
    <s v="DAWN 59&amp;85 - WELL D242 - ID 2924"/>
    <m/>
    <s v="UNREGULATED"/>
    <s v="55300"/>
    <x v="5"/>
    <n v="553006400464"/>
    <n v="910"/>
    <s v="553006400464.910"/>
    <n v="201409"/>
    <s v="000000"/>
    <x v="27"/>
    <s v="U-20310"/>
    <m/>
    <n v="29409.05"/>
    <m/>
    <m/>
    <m/>
    <m/>
    <m/>
  </r>
  <r>
    <s v="DAWN 59&amp;85 - WELL D242 - ID 2924"/>
    <m/>
    <s v="UNREGULATED"/>
    <s v="55300"/>
    <x v="5"/>
    <n v="553006400484"/>
    <n v="910"/>
    <s v="553006400484.910"/>
    <n v="201701"/>
    <s v="000000"/>
    <x v="27"/>
    <s v="U-20310"/>
    <m/>
    <n v="147644.41"/>
    <m/>
    <m/>
    <m/>
    <m/>
    <m/>
  </r>
  <r>
    <s v="DAWN 59&amp;85 - WELL D243 - ID 3044"/>
    <m/>
    <s v="REGULATED"/>
    <s v="45300"/>
    <x v="5"/>
    <n v="453006400243"/>
    <n v="910"/>
    <s v="453006400243.910"/>
    <n v="197708"/>
    <s v="000000"/>
    <x v="27"/>
    <n v="20310"/>
    <n v="351687.73"/>
    <m/>
    <m/>
    <m/>
    <m/>
    <m/>
    <m/>
  </r>
  <r>
    <s v="DAWN 59&amp;85 - WELL D243 - ID 3044"/>
    <m/>
    <s v="UNREGULATED"/>
    <s v="55300"/>
    <x v="5"/>
    <n v="553006400243"/>
    <n v="910"/>
    <s v="553006400243.910"/>
    <n v="197708"/>
    <s v="000000"/>
    <x v="27"/>
    <s v="U-20310"/>
    <m/>
    <n v="212473"/>
    <m/>
    <m/>
    <m/>
    <m/>
    <m/>
  </r>
  <r>
    <s v="DAWN 59&amp;85 - WELL D243 - ID 3044"/>
    <m/>
    <s v="UNREGULATED"/>
    <s v="55300"/>
    <x v="5"/>
    <n v="553006400485"/>
    <n v="910"/>
    <s v="553006400485.910"/>
    <n v="201701"/>
    <s v="000000"/>
    <x v="27"/>
    <s v="U-20310"/>
    <m/>
    <n v="147644.41"/>
    <m/>
    <m/>
    <m/>
    <m/>
    <m/>
  </r>
  <r>
    <s v="DAWN 59&amp;85 - WELL D244 - ID 2925"/>
    <m/>
    <s v="REGULATED"/>
    <s v="45300"/>
    <x v="5"/>
    <n v="453006400244"/>
    <n v="910"/>
    <s v="453006400244.910"/>
    <n v="199512"/>
    <s v="000000"/>
    <x v="27"/>
    <n v="20310"/>
    <n v="257212.41"/>
    <m/>
    <m/>
    <m/>
    <m/>
    <m/>
    <m/>
  </r>
  <r>
    <s v="DAWN 59&amp;85 - WELL D244 - ID 2925"/>
    <m/>
    <s v="UNREGULATED"/>
    <s v="55300"/>
    <x v="5"/>
    <n v="553006400244"/>
    <n v="910"/>
    <s v="553006400244.910"/>
    <n v="199512"/>
    <s v="000000"/>
    <x v="27"/>
    <s v="U-20310"/>
    <m/>
    <n v="155395"/>
    <m/>
    <m/>
    <m/>
    <m/>
    <m/>
  </r>
  <r>
    <s v="DAWN 59&amp;85 - WELL D244 - ID 2925 - Observation"/>
    <m/>
    <s v="UNREGULATED"/>
    <s v="55300"/>
    <x v="5"/>
    <n v="553006400486"/>
    <n v="910"/>
    <s v="553006400486.910"/>
    <n v="201701"/>
    <s v="000000"/>
    <x v="27"/>
    <s v="U-20310"/>
    <m/>
    <n v="147644.41"/>
    <m/>
    <m/>
    <m/>
    <m/>
    <m/>
  </r>
  <r>
    <s v="DAWN 59&amp;85 - WELL D244 - ID2925 - TELEMTRY"/>
    <m/>
    <s v="REGULATED"/>
    <s v="45300"/>
    <x v="5"/>
    <n v="453006400244"/>
    <n v="780"/>
    <s v="453006400244.780"/>
    <n v="199512"/>
    <s v="000000"/>
    <x v="27"/>
    <n v="20310"/>
    <n v="8537.56"/>
    <m/>
    <m/>
    <m/>
    <m/>
    <m/>
    <m/>
  </r>
  <r>
    <s v="DAWN 59&amp;85 - WELL D244 - ID2925 - TELEMTRY"/>
    <m/>
    <s v="UNREGULATED"/>
    <s v="55300"/>
    <x v="5"/>
    <n v="553006400244"/>
    <n v="780"/>
    <s v="553006400244.780"/>
    <n v="199512"/>
    <s v="000000"/>
    <x v="27"/>
    <s v="U-20310"/>
    <m/>
    <n v="5158"/>
    <m/>
    <m/>
    <m/>
    <m/>
    <m/>
  </r>
  <r>
    <s v="DAWN 59&amp;85 - WELL D244 - ID2925 - TELEMTRY"/>
    <m/>
    <s v="UNREGULATED"/>
    <s v="55300"/>
    <x v="5"/>
    <n v="553006400465"/>
    <n v="910"/>
    <s v="553006400465.910"/>
    <n v="201409"/>
    <s v="000000"/>
    <x v="27"/>
    <s v="U-20310"/>
    <m/>
    <n v="29409.040000000001"/>
    <m/>
    <m/>
    <m/>
    <m/>
    <m/>
  </r>
  <r>
    <s v="DAWN 59&amp;85 - WELL D245 - ID 2926"/>
    <m/>
    <s v="REGULATED"/>
    <s v="45300"/>
    <x v="5"/>
    <n v="453006400245"/>
    <n v="910"/>
    <s v="453006400245.910"/>
    <n v="197709"/>
    <s v="000000"/>
    <x v="27"/>
    <n v="20310"/>
    <n v="324104.78000000003"/>
    <m/>
    <m/>
    <m/>
    <m/>
    <m/>
    <m/>
  </r>
  <r>
    <s v="DAWN 59&amp;85 - WELL D245 - ID 2926"/>
    <m/>
    <s v="UNREGULATED"/>
    <s v="55300"/>
    <x v="5"/>
    <n v="553006400245"/>
    <n v="910"/>
    <s v="553006400245.910"/>
    <n v="197709"/>
    <s v="000000"/>
    <x v="27"/>
    <s v="U-20310"/>
    <m/>
    <n v="195809"/>
    <m/>
    <m/>
    <m/>
    <m/>
    <m/>
  </r>
  <r>
    <s v="DAWN 59&amp;85 - WELL D245 - ID 2926"/>
    <m/>
    <s v="UNREGULATED"/>
    <s v="55300"/>
    <x v="5"/>
    <n v="553006400487"/>
    <n v="910"/>
    <s v="553006400487.910"/>
    <n v="201701"/>
    <s v="000000"/>
    <x v="27"/>
    <s v="U-20310"/>
    <m/>
    <n v="147644.41"/>
    <m/>
    <m/>
    <m/>
    <m/>
    <m/>
  </r>
  <r>
    <s v="DAWN 59&amp;85 - WELL D273"/>
    <m/>
    <s v="UNREGULATED"/>
    <s v="55300"/>
    <x v="5"/>
    <n v="553006400273"/>
    <n v="752"/>
    <s v="553006400273.752"/>
    <n v="200811"/>
    <s v="000000"/>
    <x v="27"/>
    <s v="U-20310"/>
    <m/>
    <n v="309485.89"/>
    <m/>
    <m/>
    <m/>
    <m/>
    <m/>
  </r>
  <r>
    <s v="DAWN 59&amp;85 - WELL D273"/>
    <m/>
    <s v="UNREGULATED"/>
    <s v="55300"/>
    <x v="5"/>
    <n v="553006400273"/>
    <n v="910"/>
    <s v="553006400273.910"/>
    <n v="200811"/>
    <s v="000000"/>
    <x v="27"/>
    <s v="U-20310"/>
    <m/>
    <n v="735133.37"/>
    <m/>
    <m/>
    <m/>
    <m/>
    <m/>
  </r>
  <r>
    <s v="DAWN 59&amp;85 - WELL D273 ID 11204"/>
    <m/>
    <s v="REGULATED"/>
    <s v="45300"/>
    <x v="5"/>
    <n v="453006400558"/>
    <n v="910"/>
    <s v="453006400558.910"/>
    <n v="201510"/>
    <s v="000000"/>
    <x v="27"/>
    <n v="20310"/>
    <n v="8961.44"/>
    <m/>
    <m/>
    <m/>
    <m/>
    <m/>
    <m/>
  </r>
  <r>
    <s v="DAWN 59&amp;85 - WELL D273 ID 11204"/>
    <m/>
    <s v="UNREGULATED"/>
    <s v="55300"/>
    <x v="5"/>
    <n v="553006400558"/>
    <n v="910"/>
    <s v="553006400558.910"/>
    <n v="201510"/>
    <s v="000000"/>
    <x v="27"/>
    <s v="U-20310"/>
    <m/>
    <n v="30867.17"/>
    <m/>
    <m/>
    <m/>
    <m/>
    <m/>
  </r>
  <r>
    <s v="DAWN 59&amp;85 - WELL D273 ID 11206"/>
    <m/>
    <s v="UNREGULATED"/>
    <s v="55300"/>
    <x v="5"/>
    <n v="553006400559"/>
    <n v="910"/>
    <s v="553006400559.910"/>
    <n v="201510"/>
    <s v="000000"/>
    <x v="27"/>
    <s v="U-20310"/>
    <m/>
    <n v="31727.07"/>
    <m/>
    <m/>
    <m/>
    <m/>
    <m/>
  </r>
  <r>
    <s v="DAWN 59&amp;85 - WELL D274"/>
    <m/>
    <s v="UNREGULATED"/>
    <s v="55300"/>
    <x v="5"/>
    <n v="553006400274"/>
    <n v="910"/>
    <s v="553006400274.910"/>
    <n v="200811"/>
    <s v="000000"/>
    <x v="27"/>
    <s v="U-20310"/>
    <m/>
    <n v="759524.07"/>
    <m/>
    <m/>
    <m/>
    <m/>
    <m/>
  </r>
  <r>
    <s v="DAWN 59&amp;85 - WELL D275"/>
    <m/>
    <s v="UNREGULATED"/>
    <s v="55300"/>
    <x v="5"/>
    <n v="553006400275"/>
    <n v="910"/>
    <s v="553006400275.910"/>
    <n v="200811"/>
    <s v="000000"/>
    <x v="27"/>
    <s v="U-20310"/>
    <m/>
    <n v="701894.89"/>
    <m/>
    <m/>
    <m/>
    <m/>
    <m/>
  </r>
  <r>
    <s v="DAWN 59&amp;85 - WELL D275 ID 11206"/>
    <s v="10G-302"/>
    <s v="REGULATED"/>
    <s v="45300"/>
    <x v="5"/>
    <n v="453006400559"/>
    <n v="910"/>
    <s v="453006400559.910"/>
    <n v="201510"/>
    <s v="000000"/>
    <x v="27"/>
    <n v="20310"/>
    <n v="9211.09"/>
    <m/>
    <m/>
    <m/>
    <m/>
    <m/>
    <m/>
  </r>
  <r>
    <s v="DAWN 59&amp;85 - WELL D276"/>
    <m/>
    <s v="UNREGULATED"/>
    <s v="55300"/>
    <x v="5"/>
    <n v="553006400276"/>
    <n v="910"/>
    <s v="553006400276.910"/>
    <n v="200811"/>
    <s v="000000"/>
    <x v="27"/>
    <s v="U-20310"/>
    <m/>
    <n v="777347.76"/>
    <m/>
    <m/>
    <m/>
    <m/>
    <m/>
  </r>
  <r>
    <s v="DAWN 59&amp;85 - WELL D277"/>
    <m/>
    <s v="UNREGULATED"/>
    <s v="55300"/>
    <x v="5"/>
    <n v="553006400277"/>
    <n v="910"/>
    <s v="553006400277.910"/>
    <n v="200811"/>
    <s v="000000"/>
    <x v="27"/>
    <s v="U-20310"/>
    <m/>
    <n v="750755.24"/>
    <m/>
    <m/>
    <m/>
    <m/>
    <m/>
  </r>
  <r>
    <s v="Dawn 59&amp;85 Land - Coke Property - S of Evans Pro"/>
    <m/>
    <s v="REGULATED"/>
    <s v="45000"/>
    <x v="7"/>
    <n v="450006400052"/>
    <n v="2014"/>
    <s v="450006400052.2014"/>
    <n v="201407"/>
    <s v="000000"/>
    <x v="27"/>
    <n v="20310"/>
    <n v="144932.43"/>
    <m/>
    <m/>
    <m/>
    <m/>
    <m/>
    <m/>
  </r>
  <r>
    <s v="Dawn 59&amp;85 Land - Coke Property - S of Evans Pro"/>
    <m/>
    <s v="UNREGULATED"/>
    <s v="55000"/>
    <x v="7"/>
    <n v="550006400052"/>
    <n v="2014"/>
    <s v="550006400052.2014"/>
    <n v="201407"/>
    <s v="000000"/>
    <x v="27"/>
    <s v="U-20310"/>
    <m/>
    <n v="87554.63"/>
    <m/>
    <m/>
    <m/>
    <m/>
    <m/>
  </r>
  <r>
    <s v="DAWN 59&amp;85 STATION"/>
    <s v="10G-302"/>
    <s v="REGULATED"/>
    <s v="45700"/>
    <x v="0"/>
    <n v="457006400029"/>
    <n v="615"/>
    <s v="457006400029.615"/>
    <n v="200110"/>
    <s v="000000"/>
    <x v="27"/>
    <n v="20310"/>
    <n v="2133354.1"/>
    <m/>
    <m/>
    <m/>
    <m/>
    <m/>
    <m/>
  </r>
  <r>
    <s v="DAWN 59&amp;85 STATION"/>
    <s v="10G-302"/>
    <s v="UNREGULATED"/>
    <s v="55700"/>
    <x v="0"/>
    <n v="557006400029"/>
    <n v="615"/>
    <s v="557006400029.615"/>
    <n v="200110"/>
    <s v="000000"/>
    <x v="27"/>
    <s v="U-20310"/>
    <m/>
    <n v="1288870"/>
    <m/>
    <m/>
    <m/>
    <m/>
    <m/>
  </r>
  <r>
    <s v="DAWN 59&amp;85 STATION - CONTROL BUILDING"/>
    <s v="10G-302"/>
    <s v="REGULATED"/>
    <s v="45200"/>
    <x v="1"/>
    <n v="452006400106"/>
    <n v="763"/>
    <s v="452006400106.763"/>
    <n v="200110"/>
    <s v="000000"/>
    <x v="27"/>
    <n v="20310"/>
    <n v="17996.830000000002"/>
    <m/>
    <m/>
    <m/>
    <m/>
    <m/>
    <m/>
  </r>
  <r>
    <s v="DAWN 59&amp;85 STATION - CONTROL BUILDING"/>
    <s v="10G-302"/>
    <s v="UNREGULATED"/>
    <s v="55200"/>
    <x v="1"/>
    <n v="552006400106"/>
    <n v="763"/>
    <s v="552006400106.763"/>
    <n v="200110"/>
    <s v="000000"/>
    <x v="27"/>
    <s v="U-20310"/>
    <m/>
    <n v="10873"/>
    <m/>
    <m/>
    <m/>
    <m/>
    <m/>
  </r>
  <r>
    <s v="DAWN 59&amp;85 STATION - TELEMETRY"/>
    <s v="10G-302"/>
    <s v="REGULATED"/>
    <s v="45700"/>
    <x v="0"/>
    <n v="457006400029"/>
    <n v="780"/>
    <s v="457006400029.780"/>
    <n v="200110"/>
    <s v="000000"/>
    <x v="27"/>
    <n v="20310"/>
    <n v="38477.18"/>
    <m/>
    <m/>
    <m/>
    <m/>
    <m/>
    <m/>
  </r>
  <r>
    <s v="DAWN 59&amp;85 STATION - TELEMETRY"/>
    <s v="10G-302"/>
    <s v="REGULATED"/>
    <s v="45700"/>
    <x v="0"/>
    <n v="457006400051"/>
    <n v="780"/>
    <s v="457006400051.780"/>
    <n v="200712"/>
    <s v="000000"/>
    <x v="27"/>
    <n v="20310"/>
    <n v="15395.35"/>
    <m/>
    <m/>
    <n v="4190.0200000000004"/>
    <m/>
    <m/>
    <m/>
  </r>
  <r>
    <s v="DAWN 59&amp;85 STATION - TELEMETRY"/>
    <s v="10G-302"/>
    <s v="UNREGULATED"/>
    <s v="55700"/>
    <x v="0"/>
    <n v="557006400029"/>
    <n v="780"/>
    <s v="557006400029.780"/>
    <n v="200110"/>
    <s v="000000"/>
    <x v="27"/>
    <s v="U-20310"/>
    <m/>
    <n v="23246"/>
    <m/>
    <m/>
    <m/>
    <m/>
    <m/>
  </r>
  <r>
    <s v="DAWN 59&amp;85 STATION - TELEMETRY"/>
    <s v="10G-302"/>
    <s v="UNREGULATED"/>
    <s v="55700"/>
    <x v="0"/>
    <n v="557006400051"/>
    <n v="780"/>
    <s v="557006400051.780"/>
    <n v="200712"/>
    <s v="000000"/>
    <x v="27"/>
    <s v="U-20310"/>
    <m/>
    <n v="6769.22"/>
    <m/>
    <m/>
    <m/>
    <m/>
    <m/>
  </r>
  <r>
    <s v="DAWN 59&amp;85 -WELL UD272 - ID 10392"/>
    <m/>
    <s v="UNREGULATED"/>
    <s v="55300"/>
    <x v="5"/>
    <n v="553006400488"/>
    <n v="910"/>
    <s v="553006400488.910"/>
    <n v="201701"/>
    <s v="000000"/>
    <x v="27"/>
    <s v="U-20310"/>
    <m/>
    <n v="147644.41"/>
    <m/>
    <m/>
    <m/>
    <m/>
    <m/>
  </r>
  <r>
    <s v="DAWN 59&amp;85 -WELL UD273 - ID 11204"/>
    <m/>
    <s v="UNREGULATED"/>
    <s v="55300"/>
    <x v="5"/>
    <n v="553006400489"/>
    <n v="910"/>
    <s v="553006400489.910"/>
    <n v="201701"/>
    <s v="000000"/>
    <x v="27"/>
    <s v="U-20310"/>
    <m/>
    <n v="147644.41"/>
    <m/>
    <m/>
    <m/>
    <m/>
    <m/>
  </r>
  <r>
    <s v="DAWN 59&amp;85 -WELL UD274 - ID 11201"/>
    <m/>
    <s v="UNREGULATED"/>
    <s v="55300"/>
    <x v="5"/>
    <n v="553006400490"/>
    <n v="910"/>
    <s v="553006400490.910"/>
    <n v="201701"/>
    <s v="000000"/>
    <x v="27"/>
    <s v="U-20310"/>
    <m/>
    <n v="147644.41"/>
    <m/>
    <m/>
    <m/>
    <m/>
    <m/>
  </r>
  <r>
    <s v="DAWN 59&amp;85 -WELL UD275 - ID 11203"/>
    <m/>
    <s v="UNREGULATED"/>
    <s v="55300"/>
    <x v="5"/>
    <n v="553006400491"/>
    <n v="910"/>
    <s v="553006400491.910"/>
    <n v="201701"/>
    <s v="000000"/>
    <x v="27"/>
    <s v="U-20310"/>
    <m/>
    <n v="147644.41"/>
    <m/>
    <m/>
    <m/>
    <m/>
    <m/>
  </r>
  <r>
    <s v="DAWN 59&amp;85 -WELL UD276 - ID 11205"/>
    <m/>
    <s v="UNREGULATED"/>
    <s v="55300"/>
    <x v="5"/>
    <n v="553006400492"/>
    <n v="910"/>
    <s v="553006400492.910"/>
    <n v="201701"/>
    <s v="000000"/>
    <x v="27"/>
    <s v="U-20310"/>
    <m/>
    <n v="155797.09"/>
    <m/>
    <m/>
    <m/>
    <m/>
    <m/>
  </r>
  <r>
    <s v="DAWN 59&amp;85 -WELL UD277 - ID 11202"/>
    <m/>
    <s v="UNREGULATED"/>
    <s v="55300"/>
    <x v="5"/>
    <n v="553006400493"/>
    <n v="910"/>
    <s v="553006400493.910"/>
    <n v="201701"/>
    <s v="000000"/>
    <x v="27"/>
    <s v="U-20310"/>
    <m/>
    <n v="172201.13"/>
    <m/>
    <m/>
    <m/>
    <m/>
    <m/>
  </r>
  <r>
    <s v="DAWN 59-85"/>
    <m/>
    <s v="REGULATED"/>
    <s v="45000"/>
    <x v="7"/>
    <n v="450006400045"/>
    <n v="2007"/>
    <s v="450006400045.2007"/>
    <n v="200711"/>
    <s v="000000"/>
    <x v="27"/>
    <n v="20310"/>
    <n v="294689.53999999998"/>
    <m/>
    <m/>
    <m/>
    <m/>
    <m/>
    <m/>
  </r>
  <r>
    <s v="DAWN 59-85"/>
    <s v="10G-302"/>
    <s v="UNREGULATED"/>
    <s v="55000"/>
    <x v="7"/>
    <n v="550006400045"/>
    <n v="2007"/>
    <s v="550006400045.2007"/>
    <n v="200711"/>
    <s v="000000"/>
    <x v="27"/>
    <s v="U-20310"/>
    <m/>
    <n v="177995"/>
    <m/>
    <m/>
    <m/>
    <m/>
    <m/>
  </r>
  <r>
    <s v="Dawn 59-85 - D140 - ID 2523"/>
    <m/>
    <s v="REGULATED"/>
    <s v="45300"/>
    <x v="5"/>
    <n v="453006400450"/>
    <n v="910"/>
    <s v="453006400450.910"/>
    <n v="201409"/>
    <s v="000000"/>
    <x v="27"/>
    <n v="20310"/>
    <n v="931.55"/>
    <m/>
    <m/>
    <m/>
    <m/>
    <m/>
    <m/>
  </r>
  <r>
    <s v="Dawn 59-85 - D140 - ID 2523"/>
    <m/>
    <s v="UNREGULATED"/>
    <s v="55300"/>
    <x v="5"/>
    <n v="553006400450"/>
    <n v="910"/>
    <s v="553006400450.910"/>
    <n v="201409"/>
    <s v="000000"/>
    <x v="27"/>
    <s v="U-20310"/>
    <m/>
    <n v="3202.16"/>
    <m/>
    <m/>
    <m/>
    <m/>
    <m/>
  </r>
  <r>
    <s v="Dawn 59-85 - D242 - ID 2924"/>
    <m/>
    <s v="REGULATED"/>
    <s v="45300"/>
    <x v="5"/>
    <n v="453006400451"/>
    <n v="910"/>
    <s v="453006400451.910"/>
    <n v="201409"/>
    <s v="000000"/>
    <x v="27"/>
    <n v="20310"/>
    <n v="931.55"/>
    <m/>
    <m/>
    <m/>
    <m/>
    <m/>
    <m/>
  </r>
  <r>
    <s v="Dawn 59-85 - D242 - ID 2924"/>
    <m/>
    <s v="REGULATED"/>
    <s v="45300"/>
    <x v="5"/>
    <n v="453006400464"/>
    <n v="910"/>
    <s v="453006400464.910"/>
    <n v="201409"/>
    <s v="000000"/>
    <x v="27"/>
    <n v="20310"/>
    <n v="8557.69"/>
    <m/>
    <m/>
    <m/>
    <m/>
    <m/>
    <m/>
  </r>
  <r>
    <s v="Dawn 59-85 - D242 - ID 2924"/>
    <m/>
    <s v="UNREGULATED"/>
    <s v="55300"/>
    <x v="5"/>
    <n v="553006400451"/>
    <n v="910"/>
    <s v="553006400451.910"/>
    <n v="201409"/>
    <s v="000000"/>
    <x v="27"/>
    <s v="U-20310"/>
    <m/>
    <n v="3202.16"/>
    <m/>
    <m/>
    <m/>
    <m/>
    <m/>
  </r>
  <r>
    <s v="Dawn 59-85 - D243 - ID 3044"/>
    <m/>
    <s v="REGULATED"/>
    <s v="45300"/>
    <x v="5"/>
    <n v="453006400452"/>
    <n v="910"/>
    <s v="453006400452.910"/>
    <n v="201409"/>
    <s v="000000"/>
    <x v="27"/>
    <n v="20310"/>
    <n v="931.55"/>
    <m/>
    <m/>
    <m/>
    <m/>
    <m/>
    <m/>
  </r>
  <r>
    <s v="Dawn 59-85 - D243 - ID 3044"/>
    <m/>
    <s v="UNREGULATED"/>
    <s v="55300"/>
    <x v="5"/>
    <n v="553006400452"/>
    <n v="910"/>
    <s v="553006400452.910"/>
    <n v="201409"/>
    <s v="000000"/>
    <x v="27"/>
    <s v="U-20310"/>
    <m/>
    <n v="3202.16"/>
    <m/>
    <m/>
    <m/>
    <m/>
    <m/>
  </r>
  <r>
    <s v="Dawn 59-85 - D245 - ID 2926"/>
    <m/>
    <s v="REGULATED"/>
    <s v="45300"/>
    <x v="5"/>
    <n v="453006400454"/>
    <n v="910"/>
    <s v="453006400454.910"/>
    <n v="201409"/>
    <s v="000000"/>
    <x v="27"/>
    <n v="20310"/>
    <n v="931.55"/>
    <m/>
    <m/>
    <m/>
    <m/>
    <m/>
    <m/>
  </r>
  <r>
    <s v="Dawn 59-85 - D245 - ID 2926"/>
    <m/>
    <s v="UNREGULATED"/>
    <s v="55300"/>
    <x v="5"/>
    <n v="553006400454"/>
    <n v="910"/>
    <s v="553006400454.910"/>
    <n v="201409"/>
    <s v="000000"/>
    <x v="27"/>
    <s v="U-20310"/>
    <m/>
    <n v="3202.16"/>
    <m/>
    <m/>
    <m/>
    <m/>
    <m/>
  </r>
  <r>
    <s v="Dawn 59-85 - D273 - ID 11204"/>
    <m/>
    <s v="REGULATED"/>
    <s v="45300"/>
    <x v="5"/>
    <n v="453006400455"/>
    <n v="910"/>
    <s v="453006400455.910"/>
    <n v="201409"/>
    <s v="000000"/>
    <x v="27"/>
    <n v="20310"/>
    <n v="931.55"/>
    <m/>
    <m/>
    <m/>
    <m/>
    <m/>
    <m/>
  </r>
  <r>
    <s v="Dawn 59-85 - D273 - ID 11204"/>
    <m/>
    <s v="UNREGULATED"/>
    <s v="55300"/>
    <x v="5"/>
    <n v="553006400455"/>
    <n v="910"/>
    <s v="553006400455.910"/>
    <n v="201409"/>
    <s v="000000"/>
    <x v="27"/>
    <s v="U-20310"/>
    <m/>
    <n v="3202.16"/>
    <m/>
    <m/>
    <m/>
    <m/>
    <m/>
  </r>
  <r>
    <s v="Dawn 59-85 - D274 - ID 11201"/>
    <m/>
    <s v="REGULATED"/>
    <s v="45300"/>
    <x v="5"/>
    <n v="453006400456"/>
    <n v="910"/>
    <s v="453006400456.910"/>
    <n v="201409"/>
    <s v="000000"/>
    <x v="27"/>
    <n v="20310"/>
    <n v="931.55"/>
    <m/>
    <m/>
    <m/>
    <m/>
    <m/>
    <m/>
  </r>
  <r>
    <s v="Dawn 59-85 - D274 - ID 11201"/>
    <m/>
    <s v="UNREGULATED"/>
    <s v="55300"/>
    <x v="5"/>
    <n v="553006400456"/>
    <n v="910"/>
    <s v="553006400456.910"/>
    <n v="201409"/>
    <s v="000000"/>
    <x v="27"/>
    <s v="U-20310"/>
    <m/>
    <n v="3202.16"/>
    <m/>
    <m/>
    <m/>
    <m/>
    <m/>
  </r>
  <r>
    <s v="Dawn 59-85 - D275 - ID 11203"/>
    <m/>
    <s v="REGULATED"/>
    <s v="45300"/>
    <x v="5"/>
    <n v="453006400457"/>
    <n v="910"/>
    <s v="453006400457.910"/>
    <n v="201409"/>
    <s v="000000"/>
    <x v="27"/>
    <n v="20310"/>
    <n v="931.55"/>
    <m/>
    <m/>
    <m/>
    <m/>
    <m/>
    <m/>
  </r>
  <r>
    <s v="Dawn 59-85 - D275 - ID 11203"/>
    <m/>
    <s v="UNREGULATED"/>
    <s v="55300"/>
    <x v="5"/>
    <n v="553006400457"/>
    <n v="910"/>
    <s v="553006400457.910"/>
    <n v="201409"/>
    <s v="000000"/>
    <x v="27"/>
    <s v="U-20310"/>
    <m/>
    <n v="3202.16"/>
    <m/>
    <m/>
    <m/>
    <m/>
    <m/>
  </r>
  <r>
    <s v="Dawn 59-85 - D276 - ID 11205"/>
    <m/>
    <s v="REGULATED"/>
    <s v="45300"/>
    <x v="5"/>
    <n v="453006400458"/>
    <n v="910"/>
    <s v="453006400458.910"/>
    <n v="201409"/>
    <s v="000000"/>
    <x v="27"/>
    <n v="20310"/>
    <n v="931.55"/>
    <m/>
    <m/>
    <m/>
    <m/>
    <m/>
    <m/>
  </r>
  <r>
    <s v="Dawn 59-85 - D276 - ID 11205"/>
    <m/>
    <s v="UNREGULATED"/>
    <s v="55300"/>
    <x v="5"/>
    <n v="553006400458"/>
    <n v="910"/>
    <s v="553006400458.910"/>
    <n v="201409"/>
    <s v="000000"/>
    <x v="27"/>
    <s v="U-20310"/>
    <m/>
    <n v="3202.16"/>
    <m/>
    <m/>
    <m/>
    <m/>
    <m/>
  </r>
  <r>
    <s v="Dawn 59-85 - D277 - ID 11202"/>
    <m/>
    <s v="REGULATED"/>
    <s v="45300"/>
    <x v="5"/>
    <n v="453006400459"/>
    <n v="910"/>
    <s v="453006400459.910"/>
    <n v="201409"/>
    <s v="000000"/>
    <x v="27"/>
    <n v="20310"/>
    <n v="931.55"/>
    <m/>
    <m/>
    <m/>
    <m/>
    <m/>
    <m/>
  </r>
  <r>
    <s v="Dawn 59-85 - D277 - ID 11202"/>
    <m/>
    <s v="UNREGULATED"/>
    <s v="55300"/>
    <x v="5"/>
    <n v="553006400459"/>
    <n v="910"/>
    <s v="553006400459.910"/>
    <n v="201409"/>
    <s v="000000"/>
    <x v="27"/>
    <s v="U-20310"/>
    <m/>
    <n v="3202.16"/>
    <m/>
    <m/>
    <m/>
    <m/>
    <m/>
  </r>
  <r>
    <s v="Dawn 59-85 - Observation- D244 - ID  2925"/>
    <m/>
    <s v="REGULATED"/>
    <s v="45300"/>
    <x v="5"/>
    <n v="453006400453"/>
    <n v="910"/>
    <s v="453006400453.910"/>
    <n v="201409"/>
    <s v="000000"/>
    <x v="27"/>
    <n v="20310"/>
    <n v="931.55"/>
    <m/>
    <m/>
    <m/>
    <m/>
    <m/>
    <m/>
  </r>
  <r>
    <s v="Dawn 59-85 - Observation- D244 - ID  2925"/>
    <m/>
    <s v="REGULATED"/>
    <s v="45300"/>
    <x v="5"/>
    <n v="453006400465"/>
    <n v="910"/>
    <s v="453006400465.910"/>
    <n v="201409"/>
    <s v="000000"/>
    <x v="27"/>
    <n v="20310"/>
    <n v="8557.69"/>
    <m/>
    <m/>
    <m/>
    <m/>
    <m/>
    <m/>
  </r>
  <r>
    <s v="Dawn 59-85 - Observation- D244 - ID  2925"/>
    <m/>
    <s v="UNREGULATED"/>
    <s v="55300"/>
    <x v="5"/>
    <n v="553006400453"/>
    <n v="910"/>
    <s v="553006400453.910"/>
    <n v="201409"/>
    <s v="000000"/>
    <x v="27"/>
    <s v="U-20310"/>
    <m/>
    <n v="3202.16"/>
    <m/>
    <m/>
    <m/>
    <m/>
    <m/>
  </r>
  <r>
    <s v="DAWN 59-85 (AITKEN &amp; RAYMOND)"/>
    <m/>
    <s v="REGULATED"/>
    <s v="45000"/>
    <x v="7"/>
    <n v="450006400050"/>
    <n v="2013"/>
    <s v="450006400050.2013"/>
    <n v="201308"/>
    <s v="000000"/>
    <x v="27"/>
    <n v="20310"/>
    <n v="540527.12"/>
    <m/>
    <m/>
    <m/>
    <m/>
    <m/>
    <m/>
  </r>
  <r>
    <s v="DAWN 59-85 (EVANS)"/>
    <m/>
    <s v="REGULATED"/>
    <s v="45000"/>
    <x v="7"/>
    <n v="450006400049"/>
    <n v="2013"/>
    <s v="450006400049.2013"/>
    <n v="201305"/>
    <s v="000000"/>
    <x v="27"/>
    <n v="20310"/>
    <n v="107914.76"/>
    <m/>
    <m/>
    <m/>
    <m/>
    <m/>
    <m/>
  </r>
  <r>
    <s v="DAWN YARD COMPRESSOR 020 - GROUNDBED#20"/>
    <s v="10G-302"/>
    <s v="REGULATED"/>
    <s v="45600"/>
    <x v="2"/>
    <n v="456009100024"/>
    <n v="270"/>
    <s v="456009100024.270"/>
    <n v="198409"/>
    <s v="000000"/>
    <x v="28"/>
    <n v="20310"/>
    <n v="30208.94"/>
    <m/>
    <m/>
    <m/>
    <m/>
    <m/>
    <m/>
  </r>
  <r>
    <s v="DAWN YARD COMPRESSOR 020 - RECTIFIER#20"/>
    <s v="10G-302"/>
    <s v="REGULATED"/>
    <s v="45600"/>
    <x v="2"/>
    <n v="456009100024"/>
    <n v="670"/>
    <s v="456009100024.670"/>
    <n v="198409"/>
    <s v="000000"/>
    <x v="28"/>
    <n v="20310"/>
    <n v="6617.27"/>
    <m/>
    <m/>
    <m/>
    <m/>
    <m/>
    <m/>
  </r>
  <r>
    <s v="DAWN C - EXHAUST/SILENCER"/>
    <s v="10G-302"/>
    <s v="REGULATED"/>
    <s v="45600"/>
    <x v="2"/>
    <n v="456009200191"/>
    <n v="210"/>
    <s v="456009200191.210"/>
    <n v="201712"/>
    <s v="000000"/>
    <x v="29"/>
    <n v="20310"/>
    <n v="32833.17"/>
    <m/>
    <m/>
    <m/>
    <m/>
    <m/>
    <m/>
  </r>
  <r>
    <s v="DAWN C - EXHAUST/SILENCER"/>
    <s v="10G-302"/>
    <s v="UNREGULATED"/>
    <s v="55600"/>
    <x v="2"/>
    <n v="556009200191"/>
    <n v="210"/>
    <s v="556009200191.210"/>
    <n v="201712"/>
    <s v="000000"/>
    <x v="29"/>
    <s v="U-20310"/>
    <m/>
    <n v="16721.54"/>
    <m/>
    <m/>
    <m/>
    <m/>
    <m/>
  </r>
  <r>
    <s v="Dawn C Compressor - Gas Aftercooler Recoating"/>
    <s v="10G-302"/>
    <s v="REGULATED"/>
    <s v="45600"/>
    <x v="2"/>
    <n v="456009200126"/>
    <n v="175"/>
    <s v="456009200126.175"/>
    <n v="201312"/>
    <s v="000000"/>
    <x v="29"/>
    <n v="20310"/>
    <n v="152137.71"/>
    <m/>
    <m/>
    <m/>
    <m/>
    <m/>
    <m/>
  </r>
  <r>
    <s v="Dawn C Compressor - Gas Aftercooler Recoating-Nr"/>
    <s v="10G-302"/>
    <s v="UNREGULATED"/>
    <s v="55600"/>
    <x v="2"/>
    <n v="556009200126"/>
    <n v="175"/>
    <s v="556009200126.175"/>
    <n v="201312"/>
    <s v="000000"/>
    <x v="29"/>
    <s v="U-20310"/>
    <m/>
    <n v="37694.14"/>
    <m/>
    <m/>
    <m/>
    <m/>
    <m/>
  </r>
  <r>
    <s v="DAWN C Compressor - PIPE, VALVE, MISC"/>
    <s v="10G-302"/>
    <s v="REGULATED"/>
    <s v="45600"/>
    <x v="2"/>
    <n v="456009200176"/>
    <n v="615"/>
    <s v="456009200176.615"/>
    <n v="201612"/>
    <s v="000000"/>
    <x v="29"/>
    <n v="20310"/>
    <n v="16160.5"/>
    <m/>
    <m/>
    <m/>
    <m/>
    <m/>
    <m/>
  </r>
  <r>
    <s v="DAWN C Compressor - PIPE, VALVE, MISC"/>
    <s v="10G-302"/>
    <s v="UNREGULATED"/>
    <s v="55600"/>
    <x v="2"/>
    <n v="556009200176"/>
    <n v="615"/>
    <s v="556009200176.615"/>
    <n v="201612"/>
    <s v="000000"/>
    <x v="29"/>
    <s v="U-20310"/>
    <m/>
    <n v="4014.9"/>
    <m/>
    <m/>
    <m/>
    <m/>
    <m/>
  </r>
  <r>
    <s v="DAWN D - OPERATION CTR - SECURITY UPGRADE"/>
    <s v="10G-301"/>
    <s v="UNREGULATED"/>
    <s v="55200"/>
    <x v="1"/>
    <n v="552009300135"/>
    <n v="763"/>
    <s v="552009300135.763"/>
    <n v="200812"/>
    <s v="000000"/>
    <x v="15"/>
    <s v="U-20310"/>
    <m/>
    <n v="3075.62"/>
    <m/>
    <m/>
    <n v="4.28"/>
    <m/>
    <m/>
  </r>
  <r>
    <s v="DAWN D COMP - RECYC LINE DRIP CONN - FILT EQUIP"/>
    <s v="10G-301"/>
    <s v="REGULATED"/>
    <s v="45600"/>
    <x v="2"/>
    <n v="456009300132"/>
    <n v="720"/>
    <s v="456009300132.720"/>
    <n v="201306"/>
    <s v="000000"/>
    <x v="15"/>
    <n v="20310"/>
    <n v="18941.2"/>
    <m/>
    <m/>
    <m/>
    <m/>
    <m/>
    <m/>
  </r>
  <r>
    <s v="DAWN D COMP -RECYC LINE DRIP CONN- NREG-FILT EQU"/>
    <s v="10G-301"/>
    <s v="UNREGULATED"/>
    <s v="55600"/>
    <x v="2"/>
    <n v="556009300132"/>
    <n v="720"/>
    <s v="556009300132.720"/>
    <n v="201306"/>
    <s v="000000"/>
    <x v="15"/>
    <s v="U-20310"/>
    <m/>
    <n v="4693.9399999999996"/>
    <m/>
    <m/>
    <m/>
    <m/>
    <m/>
  </r>
  <r>
    <s v="DAWN D OPERATIONS CENTRE-CAFETERIA CUPBOARDS"/>
    <s v="10G-301"/>
    <s v="UNREGULATED"/>
    <s v="55200"/>
    <x v="1"/>
    <n v="552009300209"/>
    <n v="768"/>
    <s v="552009300209.768"/>
    <n v="201212"/>
    <s v="000000"/>
    <x v="15"/>
    <s v="U-20310"/>
    <m/>
    <n v="978.6"/>
    <m/>
    <m/>
    <m/>
    <m/>
    <m/>
  </r>
  <r>
    <s v="Dawn D X193 NAB A/C Replacement HVAC"/>
    <s v="10G-301"/>
    <s v="REGULATED"/>
    <s v="45200"/>
    <x v="1"/>
    <n v="452009300281"/>
    <n v="757"/>
    <s v="452009300281.757"/>
    <n v="201708"/>
    <s v="000000"/>
    <x v="15"/>
    <n v="20310"/>
    <n v="3950.29"/>
    <m/>
    <m/>
    <m/>
    <m/>
    <m/>
    <m/>
  </r>
  <r>
    <s v="Dawn D X193 NAB A/C Replacement HVAC"/>
    <s v="10G-301"/>
    <s v="UNREGULATED"/>
    <s v="55200"/>
    <x v="1"/>
    <n v="552009300281"/>
    <n v="757"/>
    <s v="552009300281.757"/>
    <n v="201709"/>
    <s v="000000"/>
    <x v="15"/>
    <s v="U-20310"/>
    <m/>
    <n v="1075.52"/>
    <m/>
    <m/>
    <m/>
    <m/>
    <m/>
  </r>
  <r>
    <s v="Dawn Dehy - Heat Exchanger - NReg"/>
    <s v="10G-301"/>
    <s v="UNREGULATED"/>
    <s v="55600"/>
    <x v="2"/>
    <n v="556008800139"/>
    <n v="160"/>
    <s v="556008800139.160"/>
    <n v="201401"/>
    <s v="000000"/>
    <x v="4"/>
    <s v="U-20310"/>
    <m/>
    <n v="932272.22"/>
    <m/>
    <m/>
    <m/>
    <m/>
    <m/>
  </r>
  <r>
    <s v="STO DAWN DEHY - OTHER AUXILIARIES"/>
    <s v="10G-301"/>
    <s v="UNREGULATED"/>
    <s v="55600"/>
    <x v="2"/>
    <n v="556008800169"/>
    <n v="165"/>
    <s v="556008800169.165"/>
    <n v="201605"/>
    <s v="000000"/>
    <x v="4"/>
    <s v="U-20310"/>
    <m/>
    <n v="77796.7"/>
    <m/>
    <m/>
    <m/>
    <m/>
    <m/>
  </r>
  <r>
    <s v="STO DAWN DEHY RE-BOILER MOD - Dehydration System"/>
    <s v="10G-301"/>
    <s v="UNREGULATED"/>
    <s v="55600"/>
    <x v="2"/>
    <n v="556008800184"/>
    <n v="150"/>
    <s v="556008800184.150"/>
    <n v="201707"/>
    <s v="000000"/>
    <x v="4"/>
    <s v="U-20310"/>
    <m/>
    <n v="26117.85"/>
    <m/>
    <m/>
    <m/>
    <m/>
    <m/>
  </r>
  <r>
    <s v="AUX 3 &amp; 4 GENERATOR GOV REPLACE - DAWN DEHY"/>
    <s v="10G-301"/>
    <s v="UNREGULATED"/>
    <s v="55600"/>
    <x v="2"/>
    <n v="556008800188"/>
    <n v="780"/>
    <s v="556008800188.780"/>
    <n v="201711"/>
    <s v="000000"/>
    <x v="4"/>
    <s v="U-20310"/>
    <m/>
    <n v="0"/>
    <m/>
    <m/>
    <m/>
    <m/>
    <m/>
  </r>
  <r>
    <s v="DAWN DEHY - EXHAUST/SILENCER"/>
    <s v="10G-301"/>
    <s v="UNREGULATED"/>
    <s v="55600"/>
    <x v="2"/>
    <n v="556008800190"/>
    <n v="210"/>
    <s v="556008800190.210"/>
    <n v="201712"/>
    <s v="000000"/>
    <x v="4"/>
    <s v="U-20310"/>
    <m/>
    <n v="969665.05"/>
    <m/>
    <m/>
    <m/>
    <m/>
    <m/>
  </r>
  <r>
    <s v="DAWN DEHY TRAF LINE"/>
    <s v="10G-301"/>
    <s v="UNREGULATED"/>
    <s v="55600"/>
    <x v="2"/>
    <n v="556009300035"/>
    <n v="150"/>
    <s v="556009300035.150"/>
    <n v="198509"/>
    <s v="000000"/>
    <x v="4"/>
    <s v="U-20310"/>
    <m/>
    <n v="4381918.9400000004"/>
    <m/>
    <m/>
    <m/>
    <m/>
    <m/>
  </r>
  <r>
    <s v="DAWN DEHY TELEMETRY"/>
    <s v="10G-301"/>
    <s v="UNREGULATED"/>
    <s v="55600"/>
    <x v="2"/>
    <n v="556009300035"/>
    <n v="780"/>
    <s v="556009300035.780"/>
    <n v="198809"/>
    <s v="000000"/>
    <x v="4"/>
    <s v="U-20310"/>
    <m/>
    <n v="176566.42"/>
    <m/>
    <m/>
    <m/>
    <m/>
    <m/>
  </r>
  <r>
    <s v="DAWN  DEHYDRATION (NORTH PLANT)"/>
    <s v="10G-301"/>
    <s v="UNREGULATED"/>
    <s v="55600"/>
    <x v="2"/>
    <n v="556009300053"/>
    <n v="150"/>
    <s v="556009300053.150"/>
    <n v="200712"/>
    <s v="000000"/>
    <x v="4"/>
    <s v="U-20310"/>
    <m/>
    <n v="2575739.25"/>
    <m/>
    <m/>
    <m/>
    <m/>
    <m/>
  </r>
  <r>
    <s v="DAWN DEHY-COMP STN-DAWN NORTH STATION"/>
    <s v="10G-301"/>
    <s v="UNREGULATED"/>
    <s v="55200"/>
    <x v="1"/>
    <n v="552009300051"/>
    <n v="763"/>
    <s v="552009300051.763"/>
    <n v="198603"/>
    <s v="000000"/>
    <x v="4"/>
    <s v="U-20310"/>
    <m/>
    <n v="672017.85"/>
    <m/>
    <m/>
    <m/>
    <m/>
    <m/>
  </r>
  <r>
    <s v="DAWN  DEHYDRATION (NORTH PLANT)"/>
    <s v="10G-301"/>
    <s v="UNREGULATED"/>
    <s v="55200"/>
    <x v="1"/>
    <n v="552009300120"/>
    <n v="763"/>
    <s v="552009300120.763"/>
    <n v="200712"/>
    <s v="000000"/>
    <x v="4"/>
    <s v="U-20310"/>
    <m/>
    <n v="204831.06"/>
    <m/>
    <m/>
    <m/>
    <m/>
    <m/>
  </r>
  <r>
    <s v="DAWN  DEHYDRATION (NORTH PLANT) - HEAT A/C"/>
    <s v="10G-301"/>
    <s v="UNREGULATED"/>
    <s v="55200"/>
    <x v="1"/>
    <n v="552009300152"/>
    <n v="760"/>
    <s v="552009300152.760"/>
    <n v="200901"/>
    <s v="000000"/>
    <x v="4"/>
    <s v="U-20310"/>
    <m/>
    <n v="7504.27"/>
    <m/>
    <m/>
    <n v="6.79"/>
    <m/>
    <m/>
  </r>
  <r>
    <s v="DAWN DEHY-DOMESTIC WATER PROTECT UPGRADE"/>
    <s v="10G-301"/>
    <s v="UNREGULATED"/>
    <s v="55200"/>
    <x v="1"/>
    <n v="552009300164"/>
    <n v="762"/>
    <s v="552009300164.762"/>
    <n v="200901"/>
    <s v="000000"/>
    <x v="4"/>
    <s v="U-20310"/>
    <m/>
    <n v="9424.94"/>
    <m/>
    <m/>
    <n v="8.52"/>
    <m/>
    <m/>
  </r>
  <r>
    <s v="DAWN DEHYDRATION SYSTEM - GLYCOL REPLACEMENT"/>
    <s v="10G-301"/>
    <s v="REGULATED"/>
    <s v="45700"/>
    <x v="0"/>
    <n v="457008800187"/>
    <n v="150"/>
    <s v="457008800187.150"/>
    <n v="201712"/>
    <s v="000000"/>
    <x v="4"/>
    <n v="20310"/>
    <n v="164866.39000000001"/>
    <m/>
    <m/>
    <m/>
    <m/>
    <m/>
    <m/>
  </r>
  <r>
    <s v="DAWN DEHYDRATION SYSTEM - GLYCOL REPLACEMENT"/>
    <s v="10G-301"/>
    <s v="UNREGULATED"/>
    <s v="55700"/>
    <x v="0"/>
    <n v="557008800187"/>
    <n v="150"/>
    <s v="557008800187.150"/>
    <n v="201712"/>
    <s v="000000"/>
    <x v="4"/>
    <s v="U-20310"/>
    <m/>
    <n v="237246.76"/>
    <m/>
    <m/>
    <m/>
    <m/>
    <m/>
  </r>
  <r>
    <s v="DAWN E - EXHAUST/SILENCER"/>
    <s v="10G-301"/>
    <s v="REGULATED"/>
    <s v="45600"/>
    <x v="2"/>
    <n v="456009400192"/>
    <n v="210"/>
    <s v="456009400192.210"/>
    <n v="201712"/>
    <s v="000000"/>
    <x v="2"/>
    <n v="20310"/>
    <n v="474148.35"/>
    <m/>
    <m/>
    <m/>
    <m/>
    <m/>
    <m/>
  </r>
  <r>
    <s v="DAWN E - EXHAUST/SILENCER"/>
    <s v="10G-301"/>
    <s v="UNREGULATED"/>
    <s v="55600"/>
    <x v="2"/>
    <n v="556009400192"/>
    <n v="210"/>
    <s v="556009400192.210"/>
    <n v="201712"/>
    <s v="000000"/>
    <x v="2"/>
    <s v="U-20310"/>
    <m/>
    <n v="0"/>
    <m/>
    <m/>
    <m/>
    <m/>
    <m/>
  </r>
  <r>
    <s v="Dawn E Engine - Centrifugal Overhaul"/>
    <s v="10G-301"/>
    <s v="REGULATED"/>
    <s v="45600"/>
    <x v="2"/>
    <n v="456009400123"/>
    <n v="190"/>
    <s v="456009400123.190"/>
    <n v="201311"/>
    <s v="000000"/>
    <x v="2"/>
    <n v="20310"/>
    <n v="2008651.47"/>
    <m/>
    <m/>
    <m/>
    <m/>
    <m/>
    <m/>
  </r>
  <r>
    <s v="Dawn E Plant - Lube Oil System"/>
    <s v="10G-301"/>
    <s v="REGULATED"/>
    <s v="45600"/>
    <x v="2"/>
    <n v="456009400128"/>
    <n v="200"/>
    <s v="456009400128.200"/>
    <n v="201309"/>
    <s v="000000"/>
    <x v="2"/>
    <n v="20310"/>
    <n v="292405.42"/>
    <m/>
    <m/>
    <m/>
    <m/>
    <m/>
    <m/>
  </r>
  <r>
    <s v="Dawn E Power Turbine &amp; Compressor Overhaul"/>
    <s v="10G-301"/>
    <s v="REGULATED"/>
    <s v="45600"/>
    <x v="2"/>
    <n v="456009400195"/>
    <n v="790"/>
    <s v="456009400195.790"/>
    <n v="201812"/>
    <s v="000000"/>
    <x v="2"/>
    <n v="20310"/>
    <n v="66441.279999999999"/>
    <m/>
    <m/>
    <m/>
    <m/>
    <m/>
    <m/>
  </r>
  <r>
    <s v="DAWN F - UPS BATTERY - Electronic Controls"/>
    <s v="10G-301"/>
    <s v="REGULATED"/>
    <s v="45600"/>
    <x v="2"/>
    <n v="456009500183"/>
    <n v="780"/>
    <s v="456009500183.780"/>
    <n v="201712"/>
    <s v="000000"/>
    <x v="30"/>
    <n v="20310"/>
    <n v="29593.48"/>
    <m/>
    <m/>
    <m/>
    <m/>
    <m/>
    <m/>
  </r>
  <r>
    <s v="DAWN F - UPS BATTERY - Electronic Controls"/>
    <s v="10G-301"/>
    <s v="UNREGULATED"/>
    <s v="55600"/>
    <x v="2"/>
    <n v="556009500183"/>
    <n v="780"/>
    <s v="556009500183.780"/>
    <n v="201712"/>
    <s v="000000"/>
    <x v="30"/>
    <s v="U-20310"/>
    <m/>
    <n v="7352.19"/>
    <m/>
    <m/>
    <m/>
    <m/>
    <m/>
  </r>
  <r>
    <s v="DAWN F STORAGE TANK COMPL - Pipe,Valve,Misc"/>
    <s v="10G-301"/>
    <s v="REGULATED"/>
    <s v="45600"/>
    <x v="2"/>
    <n v="456009500178"/>
    <n v="615"/>
    <s v="456009500178.615"/>
    <n v="201605"/>
    <s v="000000"/>
    <x v="30"/>
    <n v="20310"/>
    <n v="115288.51"/>
    <m/>
    <m/>
    <m/>
    <m/>
    <m/>
    <m/>
  </r>
  <r>
    <s v="DAWN F STORAGE TANK COMPL - Pipe,Valve,Misc"/>
    <s v="10G-301"/>
    <s v="UNREGULATED"/>
    <s v="55600"/>
    <x v="2"/>
    <n v="556009500178"/>
    <n v="615"/>
    <s v="556009500178.615"/>
    <n v="201605"/>
    <s v="000000"/>
    <x v="30"/>
    <s v="U-20310"/>
    <m/>
    <n v="28642.21"/>
    <m/>
    <m/>
    <m/>
    <m/>
    <m/>
  </r>
  <r>
    <s v="DAWN G - EXHAUST/SILENCER"/>
    <s v="10G-301"/>
    <s v="REGULATED"/>
    <s v="45600"/>
    <x v="2"/>
    <n v="456009600193"/>
    <n v="210"/>
    <s v="456009600193.210"/>
    <n v="201712"/>
    <s v="000000"/>
    <x v="3"/>
    <n v="20310"/>
    <n v="1240581.51"/>
    <m/>
    <m/>
    <m/>
    <m/>
    <m/>
    <m/>
  </r>
  <r>
    <s v="DAWN G - EXHAUST/SILENCER"/>
    <s v="10G-301"/>
    <s v="UNREGULATED"/>
    <s v="55600"/>
    <x v="2"/>
    <n v="556009600193"/>
    <n v="210"/>
    <s v="556009600193.210"/>
    <n v="201712"/>
    <s v="000000"/>
    <x v="3"/>
    <s v="U-20310"/>
    <m/>
    <n v="360559.98"/>
    <m/>
    <m/>
    <m/>
    <m/>
    <m/>
  </r>
  <r>
    <s v="Dawn G Compressor - Electronic Controls"/>
    <s v="10G-301"/>
    <s v="REGULATED"/>
    <s v="45600"/>
    <x v="2"/>
    <n v="456009600177"/>
    <n v="780"/>
    <s v="456009600177.780"/>
    <n v="201612"/>
    <s v="000000"/>
    <x v="3"/>
    <n v="20310"/>
    <n v="7549.75"/>
    <m/>
    <m/>
    <m/>
    <m/>
    <m/>
    <m/>
  </r>
  <r>
    <s v="Dawn G Compressor - Electronic Controls"/>
    <s v="10G-301"/>
    <s v="UNREGULATED"/>
    <s v="55600"/>
    <x v="2"/>
    <n v="556009600177"/>
    <n v="780"/>
    <s v="556009600177.780"/>
    <n v="201612"/>
    <s v="000000"/>
    <x v="3"/>
    <s v="U-20310"/>
    <m/>
    <n v="2229.7199999999998"/>
    <m/>
    <m/>
    <m/>
    <m/>
    <m/>
  </r>
  <r>
    <s v="Dawn H - Compressor - Filtration Equipment"/>
    <s v="10G-301"/>
    <s v="REGULATED"/>
    <s v="45600"/>
    <x v="2"/>
    <n v="456009700181"/>
    <n v="720"/>
    <s v="456009700181.720"/>
    <n v="201801"/>
    <s v="000000"/>
    <x v="5"/>
    <n v="20310"/>
    <n v="2080.04"/>
    <m/>
    <m/>
    <m/>
    <m/>
    <m/>
    <m/>
  </r>
  <r>
    <s v="Dawn H - Compressor - Gas Aftercooler"/>
    <s v="10G-301"/>
    <s v="REGULATED"/>
    <s v="45600"/>
    <x v="2"/>
    <n v="456009700181"/>
    <n v="175"/>
    <s v="456009700181.175"/>
    <n v="201710"/>
    <s v="000000"/>
    <x v="5"/>
    <n v="20310"/>
    <n v="14385872.880000001"/>
    <m/>
    <m/>
    <m/>
    <m/>
    <m/>
    <m/>
  </r>
  <r>
    <s v="Dawn H - Compressor - Lube Oil System"/>
    <s v="10G-301"/>
    <s v="REGULATED"/>
    <s v="45600"/>
    <x v="2"/>
    <n v="456009700181"/>
    <n v="200"/>
    <s v="456009700181.200"/>
    <n v="201710"/>
    <s v="000000"/>
    <x v="5"/>
    <n v="20310"/>
    <n v="257.20999999999998"/>
    <m/>
    <m/>
    <m/>
    <m/>
    <m/>
    <m/>
  </r>
  <r>
    <s v="Dawn H - Compressor - Power Turbine"/>
    <s v="10G-301"/>
    <s v="REGULATED"/>
    <s v="45600"/>
    <x v="2"/>
    <n v="456009700181"/>
    <n v="790"/>
    <s v="456009700181.790"/>
    <n v="201710"/>
    <s v="000000"/>
    <x v="5"/>
    <n v="20310"/>
    <n v="109243647.73"/>
    <m/>
    <m/>
    <m/>
    <m/>
    <m/>
    <m/>
  </r>
  <r>
    <s v="Dawn H - Compressor - Reciprocal"/>
    <s v="10G-301"/>
    <s v="REGULATED"/>
    <s v="45600"/>
    <x v="2"/>
    <n v="456009700179"/>
    <n v="188"/>
    <s v="456009700179.188"/>
    <n v="201708"/>
    <s v="000000"/>
    <x v="5"/>
    <n v="20310"/>
    <n v="436248.33"/>
    <m/>
    <m/>
    <m/>
    <m/>
    <m/>
    <m/>
  </r>
  <r>
    <s v="Dawn H - Dawn Power Infrastructure, Bldg 40 yr"/>
    <s v="10G-301"/>
    <s v="REGULATED"/>
    <s v="45200"/>
    <x v="1"/>
    <n v="452009700290"/>
    <n v="763"/>
    <s v="452009700290.763"/>
    <n v="201710"/>
    <s v="000000"/>
    <x v="5"/>
    <n v="20310"/>
    <n v="298952.09999999998"/>
    <m/>
    <m/>
    <m/>
    <m/>
    <m/>
    <m/>
  </r>
  <r>
    <s v="Dawn H - Electrical"/>
    <s v="10G-301"/>
    <s v="REGULATED"/>
    <s v="45600"/>
    <x v="2"/>
    <n v="456009700179"/>
    <n v="840"/>
    <s v="456009700179.840"/>
    <n v="201708"/>
    <s v="000000"/>
    <x v="5"/>
    <n v="20310"/>
    <n v="327979.07"/>
    <m/>
    <m/>
    <m/>
    <m/>
    <m/>
    <m/>
  </r>
  <r>
    <s v="Dawn H - Electronic Controls"/>
    <s v="10G-302"/>
    <s v="REGULATED"/>
    <s v="45600"/>
    <x v="2"/>
    <n v="456009700179"/>
    <n v="780"/>
    <s v="456009700179.780"/>
    <n v="201708"/>
    <s v="000000"/>
    <x v="5"/>
    <n v="20310"/>
    <n v="173544.97"/>
    <m/>
    <m/>
    <m/>
    <m/>
    <m/>
    <m/>
  </r>
  <r>
    <s v="Dawn H - Headers"/>
    <s v="10G-301"/>
    <s v="REGULATED"/>
    <s v="45600"/>
    <x v="2"/>
    <n v="456009700168"/>
    <n v="805"/>
    <s v="456009700168.805"/>
    <n v="201610"/>
    <s v="000000"/>
    <x v="5"/>
    <n v="20310"/>
    <n v="62829661.049999997"/>
    <m/>
    <m/>
    <m/>
    <m/>
    <m/>
    <m/>
  </r>
  <r>
    <s v="Dawn H - Headers (2017 In-Service)"/>
    <s v="10G-301"/>
    <s v="REGULATED"/>
    <s v="45600"/>
    <x v="2"/>
    <n v="456009700179"/>
    <n v="805"/>
    <s v="456009700179.805"/>
    <n v="201708"/>
    <s v="000000"/>
    <x v="5"/>
    <n v="20310"/>
    <n v="35902360.479999997"/>
    <m/>
    <m/>
    <m/>
    <m/>
    <m/>
    <m/>
  </r>
  <r>
    <s v="Dawn H - Pipe, valve, misc"/>
    <s v="10G-301"/>
    <s v="REGULATED"/>
    <s v="45600"/>
    <x v="2"/>
    <n v="456009700179"/>
    <n v="615"/>
    <s v="456009700179.615"/>
    <n v="201708"/>
    <s v="000000"/>
    <x v="5"/>
    <n v="20310"/>
    <n v="10002768.699999999"/>
    <m/>
    <m/>
    <m/>
    <m/>
    <m/>
    <m/>
  </r>
  <r>
    <s v="Dawn H -Bldg Structure - 40 year"/>
    <s v="10G-301"/>
    <s v="REGULATED"/>
    <s v="45200"/>
    <x v="1"/>
    <n v="452009700280"/>
    <n v="763"/>
    <s v="452009700280.763"/>
    <n v="201708"/>
    <s v="000000"/>
    <x v="5"/>
    <n v="20310"/>
    <n v="102260.08"/>
    <m/>
    <m/>
    <m/>
    <m/>
    <m/>
    <m/>
  </r>
  <r>
    <s v="Dawn H Compressor - Auxilliary Bldg - Bldg 40 yr"/>
    <s v="10G-301"/>
    <s v="REGULATED"/>
    <s v="45200"/>
    <x v="1"/>
    <n v="452009700284"/>
    <n v="763"/>
    <s v="452009700284.763"/>
    <n v="201710"/>
    <s v="000000"/>
    <x v="5"/>
    <n v="20310"/>
    <n v="2761.43"/>
    <m/>
    <m/>
    <m/>
    <m/>
    <m/>
    <m/>
  </r>
  <r>
    <s v="Dawn H Compressor - Bldg Str 40 yr Compressor Bl"/>
    <s v="10G-301"/>
    <s v="REGULATED"/>
    <s v="45200"/>
    <x v="1"/>
    <n v="452009700282"/>
    <n v="763"/>
    <s v="452009700282.763"/>
    <n v="201710"/>
    <s v="000000"/>
    <x v="5"/>
    <n v="20310"/>
    <n v="3055143.85"/>
    <m/>
    <m/>
    <m/>
    <m/>
    <m/>
    <m/>
  </r>
  <r>
    <s v="Dawn H Compressor - Cold Recycle Building"/>
    <s v="10G-301"/>
    <s v="REGULATED"/>
    <s v="45200"/>
    <x v="1"/>
    <n v="452009700288"/>
    <n v="763"/>
    <s v="452009700288.763"/>
    <n v="201710"/>
    <s v="000000"/>
    <x v="5"/>
    <n v="20310"/>
    <n v="95134.23"/>
    <m/>
    <m/>
    <m/>
    <m/>
    <m/>
    <m/>
  </r>
  <r>
    <s v="Dawn H Compressor - Control Valves"/>
    <s v="10G-301"/>
    <s v="REGULATED"/>
    <s v="45600"/>
    <x v="2"/>
    <n v="456009700181"/>
    <n v="805"/>
    <s v="456009700181.805"/>
    <n v="201710"/>
    <s v="000000"/>
    <x v="5"/>
    <n v="20310"/>
    <n v="588389.02"/>
    <m/>
    <m/>
    <m/>
    <m/>
    <m/>
    <m/>
  </r>
  <r>
    <s v="Dawn H Compressor - Cooler MCC Building"/>
    <s v="10G-301"/>
    <s v="REGULATED"/>
    <s v="45200"/>
    <x v="1"/>
    <n v="452009700286"/>
    <n v="763"/>
    <s v="452009700286.763"/>
    <n v="201710"/>
    <s v="000000"/>
    <x v="5"/>
    <n v="20310"/>
    <n v="95134.23"/>
    <m/>
    <m/>
    <m/>
    <m/>
    <m/>
    <m/>
  </r>
  <r>
    <s v="Dawn H Compressor - Electronic Controls"/>
    <s v="10G-301"/>
    <s v="REGULATED"/>
    <s v="45600"/>
    <x v="2"/>
    <n v="456009700181"/>
    <n v="780"/>
    <s v="456009700181.780"/>
    <n v="201710"/>
    <s v="000000"/>
    <x v="5"/>
    <n v="20310"/>
    <n v="409867.65"/>
    <m/>
    <m/>
    <m/>
    <m/>
    <m/>
    <m/>
  </r>
  <r>
    <s v="Dawn H Compressor - Landscaping Yard #1"/>
    <s v="10G-301"/>
    <s v="REGULATED"/>
    <s v="45200"/>
    <x v="1"/>
    <n v="452009700283"/>
    <n v="751"/>
    <s v="452009700283.751"/>
    <n v="201710"/>
    <s v="000000"/>
    <x v="5"/>
    <n v="20310"/>
    <n v="0"/>
    <m/>
    <m/>
    <m/>
    <m/>
    <m/>
    <m/>
  </r>
  <r>
    <s v="Dawn H Compressor - Parks/Walks/Curbs Yard #1"/>
    <s v="10G-301"/>
    <s v="REGULATED"/>
    <s v="45200"/>
    <x v="1"/>
    <n v="452009700283"/>
    <n v="752"/>
    <s v="452009700283.752"/>
    <n v="201801"/>
    <s v="000000"/>
    <x v="5"/>
    <n v="20310"/>
    <n v="2484625.1"/>
    <m/>
    <m/>
    <m/>
    <m/>
    <m/>
    <m/>
  </r>
  <r>
    <s v="Dawn H Compressor - Power Gas Building"/>
    <s v="10G-301"/>
    <s v="REGULATED"/>
    <s v="45200"/>
    <x v="1"/>
    <n v="452009700289"/>
    <n v="763"/>
    <s v="452009700289.763"/>
    <n v="201710"/>
    <s v="000000"/>
    <x v="5"/>
    <n v="20310"/>
    <n v="95134.19"/>
    <m/>
    <m/>
    <m/>
    <m/>
    <m/>
    <m/>
  </r>
  <r>
    <s v="Dawn H Compressor - Surge Valve Building"/>
    <s v="10G-301"/>
    <s v="REGULATED"/>
    <s v="45200"/>
    <x v="1"/>
    <n v="452009700287"/>
    <n v="763"/>
    <s v="452009700287.763"/>
    <n v="201710"/>
    <s v="000000"/>
    <x v="5"/>
    <n v="20310"/>
    <n v="95134.23"/>
    <m/>
    <m/>
    <m/>
    <m/>
    <m/>
    <m/>
  </r>
  <r>
    <s v="Dawn H Compressor - Unit Control Building 40 yr"/>
    <s v="10G-301"/>
    <s v="REGULATED"/>
    <s v="45200"/>
    <x v="1"/>
    <n v="452009700285"/>
    <n v="763"/>
    <s v="452009700285.763"/>
    <n v="201710"/>
    <s v="000000"/>
    <x v="5"/>
    <n v="20310"/>
    <n v="328917.58"/>
    <m/>
    <m/>
    <m/>
    <m/>
    <m/>
    <m/>
  </r>
  <r>
    <s v="Dawn H Compressor - Valve Operators"/>
    <s v="10G-301"/>
    <s v="REGULATED"/>
    <s v="45600"/>
    <x v="2"/>
    <n v="456009700181"/>
    <n v="800"/>
    <s v="456009700181.800"/>
    <n v="201710"/>
    <s v="000000"/>
    <x v="5"/>
    <n v="20310"/>
    <n v="2299.09"/>
    <m/>
    <m/>
    <m/>
    <m/>
    <m/>
    <m/>
  </r>
  <r>
    <s v="Dawn H Power Infrastructure Compressor Elec.Cont"/>
    <s v="10G-301"/>
    <s v="REGULATED"/>
    <s v="45600"/>
    <x v="2"/>
    <n v="456009700182"/>
    <n v="780"/>
    <s v="456009700182.780"/>
    <n v="201710"/>
    <s v="000000"/>
    <x v="5"/>
    <n v="20310"/>
    <n v="190935.67999999999"/>
    <m/>
    <m/>
    <m/>
    <m/>
    <m/>
    <m/>
  </r>
  <r>
    <s v="Dawn H Power Infrastructure Compressor Electrica"/>
    <s v="10G-301"/>
    <s v="REGULATED"/>
    <s v="45600"/>
    <x v="2"/>
    <n v="456009700182"/>
    <n v="840"/>
    <s v="456009700182.840"/>
    <n v="201710"/>
    <s v="000000"/>
    <x v="5"/>
    <n v="20310"/>
    <n v="1432114.61"/>
    <m/>
    <m/>
    <m/>
    <m/>
    <m/>
    <m/>
  </r>
  <r>
    <s v="Dawn H Power Infrastructure Compressor Pipe,Valv"/>
    <s v="10G-301"/>
    <s v="REGULATED"/>
    <s v="45600"/>
    <x v="2"/>
    <n v="456009700182"/>
    <n v="615"/>
    <s v="456009700182.615"/>
    <n v="201710"/>
    <s v="000000"/>
    <x v="5"/>
    <n v="20310"/>
    <n v="5988969.2400000002"/>
    <m/>
    <m/>
    <m/>
    <m/>
    <m/>
    <m/>
  </r>
  <r>
    <s v="Dawn HDS - Plant D Re-Aero - Bldg Structure 40yr"/>
    <s v="10G-301"/>
    <s v="UNREGULATED"/>
    <s v="55200"/>
    <x v="1"/>
    <n v="552009300228"/>
    <n v="763"/>
    <s v="552009300228.763"/>
    <n v="201410"/>
    <s v="000000"/>
    <x v="15"/>
    <s v="U-20310"/>
    <m/>
    <n v="464542.07"/>
    <m/>
    <m/>
    <m/>
    <m/>
    <m/>
  </r>
  <r>
    <s v="Dawn HDS Bentpath East/Booth Creek-Electrical"/>
    <s v="11H-407"/>
    <s v="UNREGULATED"/>
    <s v="55700"/>
    <x v="0"/>
    <n v="557006900115"/>
    <n v="840"/>
    <s v="557006900115.840"/>
    <n v="201312"/>
    <s v="000000"/>
    <x v="17"/>
    <s v="U-20310"/>
    <m/>
    <n v="4742.8100000000004"/>
    <m/>
    <m/>
    <m/>
    <m/>
    <m/>
  </r>
  <r>
    <s v="Dawn HDS Bentpath East/Booth Creek-Pipe,Valves,M"/>
    <s v="11H-407"/>
    <s v="UNREGULATED"/>
    <s v="55700"/>
    <x v="0"/>
    <n v="557006900115"/>
    <n v="615"/>
    <s v="557006900115.615"/>
    <n v="201312"/>
    <s v="000000"/>
    <x v="17"/>
    <s v="U-20310"/>
    <m/>
    <n v="629118.84"/>
    <m/>
    <m/>
    <m/>
    <m/>
    <m/>
  </r>
  <r>
    <s v="Dawn Lagoon LinerX193-Pre-Engin-Inter&amp; Exter Bld"/>
    <s v="10G-301"/>
    <s v="REGULATED"/>
    <s v="45200"/>
    <x v="1"/>
    <n v="452009300240"/>
    <n v="768"/>
    <s v="452009300240.768"/>
    <n v="201412"/>
    <s v="000000"/>
    <x v="15"/>
    <n v="20310"/>
    <n v="31947.97"/>
    <m/>
    <m/>
    <m/>
    <m/>
    <m/>
    <m/>
  </r>
  <r>
    <s v="Dawn Lagoon LinerX193-Pre-Engin-Inter&amp; Exter Bld"/>
    <s v="10G-301"/>
    <s v="UNREGULATED"/>
    <s v="55200"/>
    <x v="1"/>
    <n v="552009300240"/>
    <n v="768"/>
    <s v="552009300240.768"/>
    <n v="201412"/>
    <s v="000000"/>
    <x v="15"/>
    <s v="U-20310"/>
    <m/>
    <n v="7917.23"/>
    <m/>
    <m/>
    <m/>
    <m/>
    <m/>
  </r>
  <r>
    <s v="Dawn Lagoon Measuring Tool"/>
    <s v="10G-301"/>
    <s v="UNREGULATED"/>
    <s v="55200"/>
    <x v="1"/>
    <n v="552009300201"/>
    <n v="779"/>
    <s v="552009300201.779"/>
    <n v="201212"/>
    <s v="000000"/>
    <x v="15"/>
    <s v="U-20310"/>
    <m/>
    <n v="790.08"/>
    <m/>
    <m/>
    <m/>
    <m/>
    <m/>
  </r>
  <r>
    <s v="Dawn Mechanic's Bldg Unit Heater Repl 10G-301"/>
    <s v="10G-301"/>
    <s v="REGULATED"/>
    <s v="45200"/>
    <x v="1"/>
    <n v="452009300300"/>
    <n v="757"/>
    <s v="452009300300.757"/>
    <n v="201712"/>
    <s v="000000"/>
    <x v="15"/>
    <n v="20310"/>
    <n v="5779.39"/>
    <m/>
    <m/>
    <m/>
    <m/>
    <m/>
    <m/>
  </r>
  <r>
    <s v="Dawn Mechanic's Bldg Unit Heater Repl 10G-301"/>
    <s v="10G-301"/>
    <s v="UNREGULATED"/>
    <s v="55200"/>
    <x v="1"/>
    <n v="552009300300"/>
    <n v="757"/>
    <s v="552009300300.757"/>
    <n v="201712"/>
    <s v="000000"/>
    <x v="15"/>
    <s v="U-20310"/>
    <m/>
    <n v="1573.11"/>
    <m/>
    <m/>
    <m/>
    <m/>
    <m/>
  </r>
  <r>
    <s v="Dawn Mechanics Bldg Unit Heater Replacement"/>
    <s v="10G-301"/>
    <s v="REGULATED"/>
    <s v="45200"/>
    <x v="1"/>
    <n v="452009300224"/>
    <n v="757"/>
    <s v="452009300224.757"/>
    <n v="201401"/>
    <s v="000000"/>
    <x v="15"/>
    <n v="20310"/>
    <n v="3456.17"/>
    <m/>
    <m/>
    <m/>
    <m/>
    <m/>
    <m/>
  </r>
  <r>
    <s v="Dawn Mechanics Bldg Unit Heater Replacement"/>
    <s v="10G-301"/>
    <s v="UNREGULATED"/>
    <s v="55200"/>
    <x v="1"/>
    <n v="552009300224"/>
    <n v="757"/>
    <s v="552009300224.757"/>
    <n v="201401"/>
    <s v="000000"/>
    <x v="15"/>
    <s v="U-20310"/>
    <m/>
    <n v="856.49"/>
    <m/>
    <m/>
    <m/>
    <m/>
    <m/>
  </r>
  <r>
    <s v="Dawn N Admin Battery RmACX193-HVAC"/>
    <s v="10G-301"/>
    <s v="REGULATED"/>
    <s v="45200"/>
    <x v="1"/>
    <n v="452009300236"/>
    <n v="757"/>
    <s v="452009300236.757"/>
    <n v="201410"/>
    <s v="000000"/>
    <x v="15"/>
    <n v="20310"/>
    <n v="5459.86"/>
    <m/>
    <m/>
    <m/>
    <m/>
    <m/>
    <m/>
  </r>
  <r>
    <s v="Dawn N Admin Battery RmACX193-HVAC"/>
    <s v="10G-301"/>
    <s v="UNREGULATED"/>
    <s v="55200"/>
    <x v="1"/>
    <n v="552009300236"/>
    <n v="757"/>
    <s v="552009300236.757"/>
    <n v="201410"/>
    <s v="000000"/>
    <x v="15"/>
    <s v="U-20310"/>
    <m/>
    <n v="1353.04"/>
    <m/>
    <m/>
    <m/>
    <m/>
    <m/>
  </r>
  <r>
    <s v="Dawn N Admin Bldg-Interior &amp; Exterior Bldg"/>
    <s v="10G-301"/>
    <s v="REGULATED"/>
    <s v="45200"/>
    <x v="1"/>
    <n v="452009300237"/>
    <n v="768"/>
    <s v="452009300237.768"/>
    <n v="201412"/>
    <s v="000000"/>
    <x v="15"/>
    <n v="20310"/>
    <n v="53914.03"/>
    <m/>
    <m/>
    <m/>
    <m/>
    <m/>
    <m/>
  </r>
  <r>
    <s v="Dawn N Admin Bldg-Interior &amp; Exterior Bldg"/>
    <s v="10G-301"/>
    <s v="UNREGULATED"/>
    <s v="55200"/>
    <x v="1"/>
    <n v="552009300237"/>
    <n v="768"/>
    <s v="552009300237.768"/>
    <n v="201412"/>
    <s v="000000"/>
    <x v="15"/>
    <s v="U-20310"/>
    <m/>
    <n v="13422.72"/>
    <m/>
    <m/>
    <m/>
    <m/>
    <m/>
  </r>
  <r>
    <s v="Dawn N Fire Hydrant System Upgrd-Bldg struct(40y"/>
    <s v="10G-301"/>
    <s v="UNREGULATED"/>
    <s v="55200"/>
    <x v="1"/>
    <n v="552008600204"/>
    <n v="763"/>
    <s v="552008600204.763"/>
    <n v="201212"/>
    <s v="000000"/>
    <x v="1"/>
    <s v="U-20310"/>
    <m/>
    <n v="279586.15999999997"/>
    <m/>
    <m/>
    <m/>
    <m/>
    <m/>
  </r>
  <r>
    <s v="DAWN N YARD  - NAB Generator Control Panel"/>
    <s v="10G-301"/>
    <s v="REGULATED"/>
    <s v="45200"/>
    <x v="1"/>
    <n v="452008600207"/>
    <n v="779"/>
    <s v="452008600207.779"/>
    <n v="201212"/>
    <s v="000000"/>
    <x v="1"/>
    <n v="20310"/>
    <n v="27785.56"/>
    <m/>
    <m/>
    <m/>
    <m/>
    <m/>
    <m/>
  </r>
  <r>
    <s v="DAWN N YARD - AUX 4 BLDG BREAKER REPL - CONTROLS"/>
    <s v="10G-301"/>
    <s v="REGULATED"/>
    <s v="45200"/>
    <x v="1"/>
    <n v="452008600227"/>
    <n v="779"/>
    <s v="452008600227.779"/>
    <n v="201401"/>
    <s v="000000"/>
    <x v="1"/>
    <n v="20310"/>
    <n v="30070.13"/>
    <m/>
    <m/>
    <m/>
    <m/>
    <m/>
    <m/>
  </r>
  <r>
    <s v="DAWN N YARD - AUX 4 BLDG BREAKER REPL-CNTLS- NRE"/>
    <s v="10G-301"/>
    <s v="UNREGULATED"/>
    <s v="55200"/>
    <x v="1"/>
    <n v="552008600227"/>
    <n v="779"/>
    <s v="552008600227.779"/>
    <n v="201401"/>
    <s v="000000"/>
    <x v="1"/>
    <s v="U-20310"/>
    <m/>
    <n v="7451.87"/>
    <m/>
    <m/>
    <m/>
    <m/>
    <m/>
  </r>
  <r>
    <s v="DAWN N YARD - CONTROL VALVES"/>
    <s v="10G-301"/>
    <s v="REGULATED"/>
    <s v="45700"/>
    <x v="0"/>
    <n v="457008600138"/>
    <n v="805"/>
    <s v="457008600138.805"/>
    <n v="201611"/>
    <s v="000000"/>
    <x v="1"/>
    <n v="20310"/>
    <n v="101584.75"/>
    <m/>
    <m/>
    <m/>
    <m/>
    <m/>
    <m/>
  </r>
  <r>
    <s v="DAWN N YARD - CONTROL VALVES"/>
    <s v="10G-301"/>
    <s v="UNREGULATED"/>
    <s v="55700"/>
    <x v="0"/>
    <n v="557008600138"/>
    <n v="805"/>
    <s v="557008600138.805"/>
    <n v="201611"/>
    <s v="000000"/>
    <x v="1"/>
    <s v="U-20310"/>
    <m/>
    <n v="9783.0300000000007"/>
    <m/>
    <m/>
    <m/>
    <m/>
    <m/>
  </r>
  <r>
    <s v="Dawn N Yard - Dehy Boiler Ctrls Upgr - Elec Cntr"/>
    <s v="10G-301"/>
    <s v="REGULATED"/>
    <s v="45700"/>
    <x v="0"/>
    <n v="457008600114"/>
    <n v="780"/>
    <s v="457008600114.780"/>
    <n v="201305"/>
    <s v="000000"/>
    <x v="1"/>
    <n v="20310"/>
    <n v="134759.37"/>
    <m/>
    <m/>
    <m/>
    <m/>
    <m/>
    <m/>
  </r>
  <r>
    <s v="DAWN N YARD - FIRE HYDRANT SYSTEM UPG"/>
    <s v="10G-301"/>
    <s v="REGULATED"/>
    <s v="45200"/>
    <x v="1"/>
    <n v="452008600204"/>
    <n v="763"/>
    <s v="452008600204.763"/>
    <n v="201212"/>
    <s v="000000"/>
    <x v="1"/>
    <n v="20310"/>
    <n v="1128199.1299999999"/>
    <m/>
    <m/>
    <m/>
    <m/>
    <m/>
    <m/>
  </r>
  <r>
    <s v="DAWN N YARD - KEY REPLACEMENT"/>
    <s v="10G-301"/>
    <s v="REGULATED"/>
    <s v="45200"/>
    <x v="1"/>
    <n v="452008600206"/>
    <n v="768"/>
    <s v="452008600206.768"/>
    <n v="201212"/>
    <s v="000000"/>
    <x v="1"/>
    <n v="20310"/>
    <n v="56313"/>
    <m/>
    <m/>
    <m/>
    <m/>
    <m/>
    <m/>
  </r>
  <r>
    <s v="DAWN N Yard  LED LIGHTING INSIDE COMP BLDG"/>
    <s v="10G-301"/>
    <s v="REGULATED"/>
    <s v="45200"/>
    <x v="1"/>
    <n v="452008600271"/>
    <n v="768"/>
    <s v="452008600271.768"/>
    <n v="201612"/>
    <s v="000000"/>
    <x v="1"/>
    <n v="20310"/>
    <n v="26733.34"/>
    <m/>
    <m/>
    <m/>
    <m/>
    <m/>
    <m/>
  </r>
  <r>
    <s v="DAWN N YARD - MOISTURE CHECK UPGRADE TO LASER"/>
    <s v="10G-301"/>
    <s v="REGULATED"/>
    <s v="45700"/>
    <x v="0"/>
    <n v="457008600188"/>
    <n v="615"/>
    <s v="457008600188.615"/>
    <n v="201712"/>
    <s v="000000"/>
    <x v="1"/>
    <n v="20310"/>
    <n v="207735.31"/>
    <m/>
    <m/>
    <m/>
    <m/>
    <m/>
    <m/>
  </r>
  <r>
    <s v="DAWN N YARD - MOISTURE CHECK UPGRADE TO LASER"/>
    <s v="10G-301"/>
    <s v="UNREGULATED"/>
    <s v="55700"/>
    <x v="0"/>
    <n v="557008600188"/>
    <n v="615"/>
    <s v="557008600188.615"/>
    <n v="201712"/>
    <s v="000000"/>
    <x v="1"/>
    <s v="U-20310"/>
    <m/>
    <n v="22825.52"/>
    <m/>
    <m/>
    <m/>
    <m/>
    <m/>
  </r>
  <r>
    <s v="Dawn N Yard  Security Camera"/>
    <s v="10G-301"/>
    <s v="UNREGULATED"/>
    <s v="55200"/>
    <x v="1"/>
    <n v="552008600265"/>
    <n v="779"/>
    <s v="552008600265.779"/>
    <n v="201701"/>
    <s v="000000"/>
    <x v="1"/>
    <s v="U-20310"/>
    <m/>
    <n v="4836.18"/>
    <m/>
    <m/>
    <m/>
    <m/>
    <m/>
  </r>
  <r>
    <s v="DAWN N YARD - SECURITY CAMERA"/>
    <s v="10G-301"/>
    <s v="REGULATED"/>
    <s v="45200"/>
    <x v="1"/>
    <n v="452008600265"/>
    <n v="779"/>
    <s v="452008600265.779"/>
    <n v="201607"/>
    <s v="000000"/>
    <x v="1"/>
    <n v="20310"/>
    <n v="19466.23"/>
    <m/>
    <m/>
    <m/>
    <m/>
    <m/>
    <m/>
  </r>
  <r>
    <s v="Dawn N Yard  Ultrasonic Electronic Mtr Upgrad"/>
    <s v="10G-301"/>
    <s v="UNREGULATED"/>
    <s v="55700"/>
    <x v="0"/>
    <n v="557008600112"/>
    <n v="780"/>
    <s v="557008600112.780"/>
    <n v="201212"/>
    <s v="000000"/>
    <x v="1"/>
    <s v="U-20310"/>
    <m/>
    <n v="4425.6000000000004"/>
    <m/>
    <m/>
    <m/>
    <m/>
    <m/>
  </r>
  <r>
    <s v="Dawn N Yard - UPS Battery Replacement-Elec Ctls"/>
    <s v="10G-301"/>
    <s v="REGULATED"/>
    <s v="45700"/>
    <x v="0"/>
    <n v="457008600108"/>
    <n v="780"/>
    <s v="457008600108.780"/>
    <n v="201212"/>
    <s v="000000"/>
    <x v="1"/>
    <n v="20310"/>
    <n v="13121.99"/>
    <m/>
    <m/>
    <m/>
    <m/>
    <m/>
    <m/>
  </r>
  <r>
    <s v="Dawn N Yard - UPS Battery Replacement-Elec Ctls"/>
    <s v="10G-301"/>
    <s v="UNREGULATED"/>
    <s v="55700"/>
    <x v="0"/>
    <n v="557008600108"/>
    <n v="780"/>
    <s v="557008600108.780"/>
    <n v="201212"/>
    <s v="000000"/>
    <x v="1"/>
    <s v="U-20310"/>
    <m/>
    <n v="1448.28"/>
    <m/>
    <m/>
    <m/>
    <m/>
    <m/>
  </r>
  <r>
    <s v="Dawn N Yard Backflow Preventer Replace - Control"/>
    <s v="10G-301"/>
    <s v="REGULATED"/>
    <s v="45200"/>
    <x v="1"/>
    <n v="452008600291"/>
    <n v="779"/>
    <s v="452008600291.779"/>
    <n v="201710"/>
    <s v="000000"/>
    <x v="1"/>
    <n v="20310"/>
    <n v="3960.94"/>
    <m/>
    <m/>
    <m/>
    <m/>
    <m/>
    <m/>
  </r>
  <r>
    <s v="Dawn N Yard Backflow, Strainer &amp; Control Rep"/>
    <s v="10G-301"/>
    <s v="REGULATED"/>
    <s v="45200"/>
    <x v="1"/>
    <n v="452008600306"/>
    <n v="779"/>
    <s v="452008600306.779"/>
    <n v="201710"/>
    <s v="000000"/>
    <x v="1"/>
    <n v="20310"/>
    <n v="4718.6899999999996"/>
    <m/>
    <m/>
    <m/>
    <m/>
    <m/>
    <m/>
  </r>
  <r>
    <s v="Dawn N Yard Backflow, Strainer &amp; Control Rep"/>
    <s v="10G-301"/>
    <s v="UNREGULATED"/>
    <s v="55200"/>
    <x v="1"/>
    <n v="552008600306"/>
    <n v="779"/>
    <s v="552008600306.779"/>
    <n v="201710"/>
    <s v="000000"/>
    <x v="1"/>
    <s v="U-20310"/>
    <m/>
    <n v="1172.31"/>
    <m/>
    <m/>
    <m/>
    <m/>
    <m/>
  </r>
  <r>
    <s v="DAWN N YARD GATE 12 OPERATOR REPLACEMENT"/>
    <s v="10G-301"/>
    <s v="REGULATED"/>
    <s v="45200"/>
    <x v="1"/>
    <n v="452008600294"/>
    <n v="779"/>
    <s v="452008600294.779"/>
    <n v="201709"/>
    <s v="000000"/>
    <x v="1"/>
    <n v="20310"/>
    <n v="6325.84"/>
    <m/>
    <m/>
    <m/>
    <m/>
    <m/>
    <m/>
  </r>
  <r>
    <s v="Dawn N Yard Key Replacements-Interior/Ext Bldg"/>
    <s v="10G-301"/>
    <s v="UNREGULATED"/>
    <s v="55200"/>
    <x v="1"/>
    <n v="552008600206"/>
    <n v="768"/>
    <s v="552008600206.768"/>
    <n v="201212"/>
    <s v="000000"/>
    <x v="1"/>
    <s v="U-20310"/>
    <m/>
    <n v="13955.28"/>
    <m/>
    <m/>
    <m/>
    <m/>
    <m/>
  </r>
  <r>
    <s v="DAWN N YARD LED LIGHTING -  Int &amp; Ext Bldg"/>
    <s v="10G-301"/>
    <s v="REGULATED"/>
    <s v="45200"/>
    <x v="1"/>
    <n v="452008600270"/>
    <n v="768"/>
    <s v="452008600270.768"/>
    <n v="201611"/>
    <s v="000000"/>
    <x v="1"/>
    <n v="20310"/>
    <n v="38257.9"/>
    <m/>
    <m/>
    <m/>
    <m/>
    <m/>
    <m/>
  </r>
  <r>
    <s v="DAWN N YARD LED LIGHTING -  Int &amp; Ext Bldg"/>
    <s v="10G-301"/>
    <s v="UNREGULATED"/>
    <s v="55200"/>
    <x v="1"/>
    <n v="552008600270"/>
    <n v="768"/>
    <s v="552008600270.768"/>
    <n v="201611"/>
    <s v="000000"/>
    <x v="1"/>
    <s v="U-20310"/>
    <m/>
    <n v="9504.77"/>
    <m/>
    <m/>
    <m/>
    <m/>
    <m/>
  </r>
  <r>
    <s v="DAWN N YARD LED LIGHTING - Interior/Exterior Bld"/>
    <s v="10G-301"/>
    <s v="REGULATED"/>
    <s v="45200"/>
    <x v="1"/>
    <n v="452008600296"/>
    <n v="768"/>
    <s v="452008600296.768"/>
    <n v="201712"/>
    <s v="000000"/>
    <x v="1"/>
    <n v="20310"/>
    <n v="81927.59"/>
    <m/>
    <m/>
    <m/>
    <m/>
    <m/>
    <m/>
  </r>
  <r>
    <s v="DAWN N YARD LED LIGHTING - Interior/Exterior Bld"/>
    <s v="10G-301"/>
    <s v="UNREGULATED"/>
    <s v="55200"/>
    <x v="1"/>
    <n v="552008600296"/>
    <n v="768"/>
    <s v="552008600296.768"/>
    <n v="201712"/>
    <s v="000000"/>
    <x v="1"/>
    <s v="U-20310"/>
    <m/>
    <n v="21190.48"/>
    <m/>
    <m/>
    <m/>
    <m/>
    <m/>
  </r>
  <r>
    <s v="Dawn N Yard- NAB Generator Control Panel"/>
    <s v="10G-301"/>
    <s v="UNREGULATED"/>
    <s v="55200"/>
    <x v="1"/>
    <n v="552008600207"/>
    <n v="779"/>
    <s v="552008600207.779"/>
    <n v="201212"/>
    <s v="000000"/>
    <x v="1"/>
    <s v="U-20310"/>
    <m/>
    <n v="6885.71"/>
    <m/>
    <m/>
    <m/>
    <m/>
    <m/>
  </r>
  <r>
    <s v="DAWN N YARD PAVING - Park/Walks/Curbs"/>
    <s v="10G-301"/>
    <s v="REGULATED"/>
    <s v="45200"/>
    <x v="1"/>
    <n v="452008600296"/>
    <n v="752"/>
    <s v="452008600296.752"/>
    <n v="201712"/>
    <s v="000000"/>
    <x v="1"/>
    <n v="20310"/>
    <n v="34299.67"/>
    <m/>
    <m/>
    <m/>
    <m/>
    <m/>
    <m/>
  </r>
  <r>
    <s v="DAWN N YARD PAVING - Park/Walks/Curbs"/>
    <s v="10G-301"/>
    <s v="UNREGULATED"/>
    <s v="55200"/>
    <x v="1"/>
    <n v="552008600296"/>
    <n v="752"/>
    <s v="552008600296.752"/>
    <n v="201712"/>
    <s v="000000"/>
    <x v="1"/>
    <s v="U-20310"/>
    <m/>
    <n v="8521.39"/>
    <m/>
    <m/>
    <m/>
    <m/>
    <m/>
  </r>
  <r>
    <s v="DAWN N YARD REMOTE SITE HP COATING"/>
    <s v="10G-301"/>
    <s v="REGULATED"/>
    <s v="45700"/>
    <x v="0"/>
    <n v="457008600119"/>
    <n v="615"/>
    <s v="457008600119.615"/>
    <n v="201311"/>
    <s v="000000"/>
    <x v="1"/>
    <n v="20310"/>
    <n v="179695.84"/>
    <m/>
    <m/>
    <m/>
    <m/>
    <m/>
    <m/>
  </r>
  <r>
    <s v="DAWN N YARD REMOTE SITE HP COATING - NREG"/>
    <s v="10G-301"/>
    <s v="UNREGULATED"/>
    <s v="55700"/>
    <x v="0"/>
    <n v="557008600119"/>
    <n v="615"/>
    <s v="557008600119.615"/>
    <n v="201311"/>
    <s v="000000"/>
    <x v="1"/>
    <s v="U-20310"/>
    <m/>
    <n v="19833.189999999999"/>
    <m/>
    <m/>
    <m/>
    <m/>
    <m/>
  </r>
  <r>
    <s v="DAWN N YARD SAFETY &amp; SECURITY - FENCING"/>
    <s v="10G-301"/>
    <s v="REGULATED"/>
    <s v="45200"/>
    <x v="1"/>
    <n v="452008600273"/>
    <n v="230"/>
    <s v="452008600273.230"/>
    <n v="201612"/>
    <s v="000000"/>
    <x v="1"/>
    <n v="20310"/>
    <n v="17535.79"/>
    <m/>
    <m/>
    <m/>
    <m/>
    <m/>
    <m/>
  </r>
  <r>
    <s v="Dawn N Yard Safety &amp; Security Upgrades"/>
    <s v="10G-301"/>
    <s v="UNREGULATED"/>
    <s v="55200"/>
    <x v="1"/>
    <n v="552008600303"/>
    <n v="768"/>
    <s v="552008600303.768"/>
    <n v="201712"/>
    <s v="000000"/>
    <x v="1"/>
    <s v="U-20310"/>
    <m/>
    <n v="15345.29"/>
    <m/>
    <m/>
    <m/>
    <m/>
    <m/>
  </r>
  <r>
    <s v="Dawn N Yard Safety &amp; Security Upgrades - Int/Ext"/>
    <s v="10G-301"/>
    <s v="REGULATED"/>
    <s v="45200"/>
    <x v="1"/>
    <n v="452008600303"/>
    <n v="768"/>
    <s v="452008600303.768"/>
    <n v="201712"/>
    <s v="000000"/>
    <x v="1"/>
    <n v="20310"/>
    <n v="11453.12"/>
    <m/>
    <m/>
    <m/>
    <m/>
    <m/>
    <m/>
  </r>
  <r>
    <s v="Dawn N Yard Site Painting Stn - Pipe,Vlve,Misc"/>
    <s v="10G-301"/>
    <s v="UNREGULATED"/>
    <s v="55700"/>
    <x v="0"/>
    <n v="557008600111"/>
    <n v="615"/>
    <s v="557008600111.615"/>
    <n v="201210"/>
    <s v="000000"/>
    <x v="1"/>
    <s v="U-20310"/>
    <m/>
    <n v="23182.45"/>
    <m/>
    <m/>
    <m/>
    <m/>
    <m/>
  </r>
  <r>
    <s v="Dawn N Yard Site Painting-Pipe,Vlve,Misc"/>
    <s v="10G-301"/>
    <s v="REGULATED"/>
    <s v="45700"/>
    <x v="0"/>
    <n v="457008600111"/>
    <n v="615"/>
    <s v="457008600111.615"/>
    <n v="201210"/>
    <s v="000000"/>
    <x v="1"/>
    <n v="20310"/>
    <n v="210041.44"/>
    <m/>
    <m/>
    <m/>
    <m/>
    <m/>
    <m/>
  </r>
  <r>
    <s v="DAWN N YARD STN 10G-301 - NREG - VALVE REPL"/>
    <s v="10G-301"/>
    <s v="UNREGULATED"/>
    <s v="55700"/>
    <x v="0"/>
    <n v="557008600117"/>
    <n v="615"/>
    <s v="557008600117.615"/>
    <n v="201303"/>
    <s v="000000"/>
    <x v="1"/>
    <s v="U-20310"/>
    <m/>
    <n v="7123.16"/>
    <m/>
    <m/>
    <m/>
    <m/>
    <m/>
  </r>
  <r>
    <s v="DAWN N YARD STN 10G-301 - NREG - VALVE REPL"/>
    <s v="10G-301"/>
    <s v="UNREGULATED"/>
    <s v="55700"/>
    <x v="0"/>
    <n v="557008600118"/>
    <n v="615"/>
    <s v="557008600118.615"/>
    <n v="201311"/>
    <s v="000000"/>
    <x v="1"/>
    <s v="U-20310"/>
    <m/>
    <n v="1813.77"/>
    <m/>
    <m/>
    <m/>
    <m/>
    <m/>
  </r>
  <r>
    <s v="DAWN N YARD STN 10G-301 - VALVE REPL"/>
    <s v="10G-301"/>
    <s v="REGULATED"/>
    <s v="45700"/>
    <x v="0"/>
    <n v="457008600117"/>
    <n v="615"/>
    <s v="457008600117.615"/>
    <n v="201303"/>
    <s v="000000"/>
    <x v="1"/>
    <n v="20310"/>
    <n v="64538.400000000001"/>
    <m/>
    <m/>
    <m/>
    <m/>
    <m/>
    <m/>
  </r>
  <r>
    <s v="DAWN N YARD STN 10G-301 - VALVE REPL"/>
    <s v="10G-301"/>
    <s v="REGULATED"/>
    <s v="45700"/>
    <x v="0"/>
    <n v="457008600118"/>
    <n v="615"/>
    <s v="457008600118.615"/>
    <n v="201311"/>
    <s v="000000"/>
    <x v="1"/>
    <n v="20310"/>
    <n v="16433.43"/>
    <m/>
    <m/>
    <m/>
    <m/>
    <m/>
    <m/>
  </r>
  <r>
    <s v="DAWN N YARD UPS BATTERY REPLAC - ELECTR CONTROLS"/>
    <s v="10G-301"/>
    <s v="REGULATED"/>
    <s v="45700"/>
    <x v="0"/>
    <n v="457008600183"/>
    <n v="780"/>
    <s v="457008600183.780"/>
    <n v="201709"/>
    <s v="000000"/>
    <x v="1"/>
    <n v="20310"/>
    <n v="0"/>
    <m/>
    <m/>
    <m/>
    <m/>
    <m/>
    <m/>
  </r>
  <r>
    <s v="DAWN N YARD UPS BATTERY REPLAC-ELECTRONIC CONTRO"/>
    <s v="10G-301"/>
    <s v="UNREGULATED"/>
    <s v="55700"/>
    <x v="0"/>
    <n v="557008600183"/>
    <n v="780"/>
    <s v="557008600183.780"/>
    <n v="201709"/>
    <s v="000000"/>
    <x v="1"/>
    <s v="U-20310"/>
    <m/>
    <n v="0"/>
    <m/>
    <m/>
    <m/>
    <m/>
    <m/>
  </r>
  <r>
    <s v="DAWN N YARD VALVE REPLACEMENT- PIPE,VALVE,MISC"/>
    <s v="10G-301"/>
    <s v="REGULATED"/>
    <s v="45600"/>
    <x v="2"/>
    <n v="456008600113"/>
    <n v="615"/>
    <s v="456008600113.615"/>
    <n v="201211"/>
    <s v="000000"/>
    <x v="1"/>
    <n v="20310"/>
    <n v="46447.87"/>
    <m/>
    <m/>
    <m/>
    <m/>
    <m/>
    <m/>
  </r>
  <r>
    <s v="YARD-N DAWN NORTH FUEL SYSTEM HEADER"/>
    <s v="10G-301"/>
    <s v="REGULATED"/>
    <s v="45600"/>
    <x v="2"/>
    <n v="456008600122"/>
    <n v="615"/>
    <s v="456008600122.615"/>
    <n v="200811"/>
    <s v="000000"/>
    <x v="1"/>
    <n v="20310"/>
    <n v="52652.79"/>
    <m/>
    <m/>
    <n v="5924.67"/>
    <m/>
    <m/>
    <m/>
  </r>
  <r>
    <s v="Dawn N YardBackflow Preventer Replacement-Contro"/>
    <s v="10G-301"/>
    <s v="UNREGULATED"/>
    <s v="55200"/>
    <x v="1"/>
    <n v="552008600291"/>
    <n v="779"/>
    <s v="552008600291.779"/>
    <n v="201710"/>
    <s v="000000"/>
    <x v="1"/>
    <s v="U-20310"/>
    <m/>
    <n v="984.06"/>
    <m/>
    <m/>
    <m/>
    <m/>
    <m/>
  </r>
  <r>
    <s v="DAWN N YARD-GATE 12 OPERATOR REPLACEMENT"/>
    <s v="10G-301"/>
    <s v="UNREGULATED"/>
    <s v="55200"/>
    <x v="1"/>
    <n v="552008600294"/>
    <n v="779"/>
    <s v="552008600294.779"/>
    <n v="201709"/>
    <s v="000000"/>
    <x v="1"/>
    <s v="U-20310"/>
    <m/>
    <n v="1571.59"/>
    <m/>
    <m/>
    <m/>
    <m/>
    <m/>
  </r>
  <r>
    <s v="DAWN N YARD-LED LIGHTING INSIDE COMP BLDG"/>
    <s v="10G-301"/>
    <s v="UNREGULATED"/>
    <s v="55200"/>
    <x v="1"/>
    <n v="552008600271"/>
    <n v="768"/>
    <s v="552008600271.768"/>
    <n v="201612"/>
    <s v="000000"/>
    <x v="1"/>
    <s v="U-20310"/>
    <m/>
    <n v="6641.62"/>
    <m/>
    <m/>
    <m/>
    <m/>
    <m/>
  </r>
  <r>
    <s v="DAWN N YARD-PHASE 1 SECURITY CAMERA REPACEMENT"/>
    <s v="10G-301"/>
    <s v="REGULATED"/>
    <s v="45200"/>
    <x v="1"/>
    <n v="452008600298"/>
    <n v="779"/>
    <s v="452008600298.779"/>
    <n v="201712"/>
    <s v="000000"/>
    <x v="1"/>
    <n v="20310"/>
    <n v="342003.21"/>
    <m/>
    <m/>
    <m/>
    <m/>
    <m/>
    <m/>
  </r>
  <r>
    <s v="DAWN N YARD-PHASE 1 SECURITY CAMERA REPACEMENT"/>
    <s v="10G-301"/>
    <s v="UNREGULATED"/>
    <s v="55200"/>
    <x v="1"/>
    <n v="552008600298"/>
    <n v="779"/>
    <s v="552008600298.779"/>
    <n v="201712"/>
    <s v="000000"/>
    <x v="1"/>
    <s v="U-20310"/>
    <m/>
    <n v="85774.15"/>
    <m/>
    <m/>
    <m/>
    <m/>
    <m/>
  </r>
  <r>
    <s v="DAWN N YARD-SAFETY &amp; SECURITY - FENCING"/>
    <s v="10G-301"/>
    <s v="UNREGULATED"/>
    <s v="55200"/>
    <x v="1"/>
    <n v="552008600273"/>
    <n v="230"/>
    <s v="552008600273.230"/>
    <n v="201612"/>
    <s v="000000"/>
    <x v="1"/>
    <s v="U-20310"/>
    <m/>
    <n v="4356.58"/>
    <m/>
    <m/>
    <m/>
    <m/>
    <m/>
  </r>
  <r>
    <s v="Dawn N Yd - Dehy Boiler Ctrls Upgr - NReg-ElectC"/>
    <s v="10G-301"/>
    <s v="UNREGULATED"/>
    <s v="55700"/>
    <x v="0"/>
    <n v="557008600114"/>
    <n v="780"/>
    <s v="557008600114.780"/>
    <n v="201305"/>
    <s v="000000"/>
    <x v="1"/>
    <s v="U-20310"/>
    <m/>
    <n v="14873.51"/>
    <m/>
    <m/>
    <m/>
    <m/>
    <m/>
  </r>
  <r>
    <s v="DAWN NAB BOILER VENTER MOTOR - HVAC 15 Yr"/>
    <s v="10G-301"/>
    <s v="UNREGULATED"/>
    <s v="55200"/>
    <x v="1"/>
    <n v="552009300267"/>
    <n v="757"/>
    <s v="552009300267.757"/>
    <n v="201609"/>
    <s v="000000"/>
    <x v="15"/>
    <s v="U-20310"/>
    <m/>
    <n v="484.41"/>
    <m/>
    <m/>
    <m/>
    <m/>
    <m/>
  </r>
  <r>
    <s v="DAWN NAB Boiler Ventor Motor Repl - HVAC 15 year"/>
    <s v="10G-301"/>
    <s v="REGULATED"/>
    <s v="45200"/>
    <x v="1"/>
    <n v="452009300267"/>
    <n v="757"/>
    <s v="452009300267.757"/>
    <n v="201609"/>
    <s v="000000"/>
    <x v="15"/>
    <n v="20310"/>
    <n v="1779.21"/>
    <m/>
    <m/>
    <m/>
    <m/>
    <m/>
    <m/>
  </r>
  <r>
    <s v="Dawn NAB Hot Water Tank Repl. 10G-301"/>
    <s v="10G-301"/>
    <s v="REGULATED"/>
    <s v="45200"/>
    <x v="1"/>
    <n v="452009300299"/>
    <n v="757"/>
    <s v="452009300299.757"/>
    <n v="201712"/>
    <s v="000000"/>
    <x v="15"/>
    <n v="20310"/>
    <n v="5551.52"/>
    <m/>
    <m/>
    <m/>
    <m/>
    <m/>
    <m/>
  </r>
  <r>
    <s v="Dawn NAB Hot Water Tank Repl. 10G-301"/>
    <s v="10G-301"/>
    <s v="UNREGULATED"/>
    <s v="55200"/>
    <x v="1"/>
    <n v="552009300299"/>
    <n v="757"/>
    <s v="552009300299.757"/>
    <n v="201712"/>
    <s v="000000"/>
    <x v="15"/>
    <s v="U-20310"/>
    <m/>
    <n v="1511.48"/>
    <m/>
    <m/>
    <m/>
    <m/>
    <m/>
  </r>
  <r>
    <s v="DAWN NAB ROOF REFURBISHMENT"/>
    <s v="10G-301"/>
    <s v="REGULATED"/>
    <s v="45200"/>
    <x v="1"/>
    <n v="452009300297"/>
    <n v="766"/>
    <s v="452009300297.766"/>
    <n v="201712"/>
    <s v="000000"/>
    <x v="15"/>
    <n v="20310"/>
    <n v="51090"/>
    <m/>
    <m/>
    <m/>
    <m/>
    <m/>
    <m/>
  </r>
  <r>
    <s v="DAWN NAB ROOF REFURBISHMENT"/>
    <s v="10G-301"/>
    <s v="UNREGULATED"/>
    <s v="55200"/>
    <x v="1"/>
    <n v="552009300297"/>
    <n v="766"/>
    <s v="552009300297.766"/>
    <n v="201712"/>
    <s v="000000"/>
    <x v="15"/>
    <s v="U-20310"/>
    <m/>
    <n v="13910"/>
    <m/>
    <m/>
    <m/>
    <m/>
    <m/>
  </r>
  <r>
    <s v="Dawn North Admin Bldg - Security Office"/>
    <s v="10G-301"/>
    <s v="REGULATED"/>
    <s v="45200"/>
    <x v="1"/>
    <n v="452009200304"/>
    <n v="768"/>
    <s v="452009200304.768"/>
    <n v="201712"/>
    <s v="000000"/>
    <x v="15"/>
    <n v="20310"/>
    <n v="68513.53"/>
    <m/>
    <m/>
    <m/>
    <m/>
    <m/>
    <m/>
  </r>
  <r>
    <s v="Dawn North Admin Bldg - Security Office"/>
    <s v="10G-301"/>
    <s v="UNREGULATED"/>
    <s v="55200"/>
    <x v="1"/>
    <n v="552009200304"/>
    <n v="768"/>
    <s v="552009200304.768"/>
    <n v="201712"/>
    <s v="000000"/>
    <x v="15"/>
    <s v="U-20310"/>
    <m/>
    <n v="17021.47"/>
    <m/>
    <m/>
    <m/>
    <m/>
    <m/>
  </r>
  <r>
    <s v="Dawn North Admin Bldg Cafeteria Ceiling - Int/Ex"/>
    <s v="10G-301"/>
    <s v="REGULATED"/>
    <s v="45200"/>
    <x v="1"/>
    <n v="452009300308"/>
    <n v="768"/>
    <s v="452009300308.768"/>
    <n v="201712"/>
    <s v="000000"/>
    <x v="15"/>
    <n v="20310"/>
    <n v="25497.919999999998"/>
    <m/>
    <m/>
    <m/>
    <m/>
    <m/>
    <m/>
  </r>
  <r>
    <s v="Dawn North Admin Bldg Cafeteria Ceiling - Int/Ex"/>
    <s v="10G-301"/>
    <s v="UNREGULATED"/>
    <s v="55200"/>
    <x v="1"/>
    <n v="552009300308"/>
    <n v="768"/>
    <s v="552009300308.768"/>
    <n v="201712"/>
    <s v="000000"/>
    <x v="15"/>
    <s v="U-20310"/>
    <m/>
    <n v="6942.18"/>
    <m/>
    <m/>
    <m/>
    <m/>
    <m/>
  </r>
  <r>
    <s v="Dawn North -Storage Tank Compliance (10 Tanks)"/>
    <s v="10G-301"/>
    <s v="REGULATED"/>
    <s v="45700"/>
    <x v="0"/>
    <n v="457008600193"/>
    <n v="615"/>
    <s v="457008600193.615"/>
    <n v="201712"/>
    <s v="000000"/>
    <x v="1"/>
    <n v="20310"/>
    <n v="455952.2"/>
    <m/>
    <m/>
    <m/>
    <m/>
    <m/>
    <m/>
  </r>
  <r>
    <s v="Dawn North -Storage Tank Compliance (10 Tanks)"/>
    <s v="10G-301"/>
    <s v="UNREGULATED"/>
    <s v="55700"/>
    <x v="0"/>
    <n v="557008600193"/>
    <n v="615"/>
    <s v="557008600193.615"/>
    <n v="201712"/>
    <s v="000000"/>
    <x v="1"/>
    <s v="U-20310"/>
    <m/>
    <n v="51271.63"/>
    <m/>
    <m/>
    <m/>
    <m/>
    <m/>
  </r>
  <r>
    <s v="Dawn North Yard - Fire Pump"/>
    <s v="10G-301"/>
    <s v="REGULATED"/>
    <s v="45200"/>
    <x v="1"/>
    <n v="452009300214"/>
    <n v="763"/>
    <s v="452009300214.763"/>
    <n v="201310"/>
    <s v="000000"/>
    <x v="15"/>
    <n v="20310"/>
    <n v="49896.21"/>
    <m/>
    <m/>
    <m/>
    <m/>
    <m/>
    <m/>
  </r>
  <r>
    <s v="Dawn North Yard - Fire Pump - Non Reg"/>
    <s v="10G-301"/>
    <s v="UNREGULATED"/>
    <s v="55200"/>
    <x v="1"/>
    <n v="552009300214"/>
    <n v="763"/>
    <s v="552009300214.763"/>
    <n v="201310"/>
    <s v="000000"/>
    <x v="15"/>
    <s v="U-20310"/>
    <m/>
    <n v="12365.1"/>
    <m/>
    <m/>
    <m/>
    <m/>
    <m/>
  </r>
  <r>
    <s v="Dawn North Yard - LED Lighting Upgrade"/>
    <s v="10G-301"/>
    <s v="REGULATED"/>
    <s v="45200"/>
    <x v="1"/>
    <n v="452008600241"/>
    <n v="768"/>
    <s v="452008600241.768"/>
    <n v="201410"/>
    <s v="000000"/>
    <x v="1"/>
    <n v="20310"/>
    <n v="11551.43"/>
    <m/>
    <m/>
    <m/>
    <m/>
    <m/>
    <m/>
  </r>
  <r>
    <s v="Dawn North Yard - LED Lighting Upgrade"/>
    <s v="10G-301"/>
    <s v="UNREGULATED"/>
    <s v="55200"/>
    <x v="1"/>
    <n v="552008600241"/>
    <n v="768"/>
    <s v="552008600241.768"/>
    <n v="201410"/>
    <s v="000000"/>
    <x v="1"/>
    <s v="U-20310"/>
    <m/>
    <n v="2862.65"/>
    <m/>
    <m/>
    <m/>
    <m/>
    <m/>
  </r>
  <r>
    <s v="DAWN NORTH YARD - WORKSHOP"/>
    <s v="10G-301"/>
    <s v="UNREGULATED"/>
    <s v="55200"/>
    <x v="1"/>
    <n v="552009300129"/>
    <n v="763"/>
    <s v="552009300129.763"/>
    <n v="200812"/>
    <s v="000000"/>
    <x v="15"/>
    <s v="U-20310"/>
    <m/>
    <n v="350926.03"/>
    <m/>
    <m/>
    <n v="107.87"/>
    <m/>
    <m/>
  </r>
  <r>
    <s v="DAWN NORTH YARD SECURITY CAM SYSTEM - CONTROLS"/>
    <s v="10G-301"/>
    <s v="REGULATED"/>
    <s v="45200"/>
    <x v="1"/>
    <n v="452008600309"/>
    <n v="779"/>
    <s v="452008600309.779"/>
    <n v="201712"/>
    <s v="000000"/>
    <x v="1"/>
    <n v="20310"/>
    <n v="81659.64"/>
    <m/>
    <m/>
    <m/>
    <m/>
    <m/>
    <m/>
  </r>
  <r>
    <s v="DAWN NORTH YARD SECURITY CAM SYSTEM - CONTROLS"/>
    <s v="10G-301"/>
    <s v="UNREGULATED"/>
    <s v="55200"/>
    <x v="1"/>
    <n v="552008600309"/>
    <n v="779"/>
    <s v="552008600309.779"/>
    <n v="201712"/>
    <s v="000000"/>
    <x v="1"/>
    <s v="U-20310"/>
    <m/>
    <n v="20287.48"/>
    <m/>
    <m/>
    <m/>
    <m/>
    <m/>
  </r>
  <r>
    <s v="Dawn North Yd - 27.6K Volt Pole Ext to Serv Vect"/>
    <s v="10G-301"/>
    <s v="REGULATED"/>
    <s v="45700"/>
    <x v="0"/>
    <n v="457008600127"/>
    <n v="840"/>
    <s v="457008600127.840"/>
    <n v="201408"/>
    <s v="000000"/>
    <x v="1"/>
    <n v="20310"/>
    <n v="155139.23000000001"/>
    <m/>
    <m/>
    <m/>
    <m/>
    <m/>
    <m/>
  </r>
  <r>
    <s v="Dawn North Yd - 27.6K Volt Pole Ext to Serv Vect"/>
    <s v="10G-301"/>
    <s v="UNREGULATED"/>
    <s v="55700"/>
    <x v="0"/>
    <n v="557008600127"/>
    <n v="840"/>
    <s v="557008600127.840"/>
    <n v="201408"/>
    <s v="000000"/>
    <x v="1"/>
    <s v="U-20310"/>
    <m/>
    <n v="17122.849999999999"/>
    <m/>
    <m/>
    <m/>
    <m/>
    <m/>
  </r>
  <r>
    <s v="Dawn Northwest - Storage Tank Compliance (1 Tank"/>
    <s v="10G-301"/>
    <s v="REGULATED"/>
    <s v="45700"/>
    <x v="0"/>
    <n v="457008600195"/>
    <n v="615"/>
    <s v="457008600195.615"/>
    <n v="201712"/>
    <s v="000000"/>
    <x v="1"/>
    <n v="20310"/>
    <n v="50661.59"/>
    <m/>
    <m/>
    <m/>
    <m/>
    <m/>
    <m/>
  </r>
  <r>
    <s v="Dawn Northwest - Storage Tank Compliance (1 Tank"/>
    <s v="10G-301"/>
    <s v="UNREGULATED"/>
    <s v="55700"/>
    <x v="0"/>
    <n v="557008600195"/>
    <n v="615"/>
    <s v="557008600195.615"/>
    <n v="201712"/>
    <s v="000000"/>
    <x v="1"/>
    <s v="U-20310"/>
    <m/>
    <n v="5706.02"/>
    <m/>
    <m/>
    <m/>
    <m/>
    <m/>
  </r>
  <r>
    <s v="Dawn NYard 10G-301Ultrasonic Electronic Mtr Upgr"/>
    <s v="10G-301"/>
    <s v="REGULATED"/>
    <s v="45700"/>
    <x v="0"/>
    <n v="457008600112"/>
    <n v="780"/>
    <s v="457008600112.780"/>
    <n v="201212"/>
    <s v="000000"/>
    <x v="1"/>
    <n v="20310"/>
    <n v="40097.51"/>
    <m/>
    <m/>
    <m/>
    <m/>
    <m/>
    <m/>
  </r>
  <r>
    <s v="DAWN Ops Centre  - Condition Assessments Int/Ext"/>
    <s v="10G-302"/>
    <s v="REGULATED"/>
    <s v="45200"/>
    <x v="1"/>
    <n v="452009300305"/>
    <n v="768"/>
    <s v="452009300305.768"/>
    <n v="201712"/>
    <s v="000000"/>
    <x v="15"/>
    <n v="20310"/>
    <n v="19837.830000000002"/>
    <m/>
    <m/>
    <m/>
    <m/>
    <m/>
    <m/>
  </r>
  <r>
    <s v="DAWN Ops Centre  - Condition Assessments Int/Ext"/>
    <s v="10G-301"/>
    <s v="UNREGULATED"/>
    <s v="55200"/>
    <x v="1"/>
    <n v="552009300305"/>
    <n v="768"/>
    <s v="552009300305.768"/>
    <n v="201712"/>
    <s v="000000"/>
    <x v="15"/>
    <s v="U-20310"/>
    <m/>
    <n v="5062.17"/>
    <m/>
    <m/>
    <m/>
    <m/>
    <m/>
  </r>
  <r>
    <s v="DAWN PLANT A WAREHOUSE - BOILER HOUSE"/>
    <s v="10G-302"/>
    <s v="REGULATED"/>
    <s v="45200"/>
    <x v="1"/>
    <n v="452009000007"/>
    <n v="763"/>
    <s v="452009000007.763"/>
    <n v="196203"/>
    <s v="000000"/>
    <x v="23"/>
    <n v="20310"/>
    <n v="8198.33"/>
    <m/>
    <m/>
    <m/>
    <m/>
    <m/>
    <m/>
  </r>
  <r>
    <s v="DAWN SOUTH YARD - CCR COMPRESSOR CONTROL ROOM EL"/>
    <s v="10G-302"/>
    <s v="REGULATED"/>
    <s v="45200"/>
    <x v="1"/>
    <n v="452009000008"/>
    <n v="761"/>
    <s v="452009000008.761"/>
    <n v="197803"/>
    <s v="000000"/>
    <x v="23"/>
    <n v="20310"/>
    <n v="85395.15"/>
    <m/>
    <m/>
    <m/>
    <m/>
    <m/>
    <m/>
  </r>
  <r>
    <s v="DAWN SOUTH YARD - CCR COMP. CONTROL RM BUILDING"/>
    <s v="10G-302"/>
    <s v="REGULATED"/>
    <s v="45200"/>
    <x v="1"/>
    <n v="452009000008"/>
    <n v="763"/>
    <s v="452009000008.763"/>
    <n v="197803"/>
    <s v="000000"/>
    <x v="23"/>
    <n v="20310"/>
    <n v="556687.31999999995"/>
    <m/>
    <m/>
    <m/>
    <m/>
    <m/>
    <m/>
  </r>
  <r>
    <s v="DAWN SOUTH YARD - CCR COMP. CONTROL RM ELEC."/>
    <s v="10G-302"/>
    <s v="REGULATED"/>
    <s v="45200"/>
    <x v="1"/>
    <n v="452009000008"/>
    <n v="840"/>
    <s v="452009000008.840"/>
    <n v="197803"/>
    <s v="000000"/>
    <x v="23"/>
    <n v="20310"/>
    <n v="60105"/>
    <m/>
    <m/>
    <m/>
    <m/>
    <m/>
    <m/>
  </r>
  <r>
    <s v="DAWN PLANT A WAREHOUSE - COMPR. BUILDING (SOUTH)"/>
    <s v="10G-302"/>
    <s v="REGULATED"/>
    <s v="45200"/>
    <x v="1"/>
    <n v="452009000009"/>
    <n v="761"/>
    <s v="452009000009.761"/>
    <n v="195003"/>
    <s v="000000"/>
    <x v="23"/>
    <n v="20310"/>
    <n v="20578.5"/>
    <m/>
    <m/>
    <m/>
    <m/>
    <m/>
    <m/>
  </r>
  <r>
    <s v="DAWN PLANT A WAREHOUSE - COMPR. BUILDING (SOUTH)"/>
    <s v="10G-302"/>
    <s v="REGULATED"/>
    <s v="45200"/>
    <x v="1"/>
    <n v="452009000009"/>
    <n v="762"/>
    <s v="452009000009.762"/>
    <n v="200710"/>
    <s v="000000"/>
    <x v="23"/>
    <n v="20310"/>
    <n v="4512.55"/>
    <m/>
    <m/>
    <m/>
    <m/>
    <m/>
    <m/>
  </r>
  <r>
    <s v="DAWN PLANT A WAREHOUSE - COMPR. BUILDING (SOUTH)"/>
    <s v="10G-302"/>
    <s v="REGULATED"/>
    <s v="45200"/>
    <x v="1"/>
    <n v="452009000009"/>
    <n v="763"/>
    <s v="452009000009.763"/>
    <n v="195003"/>
    <s v="000000"/>
    <x v="23"/>
    <n v="20310"/>
    <n v="1147123.3600000001"/>
    <m/>
    <m/>
    <m/>
    <m/>
    <m/>
    <m/>
  </r>
  <r>
    <s v="DAWN PLANT A WAREHOUSE - COMPR. BUILDING (SOUTH)"/>
    <s v="10G-302"/>
    <s v="REGULATED"/>
    <s v="45200"/>
    <x v="1"/>
    <n v="452009000009"/>
    <n v="769"/>
    <s v="452009000009.769"/>
    <n v="195003"/>
    <s v="000000"/>
    <x v="23"/>
    <n v="20310"/>
    <n v="276163.96999999997"/>
    <m/>
    <m/>
    <m/>
    <m/>
    <m/>
    <m/>
  </r>
  <r>
    <s v="DAWN PLANT A - LAGOON LAB EQUIP MEASURING TOOL"/>
    <s v="10G-301"/>
    <s v="REGULATED"/>
    <s v="45200"/>
    <x v="1"/>
    <n v="452009300201"/>
    <n v="779"/>
    <s v="452009300201.779"/>
    <n v="201212"/>
    <s v="000000"/>
    <x v="15"/>
    <n v="20310"/>
    <n v="3188.17"/>
    <m/>
    <m/>
    <m/>
    <m/>
    <m/>
    <m/>
  </r>
  <r>
    <s v="DAWN SOUTH YARD - S PLT - TECH ADMIN&amp;TRAIN - LND"/>
    <s v="10G-302"/>
    <s v="REGULATED"/>
    <s v="45200"/>
    <x v="1"/>
    <n v="452009000014"/>
    <n v="751"/>
    <s v="452009000014.751"/>
    <n v="200112"/>
    <s v="000000"/>
    <x v="23"/>
    <n v="20310"/>
    <n v="24244.09"/>
    <m/>
    <m/>
    <m/>
    <m/>
    <m/>
    <m/>
  </r>
  <r>
    <s v="DAWN SOUTH YARD - S PLT - TECH ADMIN&amp;TRAIN - PAR"/>
    <s v="10G-302"/>
    <s v="REGULATED"/>
    <s v="45200"/>
    <x v="1"/>
    <n v="452009000014"/>
    <n v="752"/>
    <s v="452009000014.752"/>
    <n v="195402"/>
    <s v="000000"/>
    <x v="23"/>
    <n v="20310"/>
    <n v="2898280.77"/>
    <m/>
    <m/>
    <m/>
    <m/>
    <m/>
    <m/>
  </r>
  <r>
    <s v="DAWN SOUTH YARD - S PLT - TECH ADMIN&amp;TRAIN - HVA"/>
    <s v="10G-302"/>
    <s v="REGULATED"/>
    <s v="45200"/>
    <x v="1"/>
    <n v="452009000014"/>
    <n v="760"/>
    <s v="452009000014.760"/>
    <n v="195203"/>
    <s v="000000"/>
    <x v="23"/>
    <n v="20310"/>
    <n v="209537"/>
    <m/>
    <m/>
    <m/>
    <m/>
    <m/>
    <m/>
  </r>
  <r>
    <s v="DAWN SOUTH YARD - S PLT - TECH ADMIN&amp;TRAIN"/>
    <s v="10G-302"/>
    <s v="REGULATED"/>
    <s v="45200"/>
    <x v="1"/>
    <n v="452009000014"/>
    <n v="763"/>
    <s v="452009000014.763"/>
    <n v="195203"/>
    <s v="000000"/>
    <x v="23"/>
    <n v="20310"/>
    <n v="895341.64"/>
    <m/>
    <m/>
    <m/>
    <m/>
    <m/>
    <m/>
  </r>
  <r>
    <s v="DAWN SOUTH YARD - S PLT - TECH ADMIN&amp;TRAIN"/>
    <s v="10G-302"/>
    <s v="REGULATED"/>
    <s v="45200"/>
    <x v="1"/>
    <n v="452009000014"/>
    <n v="769"/>
    <s v="452009000014.769"/>
    <n v="200112"/>
    <s v="000000"/>
    <x v="23"/>
    <n v="20310"/>
    <n v="25375.85"/>
    <m/>
    <m/>
    <m/>
    <m/>
    <m/>
    <m/>
  </r>
  <r>
    <s v="DAWN PLANT A - S PLT - RADIO TOWER BUILDING"/>
    <s v="10G-302"/>
    <s v="REGULATED"/>
    <s v="45200"/>
    <x v="1"/>
    <n v="452009000015"/>
    <n v="763"/>
    <s v="452009000015.763"/>
    <n v="199503"/>
    <s v="000000"/>
    <x v="23"/>
    <n v="20310"/>
    <n v="0"/>
    <m/>
    <m/>
    <m/>
    <m/>
    <m/>
    <m/>
  </r>
  <r>
    <s v="DAWN SOUTH YARD - S PLT - GAS QUALITY CONTROL BL"/>
    <s v="10G-302"/>
    <s v="REGULATED"/>
    <s v="45200"/>
    <x v="1"/>
    <n v="452009000016"/>
    <n v="763"/>
    <s v="452009000016.763"/>
    <n v="198003"/>
    <s v="000000"/>
    <x v="23"/>
    <n v="20310"/>
    <n v="45811.13"/>
    <m/>
    <m/>
    <m/>
    <m/>
    <m/>
    <m/>
  </r>
  <r>
    <s v="DAWN PLANT A - METER HOUSE"/>
    <s v="10G-302"/>
    <s v="REGULATED"/>
    <s v="45200"/>
    <x v="1"/>
    <n v="452009000018"/>
    <n v="763"/>
    <s v="452009000018.763"/>
    <n v="194903"/>
    <s v="000000"/>
    <x v="23"/>
    <n v="20310"/>
    <n v="0"/>
    <m/>
    <m/>
    <m/>
    <m/>
    <m/>
    <m/>
  </r>
  <r>
    <s v="DAWN PLANT A - COMPRESSOR STATION - PUMP HOUSE"/>
    <s v="10G-302"/>
    <s v="REGULATED"/>
    <s v="45200"/>
    <x v="1"/>
    <n v="452009000019"/>
    <n v="763"/>
    <s v="452009000019.763"/>
    <n v="194912"/>
    <s v="000000"/>
    <x v="23"/>
    <n v="20310"/>
    <n v="0"/>
    <m/>
    <m/>
    <m/>
    <m/>
    <m/>
    <m/>
  </r>
  <r>
    <s v="DAWN SOUTH YARD - STORAGE BLDG - FLAMMABLE&amp;CHEMI"/>
    <s v="10G-302"/>
    <s v="REGULATED"/>
    <s v="45200"/>
    <x v="1"/>
    <n v="452009000020"/>
    <n v="763"/>
    <s v="452009000020.763"/>
    <n v="198109"/>
    <s v="000000"/>
    <x v="23"/>
    <n v="20310"/>
    <n v="8268.52"/>
    <m/>
    <m/>
    <m/>
    <m/>
    <m/>
    <m/>
  </r>
  <r>
    <s v="DAWN SOUTH YARD - STORAGE BLDG - FLAMMABLE"/>
    <s v="10G-302"/>
    <s v="REGULATED"/>
    <s v="45200"/>
    <x v="1"/>
    <n v="452009000021"/>
    <n v="763"/>
    <s v="452009000021.763"/>
    <n v="198703"/>
    <s v="000000"/>
    <x v="23"/>
    <n v="20310"/>
    <n v="5910.03"/>
    <m/>
    <m/>
    <m/>
    <m/>
    <m/>
    <m/>
  </r>
  <r>
    <s v="DAWN PLANT A - SOUTH YARD-HYDRANT SYSTEM"/>
    <s v="10G-302"/>
    <s v="REGULATED"/>
    <s v="45200"/>
    <x v="1"/>
    <n v="452009000134"/>
    <n v="762"/>
    <s v="452009000134.762"/>
    <n v="200812"/>
    <s v="000000"/>
    <x v="1"/>
    <n v="20310"/>
    <n v="82457.070000000007"/>
    <m/>
    <m/>
    <n v="9306.74"/>
    <m/>
    <m/>
    <m/>
  </r>
  <r>
    <s v="DAWN SOUTH YARD -SUPPORT SERVICES MECHANICS GARA"/>
    <s v="10G-302"/>
    <s v="REGULATED"/>
    <s v="45200"/>
    <x v="1"/>
    <n v="452009000023"/>
    <n v="763"/>
    <s v="452009000023.763"/>
    <n v="199612"/>
    <s v="000000"/>
    <x v="23"/>
    <n v="20310"/>
    <n v="643912.38"/>
    <m/>
    <m/>
    <m/>
    <m/>
    <m/>
    <m/>
  </r>
  <r>
    <s v="DAWN SOUTH YARD -SUPPORT SERVICES MECHANICS GARA"/>
    <s v="10G-302"/>
    <s v="REGULATED"/>
    <s v="45200"/>
    <x v="1"/>
    <n v="452009000024"/>
    <n v="760"/>
    <s v="452009000024.760"/>
    <n v="200112"/>
    <s v="000000"/>
    <x v="23"/>
    <n v="20310"/>
    <n v="9149.07"/>
    <m/>
    <m/>
    <m/>
    <m/>
    <m/>
    <m/>
  </r>
  <r>
    <s v="DAWN SOUTH YARD -SUPPORT SERVICES WAREHOUSE"/>
    <s v="10G-302"/>
    <s v="REGULATED"/>
    <s v="45200"/>
    <x v="1"/>
    <n v="452009000024"/>
    <n v="763"/>
    <s v="452009000024.763"/>
    <n v="197203"/>
    <s v="000000"/>
    <x v="23"/>
    <n v="20310"/>
    <n v="564658.86"/>
    <m/>
    <m/>
    <m/>
    <m/>
    <m/>
    <m/>
  </r>
  <r>
    <s v="DAWN SOUTH YARD - S PLT - DIGITAL CTRL(TNSMTG BL"/>
    <s v="10G-302"/>
    <s v="REGULATED"/>
    <s v="45200"/>
    <x v="1"/>
    <n v="452009000025"/>
    <n v="763"/>
    <s v="452009000025.763"/>
    <n v="197603"/>
    <s v="000000"/>
    <x v="23"/>
    <n v="20310"/>
    <n v="9706.6"/>
    <m/>
    <m/>
    <m/>
    <m/>
    <m/>
    <m/>
  </r>
  <r>
    <s v="DAWN SOUTH YARD - S PLT - DIGITAL CTRL(TNSMTG BL"/>
    <s v="10G-302"/>
    <s v="REGULATED"/>
    <s v="45200"/>
    <x v="1"/>
    <n v="452009000026"/>
    <n v="763"/>
    <s v="452009000026.763"/>
    <n v="197603"/>
    <s v="000000"/>
    <x v="23"/>
    <n v="20310"/>
    <n v="5011.03"/>
    <m/>
    <m/>
    <m/>
    <m/>
    <m/>
    <m/>
  </r>
  <r>
    <s v="DAWN SOUTH YARD - S PLT - DIGITAL CTRL(TNSMTG BL"/>
    <s v="10G-302"/>
    <s v="REGULATED"/>
    <s v="45200"/>
    <x v="1"/>
    <n v="452009000027"/>
    <n v="763"/>
    <s v="452009000027.763"/>
    <n v="197803"/>
    <s v="000000"/>
    <x v="23"/>
    <n v="20310"/>
    <n v="1109.31"/>
    <m/>
    <n v="1109.31"/>
    <m/>
    <m/>
    <m/>
    <m/>
  </r>
  <r>
    <s v="DAWN SOUTH YARD - WAREHOUSE - FENCE"/>
    <s v="10G-302"/>
    <s v="REGULATED"/>
    <s v="45200"/>
    <x v="1"/>
    <n v="452009000028"/>
    <n v="230"/>
    <s v="452009000028.230"/>
    <n v="200111"/>
    <s v="000000"/>
    <x v="23"/>
    <n v="20310"/>
    <n v="10652.27"/>
    <m/>
    <m/>
    <m/>
    <m/>
    <m/>
    <m/>
  </r>
  <r>
    <s v="DAWN SOUTH YARD - WAREHOUSE - ELECT (HVAC)"/>
    <s v="10G-302"/>
    <s v="REGULATED"/>
    <s v="45200"/>
    <x v="1"/>
    <n v="452009000028"/>
    <n v="760"/>
    <s v="452009000028.760"/>
    <n v="200112"/>
    <s v="000000"/>
    <x v="23"/>
    <n v="20310"/>
    <n v="2370.61"/>
    <m/>
    <n v="2370.61"/>
    <m/>
    <m/>
    <m/>
    <m/>
  </r>
  <r>
    <s v="DAWN SOUTH YARD - WAREHOUSE"/>
    <s v="10G-302"/>
    <s v="REGULATED"/>
    <s v="45200"/>
    <x v="1"/>
    <n v="452009000028"/>
    <n v="763"/>
    <s v="452009000028.763"/>
    <n v="197603"/>
    <s v="000000"/>
    <x v="23"/>
    <n v="20310"/>
    <n v="87367.62"/>
    <m/>
    <m/>
    <m/>
    <m/>
    <m/>
    <m/>
  </r>
  <r>
    <s v="DAWN SOUTH YARD - S PLT - HAZARDOUS BUILDING"/>
    <s v="10G-302"/>
    <s v="REGULATED"/>
    <s v="45200"/>
    <x v="1"/>
    <n v="452009000029"/>
    <n v="763"/>
    <s v="452009000029.763"/>
    <n v="199503"/>
    <s v="000000"/>
    <x v="23"/>
    <n v="20310"/>
    <n v="37549.57"/>
    <m/>
    <m/>
    <m/>
    <m/>
    <m/>
    <m/>
  </r>
  <r>
    <s v="DAWN SOUTH YARD"/>
    <s v="10G-302"/>
    <s v="REGULATED"/>
    <s v="45200"/>
    <x v="1"/>
    <n v="452009000030"/>
    <n v="230"/>
    <s v="452009000030.230"/>
    <n v="200801"/>
    <s v="000000"/>
    <x v="23"/>
    <n v="20310"/>
    <n v="5596.71"/>
    <m/>
    <m/>
    <n v="750.58"/>
    <m/>
    <m/>
    <m/>
  </r>
  <r>
    <s v="DAWN SOUTH YARD"/>
    <s v="10G-302"/>
    <s v="REGULATED"/>
    <s v="45200"/>
    <x v="1"/>
    <n v="452009000030"/>
    <n v="762"/>
    <s v="452009000030.762"/>
    <n v="200807"/>
    <s v="000000"/>
    <x v="23"/>
    <n v="20310"/>
    <n v="9038.56"/>
    <m/>
    <m/>
    <n v="1212.17"/>
    <m/>
    <m/>
    <m/>
  </r>
  <r>
    <s v="DAWN SOUTH YARD"/>
    <s v="10G-302"/>
    <s v="REGULATED"/>
    <s v="45200"/>
    <x v="1"/>
    <n v="452009000030"/>
    <n v="763"/>
    <s v="452009000030.763"/>
    <n v="196603"/>
    <s v="000000"/>
    <x v="23"/>
    <n v="20310"/>
    <n v="257.27999999999997"/>
    <m/>
    <n v="257.27999999999997"/>
    <m/>
    <m/>
    <m/>
    <m/>
  </r>
  <r>
    <s v="DAWN PLANT A - YARD IMPROVEMENT TOWNSITE (NO BLD"/>
    <s v="10G-302"/>
    <s v="REGULATED"/>
    <s v="45200"/>
    <x v="1"/>
    <n v="452009000039"/>
    <n v="752"/>
    <s v="452009000039.752"/>
    <n v="195003"/>
    <s v="000000"/>
    <x v="23"/>
    <n v="20310"/>
    <n v="0"/>
    <m/>
    <m/>
    <m/>
    <m/>
    <m/>
    <m/>
  </r>
  <r>
    <s v="DAWN PLANT A - OAKDALE"/>
    <s v="10G-302"/>
    <s v="REGULATED"/>
    <s v="45200"/>
    <x v="1"/>
    <n v="452009000049"/>
    <n v="763"/>
    <s v="452009000049.763"/>
    <n v="193603"/>
    <s v="000000"/>
    <x v="23"/>
    <n v="20310"/>
    <n v="0"/>
    <m/>
    <n v="154.29"/>
    <m/>
    <m/>
    <m/>
    <m/>
  </r>
  <r>
    <s v="DAWN PLANT A WAREHOUSE - STORAGE BULIDING"/>
    <s v="10G-302"/>
    <s v="REGULATED"/>
    <s v="45200"/>
    <x v="1"/>
    <n v="452009000061"/>
    <n v="763"/>
    <s v="452009000061.763"/>
    <n v="199010"/>
    <s v="000000"/>
    <x v="23"/>
    <n v="20310"/>
    <n v="25392.94"/>
    <m/>
    <m/>
    <m/>
    <m/>
    <m/>
    <m/>
  </r>
  <r>
    <s v="DAWN PLANT A - BUILDING X - DAWN STATION INTEGRI"/>
    <s v="10G-302"/>
    <s v="REGULATED"/>
    <s v="45200"/>
    <x v="1"/>
    <n v="452009000104"/>
    <n v="760"/>
    <s v="452009000104.760"/>
    <n v="199708"/>
    <s v="000000"/>
    <x v="23"/>
    <n v="20310"/>
    <n v="0"/>
    <m/>
    <m/>
    <m/>
    <m/>
    <m/>
    <m/>
  </r>
  <r>
    <s v="DAWN PLANT A - BUILDING X - DAWN STATION INTEGRI"/>
    <s v="10G-302"/>
    <s v="REGULATED"/>
    <s v="45200"/>
    <x v="1"/>
    <n v="452009000104"/>
    <n v="761"/>
    <s v="452009000104.761"/>
    <n v="199708"/>
    <s v="000000"/>
    <x v="23"/>
    <n v="20310"/>
    <n v="0"/>
    <m/>
    <m/>
    <m/>
    <m/>
    <m/>
    <m/>
  </r>
  <r>
    <s v="DAWN PLANT A - BUILDING X - DAWN STATION INTEGRI"/>
    <s v="10G-302"/>
    <s v="REGULATED"/>
    <s v="45200"/>
    <x v="1"/>
    <n v="452009000104"/>
    <n v="763"/>
    <s v="452009000104.763"/>
    <n v="199708"/>
    <s v="000000"/>
    <x v="23"/>
    <n v="20310"/>
    <n v="0"/>
    <m/>
    <m/>
    <m/>
    <m/>
    <m/>
    <m/>
  </r>
  <r>
    <s v="DAWN SOUTH YARD - SALT SHED"/>
    <s v="10G-302"/>
    <s v="REGULATED"/>
    <s v="45200"/>
    <x v="1"/>
    <n v="452009000107"/>
    <n v="763"/>
    <s v="452009000107.763"/>
    <n v="200312"/>
    <s v="000000"/>
    <x v="23"/>
    <n v="20310"/>
    <n v="21044.35"/>
    <m/>
    <m/>
    <m/>
    <m/>
    <m/>
    <m/>
  </r>
  <r>
    <s v="DAWN SOUTH YARD - S PLT - EQUIPMENT BUILDING"/>
    <s v="10G-302"/>
    <s v="REGULATED"/>
    <s v="45200"/>
    <x v="1"/>
    <n v="452009000113"/>
    <n v="763"/>
    <s v="452009000113.763"/>
    <n v="200612"/>
    <s v="000000"/>
    <x v="23"/>
    <n v="20310"/>
    <n v="143406.53"/>
    <m/>
    <m/>
    <m/>
    <m/>
    <m/>
    <m/>
  </r>
  <r>
    <s v="DAWN SOUTH YARD -S PLT-SPRT SRVCS WKSHP/GRGE - A"/>
    <s v="10G-302"/>
    <s v="REGULATED"/>
    <s v="45200"/>
    <x v="1"/>
    <n v="452009000114"/>
    <n v="760"/>
    <s v="452009000114.760"/>
    <n v="200606"/>
    <s v="000000"/>
    <x v="23"/>
    <n v="20310"/>
    <n v="5326.66"/>
    <m/>
    <m/>
    <m/>
    <m/>
    <m/>
    <m/>
  </r>
  <r>
    <s v="DAWN SOUTH YARD - S PLT - TECH ADMIN&amp;TRAIN"/>
    <s v="10G-302"/>
    <s v="REGULATED"/>
    <s v="45200"/>
    <x v="1"/>
    <n v="452009000137"/>
    <n v="230"/>
    <s v="452009000137.230"/>
    <n v="200812"/>
    <s v="000000"/>
    <x v="23"/>
    <n v="20310"/>
    <n v="31348.560000000001"/>
    <m/>
    <m/>
    <n v="3461.44"/>
    <m/>
    <m/>
    <m/>
  </r>
  <r>
    <s v="DAWN SOUTH YARD - S PLT - TECH ADMIN&amp;TRAIN"/>
    <s v="10G-302"/>
    <s v="REGULATED"/>
    <s v="45200"/>
    <x v="1"/>
    <n v="452009000137"/>
    <n v="751"/>
    <s v="452009000137.751"/>
    <n v="200812"/>
    <s v="000000"/>
    <x v="23"/>
    <n v="20310"/>
    <n v="54725.58"/>
    <m/>
    <m/>
    <n v="4701.1399999999994"/>
    <m/>
    <m/>
    <m/>
  </r>
  <r>
    <s v="DAWN SOUTH YARD -TECHNICIAN SUPPORT SERVICES BUI"/>
    <s v="10G-302"/>
    <s v="REGULATED"/>
    <s v="45200"/>
    <x v="1"/>
    <n v="452009000138"/>
    <n v="760"/>
    <s v="452009000138.760"/>
    <n v="200903"/>
    <s v="000000"/>
    <x v="23"/>
    <n v="20310"/>
    <n v="92377.38"/>
    <m/>
    <m/>
    <n v="17463.14"/>
    <m/>
    <m/>
    <m/>
  </r>
  <r>
    <s v="DAWN SOUTH YARD -TECHNICIAN SUPPORT SERVICES BUI"/>
    <s v="10G-302"/>
    <s v="REGULATED"/>
    <s v="45200"/>
    <x v="1"/>
    <n v="452009000138"/>
    <n v="765"/>
    <s v="452009000138.765"/>
    <n v="200901"/>
    <s v="000000"/>
    <x v="23"/>
    <n v="20310"/>
    <n v="128288.74"/>
    <m/>
    <m/>
    <n v="24278.94"/>
    <m/>
    <m/>
    <m/>
  </r>
  <r>
    <s v="DAWN SOUTH YARD - SOUTH ADMIN BUILDING  CURB"/>
    <s v="10G-302"/>
    <s v="REGULATED"/>
    <s v="45200"/>
    <x v="1"/>
    <n v="452009000139"/>
    <n v="752"/>
    <s v="452009000139.752"/>
    <n v="200903"/>
    <s v="000000"/>
    <x v="23"/>
    <n v="20310"/>
    <n v="5436.55"/>
    <m/>
    <m/>
    <n v="1027.73"/>
    <m/>
    <m/>
    <m/>
  </r>
  <r>
    <s v="DAWN SOUTH YARD - SOUTH ADMIN BUILDING - heat A/"/>
    <s v="10G-302"/>
    <s v="REGULATED"/>
    <s v="45200"/>
    <x v="1"/>
    <n v="452009000139"/>
    <n v="757"/>
    <s v="452009000139.757"/>
    <n v="200912"/>
    <s v="000000"/>
    <x v="23"/>
    <n v="20310"/>
    <n v="30566.25"/>
    <m/>
    <m/>
    <n v="6887.57"/>
    <m/>
    <m/>
    <m/>
  </r>
  <r>
    <s v="DAWN SOUTH YARD - SOUTH ADMIN BUILDING  CANOPY"/>
    <s v="10G-302"/>
    <s v="REGULATED"/>
    <s v="45200"/>
    <x v="1"/>
    <n v="452009000139"/>
    <n v="763"/>
    <s v="452009000139.763"/>
    <n v="200903"/>
    <s v="000000"/>
    <x v="23"/>
    <n v="20310"/>
    <n v="2321.4499999999998"/>
    <m/>
    <m/>
    <n v="438.85"/>
    <m/>
    <m/>
    <m/>
  </r>
  <r>
    <s v="DAWN PLANT A WAREHOUSE - STRUCTURES"/>
    <s v="10G-302"/>
    <s v="REGULATED"/>
    <s v="45200"/>
    <x v="1"/>
    <n v="452009000146"/>
    <n v="763"/>
    <s v="452009000146.763"/>
    <n v="200912"/>
    <s v="000000"/>
    <x v="23"/>
    <n v="20310"/>
    <n v="86240.78"/>
    <m/>
    <m/>
    <n v="15048.02"/>
    <m/>
    <m/>
    <m/>
  </r>
  <r>
    <s v="DAWN PLANT A - S PLT - RADIO TOWER BUILDING"/>
    <s v="10G-302"/>
    <s v="REGULATED"/>
    <s v="45200"/>
    <x v="1"/>
    <n v="452009000155"/>
    <n v="780"/>
    <s v="452009000155.780"/>
    <n v="200712"/>
    <s v="000000"/>
    <x v="23"/>
    <n v="20310"/>
    <n v="0"/>
    <m/>
    <m/>
    <n v="4182.4799999999996"/>
    <m/>
    <m/>
    <m/>
  </r>
  <r>
    <s v="DAWN SOUTH YARD - MECHANICS GARAGE"/>
    <s v="10G-302"/>
    <s v="REGULATED"/>
    <s v="45200"/>
    <x v="1"/>
    <n v="452009000162"/>
    <n v="615"/>
    <s v="452009000162.615"/>
    <n v="200901"/>
    <s v="000000"/>
    <x v="23"/>
    <n v="20310"/>
    <n v="87486.51"/>
    <m/>
    <m/>
    <n v="16538.57"/>
    <m/>
    <m/>
    <m/>
  </r>
  <r>
    <s v="DAWN PLANT A WAREHOUSE - HVAC UPGRADES -ELE/CTR"/>
    <s v="10G-302"/>
    <s v="REGULATED"/>
    <s v="45200"/>
    <x v="1"/>
    <n v="452009000166"/>
    <n v="169"/>
    <s v="452009000166.169"/>
    <n v="200908"/>
    <s v="000000"/>
    <x v="23"/>
    <n v="20310"/>
    <n v="19652.259999999998"/>
    <m/>
    <m/>
    <n v="3715.09"/>
    <m/>
    <m/>
    <m/>
  </r>
  <r>
    <s v="DAWN PLANT A WAREHOUSE - HVAC UPGRADES -HVAC"/>
    <s v="10G-302"/>
    <s v="REGULATED"/>
    <s v="45200"/>
    <x v="1"/>
    <n v="452009000166"/>
    <n v="760"/>
    <s v="452009000166.760"/>
    <n v="200908"/>
    <s v="000000"/>
    <x v="23"/>
    <n v="20310"/>
    <n v="16920.580000000002"/>
    <m/>
    <m/>
    <n v="6588.07"/>
    <m/>
    <m/>
    <m/>
  </r>
  <r>
    <s v="DAWN PLANT A WAREHOUSE  - MEZZANINE"/>
    <s v="10G-302"/>
    <s v="REGULATED"/>
    <s v="45200"/>
    <x v="1"/>
    <n v="452009000167"/>
    <n v="763"/>
    <s v="452009000167.763"/>
    <n v="200912"/>
    <s v="000000"/>
    <x v="23"/>
    <n v="20310"/>
    <n v="10216.120000000001"/>
    <m/>
    <m/>
    <n v="1932.52"/>
    <m/>
    <m/>
    <m/>
  </r>
  <r>
    <s v="DAWN PLANT A WAREHOUSE - STRUCTURES"/>
    <s v="10G-302"/>
    <s v="REGULATED"/>
    <s v="45200"/>
    <x v="1"/>
    <n v="452009000169"/>
    <n v="763"/>
    <s v="452009000169.763"/>
    <n v="200901"/>
    <s v="000000"/>
    <x v="23"/>
    <n v="20310"/>
    <n v="217827.91"/>
    <m/>
    <m/>
    <n v="41178.47"/>
    <m/>
    <m/>
    <m/>
  </r>
  <r>
    <s v="DAWN PLANT A WAREHOUSE-PTAC ANALYZING RM-HEAT A/"/>
    <s v="10G-302"/>
    <s v="REGULATED"/>
    <s v="45200"/>
    <x v="1"/>
    <n v="452009000170"/>
    <n v="760"/>
    <s v="452009000170.760"/>
    <n v="200901"/>
    <s v="000000"/>
    <x v="23"/>
    <n v="20310"/>
    <n v="3707.05"/>
    <m/>
    <m/>
    <n v="700.79"/>
    <m/>
    <m/>
    <m/>
  </r>
  <r>
    <s v="DAWN PLANT A WAREHOUSE - FIRE SYSTEMS"/>
    <s v="10G-302"/>
    <s v="REGULATED"/>
    <s v="45200"/>
    <x v="1"/>
    <n v="452009000171"/>
    <n v="763"/>
    <s v="452009000171.763"/>
    <n v="200910"/>
    <s v="000000"/>
    <x v="23"/>
    <n v="20310"/>
    <n v="28458.39"/>
    <m/>
    <m/>
    <n v="5379.81"/>
    <m/>
    <m/>
    <m/>
  </r>
  <r>
    <s v="DAWN PLANT A WAREHOUSE - COMPRESSOR STN - FENCIN"/>
    <s v="10G-302"/>
    <s v="REGULATED"/>
    <s v="45200"/>
    <x v="1"/>
    <n v="452009000172"/>
    <n v="230"/>
    <s v="452009000172.230"/>
    <n v="200912"/>
    <s v="000000"/>
    <x v="23"/>
    <n v="20310"/>
    <n v="21632.23"/>
    <m/>
    <m/>
    <n v="4089.39"/>
    <m/>
    <m/>
    <m/>
  </r>
  <r>
    <s v="DAWN PLANT A WAREHOUSE -COMPR.STN-SECURITY CAMER"/>
    <s v="10G-302"/>
    <s v="REGULATED"/>
    <s v="45200"/>
    <x v="1"/>
    <n v="452009000172"/>
    <n v="763"/>
    <s v="452009000172.763"/>
    <n v="200912"/>
    <s v="000000"/>
    <x v="23"/>
    <n v="20310"/>
    <n v="2757.46"/>
    <m/>
    <m/>
    <n v="521.27"/>
    <m/>
    <m/>
    <m/>
  </r>
  <r>
    <s v="DAWN PLANT A WAREHOUSE -PLUMBING/WATER/SEWAGE"/>
    <s v="10G-302"/>
    <s v="REGULATED"/>
    <s v="45200"/>
    <x v="1"/>
    <n v="452009000173"/>
    <n v="762"/>
    <s v="452009000173.762"/>
    <n v="200912"/>
    <s v="000000"/>
    <x v="23"/>
    <n v="20310"/>
    <n v="34218.400000000001"/>
    <m/>
    <m/>
    <n v="6476.62"/>
    <m/>
    <m/>
    <m/>
  </r>
  <r>
    <s v="DAWN PLANT A (SOUTH) - UPS Battery Replacement"/>
    <s v="10G-302"/>
    <s v="REGULATED"/>
    <s v="45200"/>
    <x v="1"/>
    <n v="452009000178"/>
    <n v="779"/>
    <s v="452009000178.779"/>
    <n v="201110"/>
    <s v="000000"/>
    <x v="23"/>
    <n v="20310"/>
    <n v="0"/>
    <m/>
    <m/>
    <m/>
    <m/>
    <m/>
    <m/>
  </r>
  <r>
    <s v="DAWN SOUTH YARD-ADMIN BLDG-CENTRALCTRLRM-GASFUEL"/>
    <s v="10G-302"/>
    <s v="REGULATED"/>
    <s v="45200"/>
    <x v="1"/>
    <n v="452009000187"/>
    <n v="615"/>
    <s v="452009000187.615"/>
    <n v="201112"/>
    <s v="000000"/>
    <x v="23"/>
    <n v="20310"/>
    <n v="4313.4799999999996"/>
    <m/>
    <m/>
    <m/>
    <m/>
    <m/>
    <m/>
  </r>
  <r>
    <s v="DAWN YARD - ADMIN - STO KEY REPLACEMENT"/>
    <s v="10G-302"/>
    <s v="REGULATED"/>
    <s v="45200"/>
    <x v="1"/>
    <n v="452009000190"/>
    <n v="768"/>
    <s v="452009000190.768"/>
    <n v="201112"/>
    <s v="000000"/>
    <x v="23"/>
    <n v="20310"/>
    <n v="91054.19"/>
    <m/>
    <m/>
    <m/>
    <m/>
    <m/>
    <m/>
  </r>
  <r>
    <s v="DAWN PLANT A - SOUTH ADMIN CARPET REPL"/>
    <s v="10G-302"/>
    <s v="REGULATED"/>
    <s v="45200"/>
    <x v="1"/>
    <n v="452009000200"/>
    <n v="768"/>
    <s v="452009000200.768"/>
    <n v="201208"/>
    <s v="000000"/>
    <x v="23"/>
    <n v="20310"/>
    <n v="0"/>
    <m/>
    <m/>
    <m/>
    <m/>
    <m/>
    <m/>
  </r>
  <r>
    <s v="DAWN PLANT A - SOUTH ADMIN - CARD READERS"/>
    <s v="10G-302"/>
    <s v="REGULATED"/>
    <s v="45200"/>
    <x v="1"/>
    <n v="452009000205"/>
    <n v="779"/>
    <s v="452009000205.779"/>
    <n v="201202"/>
    <s v="000000"/>
    <x v="23"/>
    <n v="20310"/>
    <n v="0"/>
    <m/>
    <m/>
    <m/>
    <m/>
    <m/>
    <m/>
  </r>
  <r>
    <s v="DAWN PLANT C - AUXILLARY BUILDING #2"/>
    <s v="10G-302"/>
    <s v="REGULATED"/>
    <s v="45200"/>
    <x v="1"/>
    <n v="452009100005"/>
    <n v="763"/>
    <s v="452009100005.763"/>
    <n v="197803"/>
    <s v="000000"/>
    <x v="28"/>
    <n v="20310"/>
    <n v="394359.28"/>
    <m/>
    <m/>
    <m/>
    <m/>
    <m/>
    <m/>
  </r>
  <r>
    <s v="DAWN PLANT C - POWER GAS BUILDING"/>
    <s v="10G-302"/>
    <s v="REGULATED"/>
    <s v="45200"/>
    <x v="1"/>
    <n v="452009100022"/>
    <n v="763"/>
    <s v="452009100022.763"/>
    <n v="199612"/>
    <s v="000000"/>
    <x v="28"/>
    <n v="20310"/>
    <n v="47490.76"/>
    <m/>
    <m/>
    <m/>
    <m/>
    <m/>
    <m/>
  </r>
  <r>
    <s v="DAWN PLANT C - AUXILLARY BUILDING #2"/>
    <s v="10G-302"/>
    <s v="UNREGULATED"/>
    <s v="55200"/>
    <x v="1"/>
    <n v="552009100005"/>
    <n v="763"/>
    <s v="552009100005.763"/>
    <n v="197803"/>
    <s v="000000"/>
    <x v="28"/>
    <s v="U-20310"/>
    <m/>
    <n v="97740"/>
    <m/>
    <m/>
    <m/>
    <m/>
    <m/>
  </r>
  <r>
    <s v="DAWN YARD COMPRESSOR 190 - RECTIFIER#190"/>
    <s v="10G-302"/>
    <s v="REGULATED"/>
    <s v="45600"/>
    <x v="2"/>
    <n v="456009100025"/>
    <n v="670"/>
    <s v="456009100025.670"/>
    <n v="199503"/>
    <s v="000000"/>
    <x v="28"/>
    <n v="20310"/>
    <n v="2210.4"/>
    <m/>
    <n v="2210.4"/>
    <m/>
    <m/>
    <m/>
    <m/>
  </r>
  <r>
    <s v="DAWN YARD COMPRESSOR 272 - GROUNDBED#272"/>
    <s v="10G-302"/>
    <s v="REGULATED"/>
    <s v="45600"/>
    <x v="2"/>
    <n v="456009100026"/>
    <n v="270"/>
    <s v="456009100026.270"/>
    <n v="199404"/>
    <s v="000000"/>
    <x v="28"/>
    <n v="20310"/>
    <n v="216.94"/>
    <m/>
    <n v="216.94"/>
    <m/>
    <m/>
    <m/>
    <m/>
  </r>
  <r>
    <s v="DAWN YARD COMPRESSOR 272 - RECTIFIER#272"/>
    <s v="10G-302"/>
    <s v="REGULATED"/>
    <s v="45600"/>
    <x v="2"/>
    <n v="456009100026"/>
    <n v="670"/>
    <s v="456009100026.670"/>
    <n v="199404"/>
    <s v="000000"/>
    <x v="28"/>
    <n v="20310"/>
    <n v="17091.84"/>
    <m/>
    <m/>
    <m/>
    <m/>
    <m/>
    <m/>
  </r>
  <r>
    <s v="DAWN YARD COMPRESSOR 273 - GROUNDBED#273"/>
    <s v="10G-302"/>
    <s v="REGULATED"/>
    <s v="45600"/>
    <x v="2"/>
    <n v="456009100027"/>
    <n v="270"/>
    <s v="456009100027.270"/>
    <n v="199404"/>
    <s v="000000"/>
    <x v="28"/>
    <n v="20310"/>
    <n v="299.2"/>
    <m/>
    <n v="299.2"/>
    <m/>
    <m/>
    <m/>
    <m/>
  </r>
  <r>
    <s v="DAWN YARD COMPRESSOR 273 - RECTIFIER#273"/>
    <s v="10G-302"/>
    <s v="REGULATED"/>
    <s v="45600"/>
    <x v="2"/>
    <n v="456009100027"/>
    <n v="670"/>
    <s v="456009100027.670"/>
    <n v="199404"/>
    <s v="000000"/>
    <x v="28"/>
    <n v="20310"/>
    <n v="17941.259999999998"/>
    <m/>
    <m/>
    <m/>
    <m/>
    <m/>
    <m/>
  </r>
  <r>
    <s v="DAWN YARD COMPRESSOR 277 - GROUNDBED#277"/>
    <s v="10G-302"/>
    <s v="REGULATED"/>
    <s v="45600"/>
    <x v="2"/>
    <n v="456009100028"/>
    <n v="270"/>
    <s v="456009100028.270"/>
    <n v="199505"/>
    <s v="000000"/>
    <x v="28"/>
    <n v="20310"/>
    <n v="1363.8"/>
    <m/>
    <n v="1363.8"/>
    <m/>
    <m/>
    <m/>
    <m/>
  </r>
  <r>
    <s v="DAWN YARD COMPRESSOR 277 - RECTIFIER#277"/>
    <s v="10G-302"/>
    <s v="REGULATED"/>
    <s v="45600"/>
    <x v="2"/>
    <n v="456009100028"/>
    <n v="670"/>
    <s v="456009100028.670"/>
    <n v="199505"/>
    <s v="000000"/>
    <x v="28"/>
    <n v="20310"/>
    <n v="999.17"/>
    <m/>
    <n v="999.17"/>
    <m/>
    <m/>
    <m/>
    <m/>
  </r>
  <r>
    <s v="DAWN YARD COMPRESSOR 278 - GROUNDBED#278"/>
    <s v="10G-302"/>
    <s v="REGULATED"/>
    <s v="45600"/>
    <x v="2"/>
    <n v="456009100029"/>
    <n v="270"/>
    <s v="456009100029.270"/>
    <n v="199505"/>
    <s v="000000"/>
    <x v="28"/>
    <n v="20310"/>
    <n v="26231.39"/>
    <m/>
    <m/>
    <m/>
    <m/>
    <m/>
    <m/>
  </r>
  <r>
    <s v="DAWN YARD COMPRESSOR 278 - RECTIFIER#278"/>
    <s v="10G-302"/>
    <s v="REGULATED"/>
    <s v="45600"/>
    <x v="2"/>
    <n v="456009100029"/>
    <n v="670"/>
    <s v="456009100029.670"/>
    <n v="199505"/>
    <s v="000000"/>
    <x v="28"/>
    <n v="20310"/>
    <n v="3512.92"/>
    <m/>
    <m/>
    <m/>
    <m/>
    <m/>
    <m/>
  </r>
  <r>
    <s v="DAWN YARD COMPRESSOR 282 - GROUNDBED#282"/>
    <s v="10G-302"/>
    <s v="REGULATED"/>
    <s v="45600"/>
    <x v="2"/>
    <n v="456009100030"/>
    <n v="270"/>
    <s v="456009100030.270"/>
    <n v="199612"/>
    <s v="000000"/>
    <x v="28"/>
    <n v="20310"/>
    <n v="20285"/>
    <m/>
    <m/>
    <m/>
    <m/>
    <m/>
    <m/>
  </r>
  <r>
    <s v="DAWN YARD COMPRESSOR 282 - RECTIFIER#282"/>
    <s v="10G-302"/>
    <s v="REGULATED"/>
    <s v="45600"/>
    <x v="2"/>
    <n v="456009100030"/>
    <n v="670"/>
    <s v="456009100030.670"/>
    <n v="199612"/>
    <s v="000000"/>
    <x v="28"/>
    <n v="20310"/>
    <n v="379.91"/>
    <m/>
    <n v="379.91"/>
    <m/>
    <m/>
    <m/>
    <m/>
  </r>
  <r>
    <s v="DAWN YARD (SOUTH PLANT R277) - RECTIFIER"/>
    <s v="10G-302"/>
    <s v="REGULATED"/>
    <s v="45600"/>
    <x v="2"/>
    <n v="456009100031"/>
    <n v="670"/>
    <s v="456009100031.670"/>
    <n v="200701"/>
    <s v="000000"/>
    <x v="28"/>
    <n v="20310"/>
    <n v="2540.0300000000002"/>
    <m/>
    <m/>
    <m/>
    <m/>
    <m/>
    <m/>
  </r>
  <r>
    <s v="DAWN YARD COMPRESSOR 020 - GROUNDBED#20"/>
    <s v="10G-302"/>
    <s v="UNREGULATED"/>
    <s v="55600"/>
    <x v="2"/>
    <n v="556009100024"/>
    <n v="270"/>
    <s v="556009100024.270"/>
    <n v="198409"/>
    <s v="000000"/>
    <x v="28"/>
    <s v="U-20310"/>
    <m/>
    <n v="7487"/>
    <m/>
    <m/>
    <m/>
    <m/>
    <m/>
  </r>
  <r>
    <s v="DAWN YARD COMPRESSOR 020 - RECTIFIER#20"/>
    <s v="10G-302"/>
    <s v="UNREGULATED"/>
    <s v="55600"/>
    <x v="2"/>
    <n v="556009100024"/>
    <n v="670"/>
    <s v="556009100024.670"/>
    <n v="198409"/>
    <s v="000000"/>
    <x v="28"/>
    <s v="U-20310"/>
    <m/>
    <n v="1640"/>
    <m/>
    <m/>
    <m/>
    <m/>
    <m/>
  </r>
  <r>
    <s v="DAWN YARD COMPRESSOR 272 - RECTIFIER#272"/>
    <s v="10G-302"/>
    <s v="UNREGULATED"/>
    <s v="55600"/>
    <x v="2"/>
    <n v="556009100026"/>
    <n v="670"/>
    <s v="556009100026.670"/>
    <n v="199404"/>
    <s v="000000"/>
    <x v="28"/>
    <s v="U-20310"/>
    <m/>
    <n v="4236"/>
    <m/>
    <m/>
    <m/>
    <m/>
    <m/>
  </r>
  <r>
    <s v="DAWN YARD COMPRESSOR 273 - RECTIFIER#273"/>
    <s v="10G-302"/>
    <s v="UNREGULATED"/>
    <s v="55600"/>
    <x v="2"/>
    <n v="556009100027"/>
    <n v="670"/>
    <s v="556009100027.670"/>
    <n v="199404"/>
    <s v="000000"/>
    <x v="28"/>
    <s v="U-20310"/>
    <m/>
    <n v="4447"/>
    <m/>
    <m/>
    <m/>
    <m/>
    <m/>
  </r>
  <r>
    <s v="DAWN YARD COMPRESSOR 278 - GROUNDBED#278"/>
    <s v="10G-302"/>
    <s v="UNREGULATED"/>
    <s v="55600"/>
    <x v="2"/>
    <n v="556009100029"/>
    <n v="270"/>
    <s v="556009100029.270"/>
    <n v="199505"/>
    <s v="000000"/>
    <x v="28"/>
    <s v="U-20310"/>
    <m/>
    <n v="6501"/>
    <m/>
    <m/>
    <m/>
    <m/>
    <m/>
  </r>
  <r>
    <s v="DAWN YARD COMPRESSOR 278"/>
    <s v="10G-302"/>
    <s v="UNREGULATED"/>
    <s v="55600"/>
    <x v="2"/>
    <n v="556009100029"/>
    <n v="615"/>
    <s v="556009100029.615"/>
    <n v="199505"/>
    <s v="000000"/>
    <x v="28"/>
    <s v="U-20310"/>
    <m/>
    <n v="870.56"/>
    <m/>
    <m/>
    <m/>
    <m/>
    <m/>
  </r>
  <r>
    <s v="DAWN PLANT C - POWER GAS BUILDING"/>
    <s v="10G-302"/>
    <s v="UNREGULATED"/>
    <s v="55200"/>
    <x v="1"/>
    <n v="552009100022"/>
    <n v="763"/>
    <s v="552009100022.763"/>
    <n v="199612"/>
    <s v="000000"/>
    <x v="28"/>
    <s v="U-20310"/>
    <m/>
    <n v="11770"/>
    <m/>
    <m/>
    <m/>
    <m/>
    <m/>
  </r>
  <r>
    <s v="DAWN PLANT C - 1 &amp; 2 (SOUTH PLANT)"/>
    <s v="10G-302"/>
    <s v="REGULATED"/>
    <s v="45600"/>
    <x v="2"/>
    <n v="456009200032"/>
    <n v="615"/>
    <s v="456009200032.615"/>
    <n v="198209"/>
    <s v="000000"/>
    <x v="29"/>
    <n v="20310"/>
    <n v="5287797.24"/>
    <m/>
    <m/>
    <m/>
    <m/>
    <m/>
    <m/>
  </r>
  <r>
    <s v="DAWN PLANT C - 1 &amp; 2 (SOUTH PLANT)"/>
    <s v="10G-302"/>
    <s v="REGULATED"/>
    <s v="45600"/>
    <x v="2"/>
    <n v="456009200052"/>
    <n v="615"/>
    <s v="456009200052.615"/>
    <n v="200710"/>
    <s v="000000"/>
    <x v="29"/>
    <n v="20310"/>
    <n v="211318.04"/>
    <m/>
    <m/>
    <m/>
    <m/>
    <m/>
    <m/>
  </r>
  <r>
    <s v="DAWN PLANT C - 1 &amp; 2 (SOUTH PLANT)"/>
    <s v="10G-302"/>
    <s v="UNREGULATED"/>
    <s v="55600"/>
    <x v="2"/>
    <n v="556009200032"/>
    <n v="615"/>
    <s v="556009200032.615"/>
    <n v="198209"/>
    <s v="000000"/>
    <x v="29"/>
    <s v="U-20310"/>
    <m/>
    <n v="1310551"/>
    <m/>
    <m/>
    <m/>
    <m/>
    <m/>
  </r>
  <r>
    <s v="DAWN PLANT C - 1 &amp; 2 (SOUTH PLANT)"/>
    <s v="10G-302"/>
    <s v="UNREGULATED"/>
    <s v="55600"/>
    <x v="2"/>
    <n v="556009200052"/>
    <n v="615"/>
    <s v="556009200052.615"/>
    <n v="200710"/>
    <s v="000000"/>
    <x v="29"/>
    <s v="U-20310"/>
    <m/>
    <n v="52374"/>
    <m/>
    <m/>
    <m/>
    <m/>
    <m/>
  </r>
  <r>
    <s v="DAWN PLANT C - 1 &amp; 2 (SOUTH PLANT) - AERO ASSEMB"/>
    <s v="10G-302"/>
    <s v="REGULATED"/>
    <s v="45600"/>
    <x v="2"/>
    <n v="456009200032"/>
    <n v="80"/>
    <s v="456009200032.80"/>
    <n v="198209"/>
    <s v="000000"/>
    <x v="29"/>
    <n v="20310"/>
    <n v="939999.14"/>
    <m/>
    <m/>
    <m/>
    <m/>
    <m/>
    <m/>
  </r>
  <r>
    <s v="DAWN PLANT C - 1 &amp; 2 (SOUTH PLANT) - AERO ASSEMB"/>
    <s v="10G-302"/>
    <s v="UNREGULATED"/>
    <s v="55600"/>
    <x v="2"/>
    <n v="556009200032"/>
    <n v="80"/>
    <s v="556009200032.80"/>
    <n v="198209"/>
    <s v="000000"/>
    <x v="29"/>
    <s v="U-20310"/>
    <m/>
    <n v="232974"/>
    <m/>
    <m/>
    <m/>
    <m/>
    <m/>
  </r>
  <r>
    <s v="DAWN PLANT C - 1 &amp; 2 (SOUTH PLANT) - AFTERCOOLER"/>
    <s v="10G-302"/>
    <s v="REGULATED"/>
    <s v="45600"/>
    <x v="2"/>
    <n v="456009200032"/>
    <n v="5"/>
    <s v="456009200032.5"/>
    <n v="198209"/>
    <s v="000000"/>
    <x v="29"/>
    <n v="20310"/>
    <n v="504427.3"/>
    <m/>
    <m/>
    <m/>
    <m/>
    <m/>
    <m/>
  </r>
  <r>
    <s v="DAWN PLANT C - 1 &amp; 2 (SOUTH PLANT) - AFTERCOOLER"/>
    <s v="10G-302"/>
    <s v="REGULATED"/>
    <s v="45600"/>
    <x v="2"/>
    <n v="456009200062"/>
    <n v="5"/>
    <s v="456009200062.5"/>
    <n v="200812"/>
    <s v="000000"/>
    <x v="29"/>
    <n v="20310"/>
    <n v="66930.06"/>
    <m/>
    <m/>
    <n v="4962.5200000000004"/>
    <m/>
    <m/>
    <m/>
  </r>
  <r>
    <s v="DAWN PLANT C - 1 &amp; 2 (SOUTH PLANT) - AFTERCOOLER"/>
    <s v="10G-302"/>
    <s v="UNREGULATED"/>
    <s v="55600"/>
    <x v="2"/>
    <n v="556009200032"/>
    <n v="5"/>
    <s v="556009200032.5"/>
    <n v="198209"/>
    <s v="000000"/>
    <x v="29"/>
    <s v="U-20310"/>
    <m/>
    <n v="125020.72"/>
    <m/>
    <m/>
    <m/>
    <m/>
    <m/>
  </r>
  <r>
    <s v="DAWN PLANT C - 1 &amp; 2 (SOUTH PLANT) - AFTERCOOLER"/>
    <s v="10G-302"/>
    <s v="UNREGULATED"/>
    <s v="55600"/>
    <x v="2"/>
    <n v="556009200062"/>
    <n v="5"/>
    <s v="556009200062.5"/>
    <n v="200812"/>
    <s v="000000"/>
    <x v="29"/>
    <s v="U-20310"/>
    <m/>
    <n v="15369.9"/>
    <m/>
    <m/>
    <n v="13.409999999999998"/>
    <m/>
    <m/>
  </r>
  <r>
    <s v="DAWN PLANT C - 1 &amp; 2 (SOUTH PLANT) - BLO"/>
    <s v="10G-302"/>
    <s v="REGULATED"/>
    <s v="45600"/>
    <x v="2"/>
    <n v="456009200032"/>
    <n v="810"/>
    <s v="456009200032.810"/>
    <n v="198209"/>
    <s v="000000"/>
    <x v="29"/>
    <n v="20310"/>
    <n v="1321949"/>
    <m/>
    <m/>
    <m/>
    <m/>
    <m/>
    <m/>
  </r>
  <r>
    <s v="DAWN PLANT C - 1 &amp; 2 (SOUTH PLANT) - BLO"/>
    <s v="10G-302"/>
    <s v="UNREGULATED"/>
    <s v="55600"/>
    <x v="2"/>
    <n v="556009200032"/>
    <n v="810"/>
    <s v="556009200032.810"/>
    <n v="198209"/>
    <s v="000000"/>
    <x v="29"/>
    <s v="U-20310"/>
    <m/>
    <n v="327638"/>
    <m/>
    <m/>
    <m/>
    <m/>
    <m/>
  </r>
  <r>
    <s v="DAWN PLANT C - 1 &amp; 2 (SOUTH PLANT) - CASE"/>
    <s v="10G-302"/>
    <s v="REGULATED"/>
    <s v="45600"/>
    <x v="2"/>
    <n v="456009200032"/>
    <n v="82"/>
    <s v="456009200032.82"/>
    <n v="198209"/>
    <s v="000000"/>
    <x v="29"/>
    <n v="20310"/>
    <n v="1208533.6100000001"/>
    <m/>
    <m/>
    <m/>
    <m/>
    <m/>
    <m/>
  </r>
  <r>
    <s v="DAWN PLANT C - 1 &amp; 2 (SOUTH PLANT) - CASE"/>
    <s v="10G-302"/>
    <s v="UNREGULATED"/>
    <s v="55600"/>
    <x v="2"/>
    <n v="556009200032"/>
    <n v="82"/>
    <s v="556009200032.82"/>
    <n v="198209"/>
    <s v="000000"/>
    <x v="29"/>
    <s v="U-20310"/>
    <m/>
    <n v="299529"/>
    <m/>
    <m/>
    <m/>
    <m/>
    <m/>
  </r>
  <r>
    <s v="DAWN PLANT C - 1 &amp; 2 (SOUTH PLANT) - ELECT/CTRLS"/>
    <s v="10G-302"/>
    <s v="REGULATED"/>
    <s v="45600"/>
    <x v="2"/>
    <n v="456009200032"/>
    <n v="84"/>
    <s v="456009200032.84"/>
    <n v="198209"/>
    <s v="000000"/>
    <x v="29"/>
    <n v="20310"/>
    <n v="2540210.29"/>
    <m/>
    <m/>
    <m/>
    <m/>
    <m/>
    <m/>
  </r>
  <r>
    <s v="DAWN PLANT C - 1 &amp; 2 (SOUTH PLANT) - ELECT/CTRLS"/>
    <s v="10G-302"/>
    <s v="UNREGULATED"/>
    <s v="55600"/>
    <x v="2"/>
    <n v="556009200032"/>
    <n v="84"/>
    <s v="556009200032.84"/>
    <n v="198209"/>
    <s v="000000"/>
    <x v="29"/>
    <s v="U-20310"/>
    <m/>
    <n v="629579"/>
    <m/>
    <m/>
    <m/>
    <m/>
    <m/>
  </r>
  <r>
    <s v="DAWN PLANT C - 1 &amp; 2 (SOUTH PLANT) - FOUNDATION"/>
    <s v="10G-302"/>
    <s v="REGULATED"/>
    <s v="45600"/>
    <x v="2"/>
    <n v="456009200032"/>
    <n v="240"/>
    <s v="456009200032.240"/>
    <n v="198209"/>
    <s v="000000"/>
    <x v="29"/>
    <n v="20310"/>
    <n v="231210.03"/>
    <m/>
    <m/>
    <m/>
    <m/>
    <m/>
    <m/>
  </r>
  <r>
    <s v="DAWN PLANT C - 1 &amp; 2 (SOUTH PLANT) - FOUNDATION"/>
    <s v="10G-302"/>
    <s v="UNREGULATED"/>
    <s v="55600"/>
    <x v="2"/>
    <n v="556009200032"/>
    <n v="240"/>
    <s v="556009200032.240"/>
    <n v="198209"/>
    <s v="000000"/>
    <x v="29"/>
    <s v="U-20310"/>
    <m/>
    <n v="57304"/>
    <m/>
    <m/>
    <m/>
    <m/>
    <m/>
  </r>
  <r>
    <s v="DAWN PLANT C - 1 &amp; 2 (SOUTH PLANT) - SCRUBBER"/>
    <s v="10G-302"/>
    <s v="REGULATED"/>
    <s v="45600"/>
    <x v="2"/>
    <n v="456009200032"/>
    <n v="720"/>
    <s v="456009200032.720"/>
    <n v="198209"/>
    <s v="000000"/>
    <x v="29"/>
    <n v="20310"/>
    <n v="227471.62"/>
    <m/>
    <m/>
    <m/>
    <m/>
    <m/>
    <m/>
  </r>
  <r>
    <s v="DAWN PLANT C - 1 &amp; 2 (SOUTH PLANT) - SCRUBBER"/>
    <s v="10G-302"/>
    <s v="UNREGULATED"/>
    <s v="55600"/>
    <x v="2"/>
    <n v="556009200032"/>
    <n v="720"/>
    <s v="556009200032.720"/>
    <n v="198209"/>
    <s v="000000"/>
    <x v="29"/>
    <s v="U-20310"/>
    <m/>
    <n v="56377"/>
    <m/>
    <m/>
    <m/>
    <m/>
    <m/>
  </r>
  <r>
    <s v="DAWN PLANT C - 1 &amp; 2 (SOUTH PLANT) - TELEMETRY"/>
    <s v="10G-302"/>
    <s v="REGULATED"/>
    <s v="45600"/>
    <x v="2"/>
    <n v="456009200032"/>
    <n v="780"/>
    <s v="456009200032.780"/>
    <n v="198209"/>
    <s v="000000"/>
    <x v="29"/>
    <n v="20310"/>
    <n v="299628.95"/>
    <m/>
    <m/>
    <m/>
    <m/>
    <m/>
    <m/>
  </r>
  <r>
    <s v="DAWN PLANT C - 1 &amp; 2 (SOUTH PLANT) - TELEMETRY"/>
    <s v="10G-302"/>
    <s v="UNREGULATED"/>
    <s v="55600"/>
    <x v="2"/>
    <n v="556009200032"/>
    <n v="780"/>
    <s v="556009200032.780"/>
    <n v="198209"/>
    <s v="000000"/>
    <x v="29"/>
    <s v="U-20310"/>
    <m/>
    <n v="74262"/>
    <m/>
    <m/>
    <m/>
    <m/>
    <m/>
  </r>
  <r>
    <s v="DAWN PLANT C - 1 &amp; 2 (SOUTH PLANT) - TURBINE"/>
    <s v="10G-302"/>
    <s v="REGULATED"/>
    <s v="45600"/>
    <x v="2"/>
    <n v="456009200032"/>
    <n v="790"/>
    <s v="456009200032.790"/>
    <n v="198209"/>
    <s v="000000"/>
    <x v="29"/>
    <n v="20310"/>
    <n v="1174943.6299999999"/>
    <m/>
    <m/>
    <m/>
    <m/>
    <m/>
    <m/>
  </r>
  <r>
    <s v="DAWN PLANT C - 1 &amp; 2 (SOUTH PLANT) - TURBINE"/>
    <s v="10G-302"/>
    <s v="UNREGULATED"/>
    <s v="55600"/>
    <x v="2"/>
    <n v="556009200032"/>
    <n v="790"/>
    <s v="556009200032.790"/>
    <n v="198209"/>
    <s v="000000"/>
    <x v="29"/>
    <s v="U-20310"/>
    <m/>
    <n v="291203"/>
    <m/>
    <m/>
    <m/>
    <m/>
    <m/>
  </r>
  <r>
    <s v="DAWN PLANT C - 1 &amp; 2 (SOUTH PLANT) -ELECTRIC/CTR"/>
    <s v="10G-302"/>
    <s v="REGULATED"/>
    <s v="45600"/>
    <x v="2"/>
    <n v="456009200062"/>
    <n v="169"/>
    <s v="456009200062.169"/>
    <n v="200912"/>
    <s v="000000"/>
    <x v="29"/>
    <n v="20310"/>
    <n v="21429.85"/>
    <m/>
    <m/>
    <n v="4051.13"/>
    <m/>
    <m/>
    <m/>
  </r>
  <r>
    <s v="DAWN PLANT C - 1 &amp; 2 (SOUTH PLANT) -ELECTRIC/CTR"/>
    <s v="10G-302"/>
    <s v="UNREGULATED"/>
    <s v="55600"/>
    <x v="2"/>
    <n v="556009200062"/>
    <n v="169"/>
    <s v="556009200062.169"/>
    <n v="200912"/>
    <s v="000000"/>
    <x v="29"/>
    <s v="U-20310"/>
    <m/>
    <n v="4318.29"/>
    <m/>
    <m/>
    <m/>
    <m/>
    <m/>
  </r>
  <r>
    <s v="DAWN PLANT C - 1 &amp; 2 (SOUTH PLANT) -PIPING &amp; MIS"/>
    <s v="10G-302"/>
    <s v="REGULATED"/>
    <s v="45600"/>
    <x v="2"/>
    <n v="456009200062"/>
    <n v="615"/>
    <s v="456009200062.615"/>
    <n v="200912"/>
    <s v="000000"/>
    <x v="29"/>
    <n v="20310"/>
    <n v="3009.55"/>
    <m/>
    <m/>
    <n v="568.92999999999995"/>
    <m/>
    <m/>
    <m/>
  </r>
  <r>
    <s v="DAWN PLANT C - 1 &amp; 2 (SOUTH PLANT) -PIPING &amp; MIS"/>
    <s v="10G-302"/>
    <s v="UNREGULATED"/>
    <s v="55600"/>
    <x v="2"/>
    <n v="556009200062"/>
    <n v="615"/>
    <s v="556009200062.615"/>
    <n v="200912"/>
    <s v="000000"/>
    <x v="29"/>
    <s v="U-20310"/>
    <m/>
    <n v="606.47"/>
    <m/>
    <m/>
    <m/>
    <m/>
    <m/>
  </r>
  <r>
    <s v="DAWN PLANT C - COMP BLDNG - ELECTRONIC CONTROLS"/>
    <s v="10G-302"/>
    <s v="REGULATED"/>
    <s v="45200"/>
    <x v="1"/>
    <n v="452009200011"/>
    <n v="761"/>
    <s v="452009200011.761"/>
    <n v="199808"/>
    <s v="000000"/>
    <x v="29"/>
    <n v="20310"/>
    <n v="224003.77"/>
    <m/>
    <m/>
    <m/>
    <m/>
    <m/>
    <m/>
  </r>
  <r>
    <s v="DAWN PLANT C - COMP BLDNG - ELECTRONIC CONTROLS"/>
    <s v="10G-302"/>
    <s v="UNREGULATED"/>
    <s v="55200"/>
    <x v="1"/>
    <n v="552009200011"/>
    <n v="761"/>
    <s v="552009200011.761"/>
    <n v="199808"/>
    <s v="000000"/>
    <x v="29"/>
    <s v="U-20310"/>
    <m/>
    <n v="55513"/>
    <m/>
    <m/>
    <m/>
    <m/>
    <m/>
  </r>
  <r>
    <s v="DAWN PLANT C - COMPRESSOR BUILDING"/>
    <s v="10G-302"/>
    <s v="REGULATED"/>
    <s v="45200"/>
    <x v="1"/>
    <n v="452009200011"/>
    <n v="763"/>
    <s v="452009200011.763"/>
    <n v="198303"/>
    <s v="000000"/>
    <x v="29"/>
    <n v="20310"/>
    <n v="378446.99"/>
    <m/>
    <m/>
    <m/>
    <m/>
    <m/>
    <m/>
  </r>
  <r>
    <s v="DAWN PLANT C - COMPRESSOR BUILDING"/>
    <s v="10G-302"/>
    <s v="REGULATED"/>
    <s v="45200"/>
    <x v="1"/>
    <n v="452009200011"/>
    <n v="769"/>
    <s v="452009200011.769"/>
    <n v="198303"/>
    <s v="000000"/>
    <x v="29"/>
    <n v="20310"/>
    <n v="64126.59"/>
    <m/>
    <m/>
    <m/>
    <m/>
    <m/>
    <m/>
  </r>
  <r>
    <s v="DAWN PLANT C - COMPRESSOR BUILDING"/>
    <s v="10G-302"/>
    <s v="UNREGULATED"/>
    <s v="55200"/>
    <x v="1"/>
    <n v="552009200011"/>
    <n v="763"/>
    <s v="552009200011.763"/>
    <n v="198303"/>
    <s v="000000"/>
    <x v="29"/>
    <s v="U-20310"/>
    <m/>
    <n v="93800"/>
    <m/>
    <m/>
    <m/>
    <m/>
    <m/>
  </r>
  <r>
    <s v="DAWN PLANT C - COMPRESSOR BUILDING"/>
    <s v="10G-302"/>
    <s v="UNREGULATED"/>
    <s v="55200"/>
    <x v="1"/>
    <n v="552009200011"/>
    <n v="769"/>
    <s v="552009200011.769"/>
    <n v="198303"/>
    <s v="000000"/>
    <x v="29"/>
    <s v="U-20310"/>
    <m/>
    <n v="15893"/>
    <m/>
    <m/>
    <m/>
    <m/>
    <m/>
  </r>
  <r>
    <s v="Dawn Plant C - Control Valve Upgrade"/>
    <s v="10G-302"/>
    <s v="REGULATED"/>
    <s v="45600"/>
    <x v="2"/>
    <n v="456009200146"/>
    <n v="805"/>
    <s v="456009200146.805"/>
    <n v="201411"/>
    <s v="000000"/>
    <x v="29"/>
    <n v="20310"/>
    <n v="32783.51"/>
    <m/>
    <m/>
    <m/>
    <m/>
    <m/>
    <m/>
  </r>
  <r>
    <s v="Dawn Plant C - Control Valve Upgrade - NReg"/>
    <s v="10G-302"/>
    <s v="UNREGULATED"/>
    <s v="55600"/>
    <x v="2"/>
    <n v="556009200146"/>
    <n v="805"/>
    <s v="556009200146.805"/>
    <n v="201411"/>
    <s v="000000"/>
    <x v="29"/>
    <s v="U-20310"/>
    <m/>
    <n v="8124.29"/>
    <m/>
    <m/>
    <m/>
    <m/>
    <m/>
  </r>
  <r>
    <s v="DAWN PLANT C - CRANE UPGRADE"/>
    <s v="10G-302"/>
    <s v="REGULATED"/>
    <s v="45200"/>
    <x v="1"/>
    <n v="452009200185"/>
    <n v="763"/>
    <s v="452009200185.763"/>
    <n v="201110"/>
    <s v="000000"/>
    <x v="29"/>
    <n v="20310"/>
    <n v="35200.83"/>
    <m/>
    <m/>
    <m/>
    <m/>
    <m/>
    <m/>
  </r>
  <r>
    <s v="DAWN PLANT C - DRYER BUILDING"/>
    <s v="10G-302"/>
    <s v="REGULATED"/>
    <s v="45200"/>
    <x v="1"/>
    <n v="452009200013"/>
    <n v="763"/>
    <s v="452009200013.763"/>
    <n v="198303"/>
    <s v="000000"/>
    <x v="29"/>
    <n v="20310"/>
    <n v="25660.22"/>
    <m/>
    <m/>
    <m/>
    <m/>
    <m/>
    <m/>
  </r>
  <r>
    <s v="DAWN PLANT C - DRYER BUILDING"/>
    <s v="10G-302"/>
    <s v="REGULATED"/>
    <s v="45200"/>
    <x v="1"/>
    <n v="452009200130"/>
    <n v="763"/>
    <s v="452009200130.763"/>
    <n v="200812"/>
    <s v="000000"/>
    <x v="29"/>
    <n v="20310"/>
    <n v="21422.12"/>
    <m/>
    <m/>
    <n v="604.60999999999967"/>
    <m/>
    <m/>
    <m/>
  </r>
  <r>
    <s v="DAWN PLANT C - DRYER BUILDING"/>
    <s v="10G-302"/>
    <s v="UNREGULATED"/>
    <s v="55200"/>
    <x v="1"/>
    <n v="552009200013"/>
    <n v="763"/>
    <s v="552009200013.763"/>
    <n v="198303"/>
    <s v="000000"/>
    <x v="29"/>
    <s v="U-20310"/>
    <m/>
    <n v="6360"/>
    <m/>
    <m/>
    <m/>
    <m/>
    <m/>
  </r>
  <r>
    <s v="DAWN PLANT C - DRYER BUILDING"/>
    <s v="10G-302"/>
    <s v="UNREGULATED"/>
    <s v="55200"/>
    <x v="1"/>
    <n v="552009200130"/>
    <n v="763"/>
    <s v="552009200130.763"/>
    <n v="200812"/>
    <s v="000000"/>
    <x v="29"/>
    <s v="U-20310"/>
    <m/>
    <n v="5160.26"/>
    <m/>
    <m/>
    <n v="1.3499999999999996"/>
    <m/>
    <m/>
  </r>
  <r>
    <s v="DAWN PLANT C - ELECTRICAL CONTROL BLDG - ELCTRCL"/>
    <s v="10G-302"/>
    <s v="REGULATED"/>
    <s v="45200"/>
    <x v="1"/>
    <n v="452009200012"/>
    <n v="761"/>
    <s v="452009200012.761"/>
    <n v="199808"/>
    <s v="000000"/>
    <x v="29"/>
    <n v="20310"/>
    <n v="5997.96"/>
    <m/>
    <m/>
    <m/>
    <m/>
    <m/>
    <m/>
  </r>
  <r>
    <s v="DAWN PLANT C - ELECTRICAL CONTROL BLDG - ELCTRCL"/>
    <s v="10G-302"/>
    <s v="UNREGULATED"/>
    <s v="55200"/>
    <x v="1"/>
    <n v="552009200012"/>
    <n v="761"/>
    <s v="552009200012.761"/>
    <n v="199808"/>
    <s v="000000"/>
    <x v="29"/>
    <s v="U-20310"/>
    <m/>
    <n v="1487"/>
    <m/>
    <m/>
    <m/>
    <m/>
    <m/>
  </r>
  <r>
    <s v="DAWN PLANT C - ELECTRICAL CONTROL BUILDING"/>
    <s v="10G-302"/>
    <s v="REGULATED"/>
    <s v="45200"/>
    <x v="1"/>
    <n v="452009200012"/>
    <n v="763"/>
    <s v="452009200012.763"/>
    <n v="198501"/>
    <s v="000000"/>
    <x v="29"/>
    <n v="20310"/>
    <n v="94625.37"/>
    <m/>
    <m/>
    <m/>
    <m/>
    <m/>
    <m/>
  </r>
  <r>
    <s v="DAWN PLANT C - ELECTRICAL CONTROL BUILDING"/>
    <s v="10G-302"/>
    <s v="UNREGULATED"/>
    <s v="55200"/>
    <x v="1"/>
    <n v="552009200012"/>
    <n v="763"/>
    <s v="552009200012.763"/>
    <n v="198501"/>
    <s v="000000"/>
    <x v="29"/>
    <s v="U-20310"/>
    <m/>
    <n v="23452"/>
    <m/>
    <m/>
    <m/>
    <m/>
    <m/>
  </r>
  <r>
    <s v="Dawn Plant C - Fuel Control Upgd -Elect/Ctrls Nr"/>
    <s v="10G-302"/>
    <s v="UNREGULATED"/>
    <s v="55600"/>
    <x v="2"/>
    <n v="556009200124"/>
    <n v="840"/>
    <s v="556009200124.840"/>
    <n v="201307"/>
    <s v="000000"/>
    <x v="29"/>
    <s v="U-20310"/>
    <m/>
    <n v="21754.63"/>
    <m/>
    <m/>
    <m/>
    <m/>
    <m/>
  </r>
  <r>
    <s v="Dawn Plant C - Fuel Control Upgrade - Elect /Ctr"/>
    <s v="10G-302"/>
    <s v="REGULATED"/>
    <s v="45600"/>
    <x v="2"/>
    <n v="456009200124"/>
    <n v="840"/>
    <s v="456009200124.840"/>
    <n v="201307"/>
    <s v="000000"/>
    <x v="29"/>
    <n v="20310"/>
    <n v="87785.3"/>
    <m/>
    <m/>
    <m/>
    <m/>
    <m/>
    <m/>
  </r>
  <r>
    <s v="DAWN PLANT C - PIPING &amp; MISC"/>
    <s v="10G-302"/>
    <s v="REGULATED"/>
    <s v="45600"/>
    <x v="2"/>
    <n v="456009200089"/>
    <n v="615"/>
    <s v="456009200089.615"/>
    <n v="200907"/>
    <s v="000000"/>
    <x v="29"/>
    <n v="20310"/>
    <n v="624086.99"/>
    <m/>
    <m/>
    <n v="85747.21"/>
    <m/>
    <m/>
    <m/>
  </r>
  <r>
    <s v="DAWN PLANT C - PIPING &amp; MISC"/>
    <s v="10G-302"/>
    <s v="UNREGULATED"/>
    <s v="55600"/>
    <x v="2"/>
    <n v="556009200089"/>
    <n v="615"/>
    <s v="556009200089.615"/>
    <n v="200907"/>
    <s v="000000"/>
    <x v="29"/>
    <s v="U-20310"/>
    <m/>
    <n v="133654.51999999999"/>
    <m/>
    <m/>
    <n v="245.13"/>
    <m/>
    <m/>
  </r>
  <r>
    <s v="DAWN PLANT C - ROADWAY TO AUXILLARY BUILDING#2"/>
    <s v="10G-302"/>
    <s v="REGULATED"/>
    <s v="45200"/>
    <x v="1"/>
    <n v="452009200006"/>
    <n v="763"/>
    <s v="452009200006.763"/>
    <n v="199511"/>
    <s v="000000"/>
    <x v="29"/>
    <n v="20310"/>
    <n v="10064.91"/>
    <m/>
    <m/>
    <m/>
    <m/>
    <m/>
    <m/>
  </r>
  <r>
    <s v="DAWN PLANT C - ROADWAY TO AUXILLARY BUILDING#2"/>
    <s v="10G-302"/>
    <s v="UNREGULATED"/>
    <s v="55200"/>
    <x v="1"/>
    <n v="552009200006"/>
    <n v="763"/>
    <s v="552009200006.763"/>
    <n v="199511"/>
    <s v="000000"/>
    <x v="29"/>
    <s v="U-20310"/>
    <m/>
    <n v="2495"/>
    <m/>
    <m/>
    <m/>
    <m/>
    <m/>
  </r>
  <r>
    <s v="Dawn Plant C - UPS Battery Repl"/>
    <s v="10G-302"/>
    <s v="REGULATED"/>
    <s v="45600"/>
    <x v="2"/>
    <n v="456009200151"/>
    <n v="780"/>
    <s v="456009200151.780"/>
    <n v="201409"/>
    <s v="000000"/>
    <x v="29"/>
    <n v="20310"/>
    <n v="17743.73"/>
    <m/>
    <m/>
    <m/>
    <m/>
    <m/>
    <m/>
  </r>
  <r>
    <s v="Dawn Plant C - UPS Battery Repl"/>
    <s v="10G-302"/>
    <s v="UNREGULATED"/>
    <s v="55600"/>
    <x v="2"/>
    <n v="556009200151"/>
    <n v="780"/>
    <s v="556009200151.780"/>
    <n v="201409"/>
    <s v="000000"/>
    <x v="29"/>
    <s v="U-20310"/>
    <m/>
    <n v="4397.18"/>
    <m/>
    <m/>
    <m/>
    <m/>
    <m/>
  </r>
  <r>
    <s v="DAWN PLANT C (SOUTH PLANT) - Air Intake"/>
    <s v="10G-302"/>
    <s v="REGULATED"/>
    <s v="45600"/>
    <x v="2"/>
    <n v="456009200032"/>
    <n v="170"/>
    <s v="456009200032.170"/>
    <n v="198209"/>
    <s v="000000"/>
    <x v="29"/>
    <n v="20310"/>
    <n v="263978"/>
    <m/>
    <m/>
    <m/>
    <m/>
    <m/>
    <m/>
  </r>
  <r>
    <s v="DAWN PLANT C (SOUTH PLANT) - Air Intake"/>
    <s v="10G-302"/>
    <s v="UNREGULATED"/>
    <s v="55600"/>
    <x v="2"/>
    <n v="556009200032"/>
    <n v="170"/>
    <s v="556009200032.170"/>
    <n v="198209"/>
    <s v="000000"/>
    <x v="29"/>
    <s v="U-20310"/>
    <m/>
    <n v="65425"/>
    <m/>
    <m/>
    <m/>
    <m/>
    <m/>
  </r>
  <r>
    <s v="DAWN PLANT C (SOUTH PLANT) - ENGINE RB211-24A"/>
    <s v="10G-302"/>
    <s v="REGULATED"/>
    <s v="45600"/>
    <x v="2"/>
    <n v="456009200032"/>
    <n v="190"/>
    <s v="456009200032.190"/>
    <n v="198209"/>
    <s v="000000"/>
    <x v="29"/>
    <n v="20310"/>
    <n v="2677486.5299999998"/>
    <m/>
    <m/>
    <m/>
    <m/>
    <m/>
    <m/>
  </r>
  <r>
    <s v="DAWN PLANT C (SOUTH PLANT) - ENGINE RB211-24A"/>
    <s v="10G-302"/>
    <s v="UNREGULATED"/>
    <s v="55600"/>
    <x v="2"/>
    <n v="556009200032"/>
    <n v="190"/>
    <s v="556009200032.190"/>
    <n v="198209"/>
    <s v="000000"/>
    <x v="29"/>
    <s v="U-20310"/>
    <m/>
    <n v="663601"/>
    <m/>
    <m/>
    <m/>
    <m/>
    <m/>
  </r>
  <r>
    <s v="DAWN PLANT C (SOUTH PLANT) - Exhaust/Sil"/>
    <s v="10G-302"/>
    <s v="REGULATED"/>
    <s v="45600"/>
    <x v="2"/>
    <n v="456009200032"/>
    <n v="210"/>
    <s v="456009200032.210"/>
    <n v="198209"/>
    <s v="000000"/>
    <x v="29"/>
    <n v="20310"/>
    <n v="263978"/>
    <m/>
    <m/>
    <m/>
    <m/>
    <m/>
    <m/>
  </r>
  <r>
    <s v="DAWN PLANT C (SOUTH PLANT) - Exhaust/Sil"/>
    <s v="10G-302"/>
    <s v="UNREGULATED"/>
    <s v="55600"/>
    <x v="2"/>
    <n v="556009200032"/>
    <n v="210"/>
    <s v="556009200032.210"/>
    <n v="198209"/>
    <s v="000000"/>
    <x v="29"/>
    <s v="U-20310"/>
    <m/>
    <n v="65425"/>
    <m/>
    <m/>
    <m/>
    <m/>
    <m/>
  </r>
  <r>
    <s v="DAWN PLANT C (SOUTH PLANT) - Lube Oil Sy"/>
    <s v="10G-302"/>
    <s v="REGULATED"/>
    <s v="45600"/>
    <x v="2"/>
    <n v="456009200032"/>
    <n v="200"/>
    <s v="456009200032.200"/>
    <n v="198209"/>
    <s v="000000"/>
    <x v="29"/>
    <n v="20310"/>
    <n v="565666"/>
    <m/>
    <m/>
    <m/>
    <m/>
    <m/>
    <m/>
  </r>
  <r>
    <s v="DAWN PLANT C (SOUTH PLANT) - Lube Oil Sy"/>
    <s v="10G-302"/>
    <s v="UNREGULATED"/>
    <s v="55600"/>
    <x v="2"/>
    <n v="556009200032"/>
    <n v="200"/>
    <s v="556009200032.200"/>
    <n v="198209"/>
    <s v="000000"/>
    <x v="29"/>
    <s v="U-20310"/>
    <m/>
    <n v="140197"/>
    <m/>
    <m/>
    <m/>
    <m/>
    <m/>
  </r>
  <r>
    <s v="DAWN PLANT D  - MAIN LOBBY SECURITY"/>
    <s v="10G-301"/>
    <s v="REGULATED"/>
    <s v="45200"/>
    <x v="1"/>
    <n v="452009300124"/>
    <n v="769"/>
    <s v="452009300124.769"/>
    <n v="200811"/>
    <s v="000000"/>
    <x v="15"/>
    <n v="20310"/>
    <n v="61802.7"/>
    <m/>
    <m/>
    <n v="8288.44"/>
    <m/>
    <m/>
    <m/>
  </r>
  <r>
    <s v="DAWN PLANT D - BARREL STORAGE &amp; OIL TRF FACILITY"/>
    <s v="10G-301"/>
    <s v="REGULATED"/>
    <s v="45200"/>
    <x v="1"/>
    <n v="452009300111"/>
    <n v="763"/>
    <s v="452009300111.763"/>
    <n v="200012"/>
    <s v="000000"/>
    <x v="15"/>
    <n v="20310"/>
    <n v="198715.08"/>
    <m/>
    <m/>
    <m/>
    <m/>
    <m/>
    <m/>
  </r>
  <r>
    <s v="DAWN PLANT D - BARREL STORAGE &amp; OIL TRF FACILITY"/>
    <s v="10G-301"/>
    <s v="UNREGULATED"/>
    <s v="55200"/>
    <x v="1"/>
    <n v="552009300111"/>
    <n v="763"/>
    <s v="552009300111.763"/>
    <n v="200012"/>
    <s v="000000"/>
    <x v="15"/>
    <s v="U-20310"/>
    <m/>
    <n v="49251"/>
    <m/>
    <m/>
    <m/>
    <m/>
    <m/>
  </r>
  <r>
    <s v="DAWN PLANT D - COMPRESSOR STN - AUX BLDG#3"/>
    <s v="10G-301"/>
    <s v="REGULATED"/>
    <s v="45200"/>
    <x v="1"/>
    <n v="452009300057"/>
    <n v="763"/>
    <s v="452009300057.763"/>
    <n v="198903"/>
    <s v="000000"/>
    <x v="15"/>
    <n v="20310"/>
    <n v="1891645.76"/>
    <m/>
    <m/>
    <m/>
    <m/>
    <m/>
    <m/>
  </r>
  <r>
    <s v="DAWN PLANT D - COMPRESSOR STN - AUX BLDG#3"/>
    <s v="10G-301"/>
    <s v="REGULATED"/>
    <s v="45200"/>
    <x v="1"/>
    <n v="452009300057"/>
    <n v="769"/>
    <s v="452009300057.769"/>
    <n v="198903"/>
    <s v="000000"/>
    <x v="15"/>
    <n v="20310"/>
    <n v="9427.2900000000009"/>
    <m/>
    <m/>
    <m/>
    <m/>
    <m/>
    <m/>
  </r>
  <r>
    <s v="DAWN PLANT D - COMPRESSOR STN - AUX BLDG#3"/>
    <s v="10G-301"/>
    <s v="UNREGULATED"/>
    <s v="55200"/>
    <x v="1"/>
    <n v="552009300057"/>
    <n v="763"/>
    <s v="552009300057.763"/>
    <n v="198903"/>
    <s v="000000"/>
    <x v="15"/>
    <s v="U-20310"/>
    <m/>
    <n v="468834"/>
    <m/>
    <m/>
    <m/>
    <m/>
    <m/>
  </r>
  <r>
    <s v="DAWN PLANT D - COMPRESSOR STN - AUX BLDG#3"/>
    <s v="10G-301"/>
    <s v="UNREGULATED"/>
    <s v="55200"/>
    <x v="1"/>
    <n v="552009300057"/>
    <n v="769"/>
    <s v="552009300057.769"/>
    <n v="198903"/>
    <s v="000000"/>
    <x v="15"/>
    <s v="U-20310"/>
    <m/>
    <n v="2337"/>
    <m/>
    <m/>
    <m/>
    <m/>
    <m/>
  </r>
  <r>
    <s v="DAWN PLANT D - COMPRESSOR STN - AUX BLDG#3 - ELC"/>
    <s v="10G-301"/>
    <s v="REGULATED"/>
    <s v="45200"/>
    <x v="1"/>
    <n v="452009300057"/>
    <n v="761"/>
    <s v="452009300057.761"/>
    <n v="198903"/>
    <s v="000000"/>
    <x v="15"/>
    <n v="20310"/>
    <n v="290115.42"/>
    <m/>
    <m/>
    <m/>
    <m/>
    <m/>
    <m/>
  </r>
  <r>
    <s v="DAWN PLANT D - COMPRESSOR STN - AUX BLDG#3 - ELC"/>
    <s v="10G-301"/>
    <s v="UNREGULATED"/>
    <s v="55200"/>
    <x v="1"/>
    <n v="552009300057"/>
    <n v="761"/>
    <s v="552009300057.761"/>
    <n v="198903"/>
    <s v="000000"/>
    <x v="15"/>
    <s v="U-20310"/>
    <m/>
    <n v="71903"/>
    <m/>
    <m/>
    <m/>
    <m/>
    <m/>
  </r>
  <r>
    <s v="DAWN PLANT D - COMPRESSOR STN - AUX BLDG#3 - HVA"/>
    <s v="10G-301"/>
    <s v="REGULATED"/>
    <s v="45200"/>
    <x v="1"/>
    <n v="452009300057"/>
    <n v="760"/>
    <s v="452009300057.760"/>
    <n v="200512"/>
    <s v="000000"/>
    <x v="15"/>
    <n v="20310"/>
    <n v="4796.24"/>
    <m/>
    <m/>
    <m/>
    <m/>
    <m/>
    <m/>
  </r>
  <r>
    <s v="DAWN PLANT D - COMPRESSOR STN - AUX BLDG#3 - HVA"/>
    <s v="10G-301"/>
    <s v="UNREGULATED"/>
    <s v="55200"/>
    <x v="1"/>
    <n v="552009300057"/>
    <n v="760"/>
    <s v="552009300057.760"/>
    <n v="200512"/>
    <s v="000000"/>
    <x v="15"/>
    <s v="U-20310"/>
    <m/>
    <n v="1613"/>
    <m/>
    <m/>
    <m/>
    <m/>
    <m/>
  </r>
  <r>
    <s v="DAWN PLANT D - COMPRESSOR STN - COMPRESSOR BLDG"/>
    <s v="10G-301"/>
    <s v="REGULATED"/>
    <s v="45200"/>
    <x v="1"/>
    <n v="452009300056"/>
    <n v="763"/>
    <s v="452009300056.763"/>
    <n v="198903"/>
    <s v="000000"/>
    <x v="15"/>
    <n v="20310"/>
    <n v="815539.94"/>
    <m/>
    <m/>
    <m/>
    <m/>
    <m/>
    <m/>
  </r>
  <r>
    <s v="DAWN PLANT D - COMPRESSOR STN - COMPRESSOR BLDG"/>
    <s v="10G-301"/>
    <s v="UNREGULATED"/>
    <s v="55200"/>
    <x v="1"/>
    <n v="552009300056"/>
    <n v="763"/>
    <s v="552009300056.763"/>
    <n v="198903"/>
    <s v="000000"/>
    <x v="15"/>
    <s v="U-20310"/>
    <m/>
    <n v="202127"/>
    <m/>
    <m/>
    <m/>
    <m/>
    <m/>
  </r>
  <r>
    <s v="DAWN PLANT D - COMPRESSOR STN - YARD IMPROVEMENT"/>
    <s v="10G-301"/>
    <s v="REGULATED"/>
    <s v="45200"/>
    <x v="1"/>
    <n v="452009300056"/>
    <n v="752"/>
    <s v="452009300056.752"/>
    <n v="198903"/>
    <s v="000000"/>
    <x v="15"/>
    <n v="20310"/>
    <n v="3563352.78"/>
    <m/>
    <m/>
    <m/>
    <m/>
    <m/>
    <m/>
  </r>
  <r>
    <s v="DAWN PLANT D - COMPRESSOR STN - YARD IMPROVEMENT"/>
    <s v="10G-301"/>
    <s v="UNREGULATED"/>
    <s v="55200"/>
    <x v="1"/>
    <n v="552009300056"/>
    <n v="752"/>
    <s v="552009300056.752"/>
    <n v="198903"/>
    <s v="000000"/>
    <x v="15"/>
    <s v="U-20310"/>
    <m/>
    <n v="883158"/>
    <m/>
    <m/>
    <m/>
    <m/>
    <m/>
  </r>
  <r>
    <s v="DAWN PLANT D - DAWN NORTH YARD - WORKSHOP"/>
    <s v="10G-301"/>
    <s v="REGULATED"/>
    <s v="45200"/>
    <x v="1"/>
    <n v="452009300129"/>
    <n v="763"/>
    <s v="452009300129.763"/>
    <n v="200812"/>
    <s v="000000"/>
    <x v="15"/>
    <n v="20310"/>
    <n v="1609511.72"/>
    <m/>
    <m/>
    <n v="193873.91999999998"/>
    <m/>
    <m/>
    <m/>
  </r>
  <r>
    <s v="DAWN PLANT D - GAUGE BUILDING (TECUMSEH LOOP)"/>
    <s v="10G-301"/>
    <s v="REGULATED"/>
    <s v="45200"/>
    <x v="1"/>
    <n v="452009300045"/>
    <n v="760"/>
    <s v="452009300045.760"/>
    <n v="200512"/>
    <s v="000000"/>
    <x v="15"/>
    <n v="20310"/>
    <n v="3205.21"/>
    <m/>
    <m/>
    <m/>
    <m/>
    <m/>
    <m/>
  </r>
  <r>
    <s v="DAWN PLANT D - GAUGE BUILDING (TECUMSEH LOOP)"/>
    <s v="10G-301"/>
    <s v="REGULATED"/>
    <s v="45200"/>
    <x v="1"/>
    <n v="452009300045"/>
    <n v="763"/>
    <s v="452009300045.763"/>
    <n v="197902"/>
    <s v="000000"/>
    <x v="15"/>
    <n v="20310"/>
    <n v="20443.759999999998"/>
    <m/>
    <m/>
    <m/>
    <m/>
    <m/>
    <m/>
  </r>
  <r>
    <s v="DAWN PLANT D - GAUGE BUILDING (TECUMSEH LOOP)"/>
    <s v="10G-301"/>
    <s v="UNREGULATED"/>
    <s v="55200"/>
    <x v="1"/>
    <n v="552009300045"/>
    <n v="760"/>
    <s v="552009300045.760"/>
    <n v="201301"/>
    <s v="000000"/>
    <x v="15"/>
    <s v="U-20310"/>
    <m/>
    <n v="794.3"/>
    <m/>
    <m/>
    <m/>
    <m/>
    <m/>
  </r>
  <r>
    <s v="DAWN PLANT D - GAUGE BUILDING (TECUMSEH LOOP)"/>
    <s v="10G-301"/>
    <s v="UNREGULATED"/>
    <s v="55200"/>
    <x v="1"/>
    <n v="552009300045"/>
    <n v="763"/>
    <s v="552009300045.763"/>
    <n v="197902"/>
    <s v="000000"/>
    <x v="15"/>
    <s v="U-20310"/>
    <m/>
    <n v="5067"/>
    <m/>
    <m/>
    <m/>
    <m/>
    <m/>
  </r>
  <r>
    <s v="DAWN PLANT D - GREAT LAKES TIE IN"/>
    <s v="10G-301"/>
    <s v="REGULATED"/>
    <s v="45200"/>
    <x v="1"/>
    <n v="452009300043"/>
    <n v="763"/>
    <s v="452009300043.763"/>
    <n v="196902"/>
    <s v="000000"/>
    <x v="15"/>
    <n v="20310"/>
    <n v="2925.44"/>
    <m/>
    <m/>
    <m/>
    <m/>
    <m/>
    <m/>
  </r>
  <r>
    <s v="DAWN PLANT D - GREAT LAKES TIE IN"/>
    <s v="10G-301"/>
    <s v="UNREGULATED"/>
    <s v="55200"/>
    <x v="1"/>
    <n v="552009300043"/>
    <n v="763"/>
    <s v="552009300043.763"/>
    <n v="201301"/>
    <s v="000000"/>
    <x v="15"/>
    <s v="U-20310"/>
    <m/>
    <n v="724.97"/>
    <m/>
    <m/>
    <m/>
    <m/>
    <m/>
  </r>
  <r>
    <s v="DAWN PLANT D - LAND"/>
    <s v="10G-301"/>
    <s v="REGULATED"/>
    <s v="45000"/>
    <x v="7"/>
    <n v="450009300004"/>
    <n v="1985"/>
    <s v="450009300004.1985"/>
    <n v="198412"/>
    <s v="000000"/>
    <x v="15"/>
    <n v="20310"/>
    <n v="132495.26999999999"/>
    <m/>
    <m/>
    <m/>
    <m/>
    <m/>
    <m/>
  </r>
  <r>
    <s v="DAWN PLANT D - LAND"/>
    <s v="10G-301"/>
    <s v="REGULATED"/>
    <s v="45000"/>
    <x v="7"/>
    <n v="450009300007"/>
    <n v="1982"/>
    <s v="450009300007.1982"/>
    <n v="198107"/>
    <s v="000000"/>
    <x v="15"/>
    <n v="20310"/>
    <n v="398065.79"/>
    <m/>
    <m/>
    <m/>
    <m/>
    <m/>
    <m/>
  </r>
  <r>
    <s v="DAWN PLANT D - LAND"/>
    <s v="10G-301"/>
    <s v="REGULATED"/>
    <s v="45000"/>
    <x v="7"/>
    <n v="450009300008"/>
    <n v="1984"/>
    <s v="450009300008.1984"/>
    <n v="198311"/>
    <s v="000000"/>
    <x v="15"/>
    <n v="20310"/>
    <n v="39155.230000000003"/>
    <m/>
    <m/>
    <m/>
    <m/>
    <m/>
    <m/>
  </r>
  <r>
    <s v="DAWN PLANT D - LAND"/>
    <s v="10G-301"/>
    <s v="UNREGULATED"/>
    <s v="55000"/>
    <x v="7"/>
    <n v="550009300004"/>
    <n v="1985"/>
    <s v="550009300004.1985"/>
    <n v="198412"/>
    <s v="000000"/>
    <x v="15"/>
    <s v="U-20310"/>
    <m/>
    <n v="32838"/>
    <m/>
    <m/>
    <m/>
    <m/>
    <m/>
  </r>
  <r>
    <s v="DAWN PLANT D - LAND"/>
    <s v="10G-301"/>
    <s v="UNREGULATED"/>
    <s v="55000"/>
    <x v="7"/>
    <n v="550009300007"/>
    <n v="1982"/>
    <s v="550009300007.1982"/>
    <n v="198107"/>
    <s v="000000"/>
    <x v="15"/>
    <s v="U-20310"/>
    <m/>
    <n v="98659"/>
    <m/>
    <m/>
    <m/>
    <m/>
    <m/>
  </r>
  <r>
    <s v="DAWN PLANT D - LAND"/>
    <s v="10G-301"/>
    <s v="UNREGULATED"/>
    <s v="55000"/>
    <x v="7"/>
    <n v="550009300008"/>
    <n v="1984"/>
    <s v="550009300008.1984"/>
    <n v="198311"/>
    <s v="000000"/>
    <x v="15"/>
    <s v="U-20310"/>
    <m/>
    <n v="9704"/>
    <m/>
    <m/>
    <m/>
    <m/>
    <m/>
  </r>
  <r>
    <s v="DAWN PLANT D - NORTH ADMIN - AIR COMPRESSOR"/>
    <s v="10G-301"/>
    <s v="REGULATED"/>
    <s v="45200"/>
    <x v="1"/>
    <n v="452009300191"/>
    <n v="779"/>
    <s v="452009300191.779"/>
    <n v="201204"/>
    <s v="000000"/>
    <x v="15"/>
    <n v="20310"/>
    <n v="0"/>
    <m/>
    <m/>
    <m/>
    <m/>
    <m/>
    <m/>
  </r>
  <r>
    <s v="DAWN PLANT D - NORTH ADMIN - FIRE ALARM PANEL"/>
    <s v="10G-301"/>
    <s v="REGULATED"/>
    <s v="45200"/>
    <x v="1"/>
    <n v="452009300199"/>
    <n v="768"/>
    <s v="452009300199.768"/>
    <n v="201209"/>
    <s v="000000"/>
    <x v="15"/>
    <n v="20310"/>
    <n v="2743.99"/>
    <m/>
    <m/>
    <m/>
    <m/>
    <m/>
    <m/>
  </r>
  <r>
    <s v="DAWN PLANT D - NORTH NPS 42 N/S - HEATER BUILDIN"/>
    <s v="10G-301"/>
    <s v="REGULATED"/>
    <s v="45200"/>
    <x v="1"/>
    <n v="452009300071"/>
    <n v="763"/>
    <s v="452009300071.763"/>
    <n v="199103"/>
    <s v="000000"/>
    <x v="15"/>
    <n v="20310"/>
    <n v="47562.58"/>
    <m/>
    <m/>
    <m/>
    <m/>
    <m/>
    <m/>
  </r>
  <r>
    <s v="DAWN PLANT D - NORTH NPS 42 N/S - HEATER BUILDIN"/>
    <s v="10G-301"/>
    <s v="UNREGULATED"/>
    <s v="55200"/>
    <x v="1"/>
    <n v="552009300071"/>
    <n v="763"/>
    <s v="552009300071.763"/>
    <n v="199103"/>
    <s v="000000"/>
    <x v="15"/>
    <s v="U-20310"/>
    <m/>
    <n v="11788"/>
    <m/>
    <m/>
    <m/>
    <m/>
    <m/>
  </r>
  <r>
    <s v="DAWN PLANT D - OPERATION CENTRE - NEW ROOF"/>
    <s v="10G-301"/>
    <s v="REGULATED"/>
    <s v="45200"/>
    <x v="1"/>
    <n v="452009300115"/>
    <n v="763"/>
    <s v="452009300115.763"/>
    <n v="200611"/>
    <s v="000000"/>
    <x v="15"/>
    <n v="20310"/>
    <n v="53821.81"/>
    <m/>
    <m/>
    <m/>
    <m/>
    <m/>
    <m/>
  </r>
  <r>
    <s v="DAWN PLANT D - OPERATION CENTRE - NEW ROOF"/>
    <s v="10G-301"/>
    <s v="UNREGULATED"/>
    <s v="55200"/>
    <x v="1"/>
    <n v="552009300115"/>
    <n v="763"/>
    <s v="552009300115.763"/>
    <n v="200611"/>
    <s v="000000"/>
    <x v="15"/>
    <s v="U-20310"/>
    <m/>
    <n v="13339.5"/>
    <m/>
    <m/>
    <m/>
    <m/>
    <m/>
  </r>
  <r>
    <s v="DAWN PLANT D - OPERATION CENTRE - PLUMBING/WATER"/>
    <s v="10G-301"/>
    <s v="REGULATED"/>
    <s v="45200"/>
    <x v="1"/>
    <n v="452009300118"/>
    <n v="762"/>
    <s v="452009300118.762"/>
    <n v="200611"/>
    <s v="000000"/>
    <x v="15"/>
    <n v="20310"/>
    <n v="51771.21"/>
    <m/>
    <m/>
    <m/>
    <m/>
    <m/>
    <m/>
  </r>
  <r>
    <s v="DAWN PLANT D - OPERATION CENTRE - PLUMBING/WATER"/>
    <s v="10G-301"/>
    <s v="UNREGULATED"/>
    <s v="55200"/>
    <x v="1"/>
    <n v="552009300118"/>
    <n v="762"/>
    <s v="552009300118.762"/>
    <n v="200611"/>
    <s v="000000"/>
    <x v="15"/>
    <s v="U-20310"/>
    <m/>
    <n v="12831"/>
    <m/>
    <m/>
    <m/>
    <m/>
    <m/>
  </r>
  <r>
    <s v="DAWN PLANT D - OPERATION CENTRE - WATER BUILDING"/>
    <s v="10G-301"/>
    <s v="REGULATED"/>
    <s v="45200"/>
    <x v="1"/>
    <n v="452009300041"/>
    <n v="763"/>
    <s v="452009300041.763"/>
    <n v="199512"/>
    <s v="000000"/>
    <x v="15"/>
    <n v="20310"/>
    <n v="123637.95"/>
    <m/>
    <m/>
    <m/>
    <m/>
    <m/>
    <m/>
  </r>
  <r>
    <s v="DAWN PLANT D - OPERATION CENTRE - WATER BUILDING"/>
    <s v="10G-301"/>
    <s v="UNREGULATED"/>
    <s v="55200"/>
    <x v="1"/>
    <n v="552009300041"/>
    <n v="763"/>
    <s v="552009300041.763"/>
    <n v="199512"/>
    <s v="000000"/>
    <x v="15"/>
    <s v="U-20310"/>
    <m/>
    <n v="30643"/>
    <m/>
    <m/>
    <m/>
    <m/>
    <m/>
  </r>
  <r>
    <s v="DAWN PLANT D - OPERATION CTR"/>
    <s v="10G-301"/>
    <s v="REGULATED"/>
    <s v="45200"/>
    <x v="1"/>
    <n v="452009300040"/>
    <n v="763"/>
    <s v="452009300040.763"/>
    <n v="198503"/>
    <s v="000000"/>
    <x v="15"/>
    <n v="20310"/>
    <n v="3917364.88"/>
    <m/>
    <m/>
    <m/>
    <m/>
    <m/>
    <m/>
  </r>
  <r>
    <s v="DAWN PLANT D - OPERATION CTR"/>
    <s v="10G-301"/>
    <s v="UNREGULATED"/>
    <s v="55200"/>
    <x v="1"/>
    <n v="552009300040"/>
    <n v="763"/>
    <s v="552009300040.763"/>
    <n v="198503"/>
    <s v="000000"/>
    <x v="15"/>
    <s v="U-20310"/>
    <m/>
    <n v="970897"/>
    <m/>
    <m/>
    <m/>
    <m/>
    <m/>
  </r>
  <r>
    <s v="DAWN PLANT D - OPERATION CTR - ELECTRICAL"/>
    <s v="10G-301"/>
    <s v="REGULATED"/>
    <s v="45200"/>
    <x v="1"/>
    <n v="452009300040"/>
    <n v="761"/>
    <s v="452009300040.761"/>
    <n v="199809"/>
    <s v="000000"/>
    <x v="15"/>
    <n v="20310"/>
    <n v="456344.7"/>
    <m/>
    <m/>
    <m/>
    <m/>
    <m/>
    <m/>
  </r>
  <r>
    <s v="DAWN PLANT D - OPERATION CTR - ELECTRICAL"/>
    <s v="10G-301"/>
    <s v="UNREGULATED"/>
    <s v="55200"/>
    <x v="1"/>
    <n v="552009300040"/>
    <n v="761"/>
    <s v="552009300040.761"/>
    <n v="199809"/>
    <s v="000000"/>
    <x v="15"/>
    <s v="U-20310"/>
    <m/>
    <n v="113103"/>
    <m/>
    <m/>
    <m/>
    <m/>
    <m/>
  </r>
  <r>
    <s v="DAWN PLANT D - OPERATION CTR - FENCE (GATE 4 + 1"/>
    <s v="10G-301"/>
    <s v="REGULATED"/>
    <s v="45200"/>
    <x v="1"/>
    <n v="452009300040"/>
    <n v="230"/>
    <s v="452009300040.230"/>
    <n v="200210"/>
    <s v="000000"/>
    <x v="15"/>
    <n v="20310"/>
    <n v="32408.17"/>
    <m/>
    <m/>
    <m/>
    <m/>
    <m/>
    <m/>
  </r>
  <r>
    <s v="DAWN PLANT D - OPERATION CTR - FENCE (GATE 4 + 1"/>
    <s v="10G-301"/>
    <s v="UNREGULATED"/>
    <s v="55200"/>
    <x v="1"/>
    <n v="552009300040"/>
    <n v="230"/>
    <s v="552009300040.230"/>
    <n v="200210"/>
    <s v="000000"/>
    <x v="15"/>
    <s v="U-20310"/>
    <m/>
    <n v="8032"/>
    <m/>
    <m/>
    <m/>
    <m/>
    <m/>
  </r>
  <r>
    <s v="DAWN PLANT D - OPERATION CTR - HVAC"/>
    <s v="10G-301"/>
    <s v="REGULATED"/>
    <s v="45200"/>
    <x v="1"/>
    <n v="452009300040"/>
    <n v="760"/>
    <s v="452009300040.760"/>
    <n v="199712"/>
    <s v="000000"/>
    <x v="15"/>
    <n v="20310"/>
    <n v="236354.3"/>
    <m/>
    <m/>
    <m/>
    <m/>
    <m/>
    <m/>
  </r>
  <r>
    <s v="DAWN PLANT D - OPERATION CTR - HVAC"/>
    <s v="10G-301"/>
    <s v="UNREGULATED"/>
    <s v="55200"/>
    <x v="1"/>
    <n v="552009300040"/>
    <n v="760"/>
    <s v="552009300040.760"/>
    <n v="199712"/>
    <s v="000000"/>
    <x v="15"/>
    <s v="U-20310"/>
    <m/>
    <n v="58579"/>
    <m/>
    <m/>
    <m/>
    <m/>
    <m/>
  </r>
  <r>
    <s v="DAWN PLANT D - OPERATION CTR - MISC GRAVEL"/>
    <s v="10G-301"/>
    <s v="REGULATED"/>
    <s v="45200"/>
    <x v="1"/>
    <n v="452009300040"/>
    <n v="769"/>
    <s v="452009300040.769"/>
    <n v="199712"/>
    <s v="000000"/>
    <x v="15"/>
    <n v="20310"/>
    <n v="363492.83"/>
    <m/>
    <m/>
    <m/>
    <m/>
    <m/>
    <m/>
  </r>
  <r>
    <s v="DAWN PLANT D - OPERATION CTR - MISC GRAVEL"/>
    <s v="10G-301"/>
    <s v="UNREGULATED"/>
    <s v="55200"/>
    <x v="1"/>
    <n v="552009300040"/>
    <n v="769"/>
    <s v="552009300040.769"/>
    <n v="199712"/>
    <s v="000000"/>
    <x v="15"/>
    <s v="U-20310"/>
    <m/>
    <n v="90090"/>
    <m/>
    <m/>
    <m/>
    <m/>
    <m/>
  </r>
  <r>
    <s v="DAWN PLANT D - OPERATION CTR - PARKING LOT"/>
    <s v="10G-301"/>
    <s v="REGULATED"/>
    <s v="45200"/>
    <x v="1"/>
    <n v="452009300040"/>
    <n v="752"/>
    <s v="452009300040.752"/>
    <n v="198503"/>
    <s v="000000"/>
    <x v="15"/>
    <n v="20310"/>
    <n v="2381949.7200000002"/>
    <m/>
    <m/>
    <m/>
    <m/>
    <m/>
    <m/>
  </r>
  <r>
    <s v="DAWN PLANT D - OPERATION CTR - PARKING LOT"/>
    <s v="10G-301"/>
    <s v="UNREGULATED"/>
    <s v="55200"/>
    <x v="1"/>
    <n v="552009300040"/>
    <n v="752"/>
    <s v="552009300040.752"/>
    <n v="198503"/>
    <s v="000000"/>
    <x v="15"/>
    <s v="U-20310"/>
    <m/>
    <n v="589093"/>
    <m/>
    <m/>
    <m/>
    <m/>
    <m/>
  </r>
  <r>
    <s v="DAWN PLANT D - OPERATION CTR - PLUMBING/WATER"/>
    <s v="10G-301"/>
    <s v="REGULATED"/>
    <s v="45200"/>
    <x v="1"/>
    <n v="452009300040"/>
    <n v="762"/>
    <s v="452009300040.762"/>
    <n v="199911"/>
    <s v="000000"/>
    <x v="15"/>
    <n v="20310"/>
    <n v="30565.77"/>
    <m/>
    <m/>
    <m/>
    <m/>
    <m/>
    <m/>
  </r>
  <r>
    <s v="DAWN PLANT D - OPERATION CTR - PLUMBING/WATER"/>
    <s v="10G-301"/>
    <s v="UNREGULATED"/>
    <s v="55200"/>
    <x v="1"/>
    <n v="552009300040"/>
    <n v="762"/>
    <s v="552009300040.762"/>
    <n v="199911"/>
    <s v="000000"/>
    <x v="15"/>
    <s v="U-20310"/>
    <m/>
    <n v="7576"/>
    <m/>
    <m/>
    <m/>
    <m/>
    <m/>
  </r>
  <r>
    <s v="DAWN PLANT D - OPERATION CTR - SECURITY UPGRADE"/>
    <s v="10G-301"/>
    <s v="REGULATED"/>
    <s v="45200"/>
    <x v="1"/>
    <n v="452009300135"/>
    <n v="763"/>
    <s v="452009300135.763"/>
    <n v="200812"/>
    <s v="000000"/>
    <x v="15"/>
    <n v="20310"/>
    <n v="13931.97"/>
    <m/>
    <m/>
    <n v="1538.34"/>
    <m/>
    <m/>
    <m/>
  </r>
  <r>
    <s v="DAWN PLANT D - OPERATION CTR-CAFETERIA CUPBOARDS"/>
    <s v="10G-301"/>
    <s v="REGULATED"/>
    <s v="45200"/>
    <x v="1"/>
    <n v="452009300209"/>
    <n v="768"/>
    <s v="452009300209.768"/>
    <n v="201212"/>
    <s v="000000"/>
    <x v="15"/>
    <n v="20310"/>
    <n v="3948.9"/>
    <m/>
    <m/>
    <m/>
    <m/>
    <m/>
    <m/>
  </r>
  <r>
    <s v="DAWN PLANT D - OPERATION CTR-Dawn SewageFlowMete"/>
    <s v="10G-301"/>
    <s v="UNREGULATED"/>
    <s v="55200"/>
    <x v="1"/>
    <n v="552009300225"/>
    <n v="779"/>
    <s v="552009300225.779"/>
    <n v="201312"/>
    <s v="000000"/>
    <x v="15"/>
    <s v="U-20310"/>
    <m/>
    <n v="1396.63"/>
    <m/>
    <m/>
    <m/>
    <m/>
    <m/>
  </r>
  <r>
    <s v="DAWN PLANT D - OPERATIONS CENTRE - OIL TRNSFER S"/>
    <s v="10G-301"/>
    <s v="REGULATED"/>
    <s v="45200"/>
    <x v="1"/>
    <n v="452009300108"/>
    <n v="763"/>
    <s v="452009300108.763"/>
    <n v="199912"/>
    <s v="000000"/>
    <x v="15"/>
    <n v="20310"/>
    <n v="14522.37"/>
    <m/>
    <m/>
    <m/>
    <m/>
    <m/>
    <m/>
  </r>
  <r>
    <s v="DAWN PLANT D - OPERATIONS CENTRE - OIL TRNSFER S"/>
    <s v="10G-301"/>
    <s v="UNREGULATED"/>
    <s v="55200"/>
    <x v="1"/>
    <n v="552009300108"/>
    <n v="763"/>
    <s v="552009300108.763"/>
    <n v="199912"/>
    <s v="000000"/>
    <x v="15"/>
    <s v="U-20310"/>
    <m/>
    <n v="3599"/>
    <m/>
    <m/>
    <m/>
    <m/>
    <m/>
  </r>
  <r>
    <s v="DAWN PLANT D - OPERATIONS CENTRE - WELD SHOP"/>
    <s v="10G-301"/>
    <s v="REGULATED"/>
    <s v="45200"/>
    <x v="1"/>
    <n v="452009300103"/>
    <n v="751"/>
    <s v="452009300103.751"/>
    <n v="199801"/>
    <s v="000000"/>
    <x v="15"/>
    <n v="20310"/>
    <n v="30387.200000000001"/>
    <m/>
    <m/>
    <m/>
    <m/>
    <m/>
    <m/>
  </r>
  <r>
    <s v="DAWN PLANT D - OPERATIONS CENTRE - WELD SHOP"/>
    <s v="10G-301"/>
    <s v="REGULATED"/>
    <s v="45200"/>
    <x v="1"/>
    <n v="452009300103"/>
    <n v="769"/>
    <s v="452009300103.769"/>
    <n v="199712"/>
    <s v="000000"/>
    <x v="15"/>
    <n v="20310"/>
    <n v="7454.6"/>
    <m/>
    <m/>
    <m/>
    <m/>
    <m/>
    <m/>
  </r>
  <r>
    <s v="DAWN PLANT D - OPERATIONS CENTRE - WELD SHOP"/>
    <s v="10G-301"/>
    <s v="UNREGULATED"/>
    <s v="55200"/>
    <x v="1"/>
    <n v="552009300103"/>
    <n v="751"/>
    <s v="552009300103.751"/>
    <n v="199801"/>
    <s v="000000"/>
    <x v="15"/>
    <s v="U-20310"/>
    <m/>
    <n v="7531"/>
    <m/>
    <m/>
    <m/>
    <m/>
    <m/>
  </r>
  <r>
    <s v="DAWN PLANT D - OPERATIONS CENTRE - WELD SHOP"/>
    <s v="10G-301"/>
    <s v="UNREGULATED"/>
    <s v="55200"/>
    <x v="1"/>
    <n v="552009300103"/>
    <n v="769"/>
    <s v="552009300103.769"/>
    <n v="199712"/>
    <s v="000000"/>
    <x v="15"/>
    <s v="U-20310"/>
    <m/>
    <n v="1848"/>
    <m/>
    <m/>
    <m/>
    <m/>
    <m/>
  </r>
  <r>
    <s v="DAWN PLANT D - PCB STORAGE FACILITIES"/>
    <s v="10G-301"/>
    <s v="REGULATED"/>
    <s v="45200"/>
    <x v="1"/>
    <n v="452009300042"/>
    <n v="763"/>
    <s v="452009300042.763"/>
    <n v="199503"/>
    <s v="000000"/>
    <x v="15"/>
    <n v="20310"/>
    <n v="173066.09"/>
    <m/>
    <m/>
    <m/>
    <m/>
    <m/>
    <m/>
  </r>
  <r>
    <s v="DAWN PLANT D - PCB STORAGE FACILITIES"/>
    <s v="10G-301"/>
    <s v="UNREGULATED"/>
    <s v="55200"/>
    <x v="1"/>
    <n v="552009300042"/>
    <n v="763"/>
    <s v="552009300042.763"/>
    <n v="199503"/>
    <s v="000000"/>
    <x v="15"/>
    <s v="U-20310"/>
    <m/>
    <n v="42893"/>
    <m/>
    <m/>
    <m/>
    <m/>
    <m/>
  </r>
  <r>
    <s v="DAWN PLANT D - piping &amp; misc"/>
    <s v="10G-301"/>
    <s v="REGULATED"/>
    <s v="45600"/>
    <x v="2"/>
    <n v="456009300085"/>
    <n v="615"/>
    <s v="456009300085.615"/>
    <n v="200912"/>
    <s v="000000"/>
    <x v="15"/>
    <n v="20310"/>
    <n v="124398.74"/>
    <m/>
    <m/>
    <n v="23516.5"/>
    <m/>
    <m/>
    <m/>
  </r>
  <r>
    <s v="DAWN PLANT D - piping &amp; misc"/>
    <s v="10G-301"/>
    <s v="UNREGULATED"/>
    <s v="55600"/>
    <x v="2"/>
    <n v="556009300085"/>
    <n v="615"/>
    <s v="556009300085.615"/>
    <n v="200912"/>
    <s v="000000"/>
    <x v="15"/>
    <s v="U-20310"/>
    <m/>
    <n v="25067.51"/>
    <m/>
    <m/>
    <n v="67.23"/>
    <m/>
    <m/>
  </r>
  <r>
    <s v="Dawn Plant D - Recycle Valve Upgrade"/>
    <s v="10G-301"/>
    <s v="REGULATED"/>
    <s v="45600"/>
    <x v="2"/>
    <n v="456009300150"/>
    <n v="615"/>
    <s v="456009300150.615"/>
    <n v="201410"/>
    <s v="000000"/>
    <x v="15"/>
    <n v="20310"/>
    <n v="732829.55"/>
    <m/>
    <m/>
    <m/>
    <m/>
    <m/>
    <m/>
  </r>
  <r>
    <s v="Dawn Plant D - Recycle Valve Upgrade"/>
    <s v="10G-301"/>
    <s v="REGULATED"/>
    <s v="45600"/>
    <x v="2"/>
    <n v="456009300150"/>
    <n v="840"/>
    <s v="456009300150.840"/>
    <n v="201410"/>
    <s v="000000"/>
    <x v="15"/>
    <n v="20310"/>
    <n v="1172.02"/>
    <m/>
    <m/>
    <m/>
    <m/>
    <m/>
    <m/>
  </r>
  <r>
    <s v="Dawn Plant D - Recycle Valve Upgrade"/>
    <s v="10G-301"/>
    <s v="UNREGULATED"/>
    <s v="55600"/>
    <x v="2"/>
    <n v="556009300150"/>
    <n v="615"/>
    <s v="556009300150.615"/>
    <n v="201410"/>
    <s v="000000"/>
    <x v="15"/>
    <s v="U-20310"/>
    <m/>
    <n v="181391.78"/>
    <m/>
    <m/>
    <m/>
    <m/>
    <m/>
  </r>
  <r>
    <s v="Dawn Plant D - Recycle Valve Upgrade"/>
    <s v="10G-301"/>
    <s v="UNREGULATED"/>
    <s v="55600"/>
    <x v="2"/>
    <n v="556009300150"/>
    <n v="840"/>
    <s v="556009300150.840"/>
    <n v="201410"/>
    <s v="000000"/>
    <x v="15"/>
    <s v="U-20310"/>
    <m/>
    <n v="290.44"/>
    <m/>
    <m/>
    <m/>
    <m/>
    <m/>
  </r>
  <r>
    <s v="Dawn Plant D - Safety &amp; Security Upgr- NReg -Cnt"/>
    <s v="10G-301"/>
    <s v="UNREGULATED"/>
    <s v="55200"/>
    <x v="1"/>
    <n v="552009300220"/>
    <n v="779"/>
    <s v="552009300220.779"/>
    <n v="201312"/>
    <s v="000000"/>
    <x v="15"/>
    <s v="U-20310"/>
    <m/>
    <n v="2347.46"/>
    <m/>
    <m/>
    <m/>
    <m/>
    <m/>
  </r>
  <r>
    <s v="Dawn Plant D - Safety &amp; Security Upgrades - Cntr"/>
    <s v="10G-301"/>
    <s v="REGULATED"/>
    <s v="45200"/>
    <x v="1"/>
    <n v="452009300220"/>
    <n v="779"/>
    <s v="452009300220.779"/>
    <n v="201312"/>
    <s v="000000"/>
    <x v="15"/>
    <n v="20310"/>
    <n v="9472.56"/>
    <m/>
    <m/>
    <m/>
    <m/>
    <m/>
    <m/>
  </r>
  <r>
    <s v="DAWN PLANT D - SECURITY UPGRADES"/>
    <s v="10G-301"/>
    <s v="REGULATED"/>
    <s v="45200"/>
    <x v="1"/>
    <n v="452009300203"/>
    <n v="779"/>
    <s v="452009300203.779"/>
    <n v="201201"/>
    <s v="000000"/>
    <x v="15"/>
    <n v="20310"/>
    <n v="103844.58"/>
    <m/>
    <m/>
    <m/>
    <m/>
    <m/>
    <m/>
  </r>
  <r>
    <s v="DAWN PLANT D - Sewage Lagoon Flow Meter - Contro"/>
    <s v="10G-301"/>
    <s v="REGULATED"/>
    <s v="45200"/>
    <x v="1"/>
    <n v="452009300225"/>
    <n v="779"/>
    <s v="452009300225.779"/>
    <n v="201312"/>
    <s v="000000"/>
    <x v="15"/>
    <n v="20310"/>
    <n v="5635.76"/>
    <m/>
    <m/>
    <m/>
    <m/>
    <m/>
    <m/>
  </r>
  <r>
    <s v="DAWN PLANT D - VALVE ASSEMBLY P1007"/>
    <s v="10G-301"/>
    <s v="UNREGULATED"/>
    <s v="55600"/>
    <x v="2"/>
    <n v="556009300092"/>
    <n v="188"/>
    <s v="556009300092.188"/>
    <n v="201012"/>
    <s v="000000"/>
    <x v="15"/>
    <s v="U-20310"/>
    <m/>
    <n v="40502.49"/>
    <m/>
    <m/>
    <m/>
    <m/>
    <m/>
  </r>
  <r>
    <s v="DAWN PLANT D - VALVE REPLACEMENT P1007"/>
    <s v="10G-301"/>
    <s v="REGULATED"/>
    <s v="45600"/>
    <x v="2"/>
    <n v="456009300092"/>
    <n v="188"/>
    <s v="456009300092.188"/>
    <n v="201012"/>
    <s v="000000"/>
    <x v="15"/>
    <n v="20310"/>
    <n v="163437.53"/>
    <m/>
    <m/>
    <m/>
    <m/>
    <m/>
    <m/>
  </r>
  <r>
    <s v="DAWN PLANT D - VALVE SITE (TELEMETRY BUILDING)"/>
    <s v="10G-301"/>
    <s v="REGULATED"/>
    <s v="45200"/>
    <x v="1"/>
    <n v="452009300044"/>
    <n v="763"/>
    <s v="452009300044.763"/>
    <n v="199301"/>
    <s v="000000"/>
    <x v="15"/>
    <n v="20310"/>
    <n v="11368.1"/>
    <m/>
    <m/>
    <m/>
    <m/>
    <m/>
    <m/>
  </r>
  <r>
    <s v="DAWN PLANT D - VALVE SITE (TELEMETRY BUILDING)"/>
    <s v="10G-301"/>
    <s v="UNREGULATED"/>
    <s v="55200"/>
    <x v="1"/>
    <n v="552009300044"/>
    <n v="763"/>
    <s v="552009300044.763"/>
    <n v="199301"/>
    <s v="000000"/>
    <x v="15"/>
    <s v="U-20310"/>
    <m/>
    <n v="2818"/>
    <m/>
    <m/>
    <m/>
    <m/>
    <m/>
  </r>
  <r>
    <s v="Dawn Plant D - Warehouse Shelving"/>
    <s v="10G-301"/>
    <s v="REGULATED"/>
    <s v="45200"/>
    <x v="1"/>
    <n v="452009300248"/>
    <n v="768"/>
    <s v="452009300248.768"/>
    <n v="201406"/>
    <s v="000000"/>
    <x v="15"/>
    <n v="20310"/>
    <n v="25817.1"/>
    <m/>
    <m/>
    <m/>
    <m/>
    <m/>
    <m/>
  </r>
  <r>
    <s v="Dawn Plant D - Warehouse Shelving"/>
    <s v="10G-301"/>
    <s v="UNREGULATED"/>
    <s v="55200"/>
    <x v="1"/>
    <n v="552009300248"/>
    <n v="768"/>
    <s v="552009300248.768"/>
    <n v="201406"/>
    <s v="000000"/>
    <x v="15"/>
    <s v="U-20310"/>
    <m/>
    <n v="6397.9"/>
    <m/>
    <m/>
    <m/>
    <m/>
    <m/>
  </r>
  <r>
    <s v="DAWN PLANT D - WASTE STORAGE COMPOUND"/>
    <s v="10G-301"/>
    <s v="REGULATED"/>
    <s v="45200"/>
    <x v="1"/>
    <n v="452009300119"/>
    <n v="763"/>
    <s v="452009300119.763"/>
    <n v="200612"/>
    <s v="000000"/>
    <x v="15"/>
    <n v="20310"/>
    <n v="16222.35"/>
    <m/>
    <m/>
    <m/>
    <m/>
    <m/>
    <m/>
  </r>
  <r>
    <s v="DAWN PLANT D - WASTE STORAGE COMPOUND"/>
    <s v="10G-301"/>
    <s v="UNREGULATED"/>
    <s v="55200"/>
    <x v="1"/>
    <n v="552009300119"/>
    <n v="763"/>
    <s v="552009300119.763"/>
    <n v="200612"/>
    <s v="000000"/>
    <x v="15"/>
    <s v="U-20310"/>
    <m/>
    <n v="4021"/>
    <m/>
    <m/>
    <m/>
    <m/>
    <m/>
  </r>
  <r>
    <s v="DAWN PLANT D - WEATHER STATION"/>
    <s v="10G-301"/>
    <s v="REGULATED"/>
    <s v="45200"/>
    <x v="1"/>
    <n v="452009300186"/>
    <n v="779"/>
    <s v="452009300186.779"/>
    <n v="201101"/>
    <s v="000000"/>
    <x v="15"/>
    <n v="20310"/>
    <n v="3497.74"/>
    <m/>
    <m/>
    <m/>
    <m/>
    <m/>
    <m/>
  </r>
  <r>
    <s v="DAWN PLANT D (NORTH PLANT)"/>
    <s v="10G-301"/>
    <s v="REGULATED"/>
    <s v="45600"/>
    <x v="2"/>
    <n v="456009300056"/>
    <n v="615"/>
    <s v="456009300056.615"/>
    <n v="200812"/>
    <s v="000000"/>
    <x v="15"/>
    <n v="20310"/>
    <n v="162734.01"/>
    <m/>
    <m/>
    <n v="28863.279999999999"/>
    <m/>
    <m/>
    <m/>
  </r>
  <r>
    <s v="DAWN PLANT D (NORTH PLANT)"/>
    <s v="10G-301"/>
    <s v="UNREGULATED"/>
    <s v="55600"/>
    <x v="2"/>
    <n v="556009300034"/>
    <n v="615"/>
    <s v="556009300034.615"/>
    <n v="199601"/>
    <s v="000000"/>
    <x v="15"/>
    <s v="U-20310"/>
    <m/>
    <n v="927.89"/>
    <m/>
    <m/>
    <m/>
    <m/>
    <m/>
  </r>
  <r>
    <s v="DAWN PLANT D (NORTH PLANT)"/>
    <s v="10G-301"/>
    <s v="UNREGULATED"/>
    <s v="55600"/>
    <x v="2"/>
    <n v="556009300056"/>
    <n v="615"/>
    <s v="556009300056.615"/>
    <n v="200812"/>
    <s v="000000"/>
    <x v="15"/>
    <s v="U-20310"/>
    <m/>
    <n v="33257.67"/>
    <m/>
    <m/>
    <n v="82.31"/>
    <m/>
    <m/>
  </r>
  <r>
    <s v="DAWN PLANT D (NORTH PLANT) - AERO ASSEMBLY"/>
    <s v="10G-301"/>
    <s v="REGULATED"/>
    <s v="45600"/>
    <x v="2"/>
    <n v="456009300035"/>
    <n v="80"/>
    <s v="456009300035.80"/>
    <n v="198809"/>
    <s v="000000"/>
    <x v="15"/>
    <n v="20310"/>
    <n v="1314219.8700000001"/>
    <m/>
    <m/>
    <m/>
    <m/>
    <m/>
    <m/>
  </r>
  <r>
    <s v="DAWN PLANT D (NORTH PLANT) - AERO ASSEMBLY"/>
    <s v="10G-301"/>
    <s v="UNREGULATED"/>
    <s v="55600"/>
    <x v="2"/>
    <n v="556009300035"/>
    <n v="80"/>
    <s v="556009300035.80"/>
    <n v="198809"/>
    <s v="000000"/>
    <x v="15"/>
    <s v="U-20310"/>
    <m/>
    <n v="325722"/>
    <m/>
    <m/>
    <m/>
    <m/>
    <m/>
  </r>
  <r>
    <s v="DAWN PLANT D (NORTH PLANT) - AFTERCOOLERS"/>
    <s v="10G-301"/>
    <s v="REGULATED"/>
    <s v="45600"/>
    <x v="2"/>
    <n v="456009300035"/>
    <n v="5"/>
    <s v="456009300035.5"/>
    <n v="198809"/>
    <s v="000000"/>
    <x v="15"/>
    <n v="20310"/>
    <n v="750982.64"/>
    <m/>
    <m/>
    <m/>
    <m/>
    <m/>
    <m/>
  </r>
  <r>
    <s v="DAWN PLANT D (NORTH PLANT) - AFTERCOOLERS"/>
    <s v="10G-301"/>
    <s v="UNREGULATED"/>
    <s v="55600"/>
    <x v="2"/>
    <n v="556009300035"/>
    <n v="5"/>
    <s v="556009300035.5"/>
    <n v="198809"/>
    <s v="000000"/>
    <x v="15"/>
    <s v="U-20310"/>
    <m/>
    <n v="186127"/>
    <m/>
    <m/>
    <m/>
    <m/>
    <m/>
  </r>
  <r>
    <s v="DAWN PLANT D (NORTH PLANT) - CASE"/>
    <s v="10G-301"/>
    <s v="REGULATED"/>
    <s v="45600"/>
    <x v="2"/>
    <n v="456009300035"/>
    <n v="82"/>
    <s v="456009300035.82"/>
    <n v="198809"/>
    <s v="000000"/>
    <x v="15"/>
    <n v="20310"/>
    <n v="1942655.23"/>
    <m/>
    <m/>
    <m/>
    <m/>
    <m/>
    <m/>
  </r>
  <r>
    <s v="DAWN PLANT D (NORTH PLANT) - CASE"/>
    <s v="10G-301"/>
    <s v="UNREGULATED"/>
    <s v="55600"/>
    <x v="2"/>
    <n v="556009300035"/>
    <n v="82"/>
    <s v="556009300035.82"/>
    <n v="198809"/>
    <s v="000000"/>
    <x v="15"/>
    <s v="U-20310"/>
    <m/>
    <n v="481477"/>
    <m/>
    <m/>
    <m/>
    <m/>
    <m/>
  </r>
  <r>
    <s v="DAWN PLANT D (NORTH PLANT) - ELECT/CTRLS"/>
    <s v="10G-301"/>
    <s v="REGULATED"/>
    <s v="45600"/>
    <x v="2"/>
    <n v="456009300035"/>
    <n v="84"/>
    <s v="456009300035.84"/>
    <n v="198809"/>
    <s v="000000"/>
    <x v="15"/>
    <n v="20310"/>
    <n v="2288984.67"/>
    <m/>
    <m/>
    <m/>
    <m/>
    <m/>
    <m/>
  </r>
  <r>
    <s v="DAWN PLANT D (NORTH PLANT) - ELECT/CTRLS"/>
    <s v="10G-301"/>
    <s v="UNREGULATED"/>
    <s v="55600"/>
    <x v="2"/>
    <n v="556009300035"/>
    <n v="84"/>
    <s v="556009300035.84"/>
    <n v="198809"/>
    <s v="000000"/>
    <x v="15"/>
    <s v="U-20310"/>
    <m/>
    <n v="567312"/>
    <m/>
    <m/>
    <m/>
    <m/>
    <m/>
  </r>
  <r>
    <s v="DAWN PLANT D (NORTH PLANT) - ENGINE RB211-24C"/>
    <s v="10G-301"/>
    <s v="REGULATED"/>
    <s v="45600"/>
    <x v="2"/>
    <n v="456009300035"/>
    <n v="190"/>
    <s v="456009300035.190"/>
    <n v="199601"/>
    <s v="000000"/>
    <x v="15"/>
    <n v="20310"/>
    <n v="3365157.18"/>
    <m/>
    <m/>
    <m/>
    <m/>
    <m/>
    <m/>
  </r>
  <r>
    <s v="DAWN PLANT D (NORTH PLANT) - ENGINE RB211-24C"/>
    <s v="10G-301"/>
    <s v="UNREGULATED"/>
    <s v="55600"/>
    <x v="2"/>
    <n v="556009300035"/>
    <n v="190"/>
    <s v="556009300035.190"/>
    <n v="199601"/>
    <s v="000000"/>
    <x v="15"/>
    <s v="U-20310"/>
    <m/>
    <n v="834052.32"/>
    <m/>
    <m/>
    <m/>
    <m/>
    <m/>
  </r>
  <r>
    <s v="DAWN PLANT D (NORTH PLANT) - Exhaust/Sil"/>
    <s v="10G-301"/>
    <s v="REGULATED"/>
    <s v="45600"/>
    <x v="2"/>
    <n v="456009300056"/>
    <n v="210"/>
    <s v="456009300056.210"/>
    <n v="200812"/>
    <s v="000000"/>
    <x v="15"/>
    <n v="20310"/>
    <n v="911628.33"/>
    <m/>
    <m/>
    <n v="100659.94"/>
    <m/>
    <m/>
    <m/>
  </r>
  <r>
    <s v="DAWN PLANT D (NORTH PLANT) - Exhaust/Sil"/>
    <s v="10G-301"/>
    <s v="UNREGULATED"/>
    <s v="55600"/>
    <x v="2"/>
    <n v="556009300056"/>
    <n v="210"/>
    <s v="556009300056.210"/>
    <n v="200812"/>
    <s v="000000"/>
    <x v="15"/>
    <s v="U-20310"/>
    <m/>
    <n v="201251.04"/>
    <m/>
    <m/>
    <n v="279.83999999999997"/>
    <m/>
    <m/>
  </r>
  <r>
    <s v="DAWN PLANT D (NORTH PLANT) - FOUNDATION"/>
    <s v="10G-301"/>
    <s v="REGULATED"/>
    <s v="45600"/>
    <x v="2"/>
    <n v="456009300035"/>
    <n v="240"/>
    <s v="456009300035.240"/>
    <n v="198809"/>
    <s v="000000"/>
    <x v="15"/>
    <n v="20310"/>
    <n v="189999.52"/>
    <m/>
    <m/>
    <m/>
    <m/>
    <m/>
    <m/>
  </r>
  <r>
    <s v="DAWN PLANT D (NORTH PLANT) - FOUNDATION"/>
    <s v="10G-301"/>
    <s v="UNREGULATED"/>
    <s v="55600"/>
    <x v="2"/>
    <n v="556009300035"/>
    <n v="240"/>
    <s v="556009300035.240"/>
    <n v="198809"/>
    <s v="000000"/>
    <x v="15"/>
    <s v="U-20310"/>
    <m/>
    <n v="47090"/>
    <m/>
    <m/>
    <m/>
    <m/>
    <m/>
  </r>
  <r>
    <s v="DAWN PLANT D (NORTH PLANT) - GROUNDBED # 19"/>
    <s v="10G-301"/>
    <s v="REGULATED"/>
    <s v="45600"/>
    <x v="2"/>
    <n v="456009300035"/>
    <n v="270"/>
    <s v="456009300035.270"/>
    <n v="198809"/>
    <s v="000000"/>
    <x v="15"/>
    <n v="20310"/>
    <n v="10903.89"/>
    <m/>
    <m/>
    <m/>
    <m/>
    <m/>
    <m/>
  </r>
  <r>
    <s v="DAWN PLANT D (NORTH PLANT) - GROUNDBED # 19"/>
    <s v="10G-301"/>
    <s v="UNREGULATED"/>
    <s v="55600"/>
    <x v="2"/>
    <n v="556009300035"/>
    <n v="270"/>
    <s v="556009300035.270"/>
    <n v="198809"/>
    <s v="000000"/>
    <x v="15"/>
    <s v="U-20310"/>
    <m/>
    <n v="2703"/>
    <m/>
    <m/>
    <m/>
    <m/>
    <m/>
  </r>
  <r>
    <s v="DAWN PLANT D (NORTH PLANT) - GROUNDBED # 280"/>
    <s v="10G-301"/>
    <s v="REGULATED"/>
    <s v="45600"/>
    <x v="2"/>
    <n v="456009300034"/>
    <n v="270"/>
    <s v="456009300034.270"/>
    <n v="199601"/>
    <s v="000000"/>
    <x v="15"/>
    <n v="20310"/>
    <n v="7691.88"/>
    <m/>
    <m/>
    <m/>
    <m/>
    <m/>
    <m/>
  </r>
  <r>
    <s v="DAWN PLANT D (NORTH PLANT) - GROUNDBED # 280"/>
    <s v="10G-301"/>
    <s v="UNREGULATED"/>
    <s v="55600"/>
    <x v="2"/>
    <n v="556009300034"/>
    <n v="270"/>
    <s v="556009300034.270"/>
    <n v="199601"/>
    <s v="000000"/>
    <x v="15"/>
    <s v="U-20310"/>
    <m/>
    <n v="1907"/>
    <m/>
    <m/>
    <m/>
    <m/>
    <m/>
  </r>
  <r>
    <s v="DAWN PLANT D (NORTH PLANT) - Lube Oil Sy"/>
    <s v="10G-301"/>
    <s v="REGULATED"/>
    <s v="45600"/>
    <x v="2"/>
    <n v="456009300035"/>
    <n v="200"/>
    <s v="456009300035.200"/>
    <n v="199606"/>
    <s v="000000"/>
    <x v="15"/>
    <n v="20310"/>
    <n v="801400"/>
    <m/>
    <m/>
    <m/>
    <m/>
    <m/>
    <m/>
  </r>
  <r>
    <s v="DAWN PLANT D (NORTH PLANT) - Lube Oil Sy"/>
    <s v="10G-301"/>
    <s v="UNREGULATED"/>
    <s v="55600"/>
    <x v="2"/>
    <n v="556009300035"/>
    <n v="200"/>
    <s v="556009300035.200"/>
    <n v="199606"/>
    <s v="000000"/>
    <x v="15"/>
    <s v="U-20310"/>
    <m/>
    <n v="198600"/>
    <m/>
    <m/>
    <m/>
    <m/>
    <m/>
  </r>
  <r>
    <s v="DAWN PLANT D (NORTH PLANT) - PIPING &amp; OTHER"/>
    <s v="10G-301"/>
    <s v="REGULATED"/>
    <s v="45600"/>
    <x v="2"/>
    <n v="456009300035"/>
    <n v="615"/>
    <s v="456009300035.615"/>
    <n v="199606"/>
    <s v="000000"/>
    <x v="15"/>
    <n v="20310"/>
    <n v="27549259.609999999"/>
    <m/>
    <m/>
    <m/>
    <m/>
    <m/>
    <m/>
  </r>
  <r>
    <s v="DAWN PLANT D (NORTH PLANT) - PIPING &amp; OTHER"/>
    <s v="10G-301"/>
    <s v="UNREGULATED"/>
    <s v="55600"/>
    <x v="2"/>
    <n v="556009300035"/>
    <n v="615"/>
    <s v="556009300035.615"/>
    <n v="199606"/>
    <s v="000000"/>
    <x v="15"/>
    <s v="U-20310"/>
    <m/>
    <n v="6827981"/>
    <m/>
    <m/>
    <m/>
    <m/>
    <m/>
  </r>
  <r>
    <s v="DAWN PLANT D (NORTH PLANT) - PURIFICATION"/>
    <s v="10G-301"/>
    <s v="REGULATED"/>
    <s v="45600"/>
    <x v="2"/>
    <n v="456009300035"/>
    <n v="630"/>
    <s v="456009300035.630"/>
    <n v="199506"/>
    <s v="000000"/>
    <x v="15"/>
    <n v="20310"/>
    <n v="21532.3"/>
    <m/>
    <m/>
    <m/>
    <m/>
    <m/>
    <m/>
  </r>
  <r>
    <s v="DAWN PLANT D (NORTH PLANT) - PURIFICATION"/>
    <s v="10G-301"/>
    <s v="UNREGULATED"/>
    <s v="55600"/>
    <x v="2"/>
    <n v="556009300035"/>
    <n v="630"/>
    <s v="556009300035.630"/>
    <n v="199506"/>
    <s v="000000"/>
    <x v="15"/>
    <s v="U-20310"/>
    <m/>
    <n v="5337"/>
    <m/>
    <m/>
    <m/>
    <m/>
    <m/>
  </r>
  <r>
    <s v="DAWN PLANT D (NORTH PLANT) - RECTIFIER # 19"/>
    <s v="10G-301"/>
    <s v="REGULATED"/>
    <s v="45600"/>
    <x v="2"/>
    <n v="456009300035"/>
    <n v="670"/>
    <s v="456009300035.670"/>
    <n v="198809"/>
    <s v="000000"/>
    <x v="15"/>
    <n v="20310"/>
    <n v="1477.16"/>
    <m/>
    <n v="1477.16"/>
    <m/>
    <m/>
    <m/>
    <m/>
  </r>
  <r>
    <s v="DAWN PLANT D (NORTH PLANT) - RECTIFIER # 279"/>
    <s v="10G-301"/>
    <s v="REGULATED"/>
    <s v="45600"/>
    <x v="2"/>
    <n v="456009300033"/>
    <n v="670"/>
    <s v="456009300033.670"/>
    <n v="199601"/>
    <s v="000000"/>
    <x v="15"/>
    <n v="20310"/>
    <n v="5541.3"/>
    <m/>
    <m/>
    <m/>
    <m/>
    <m/>
    <m/>
  </r>
  <r>
    <s v="DAWN PLANT D (NORTH PLANT) - RECTIFIER # 279"/>
    <s v="10G-301"/>
    <s v="UNREGULATED"/>
    <s v="55600"/>
    <x v="2"/>
    <n v="556009300033"/>
    <n v="670"/>
    <s v="556009300033.670"/>
    <n v="199601"/>
    <s v="000000"/>
    <x v="15"/>
    <s v="U-20310"/>
    <m/>
    <n v="1373"/>
    <m/>
    <m/>
    <m/>
    <m/>
    <m/>
  </r>
  <r>
    <s v="DAWN PLANT D (NORTH PLANT) - RECTIFIER # 280"/>
    <s v="10G-301"/>
    <s v="REGULATED"/>
    <s v="45600"/>
    <x v="2"/>
    <n v="456009300034"/>
    <n v="670"/>
    <s v="456009300034.670"/>
    <n v="199601"/>
    <s v="000000"/>
    <x v="15"/>
    <n v="20310"/>
    <n v="3744.25"/>
    <m/>
    <m/>
    <m/>
    <m/>
    <m/>
    <m/>
  </r>
  <r>
    <s v="DAWN PLANT D (NORTH PLANT) - SCRUBBER"/>
    <s v="10G-301"/>
    <s v="REGULATED"/>
    <s v="45600"/>
    <x v="2"/>
    <n v="456009300035"/>
    <n v="720"/>
    <s v="456009300035.720"/>
    <n v="198809"/>
    <s v="000000"/>
    <x v="15"/>
    <n v="20310"/>
    <n v="453556.92"/>
    <m/>
    <m/>
    <m/>
    <m/>
    <m/>
    <m/>
  </r>
  <r>
    <s v="DAWN PLANT D (NORTH PLANT) - SCRUBBER"/>
    <s v="10G-301"/>
    <s v="UNREGULATED"/>
    <s v="55600"/>
    <x v="2"/>
    <n v="556009300035"/>
    <n v="720"/>
    <s v="556009300035.720"/>
    <n v="198809"/>
    <s v="000000"/>
    <x v="15"/>
    <s v="U-20310"/>
    <m/>
    <n v="112411"/>
    <m/>
    <m/>
    <m/>
    <m/>
    <m/>
  </r>
  <r>
    <s v="DAWN PLANT D (NORTH PLANT) - TURBINE"/>
    <s v="10G-301"/>
    <s v="REGULATED"/>
    <s v="45600"/>
    <x v="2"/>
    <n v="456009300035"/>
    <n v="790"/>
    <s v="456009300035.790"/>
    <n v="198809"/>
    <s v="000000"/>
    <x v="15"/>
    <n v="20310"/>
    <n v="1866710.02"/>
    <m/>
    <m/>
    <m/>
    <m/>
    <m/>
    <m/>
  </r>
  <r>
    <s v="DAWN PLANT D (NORTH PLANT) - TURBINE"/>
    <s v="10G-301"/>
    <s v="UNREGULATED"/>
    <s v="55600"/>
    <x v="2"/>
    <n v="556009300035"/>
    <n v="790"/>
    <s v="556009300035.790"/>
    <n v="198809"/>
    <s v="000000"/>
    <x v="15"/>
    <s v="U-20310"/>
    <m/>
    <n v="462654"/>
    <m/>
    <m/>
    <m/>
    <m/>
    <m/>
  </r>
  <r>
    <s v="DAWN PLANT D (PAYNE COMPRESSOR)"/>
    <s v="10G-301"/>
    <s v="REGULATED"/>
    <s v="45600"/>
    <x v="2"/>
    <n v="456009300037"/>
    <n v="615"/>
    <s v="456009300037.615"/>
    <n v="199209"/>
    <s v="000000"/>
    <x v="15"/>
    <n v="20310"/>
    <n v="561339.68999999994"/>
    <m/>
    <m/>
    <m/>
    <m/>
    <m/>
    <m/>
  </r>
  <r>
    <s v="DAWN PLANT D (PAYNE COMPRESSOR)"/>
    <s v="10G-301"/>
    <s v="UNREGULATED"/>
    <s v="55600"/>
    <x v="2"/>
    <n v="556009300037"/>
    <n v="615"/>
    <s v="556009300037.615"/>
    <n v="199209"/>
    <s v="000000"/>
    <x v="15"/>
    <s v="U-20310"/>
    <m/>
    <n v="139083"/>
    <m/>
    <m/>
    <m/>
    <m/>
    <m/>
  </r>
  <r>
    <s v="DAWN PLANT D (PAYNE COMPRESSOR) - ELECT/CTRLS"/>
    <s v="10G-301"/>
    <s v="REGULATED"/>
    <s v="45600"/>
    <x v="2"/>
    <n v="456009300037"/>
    <n v="84"/>
    <s v="456009300037.84"/>
    <n v="199209"/>
    <s v="000000"/>
    <x v="15"/>
    <n v="20310"/>
    <n v="82729.570000000007"/>
    <m/>
    <m/>
    <m/>
    <m/>
    <m/>
    <m/>
  </r>
  <r>
    <s v="DAWN PLANT D (PAYNE COMPRESSOR) - ELECT/CTRLS"/>
    <s v="10G-301"/>
    <s v="UNREGULATED"/>
    <s v="55600"/>
    <x v="2"/>
    <n v="556009300037"/>
    <n v="84"/>
    <s v="556009300037.84"/>
    <n v="199209"/>
    <s v="000000"/>
    <x v="15"/>
    <s v="U-20310"/>
    <m/>
    <n v="20504"/>
    <m/>
    <m/>
    <m/>
    <m/>
    <m/>
  </r>
  <r>
    <s v="DAWN PLANT D (PAYNE COMPRESSOR) - ENGINE"/>
    <s v="10G-301"/>
    <s v="REGULATED"/>
    <s v="45600"/>
    <x v="2"/>
    <n v="456009300037"/>
    <n v="190"/>
    <s v="456009300037.190"/>
    <n v="199209"/>
    <s v="000000"/>
    <x v="15"/>
    <n v="20310"/>
    <n v="12316.28"/>
    <m/>
    <m/>
    <m/>
    <m/>
    <m/>
    <m/>
  </r>
  <r>
    <s v="DAWN PLANT D (PAYNE COMPRESSOR) - ENGINE"/>
    <s v="10G-301"/>
    <s v="UNREGULATED"/>
    <s v="55600"/>
    <x v="2"/>
    <n v="556009300037"/>
    <n v="190"/>
    <s v="556009300037.190"/>
    <n v="199209"/>
    <s v="000000"/>
    <x v="15"/>
    <s v="U-20310"/>
    <m/>
    <n v="3052"/>
    <m/>
    <m/>
    <m/>
    <m/>
    <m/>
  </r>
  <r>
    <s v="DAWN PLANT D (PAYNE COMPRESSOR) - FOUNDATION"/>
    <s v="10G-301"/>
    <s v="REGULATED"/>
    <s v="45600"/>
    <x v="2"/>
    <n v="456009300037"/>
    <n v="240"/>
    <s v="456009300037.240"/>
    <n v="199209"/>
    <s v="000000"/>
    <x v="15"/>
    <n v="20310"/>
    <n v="21010.959999999999"/>
    <m/>
    <m/>
    <m/>
    <m/>
    <m/>
    <m/>
  </r>
  <r>
    <s v="DAWN PLANT D (PAYNE COMPRESSOR) - FOUNDATION"/>
    <s v="10G-301"/>
    <s v="UNREGULATED"/>
    <s v="55600"/>
    <x v="2"/>
    <n v="556009300037"/>
    <n v="240"/>
    <s v="556009300037.240"/>
    <n v="199209"/>
    <s v="000000"/>
    <x v="15"/>
    <s v="U-20310"/>
    <m/>
    <n v="5208"/>
    <m/>
    <m/>
    <m/>
    <m/>
    <m/>
  </r>
  <r>
    <s v="DAWN PLANT D- AUX BLDG #3-3 COOLING FAN FRQNCY D"/>
    <s v="10G-301"/>
    <s v="REGULATED"/>
    <s v="45200"/>
    <x v="1"/>
    <n v="452009300145"/>
    <n v="761"/>
    <s v="452009300145.761"/>
    <n v="200910"/>
    <s v="000000"/>
    <x v="15"/>
    <n v="20310"/>
    <n v="17843.62"/>
    <m/>
    <m/>
    <n v="3373.18"/>
    <m/>
    <m/>
    <m/>
  </r>
  <r>
    <s v="DAWN PLANT D- AUX BLDG #3-3 COOLING FAN FRQNCY D"/>
    <s v="10G-301"/>
    <s v="UNREGULATED"/>
    <s v="55200"/>
    <x v="1"/>
    <n v="552009300145"/>
    <n v="761"/>
    <s v="552009300145.761"/>
    <n v="200910"/>
    <s v="000000"/>
    <x v="15"/>
    <s v="U-20310"/>
    <m/>
    <n v="3595.65"/>
    <m/>
    <m/>
    <n v="9.64"/>
    <m/>
    <m/>
  </r>
  <r>
    <s v="DAWN PLANT D COMPRESSOR STN - CONTROL BUILDING"/>
    <s v="10G-301"/>
    <s v="REGULATED"/>
    <s v="45200"/>
    <x v="1"/>
    <n v="452009300058"/>
    <n v="763"/>
    <s v="452009300058.763"/>
    <n v="198903"/>
    <s v="000000"/>
    <x v="15"/>
    <n v="20310"/>
    <n v="169645.78"/>
    <m/>
    <m/>
    <m/>
    <m/>
    <m/>
    <m/>
  </r>
  <r>
    <s v="DAWN PLANT D COMPRESSOR STN - CONTROL BUILDING"/>
    <s v="10G-301"/>
    <s v="UNREGULATED"/>
    <s v="55200"/>
    <x v="1"/>
    <n v="552009300058"/>
    <n v="763"/>
    <s v="552009300058.763"/>
    <n v="198903"/>
    <s v="000000"/>
    <x v="15"/>
    <s v="U-20310"/>
    <m/>
    <n v="42046"/>
    <m/>
    <m/>
    <m/>
    <m/>
    <m/>
  </r>
  <r>
    <s v="DAWN PLANT D OPERATION CTR - LANDSCAPING"/>
    <s v="10G-301"/>
    <s v="REGULATED"/>
    <s v="45200"/>
    <x v="1"/>
    <n v="452009300040"/>
    <n v="751"/>
    <s v="452009300040.751"/>
    <n v="199712"/>
    <s v="000000"/>
    <x v="15"/>
    <n v="20310"/>
    <n v="4618.8999999999996"/>
    <m/>
    <m/>
    <m/>
    <m/>
    <m/>
    <m/>
  </r>
  <r>
    <s v="DAWN PLANT D OPERATION CTR - LANDSCAPING"/>
    <s v="10G-301"/>
    <s v="UNREGULATED"/>
    <s v="55200"/>
    <x v="1"/>
    <n v="552009300040"/>
    <n v="751"/>
    <s v="552009300040.751"/>
    <n v="199712"/>
    <s v="000000"/>
    <x v="15"/>
    <s v="U-20310"/>
    <m/>
    <n v="1145"/>
    <m/>
    <m/>
    <m/>
    <m/>
    <m/>
  </r>
  <r>
    <s v="DAWN PLANT D OPERATIONS CENTRE - WELD SHOP"/>
    <s v="10G-301"/>
    <s v="REGULATED"/>
    <s v="45200"/>
    <x v="1"/>
    <n v="452009300103"/>
    <n v="240"/>
    <s v="452009300103.240"/>
    <n v="199712"/>
    <s v="000000"/>
    <x v="15"/>
    <n v="20310"/>
    <n v="389181.79"/>
    <m/>
    <m/>
    <m/>
    <m/>
    <m/>
    <m/>
  </r>
  <r>
    <s v="DAWN PLANT D OPERATIONS CENTRE - WELD SHOP"/>
    <s v="10G-301"/>
    <s v="UNREGULATED"/>
    <s v="55200"/>
    <x v="1"/>
    <n v="552009300103"/>
    <n v="240"/>
    <s v="552009300103.240"/>
    <n v="199712"/>
    <s v="000000"/>
    <x v="15"/>
    <s v="U-20310"/>
    <m/>
    <n v="96457"/>
    <m/>
    <m/>
    <m/>
    <m/>
    <m/>
  </r>
  <r>
    <s v="Dawn Plant D Re-Aero - Aero Assembly Centrifugal"/>
    <s v="10G-301"/>
    <s v="UNREGULATED"/>
    <s v="55600"/>
    <x v="2"/>
    <n v="556009300138"/>
    <n v="180"/>
    <s v="556009300138.180"/>
    <n v="201410"/>
    <s v="000000"/>
    <x v="15"/>
    <s v="U-20310"/>
    <m/>
    <n v="3169770.88"/>
    <m/>
    <m/>
    <m/>
    <m/>
    <m/>
  </r>
  <r>
    <s v="Dawn Plant D Re-Aero - Control Valves"/>
    <s v="10G-301"/>
    <s v="UNREGULATED"/>
    <s v="55700"/>
    <x v="0"/>
    <n v="557009300123"/>
    <n v="805"/>
    <s v="557009300123.805"/>
    <n v="201410"/>
    <s v="000000"/>
    <x v="15"/>
    <s v="U-20310"/>
    <m/>
    <n v="8431.64"/>
    <m/>
    <m/>
    <m/>
    <m/>
    <m/>
  </r>
  <r>
    <s v="Dawn Plant D Re-Aero - Power Turbine"/>
    <s v="10G-301"/>
    <s v="UNREGULATED"/>
    <s v="55600"/>
    <x v="2"/>
    <n v="556009300138"/>
    <n v="790"/>
    <s v="556009300138.790"/>
    <n v="201410"/>
    <s v="000000"/>
    <x v="15"/>
    <s v="U-20310"/>
    <m/>
    <n v="884.94"/>
    <m/>
    <m/>
    <m/>
    <m/>
    <m/>
  </r>
  <r>
    <s v="Dawn Plant D -Safety &amp; Sec Upgr -NReg-Int/Ext Bl"/>
    <s v="10G-301"/>
    <s v="UNREGULATED"/>
    <s v="55200"/>
    <x v="1"/>
    <n v="552009300220"/>
    <n v="768"/>
    <s v="552009300220.768"/>
    <n v="201312"/>
    <s v="000000"/>
    <x v="15"/>
    <s v="U-20310"/>
    <m/>
    <n v="25191.09"/>
    <m/>
    <m/>
    <m/>
    <m/>
    <m/>
  </r>
  <r>
    <s v="Dawn Plant D -Safety &amp; Security Upgr -Int/Ext Bl"/>
    <s v="10G-301"/>
    <s v="REGULATED"/>
    <s v="45200"/>
    <x v="1"/>
    <n v="452009300220"/>
    <n v="768"/>
    <s v="452009300220.768"/>
    <n v="201312"/>
    <s v="000000"/>
    <x v="15"/>
    <n v="20310"/>
    <n v="101652.28"/>
    <m/>
    <m/>
    <m/>
    <m/>
    <m/>
    <m/>
  </r>
  <r>
    <s v="DAWN PLANT E"/>
    <s v="10G-301"/>
    <s v="REGULATED"/>
    <s v="45600"/>
    <x v="2"/>
    <n v="456009400091"/>
    <n v="84"/>
    <s v="456009400091.84"/>
    <n v="201012"/>
    <s v="000000"/>
    <x v="2"/>
    <n v="20310"/>
    <n v="24549.96"/>
    <m/>
    <m/>
    <m/>
    <m/>
    <m/>
    <m/>
  </r>
  <r>
    <s v="DAWN PLANT E - AUXILLARY BUILDING # 4"/>
    <s v="10G-301"/>
    <s v="REGULATED"/>
    <s v="45200"/>
    <x v="1"/>
    <n v="452009400065"/>
    <n v="763"/>
    <s v="452009400065.763"/>
    <n v="199103"/>
    <s v="000000"/>
    <x v="2"/>
    <n v="20310"/>
    <n v="1273102.48"/>
    <m/>
    <m/>
    <m/>
    <m/>
    <m/>
    <m/>
  </r>
  <r>
    <s v="DAWN PLANT E - AUXILLARY BUILDING # 4 - ELECTRIC"/>
    <s v="10G-301"/>
    <s v="REGULATED"/>
    <s v="45200"/>
    <x v="1"/>
    <n v="452009400065"/>
    <n v="761"/>
    <s v="452009400065.761"/>
    <n v="199103"/>
    <s v="000000"/>
    <x v="2"/>
    <n v="20310"/>
    <n v="367915.63"/>
    <m/>
    <m/>
    <m/>
    <m/>
    <m/>
    <m/>
  </r>
  <r>
    <s v="DAWN PLANT E - COMP &amp; EQUIPMENT"/>
    <s v="10G-301"/>
    <s v="REGULATED"/>
    <s v="45200"/>
    <x v="1"/>
    <n v="452009400070"/>
    <n v="763"/>
    <s v="452009400070.763"/>
    <n v="199103"/>
    <s v="000000"/>
    <x v="2"/>
    <n v="20310"/>
    <n v="1095512.54"/>
    <m/>
    <m/>
    <m/>
    <m/>
    <m/>
    <m/>
  </r>
  <r>
    <s v="DAWN PLANT E - COMPRESSION BUILDING"/>
    <s v="10G-301"/>
    <s v="REGULATED"/>
    <s v="45200"/>
    <x v="1"/>
    <n v="452009400063"/>
    <n v="763"/>
    <s v="452009400063.763"/>
    <n v="199103"/>
    <s v="000000"/>
    <x v="2"/>
    <n v="20310"/>
    <n v="1157487.92"/>
    <m/>
    <m/>
    <m/>
    <m/>
    <m/>
    <m/>
  </r>
  <r>
    <s v="DAWN PLANT E - CONTROL BLDG"/>
    <s v="10G-301"/>
    <s v="REGULATED"/>
    <s v="45200"/>
    <x v="1"/>
    <n v="452009400066"/>
    <n v="763"/>
    <s v="452009400066.763"/>
    <n v="199103"/>
    <s v="000000"/>
    <x v="2"/>
    <n v="20310"/>
    <n v="502677.56"/>
    <m/>
    <m/>
    <m/>
    <m/>
    <m/>
    <m/>
  </r>
  <r>
    <s v="DAWN PLANT E - FUEL GAS CONDITIONING UPGRADE"/>
    <s v="10G-301"/>
    <s v="REGULATED"/>
    <s v="45600"/>
    <x v="2"/>
    <n v="456009400080"/>
    <n v="615"/>
    <s v="456009400080.615"/>
    <n v="200911"/>
    <s v="000000"/>
    <x v="2"/>
    <n v="20310"/>
    <n v="62311.54"/>
    <m/>
    <m/>
    <m/>
    <m/>
    <m/>
    <m/>
  </r>
  <r>
    <s v="DAWN PLANT E - LUBE OIL SYSTEM"/>
    <s v="10G-301"/>
    <s v="REGULATED"/>
    <s v="45600"/>
    <x v="2"/>
    <n v="456009400142"/>
    <n v="200"/>
    <s v="456009400142.200"/>
    <n v="201401"/>
    <s v="000000"/>
    <x v="2"/>
    <n v="20310"/>
    <n v="9668.17"/>
    <m/>
    <m/>
    <m/>
    <m/>
    <m/>
    <m/>
  </r>
  <r>
    <s v="DAWN PLANT E - POWER GAS BUILDING"/>
    <s v="10G-301"/>
    <s v="REGULATED"/>
    <s v="45200"/>
    <x v="1"/>
    <n v="452009400067"/>
    <n v="763"/>
    <s v="452009400067.763"/>
    <n v="199103"/>
    <s v="000000"/>
    <x v="2"/>
    <n v="20310"/>
    <n v="19187.509999999998"/>
    <m/>
    <m/>
    <m/>
    <m/>
    <m/>
    <m/>
  </r>
  <r>
    <s v="DAWN PLANT E - PUMPHOUSE"/>
    <s v="10G-301"/>
    <s v="REGULATED"/>
    <s v="45200"/>
    <x v="1"/>
    <n v="452009400069"/>
    <n v="763"/>
    <s v="452009400069.763"/>
    <n v="199103"/>
    <s v="000000"/>
    <x v="2"/>
    <n v="20310"/>
    <n v="90.06"/>
    <m/>
    <m/>
    <m/>
    <m/>
    <m/>
    <m/>
  </r>
  <r>
    <s v="DAWN PLANT E - RECYCLE VALVE BUILDING"/>
    <s v="10G-301"/>
    <s v="REGULATED"/>
    <s v="45200"/>
    <x v="1"/>
    <n v="452009400068"/>
    <n v="763"/>
    <s v="452009400068.763"/>
    <n v="199103"/>
    <s v="000000"/>
    <x v="2"/>
    <n v="20310"/>
    <n v="30845.66"/>
    <m/>
    <m/>
    <m/>
    <m/>
    <m/>
    <m/>
  </r>
  <r>
    <s v="DAWN PLANT E - VALVE NEST TERMINATION BUILDING"/>
    <s v="10G-301"/>
    <s v="REGULATED"/>
    <s v="45200"/>
    <x v="1"/>
    <n v="452009400064"/>
    <n v="763"/>
    <s v="452009400064.763"/>
    <n v="199103"/>
    <s v="000000"/>
    <x v="2"/>
    <n v="20310"/>
    <n v="90.1"/>
    <m/>
    <m/>
    <m/>
    <m/>
    <m/>
    <m/>
  </r>
  <r>
    <s v="DAWN PLANT E - YARD"/>
    <s v="10G-301"/>
    <s v="REGULATED"/>
    <s v="45200"/>
    <x v="1"/>
    <n v="452009400063"/>
    <n v="752"/>
    <s v="452009400063.752"/>
    <n v="199103"/>
    <s v="000000"/>
    <x v="2"/>
    <n v="20310"/>
    <n v="3706447.54"/>
    <m/>
    <m/>
    <m/>
    <m/>
    <m/>
    <m/>
  </r>
  <r>
    <s v="DAWN PLANT E (NORTH PLANT)"/>
    <s v="10G-301"/>
    <s v="REGULATED"/>
    <s v="45600"/>
    <x v="2"/>
    <n v="456009400039"/>
    <n v="615"/>
    <s v="456009400039.615"/>
    <n v="199009"/>
    <s v="000000"/>
    <x v="2"/>
    <n v="20310"/>
    <n v="241876.76"/>
    <m/>
    <m/>
    <m/>
    <m/>
    <m/>
    <m/>
  </r>
  <r>
    <s v="DAWN PLANT E (NORTH PLANT) - AERO ASSEMBLY"/>
    <s v="10G-301"/>
    <s v="REGULATED"/>
    <s v="45600"/>
    <x v="2"/>
    <n v="456009400039"/>
    <n v="80"/>
    <s v="456009400039.80"/>
    <n v="199009"/>
    <s v="000000"/>
    <x v="2"/>
    <n v="20310"/>
    <n v="1944044.58"/>
    <m/>
    <m/>
    <m/>
    <m/>
    <m/>
    <m/>
  </r>
  <r>
    <s v="DAWN PLANT E (NORTH PLANT) - AFTERCOOLER"/>
    <s v="10G-301"/>
    <s v="REGULATED"/>
    <s v="45600"/>
    <x v="2"/>
    <n v="456009400039"/>
    <n v="5"/>
    <s v="456009400039.5"/>
    <n v="199009"/>
    <s v="000000"/>
    <x v="2"/>
    <n v="20310"/>
    <n v="1129230.99"/>
    <m/>
    <m/>
    <m/>
    <m/>
    <m/>
    <m/>
  </r>
  <r>
    <s v="DAWN PLANT E (NORTH PLANT) - Block Valve"/>
    <s v="10G-301"/>
    <s v="REGULATED"/>
    <s v="45600"/>
    <x v="2"/>
    <n v="456009400039"/>
    <n v="810"/>
    <s v="456009400039.810"/>
    <n v="199009"/>
    <s v="000000"/>
    <x v="2"/>
    <n v="20310"/>
    <n v="922971.75"/>
    <m/>
    <m/>
    <m/>
    <m/>
    <m/>
    <m/>
  </r>
  <r>
    <s v="DAWN PLANT E (NORTH PLANT) - COMPRESSOR CASE"/>
    <s v="10G-301"/>
    <s v="REGULATED"/>
    <s v="45600"/>
    <x v="2"/>
    <n v="456009400039"/>
    <n v="82"/>
    <s v="456009400039.82"/>
    <n v="199009"/>
    <s v="000000"/>
    <x v="2"/>
    <n v="20310"/>
    <n v="2599458.9500000002"/>
    <m/>
    <m/>
    <m/>
    <m/>
    <m/>
    <m/>
  </r>
  <r>
    <s v="DAWN PLANT E (NORTH PLANT) - COMPRSSR ELECT/ CTR"/>
    <s v="10G-301"/>
    <s v="REGULATED"/>
    <s v="45600"/>
    <x v="2"/>
    <n v="456009400039"/>
    <n v="84"/>
    <s v="456009400039.84"/>
    <n v="199605"/>
    <s v="000000"/>
    <x v="2"/>
    <n v="20310"/>
    <n v="3864985.77"/>
    <m/>
    <m/>
    <m/>
    <m/>
    <m/>
    <m/>
  </r>
  <r>
    <s v="DAWN PLANT E (NORTH PLANT) - ELECTRONIC"/>
    <s v="10G-301"/>
    <s v="REGULATED"/>
    <s v="45600"/>
    <x v="2"/>
    <n v="456009400039"/>
    <n v="761"/>
    <s v="456009400039.761"/>
    <n v="199605"/>
    <s v="000000"/>
    <x v="2"/>
    <n v="20310"/>
    <n v="150000"/>
    <m/>
    <m/>
    <m/>
    <m/>
    <m/>
    <m/>
  </r>
  <r>
    <s v="DAWN PLANT E (NORTH PLANT) - ENGINE RB211-24C"/>
    <s v="10G-301"/>
    <s v="REGULATED"/>
    <s v="45600"/>
    <x v="2"/>
    <n v="456009400039"/>
    <n v="190"/>
    <s v="456009400039.190"/>
    <n v="199009"/>
    <s v="000000"/>
    <x v="2"/>
    <n v="20310"/>
    <n v="3204854.56"/>
    <m/>
    <m/>
    <m/>
    <m/>
    <m/>
    <m/>
  </r>
  <r>
    <s v="DAWN PLANT E (NORTH PLANT) - Exhaust/Sil"/>
    <s v="10G-301"/>
    <s v="REGULATED"/>
    <s v="45600"/>
    <x v="2"/>
    <n v="456009400039"/>
    <n v="210"/>
    <s v="456009400039.210"/>
    <n v="199009"/>
    <s v="000000"/>
    <x v="2"/>
    <n v="20310"/>
    <n v="406969"/>
    <m/>
    <m/>
    <m/>
    <m/>
    <m/>
    <m/>
  </r>
  <r>
    <s v="DAWN PLANT E (NORTH PLANT) - FOUNDATION"/>
    <s v="10G-301"/>
    <s v="REGULATED"/>
    <s v="45600"/>
    <x v="2"/>
    <n v="456009400039"/>
    <n v="240"/>
    <s v="456009400039.240"/>
    <n v="199009"/>
    <s v="000000"/>
    <x v="2"/>
    <n v="20310"/>
    <n v="629581.97"/>
    <m/>
    <m/>
    <m/>
    <m/>
    <m/>
    <m/>
  </r>
  <r>
    <s v="DAWN PLANT E (NORTH PLANT) - Lube Oil Sy"/>
    <s v="10G-301"/>
    <s v="REGULATED"/>
    <s v="45600"/>
    <x v="2"/>
    <n v="456009400039"/>
    <n v="200"/>
    <s v="456009400039.200"/>
    <n v="199009"/>
    <s v="000000"/>
    <x v="2"/>
    <n v="20310"/>
    <n v="575896"/>
    <m/>
    <m/>
    <m/>
    <m/>
    <m/>
    <m/>
  </r>
  <r>
    <s v="DAWN PLANT E (NORTH PLANT) - Lube Oil System"/>
    <s v="10G-301"/>
    <s v="REGULATED"/>
    <s v="45600"/>
    <x v="2"/>
    <n v="456009400120"/>
    <n v="200"/>
    <s v="456009400120.200"/>
    <n v="201209"/>
    <s v="000000"/>
    <x v="2"/>
    <n v="20310"/>
    <n v="84872.57"/>
    <m/>
    <m/>
    <m/>
    <m/>
    <m/>
    <m/>
  </r>
  <r>
    <s v="DAWN PLANT E (NORTH PLANT) - SCRUBBER"/>
    <s v="10G-301"/>
    <s v="REGULATED"/>
    <s v="45600"/>
    <x v="2"/>
    <n v="456009400039"/>
    <n v="720"/>
    <s v="456009400039.720"/>
    <n v="199009"/>
    <s v="000000"/>
    <x v="2"/>
    <n v="20310"/>
    <n v="511567.81"/>
    <m/>
    <m/>
    <m/>
    <m/>
    <m/>
    <m/>
  </r>
  <r>
    <s v="DAWN PLANT E (NORTH PLANT) - TELEMETRY"/>
    <s v="10G-301"/>
    <s v="REGULATED"/>
    <s v="45600"/>
    <x v="2"/>
    <n v="456009400039"/>
    <n v="780"/>
    <s v="456009400039.780"/>
    <n v="199009"/>
    <s v="000000"/>
    <x v="2"/>
    <n v="20310"/>
    <n v="301743.34999999998"/>
    <m/>
    <m/>
    <m/>
    <m/>
    <m/>
    <m/>
  </r>
  <r>
    <s v="DAWN PLANT E (NORTH PLANT) - TURBINE"/>
    <s v="10G-301"/>
    <s v="REGULATED"/>
    <s v="45600"/>
    <x v="2"/>
    <n v="456009400039"/>
    <n v="790"/>
    <s v="456009400039.790"/>
    <n v="199009"/>
    <s v="000000"/>
    <x v="2"/>
    <n v="20310"/>
    <n v="1503462.41"/>
    <m/>
    <m/>
    <m/>
    <m/>
    <m/>
    <m/>
  </r>
  <r>
    <s v="DAWN PLANT E (NORTH PLANT) - TURBINE"/>
    <s v="10G-301"/>
    <s v="REGULATED"/>
    <s v="45600"/>
    <x v="2"/>
    <n v="456009400046"/>
    <n v="790"/>
    <s v="456009400046.790"/>
    <n v="200611"/>
    <s v="000000"/>
    <x v="2"/>
    <n v="20310"/>
    <n v="710861.97"/>
    <m/>
    <m/>
    <m/>
    <m/>
    <m/>
    <m/>
  </r>
  <r>
    <s v="DAWN PLANT E (NORTH PLANT) - TURBINE"/>
    <s v="10G-301"/>
    <s v="REGULATED"/>
    <s v="45600"/>
    <x v="2"/>
    <n v="456009400054"/>
    <n v="790"/>
    <s v="456009400054.790"/>
    <n v="200712"/>
    <s v="000000"/>
    <x v="2"/>
    <n v="20310"/>
    <n v="42230.43"/>
    <m/>
    <m/>
    <m/>
    <m/>
    <m/>
    <m/>
  </r>
  <r>
    <s v="DAWN PLANT E -EXHAUST/SILENCER"/>
    <s v="10G-301"/>
    <s v="REGULATED"/>
    <s v="45600"/>
    <x v="2"/>
    <n v="456009400090"/>
    <n v="191"/>
    <s v="456009400090.191"/>
    <n v="201010"/>
    <s v="000000"/>
    <x v="2"/>
    <n v="20310"/>
    <n v="1275608.22"/>
    <m/>
    <m/>
    <m/>
    <m/>
    <m/>
    <m/>
  </r>
  <r>
    <s v="DAWN PLANT E -HPT BLADE REJUVENATOR - ENGINE"/>
    <s v="10G-301"/>
    <s v="REGULATED"/>
    <s v="45600"/>
    <x v="2"/>
    <n v="456009400078"/>
    <n v="190"/>
    <s v="456009400078.190"/>
    <n v="200901"/>
    <s v="000000"/>
    <x v="2"/>
    <n v="20310"/>
    <n v="17030.59"/>
    <m/>
    <m/>
    <m/>
    <m/>
    <m/>
    <m/>
  </r>
  <r>
    <s v="DAWN PLANT E -HPT BLADE REJUVENATOR - GAS TURBIN"/>
    <s v="10G-301"/>
    <s v="REGULATED"/>
    <s v="45600"/>
    <x v="2"/>
    <n v="456009400078"/>
    <n v="790"/>
    <s v="456009400078.790"/>
    <n v="200901"/>
    <s v="000000"/>
    <x v="2"/>
    <n v="20310"/>
    <n v="768710.66"/>
    <m/>
    <m/>
    <m/>
    <m/>
    <m/>
    <m/>
  </r>
  <r>
    <s v="DAWN PLANT E -WATER PROTECTION UPGRADE"/>
    <s v="10G-301"/>
    <s v="REGULATED"/>
    <s v="45200"/>
    <x v="1"/>
    <n v="452009400165"/>
    <n v="762"/>
    <s v="452009400165.762"/>
    <n v="200901"/>
    <s v="000000"/>
    <x v="2"/>
    <n v="20310"/>
    <n v="18840.13"/>
    <m/>
    <m/>
    <m/>
    <m/>
    <m/>
    <m/>
  </r>
  <r>
    <s v="DAWN PLANT F - COMPRESSOR BUILDING"/>
    <s v="10G-301"/>
    <s v="REGULATED"/>
    <s v="45200"/>
    <x v="1"/>
    <n v="452009500116"/>
    <n v="752"/>
    <s v="452009500116.752"/>
    <n v="200612"/>
    <s v="000000"/>
    <x v="30"/>
    <n v="20310"/>
    <n v="255475.21"/>
    <m/>
    <m/>
    <m/>
    <m/>
    <m/>
    <m/>
  </r>
  <r>
    <s v="DAWN PLANT F - COMPRESSOR BUILDING"/>
    <s v="10G-301"/>
    <s v="REGULATED"/>
    <s v="45200"/>
    <x v="1"/>
    <n v="452009500116"/>
    <n v="762"/>
    <s v="452009500116.762"/>
    <n v="200612"/>
    <s v="000000"/>
    <x v="30"/>
    <n v="20310"/>
    <n v="115322.18"/>
    <m/>
    <m/>
    <m/>
    <m/>
    <m/>
    <m/>
  </r>
  <r>
    <s v="DAWN PLANT F - COMPRESSOR BUILDING"/>
    <s v="10G-301"/>
    <s v="REGULATED"/>
    <s v="45200"/>
    <x v="1"/>
    <n v="452009500116"/>
    <n v="763"/>
    <s v="452009500116.763"/>
    <n v="200612"/>
    <s v="000000"/>
    <x v="30"/>
    <n v="20310"/>
    <n v="1113200.6499999999"/>
    <m/>
    <m/>
    <m/>
    <m/>
    <m/>
    <m/>
  </r>
  <r>
    <s v="DAWN PLANT F - COMPRESSOR BUILDING"/>
    <s v="10G-301"/>
    <s v="REGULATED"/>
    <s v="45200"/>
    <x v="1"/>
    <n v="452009500116"/>
    <n v="769"/>
    <s v="452009500116.769"/>
    <n v="200612"/>
    <s v="000000"/>
    <x v="30"/>
    <n v="20310"/>
    <n v="1009809.96"/>
    <m/>
    <m/>
    <m/>
    <m/>
    <m/>
    <m/>
  </r>
  <r>
    <s v="DAWN PLANT F - COMPRESSOR BUILDING"/>
    <s v="10G-301"/>
    <s v="UNREGULATED"/>
    <s v="55200"/>
    <x v="1"/>
    <n v="552009500116"/>
    <n v="230"/>
    <s v="552009500116.230"/>
    <n v="201301"/>
    <s v="000000"/>
    <x v="30"/>
    <s v="U-20310"/>
    <m/>
    <n v="791.3"/>
    <m/>
    <m/>
    <m/>
    <m/>
    <m/>
  </r>
  <r>
    <s v="DAWN PLANT F - COMPRESSOR BUILDING"/>
    <s v="10G-301"/>
    <s v="UNREGULATED"/>
    <s v="55200"/>
    <x v="1"/>
    <n v="552009500116"/>
    <n v="752"/>
    <s v="552009500116.752"/>
    <n v="200612"/>
    <s v="000000"/>
    <x v="30"/>
    <s v="U-20310"/>
    <m/>
    <n v="63318"/>
    <m/>
    <m/>
    <m/>
    <m/>
    <m/>
  </r>
  <r>
    <s v="DAWN PLANT F - COMPRESSOR BUILDING"/>
    <s v="10G-301"/>
    <s v="UNREGULATED"/>
    <s v="55200"/>
    <x v="1"/>
    <n v="552009500116"/>
    <n v="762"/>
    <s v="552009500116.762"/>
    <n v="200612"/>
    <s v="000000"/>
    <x v="30"/>
    <s v="U-20310"/>
    <m/>
    <n v="28582"/>
    <m/>
    <m/>
    <m/>
    <m/>
    <m/>
  </r>
  <r>
    <s v="DAWN PLANT F - COMPRESSOR BUILDING"/>
    <s v="10G-301"/>
    <s v="UNREGULATED"/>
    <s v="55200"/>
    <x v="1"/>
    <n v="552009500116"/>
    <n v="763"/>
    <s v="552009500116.763"/>
    <n v="200612"/>
    <s v="000000"/>
    <x v="30"/>
    <s v="U-20310"/>
    <m/>
    <n v="275903"/>
    <m/>
    <m/>
    <m/>
    <m/>
    <m/>
  </r>
  <r>
    <s v="DAWN PLANT F - COMPRESSOR BUILDING"/>
    <s v="10G-301"/>
    <s v="UNREGULATED"/>
    <s v="55200"/>
    <x v="1"/>
    <n v="552009500116"/>
    <n v="769"/>
    <s v="552009500116.769"/>
    <n v="200612"/>
    <s v="000000"/>
    <x v="30"/>
    <s v="U-20310"/>
    <m/>
    <n v="250276"/>
    <m/>
    <m/>
    <m/>
    <m/>
    <m/>
  </r>
  <r>
    <s v="DAWN PLANT F - COMPRESSOR BUILDING - FENCE"/>
    <s v="10G-301"/>
    <s v="REGULATED"/>
    <s v="45200"/>
    <x v="1"/>
    <n v="452009500116"/>
    <n v="230"/>
    <s v="452009500116.230"/>
    <n v="200612"/>
    <s v="000000"/>
    <x v="30"/>
    <n v="20310"/>
    <n v="3193.11"/>
    <m/>
    <m/>
    <m/>
    <m/>
    <m/>
    <m/>
  </r>
  <r>
    <s v="DAWN PLANT F - COMPRESSOR BUILDING - FOUNDATION"/>
    <s v="10G-301"/>
    <s v="REGULATED"/>
    <s v="45200"/>
    <x v="1"/>
    <n v="452009500116"/>
    <n v="240"/>
    <s v="452009500116.240"/>
    <n v="200612"/>
    <s v="000000"/>
    <x v="30"/>
    <n v="20310"/>
    <n v="523122.08"/>
    <m/>
    <m/>
    <m/>
    <m/>
    <m/>
    <m/>
  </r>
  <r>
    <s v="DAWN PLANT F - COMPRESSOR BUILDING - FOUNDATION"/>
    <s v="10G-301"/>
    <s v="UNREGULATED"/>
    <s v="55200"/>
    <x v="1"/>
    <n v="552009500116"/>
    <n v="240"/>
    <s v="552009500116.240"/>
    <n v="200612"/>
    <s v="000000"/>
    <x v="30"/>
    <s v="U-20310"/>
    <m/>
    <n v="129653"/>
    <m/>
    <m/>
    <m/>
    <m/>
    <m/>
  </r>
  <r>
    <s v="DAWN PLANT F - COMPRESSOR BUILDING - HVAC"/>
    <s v="10G-301"/>
    <s v="REGULATED"/>
    <s v="45200"/>
    <x v="1"/>
    <n v="452009500116"/>
    <n v="761"/>
    <s v="452009500116.761"/>
    <n v="200612"/>
    <s v="000000"/>
    <x v="30"/>
    <n v="20310"/>
    <n v="1135666.8500000001"/>
    <m/>
    <m/>
    <m/>
    <m/>
    <m/>
    <m/>
  </r>
  <r>
    <s v="DAWN PLANT F - COMPRESSOR BUILDING - HVAC"/>
    <s v="10G-301"/>
    <s v="UNREGULATED"/>
    <s v="55200"/>
    <x v="1"/>
    <n v="552009500116"/>
    <n v="761"/>
    <s v="552009500116.761"/>
    <n v="200612"/>
    <s v="000000"/>
    <x v="30"/>
    <s v="U-20310"/>
    <m/>
    <n v="281469"/>
    <m/>
    <m/>
    <m/>
    <m/>
    <m/>
  </r>
  <r>
    <s v="DAWN PLANT F - COMPRESSOR BUILDING - LANDSCAPING"/>
    <s v="10G-301"/>
    <s v="REGULATED"/>
    <s v="45200"/>
    <x v="1"/>
    <n v="452009500116"/>
    <n v="751"/>
    <s v="452009500116.751"/>
    <n v="200612"/>
    <s v="000000"/>
    <x v="30"/>
    <n v="20310"/>
    <n v="665746.31999999995"/>
    <m/>
    <m/>
    <m/>
    <m/>
    <m/>
    <m/>
  </r>
  <r>
    <s v="DAWN PLANT F - COMPRESSOR BUILDING - LANDSCAPING"/>
    <s v="10G-301"/>
    <s v="UNREGULATED"/>
    <s v="55200"/>
    <x v="1"/>
    <n v="552009500116"/>
    <n v="751"/>
    <s v="552009500116.751"/>
    <n v="200612"/>
    <s v="000000"/>
    <x v="30"/>
    <s v="U-20310"/>
    <m/>
    <n v="165001"/>
    <m/>
    <m/>
    <m/>
    <m/>
    <m/>
  </r>
  <r>
    <s v="DAWN PLANT F - COMPRESSOR BUILDING - SIGNAGE"/>
    <s v="10G-301"/>
    <s v="REGULATED"/>
    <s v="45200"/>
    <x v="1"/>
    <n v="452009500116"/>
    <n v="768"/>
    <s v="452009500116.768"/>
    <n v="200612"/>
    <s v="000000"/>
    <x v="30"/>
    <n v="20310"/>
    <n v="363414"/>
    <m/>
    <m/>
    <m/>
    <m/>
    <m/>
    <m/>
  </r>
  <r>
    <s v="DAWN PLANT F - COMPRESSOR BUILDING - SIGNAGE"/>
    <s v="10G-301"/>
    <s v="UNREGULATED"/>
    <s v="55200"/>
    <x v="1"/>
    <n v="552009500116"/>
    <n v="768"/>
    <s v="552009500116.768"/>
    <n v="200612"/>
    <s v="000000"/>
    <x v="30"/>
    <s v="U-20310"/>
    <m/>
    <n v="90070"/>
    <m/>
    <m/>
    <m/>
    <m/>
    <m/>
  </r>
  <r>
    <s v="DAWN PLANT F - POWER GAS BUILDING"/>
    <s v="10G-301"/>
    <s v="REGULATED"/>
    <s v="45200"/>
    <x v="1"/>
    <n v="452009500175"/>
    <n v="763"/>
    <s v="452009500175.763"/>
    <n v="200612"/>
    <s v="000000"/>
    <x v="30"/>
    <n v="20310"/>
    <n v="83306"/>
    <m/>
    <m/>
    <m/>
    <m/>
    <m/>
    <m/>
  </r>
  <r>
    <s v="DAWN PLANT F - POWER GAS BUILDING"/>
    <s v="10G-301"/>
    <s v="UNREGULATED"/>
    <s v="55200"/>
    <x v="1"/>
    <n v="552009500175"/>
    <n v="763"/>
    <s v="552009500175.763"/>
    <n v="200612"/>
    <s v="000000"/>
    <x v="30"/>
    <s v="U-20310"/>
    <m/>
    <n v="20644"/>
    <m/>
    <m/>
    <m/>
    <m/>
    <m/>
  </r>
  <r>
    <s v="DAWN PLANT F - UNIT CONTROL BUILDING"/>
    <s v="10G-301"/>
    <s v="REGULATED"/>
    <s v="45200"/>
    <x v="1"/>
    <n v="452009500117"/>
    <n v="763"/>
    <s v="452009500117.763"/>
    <n v="200612"/>
    <s v="000000"/>
    <x v="30"/>
    <n v="20310"/>
    <n v="137362.04"/>
    <m/>
    <m/>
    <m/>
    <m/>
    <m/>
    <m/>
  </r>
  <r>
    <s v="DAWN PLANT F - UNIT CONTROL BUILDING"/>
    <s v="10G-301"/>
    <s v="REGULATED"/>
    <s v="45200"/>
    <x v="1"/>
    <n v="452009500117"/>
    <n v="769"/>
    <s v="452009500117.769"/>
    <n v="200612"/>
    <s v="000000"/>
    <x v="30"/>
    <n v="20310"/>
    <n v="10593.69"/>
    <m/>
    <m/>
    <m/>
    <m/>
    <m/>
    <m/>
  </r>
  <r>
    <s v="DAWN PLANT F - UNIT CONTROL BUILDING"/>
    <s v="10G-301"/>
    <s v="UNREGULATED"/>
    <s v="55200"/>
    <x v="1"/>
    <n v="552009500117"/>
    <n v="763"/>
    <s v="552009500117.763"/>
    <n v="200612"/>
    <s v="000000"/>
    <x v="30"/>
    <s v="U-20310"/>
    <m/>
    <n v="34044"/>
    <m/>
    <m/>
    <m/>
    <m/>
    <m/>
  </r>
  <r>
    <s v="DAWN PLANT F - UNIT CONTROL BUILDING"/>
    <s v="10G-301"/>
    <s v="UNREGULATED"/>
    <s v="55200"/>
    <x v="1"/>
    <n v="552009500117"/>
    <n v="769"/>
    <s v="552009500117.769"/>
    <n v="200612"/>
    <s v="000000"/>
    <x v="30"/>
    <s v="U-20310"/>
    <m/>
    <n v="2625"/>
    <m/>
    <m/>
    <m/>
    <m/>
    <m/>
  </r>
  <r>
    <s v="DAWN PLANT F - UNIT CONTROL BUILDING - ELCTRCL S"/>
    <s v="10G-301"/>
    <s v="REGULATED"/>
    <s v="45200"/>
    <x v="1"/>
    <n v="452009500117"/>
    <n v="761"/>
    <s v="452009500117.761"/>
    <n v="200612"/>
    <s v="000000"/>
    <x v="30"/>
    <n v="20310"/>
    <n v="90782.05"/>
    <m/>
    <m/>
    <m/>
    <m/>
    <m/>
    <m/>
  </r>
  <r>
    <s v="DAWN PLANT F - UNIT CONTROL BUILDING - ELCTRCL S"/>
    <s v="10G-301"/>
    <s v="UNREGULATED"/>
    <s v="55200"/>
    <x v="1"/>
    <n v="552009500117"/>
    <n v="761"/>
    <s v="552009500117.761"/>
    <n v="200612"/>
    <s v="000000"/>
    <x v="30"/>
    <s v="U-20310"/>
    <m/>
    <n v="22500"/>
    <m/>
    <m/>
    <m/>
    <m/>
    <m/>
  </r>
  <r>
    <s v="DAWN PLANT F (NORTH PLANT)"/>
    <s v="10G-301"/>
    <s v="REGULATED"/>
    <s v="45600"/>
    <x v="2"/>
    <n v="456009500048"/>
    <n v="615"/>
    <s v="456009500048.615"/>
    <n v="200612"/>
    <s v="000000"/>
    <x v="30"/>
    <n v="20310"/>
    <n v="24647976.440000001"/>
    <m/>
    <m/>
    <m/>
    <m/>
    <m/>
    <m/>
  </r>
  <r>
    <s v="DAWN PLANT F (NORTH PLANT)"/>
    <s v="10G-302"/>
    <s v="REGULATED"/>
    <s v="45600"/>
    <x v="2"/>
    <n v="456009500199"/>
    <n v="840"/>
    <s v="456009500199.840"/>
    <n v="201801"/>
    <s v="000000"/>
    <x v="30"/>
    <n v="20310"/>
    <n v="3715.73"/>
    <m/>
    <m/>
    <m/>
    <m/>
    <m/>
    <m/>
  </r>
  <r>
    <s v="DAWN PLANT F (NORTH PLANT)"/>
    <s v="10G-301"/>
    <s v="UNREGULATED"/>
    <s v="55600"/>
    <x v="2"/>
    <n v="556009500048"/>
    <n v="615"/>
    <s v="556009500048.615"/>
    <n v="200612"/>
    <s v="000000"/>
    <x v="30"/>
    <s v="U-20310"/>
    <m/>
    <n v="6108170.8499999996"/>
    <m/>
    <m/>
    <m/>
    <m/>
    <m/>
  </r>
  <r>
    <s v="DAWN PLANT F (NORTH PLANT)"/>
    <s v="10G-301"/>
    <s v="UNREGULATED"/>
    <s v="55600"/>
    <x v="2"/>
    <n v="556009500199"/>
    <n v="840"/>
    <s v="556009500199.840"/>
    <n v="201801"/>
    <s v="000000"/>
    <x v="30"/>
    <s v="U-20310"/>
    <m/>
    <n v="923.14"/>
    <m/>
    <m/>
    <m/>
    <m/>
    <m/>
  </r>
  <r>
    <s v="DAWN PLANT F (NORTH PLANT) - 1-STAGE AER"/>
    <s v="10G-301"/>
    <s v="REGULATED"/>
    <s v="45600"/>
    <x v="2"/>
    <n v="456009500086"/>
    <n v="180"/>
    <s v="456009500086.180"/>
    <n v="200612"/>
    <s v="000000"/>
    <x v="30"/>
    <n v="20310"/>
    <n v="421585"/>
    <m/>
    <m/>
    <m/>
    <m/>
    <m/>
    <m/>
  </r>
  <r>
    <s v="DAWN PLANT F (NORTH PLANT) - 1-STAGE AER"/>
    <s v="10G-301"/>
    <s v="UNREGULATED"/>
    <s v="55600"/>
    <x v="2"/>
    <n v="556009500086"/>
    <n v="180"/>
    <s v="556009500086.180"/>
    <n v="200612"/>
    <s v="000000"/>
    <x v="30"/>
    <s v="U-20310"/>
    <m/>
    <n v="104476"/>
    <m/>
    <m/>
    <m/>
    <m/>
    <m/>
  </r>
  <r>
    <s v="DAWN PLANT F (NORTH PLANT) - 1-STAGE AERO ASSEMB"/>
    <s v="10G-301"/>
    <s v="REGULATED"/>
    <s v="45600"/>
    <x v="2"/>
    <n v="456009500048"/>
    <n v="80"/>
    <s v="456009500048.80"/>
    <n v="200901"/>
    <s v="000000"/>
    <x v="30"/>
    <n v="20310"/>
    <n v="1508820.09"/>
    <m/>
    <m/>
    <n v="285229.32"/>
    <m/>
    <m/>
    <m/>
  </r>
  <r>
    <s v="DAWN PLANT F (NORTH PLANT) - 1-STAGE AERO ASSEMB"/>
    <s v="10G-301"/>
    <s v="UNREGULATED"/>
    <s v="55600"/>
    <x v="2"/>
    <n v="556009500048"/>
    <n v="80"/>
    <s v="556009500048.80"/>
    <n v="200901"/>
    <s v="000000"/>
    <x v="30"/>
    <s v="U-20310"/>
    <m/>
    <n v="304071.74"/>
    <m/>
    <m/>
    <n v="815.49"/>
    <m/>
    <m/>
  </r>
  <r>
    <s v="DAWN PLANT F (NORTH PLANT) - 2-STAGE AER"/>
    <s v="10G-301"/>
    <s v="REGULATED"/>
    <s v="45600"/>
    <x v="2"/>
    <n v="456009500087"/>
    <n v="180"/>
    <s v="456009500087.180"/>
    <n v="200612"/>
    <s v="000000"/>
    <x v="30"/>
    <n v="20310"/>
    <n v="421585"/>
    <m/>
    <m/>
    <m/>
    <m/>
    <m/>
    <m/>
  </r>
  <r>
    <s v="DAWN PLANT F (NORTH PLANT) - 2-STAGE AER"/>
    <s v="10G-301"/>
    <s v="UNREGULATED"/>
    <s v="55600"/>
    <x v="2"/>
    <n v="556009500087"/>
    <n v="180"/>
    <s v="556009500087.180"/>
    <n v="200612"/>
    <s v="000000"/>
    <x v="30"/>
    <s v="U-20310"/>
    <m/>
    <n v="104476"/>
    <m/>
    <m/>
    <m/>
    <m/>
    <m/>
  </r>
  <r>
    <s v="DAWN PLANT F (NORTH PLANT) - 5-STAGE AER"/>
    <s v="10G-301"/>
    <s v="REGULATED"/>
    <s v="45600"/>
    <x v="2"/>
    <n v="456009500048"/>
    <n v="180"/>
    <s v="456009500048.180"/>
    <n v="200612"/>
    <s v="000000"/>
    <x v="30"/>
    <n v="20310"/>
    <n v="400932"/>
    <m/>
    <m/>
    <m/>
    <m/>
    <m/>
    <m/>
  </r>
  <r>
    <s v="DAWN PLANT F (NORTH PLANT) - 5-STAGE AER"/>
    <s v="10G-301"/>
    <s v="UNREGULATED"/>
    <s v="55600"/>
    <x v="2"/>
    <n v="556009500048"/>
    <n v="180"/>
    <s v="556009500048.180"/>
    <n v="200612"/>
    <s v="000000"/>
    <x v="30"/>
    <s v="U-20310"/>
    <m/>
    <n v="99357"/>
    <m/>
    <m/>
    <m/>
    <m/>
    <m/>
  </r>
  <r>
    <s v="DAWN PLANT F (NORTH PLANT) - AFTERCOOLER"/>
    <s v="10G-301"/>
    <s v="REGULATED"/>
    <s v="45600"/>
    <x v="2"/>
    <n v="456009500048"/>
    <n v="175"/>
    <s v="456009500048.175"/>
    <n v="200612"/>
    <s v="000000"/>
    <x v="30"/>
    <n v="20310"/>
    <n v="835487"/>
    <m/>
    <m/>
    <m/>
    <m/>
    <m/>
    <m/>
  </r>
  <r>
    <s v="DAWN PLANT F (NORTH PLANT) - AFTERCOOLER"/>
    <s v="10G-301"/>
    <s v="UNREGULATED"/>
    <s v="55600"/>
    <x v="2"/>
    <n v="556009500048"/>
    <n v="175"/>
    <s v="556009500048.175"/>
    <n v="200612"/>
    <s v="000000"/>
    <x v="30"/>
    <s v="U-20310"/>
    <m/>
    <n v="207047"/>
    <m/>
    <m/>
    <m/>
    <m/>
    <m/>
  </r>
  <r>
    <s v="DAWN PLANT F (NORTH PLANT) - Block Valve"/>
    <s v="10G-301"/>
    <s v="REGULATED"/>
    <s v="45600"/>
    <x v="2"/>
    <n v="456009500048"/>
    <n v="810"/>
    <s v="456009500048.810"/>
    <n v="200612"/>
    <s v="000000"/>
    <x v="30"/>
    <n v="20310"/>
    <n v="1080371"/>
    <m/>
    <m/>
    <m/>
    <m/>
    <m/>
    <m/>
  </r>
  <r>
    <s v="DAWN PLANT F (NORTH PLANT) - Block Valve"/>
    <s v="10G-301"/>
    <s v="UNREGULATED"/>
    <s v="55600"/>
    <x v="2"/>
    <n v="556009500048"/>
    <n v="810"/>
    <s v="556009500048.810"/>
    <n v="200612"/>
    <s v="000000"/>
    <x v="30"/>
    <s v="U-20310"/>
    <m/>
    <n v="267734"/>
    <m/>
    <m/>
    <m/>
    <m/>
    <m/>
  </r>
  <r>
    <s v="DAWN PLANT F (NORTH PLANT) - Contol Valv"/>
    <s v="10G-301"/>
    <s v="REGULATED"/>
    <s v="45600"/>
    <x v="2"/>
    <n v="456009500048"/>
    <n v="805"/>
    <s v="456009500048.805"/>
    <n v="200612"/>
    <s v="000000"/>
    <x v="30"/>
    <n v="20310"/>
    <n v="361996"/>
    <m/>
    <m/>
    <m/>
    <m/>
    <m/>
    <m/>
  </r>
  <r>
    <s v="DAWN PLANT F (NORTH PLANT) - Contol Valv"/>
    <s v="10G-301"/>
    <s v="UNREGULATED"/>
    <s v="55600"/>
    <x v="2"/>
    <n v="556009500048"/>
    <n v="805"/>
    <s v="556009500048.805"/>
    <n v="200612"/>
    <s v="000000"/>
    <x v="30"/>
    <s v="U-20310"/>
    <m/>
    <n v="89708"/>
    <m/>
    <m/>
    <m/>
    <m/>
    <m/>
  </r>
  <r>
    <s v="DAWN PLANT F (NORTH PLANT) - CRANE MOD"/>
    <s v="10G-301"/>
    <s v="REGULATED"/>
    <s v="45600"/>
    <x v="2"/>
    <n v="456009500073"/>
    <n v="615"/>
    <s v="456009500073.615"/>
    <n v="200906"/>
    <s v="000000"/>
    <x v="30"/>
    <n v="20310"/>
    <n v="4875.83"/>
    <m/>
    <m/>
    <n v="921.74"/>
    <m/>
    <m/>
    <m/>
  </r>
  <r>
    <s v="DAWN PLANT F (NORTH PLANT) - CRANE MOD"/>
    <s v="10G-301"/>
    <s v="UNREGULATED"/>
    <s v="55600"/>
    <x v="2"/>
    <n v="556009500073"/>
    <n v="615"/>
    <s v="556009500073.615"/>
    <n v="200906"/>
    <s v="000000"/>
    <x v="30"/>
    <s v="U-20310"/>
    <m/>
    <n v="982.53"/>
    <m/>
    <m/>
    <n v="2.64"/>
    <m/>
    <m/>
  </r>
  <r>
    <s v="DAWN PLANT F (NORTH PLANT) - ELECTRICAL/"/>
    <s v="10G-301"/>
    <s v="REGULATED"/>
    <s v="45600"/>
    <x v="2"/>
    <n v="456009500048"/>
    <n v="840"/>
    <s v="456009500048.840"/>
    <n v="200612"/>
    <s v="000000"/>
    <x v="30"/>
    <n v="20310"/>
    <n v="515506"/>
    <m/>
    <m/>
    <m/>
    <m/>
    <m/>
    <m/>
  </r>
  <r>
    <s v="DAWN PLANT F (NORTH PLANT) - ELECTRICAL/"/>
    <s v="10G-301"/>
    <s v="UNREGULATED"/>
    <s v="55600"/>
    <x v="2"/>
    <n v="556009500048"/>
    <n v="840"/>
    <s v="556009500048.840"/>
    <n v="200612"/>
    <s v="000000"/>
    <x v="30"/>
    <s v="U-20310"/>
    <m/>
    <n v="127748"/>
    <m/>
    <m/>
    <m/>
    <m/>
    <m/>
  </r>
  <r>
    <s v="DAWN PLANT F (NORTH PLANT) - TELEMETRY"/>
    <s v="10G-301"/>
    <s v="REGULATED"/>
    <s v="45600"/>
    <x v="2"/>
    <n v="456009500048"/>
    <n v="761"/>
    <s v="456009500048.761"/>
    <n v="200612"/>
    <s v="000000"/>
    <x v="30"/>
    <n v="20310"/>
    <n v="369780"/>
    <m/>
    <m/>
    <m/>
    <m/>
    <m/>
    <m/>
  </r>
  <r>
    <s v="DAWN PLANT F (NORTH PLANT) - TELEMETRY"/>
    <s v="10G-301"/>
    <s v="UNREGULATED"/>
    <s v="55600"/>
    <x v="2"/>
    <n v="556009500048"/>
    <n v="761"/>
    <s v="556009500048.761"/>
    <n v="200612"/>
    <s v="000000"/>
    <x v="30"/>
    <s v="U-20310"/>
    <m/>
    <n v="91638"/>
    <m/>
    <m/>
    <m/>
    <m/>
    <m/>
  </r>
  <r>
    <s v="DAWN PLANT F UNIT CONTROL BLDG"/>
    <s v="10G-301"/>
    <s v="REGULATED"/>
    <s v="45200"/>
    <x v="1"/>
    <n v="452009500117"/>
    <n v="760"/>
    <s v="452009500117.760"/>
    <n v="200701"/>
    <s v="000000"/>
    <x v="30"/>
    <n v="20310"/>
    <n v="2576.94"/>
    <m/>
    <n v="2576.94"/>
    <m/>
    <m/>
    <m/>
    <m/>
  </r>
  <r>
    <s v="DAWN PLANT F UNIT CONTROL BUILDING - FOUNDATION"/>
    <s v="10G-301"/>
    <s v="REGULATED"/>
    <s v="45200"/>
    <x v="1"/>
    <n v="452009500117"/>
    <n v="240"/>
    <s v="452009500117.240"/>
    <n v="200612"/>
    <s v="000000"/>
    <x v="30"/>
    <n v="20310"/>
    <n v="112475.42"/>
    <m/>
    <m/>
    <m/>
    <m/>
    <m/>
    <m/>
  </r>
  <r>
    <s v="DAWN PLANT F UNIT CONTROL BUILDING - FOUNDATION"/>
    <s v="10G-301"/>
    <s v="UNREGULATED"/>
    <s v="55200"/>
    <x v="1"/>
    <n v="552009500117"/>
    <n v="240"/>
    <s v="552009500117.240"/>
    <n v="200612"/>
    <s v="000000"/>
    <x v="30"/>
    <s v="U-20310"/>
    <m/>
    <n v="27876"/>
    <m/>
    <m/>
    <m/>
    <m/>
    <m/>
  </r>
  <r>
    <s v="DAWN PLANT F-1 (NORTH PLANT) - AIR INTAK"/>
    <s v="10G-301"/>
    <s v="REGULATED"/>
    <s v="45600"/>
    <x v="2"/>
    <n v="456009500086"/>
    <n v="170"/>
    <s v="456009500086.170"/>
    <n v="200612"/>
    <s v="000000"/>
    <x v="30"/>
    <n v="20310"/>
    <n v="421585"/>
    <m/>
    <m/>
    <m/>
    <m/>
    <m/>
    <m/>
  </r>
  <r>
    <s v="DAWN PLANT F-1 (NORTH PLANT) - AIR INTAK"/>
    <s v="10G-301"/>
    <s v="UNREGULATED"/>
    <s v="55600"/>
    <x v="2"/>
    <n v="556009500086"/>
    <n v="170"/>
    <s v="556009500086.170"/>
    <n v="200612"/>
    <s v="000000"/>
    <x v="30"/>
    <s v="U-20310"/>
    <m/>
    <n v="104476"/>
    <m/>
    <m/>
    <m/>
    <m/>
    <m/>
  </r>
  <r>
    <s v="DAWN PLANT F-1 (NORTH PLANT) - COMPRESSO"/>
    <s v="10G-301"/>
    <s v="REGULATED"/>
    <s v="45600"/>
    <x v="2"/>
    <n v="456009500086"/>
    <n v="182"/>
    <s v="456009500086.182"/>
    <n v="200612"/>
    <s v="000000"/>
    <x v="30"/>
    <n v="20310"/>
    <n v="416375"/>
    <m/>
    <m/>
    <m/>
    <m/>
    <m/>
    <m/>
  </r>
  <r>
    <s v="DAWN PLANT F-1 (NORTH PLANT) - COMPRESSO"/>
    <s v="10G-301"/>
    <s v="UNREGULATED"/>
    <s v="55600"/>
    <x v="2"/>
    <n v="556009500086"/>
    <n v="182"/>
    <s v="556009500086.182"/>
    <n v="200612"/>
    <s v="000000"/>
    <x v="30"/>
    <s v="U-20310"/>
    <m/>
    <n v="102957"/>
    <m/>
    <m/>
    <m/>
    <m/>
    <m/>
  </r>
  <r>
    <s v="DAWN PLANT F-1 (NORTH PLANT) - ENGINE TA"/>
    <s v="10G-301"/>
    <s v="UNREGULATED"/>
    <s v="55600"/>
    <x v="2"/>
    <n v="556009500086"/>
    <n v="190"/>
    <s v="556009500086.190"/>
    <n v="200612"/>
    <s v="000000"/>
    <x v="30"/>
    <s v="U-20310"/>
    <m/>
    <n v="470141"/>
    <m/>
    <m/>
    <m/>
    <m/>
    <m/>
  </r>
  <r>
    <s v="DAWN PLANT F-1 (NORTH PLANT) - EXHAUST"/>
    <s v="10G-301"/>
    <s v="REGULATED"/>
    <s v="45600"/>
    <x v="2"/>
    <n v="456009500086"/>
    <n v="210"/>
    <s v="456009500086.210"/>
    <n v="200612"/>
    <s v="000000"/>
    <x v="30"/>
    <n v="20310"/>
    <n v="529819.78"/>
    <m/>
    <m/>
    <m/>
    <m/>
    <m/>
    <m/>
  </r>
  <r>
    <s v="DAWN PLANT F-1 (NORTH PLANT) - Exhaust"/>
    <s v="10G-301"/>
    <s v="REGULATED"/>
    <s v="45600"/>
    <x v="2"/>
    <n v="456009500129"/>
    <n v="210"/>
    <s v="456009500129.210"/>
    <n v="201301"/>
    <s v="000000"/>
    <x v="30"/>
    <n v="20310"/>
    <n v="1895.54"/>
    <m/>
    <m/>
    <m/>
    <m/>
    <m/>
    <m/>
  </r>
  <r>
    <s v="DAWN PLANT F-1 (NORTH PLANT) - EXHAUST"/>
    <s v="10G-301"/>
    <s v="UNREGULATED"/>
    <s v="55600"/>
    <x v="2"/>
    <n v="556009500086"/>
    <n v="210"/>
    <s v="556009500086.210"/>
    <n v="200612"/>
    <s v="000000"/>
    <x v="30"/>
    <s v="U-20310"/>
    <m/>
    <n v="131297.62"/>
    <m/>
    <m/>
    <m/>
    <m/>
    <m/>
  </r>
  <r>
    <s v="DAWN PLANT F-1 (NORTH PLANT) - LUBE OIL"/>
    <s v="10G-301"/>
    <s v="REGULATED"/>
    <s v="45600"/>
    <x v="2"/>
    <n v="456009500086"/>
    <n v="200"/>
    <s v="456009500086.200"/>
    <n v="200612"/>
    <s v="000000"/>
    <x v="30"/>
    <n v="20310"/>
    <n v="421585"/>
    <m/>
    <m/>
    <m/>
    <m/>
    <m/>
    <m/>
  </r>
  <r>
    <s v="DAWN PLANT F-1 (NORTH PLANT) - LUBE OIL"/>
    <s v="10G-301"/>
    <s v="UNREGULATED"/>
    <s v="55600"/>
    <x v="2"/>
    <n v="556009500086"/>
    <n v="200"/>
    <s v="556009500086.200"/>
    <n v="200612"/>
    <s v="000000"/>
    <x v="30"/>
    <s v="U-20310"/>
    <m/>
    <n v="104476"/>
    <m/>
    <m/>
    <m/>
    <m/>
    <m/>
  </r>
  <r>
    <s v="DAWN PLANT F-1 (NORTH PLANT) - SCRUBBER"/>
    <s v="10G-301"/>
    <s v="REGULATED"/>
    <s v="45600"/>
    <x v="2"/>
    <n v="456009500086"/>
    <n v="720"/>
    <s v="456009500086.720"/>
    <n v="200612"/>
    <s v="000000"/>
    <x v="30"/>
    <n v="20310"/>
    <n v="295394"/>
    <m/>
    <m/>
    <m/>
    <m/>
    <m/>
    <m/>
  </r>
  <r>
    <s v="DAWN PLANT F-1 (NORTH PLANT) - SCRUBBER"/>
    <s v="10G-301"/>
    <s v="UNREGULATED"/>
    <s v="55600"/>
    <x v="2"/>
    <n v="556009500086"/>
    <n v="720"/>
    <s v="556009500086.720"/>
    <n v="200612"/>
    <s v="000000"/>
    <x v="30"/>
    <s v="U-20310"/>
    <m/>
    <n v="73203"/>
    <m/>
    <m/>
    <m/>
    <m/>
    <m/>
  </r>
  <r>
    <s v="DAWN PLANT F-1 (NORTH PLANT) -NReg - Exhaust"/>
    <s v="10G-301"/>
    <s v="UNREGULATED"/>
    <s v="55600"/>
    <x v="2"/>
    <n v="556009500129"/>
    <n v="210"/>
    <s v="556009500129.210"/>
    <n v="201301"/>
    <s v="000000"/>
    <x v="30"/>
    <s v="U-20310"/>
    <m/>
    <n v="469.75"/>
    <m/>
    <m/>
    <m/>
    <m/>
    <m/>
  </r>
  <r>
    <s v="Dawn Plant F-1 Solar HMI Upgrades"/>
    <s v="10G-301"/>
    <s v="REGULATED"/>
    <s v="45600"/>
    <x v="2"/>
    <n v="456009500148"/>
    <n v="780"/>
    <s v="456009500148.780"/>
    <n v="201412"/>
    <s v="000000"/>
    <x v="30"/>
    <n v="20310"/>
    <n v="13690.53"/>
    <m/>
    <m/>
    <m/>
    <m/>
    <m/>
    <m/>
  </r>
  <r>
    <s v="Dawn Plant F-1 Solar HMI Upgrades"/>
    <s v="10G-301"/>
    <s v="UNREGULATED"/>
    <s v="55600"/>
    <x v="2"/>
    <n v="556009500148"/>
    <n v="780"/>
    <s v="556009500148.780"/>
    <n v="201412"/>
    <s v="000000"/>
    <x v="30"/>
    <s v="U-20310"/>
    <m/>
    <n v="3392.74"/>
    <m/>
    <m/>
    <m/>
    <m/>
    <m/>
  </r>
  <r>
    <s v="DAWN PLANT F-1(NORTH PLT)-ENG TAURUS 70S (TC0629"/>
    <s v="10G-301"/>
    <s v="REGULATED"/>
    <s v="45600"/>
    <x v="2"/>
    <n v="456009500086"/>
    <n v="190"/>
    <s v="456009500086.190"/>
    <n v="200612"/>
    <s v="000000"/>
    <x v="30"/>
    <n v="20310"/>
    <n v="1897134"/>
    <m/>
    <m/>
    <m/>
    <m/>
    <m/>
    <m/>
  </r>
  <r>
    <s v="DAWN PLANT F-2 (NORTH PLANT) - AIR INTAK"/>
    <s v="10G-301"/>
    <s v="REGULATED"/>
    <s v="45600"/>
    <x v="2"/>
    <n v="456009500087"/>
    <n v="170"/>
    <s v="456009500087.170"/>
    <n v="200612"/>
    <s v="000000"/>
    <x v="30"/>
    <n v="20310"/>
    <n v="421585"/>
    <m/>
    <m/>
    <m/>
    <m/>
    <m/>
    <m/>
  </r>
  <r>
    <s v="DAWN PLANT F-2 (NORTH PLANT) - AIR INTAKE"/>
    <s v="10G-301"/>
    <s v="UNREGULATED"/>
    <s v="55600"/>
    <x v="2"/>
    <n v="556009500087"/>
    <n v="170"/>
    <s v="556009500087.170"/>
    <n v="200612"/>
    <s v="000000"/>
    <x v="30"/>
    <s v="U-20310"/>
    <m/>
    <n v="104476"/>
    <m/>
    <m/>
    <m/>
    <m/>
    <m/>
  </r>
  <r>
    <s v="DAWN PLANT F-2 (NORTH PLANT) - COMPRESSO"/>
    <s v="10G-301"/>
    <s v="REGULATED"/>
    <s v="45600"/>
    <x v="2"/>
    <n v="456009500087"/>
    <n v="182"/>
    <s v="456009500087.182"/>
    <n v="200612"/>
    <s v="000000"/>
    <x v="30"/>
    <n v="20310"/>
    <n v="416375"/>
    <m/>
    <m/>
    <m/>
    <m/>
    <m/>
    <m/>
  </r>
  <r>
    <s v="DAWN PLANT F-2 (NORTH PLANT) - COMPRESSOR"/>
    <s v="10G-301"/>
    <s v="UNREGULATED"/>
    <s v="55600"/>
    <x v="2"/>
    <n v="556009500087"/>
    <n v="182"/>
    <s v="556009500087.182"/>
    <n v="200612"/>
    <s v="000000"/>
    <x v="30"/>
    <s v="U-20310"/>
    <m/>
    <n v="102957"/>
    <m/>
    <m/>
    <m/>
    <m/>
    <m/>
  </r>
  <r>
    <s v="DAWN PLANT F-2 (NORTH PLANT) - ENGINE TA"/>
    <s v="10G-301"/>
    <s v="UNREGULATED"/>
    <s v="55600"/>
    <x v="2"/>
    <n v="556009500087"/>
    <n v="190"/>
    <s v="556009500087.190"/>
    <n v="200612"/>
    <s v="000000"/>
    <x v="30"/>
    <s v="U-20310"/>
    <m/>
    <n v="470141"/>
    <m/>
    <m/>
    <m/>
    <m/>
    <m/>
  </r>
  <r>
    <s v="DAWN PLANT F-2 (NORTH PLANT) - EXHAUST"/>
    <s v="10G-301"/>
    <s v="REGULATED"/>
    <s v="45600"/>
    <x v="2"/>
    <n v="456009500087"/>
    <n v="210"/>
    <s v="456009500087.210"/>
    <n v="200612"/>
    <s v="000000"/>
    <x v="30"/>
    <n v="20310"/>
    <n v="529819.78"/>
    <m/>
    <m/>
    <m/>
    <m/>
    <m/>
    <m/>
  </r>
  <r>
    <s v="DAWN PLANT F-2 (NORTH PLANT) - Exhaust"/>
    <s v="10G-301"/>
    <s v="REGULATED"/>
    <s v="45600"/>
    <x v="2"/>
    <n v="456009500130"/>
    <n v="210"/>
    <s v="456009500130.210"/>
    <n v="201301"/>
    <s v="000000"/>
    <x v="30"/>
    <n v="20310"/>
    <n v="1895.54"/>
    <m/>
    <m/>
    <m/>
    <m/>
    <m/>
    <m/>
  </r>
  <r>
    <s v="DAWN PLANT F-2 (NORTH PLANT) - EXHAUST"/>
    <s v="10G-301"/>
    <s v="UNREGULATED"/>
    <s v="55600"/>
    <x v="2"/>
    <n v="556009500087"/>
    <n v="210"/>
    <s v="556009500087.210"/>
    <n v="200612"/>
    <s v="000000"/>
    <x v="30"/>
    <s v="U-20310"/>
    <m/>
    <n v="131297.62"/>
    <m/>
    <m/>
    <m/>
    <m/>
    <m/>
  </r>
  <r>
    <s v="DAWN PLANT F-2 (NORTH PLANT) - LUBE OIL"/>
    <s v="10G-301"/>
    <s v="REGULATED"/>
    <s v="45600"/>
    <x v="2"/>
    <n v="456009500087"/>
    <n v="200"/>
    <s v="456009500087.200"/>
    <n v="200612"/>
    <s v="000000"/>
    <x v="30"/>
    <n v="20310"/>
    <n v="421585"/>
    <m/>
    <m/>
    <m/>
    <m/>
    <m/>
    <m/>
  </r>
  <r>
    <s v="DAWN PLANT F-2 (NORTH PLANT) - LUBE OIL"/>
    <s v="10G-301"/>
    <s v="UNREGULATED"/>
    <s v="55600"/>
    <x v="2"/>
    <n v="556009500087"/>
    <n v="200"/>
    <s v="556009500087.200"/>
    <n v="200612"/>
    <s v="000000"/>
    <x v="30"/>
    <s v="U-20310"/>
    <m/>
    <n v="104476"/>
    <m/>
    <m/>
    <m/>
    <m/>
    <m/>
  </r>
  <r>
    <s v="DAWN PLANT F-2 (NORTH PLANT) - SCRUBBER"/>
    <s v="10G-301"/>
    <s v="REGULATED"/>
    <s v="45600"/>
    <x v="2"/>
    <n v="456009500087"/>
    <n v="720"/>
    <s v="456009500087.720"/>
    <n v="200612"/>
    <s v="000000"/>
    <x v="30"/>
    <n v="20310"/>
    <n v="295394"/>
    <m/>
    <m/>
    <m/>
    <m/>
    <m/>
    <m/>
  </r>
  <r>
    <s v="DAWN PLANT F-2 (NORTH PLANT) - SCRUBBER"/>
    <s v="10G-301"/>
    <s v="UNREGULATED"/>
    <s v="55600"/>
    <x v="2"/>
    <n v="556009500087"/>
    <n v="720"/>
    <s v="556009500087.720"/>
    <n v="200612"/>
    <s v="000000"/>
    <x v="30"/>
    <s v="U-20310"/>
    <m/>
    <n v="73203"/>
    <m/>
    <m/>
    <m/>
    <m/>
    <m/>
  </r>
  <r>
    <s v="DAWN PLANT F-2 (NORTH PLANT) -NReg - Exhaust"/>
    <s v="10G-301"/>
    <s v="UNREGULATED"/>
    <s v="55600"/>
    <x v="2"/>
    <n v="556009500130"/>
    <n v="210"/>
    <s v="556009500130.210"/>
    <n v="201301"/>
    <s v="000000"/>
    <x v="30"/>
    <s v="U-20310"/>
    <m/>
    <n v="469.74"/>
    <m/>
    <m/>
    <m/>
    <m/>
    <m/>
  </r>
  <r>
    <s v="Dawn Plant F-2 Solar HMI Upgrades"/>
    <s v="10G-301"/>
    <s v="REGULATED"/>
    <s v="45600"/>
    <x v="2"/>
    <n v="456009500149"/>
    <n v="780"/>
    <s v="456009500149.780"/>
    <n v="201412"/>
    <s v="000000"/>
    <x v="30"/>
    <n v="20310"/>
    <n v="13690.54"/>
    <m/>
    <m/>
    <m/>
    <m/>
    <m/>
    <m/>
  </r>
  <r>
    <s v="Dawn Plant F-2 Solar HMI Upgrades"/>
    <s v="10G-301"/>
    <s v="UNREGULATED"/>
    <s v="55600"/>
    <x v="2"/>
    <n v="556009500149"/>
    <n v="780"/>
    <s v="556009500149.780"/>
    <n v="201412"/>
    <s v="000000"/>
    <x v="30"/>
    <s v="U-20310"/>
    <m/>
    <n v="3392.73"/>
    <m/>
    <m/>
    <m/>
    <m/>
    <m/>
  </r>
  <r>
    <s v="DAWN PLANT F-2(NORTH PLT)-ENG TAURAS 70S (TC0629"/>
    <s v="10G-301"/>
    <s v="REGULATED"/>
    <s v="45600"/>
    <x v="2"/>
    <n v="456009500087"/>
    <n v="190"/>
    <s v="456009500087.190"/>
    <n v="200612"/>
    <s v="000000"/>
    <x v="30"/>
    <n v="20310"/>
    <n v="1897134"/>
    <m/>
    <m/>
    <m/>
    <m/>
    <m/>
    <m/>
  </r>
  <r>
    <s v="DAWN PLANT G"/>
    <s v="10G-301"/>
    <s v="REGULATED"/>
    <s v="45600"/>
    <x v="2"/>
    <n v="456009600051"/>
    <n v="790"/>
    <s v="456009600051.790"/>
    <n v="200709"/>
    <s v="000000"/>
    <x v="3"/>
    <n v="20310"/>
    <n v="469806.44"/>
    <m/>
    <m/>
    <n v="806.42"/>
    <m/>
    <m/>
    <m/>
  </r>
  <r>
    <s v="DAWN PLANT G"/>
    <s v="10G-301"/>
    <s v="UNREGULATED"/>
    <s v="55600"/>
    <x v="2"/>
    <n v="556009600051"/>
    <n v="790"/>
    <s v="556009600051.790"/>
    <n v="200709"/>
    <s v="000000"/>
    <x v="3"/>
    <s v="U-20310"/>
    <m/>
    <n v="116225.86"/>
    <m/>
    <m/>
    <m/>
    <m/>
    <m/>
  </r>
  <r>
    <s v="Dawn Plant G - Aftercooler"/>
    <s v="10G-301"/>
    <s v="REGULATED"/>
    <s v="45600"/>
    <x v="2"/>
    <n v="456009600145"/>
    <n v="175"/>
    <s v="456009600145.175"/>
    <n v="201408"/>
    <s v="000000"/>
    <x v="3"/>
    <n v="20310"/>
    <n v="79178.320000000007"/>
    <m/>
    <m/>
    <m/>
    <m/>
    <m/>
    <m/>
  </r>
  <r>
    <s v="Dawn Plant G - Aftercooler NReg"/>
    <s v="10G-301"/>
    <s v="UNREGULATED"/>
    <s v="55600"/>
    <x v="2"/>
    <n v="556009600145"/>
    <n v="175"/>
    <s v="556009600145.175"/>
    <n v="201408"/>
    <s v="000000"/>
    <x v="3"/>
    <s v="U-20310"/>
    <m/>
    <n v="23344.43"/>
    <m/>
    <m/>
    <m/>
    <m/>
    <m/>
  </r>
  <r>
    <s v="DAWN PLANT G - COMPRESSOR BUILDING"/>
    <s v="10G-301"/>
    <s v="REGULATED"/>
    <s v="45200"/>
    <x v="1"/>
    <n v="452009600077"/>
    <n v="763"/>
    <s v="452009600077.763"/>
    <n v="199303"/>
    <s v="000000"/>
    <x v="3"/>
    <n v="20310"/>
    <n v="755053.61"/>
    <m/>
    <m/>
    <m/>
    <m/>
    <m/>
    <m/>
  </r>
  <r>
    <s v="DAWN PLANT G - COMPRESSOR BUILDING"/>
    <s v="10G-301"/>
    <s v="UNREGULATED"/>
    <s v="55200"/>
    <x v="1"/>
    <n v="552009600077"/>
    <n v="763"/>
    <s v="552009600077.763"/>
    <n v="199303"/>
    <s v="000000"/>
    <x v="3"/>
    <s v="U-20310"/>
    <m/>
    <n v="187136"/>
    <m/>
    <m/>
    <m/>
    <m/>
    <m/>
  </r>
  <r>
    <s v="DAWN PLANT G - COMPRESSOR BUILDING - YARD"/>
    <s v="10G-301"/>
    <s v="REGULATED"/>
    <s v="45200"/>
    <x v="1"/>
    <n v="452009600077"/>
    <n v="752"/>
    <s v="452009600077.752"/>
    <n v="199303"/>
    <s v="000000"/>
    <x v="3"/>
    <n v="20310"/>
    <n v="917351.55"/>
    <m/>
    <m/>
    <m/>
    <m/>
    <m/>
    <m/>
  </r>
  <r>
    <s v="DAWN PLANT G - COMPRESSOR BUILDING - YARD"/>
    <s v="10G-301"/>
    <s v="UNREGULATED"/>
    <s v="55200"/>
    <x v="1"/>
    <n v="552009600077"/>
    <n v="752"/>
    <s v="552009600077.752"/>
    <n v="199303"/>
    <s v="000000"/>
    <x v="3"/>
    <s v="U-20310"/>
    <m/>
    <n v="227360"/>
    <m/>
    <m/>
    <m/>
    <m/>
    <m/>
  </r>
  <r>
    <s v="DAWN PLANT G - Electric/Controls"/>
    <s v="10G-301"/>
    <s v="REGULATED"/>
    <s v="45600"/>
    <x v="2"/>
    <n v="456009600082"/>
    <n v="84"/>
    <s v="456009600082.84"/>
    <n v="200908"/>
    <s v="000000"/>
    <x v="3"/>
    <n v="20310"/>
    <n v="16792.900000000001"/>
    <m/>
    <m/>
    <n v="3270.87"/>
    <m/>
    <m/>
    <m/>
  </r>
  <r>
    <s v="Dawn Plant G - LED Lighting in Comp Bldg"/>
    <s v="10G-301"/>
    <s v="REGULATED"/>
    <s v="45200"/>
    <x v="1"/>
    <n v="452009600243"/>
    <n v="768"/>
    <s v="452009600243.768"/>
    <n v="201409"/>
    <s v="000000"/>
    <x v="3"/>
    <n v="20310"/>
    <n v="2311.4499999999998"/>
    <m/>
    <m/>
    <m/>
    <m/>
    <m/>
    <m/>
  </r>
  <r>
    <s v="Dawn Plant G - LED Lighting in Comp Bldg"/>
    <s v="10G-301"/>
    <s v="UNREGULATED"/>
    <s v="55200"/>
    <x v="1"/>
    <n v="552009600243"/>
    <n v="768"/>
    <s v="552009600243.768"/>
    <n v="201409"/>
    <s v="000000"/>
    <x v="3"/>
    <s v="U-20310"/>
    <m/>
    <n v="572.80999999999995"/>
    <m/>
    <m/>
    <m/>
    <m/>
    <m/>
  </r>
  <r>
    <s v="DAWN PLANT G - LUBE OIL SYSTEM"/>
    <s v="10G-301"/>
    <s v="REGULATED"/>
    <s v="45600"/>
    <x v="2"/>
    <n v="456009600141"/>
    <n v="200"/>
    <s v="456009600141.200"/>
    <n v="201401"/>
    <s v="000000"/>
    <x v="3"/>
    <n v="20310"/>
    <n v="7466.73"/>
    <m/>
    <m/>
    <m/>
    <m/>
    <m/>
    <m/>
  </r>
  <r>
    <s v="DAWN PLANT G - LUBE OIL SYSTEM"/>
    <s v="10G-301"/>
    <s v="UNREGULATED"/>
    <s v="55600"/>
    <x v="2"/>
    <n v="556009600141"/>
    <n v="200"/>
    <s v="556009600141.200"/>
    <n v="201401"/>
    <s v="000000"/>
    <x v="3"/>
    <s v="U-20310"/>
    <m/>
    <n v="2201.44"/>
    <m/>
    <m/>
    <m/>
    <m/>
    <m/>
  </r>
  <r>
    <s v="DAWN PLANT G - NORTH COMP - CNTRL BLDNG"/>
    <s v="10G-301"/>
    <s v="REGULATED"/>
    <s v="45200"/>
    <x v="1"/>
    <n v="452009600080"/>
    <n v="757"/>
    <s v="452009600080.757"/>
    <n v="199303"/>
    <s v="000000"/>
    <x v="3"/>
    <n v="20310"/>
    <n v="80140"/>
    <m/>
    <m/>
    <m/>
    <m/>
    <m/>
    <m/>
  </r>
  <r>
    <s v="DAWN PLANT G - NORTH COMP - CNTRL BLDNG"/>
    <s v="10G-301"/>
    <s v="REGULATED"/>
    <s v="45200"/>
    <x v="1"/>
    <n v="452009600080"/>
    <n v="840"/>
    <s v="452009600080.840"/>
    <n v="199303"/>
    <s v="000000"/>
    <x v="3"/>
    <n v="20310"/>
    <n v="120210"/>
    <m/>
    <m/>
    <m/>
    <m/>
    <m/>
    <m/>
  </r>
  <r>
    <s v="DAWN PLANT G - NORTH COMP - CNTRL BLDNG"/>
    <s v="10G-301"/>
    <s v="UNREGULATED"/>
    <s v="55200"/>
    <x v="1"/>
    <n v="552009600080"/>
    <n v="757"/>
    <s v="552009600080.757"/>
    <n v="199303"/>
    <s v="000000"/>
    <x v="3"/>
    <s v="U-20310"/>
    <m/>
    <n v="19860"/>
    <m/>
    <m/>
    <m/>
    <m/>
    <m/>
  </r>
  <r>
    <s v="DAWN PLANT G - NORTH COMP - CNTRL BLDNG"/>
    <s v="10G-301"/>
    <s v="UNREGULATED"/>
    <s v="55200"/>
    <x v="1"/>
    <n v="552009600080"/>
    <n v="840"/>
    <s v="552009600080.840"/>
    <n v="199303"/>
    <s v="000000"/>
    <x v="3"/>
    <s v="U-20310"/>
    <m/>
    <n v="29790"/>
    <m/>
    <m/>
    <m/>
    <m/>
    <m/>
  </r>
  <r>
    <s v="DAWN PLANT G - NORTH COMP - CONTROL BUILDING"/>
    <s v="10G-301"/>
    <s v="REGULATED"/>
    <s v="45200"/>
    <x v="1"/>
    <n v="452009600080"/>
    <n v="763"/>
    <s v="452009600080.763"/>
    <n v="199303"/>
    <s v="000000"/>
    <x v="3"/>
    <n v="20310"/>
    <n v="205596.85"/>
    <m/>
    <m/>
    <m/>
    <m/>
    <m/>
    <m/>
  </r>
  <r>
    <s v="DAWN PLANT G - NORTH COMP - CONTROL BUILDING"/>
    <s v="10G-301"/>
    <s v="REGULATED"/>
    <s v="45200"/>
    <x v="1"/>
    <n v="452009600121"/>
    <n v="765"/>
    <s v="452009600121.765"/>
    <n v="200803"/>
    <s v="000000"/>
    <x v="3"/>
    <n v="20310"/>
    <n v="10000.129999999999"/>
    <m/>
    <m/>
    <n v="1104.19"/>
    <m/>
    <m/>
    <m/>
  </r>
  <r>
    <s v="DAWN PLANT G - NORTH COMP - CONTROL BUILDING"/>
    <s v="10G-301"/>
    <s v="UNREGULATED"/>
    <s v="55200"/>
    <x v="1"/>
    <n v="552009600080"/>
    <n v="763"/>
    <s v="552009600080.763"/>
    <n v="199303"/>
    <s v="000000"/>
    <x v="3"/>
    <s v="U-20310"/>
    <m/>
    <n v="50962"/>
    <m/>
    <m/>
    <m/>
    <m/>
    <m/>
  </r>
  <r>
    <s v="DAWN PLANT G - NORTH COMP - CONTROL BUILDING"/>
    <s v="10G-301"/>
    <s v="UNREGULATED"/>
    <s v="55200"/>
    <x v="1"/>
    <n v="552009600121"/>
    <n v="765"/>
    <s v="552009600121.765"/>
    <n v="200803"/>
    <s v="000000"/>
    <x v="3"/>
    <s v="U-20310"/>
    <m/>
    <n v="2207.63"/>
    <m/>
    <m/>
    <n v="3.07"/>
    <m/>
    <m/>
  </r>
  <r>
    <s v="DAWN PLANT G - NORTH COMP - RECYCLE VALVE BUILDI"/>
    <s v="10G-301"/>
    <s v="REGULATED"/>
    <s v="45200"/>
    <x v="1"/>
    <n v="452009600081"/>
    <n v="763"/>
    <s v="452009600081.763"/>
    <n v="199303"/>
    <s v="000000"/>
    <x v="3"/>
    <n v="20310"/>
    <n v="10892.57"/>
    <m/>
    <m/>
    <m/>
    <m/>
    <m/>
    <m/>
  </r>
  <r>
    <s v="DAWN PLANT G - NORTH COMP - RECYCLE VALVE BUILDI"/>
    <s v="10G-301"/>
    <s v="UNREGULATED"/>
    <s v="55200"/>
    <x v="1"/>
    <n v="552009600081"/>
    <n v="763"/>
    <s v="552009600081.763"/>
    <n v="199303"/>
    <s v="000000"/>
    <x v="3"/>
    <s v="U-20310"/>
    <m/>
    <n v="2700"/>
    <m/>
    <m/>
    <m/>
    <m/>
    <m/>
  </r>
  <r>
    <s v="DAWN PLANT G - NORTH COMP - SURGE VALVE BUILDING"/>
    <s v="10G-301"/>
    <s v="REGULATED"/>
    <s v="45200"/>
    <x v="1"/>
    <n v="452009600078"/>
    <n v="763"/>
    <s v="452009600078.763"/>
    <n v="199303"/>
    <s v="000000"/>
    <x v="3"/>
    <n v="20310"/>
    <n v="23216.66"/>
    <m/>
    <m/>
    <m/>
    <m/>
    <m/>
    <m/>
  </r>
  <r>
    <s v="DAWN PLANT G - NORTH COMP - SURGE VALVE BUILDING"/>
    <s v="10G-301"/>
    <s v="UNREGULATED"/>
    <s v="55200"/>
    <x v="1"/>
    <n v="552009600078"/>
    <n v="763"/>
    <s v="552009600078.763"/>
    <n v="199303"/>
    <s v="000000"/>
    <x v="3"/>
    <s v="U-20310"/>
    <m/>
    <n v="5754"/>
    <m/>
    <m/>
    <m/>
    <m/>
    <m/>
  </r>
  <r>
    <s v="DAWN PLANT G - POWER GAS DRYER BUILDING"/>
    <s v="10G-301"/>
    <s v="REGULATED"/>
    <s v="45200"/>
    <x v="1"/>
    <n v="452009600079"/>
    <n v="763"/>
    <s v="452009600079.763"/>
    <n v="199303"/>
    <s v="000000"/>
    <x v="3"/>
    <n v="20310"/>
    <n v="14536.16"/>
    <m/>
    <m/>
    <m/>
    <m/>
    <m/>
    <m/>
  </r>
  <r>
    <s v="DAWN PLANT G - POWER GAS DRYER BUILDING"/>
    <s v="10G-301"/>
    <s v="UNREGULATED"/>
    <s v="55200"/>
    <x v="1"/>
    <n v="552009600079"/>
    <n v="763"/>
    <s v="552009600079.763"/>
    <n v="199303"/>
    <s v="000000"/>
    <x v="3"/>
    <s v="U-20310"/>
    <m/>
    <n v="3603"/>
    <m/>
    <m/>
    <m/>
    <m/>
    <m/>
  </r>
  <r>
    <s v="DAWN PLANT G - POWER TURBINE - HATCH"/>
    <s v="10G-301"/>
    <s v="REGULATED"/>
    <s v="45600"/>
    <x v="2"/>
    <n v="456009600140"/>
    <n v="790"/>
    <s v="456009600140.790"/>
    <n v="201401"/>
    <s v="000000"/>
    <x v="3"/>
    <n v="20310"/>
    <n v="8762.2800000000007"/>
    <m/>
    <m/>
    <m/>
    <m/>
    <m/>
    <m/>
  </r>
  <r>
    <s v="DAWN PLANT G - POWER TURBINE - NREG - HATCH"/>
    <s v="10G-301"/>
    <s v="UNREGULATED"/>
    <s v="55600"/>
    <x v="2"/>
    <n v="556009600140"/>
    <n v="790"/>
    <s v="556009600140.790"/>
    <n v="201401"/>
    <s v="000000"/>
    <x v="3"/>
    <s v="U-20310"/>
    <m/>
    <n v="2583.42"/>
    <m/>
    <m/>
    <m/>
    <m/>
    <m/>
  </r>
  <r>
    <s v="DAWN PLANT G (NORTH PLANT)"/>
    <s v="10G-301"/>
    <s v="REGULATED"/>
    <s v="45600"/>
    <x v="2"/>
    <n v="456009600040"/>
    <n v="615"/>
    <s v="456009600040.615"/>
    <n v="199209"/>
    <s v="000000"/>
    <x v="3"/>
    <n v="20310"/>
    <n v="13213937.09"/>
    <m/>
    <m/>
    <m/>
    <m/>
    <m/>
    <m/>
  </r>
  <r>
    <s v="DAWN PLANT G (NORTH PLANT)"/>
    <s v="10G-301"/>
    <s v="UNREGULATED"/>
    <s v="55600"/>
    <x v="2"/>
    <n v="556009600040"/>
    <n v="615"/>
    <s v="556009600040.615"/>
    <n v="199209"/>
    <s v="000000"/>
    <x v="3"/>
    <s v="U-20310"/>
    <m/>
    <n v="3254840"/>
    <m/>
    <m/>
    <m/>
    <m/>
    <m/>
  </r>
  <r>
    <s v="DAWN PLANT G (NORTH PLANT) - AERO ASSEMBLY"/>
    <s v="10G-301"/>
    <s v="REGULATED"/>
    <s v="45600"/>
    <x v="2"/>
    <n v="456009600040"/>
    <n v="80"/>
    <s v="456009600040.80"/>
    <n v="199209"/>
    <s v="000000"/>
    <x v="3"/>
    <n v="20310"/>
    <n v="1757240.71"/>
    <m/>
    <m/>
    <m/>
    <m/>
    <m/>
    <m/>
  </r>
  <r>
    <s v="DAWN PLANT G (NORTH PLANT) - AERO ASSEMBLY"/>
    <s v="10G-301"/>
    <s v="UNREGULATED"/>
    <s v="55600"/>
    <x v="2"/>
    <n v="556009600040"/>
    <n v="80"/>
    <s v="556009600040.80"/>
    <n v="199209"/>
    <s v="000000"/>
    <x v="3"/>
    <s v="U-20310"/>
    <m/>
    <n v="435522"/>
    <m/>
    <m/>
    <m/>
    <m/>
    <m/>
  </r>
  <r>
    <s v="DAWN PLANT G (NORTH PLANT) - AFTERCOOLER"/>
    <s v="10G-301"/>
    <s v="REGULATED"/>
    <s v="45600"/>
    <x v="2"/>
    <n v="456009600040"/>
    <n v="5"/>
    <s v="456009600040.5"/>
    <n v="199209"/>
    <s v="000000"/>
    <x v="3"/>
    <n v="20310"/>
    <n v="1014727.33"/>
    <m/>
    <m/>
    <m/>
    <m/>
    <m/>
    <m/>
  </r>
  <r>
    <s v="DAWN PLANT G (NORTH PLANT) - AFTERCOOLER"/>
    <s v="10G-301"/>
    <s v="UNREGULATED"/>
    <s v="55600"/>
    <x v="2"/>
    <n v="556009600040"/>
    <n v="5"/>
    <s v="556009600040.5"/>
    <n v="199209"/>
    <s v="000000"/>
    <x v="3"/>
    <s v="U-20310"/>
    <m/>
    <n v="251495"/>
    <m/>
    <m/>
    <m/>
    <m/>
    <m/>
  </r>
  <r>
    <s v="DAWN PLANT G (NORTH PLANT) - BLOCK VALVE"/>
    <s v="10G-301"/>
    <s v="REGULATED"/>
    <s v="45600"/>
    <x v="2"/>
    <n v="456009600040"/>
    <n v="810"/>
    <s v="456009600040.810"/>
    <n v="199209"/>
    <s v="000000"/>
    <x v="3"/>
    <n v="20310"/>
    <n v="629904"/>
    <m/>
    <m/>
    <m/>
    <m/>
    <m/>
    <m/>
  </r>
  <r>
    <s v="DAWN PLANT G (NORTH PLANT) - BLOCK VALVE"/>
    <s v="10G-301"/>
    <s v="UNREGULATED"/>
    <s v="55600"/>
    <x v="2"/>
    <n v="556009600040"/>
    <n v="810"/>
    <s v="556009600040.810"/>
    <n v="199209"/>
    <s v="000000"/>
    <x v="3"/>
    <s v="U-20310"/>
    <m/>
    <n v="156100"/>
    <m/>
    <m/>
    <m/>
    <m/>
    <m/>
  </r>
  <r>
    <s v="DAWN PLANT G (NORTH PLANT) - COMPRESSOR CASE"/>
    <s v="10G-301"/>
    <s v="REGULATED"/>
    <s v="45600"/>
    <x v="2"/>
    <n v="456009600040"/>
    <n v="82"/>
    <s v="456009600040.82"/>
    <n v="199209"/>
    <s v="000000"/>
    <x v="3"/>
    <n v="20310"/>
    <n v="2254640.94"/>
    <m/>
    <m/>
    <m/>
    <m/>
    <m/>
    <m/>
  </r>
  <r>
    <s v="DAWN PLANT G (NORTH PLANT) - COMPRESSOR CASE"/>
    <s v="10G-301"/>
    <s v="UNREGULATED"/>
    <s v="55600"/>
    <x v="2"/>
    <n v="556009600040"/>
    <n v="82"/>
    <s v="556009600040.82"/>
    <n v="199209"/>
    <s v="000000"/>
    <x v="3"/>
    <s v="U-20310"/>
    <m/>
    <n v="558801"/>
    <m/>
    <m/>
    <m/>
    <m/>
    <m/>
  </r>
  <r>
    <s v="DAWN PLANT G (NORTH PLANT) - ELECTRICAL/CONTROLS"/>
    <s v="10G-301"/>
    <s v="REGULATED"/>
    <s v="45600"/>
    <x v="2"/>
    <n v="456009600040"/>
    <n v="84"/>
    <s v="456009600040.84"/>
    <n v="199209"/>
    <s v="000000"/>
    <x v="3"/>
    <n v="20310"/>
    <n v="2322352.44"/>
    <m/>
    <m/>
    <m/>
    <m/>
    <m/>
    <m/>
  </r>
  <r>
    <s v="DAWN PLANT G (NORTH PLANT) - ELECTRICAL/CONTROLS"/>
    <s v="10G-301"/>
    <s v="UNREGULATED"/>
    <s v="55600"/>
    <x v="2"/>
    <n v="556009600040"/>
    <n v="84"/>
    <s v="556009600040.84"/>
    <n v="199209"/>
    <s v="000000"/>
    <x v="3"/>
    <s v="U-20310"/>
    <m/>
    <n v="575583"/>
    <m/>
    <m/>
    <m/>
    <m/>
    <m/>
  </r>
  <r>
    <s v="DAWN PLANT G (NORTH PLANT) - ENGINE RB211-24C"/>
    <s v="10G-301"/>
    <s v="REGULATED"/>
    <s v="45600"/>
    <x v="2"/>
    <n v="456009600040"/>
    <n v="190"/>
    <s v="456009600040.190"/>
    <n v="199209"/>
    <s v="000000"/>
    <x v="3"/>
    <n v="20310"/>
    <n v="3616192.24"/>
    <m/>
    <m/>
    <m/>
    <m/>
    <m/>
    <m/>
  </r>
  <r>
    <s v="DAWN PLANT G (NORTH PLANT) - ENGINE RB211-24C"/>
    <s v="10G-301"/>
    <s v="UNREGULATED"/>
    <s v="55600"/>
    <x v="2"/>
    <n v="556009600040"/>
    <n v="190"/>
    <s v="556009600040.190"/>
    <n v="199209"/>
    <s v="000000"/>
    <x v="3"/>
    <s v="U-20310"/>
    <m/>
    <n v="896254"/>
    <m/>
    <m/>
    <m/>
    <m/>
    <m/>
  </r>
  <r>
    <s v="DAWN PLANT G (NORTH PLANT) - EXHAUST"/>
    <s v="10G-301"/>
    <s v="REGULATED"/>
    <s v="45600"/>
    <x v="2"/>
    <n v="456009600040"/>
    <n v="210"/>
    <s v="456009600040.210"/>
    <n v="199209"/>
    <s v="000000"/>
    <x v="3"/>
    <n v="20310"/>
    <n v="356526"/>
    <m/>
    <m/>
    <m/>
    <m/>
    <m/>
    <m/>
  </r>
  <r>
    <s v="DAWN PLANT G (NORTH PLANT) - EXHAUST"/>
    <s v="10G-301"/>
    <s v="UNREGULATED"/>
    <s v="55600"/>
    <x v="2"/>
    <n v="556009600040"/>
    <n v="210"/>
    <s v="556009600040.210"/>
    <n v="199209"/>
    <s v="000000"/>
    <x v="3"/>
    <s v="U-20310"/>
    <m/>
    <n v="88363"/>
    <m/>
    <m/>
    <m/>
    <m/>
    <m/>
  </r>
  <r>
    <s v="DAWN PLANT G (NORTH PLANT) - FOUNDATION"/>
    <s v="10G-301"/>
    <s v="REGULATED"/>
    <s v="45600"/>
    <x v="2"/>
    <n v="456009600040"/>
    <n v="240"/>
    <s v="456009600040.240"/>
    <n v="199209"/>
    <s v="000000"/>
    <x v="3"/>
    <n v="20310"/>
    <n v="496962.41"/>
    <m/>
    <m/>
    <m/>
    <m/>
    <m/>
    <m/>
  </r>
  <r>
    <s v="DAWN PLANT G (NORTH PLANT) - FOUNDATION"/>
    <s v="10G-301"/>
    <s v="UNREGULATED"/>
    <s v="55600"/>
    <x v="2"/>
    <n v="556009600040"/>
    <n v="240"/>
    <s v="556009600040.240"/>
    <n v="199209"/>
    <s v="000000"/>
    <x v="3"/>
    <s v="U-20310"/>
    <m/>
    <n v="123170"/>
    <m/>
    <m/>
    <m/>
    <m/>
    <m/>
  </r>
  <r>
    <s v="DAWN PLANT G (NORTH PLANT) - LUBE OIL SY"/>
    <s v="10G-301"/>
    <s v="REGULATED"/>
    <s v="45600"/>
    <x v="2"/>
    <n v="456009600040"/>
    <n v="200"/>
    <s v="456009600040.200"/>
    <n v="199209"/>
    <s v="000000"/>
    <x v="3"/>
    <n v="20310"/>
    <n v="763984"/>
    <m/>
    <m/>
    <m/>
    <m/>
    <m/>
    <m/>
  </r>
  <r>
    <s v="DAWN PLANT G (NORTH PLANT) - LUBE OIL SY"/>
    <s v="10G-301"/>
    <s v="UNREGULATED"/>
    <s v="55600"/>
    <x v="2"/>
    <n v="556009600040"/>
    <n v="200"/>
    <s v="556009600040.200"/>
    <n v="199209"/>
    <s v="000000"/>
    <x v="3"/>
    <s v="U-20310"/>
    <m/>
    <n v="189349"/>
    <m/>
    <m/>
    <m/>
    <m/>
    <m/>
  </r>
  <r>
    <s v="DAWN PLANT G (NORTH PLANT) - PIPING &amp; MISC"/>
    <s v="10G-301"/>
    <s v="UNREGULATED"/>
    <s v="55600"/>
    <x v="2"/>
    <n v="556009600058"/>
    <n v="615"/>
    <s v="556009600058.615"/>
    <n v="200811"/>
    <s v="000000"/>
    <x v="3"/>
    <s v="U-20310"/>
    <m/>
    <n v="1350459.45"/>
    <m/>
    <m/>
    <m/>
    <m/>
    <m/>
  </r>
  <r>
    <s v="DAWN PLANT G (NORTH PLANT) - SCRUBBER"/>
    <s v="10G-301"/>
    <s v="REGULATED"/>
    <s v="45600"/>
    <x v="2"/>
    <n v="456009600040"/>
    <n v="720"/>
    <s v="456009600040.720"/>
    <n v="199209"/>
    <s v="000000"/>
    <x v="3"/>
    <n v="20310"/>
    <n v="252890.13"/>
    <m/>
    <m/>
    <m/>
    <m/>
    <m/>
    <m/>
  </r>
  <r>
    <s v="DAWN PLANT G (NORTH PLANT) - SCRUBBER"/>
    <s v="10G-301"/>
    <s v="UNREGULATED"/>
    <s v="55600"/>
    <x v="2"/>
    <n v="556009600040"/>
    <n v="720"/>
    <s v="556009600040.720"/>
    <n v="199209"/>
    <s v="000000"/>
    <x v="3"/>
    <s v="U-20310"/>
    <m/>
    <n v="62678"/>
    <m/>
    <m/>
    <m/>
    <m/>
    <m/>
  </r>
  <r>
    <s v="DAWN PLANT G (NORTH PLANT) - TELEMETRY"/>
    <s v="10G-301"/>
    <s v="REGULATED"/>
    <s v="45600"/>
    <x v="2"/>
    <n v="456009600040"/>
    <n v="780"/>
    <s v="456009600040.780"/>
    <n v="199209"/>
    <s v="000000"/>
    <x v="3"/>
    <n v="20310"/>
    <n v="215412.97"/>
    <m/>
    <m/>
    <m/>
    <m/>
    <m/>
    <m/>
  </r>
  <r>
    <s v="DAWN PLANT G (NORTH PLANT) - TELEMETRY"/>
    <s v="10G-301"/>
    <s v="UNREGULATED"/>
    <s v="55600"/>
    <x v="2"/>
    <n v="556009600040"/>
    <n v="780"/>
    <s v="556009600040.780"/>
    <n v="199209"/>
    <s v="000000"/>
    <x v="3"/>
    <s v="U-20310"/>
    <m/>
    <n v="53389"/>
    <m/>
    <m/>
    <m/>
    <m/>
    <m/>
  </r>
  <r>
    <s v="DAWN PLANT G (NORTH PLANT) - TURBINE"/>
    <s v="10G-301"/>
    <s v="REGULATED"/>
    <s v="45600"/>
    <x v="2"/>
    <n v="456009600040"/>
    <n v="790"/>
    <s v="456009600040.790"/>
    <n v="199209"/>
    <s v="000000"/>
    <x v="3"/>
    <n v="20310"/>
    <n v="1359511.93"/>
    <m/>
    <m/>
    <m/>
    <m/>
    <m/>
    <m/>
  </r>
  <r>
    <s v="DAWN PLANT G (NORTH PLANT) - TURBINE"/>
    <s v="10G-301"/>
    <s v="UNREGULATED"/>
    <s v="55600"/>
    <x v="2"/>
    <n v="556009600040"/>
    <n v="790"/>
    <s v="556009600040.790"/>
    <n v="199209"/>
    <s v="000000"/>
    <x v="3"/>
    <s v="U-20310"/>
    <m/>
    <n v="336948"/>
    <m/>
    <m/>
    <m/>
    <m/>
    <m/>
  </r>
  <r>
    <s v="Dawn Plant G (North Plant) - Turbine Overhaul"/>
    <s v="10G-301"/>
    <s v="REGULATED"/>
    <s v="45600"/>
    <x v="2"/>
    <n v="456009600143"/>
    <n v="790"/>
    <s v="456009600143.790"/>
    <n v="201411"/>
    <s v="000000"/>
    <x v="3"/>
    <n v="20310"/>
    <n v="1286075.1499999999"/>
    <m/>
    <m/>
    <m/>
    <m/>
    <m/>
    <m/>
  </r>
  <r>
    <s v="Dawn Plant G (North Plant) - Turbine Overhaul NR"/>
    <s v="10G-301"/>
    <s v="UNREGULATED"/>
    <s v="55600"/>
    <x v="2"/>
    <n v="556009600143"/>
    <n v="790"/>
    <s v="556009600143.790"/>
    <n v="201411"/>
    <s v="000000"/>
    <x v="3"/>
    <s v="U-20310"/>
    <m/>
    <n v="379178.19"/>
    <m/>
    <m/>
    <m/>
    <m/>
    <m/>
  </r>
  <r>
    <s v="DAWN PLANT G-Electric/Ctrls"/>
    <s v="10G-301"/>
    <s v="UNREGULATED"/>
    <s v="55600"/>
    <x v="2"/>
    <n v="556009600082"/>
    <n v="84"/>
    <s v="556009600082.84"/>
    <n v="200908"/>
    <s v="000000"/>
    <x v="3"/>
    <s v="U-20310"/>
    <m/>
    <n v="3996.1"/>
    <m/>
    <m/>
    <n v="9.35"/>
    <m/>
    <m/>
  </r>
  <r>
    <s v="DAWN PLANT I - AIR INTAKE"/>
    <s v="10G-301"/>
    <s v="UNREGULATED"/>
    <s v="55600"/>
    <x v="2"/>
    <n v="556009800065"/>
    <n v="170"/>
    <s v="556009800065.170"/>
    <n v="200903"/>
    <s v="000000"/>
    <x v="31"/>
    <s v="U-20310"/>
    <m/>
    <n v="643090"/>
    <m/>
    <m/>
    <m/>
    <m/>
    <m/>
  </r>
  <r>
    <s v="DAWN PLANT i - COMPRESSOR BUILDING"/>
    <s v="10G-301"/>
    <s v="UNREGULATED"/>
    <s v="55200"/>
    <x v="1"/>
    <n v="552009800147"/>
    <n v="751"/>
    <s v="552009800147.751"/>
    <n v="200903"/>
    <s v="000000"/>
    <x v="31"/>
    <s v="U-20310"/>
    <m/>
    <n v="3086104.55"/>
    <m/>
    <m/>
    <m/>
    <m/>
    <m/>
  </r>
  <r>
    <s v="DAWN PLANT i - COMPRESSOR BUILDING"/>
    <s v="10G-301"/>
    <s v="UNREGULATED"/>
    <s v="55200"/>
    <x v="1"/>
    <n v="552009800147"/>
    <n v="752"/>
    <s v="552009800147.752"/>
    <n v="200903"/>
    <s v="000000"/>
    <x v="31"/>
    <s v="U-20310"/>
    <m/>
    <n v="475790.9"/>
    <m/>
    <m/>
    <m/>
    <m/>
    <m/>
  </r>
  <r>
    <s v="DAWN PLANT i - COMPRESSOR BUILDING"/>
    <s v="10G-301"/>
    <s v="UNREGULATED"/>
    <s v="55200"/>
    <x v="1"/>
    <n v="552009800147"/>
    <n v="760"/>
    <s v="552009800147.760"/>
    <n v="200903"/>
    <s v="000000"/>
    <x v="31"/>
    <s v="U-20310"/>
    <m/>
    <n v="167949.78"/>
    <m/>
    <m/>
    <m/>
    <m/>
    <m/>
  </r>
  <r>
    <s v="DAWN PLANT i - COMPRESSOR BUILDING"/>
    <s v="10G-301"/>
    <s v="UNREGULATED"/>
    <s v="55200"/>
    <x v="1"/>
    <n v="552009800147"/>
    <n v="761"/>
    <s v="552009800147.761"/>
    <n v="200903"/>
    <s v="000000"/>
    <x v="31"/>
    <s v="U-20310"/>
    <m/>
    <n v="175994.27"/>
    <m/>
    <m/>
    <m/>
    <m/>
    <m/>
  </r>
  <r>
    <s v="DAWN PLANT i - COMPRESSOR BUILDING"/>
    <s v="10G-301"/>
    <s v="UNREGULATED"/>
    <s v="55200"/>
    <x v="1"/>
    <n v="552009800147"/>
    <n v="763"/>
    <s v="552009800147.763"/>
    <n v="200903"/>
    <s v="000000"/>
    <x v="31"/>
    <s v="U-20310"/>
    <m/>
    <n v="1914134.04"/>
    <m/>
    <m/>
    <m/>
    <m/>
    <m/>
  </r>
  <r>
    <s v="DAWN PLANT i - CONTROL BUILDING"/>
    <s v="10G-301"/>
    <s v="UNREGULATED"/>
    <s v="55200"/>
    <x v="1"/>
    <n v="552009800146"/>
    <n v="760"/>
    <s v="552009800146.760"/>
    <n v="200903"/>
    <s v="000000"/>
    <x v="31"/>
    <s v="U-20310"/>
    <m/>
    <n v="25157"/>
    <m/>
    <m/>
    <m/>
    <m/>
    <m/>
  </r>
  <r>
    <s v="DAWN PLANT i - CONTROL BUILDING"/>
    <s v="10G-301"/>
    <s v="UNREGULATED"/>
    <s v="55200"/>
    <x v="1"/>
    <n v="552009800146"/>
    <n v="763"/>
    <s v="552009800146.763"/>
    <n v="200903"/>
    <s v="000000"/>
    <x v="31"/>
    <s v="U-20310"/>
    <m/>
    <n v="405384.89"/>
    <m/>
    <m/>
    <m/>
    <m/>
    <m/>
  </r>
  <r>
    <s v="DAWN PLANT I - EXHAUST"/>
    <s v="10G-301"/>
    <s v="UNREGULATED"/>
    <s v="55600"/>
    <x v="2"/>
    <n v="556009800065"/>
    <n v="210"/>
    <s v="556009800065.210"/>
    <n v="200903"/>
    <s v="000000"/>
    <x v="31"/>
    <s v="U-20310"/>
    <m/>
    <n v="643090"/>
    <m/>
    <m/>
    <m/>
    <m/>
    <m/>
  </r>
  <r>
    <s v="DAWN PLANT I - LUBE OIL SYSTEM"/>
    <s v="10G-301"/>
    <s v="UNREGULATED"/>
    <s v="55600"/>
    <x v="2"/>
    <n v="556009800065"/>
    <n v="200"/>
    <s v="556009800065.200"/>
    <n v="200903"/>
    <s v="000000"/>
    <x v="31"/>
    <s v="U-20310"/>
    <m/>
    <n v="1378050"/>
    <m/>
    <m/>
    <m/>
    <m/>
    <m/>
  </r>
  <r>
    <s v="DAWN PLANT i - RECYCLE BUILDING"/>
    <s v="10G-301"/>
    <s v="UNREGULATED"/>
    <s v="55200"/>
    <x v="1"/>
    <n v="552009800149"/>
    <n v="763"/>
    <s v="552009800149.763"/>
    <n v="200903"/>
    <s v="000000"/>
    <x v="31"/>
    <s v="U-20310"/>
    <m/>
    <n v="131369.18"/>
    <m/>
    <m/>
    <m/>
    <m/>
    <m/>
  </r>
  <r>
    <s v="DAWN PLANT i - REMOTE IO BUILDING"/>
    <s v="10G-301"/>
    <s v="UNREGULATED"/>
    <s v="55200"/>
    <x v="1"/>
    <n v="552009800148"/>
    <n v="763"/>
    <s v="552009800148.763"/>
    <n v="200903"/>
    <s v="000000"/>
    <x v="31"/>
    <s v="U-20310"/>
    <m/>
    <n v="64508.31"/>
    <m/>
    <m/>
    <m/>
    <m/>
    <m/>
  </r>
  <r>
    <s v="DAWN PLANT J - GAS AFTERCOOLER"/>
    <s v="10G-302"/>
    <s v="REGULATED"/>
    <s v="45600"/>
    <x v="2"/>
    <n v="456008700153"/>
    <n v="175"/>
    <s v="456008700153.175"/>
    <n v="201611"/>
    <s v="000000"/>
    <x v="32"/>
    <n v="20310"/>
    <n v="399528.35"/>
    <m/>
    <m/>
    <m/>
    <m/>
    <m/>
    <m/>
  </r>
  <r>
    <s v="DAWN PLANT J - GAS AFTERCOOLER"/>
    <s v="10G-302"/>
    <s v="UNREGULATED"/>
    <s v="55600"/>
    <x v="2"/>
    <n v="556008700153"/>
    <n v="175"/>
    <s v="556008700153.175"/>
    <n v="201611"/>
    <s v="000000"/>
    <x v="32"/>
    <s v="U-20310"/>
    <m/>
    <n v="295303.59999999998"/>
    <m/>
    <m/>
    <m/>
    <m/>
    <m/>
  </r>
  <r>
    <s v="Dawn Plant J - Overhaul"/>
    <s v="10G-302"/>
    <s v="REGULATED"/>
    <s v="45600"/>
    <x v="2"/>
    <n v="456008700147"/>
    <n v="790"/>
    <s v="456008700147.790"/>
    <n v="201411"/>
    <s v="000000"/>
    <x v="32"/>
    <n v="20310"/>
    <n v="110011.52"/>
    <m/>
    <m/>
    <m/>
    <m/>
    <m/>
    <m/>
  </r>
  <r>
    <s v="Dawn Plant J - Overhaul - NReg"/>
    <s v="10G-302"/>
    <s v="UNREGULATED"/>
    <s v="55600"/>
    <x v="2"/>
    <n v="556008700147"/>
    <n v="790"/>
    <s v="556008700147.790"/>
    <n v="201411"/>
    <s v="000000"/>
    <x v="32"/>
    <s v="U-20310"/>
    <m/>
    <n v="81146.649999999994"/>
    <m/>
    <m/>
    <m/>
    <m/>
    <m/>
  </r>
  <r>
    <s v="DAWN PLT A PLC 5 CONVERSION"/>
    <s v="10G-302"/>
    <s v="REGULATED"/>
    <s v="45200"/>
    <x v="1"/>
    <n v="452009000218"/>
    <n v="763"/>
    <s v="452009000218.763"/>
    <n v="201311"/>
    <s v="000000"/>
    <x v="23"/>
    <n v="20310"/>
    <n v="0"/>
    <m/>
    <m/>
    <m/>
    <m/>
    <m/>
    <m/>
  </r>
  <r>
    <s v="DAWN SOUTH YARD - INSULATE WORKSHOP"/>
    <s v="10G-302"/>
    <s v="REGULATED"/>
    <s v="45200"/>
    <x v="1"/>
    <n v="452009000221"/>
    <n v="763"/>
    <s v="452009000221.763"/>
    <n v="201312"/>
    <s v="000000"/>
    <x v="23"/>
    <n v="20310"/>
    <n v="18832.900000000001"/>
    <m/>
    <m/>
    <m/>
    <m/>
    <m/>
    <m/>
  </r>
  <r>
    <s v="DAWN PLT D - POWER GAS DRYER BLDG (YARD VLVE NES"/>
    <s v="10G-301"/>
    <s v="REGULATED"/>
    <s v="45200"/>
    <x v="1"/>
    <n v="452009300059"/>
    <n v="763"/>
    <s v="452009300059.763"/>
    <n v="198903"/>
    <s v="000000"/>
    <x v="15"/>
    <n v="20310"/>
    <n v="9804.2199999999993"/>
    <m/>
    <m/>
    <m/>
    <m/>
    <m/>
    <m/>
  </r>
  <r>
    <s v="DAWN PLT D - POWER GAS DRYER BLDG (YARD VLVE NES"/>
    <s v="10G-301"/>
    <s v="UNREGULATED"/>
    <s v="55200"/>
    <x v="1"/>
    <n v="552009300059"/>
    <n v="763"/>
    <s v="552009300059.763"/>
    <n v="198903"/>
    <s v="000000"/>
    <x v="15"/>
    <s v="U-20310"/>
    <m/>
    <n v="2430"/>
    <m/>
    <m/>
    <m/>
    <m/>
    <m/>
  </r>
  <r>
    <s v="DAWN PLT D - PWR GAS DRYER BLDG (STOR LINES VALV"/>
    <s v="10G-301"/>
    <s v="REGULATED"/>
    <s v="45200"/>
    <x v="1"/>
    <n v="452009300060"/>
    <n v="763"/>
    <s v="452009300060.763"/>
    <n v="198903"/>
    <s v="000000"/>
    <x v="15"/>
    <n v="20310"/>
    <n v="9806.35"/>
    <m/>
    <m/>
    <m/>
    <m/>
    <m/>
    <m/>
  </r>
  <r>
    <s v="DAWN PLT D - PWR GAS DRYER BLDG (STOR LINES VALV"/>
    <s v="10G-301"/>
    <s v="UNREGULATED"/>
    <s v="55200"/>
    <x v="1"/>
    <n v="552009300060"/>
    <n v="763"/>
    <s v="552009300060.763"/>
    <n v="198903"/>
    <s v="000000"/>
    <x v="15"/>
    <s v="U-20310"/>
    <m/>
    <n v="2430"/>
    <m/>
    <m/>
    <m/>
    <m/>
    <m/>
  </r>
  <r>
    <s v="DAWN PLT F-1 Compressor - CTR BRG SEAL UPGR"/>
    <s v="10G-301"/>
    <s v="REGULATED"/>
    <s v="45600"/>
    <x v="2"/>
    <n v="456009500133"/>
    <n v="182"/>
    <s v="456009500133.182"/>
    <n v="201301"/>
    <s v="000000"/>
    <x v="30"/>
    <n v="20310"/>
    <n v="6181.18"/>
    <m/>
    <m/>
    <m/>
    <m/>
    <m/>
    <m/>
  </r>
  <r>
    <s v="DAWN PLT F-1 Compressor - NREG - CTR BRG SEAL UP"/>
    <s v="10G-301"/>
    <s v="UNREGULATED"/>
    <s v="55600"/>
    <x v="2"/>
    <n v="556009500133"/>
    <n v="182"/>
    <s v="556009500133.182"/>
    <n v="201301"/>
    <s v="000000"/>
    <x v="30"/>
    <s v="U-20310"/>
    <m/>
    <n v="1531.8"/>
    <m/>
    <m/>
    <m/>
    <m/>
    <m/>
  </r>
  <r>
    <s v="DAWN PLT F-2 Compressor - CTR BRG SEAL UPGR"/>
    <s v="10G-301"/>
    <s v="REGULATED"/>
    <s v="45600"/>
    <x v="2"/>
    <n v="456009500134"/>
    <n v="182"/>
    <s v="456009500134.182"/>
    <n v="201301"/>
    <s v="000000"/>
    <x v="30"/>
    <n v="20310"/>
    <n v="6181.19"/>
    <m/>
    <m/>
    <m/>
    <m/>
    <m/>
    <m/>
  </r>
  <r>
    <s v="DAWN PLT F-2 Compressor - NREG - CTR BRG SEAL UP"/>
    <s v="10G-301"/>
    <s v="UNREGULATED"/>
    <s v="55600"/>
    <x v="2"/>
    <n v="556009500134"/>
    <n v="182"/>
    <s v="556009500134.182"/>
    <n v="201301"/>
    <s v="000000"/>
    <x v="30"/>
    <s v="U-20310"/>
    <m/>
    <n v="1531.8"/>
    <m/>
    <m/>
    <m/>
    <m/>
    <m/>
  </r>
  <r>
    <s v="Dawn S Sewage Wet Well Pump X186 - HVAC"/>
    <s v="10G-302"/>
    <s v="REGULATED"/>
    <s v="45200"/>
    <x v="1"/>
    <n v="452008600235"/>
    <n v="757"/>
    <s v="452008600235.757"/>
    <n v="201412"/>
    <s v="000000"/>
    <x v="1"/>
    <n v="20310"/>
    <n v="3601.55"/>
    <m/>
    <m/>
    <m/>
    <m/>
    <m/>
    <m/>
  </r>
  <r>
    <s v="Dawn S Sewage Wet Well Pump X186 - HVAC"/>
    <s v="10G-302"/>
    <s v="UNREGULATED"/>
    <s v="55200"/>
    <x v="1"/>
    <n v="552008600235"/>
    <n v="757"/>
    <s v="552008600235.757"/>
    <n v="201412"/>
    <s v="000000"/>
    <x v="1"/>
    <s v="U-20310"/>
    <m/>
    <n v="892.52"/>
    <m/>
    <m/>
    <m/>
    <m/>
    <m/>
  </r>
  <r>
    <s v="DAWN S YARD - ASPHALT PARKING AREA"/>
    <s v="10G-302"/>
    <s v="REGULATED"/>
    <s v="45200"/>
    <x v="1"/>
    <n v="452008600208"/>
    <n v="752"/>
    <s v="452008600208.752"/>
    <n v="201210"/>
    <s v="000000"/>
    <x v="1"/>
    <n v="20310"/>
    <n v="85198.44"/>
    <m/>
    <m/>
    <m/>
    <m/>
    <m/>
    <m/>
  </r>
  <r>
    <s v="Dawn S Yard - Key Replacements"/>
    <s v="10G-302"/>
    <s v="REGULATED"/>
    <s v="45200"/>
    <x v="1"/>
    <n v="452008600244"/>
    <n v="768"/>
    <s v="452008600244.768"/>
    <n v="201401"/>
    <s v="000000"/>
    <x v="1"/>
    <n v="20310"/>
    <n v="2083.4699999999998"/>
    <m/>
    <m/>
    <m/>
    <m/>
    <m/>
    <m/>
  </r>
  <r>
    <s v="Dawn S Yard - Key Replacements"/>
    <s v="10G-302"/>
    <s v="UNREGULATED"/>
    <s v="55200"/>
    <x v="1"/>
    <n v="552008600244"/>
    <n v="768"/>
    <s v="552008600244.768"/>
    <n v="201401"/>
    <s v="000000"/>
    <x v="1"/>
    <s v="U-20310"/>
    <m/>
    <n v="516.32000000000005"/>
    <m/>
    <m/>
    <m/>
    <m/>
    <m/>
  </r>
  <r>
    <s v="Dawn S Yard - Oil Water Intrceptor X186"/>
    <s v="10G-302"/>
    <s v="UNREGULATED"/>
    <s v="55200"/>
    <x v="1"/>
    <n v="552008600238"/>
    <n v="763"/>
    <s v="552008600238.763"/>
    <n v="201412"/>
    <s v="000000"/>
    <x v="1"/>
    <s v="U-20310"/>
    <m/>
    <n v="11416.84"/>
    <m/>
    <m/>
    <m/>
    <m/>
    <m/>
  </r>
  <r>
    <s v="Dawn S Yard - Tech Workshop - Fire Pump"/>
    <s v="10G-302"/>
    <s v="UNREGULATED"/>
    <s v="55200"/>
    <x v="1"/>
    <n v="552008600246"/>
    <n v="768"/>
    <s v="552008600246.768"/>
    <n v="201404"/>
    <s v="000000"/>
    <x v="1"/>
    <s v="U-20310"/>
    <m/>
    <n v="3872.7"/>
    <m/>
    <m/>
    <m/>
    <m/>
    <m/>
  </r>
  <r>
    <s v="Dawn S Yard - Wash Bay Unit Heater - HVAC"/>
    <s v="10G-302"/>
    <s v="UNREGULATED"/>
    <s v="55200"/>
    <x v="1"/>
    <n v="552008600251"/>
    <n v="757"/>
    <s v="552008600251.757"/>
    <n v="201511"/>
    <s v="000000"/>
    <x v="1"/>
    <s v="U-20310"/>
    <m/>
    <n v="1581.69"/>
    <m/>
    <m/>
    <m/>
    <m/>
    <m/>
  </r>
  <r>
    <s v="Dawn S Yard Asphalt Parking Area 10G-302"/>
    <s v="10G-302"/>
    <s v="UNREGULATED"/>
    <s v="55200"/>
    <x v="1"/>
    <n v="552008600208"/>
    <n v="752"/>
    <s v="552008600208.752"/>
    <n v="201210"/>
    <s v="000000"/>
    <x v="1"/>
    <s v="U-20310"/>
    <m/>
    <n v="21115.69"/>
    <m/>
    <m/>
    <m/>
    <m/>
    <m/>
  </r>
  <r>
    <s v="Dawn S Yard -Central Control Room Sewage Line Re"/>
    <s v="10G-302"/>
    <s v="REGULATED"/>
    <s v="45200"/>
    <x v="1"/>
    <n v="452008600247"/>
    <n v="763"/>
    <s v="452008600247.763"/>
    <n v="201412"/>
    <s v="000000"/>
    <x v="1"/>
    <n v="20310"/>
    <n v="47541.36"/>
    <m/>
    <m/>
    <m/>
    <m/>
    <m/>
    <m/>
  </r>
  <r>
    <s v="Dawn S Yard -Central Control Room Sewage Line Re"/>
    <s v="10G-302"/>
    <s v="UNREGULATED"/>
    <s v="55200"/>
    <x v="1"/>
    <n v="552008600247"/>
    <n v="763"/>
    <s v="552008600247.763"/>
    <n v="201412"/>
    <s v="000000"/>
    <x v="1"/>
    <s v="U-20310"/>
    <m/>
    <n v="11781.52"/>
    <m/>
    <m/>
    <m/>
    <m/>
    <m/>
  </r>
  <r>
    <s v="Dawn S Yard Odourant upgrade"/>
    <s v="10G-302"/>
    <s v="REGULATED"/>
    <s v="45700"/>
    <x v="0"/>
    <n v="457008600098"/>
    <n v="581"/>
    <s v="457008600098.581"/>
    <n v="201301"/>
    <s v="000000"/>
    <x v="1"/>
    <n v="20310"/>
    <n v="5982.46"/>
    <m/>
    <m/>
    <m/>
    <m/>
    <m/>
    <m/>
  </r>
  <r>
    <s v="Dawn S Yard Odourant upgrade Controls"/>
    <s v="10G-302"/>
    <s v="REGULATED"/>
    <s v="45700"/>
    <x v="0"/>
    <n v="457008600098"/>
    <n v="780"/>
    <s v="457008600098.780"/>
    <n v="201301"/>
    <s v="000000"/>
    <x v="1"/>
    <n v="20310"/>
    <n v="20359.509999999998"/>
    <m/>
    <m/>
    <m/>
    <m/>
    <m/>
    <m/>
  </r>
  <r>
    <s v="Dawn S Yard Odourant upgrade controls"/>
    <s v="10G-302"/>
    <s v="UNREGULATED"/>
    <s v="55700"/>
    <x v="0"/>
    <n v="557008600098"/>
    <n v="780"/>
    <s v="557008600098.780"/>
    <n v="201208"/>
    <s v="000000"/>
    <x v="1"/>
    <s v="U-20310"/>
    <m/>
    <n v="2247.1"/>
    <m/>
    <m/>
    <m/>
    <m/>
    <m/>
  </r>
  <r>
    <s v="Dawn S Yard Odourant upgrade MOIS cabinet"/>
    <s v="10G-302"/>
    <s v="UNREGULATED"/>
    <s v="55700"/>
    <x v="0"/>
    <n v="557008600098"/>
    <n v="581"/>
    <s v="557008600098.581"/>
    <n v="201208"/>
    <s v="000000"/>
    <x v="1"/>
    <s v="U-20310"/>
    <m/>
    <n v="660.29"/>
    <m/>
    <m/>
    <m/>
    <m/>
    <m/>
  </r>
  <r>
    <s v="Dawn S Yard Odourant upgrade Tank"/>
    <s v="10G-302"/>
    <s v="REGULATED"/>
    <s v="45700"/>
    <x v="0"/>
    <n v="457008600098"/>
    <n v="580"/>
    <s v="457008600098.580"/>
    <n v="201301"/>
    <s v="000000"/>
    <x v="1"/>
    <n v="20310"/>
    <n v="23716.35"/>
    <m/>
    <m/>
    <m/>
    <m/>
    <m/>
    <m/>
  </r>
  <r>
    <s v="Dawn S Yard Odourant upgrade Tank"/>
    <s v="10G-302"/>
    <s v="UNREGULATED"/>
    <s v="55700"/>
    <x v="0"/>
    <n v="557008600098"/>
    <n v="580"/>
    <s v="557008600098.580"/>
    <n v="201208"/>
    <s v="000000"/>
    <x v="1"/>
    <s v="U-20310"/>
    <m/>
    <n v="2617.59"/>
    <m/>
    <m/>
    <m/>
    <m/>
    <m/>
  </r>
  <r>
    <s v="Dawn S Yard Oil Water Intrceptor - bldg structur"/>
    <s v="10G-302"/>
    <s v="REGULATED"/>
    <s v="45200"/>
    <x v="1"/>
    <n v="452008600238"/>
    <n v="763"/>
    <s v="452008600238.763"/>
    <n v="201412"/>
    <s v="000000"/>
    <x v="1"/>
    <n v="20310"/>
    <n v="46068.06"/>
    <m/>
    <m/>
    <m/>
    <m/>
    <m/>
    <m/>
  </r>
  <r>
    <s v="Dawn S Yard STO LED LIGHTING UPG INSID - 40 year"/>
    <s v="10G-302"/>
    <s v="REGULATED"/>
    <s v="45200"/>
    <x v="1"/>
    <n v="452008600262"/>
    <n v="763"/>
    <s v="452008600262.763"/>
    <n v="201512"/>
    <s v="000000"/>
    <x v="1"/>
    <n v="20310"/>
    <n v="14850.17"/>
    <m/>
    <m/>
    <m/>
    <m/>
    <m/>
    <m/>
  </r>
  <r>
    <s v="Dawn S Yard STO LED LIGHTING UPG INSID - 40 year"/>
    <s v="10G-302"/>
    <s v="UNREGULATED"/>
    <s v="55200"/>
    <x v="1"/>
    <n v="552008600262"/>
    <n v="763"/>
    <s v="552008600262.763"/>
    <n v="201512"/>
    <s v="000000"/>
    <x v="1"/>
    <s v="U-20310"/>
    <m/>
    <n v="3689.37"/>
    <m/>
    <m/>
    <m/>
    <m/>
    <m/>
  </r>
  <r>
    <s v="Dawn S Yard Tech Workshop - Fire Pump"/>
    <s v="10G-302"/>
    <s v="REGULATED"/>
    <s v="45200"/>
    <x v="1"/>
    <n v="452008600246"/>
    <n v="768"/>
    <s v="452008600246.768"/>
    <n v="201404"/>
    <s v="000000"/>
    <x v="1"/>
    <n v="20310"/>
    <n v="15627.3"/>
    <m/>
    <m/>
    <m/>
    <m/>
    <m/>
    <m/>
  </r>
  <r>
    <s v="Dawn S Yard Wash Bay Door - Int &amp; Ext Bldg"/>
    <s v="10G-302"/>
    <s v="REGULATED"/>
    <s v="45200"/>
    <x v="1"/>
    <n v="452008600250"/>
    <n v="768"/>
    <s v="452008600250.768"/>
    <n v="201505"/>
    <s v="000000"/>
    <x v="1"/>
    <n v="20310"/>
    <n v="6130.65"/>
    <m/>
    <m/>
    <m/>
    <m/>
    <m/>
    <m/>
  </r>
  <r>
    <s v="Dawn S Yard Wash Bay Unit Heater - HVAC"/>
    <s v="10G-302"/>
    <s v="REGULATED"/>
    <s v="45200"/>
    <x v="1"/>
    <n v="452008600251"/>
    <n v="757"/>
    <s v="452008600251.757"/>
    <n v="201504"/>
    <s v="000000"/>
    <x v="1"/>
    <n v="20310"/>
    <n v="6366.52"/>
    <m/>
    <m/>
    <m/>
    <m/>
    <m/>
    <m/>
  </r>
  <r>
    <s v="DAWN S YARD-PLC5 CONVERSION UPGRADES - Electr Co"/>
    <s v="10G-302"/>
    <s v="REGULATED"/>
    <s v="45700"/>
    <x v="0"/>
    <n v="457008600182"/>
    <n v="780"/>
    <s v="457008600182.780"/>
    <n v="201712"/>
    <s v="000000"/>
    <x v="1"/>
    <n v="20310"/>
    <n v="48891.38"/>
    <m/>
    <m/>
    <m/>
    <m/>
    <m/>
    <m/>
  </r>
  <r>
    <s v="Dawn S Yd Drip Tank Footgs - NReg - Bldg Str 40"/>
    <s v="10G-302"/>
    <s v="UNREGULATED"/>
    <s v="55200"/>
    <x v="1"/>
    <n v="552008600217"/>
    <n v="763"/>
    <s v="552008600217.763"/>
    <n v="201301"/>
    <s v="000000"/>
    <x v="1"/>
    <s v="U-20310"/>
    <m/>
    <n v="5833.08"/>
    <m/>
    <m/>
    <m/>
    <m/>
    <m/>
  </r>
  <r>
    <s v="DAWN S. YARD BOILER - HEATER"/>
    <s v="10G-302"/>
    <s v="REGULATED"/>
    <s v="45700"/>
    <x v="0"/>
    <n v="457008600149"/>
    <n v="310"/>
    <s v="457008600149.310"/>
    <n v="201606"/>
    <s v="000000"/>
    <x v="1"/>
    <n v="20310"/>
    <n v="341157.23"/>
    <m/>
    <m/>
    <m/>
    <m/>
    <m/>
    <m/>
  </r>
  <r>
    <s v="DAWN S. YARD BOILER - HEATER"/>
    <s v="10G-302"/>
    <s v="UNREGULATED"/>
    <s v="55700"/>
    <x v="0"/>
    <n v="557008600149"/>
    <n v="310"/>
    <s v="557008600149.310"/>
    <n v="201606"/>
    <s v="000000"/>
    <x v="1"/>
    <s v="U-20310"/>
    <m/>
    <n v="37431.31"/>
    <m/>
    <m/>
    <m/>
    <m/>
    <m/>
  </r>
  <r>
    <s v="Dawn Sewage Lagoon - Interior &amp; Exterior Bldg"/>
    <s v="10G-301"/>
    <s v="REGULATED"/>
    <s v="45200"/>
    <x v="1"/>
    <n v="452009300249"/>
    <n v="768"/>
    <s v="452009300249.768"/>
    <n v="201506"/>
    <s v="000000"/>
    <x v="15"/>
    <n v="20310"/>
    <n v="82839.009999999995"/>
    <m/>
    <m/>
    <m/>
    <m/>
    <m/>
    <m/>
  </r>
  <r>
    <s v="Dawn Sewage Lagoon - Interior &amp; Exterior Bldg"/>
    <s v="10G-301"/>
    <s v="UNREGULATED"/>
    <s v="55200"/>
    <x v="1"/>
    <n v="552009300249"/>
    <n v="768"/>
    <s v="552009300249.768"/>
    <n v="201511"/>
    <s v="000000"/>
    <x v="15"/>
    <s v="U-20310"/>
    <m/>
    <n v="22554.13"/>
    <m/>
    <m/>
    <m/>
    <m/>
    <m/>
  </r>
  <r>
    <s v="Dawn Sewage Lagoon #2 Liner - Int &amp; Ext Bldg"/>
    <s v="10G-301"/>
    <s v="REGULATED"/>
    <s v="45200"/>
    <x v="1"/>
    <n v="452009300252"/>
    <n v="768"/>
    <s v="452009300252.768"/>
    <n v="201510"/>
    <s v="000000"/>
    <x v="15"/>
    <n v="20310"/>
    <n v="446182.28"/>
    <m/>
    <m/>
    <m/>
    <m/>
    <m/>
    <m/>
  </r>
  <r>
    <s v="Dawn Sewage Lagoon #2 Liner - Int &amp; Ext Bldg"/>
    <s v="10G-301"/>
    <s v="UNREGULATED"/>
    <s v="55200"/>
    <x v="1"/>
    <n v="552009300252"/>
    <n v="768"/>
    <s v="552009300252.768"/>
    <n v="201511"/>
    <s v="000000"/>
    <x v="15"/>
    <s v="U-20310"/>
    <m/>
    <n v="121479.67"/>
    <m/>
    <m/>
    <m/>
    <m/>
    <m/>
  </r>
  <r>
    <s v="Dawn South - Storage Tank Compliance (4 Tanks)"/>
    <s v="10G-302"/>
    <s v="REGULATED"/>
    <s v="45700"/>
    <x v="0"/>
    <n v="457008600194"/>
    <n v="615"/>
    <s v="457008600194.615"/>
    <n v="201712"/>
    <s v="000000"/>
    <x v="1"/>
    <n v="20310"/>
    <n v="172249.29"/>
    <m/>
    <m/>
    <m/>
    <m/>
    <m/>
    <m/>
  </r>
  <r>
    <s v="Dawn South - Storage Tank Compliance (4 Tanks)"/>
    <s v="10G-302"/>
    <s v="UNREGULATED"/>
    <s v="55700"/>
    <x v="0"/>
    <n v="557008600194"/>
    <n v="615"/>
    <s v="557008600194.615"/>
    <n v="201712"/>
    <s v="000000"/>
    <x v="1"/>
    <s v="U-20310"/>
    <m/>
    <n v="19378.47"/>
    <m/>
    <m/>
    <m/>
    <m/>
    <m/>
  </r>
  <r>
    <s v="DAWN SOUTH ADMIN. - Unit Heater Replacement"/>
    <s v="10G-302"/>
    <s v="REGULATED"/>
    <s v="45200"/>
    <x v="1"/>
    <n v="452008600223"/>
    <n v="757"/>
    <s v="452008600223.757"/>
    <n v="201312"/>
    <s v="000000"/>
    <x v="1"/>
    <n v="20310"/>
    <n v="3687.74"/>
    <m/>
    <m/>
    <m/>
    <m/>
    <m/>
    <m/>
  </r>
  <r>
    <s v="DAWN SOUTH ADMIN. - Unit Heater Replacement"/>
    <s v="10G-302"/>
    <s v="UNREGULATED"/>
    <s v="55200"/>
    <x v="1"/>
    <n v="552008600223"/>
    <n v="757"/>
    <s v="552008600223.757"/>
    <n v="201312"/>
    <s v="000000"/>
    <x v="1"/>
    <s v="U-20310"/>
    <m/>
    <n v="913.88"/>
    <m/>
    <m/>
    <m/>
    <m/>
    <m/>
  </r>
  <r>
    <s v="DAWN PLANT A WAREHOUSE - UNIT HEATER REPL"/>
    <s v="10G-302"/>
    <s v="REGULATED"/>
    <s v="45200"/>
    <x v="1"/>
    <n v="452009000222"/>
    <n v="757"/>
    <s v="452009000222.757"/>
    <n v="201312"/>
    <s v="000000"/>
    <x v="23"/>
    <n v="20310"/>
    <n v="2814.77"/>
    <m/>
    <m/>
    <m/>
    <m/>
    <m/>
    <m/>
  </r>
  <r>
    <s v="DAWN PLANT A WAREHOUSE -COMPR BLDG -SERVICE PLAT"/>
    <s v="10G-302"/>
    <s v="REGULATED"/>
    <s v="45200"/>
    <x v="1"/>
    <n v="452009000254"/>
    <n v="763"/>
    <s v="452009000254.763"/>
    <n v="201508"/>
    <s v="000000"/>
    <x v="23"/>
    <n v="20310"/>
    <n v="11614.5"/>
    <m/>
    <m/>
    <m/>
    <m/>
    <m/>
    <m/>
  </r>
  <r>
    <s v="DAWN SOUTH YARD -  GARAGE UNIT HEATER"/>
    <s v="10G-302"/>
    <s v="REGULATED"/>
    <s v="45200"/>
    <x v="1"/>
    <n v="452009000307"/>
    <n v="757"/>
    <s v="452009000307.757"/>
    <n v="201712"/>
    <s v="000000"/>
    <x v="23"/>
    <n v="20310"/>
    <n v="2735.81"/>
    <m/>
    <m/>
    <m/>
    <m/>
    <m/>
    <m/>
  </r>
  <r>
    <s v="DAWN PLANT A - MARKET BOILER"/>
    <s v="10G-302"/>
    <s v="REGULATED"/>
    <s v="45600"/>
    <x v="2"/>
    <n v="456009000025"/>
    <n v="615"/>
    <s v="456009000025.615"/>
    <n v="199809"/>
    <s v="000000"/>
    <x v="23"/>
    <n v="20310"/>
    <n v="0"/>
    <m/>
    <m/>
    <m/>
    <m/>
    <m/>
    <m/>
  </r>
  <r>
    <s v="STO HPC DAWN WEST YARD -Pipe, valve, misc"/>
    <s v="10G-302"/>
    <s v="REGULATED"/>
    <s v="45600"/>
    <x v="2"/>
    <n v="456008600162"/>
    <n v="615"/>
    <s v="456008600162.615"/>
    <n v="201510"/>
    <s v="000000"/>
    <x v="1"/>
    <n v="20310"/>
    <n v="149453.38"/>
    <m/>
    <m/>
    <m/>
    <m/>
    <m/>
    <m/>
  </r>
  <r>
    <s v="DAWN SOUTH YARD - AUX #1"/>
    <s v="10G-302"/>
    <s v="REGULATED"/>
    <s v="45600"/>
    <x v="2"/>
    <n v="456009000049"/>
    <n v="615"/>
    <s v="456009000049.615"/>
    <n v="200609"/>
    <s v="000000"/>
    <x v="23"/>
    <n v="20310"/>
    <n v="69297.62"/>
    <m/>
    <m/>
    <m/>
    <m/>
    <m/>
    <m/>
  </r>
  <r>
    <s v="DAWN PLANT A -GAS TRUBINE"/>
    <s v="10G-302"/>
    <s v="REGULATED"/>
    <s v="45600"/>
    <x v="2"/>
    <n v="456009000084"/>
    <n v="189"/>
    <s v="456009000084.189"/>
    <n v="201301"/>
    <s v="000000"/>
    <x v="23"/>
    <n v="20310"/>
    <n v="0"/>
    <m/>
    <m/>
    <m/>
    <m/>
    <m/>
    <m/>
  </r>
  <r>
    <s v="DAWN PLANT A WAREHOUSE - BOILER ROOM AIR COMP-AU"/>
    <s v="10G-302"/>
    <s v="UNREGULATED"/>
    <s v="55200"/>
    <x v="1"/>
    <n v="552009000004"/>
    <n v="763"/>
    <s v="552009000004.763"/>
    <n v="195402"/>
    <s v="000000"/>
    <x v="23"/>
    <s v="U-20310"/>
    <m/>
    <n v="49587"/>
    <m/>
    <m/>
    <m/>
    <m/>
    <m/>
  </r>
  <r>
    <s v="DAWN PLANT A WAREHOUSE - BOILER HOUSE"/>
    <s v="10G-302"/>
    <s v="UNREGULATED"/>
    <s v="55200"/>
    <x v="1"/>
    <n v="552009000007"/>
    <n v="760"/>
    <s v="552009000007.760"/>
    <n v="199809"/>
    <s v="000000"/>
    <x v="23"/>
    <s v="U-20310"/>
    <m/>
    <n v="12945"/>
    <m/>
    <m/>
    <m/>
    <m/>
    <m/>
  </r>
  <r>
    <s v="DAWN PLANT A WAREHOUSE - BOILER HOUSE"/>
    <s v="10G-302"/>
    <s v="UNREGULATED"/>
    <s v="55200"/>
    <x v="1"/>
    <n v="552009000007"/>
    <n v="763"/>
    <s v="552009000007.763"/>
    <n v="196203"/>
    <s v="000000"/>
    <x v="23"/>
    <s v="U-20310"/>
    <m/>
    <n v="2032"/>
    <m/>
    <m/>
    <m/>
    <m/>
    <m/>
  </r>
  <r>
    <s v="DAWN SOUTH YARD - CCR COMP CONTROL ROOM ELEC"/>
    <s v="10G-302"/>
    <s v="UNREGULATED"/>
    <s v="55200"/>
    <x v="1"/>
    <n v="552009000008"/>
    <n v="761"/>
    <s v="552009000008.761"/>
    <n v="197803"/>
    <s v="000000"/>
    <x v="23"/>
    <s v="U-20310"/>
    <m/>
    <n v="21162"/>
    <m/>
    <m/>
    <m/>
    <m/>
    <m/>
  </r>
  <r>
    <s v="DAWN SOUTH YARD - CCR COMP CONTROL ROOM"/>
    <s v="10G-302"/>
    <s v="UNREGULATED"/>
    <s v="55200"/>
    <x v="1"/>
    <n v="552009000008"/>
    <n v="763"/>
    <s v="552009000008.763"/>
    <n v="197803"/>
    <s v="000000"/>
    <x v="23"/>
    <s v="U-20310"/>
    <m/>
    <n v="137976"/>
    <m/>
    <m/>
    <m/>
    <m/>
    <m/>
  </r>
  <r>
    <s v="Dawn South Yard - Central Control Room Upgrade"/>
    <s v="10G-302"/>
    <s v="REGULATED"/>
    <s v="45200"/>
    <x v="1"/>
    <n v="452008600233"/>
    <n v="768"/>
    <s v="452008600233.768"/>
    <n v="201411"/>
    <s v="000000"/>
    <x v="1"/>
    <n v="20310"/>
    <n v="97754.62"/>
    <m/>
    <m/>
    <m/>
    <m/>
    <m/>
    <m/>
  </r>
  <r>
    <s v="Dawn South Yard - Central Control Room Upgrade"/>
    <s v="10G-302"/>
    <s v="UNREGULATED"/>
    <s v="55200"/>
    <x v="1"/>
    <n v="552008600233"/>
    <n v="768"/>
    <s v="552008600233.768"/>
    <n v="201411"/>
    <s v="000000"/>
    <x v="1"/>
    <s v="U-20310"/>
    <m/>
    <n v="24286.11"/>
    <m/>
    <m/>
    <m/>
    <m/>
    <m/>
  </r>
  <r>
    <s v="DAWN SOUTH YARD - CCR COMP CONTROL ROOM ELEC"/>
    <s v="10G-302"/>
    <s v="UNREGULATED"/>
    <s v="55200"/>
    <x v="1"/>
    <n v="552009000008"/>
    <n v="840"/>
    <s v="552009000008.840"/>
    <n v="197803"/>
    <s v="000000"/>
    <x v="23"/>
    <s v="U-20310"/>
    <m/>
    <n v="14895"/>
    <m/>
    <m/>
    <m/>
    <m/>
    <m/>
  </r>
  <r>
    <s v="DAWN SOUTH YARD - LAND - YARD SITE"/>
    <s v="10G-302"/>
    <s v="REGULATED"/>
    <s v="45000"/>
    <x v="7"/>
    <n v="450009000002"/>
    <n v="1949"/>
    <s v="450009000002.1949"/>
    <n v="194903"/>
    <s v="000000"/>
    <x v="23"/>
    <n v="20310"/>
    <n v="4728.25"/>
    <m/>
    <m/>
    <m/>
    <m/>
    <m/>
    <m/>
  </r>
  <r>
    <s v="DAWN SOUTH YARD COMPRESSOR STATION SITE - L"/>
    <s v="10G-302"/>
    <s v="REGULATED"/>
    <s v="45000"/>
    <x v="7"/>
    <n v="450009000005"/>
    <n v="1966"/>
    <s v="450009000005.1966"/>
    <n v="196504"/>
    <s v="000000"/>
    <x v="23"/>
    <n v="20310"/>
    <n v="2178.06"/>
    <m/>
    <n v="2178.06"/>
    <m/>
    <m/>
    <m/>
    <m/>
  </r>
  <r>
    <s v="DAWN SOUTH YARD COMPRESSOR STATION SITE - L"/>
    <s v="10G-302"/>
    <s v="REGULATED"/>
    <s v="45000"/>
    <x v="7"/>
    <n v="450009000006"/>
    <n v="1964"/>
    <s v="450009000006.1964"/>
    <n v="196306"/>
    <s v="000000"/>
    <x v="23"/>
    <n v="20310"/>
    <n v="4331.72"/>
    <m/>
    <m/>
    <m/>
    <m/>
    <m/>
    <m/>
  </r>
  <r>
    <s v="Dawn South Yard - High Performance Coating"/>
    <s v="10G-302"/>
    <s v="REGULATED"/>
    <s v="45700"/>
    <x v="0"/>
    <n v="457008600129"/>
    <n v="615"/>
    <s v="457008600129.615"/>
    <n v="201411"/>
    <s v="000000"/>
    <x v="1"/>
    <n v="20310"/>
    <n v="184641.77"/>
    <m/>
    <m/>
    <m/>
    <m/>
    <m/>
    <m/>
  </r>
  <r>
    <s v="Dawn South Yard - High Performance Coating"/>
    <s v="10G-302"/>
    <s v="UNREGULATED"/>
    <s v="55700"/>
    <x v="0"/>
    <n v="557008600129"/>
    <n v="615"/>
    <s v="557008600129.615"/>
    <n v="201411"/>
    <s v="000000"/>
    <x v="1"/>
    <s v="U-20310"/>
    <m/>
    <n v="20379.07"/>
    <m/>
    <m/>
    <m/>
    <m/>
    <m/>
  </r>
  <r>
    <s v="DAWN PLANT A WAREHOUSE-COMPRESSOR BUILDING (SOUT"/>
    <s v="10G-302"/>
    <s v="UNREGULATED"/>
    <s v="55200"/>
    <x v="1"/>
    <n v="552009000009"/>
    <n v="761"/>
    <s v="552009000009.761"/>
    <n v="195003"/>
    <s v="000000"/>
    <x v="23"/>
    <s v="U-20310"/>
    <m/>
    <n v="5100"/>
    <m/>
    <m/>
    <m/>
    <m/>
    <m/>
  </r>
  <r>
    <s v="DAWN PLANT A WAREHOUSE-COMPRESSOR BUILDING (SOUT"/>
    <s v="10G-302"/>
    <s v="UNREGULATED"/>
    <s v="55200"/>
    <x v="1"/>
    <n v="552009000009"/>
    <n v="762"/>
    <s v="552009000009.762"/>
    <n v="200710"/>
    <s v="000000"/>
    <x v="23"/>
    <s v="U-20310"/>
    <m/>
    <n v="1118"/>
    <m/>
    <m/>
    <m/>
    <m/>
    <m/>
  </r>
  <r>
    <s v="DAWN SOUTH YARD COMPRESSOR STATION"/>
    <s v="10G-302"/>
    <s v="REGULATED"/>
    <s v="45000"/>
    <x v="7"/>
    <n v="450009000009"/>
    <n v="1991"/>
    <s v="450009000009.1991"/>
    <n v="199005"/>
    <s v="000000"/>
    <x v="23"/>
    <n v="20310"/>
    <n v="234576.91"/>
    <m/>
    <m/>
    <m/>
    <m/>
    <m/>
    <m/>
  </r>
  <r>
    <s v="DAWN SOUTH YARD OPERATIONS CENTRE 2ND"/>
    <s v="10G-302"/>
    <s v="REGULATED"/>
    <s v="45000"/>
    <x v="7"/>
    <n v="450009000010"/>
    <n v="1990"/>
    <s v="450009000010.1990"/>
    <n v="198912"/>
    <s v="000000"/>
    <x v="23"/>
    <n v="20310"/>
    <n v="361705.73"/>
    <m/>
    <m/>
    <m/>
    <m/>
    <m/>
    <m/>
  </r>
  <r>
    <s v="DAWN SOUTH YARD PROPERTY ENLARGEMENT"/>
    <s v="10G-302"/>
    <s v="REGULATED"/>
    <s v="45000"/>
    <x v="7"/>
    <n v="450009000012"/>
    <n v="1994"/>
    <s v="450009000012.1994"/>
    <n v="199305"/>
    <s v="000000"/>
    <x v="23"/>
    <n v="20310"/>
    <n v="428349.67"/>
    <m/>
    <m/>
    <m/>
    <m/>
    <m/>
    <m/>
  </r>
  <r>
    <s v="DAWN SOUTH YARD - LAND"/>
    <s v="10G-302"/>
    <s v="REGULATED"/>
    <s v="45000"/>
    <x v="7"/>
    <n v="450009000013"/>
    <n v="1970"/>
    <s v="450009000013.1970"/>
    <n v="196905"/>
    <s v="000000"/>
    <x v="23"/>
    <n v="20310"/>
    <n v="13684.33"/>
    <m/>
    <m/>
    <m/>
    <m/>
    <m/>
    <m/>
  </r>
  <r>
    <s v="DAWN SOUTH YARD - LAND"/>
    <s v="10G-302"/>
    <s v="REGULATED"/>
    <s v="45000"/>
    <x v="7"/>
    <n v="450009000018"/>
    <n v="1991"/>
    <s v="450009000018.1991"/>
    <n v="199012"/>
    <s v="000000"/>
    <x v="23"/>
    <n v="20310"/>
    <n v="167987.15"/>
    <m/>
    <m/>
    <m/>
    <m/>
    <m/>
    <m/>
  </r>
  <r>
    <s v="DAWN SOUTH YARD - CUTHBERT PIG LAUNCHER"/>
    <s v="10G-302"/>
    <s v="REGULATED"/>
    <s v="45000"/>
    <x v="7"/>
    <n v="450009000022"/>
    <n v="1995"/>
    <s v="450009000022.1995"/>
    <n v="199408"/>
    <s v="000000"/>
    <x v="23"/>
    <n v="20310"/>
    <n v="410784.33"/>
    <m/>
    <m/>
    <m/>
    <m/>
    <m/>
    <m/>
  </r>
  <r>
    <s v="DAWN SOUTH YARD - LAND(BUFFER EAST OF NORTH"/>
    <s v="10G-302"/>
    <s v="REGULATED"/>
    <s v="45000"/>
    <x v="7"/>
    <n v="450009000023"/>
    <n v="1995"/>
    <s v="450009000023.1995"/>
    <n v="199502"/>
    <s v="000000"/>
    <x v="23"/>
    <n v="20310"/>
    <n v="79537.91"/>
    <m/>
    <m/>
    <m/>
    <m/>
    <m/>
    <m/>
  </r>
  <r>
    <s v="DAWN SOUTH YARD (S PLT) - LAND (SOUND/SAFET"/>
    <s v="10G-302"/>
    <s v="REGULATED"/>
    <s v="45000"/>
    <x v="7"/>
    <n v="450009000024"/>
    <n v="1995"/>
    <s v="450009000024.1995"/>
    <n v="199509"/>
    <s v="000000"/>
    <x v="23"/>
    <n v="20310"/>
    <n v="71882.23"/>
    <m/>
    <m/>
    <m/>
    <m/>
    <m/>
    <m/>
  </r>
  <r>
    <s v="DAWN SOUTH YARD - LAND  (BUFFER - LOWRIE PR"/>
    <s v="10G-302"/>
    <s v="REGULATED"/>
    <s v="45000"/>
    <x v="7"/>
    <n v="450009000025"/>
    <n v="2002"/>
    <s v="450009000025.2002"/>
    <n v="200204"/>
    <s v="000000"/>
    <x v="23"/>
    <n v="20310"/>
    <n v="218770.7"/>
    <m/>
    <m/>
    <m/>
    <m/>
    <m/>
    <m/>
  </r>
  <r>
    <s v="DAWN SOUTH YARD - LAND - YARD SITE"/>
    <s v="10G-302"/>
    <s v="UNREGULATED"/>
    <s v="55000"/>
    <x v="7"/>
    <n v="550009000002"/>
    <n v="1949"/>
    <s v="550009000002.1949"/>
    <n v="194903"/>
    <s v="000000"/>
    <x v="23"/>
    <s v="U-20310"/>
    <m/>
    <n v="1172"/>
    <m/>
    <m/>
    <m/>
    <m/>
    <m/>
  </r>
  <r>
    <s v="Dawn South Yard - LED Lighting Upgrade"/>
    <s v="10G-302"/>
    <s v="REGULATED"/>
    <s v="45200"/>
    <x v="1"/>
    <n v="452008600242"/>
    <n v="768"/>
    <s v="452008600242.768"/>
    <n v="201410"/>
    <s v="000000"/>
    <x v="1"/>
    <n v="20310"/>
    <n v="11551.43"/>
    <m/>
    <m/>
    <m/>
    <m/>
    <m/>
    <m/>
  </r>
  <r>
    <s v="Dawn South Yard - LED Lighting Upgrade"/>
    <s v="10G-302"/>
    <s v="UNREGULATED"/>
    <s v="55200"/>
    <x v="1"/>
    <n v="552008600242"/>
    <n v="768"/>
    <s v="552008600242.768"/>
    <n v="201410"/>
    <s v="000000"/>
    <x v="1"/>
    <s v="U-20310"/>
    <m/>
    <n v="2862.62"/>
    <m/>
    <m/>
    <m/>
    <m/>
    <m/>
  </r>
  <r>
    <s v="DAWN PLANT A WAREHOUSE-COMPRESSOR BUILDING (SOUT"/>
    <s v="10G-302"/>
    <s v="UNREGULATED"/>
    <s v="55200"/>
    <x v="1"/>
    <n v="552009000009"/>
    <n v="763"/>
    <s v="552009000009.763"/>
    <n v="195003"/>
    <s v="000000"/>
    <x v="23"/>
    <s v="U-20310"/>
    <m/>
    <n v="284308"/>
    <m/>
    <m/>
    <m/>
    <m/>
    <m/>
  </r>
  <r>
    <s v="Dawn South Yard - New Asphalt by Plant J"/>
    <s v="10G-302"/>
    <s v="REGULATED"/>
    <s v="45200"/>
    <x v="1"/>
    <n v="452008600232"/>
    <n v="752"/>
    <s v="452008600232.752"/>
    <n v="201410"/>
    <s v="000000"/>
    <x v="1"/>
    <n v="20310"/>
    <n v="99006.26"/>
    <m/>
    <m/>
    <m/>
    <m/>
    <m/>
    <m/>
  </r>
  <r>
    <s v="Dawn South Yard - New Asphalt by Plant J"/>
    <s v="10G-302"/>
    <s v="UNREGULATED"/>
    <s v="55200"/>
    <x v="1"/>
    <n v="552008600232"/>
    <n v="752"/>
    <s v="552008600232.752"/>
    <n v="201410"/>
    <s v="000000"/>
    <x v="1"/>
    <s v="U-20310"/>
    <m/>
    <n v="24535.37"/>
    <m/>
    <m/>
    <m/>
    <m/>
    <m/>
  </r>
  <r>
    <s v="Dawn South Yard - Re-Cement Salt Bldg"/>
    <s v="10G-302"/>
    <s v="REGULATED"/>
    <s v="45200"/>
    <x v="1"/>
    <n v="452008600245"/>
    <n v="763"/>
    <s v="452008600245.763"/>
    <n v="201408"/>
    <s v="000000"/>
    <x v="1"/>
    <n v="20310"/>
    <n v="43629.2"/>
    <m/>
    <m/>
    <m/>
    <m/>
    <m/>
    <m/>
  </r>
  <r>
    <s v="Dawn South Yard - Re-Cement Salt Bldg"/>
    <s v="10G-302"/>
    <s v="UNREGULATED"/>
    <s v="55200"/>
    <x v="1"/>
    <n v="552008600245"/>
    <n v="763"/>
    <s v="552008600245.763"/>
    <n v="201408"/>
    <s v="000000"/>
    <x v="1"/>
    <s v="U-20310"/>
    <m/>
    <n v="10812.03"/>
    <m/>
    <m/>
    <m/>
    <m/>
    <m/>
  </r>
  <r>
    <s v="DAWN PLANT A WAREHOUSE-COMPRESSOR BUILDING (SOUT"/>
    <s v="10G-302"/>
    <s v="UNREGULATED"/>
    <s v="55200"/>
    <x v="1"/>
    <n v="552009000009"/>
    <n v="769"/>
    <s v="552009000009.769"/>
    <n v="195003"/>
    <s v="000000"/>
    <x v="23"/>
    <s v="U-20310"/>
    <m/>
    <n v="68446"/>
    <m/>
    <m/>
    <m/>
    <m/>
    <m/>
  </r>
  <r>
    <s v="DAWN SOUTH YARD - S PLT - TECH ADMIN&amp;TRAIN-LNDSC"/>
    <s v="10G-302"/>
    <s v="UNREGULATED"/>
    <s v="55200"/>
    <x v="1"/>
    <n v="552009000014"/>
    <n v="751"/>
    <s v="552009000014.751"/>
    <n v="200112"/>
    <s v="000000"/>
    <x v="23"/>
    <s v="U-20310"/>
    <m/>
    <n v="6009"/>
    <m/>
    <m/>
    <m/>
    <m/>
    <m/>
  </r>
  <r>
    <s v="DAWN SOUTH YARD - S PLT - TECH ADMIN&amp;TRAIN-PARKG"/>
    <s v="10G-302"/>
    <s v="UNREGULATED"/>
    <s v="55200"/>
    <x v="1"/>
    <n v="552009000014"/>
    <n v="752"/>
    <s v="552009000014.752"/>
    <n v="195402"/>
    <s v="000000"/>
    <x v="23"/>
    <s v="U-20310"/>
    <m/>
    <n v="718323"/>
    <m/>
    <m/>
    <m/>
    <m/>
    <m/>
  </r>
  <r>
    <s v="DAWN SOUTH YARD - S PLT - TECH ADMIN&amp;TRAIN-HVAC"/>
    <s v="10G-302"/>
    <s v="UNREGULATED"/>
    <s v="55200"/>
    <x v="1"/>
    <n v="552009000014"/>
    <n v="760"/>
    <s v="552009000014.760"/>
    <n v="195203"/>
    <s v="000000"/>
    <x v="23"/>
    <s v="U-20310"/>
    <m/>
    <n v="51932"/>
    <m/>
    <m/>
    <m/>
    <m/>
    <m/>
  </r>
  <r>
    <s v="DAWN SOUTH YARD - S PLT - TECH ADMIN&amp;TRAIN"/>
    <s v="10G-302"/>
    <s v="UNREGULATED"/>
    <s v="55200"/>
    <x v="1"/>
    <n v="552009000014"/>
    <n v="763"/>
    <s v="552009000014.763"/>
    <n v="195203"/>
    <s v="000000"/>
    <x v="23"/>
    <s v="U-20310"/>
    <m/>
    <n v="221906"/>
    <m/>
    <m/>
    <m/>
    <m/>
    <m/>
  </r>
  <r>
    <s v="DAWN SOUTH YARD - S PLT - TECH ADMIN&amp;TRAIN"/>
    <s v="10G-302"/>
    <s v="UNREGULATED"/>
    <s v="55200"/>
    <x v="1"/>
    <n v="552009000014"/>
    <n v="769"/>
    <s v="552009000014.769"/>
    <n v="200112"/>
    <s v="000000"/>
    <x v="23"/>
    <s v="U-20310"/>
    <m/>
    <n v="6289"/>
    <m/>
    <m/>
    <m/>
    <m/>
    <m/>
  </r>
  <r>
    <s v="DAWN PLANT A - S PLT - RADIO TOWER BUILDING"/>
    <s v="10G-302"/>
    <s v="UNREGULATED"/>
    <s v="55200"/>
    <x v="1"/>
    <n v="552009000015"/>
    <n v="763"/>
    <s v="552009000015.763"/>
    <n v="199503"/>
    <s v="000000"/>
    <x v="23"/>
    <s v="U-20310"/>
    <m/>
    <n v="0"/>
    <m/>
    <m/>
    <m/>
    <m/>
    <m/>
  </r>
  <r>
    <s v="DAWN SOUTH YARD - S PLT - GAS QUALITY CONTROL BL"/>
    <s v="10G-302"/>
    <s v="UNREGULATED"/>
    <s v="55200"/>
    <x v="1"/>
    <n v="552009000016"/>
    <n v="763"/>
    <s v="552009000016.763"/>
    <n v="198003"/>
    <s v="000000"/>
    <x v="23"/>
    <s v="U-20310"/>
    <m/>
    <n v="11354"/>
    <m/>
    <m/>
    <m/>
    <m/>
    <m/>
  </r>
  <r>
    <s v="DAWN PLANT A - METER HOUSE"/>
    <s v="10G-302"/>
    <s v="UNREGULATED"/>
    <s v="55200"/>
    <x v="1"/>
    <n v="552009000018"/>
    <n v="763"/>
    <s v="552009000018.763"/>
    <n v="194903"/>
    <s v="000000"/>
    <x v="23"/>
    <s v="U-20310"/>
    <m/>
    <n v="0"/>
    <m/>
    <m/>
    <m/>
    <m/>
    <m/>
  </r>
  <r>
    <s v="DAWN PLANT A - COMPRESSOR STATION - PUMP HOUSE"/>
    <s v="10G-302"/>
    <s v="UNREGULATED"/>
    <s v="55200"/>
    <x v="1"/>
    <n v="552009000019"/>
    <n v="763"/>
    <s v="552009000019.763"/>
    <n v="194912"/>
    <s v="000000"/>
    <x v="23"/>
    <s v="U-20310"/>
    <m/>
    <n v="0"/>
    <m/>
    <m/>
    <m/>
    <m/>
    <m/>
  </r>
  <r>
    <s v="DAWN SOUTH YARD - STORAGE BLDG-FLAMMABLE&amp;CHEMICA"/>
    <s v="10G-302"/>
    <s v="UNREGULATED"/>
    <s v="55200"/>
    <x v="1"/>
    <n v="552009000020"/>
    <n v="763"/>
    <s v="552009000020.763"/>
    <n v="198109"/>
    <s v="000000"/>
    <x v="23"/>
    <s v="U-20310"/>
    <m/>
    <n v="2049"/>
    <m/>
    <m/>
    <m/>
    <m/>
    <m/>
  </r>
  <r>
    <s v="DAWN SOUTH YARD - STORAGE BLDG - FLAMMABLE"/>
    <s v="10G-302"/>
    <s v="UNREGULATED"/>
    <s v="55200"/>
    <x v="1"/>
    <n v="552009000021"/>
    <n v="763"/>
    <s v="552009000021.763"/>
    <n v="198703"/>
    <s v="000000"/>
    <x v="23"/>
    <s v="U-20310"/>
    <m/>
    <n v="1465"/>
    <m/>
    <m/>
    <m/>
    <m/>
    <m/>
  </r>
  <r>
    <s v="DAWN SOUTH YARD, SUPPORT SERVICES MECHANICS GARA"/>
    <s v="10G-302"/>
    <s v="UNREGULATED"/>
    <s v="55200"/>
    <x v="1"/>
    <n v="552009000023"/>
    <n v="763"/>
    <s v="552009000023.763"/>
    <n v="199612"/>
    <s v="000000"/>
    <x v="23"/>
    <s v="U-20310"/>
    <m/>
    <n v="159590"/>
    <m/>
    <m/>
    <m/>
    <m/>
    <m/>
  </r>
  <r>
    <s v="DAWN SOUTH YARD, SUPPORT SERVICES MECHANICS GARA"/>
    <s v="10G-302"/>
    <s v="UNREGULATED"/>
    <s v="55200"/>
    <x v="1"/>
    <n v="552009000024"/>
    <n v="760"/>
    <s v="552009000024.760"/>
    <n v="200112"/>
    <s v="000000"/>
    <x v="23"/>
    <s v="U-20310"/>
    <m/>
    <n v="2268"/>
    <m/>
    <m/>
    <m/>
    <m/>
    <m/>
  </r>
  <r>
    <s v="DAWN SOUTH YARD, SUPPORT SERVICES WAREHOUSE"/>
    <s v="10G-302"/>
    <s v="UNREGULATED"/>
    <s v="55200"/>
    <x v="1"/>
    <n v="552009000024"/>
    <n v="763"/>
    <s v="552009000024.763"/>
    <n v="197203"/>
    <s v="000000"/>
    <x v="23"/>
    <s v="U-20310"/>
    <m/>
    <n v="139951.60999999999"/>
    <m/>
    <m/>
    <m/>
    <m/>
    <m/>
  </r>
  <r>
    <s v="DAWN SOUTH YARD -S PLT-DIGITAL CTRL(TNSMTG BLDG"/>
    <s v="10G-302"/>
    <s v="UNREGULATED"/>
    <s v="55200"/>
    <x v="1"/>
    <n v="552009000025"/>
    <n v="763"/>
    <s v="552009000025.763"/>
    <n v="197603"/>
    <s v="000000"/>
    <x v="23"/>
    <s v="U-20310"/>
    <m/>
    <n v="2406"/>
    <m/>
    <m/>
    <m/>
    <m/>
    <m/>
  </r>
  <r>
    <s v="DAWN SOUTH YARD -S PLT-DIGITAL CTRL(TNSMTG BLDG"/>
    <s v="10G-302"/>
    <s v="UNREGULATED"/>
    <s v="55200"/>
    <x v="1"/>
    <n v="552009000026"/>
    <n v="763"/>
    <s v="552009000026.763"/>
    <n v="197603"/>
    <s v="000000"/>
    <x v="23"/>
    <s v="U-20310"/>
    <m/>
    <n v="1242"/>
    <m/>
    <m/>
    <m/>
    <m/>
    <m/>
  </r>
  <r>
    <s v="DAWN SOUTH YARD - WAREHOUSE - FENCE"/>
    <s v="10G-302"/>
    <s v="UNREGULATED"/>
    <s v="55200"/>
    <x v="1"/>
    <n v="552009000028"/>
    <n v="230"/>
    <s v="552009000028.230"/>
    <n v="200111"/>
    <s v="000000"/>
    <x v="23"/>
    <s v="U-20310"/>
    <m/>
    <n v="2640"/>
    <m/>
    <m/>
    <m/>
    <m/>
    <m/>
  </r>
  <r>
    <s v="DAWN SOUTH YARD - WAREHOUSE"/>
    <s v="10G-302"/>
    <s v="UNREGULATED"/>
    <s v="55200"/>
    <x v="1"/>
    <n v="552009000028"/>
    <n v="763"/>
    <s v="552009000028.763"/>
    <n v="197603"/>
    <s v="000000"/>
    <x v="23"/>
    <s v="U-20310"/>
    <m/>
    <n v="21653"/>
    <m/>
    <m/>
    <m/>
    <m/>
    <m/>
  </r>
  <r>
    <s v="DAWN SOUTH YARD - S PLT - HAZARDOUS BUILDING"/>
    <s v="10G-302"/>
    <s v="UNREGULATED"/>
    <s v="55200"/>
    <x v="1"/>
    <n v="552009000029"/>
    <n v="763"/>
    <s v="552009000029.763"/>
    <n v="199503"/>
    <s v="000000"/>
    <x v="23"/>
    <s v="U-20310"/>
    <m/>
    <n v="9307"/>
    <m/>
    <m/>
    <m/>
    <m/>
    <m/>
  </r>
  <r>
    <s v="DAWN SOUTH YARD STATION"/>
    <s v="10G-302"/>
    <s v="UNREGULATED"/>
    <s v="55200"/>
    <x v="1"/>
    <n v="552009000030"/>
    <n v="230"/>
    <s v="552009000030.230"/>
    <n v="200801"/>
    <s v="000000"/>
    <x v="23"/>
    <s v="U-20310"/>
    <m/>
    <n v="1200.95"/>
    <m/>
    <m/>
    <m/>
    <m/>
    <m/>
  </r>
  <r>
    <s v="DAWN SOUTH YARD STATION"/>
    <s v="10G-302"/>
    <s v="UNREGULATED"/>
    <s v="55200"/>
    <x v="1"/>
    <n v="552009000030"/>
    <n v="763"/>
    <s v="552009000030.763"/>
    <n v="200807"/>
    <s v="000000"/>
    <x v="23"/>
    <s v="U-20310"/>
    <m/>
    <n v="1939.51"/>
    <m/>
    <m/>
    <m/>
    <m/>
    <m/>
  </r>
  <r>
    <s v="DAWN PLANT A - YARD IMPROVEMENT TOWNSITE (NO BLD"/>
    <s v="10G-302"/>
    <s v="UNREGULATED"/>
    <s v="55200"/>
    <x v="1"/>
    <n v="552009000039"/>
    <n v="752"/>
    <s v="552009000039.752"/>
    <n v="195003"/>
    <s v="000000"/>
    <x v="23"/>
    <s v="U-20310"/>
    <m/>
    <n v="0"/>
    <m/>
    <m/>
    <m/>
    <m/>
    <m/>
  </r>
  <r>
    <s v="DAWN PLANT A WAREHOUSE - STORAGE BULIDING"/>
    <s v="10G-302"/>
    <s v="UNREGULATED"/>
    <s v="55200"/>
    <x v="1"/>
    <n v="552009000061"/>
    <n v="763"/>
    <s v="552009000061.763"/>
    <n v="199010"/>
    <s v="000000"/>
    <x v="23"/>
    <s v="U-20310"/>
    <m/>
    <n v="6294"/>
    <m/>
    <m/>
    <m/>
    <m/>
    <m/>
  </r>
  <r>
    <s v="DAWN PLANT A - BUILDING X - DAWN STATION INTEGRI"/>
    <s v="10G-302"/>
    <s v="UNREGULATED"/>
    <s v="55200"/>
    <x v="1"/>
    <n v="552009000104"/>
    <n v="760"/>
    <s v="552009000104.760"/>
    <n v="201301"/>
    <s v="000000"/>
    <x v="23"/>
    <s v="U-20310"/>
    <m/>
    <n v="0"/>
    <m/>
    <m/>
    <m/>
    <m/>
    <m/>
  </r>
  <r>
    <s v="DAWN PLANT A - BUILDING X - DAWN STATION INTEGRI"/>
    <s v="10G-302"/>
    <s v="UNREGULATED"/>
    <s v="55200"/>
    <x v="1"/>
    <n v="552009000104"/>
    <n v="761"/>
    <s v="552009000104.761"/>
    <n v="199708"/>
    <s v="000000"/>
    <x v="23"/>
    <s v="U-20310"/>
    <m/>
    <n v="0"/>
    <m/>
    <m/>
    <m/>
    <m/>
    <m/>
  </r>
  <r>
    <s v="DAWN PLANT A - BUILDING X - DAWN STATION INTEGRI"/>
    <s v="10G-302"/>
    <s v="UNREGULATED"/>
    <s v="55200"/>
    <x v="1"/>
    <n v="552009000104"/>
    <n v="763"/>
    <s v="552009000104.763"/>
    <n v="199708"/>
    <s v="000000"/>
    <x v="23"/>
    <s v="U-20310"/>
    <m/>
    <n v="0"/>
    <m/>
    <m/>
    <m/>
    <m/>
    <m/>
  </r>
  <r>
    <s v="DAWN SOUTH YARD - SALT SHED"/>
    <s v="10G-302"/>
    <s v="UNREGULATED"/>
    <s v="55200"/>
    <x v="1"/>
    <n v="552009000107"/>
    <n v="763"/>
    <s v="552009000107.763"/>
    <n v="200312"/>
    <s v="000000"/>
    <x v="23"/>
    <s v="U-20310"/>
    <m/>
    <n v="5216"/>
    <m/>
    <m/>
    <m/>
    <m/>
    <m/>
  </r>
  <r>
    <s v="DAWN SOUTH YARD - S PLT - EQUIPMENT BUILDING"/>
    <s v="10G-302"/>
    <s v="UNREGULATED"/>
    <s v="55200"/>
    <x v="1"/>
    <n v="552009000113"/>
    <n v="763"/>
    <s v="552009000113.763"/>
    <n v="200612"/>
    <s v="000000"/>
    <x v="23"/>
    <s v="U-20310"/>
    <m/>
    <n v="35543"/>
    <m/>
    <m/>
    <m/>
    <m/>
    <m/>
  </r>
  <r>
    <s v="DAWN SOUTH YARD -S PLT-SUPPORT SRVCS WRKSHP/GARA"/>
    <s v="10G-302"/>
    <s v="UNREGULATED"/>
    <s v="55200"/>
    <x v="1"/>
    <n v="552009000114"/>
    <n v="760"/>
    <s v="552009000114.760"/>
    <n v="200606"/>
    <s v="000000"/>
    <x v="23"/>
    <s v="U-20310"/>
    <m/>
    <n v="1320"/>
    <m/>
    <m/>
    <m/>
    <m/>
    <m/>
  </r>
  <r>
    <s v="DAWN SOUTH YARD - S PLT - TECH ADMIN&amp;TRAIN"/>
    <s v="10G-302"/>
    <s v="UNREGULATED"/>
    <s v="55200"/>
    <x v="1"/>
    <n v="552009000137"/>
    <n v="230"/>
    <s v="552009000137.230"/>
    <n v="200812"/>
    <s v="000000"/>
    <x v="23"/>
    <s v="U-20310"/>
    <m/>
    <n v="6920.5"/>
    <m/>
    <m/>
    <n v="9.6199999999999992"/>
    <m/>
    <m/>
  </r>
  <r>
    <s v="DAWN SOUTH YARD - S PLT - TECH ADMIN&amp;TRAIN"/>
    <s v="10G-302"/>
    <s v="UNREGULATED"/>
    <s v="55200"/>
    <x v="1"/>
    <n v="552009000137"/>
    <n v="751"/>
    <s v="552009000137.751"/>
    <n v="200812"/>
    <s v="000000"/>
    <x v="23"/>
    <s v="U-20310"/>
    <m/>
    <n v="12409.69"/>
    <m/>
    <m/>
    <n v="12.819999999999999"/>
    <m/>
    <m/>
  </r>
  <r>
    <s v="DAWN SOUTH YARD -TECHNICIAN SUPPORT SERVICES BUI"/>
    <s v="10G-302"/>
    <s v="UNREGULATED"/>
    <s v="55200"/>
    <x v="1"/>
    <n v="552009000138"/>
    <n v="760"/>
    <s v="552009000138.760"/>
    <n v="201301"/>
    <s v="000000"/>
    <x v="23"/>
    <s v="U-20310"/>
    <m/>
    <n v="18614.89"/>
    <m/>
    <m/>
    <m/>
    <m/>
    <m/>
  </r>
  <r>
    <s v="DAWN SOUTH YARD -TECHNICIAN SUPPORT SERVICES BUI"/>
    <s v="10G-302"/>
    <s v="UNREGULATED"/>
    <s v="55200"/>
    <x v="1"/>
    <n v="552009000138"/>
    <n v="765"/>
    <s v="552009000138.765"/>
    <n v="201301"/>
    <s v="000000"/>
    <x v="23"/>
    <s v="U-20310"/>
    <m/>
    <n v="25844.26"/>
    <m/>
    <m/>
    <n v="68.930000000000007"/>
    <m/>
    <m/>
  </r>
  <r>
    <s v="DAWN SOUTH YARD - SOUTH ADMIN BUILDING - heat A/"/>
    <s v="10G-302"/>
    <s v="UNREGULATED"/>
    <s v="55200"/>
    <x v="1"/>
    <n v="552009000139"/>
    <n v="752"/>
    <s v="552009000139.752"/>
    <n v="201301"/>
    <s v="000000"/>
    <x v="23"/>
    <s v="U-20310"/>
    <m/>
    <n v="1095.52"/>
    <m/>
    <m/>
    <m/>
    <m/>
    <m/>
  </r>
  <r>
    <s v="Dawn South Yard - UPS Battery Repl"/>
    <s v="10G-302"/>
    <s v="REGULATED"/>
    <s v="45700"/>
    <x v="0"/>
    <n v="457008600126"/>
    <n v="780"/>
    <s v="457008600126.780"/>
    <n v="201401"/>
    <s v="000000"/>
    <x v="1"/>
    <n v="20310"/>
    <n v="6118.49"/>
    <m/>
    <m/>
    <m/>
    <m/>
    <m/>
    <m/>
  </r>
  <r>
    <s v="Dawn South Yard - UPS Battery Repl -NReg"/>
    <s v="10G-302"/>
    <s v="UNREGULATED"/>
    <s v="55700"/>
    <x v="0"/>
    <n v="557008600126"/>
    <n v="780"/>
    <s v="557008600126.780"/>
    <n v="201401"/>
    <s v="000000"/>
    <x v="1"/>
    <s v="U-20310"/>
    <m/>
    <n v="675.3"/>
    <m/>
    <m/>
    <m/>
    <m/>
    <m/>
  </r>
  <r>
    <s v="Dawn South Yard - Valve Repl Program"/>
    <s v="10G-302"/>
    <s v="REGULATED"/>
    <s v="45700"/>
    <x v="0"/>
    <n v="457008600132"/>
    <n v="780"/>
    <s v="457008600132.780"/>
    <n v="201411"/>
    <s v="000000"/>
    <x v="1"/>
    <n v="20310"/>
    <n v="50786.400000000001"/>
    <m/>
    <m/>
    <m/>
    <m/>
    <m/>
    <m/>
  </r>
  <r>
    <s v="Dawn South Yard - Valve Repl Program"/>
    <s v="10G-302"/>
    <s v="UNREGULATED"/>
    <s v="55700"/>
    <x v="0"/>
    <n v="557008600132"/>
    <n v="780"/>
    <s v="557008600132.780"/>
    <n v="201411"/>
    <s v="000000"/>
    <x v="1"/>
    <s v="U-20310"/>
    <m/>
    <n v="5605.34"/>
    <m/>
    <m/>
    <m/>
    <m/>
    <m/>
  </r>
  <r>
    <s v="DAWN SOUTH YARD - SOUTH ADMIN BUILDING - heat A/"/>
    <s v="10G-302"/>
    <s v="UNREGULATED"/>
    <s v="55200"/>
    <x v="1"/>
    <n v="552009000139"/>
    <n v="757"/>
    <s v="552009000139.757"/>
    <n v="200912"/>
    <s v="000000"/>
    <x v="23"/>
    <s v="U-20310"/>
    <m/>
    <n v="5867.96"/>
    <m/>
    <m/>
    <m/>
    <m/>
    <m/>
  </r>
  <r>
    <s v="DAWN SOUTH YARD - SOUTH ADMIN BUILDING - heat A/"/>
    <s v="10G-302"/>
    <s v="UNREGULATED"/>
    <s v="55200"/>
    <x v="1"/>
    <n v="552009000139"/>
    <n v="763"/>
    <s v="552009000139.763"/>
    <n v="201301"/>
    <s v="000000"/>
    <x v="23"/>
    <s v="U-20310"/>
    <m/>
    <n v="467.79"/>
    <m/>
    <m/>
    <m/>
    <m/>
    <m/>
  </r>
  <r>
    <s v="DAWN PLANT A WAREHOUSE - STRUCTURES"/>
    <s v="10G-302"/>
    <s v="UNREGULATED"/>
    <s v="55200"/>
    <x v="1"/>
    <n v="552009000146"/>
    <n v="763"/>
    <s v="552009000146.763"/>
    <n v="200912"/>
    <s v="000000"/>
    <x v="23"/>
    <s v="U-20310"/>
    <m/>
    <n v="17708.03"/>
    <m/>
    <m/>
    <n v="65.3"/>
    <m/>
    <m/>
  </r>
  <r>
    <s v="DAWN PLANT A - S PLT - RADIO TOWER BUILDING"/>
    <s v="10G-302"/>
    <s v="UNREGULATED"/>
    <s v="55200"/>
    <x v="1"/>
    <n v="552009000155"/>
    <n v="780"/>
    <s v="552009000155.780"/>
    <n v="200712"/>
    <s v="000000"/>
    <x v="23"/>
    <s v="U-20310"/>
    <m/>
    <n v="0"/>
    <m/>
    <m/>
    <m/>
    <m/>
    <m/>
  </r>
  <r>
    <s v="DAWN SOUTH YARD MECHANICS GARAGE - heat/ac"/>
    <s v="10G-302"/>
    <s v="UNREGULATED"/>
    <s v="55200"/>
    <x v="1"/>
    <n v="552009000162"/>
    <n v="615"/>
    <s v="552009000162.615"/>
    <n v="200901"/>
    <s v="000000"/>
    <x v="23"/>
    <s v="U-20310"/>
    <m/>
    <n v="17629.349999999999"/>
    <m/>
    <m/>
    <n v="47.28"/>
    <m/>
    <m/>
  </r>
  <r>
    <s v="DAWN SOUTH YARD  COMPRESSOR STATION SITE - L"/>
    <s v="10G-302"/>
    <s v="UNREGULATED"/>
    <s v="55000"/>
    <x v="7"/>
    <n v="550009000006"/>
    <n v="1964"/>
    <s v="550009000006.1964"/>
    <n v="196306"/>
    <s v="000000"/>
    <x v="23"/>
    <s v="U-20310"/>
    <m/>
    <n v="1073"/>
    <m/>
    <m/>
    <m/>
    <m/>
    <m/>
  </r>
  <r>
    <s v="DAWN SOUTH YARD COMPRESSOR STATION"/>
    <s v="10G-302"/>
    <s v="UNREGULATED"/>
    <s v="55000"/>
    <x v="7"/>
    <n v="550009000009"/>
    <n v="1991"/>
    <s v="550009000009.1991"/>
    <n v="199005"/>
    <s v="000000"/>
    <x v="23"/>
    <s v="U-20310"/>
    <m/>
    <n v="58138"/>
    <m/>
    <m/>
    <m/>
    <m/>
    <m/>
  </r>
  <r>
    <s v="DAWN SOUTH YARD NORTH OPERATIONS CENTRE 2ND"/>
    <s v="10G-302"/>
    <s v="UNREGULATED"/>
    <s v="55000"/>
    <x v="7"/>
    <n v="550009000010"/>
    <n v="1990"/>
    <s v="550009000010.1990"/>
    <n v="198912"/>
    <s v="000000"/>
    <x v="23"/>
    <s v="U-20310"/>
    <m/>
    <n v="89646.83"/>
    <m/>
    <m/>
    <m/>
    <m/>
    <m/>
  </r>
  <r>
    <s v="DAWN SOUTH YARD PROPERTY ENLARGEMENT"/>
    <s v="10G-302"/>
    <s v="UNREGULATED"/>
    <s v="55000"/>
    <x v="7"/>
    <n v="550009000012"/>
    <n v="1994"/>
    <s v="550009000012.1994"/>
    <n v="199305"/>
    <s v="000000"/>
    <x v="23"/>
    <s v="U-20310"/>
    <m/>
    <n v="106164"/>
    <m/>
    <m/>
    <m/>
    <m/>
    <m/>
  </r>
  <r>
    <s v="DAWN SOUTH YARD - LAND"/>
    <s v="10G-302"/>
    <s v="UNREGULATED"/>
    <s v="55000"/>
    <x v="7"/>
    <n v="550009000013"/>
    <n v="1970"/>
    <s v="550009000013.1970"/>
    <n v="196905"/>
    <s v="000000"/>
    <x v="23"/>
    <s v="U-20310"/>
    <m/>
    <n v="3392"/>
    <m/>
    <m/>
    <m/>
    <m/>
    <m/>
  </r>
  <r>
    <s v="DAWN SOUTH YARD - LAND"/>
    <s v="10G-302"/>
    <s v="UNREGULATED"/>
    <s v="55000"/>
    <x v="7"/>
    <n v="550009000018"/>
    <n v="1991"/>
    <s v="550009000018.1991"/>
    <n v="199012"/>
    <s v="000000"/>
    <x v="23"/>
    <s v="U-20310"/>
    <m/>
    <n v="41635"/>
    <m/>
    <m/>
    <m/>
    <m/>
    <m/>
  </r>
  <r>
    <s v="DAWN PLANT A WAREHOUSE - HVAC UPGRADES -HVAC"/>
    <s v="10G-302"/>
    <s v="UNREGULATED"/>
    <s v="55200"/>
    <x v="1"/>
    <n v="552009000166"/>
    <n v="169"/>
    <s v="552009000166.169"/>
    <n v="200908"/>
    <s v="000000"/>
    <x v="23"/>
    <s v="U-20310"/>
    <m/>
    <n v="3960.11"/>
    <m/>
    <m/>
    <n v="10.62"/>
    <m/>
    <m/>
  </r>
  <r>
    <s v="DAWN PLANT A WAREHOUSE - HVAC UPGRADES -HVAC"/>
    <s v="10G-302"/>
    <s v="UNREGULATED"/>
    <s v="55200"/>
    <x v="1"/>
    <n v="552009000166"/>
    <n v="760"/>
    <s v="552009000166.760"/>
    <n v="200908"/>
    <s v="000000"/>
    <x v="23"/>
    <s v="U-20310"/>
    <m/>
    <n v="2568.23"/>
    <m/>
    <m/>
    <n v="18.829999999999998"/>
    <m/>
    <m/>
  </r>
  <r>
    <s v="DAWN SOUTH YARD - CUTHBERT PIG LAUNCHER - LAND"/>
    <s v="10G-302"/>
    <s v="UNREGULATED"/>
    <s v="55000"/>
    <x v="7"/>
    <n v="550009000022"/>
    <n v="1995"/>
    <s v="550009000022.1995"/>
    <n v="199408"/>
    <s v="000000"/>
    <x v="23"/>
    <s v="U-20310"/>
    <m/>
    <n v="101811"/>
    <m/>
    <m/>
    <m/>
    <m/>
    <m/>
  </r>
  <r>
    <s v="DAWN SOUTH YARD - LAND(BUFFER EAST OF NORTH"/>
    <s v="10G-302"/>
    <s v="UNREGULATED"/>
    <s v="55000"/>
    <x v="7"/>
    <n v="550009000023"/>
    <n v="1995"/>
    <s v="550009000023.1995"/>
    <n v="199502"/>
    <s v="000000"/>
    <x v="23"/>
    <s v="U-20310"/>
    <m/>
    <n v="19713"/>
    <m/>
    <m/>
    <m/>
    <m/>
    <m/>
  </r>
  <r>
    <s v="DAWN SOUTH YARD (S PLT)-LAND (SOUND/SAFETY BUFFE"/>
    <s v="10G-302"/>
    <s v="UNREGULATED"/>
    <s v="55000"/>
    <x v="7"/>
    <n v="550009000024"/>
    <n v="1995"/>
    <s v="550009000024.1995"/>
    <n v="199509"/>
    <s v="000000"/>
    <x v="23"/>
    <s v="U-20310"/>
    <m/>
    <n v="17816"/>
    <m/>
    <m/>
    <m/>
    <m/>
    <m/>
  </r>
  <r>
    <s v="DAWN SOUTH YARD - LAND  (BUFFER - LOWRIE PROPERT"/>
    <s v="10G-302"/>
    <s v="UNREGULATED"/>
    <s v="55000"/>
    <x v="7"/>
    <n v="550009000025"/>
    <n v="2002"/>
    <s v="550009000025.2002"/>
    <n v="200204"/>
    <s v="000000"/>
    <x v="23"/>
    <s v="U-20310"/>
    <m/>
    <n v="54221"/>
    <m/>
    <m/>
    <m/>
    <m/>
    <m/>
  </r>
  <r>
    <s v="Dawn South Yard Repair &amp; Paving - Nreg"/>
    <s v="10G-302"/>
    <s v="UNREGULATED"/>
    <s v="55200"/>
    <x v="1"/>
    <n v="552008600219"/>
    <n v="752"/>
    <s v="552008600219.752"/>
    <n v="201310"/>
    <s v="000000"/>
    <x v="1"/>
    <s v="U-20310"/>
    <m/>
    <n v="16358.52"/>
    <m/>
    <m/>
    <m/>
    <m/>
    <m/>
  </r>
  <r>
    <s v="DAWN PLANT A WAREHOUSE - MEZZNINE"/>
    <s v="10G-302"/>
    <s v="UNREGULATED"/>
    <s v="55200"/>
    <x v="1"/>
    <n v="552009000167"/>
    <n v="763"/>
    <s v="552009000167.763"/>
    <n v="200912"/>
    <s v="000000"/>
    <x v="23"/>
    <s v="U-20310"/>
    <m/>
    <n v="2058.31"/>
    <m/>
    <m/>
    <n v="5.5"/>
    <m/>
    <m/>
  </r>
  <r>
    <s v="DAWN PLANT A WAREHOUSE - STRUCTURES"/>
    <s v="10G-302"/>
    <s v="UNREGULATED"/>
    <s v="55200"/>
    <x v="1"/>
    <n v="552009000169"/>
    <n v="763"/>
    <s v="552009000169.763"/>
    <n v="200901"/>
    <s v="000000"/>
    <x v="23"/>
    <s v="U-20310"/>
    <m/>
    <n v="43894.35"/>
    <m/>
    <m/>
    <n v="117.72"/>
    <m/>
    <m/>
  </r>
  <r>
    <s v="DAWN PLANT A WAREHOUSE -PTAC ANALYZING RM-HEAT A"/>
    <s v="10G-302"/>
    <s v="UNREGULATED"/>
    <s v="55200"/>
    <x v="1"/>
    <n v="552009000170"/>
    <n v="760"/>
    <s v="552009000170.760"/>
    <n v="200901"/>
    <s v="000000"/>
    <x v="23"/>
    <s v="U-20310"/>
    <m/>
    <n v="747.01"/>
    <m/>
    <m/>
    <n v="2"/>
    <m/>
    <m/>
  </r>
  <r>
    <s v="DAWN PLANT A WAREHOUSE - STRUCTURES - fire syste"/>
    <s v="10G-302"/>
    <s v="UNREGULATED"/>
    <s v="55200"/>
    <x v="1"/>
    <n v="552009000171"/>
    <n v="763"/>
    <s v="552009000171.763"/>
    <n v="200910"/>
    <s v="000000"/>
    <x v="23"/>
    <s v="U-20310"/>
    <m/>
    <n v="5734.63"/>
    <m/>
    <m/>
    <n v="15.38"/>
    <m/>
    <m/>
  </r>
  <r>
    <s v="DAWN PLANT A WAREHOUSE COMPRESSOR STN - PLANT A"/>
    <s v="10G-302"/>
    <s v="UNREGULATED"/>
    <s v="55200"/>
    <x v="1"/>
    <n v="552009000172"/>
    <n v="230"/>
    <s v="552009000172.230"/>
    <n v="200912"/>
    <s v="000000"/>
    <x v="23"/>
    <s v="U-20310"/>
    <m/>
    <n v="4359.1000000000004"/>
    <m/>
    <m/>
    <n v="11.69"/>
    <m/>
    <m/>
  </r>
  <r>
    <s v="DAWN PLANT A WAREHOUSE COMPRESSOR STN - PLANT A"/>
    <s v="10G-302"/>
    <s v="UNREGULATED"/>
    <s v="55200"/>
    <x v="1"/>
    <n v="552009000172"/>
    <n v="763"/>
    <s v="552009000172.763"/>
    <n v="200912"/>
    <s v="000000"/>
    <x v="23"/>
    <s v="U-20310"/>
    <m/>
    <n v="555.66"/>
    <m/>
    <m/>
    <n v="1.49"/>
    <m/>
    <m/>
  </r>
  <r>
    <s v="DAWN PLANT A WAREHOUSE - PPLUMBING/WATER/SEWAGE"/>
    <s v="10G-302"/>
    <s v="UNREGULATED"/>
    <s v="55200"/>
    <x v="1"/>
    <n v="552009000173"/>
    <n v="762"/>
    <s v="552009000173.762"/>
    <n v="200912"/>
    <s v="000000"/>
    <x v="23"/>
    <s v="U-20310"/>
    <m/>
    <n v="6893.24"/>
    <m/>
    <m/>
    <n v="18.37"/>
    <m/>
    <m/>
  </r>
  <r>
    <s v="DAWN PLANT A (SOUTH) - UPS Battery Replacement"/>
    <s v="10G-302"/>
    <s v="UNREGULATED"/>
    <s v="55200"/>
    <x v="1"/>
    <n v="552009000178"/>
    <n v="779"/>
    <s v="552009000178.779"/>
    <n v="201110"/>
    <s v="000000"/>
    <x v="23"/>
    <s v="U-20310"/>
    <m/>
    <n v="0"/>
    <m/>
    <m/>
    <m/>
    <m/>
    <m/>
  </r>
  <r>
    <s v="DAWN SOUTH YARD - CENTRAL CTRL RM-GAS FUEL"/>
    <s v="10G-302"/>
    <s v="UNREGULATED"/>
    <s v="55200"/>
    <x v="1"/>
    <n v="552009000187"/>
    <n v="615"/>
    <s v="552009000187.615"/>
    <n v="201112"/>
    <s v="000000"/>
    <x v="23"/>
    <s v="U-20310"/>
    <m/>
    <n v="1068.95"/>
    <m/>
    <m/>
    <m/>
    <m/>
    <m/>
  </r>
  <r>
    <s v="DAWN YARD - ADMIN - STO KEY REPLACEMENT"/>
    <s v="10G-302"/>
    <s v="UNREGULATED"/>
    <s v="55200"/>
    <x v="1"/>
    <n v="552009000190"/>
    <n v="768"/>
    <s v="552009000190.768"/>
    <n v="201112"/>
    <s v="000000"/>
    <x v="23"/>
    <s v="U-20310"/>
    <m/>
    <n v="22564.720000000001"/>
    <m/>
    <m/>
    <m/>
    <m/>
    <m/>
  </r>
  <r>
    <s v="Carpet Replacement - South Admin Dawn"/>
    <m/>
    <s v="UNREGULATED"/>
    <s v="55200"/>
    <x v="1"/>
    <n v="552009000200"/>
    <n v="768"/>
    <s v="552009000200.768"/>
    <n v="201208"/>
    <s v="000000"/>
    <x v="23"/>
    <s v="U-20310"/>
    <m/>
    <n v="0"/>
    <m/>
    <m/>
    <m/>
    <m/>
    <m/>
  </r>
  <r>
    <s v="Card Readers Dawn South admin"/>
    <m/>
    <s v="UNREGULATED"/>
    <s v="55200"/>
    <x v="1"/>
    <n v="552009000205"/>
    <n v="779"/>
    <s v="552009000205.779"/>
    <n v="201202"/>
    <s v="000000"/>
    <x v="23"/>
    <s v="U-20310"/>
    <m/>
    <n v="0"/>
    <m/>
    <m/>
    <m/>
    <m/>
    <m/>
  </r>
  <r>
    <s v="DAWN PLT A PLC 5 CONVERSION - NREG"/>
    <s v="10G-302"/>
    <s v="UNREGULATED"/>
    <s v="55200"/>
    <x v="1"/>
    <n v="552009000218"/>
    <n v="763"/>
    <s v="552009000218.763"/>
    <n v="201311"/>
    <s v="000000"/>
    <x v="23"/>
    <s v="U-20310"/>
    <m/>
    <n v="0"/>
    <m/>
    <m/>
    <m/>
    <m/>
    <m/>
  </r>
  <r>
    <s v="DAWN SOUTH YARD - Insulate Workshop -NReg-Bldg S"/>
    <s v="10G-302"/>
    <s v="UNREGULATED"/>
    <s v="55200"/>
    <x v="1"/>
    <n v="552009000221"/>
    <n v="763"/>
    <s v="552009000221.763"/>
    <n v="201312"/>
    <s v="000000"/>
    <x v="23"/>
    <s v="U-20310"/>
    <m/>
    <n v="4667.1000000000004"/>
    <m/>
    <m/>
    <m/>
    <m/>
    <m/>
  </r>
  <r>
    <s v="DAWN PLANT A WAREHOUSE - Unit Heater Replace"/>
    <s v="10G-302"/>
    <s v="UNREGULATED"/>
    <s v="55200"/>
    <x v="1"/>
    <n v="552009000222"/>
    <n v="757"/>
    <s v="552009000222.757"/>
    <n v="201312"/>
    <s v="000000"/>
    <x v="23"/>
    <s v="U-20310"/>
    <m/>
    <n v="697.55"/>
    <m/>
    <m/>
    <m/>
    <m/>
    <m/>
  </r>
  <r>
    <s v="DAWN PLANT A WAREHOUSE - COMPRESSOR BLDG"/>
    <s v="10G-302"/>
    <s v="UNREGULATED"/>
    <s v="55200"/>
    <x v="1"/>
    <n v="552009000254"/>
    <n v="763"/>
    <s v="552009000254.763"/>
    <n v="201508"/>
    <s v="000000"/>
    <x v="23"/>
    <s v="U-20310"/>
    <m/>
    <n v="2885.5"/>
    <m/>
    <m/>
    <m/>
    <m/>
    <m/>
  </r>
  <r>
    <s v="20&quot; Meter Run Dawn South 10G-302,Panhandle Reinf"/>
    <s v="10G-302"/>
    <s v="UNREGULATED"/>
    <s v="55700"/>
    <x v="0"/>
    <n v="557008600178"/>
    <n v="615"/>
    <s v="557008600178.615"/>
    <n v="201711"/>
    <s v="000000"/>
    <x v="6"/>
    <s v="U-20310"/>
    <m/>
    <n v="92.91"/>
    <m/>
    <m/>
    <m/>
    <m/>
    <m/>
  </r>
  <r>
    <s v="DAWN SOUTH YARD GARAGE UNIT HEATER"/>
    <s v="10G-302"/>
    <s v="UNREGULATED"/>
    <s v="55200"/>
    <x v="1"/>
    <n v="552009000307"/>
    <n v="757"/>
    <s v="552009000307.757"/>
    <n v="201712"/>
    <s v="000000"/>
    <x v="23"/>
    <s v="U-20310"/>
    <m/>
    <n v="679.68"/>
    <m/>
    <m/>
    <m/>
    <m/>
    <m/>
  </r>
  <r>
    <s v="16&quot; Meter Run Dawn South 10G-302, Panhandle Rein"/>
    <s v="10G-302"/>
    <s v="UNREGULATED"/>
    <s v="55700"/>
    <x v="0"/>
    <n v="557008600179"/>
    <n v="615"/>
    <s v="557008600179.615"/>
    <n v="201711"/>
    <s v="000000"/>
    <x v="6"/>
    <s v="U-20310"/>
    <m/>
    <n v="92.91"/>
    <m/>
    <m/>
    <m/>
    <m/>
    <m/>
  </r>
  <r>
    <s v="DAWN TCPL - MEASUREMENT BUILDING"/>
    <s v="10G-305"/>
    <s v="REGULATED"/>
    <s v="45200"/>
    <x v="1"/>
    <n v="452009300075"/>
    <n v="230"/>
    <s v="452009300075.230"/>
    <n v="199203"/>
    <s v="000000"/>
    <x v="7"/>
    <n v="20310"/>
    <n v="12900.13"/>
    <m/>
    <m/>
    <m/>
    <m/>
    <m/>
    <m/>
  </r>
  <r>
    <s v="DAWN TCPL - MEASUREMENT BUILDING"/>
    <s v="10G-305"/>
    <s v="REGULATED"/>
    <s v="45200"/>
    <x v="1"/>
    <n v="452009300075"/>
    <n v="763"/>
    <s v="452009300075.763"/>
    <n v="199203"/>
    <s v="000000"/>
    <x v="7"/>
    <n v="20310"/>
    <n v="562233.16"/>
    <m/>
    <m/>
    <m/>
    <m/>
    <m/>
    <m/>
  </r>
  <r>
    <s v="DAWN TCPL - MEASUREMENT BUILDING"/>
    <s v="10G-305"/>
    <s v="REGULATED"/>
    <s v="45200"/>
    <x v="1"/>
    <n v="452009300075"/>
    <n v="769"/>
    <s v="452009300075.769"/>
    <n v="199203"/>
    <s v="000000"/>
    <x v="7"/>
    <n v="20310"/>
    <n v="440.36"/>
    <m/>
    <m/>
    <m/>
    <m/>
    <m/>
    <m/>
  </r>
  <r>
    <s v="DAWN TCPL - MEASUREMENT BUILDING - CONTROL BLDG"/>
    <s v="10G-305"/>
    <s v="REGULATED"/>
    <s v="45200"/>
    <x v="1"/>
    <n v="452009300076"/>
    <n v="760"/>
    <s v="452009300076.760"/>
    <n v="200712"/>
    <s v="000000"/>
    <x v="7"/>
    <n v="20310"/>
    <n v="11768.25"/>
    <m/>
    <m/>
    <m/>
    <m/>
    <m/>
    <m/>
  </r>
  <r>
    <s v="DAWN TCPL - MEASUREMENT BUILDING - CONTROL BLDG"/>
    <s v="10G-305"/>
    <s v="REGULATED"/>
    <s v="45200"/>
    <x v="1"/>
    <n v="452009300076"/>
    <n v="763"/>
    <s v="452009300076.763"/>
    <n v="199203"/>
    <s v="000000"/>
    <x v="7"/>
    <n v="20310"/>
    <n v="301861.88"/>
    <m/>
    <m/>
    <m/>
    <m/>
    <m/>
    <m/>
  </r>
  <r>
    <s v="DAWN TCPL - MEASUREMENT BUILDING - YARD"/>
    <s v="10G-305"/>
    <s v="REGULATED"/>
    <s v="45200"/>
    <x v="1"/>
    <n v="452009300075"/>
    <n v="752"/>
    <s v="452009300075.752"/>
    <n v="199203"/>
    <s v="000000"/>
    <x v="7"/>
    <n v="20310"/>
    <n v="461021.74"/>
    <m/>
    <m/>
    <m/>
    <m/>
    <m/>
    <m/>
  </r>
  <r>
    <s v="Dawn TCPL / Vector Gas Quality 10G-305-Elec Ctls"/>
    <s v="10G-305"/>
    <s v="REGULATED"/>
    <s v="45700"/>
    <x v="0"/>
    <n v="457002500110"/>
    <n v="780"/>
    <s v="457002500110.780"/>
    <n v="201209"/>
    <s v="000000"/>
    <x v="7"/>
    <n v="20310"/>
    <n v="43243.199999999997"/>
    <m/>
    <m/>
    <m/>
    <m/>
    <m/>
    <m/>
  </r>
  <r>
    <s v="DAWN TO ENNIS 48&quot; TIE-IN"/>
    <s v="10G-301"/>
    <s v="REGULATED"/>
    <s v="45600"/>
    <x v="2"/>
    <n v="456009300042"/>
    <n v="615"/>
    <s v="456009300042.615"/>
    <n v="199910"/>
    <s v="000000"/>
    <x v="26"/>
    <n v="20310"/>
    <n v="1798112.03"/>
    <m/>
    <m/>
    <m/>
    <m/>
    <m/>
    <m/>
  </r>
  <r>
    <s v="DAWN TO ENNIS 48&quot; TIE-IN - COMP ELECTRICAL/CONTR"/>
    <s v="10G-301"/>
    <s v="REGULATED"/>
    <s v="45600"/>
    <x v="2"/>
    <n v="456009300042"/>
    <n v="84"/>
    <s v="456009300042.84"/>
    <n v="199910"/>
    <s v="000000"/>
    <x v="26"/>
    <n v="20310"/>
    <n v="150034.49"/>
    <m/>
    <m/>
    <m/>
    <m/>
    <m/>
    <m/>
  </r>
  <r>
    <s v="DAWN TO ENNIS 48&quot; TIE-IN - FENCE"/>
    <s v="10G-301"/>
    <s v="REGULATED"/>
    <s v="45600"/>
    <x v="2"/>
    <n v="456009300042"/>
    <n v="230"/>
    <s v="456009300042.230"/>
    <n v="199910"/>
    <s v="000000"/>
    <x v="26"/>
    <n v="20310"/>
    <n v="49515.92"/>
    <m/>
    <m/>
    <m/>
    <m/>
    <m/>
    <m/>
  </r>
  <r>
    <s v="DAWN TO ENNIS 48&quot; TIE-IN - GROUNDBED"/>
    <s v="10G-301"/>
    <s v="REGULATED"/>
    <s v="45600"/>
    <x v="2"/>
    <n v="456009300042"/>
    <n v="270"/>
    <s v="456009300042.270"/>
    <n v="199910"/>
    <s v="000000"/>
    <x v="26"/>
    <n v="20310"/>
    <n v="607.39"/>
    <m/>
    <m/>
    <m/>
    <m/>
    <m/>
    <m/>
  </r>
  <r>
    <s v="DAWN TO ENNIS 48&quot; TIE-IN - TELEMETRY"/>
    <s v="10G-301"/>
    <s v="REGULATED"/>
    <s v="45600"/>
    <x v="2"/>
    <n v="456009300042"/>
    <n v="780"/>
    <s v="456009300042.780"/>
    <n v="199910"/>
    <s v="000000"/>
    <x v="26"/>
    <n v="20310"/>
    <n v="9787.57"/>
    <m/>
    <m/>
    <m/>
    <m/>
    <m/>
    <m/>
  </r>
  <r>
    <s v="Dawn Twp PT of L 24, C 2 - NReg"/>
    <m/>
    <s v="UNREGULATED"/>
    <s v="55000"/>
    <x v="7"/>
    <n v="550006400049"/>
    <n v="2013"/>
    <s v="550006400049.2013"/>
    <n v="201305"/>
    <s v="000000"/>
    <x v="27"/>
    <s v="U-20310"/>
    <m/>
    <n v="65197.53"/>
    <m/>
    <m/>
    <m/>
    <m/>
    <m/>
  </r>
  <r>
    <s v="Dawn Twp W 1/2 of Lot 24, C 2"/>
    <m/>
    <s v="UNREGULATED"/>
    <s v="55000"/>
    <x v="7"/>
    <n v="550006400050"/>
    <n v="2013"/>
    <s v="550006400050.2013"/>
    <n v="201308"/>
    <s v="000000"/>
    <x v="27"/>
    <s v="U-20310"/>
    <m/>
    <n v="326535.95"/>
    <m/>
    <m/>
    <m/>
    <m/>
    <m/>
  </r>
  <r>
    <s v="Dawn UPS Battery &amp; Capacitor X193 - Controls"/>
    <s v="10G-301"/>
    <s v="REGULATED"/>
    <s v="45200"/>
    <x v="1"/>
    <n v="452009300234"/>
    <n v="779"/>
    <s v="452009300234.779"/>
    <n v="201404"/>
    <s v="000000"/>
    <x v="15"/>
    <n v="20310"/>
    <n v="38974.76"/>
    <m/>
    <m/>
    <m/>
    <m/>
    <m/>
    <m/>
  </r>
  <r>
    <s v="Dawn UPS Battery &amp; Capacitor X193 - Controls"/>
    <s v="10G-301"/>
    <s v="UNREGULATED"/>
    <s v="55200"/>
    <x v="1"/>
    <n v="552009300234"/>
    <n v="779"/>
    <s v="552009300234.779"/>
    <n v="201404"/>
    <s v="000000"/>
    <x v="15"/>
    <s v="U-20310"/>
    <m/>
    <n v="9658.58"/>
    <m/>
    <m/>
    <m/>
    <m/>
    <m/>
  </r>
  <r>
    <s v="Dawn Warehouse X193 - Roof 20 - year"/>
    <s v="10G-301"/>
    <s v="REGULATED"/>
    <s v="45200"/>
    <x v="1"/>
    <n v="452009300239"/>
    <n v="766"/>
    <s v="452009300239.766"/>
    <n v="201412"/>
    <s v="000000"/>
    <x v="15"/>
    <n v="20310"/>
    <n v="225193.4"/>
    <m/>
    <m/>
    <m/>
    <m/>
    <m/>
    <m/>
  </r>
  <r>
    <s v="Dawn Warehouse X193 - Roof 20 - year"/>
    <s v="10G-301"/>
    <s v="UNREGULATED"/>
    <s v="55200"/>
    <x v="1"/>
    <n v="552009300239"/>
    <n v="766"/>
    <s v="552009300239.766"/>
    <n v="201412"/>
    <s v="000000"/>
    <x v="15"/>
    <s v="U-20310"/>
    <m/>
    <n v="55806.6"/>
    <m/>
    <m/>
    <m/>
    <m/>
    <m/>
  </r>
  <r>
    <s v="DAWN PLANT A - MARKET BOILER"/>
    <s v="10G-302"/>
    <s v="UNREGULATED"/>
    <s v="55600"/>
    <x v="2"/>
    <n v="556009000025"/>
    <n v="615"/>
    <s v="556009000025.615"/>
    <n v="199809"/>
    <s v="000000"/>
    <x v="23"/>
    <s v="U-20310"/>
    <m/>
    <n v="0"/>
    <m/>
    <m/>
    <m/>
    <m/>
    <m/>
  </r>
  <r>
    <s v="DAWN SOUTH YARD - AUX #1"/>
    <s v="10G-302"/>
    <s v="UNREGULATED"/>
    <s v="55600"/>
    <x v="2"/>
    <n v="556009000049"/>
    <n v="615"/>
    <s v="556009000049.615"/>
    <n v="200609"/>
    <s v="000000"/>
    <x v="23"/>
    <s v="U-20310"/>
    <m/>
    <n v="17175"/>
    <m/>
    <m/>
    <m/>
    <m/>
    <m/>
  </r>
  <r>
    <s v="DAWN YARD - SECURITY/INVENTORY PIPE REORG"/>
    <s v="10G-301"/>
    <s v="REGULATED"/>
    <s v="45200"/>
    <x v="1"/>
    <n v="452008600210"/>
    <n v="751"/>
    <s v="452008600210.751"/>
    <n v="201301"/>
    <s v="000000"/>
    <x v="15"/>
    <n v="20310"/>
    <n v="134977.49"/>
    <m/>
    <m/>
    <m/>
    <m/>
    <m/>
    <m/>
  </r>
  <r>
    <s v="DAWN YARD - STORAGE - Dawn Security Camera Repla"/>
    <m/>
    <s v="UNREGULATED"/>
    <s v="55200"/>
    <x v="1"/>
    <n v="552008600226"/>
    <n v="779"/>
    <s v="552008600226.779"/>
    <n v="201312"/>
    <s v="000000"/>
    <x v="1"/>
    <s v="U-20310"/>
    <m/>
    <n v="0"/>
    <m/>
    <m/>
    <m/>
    <m/>
    <m/>
  </r>
  <r>
    <s v="DAWN YARD COMPRESSOR 282 - GROUNDBED#282"/>
    <s v="10G-302"/>
    <s v="UNREGULATED"/>
    <s v="55600"/>
    <x v="2"/>
    <n v="556009100030"/>
    <n v="270"/>
    <s v="556009100030.270"/>
    <n v="199612"/>
    <s v="000000"/>
    <x v="28"/>
    <s v="U-20310"/>
    <m/>
    <n v="5027"/>
    <m/>
    <m/>
    <m/>
    <m/>
    <m/>
  </r>
  <r>
    <s v="Dawn Yard 10G-301 Security/Inv Pipe Reorg-Landsc"/>
    <s v="10G-301"/>
    <s v="UNREGULATED"/>
    <s v="55200"/>
    <x v="1"/>
    <n v="552008600210"/>
    <n v="751"/>
    <s v="552008600210.751"/>
    <n v="201301"/>
    <s v="000000"/>
    <x v="15"/>
    <s v="U-20310"/>
    <m/>
    <n v="33449.620000000003"/>
    <m/>
    <m/>
    <m/>
    <m/>
    <m/>
  </r>
  <r>
    <s v="DAWN N YARD VALVE REPLACEMENT - PIPE.VALE.MISC"/>
    <s v="10G-301"/>
    <s v="UNREGULATED"/>
    <s v="55600"/>
    <x v="2"/>
    <n v="556008600113"/>
    <n v="615"/>
    <s v="556008600113.615"/>
    <n v="201211"/>
    <s v="000000"/>
    <x v="1"/>
    <s v="U-20310"/>
    <m/>
    <n v="11510.54"/>
    <m/>
    <m/>
    <m/>
    <m/>
    <m/>
  </r>
  <r>
    <s v="YARD-N DAWN NORTH FUEL SYSTEM HEADER"/>
    <s v="10G-301"/>
    <s v="UNREGULATED"/>
    <s v="55600"/>
    <x v="2"/>
    <n v="556008600122"/>
    <n v="615"/>
    <s v="556008600122.615"/>
    <n v="200811"/>
    <s v="000000"/>
    <x v="1"/>
    <s v="U-20310"/>
    <m/>
    <n v="11596.48"/>
    <m/>
    <m/>
    <n v="16.5"/>
    <m/>
    <m/>
  </r>
  <r>
    <s v="STO HPC DAWN WEST YARD"/>
    <s v="10G-302"/>
    <s v="UNREGULATED"/>
    <s v="55600"/>
    <x v="2"/>
    <n v="556008600162"/>
    <n v="615"/>
    <s v="556008600162.615"/>
    <n v="201510"/>
    <s v="000000"/>
    <x v="1"/>
    <s v="U-20310"/>
    <m/>
    <n v="37130.120000000003"/>
    <m/>
    <m/>
    <m/>
    <m/>
    <m/>
  </r>
  <r>
    <s v="DAWN PLANT A -AUXILIARIES"/>
    <s v="10G-302"/>
    <s v="UNREGULATED"/>
    <s v="55600"/>
    <x v="2"/>
    <n v="556009000084"/>
    <n v="189"/>
    <s v="556009000084.189"/>
    <n v="201011"/>
    <s v="000000"/>
    <x v="23"/>
    <s v="U-20310"/>
    <m/>
    <n v="0"/>
    <m/>
    <m/>
    <m/>
    <m/>
    <m/>
  </r>
  <r>
    <s v="Dawn Yard Cuthbert Common Receiver Site"/>
    <s v="10G-302"/>
    <s v="REGULATED"/>
    <s v="45700"/>
    <x v="0"/>
    <n v="457005300030"/>
    <n v="615"/>
    <s v="457005300030.615"/>
    <n v="200109"/>
    <s v="000000"/>
    <x v="23"/>
    <n v="20310"/>
    <n v="2007853.87"/>
    <m/>
    <m/>
    <m/>
    <m/>
    <m/>
    <m/>
  </r>
  <r>
    <s v="Dawn Yard Cuthbert Common Receiver Site"/>
    <s v="10G-302"/>
    <s v="REGULATED"/>
    <s v="45700"/>
    <x v="0"/>
    <n v="457009000122"/>
    <n v="780"/>
    <s v="457009000122.780"/>
    <n v="201301"/>
    <s v="000000"/>
    <x v="23"/>
    <n v="20310"/>
    <n v="51580.42"/>
    <m/>
    <m/>
    <m/>
    <m/>
    <m/>
    <m/>
  </r>
  <r>
    <s v="DAWN YARD CUTHBERT COMMON RECEIVER SITE"/>
    <s v="10G-302"/>
    <s v="UNREGULATED"/>
    <s v="55700"/>
    <x v="0"/>
    <n v="557005300030"/>
    <n v="615"/>
    <s v="557005300030.615"/>
    <n v="200109"/>
    <s v="000000"/>
    <x v="23"/>
    <s v="U-20310"/>
    <m/>
    <n v="221676"/>
    <m/>
    <m/>
    <m/>
    <m/>
    <m/>
  </r>
  <r>
    <s v="DAWN YARD CUTHBERT COMMON RECEIVER SITE"/>
    <s v="10G-302"/>
    <s v="UNREGULATED"/>
    <s v="55700"/>
    <x v="0"/>
    <n v="557009000122"/>
    <n v="780"/>
    <s v="557009000122.780"/>
    <n v="201306"/>
    <s v="000000"/>
    <x v="23"/>
    <s v="U-20310"/>
    <m/>
    <n v="5692.99"/>
    <m/>
    <m/>
    <m/>
    <m/>
    <m/>
  </r>
  <r>
    <s v="DAWN YARD N - PLANT G CRANE CONTROLS REPLACEMENT"/>
    <s v="10G-301"/>
    <s v="REGULATED"/>
    <s v="45200"/>
    <x v="1"/>
    <n v="452008600212"/>
    <n v="763"/>
    <s v="452008600212.763"/>
    <n v="201110"/>
    <s v="000000"/>
    <x v="1"/>
    <n v="20310"/>
    <n v="17105.330000000002"/>
    <m/>
    <m/>
    <m/>
    <m/>
    <m/>
    <m/>
  </r>
  <r>
    <s v="DAWN YARD N - WAREHOUSE BARREL CONNECTION"/>
    <s v="10G-301"/>
    <s v="REGULATED"/>
    <s v="45200"/>
    <x v="1"/>
    <n v="452008600188"/>
    <n v="752"/>
    <s v="452008600188.752"/>
    <n v="201110"/>
    <s v="000000"/>
    <x v="1"/>
    <n v="20310"/>
    <n v="20035"/>
    <m/>
    <m/>
    <m/>
    <m/>
    <m/>
    <m/>
  </r>
  <r>
    <s v="DAWN YARD N -PLANT D ODOURANT BUILDING LANDING"/>
    <s v="10G-301"/>
    <s v="REGULATED"/>
    <s v="45200"/>
    <x v="1"/>
    <n v="452008600211"/>
    <n v="768"/>
    <s v="452008600211.768"/>
    <n v="201012"/>
    <s v="000000"/>
    <x v="1"/>
    <n v="20310"/>
    <n v="4299.92"/>
    <m/>
    <m/>
    <m/>
    <m/>
    <m/>
    <m/>
  </r>
  <r>
    <s v="DAWN YARD S - C 27,600 VOLT DEAD BUSS CLOSURE"/>
    <s v="10G-302"/>
    <s v="REGULATED"/>
    <s v="45200"/>
    <x v="1"/>
    <n v="452008600213"/>
    <n v="763"/>
    <s v="452008600213.763"/>
    <n v="201111"/>
    <s v="000000"/>
    <x v="1"/>
    <n v="20310"/>
    <n v="694406.38"/>
    <m/>
    <m/>
    <m/>
    <m/>
    <m/>
    <m/>
  </r>
  <r>
    <s v="DAWN YARD S - DRIP TANK FOOTINGS"/>
    <s v="10G-302"/>
    <s v="REGULATED"/>
    <s v="45200"/>
    <x v="1"/>
    <n v="452008600217"/>
    <n v="763"/>
    <s v="452008600217.763"/>
    <n v="201301"/>
    <s v="000000"/>
    <x v="1"/>
    <n v="20310"/>
    <n v="23537.919999999998"/>
    <m/>
    <m/>
    <m/>
    <m/>
    <m/>
    <m/>
  </r>
  <r>
    <s v="DAWN YARD S - REPAIR AND PAVING"/>
    <s v="10G-302"/>
    <s v="REGULATED"/>
    <s v="45200"/>
    <x v="1"/>
    <n v="452008600219"/>
    <n v="752"/>
    <s v="452008600219.752"/>
    <n v="201310"/>
    <s v="000000"/>
    <x v="1"/>
    <n v="20310"/>
    <n v="66010.679999999993"/>
    <m/>
    <m/>
    <m/>
    <m/>
    <m/>
    <m/>
  </r>
  <r>
    <s v="Dawn Yard S - Tech South Service Bldg"/>
    <s v="10G-302"/>
    <s v="REGULATED"/>
    <s v="45200"/>
    <x v="1"/>
    <n v="452008600230"/>
    <n v="768"/>
    <s v="452008600230.768"/>
    <n v="201401"/>
    <s v="000000"/>
    <x v="1"/>
    <n v="20310"/>
    <n v="33258.1"/>
    <m/>
    <m/>
    <m/>
    <m/>
    <m/>
    <m/>
  </r>
  <r>
    <s v="Dawn Yard S - Tech South Service Bldg"/>
    <s v="10G-302"/>
    <s v="UNREGULATED"/>
    <s v="55200"/>
    <x v="1"/>
    <n v="552008600230"/>
    <n v="768"/>
    <s v="552008600230.768"/>
    <n v="201401"/>
    <s v="000000"/>
    <x v="1"/>
    <s v="U-20310"/>
    <m/>
    <n v="8241.9"/>
    <m/>
    <m/>
    <m/>
    <m/>
    <m/>
  </r>
  <r>
    <s v="DELTA PRESSURING - DOW A  - WELL #1"/>
    <s v="13F-602"/>
    <s v="UNREGULATED"/>
    <s v="55300"/>
    <x v="5"/>
    <n v="553007000279"/>
    <n v="910"/>
    <s v="553007000279.910"/>
    <n v="200909"/>
    <s v="000000"/>
    <x v="25"/>
    <s v="U-20310"/>
    <m/>
    <n v="212189.83"/>
    <m/>
    <m/>
    <m/>
    <m/>
    <m/>
  </r>
  <r>
    <s v="DELTA PRESSURING - OIL SPRINGS EAST"/>
    <s v="11H-206"/>
    <s v="UNREGULATED"/>
    <s v="55300"/>
    <x v="5"/>
    <n v="553006200282"/>
    <n v="910"/>
    <s v="553006200282.910"/>
    <n v="200909"/>
    <s v="000000"/>
    <x v="12"/>
    <s v="U-20310"/>
    <m/>
    <n v="7592.21"/>
    <m/>
    <m/>
    <m/>
    <m/>
    <m/>
  </r>
  <r>
    <s v="DELTA PRESSURING - PAYNE"/>
    <s v="12F-502"/>
    <s v="UNREGULATED"/>
    <s v="55300"/>
    <x v="5"/>
    <n v="553005300280"/>
    <n v="910"/>
    <s v="553005300280.910"/>
    <n v="200909"/>
    <s v="000000"/>
    <x v="33"/>
    <s v="U-20310"/>
    <m/>
    <n v="90512.42"/>
    <m/>
    <m/>
    <m/>
    <m/>
    <m/>
  </r>
  <r>
    <s v="DELTA PRESSURING - PAYNE"/>
    <s v="12F-502"/>
    <s v="UNREGULATED"/>
    <s v="55300"/>
    <x v="5"/>
    <n v="553005300283"/>
    <n v="910"/>
    <s v="553005300283.910"/>
    <n v="200909"/>
    <s v="000000"/>
    <x v="33"/>
    <s v="U-20310"/>
    <m/>
    <n v="15152.89"/>
    <m/>
    <m/>
    <m/>
    <m/>
    <m/>
  </r>
  <r>
    <s v="DELTA PRESSURING - PAYNE"/>
    <s v="12F-502"/>
    <s v="UNREGULATED"/>
    <s v="55300"/>
    <x v="5"/>
    <n v="553005300284"/>
    <n v="910"/>
    <s v="553005300284.910"/>
    <n v="200909"/>
    <s v="000000"/>
    <x v="33"/>
    <s v="U-20310"/>
    <m/>
    <n v="32385.83"/>
    <m/>
    <m/>
    <m/>
    <m/>
    <m/>
  </r>
  <r>
    <s v="DELTA PRESSURING - PAYNE"/>
    <s v="12F-502"/>
    <s v="UNREGULATED"/>
    <s v="55300"/>
    <x v="5"/>
    <n v="553005300285"/>
    <n v="910"/>
    <s v="553005300285.910"/>
    <n v="200909"/>
    <s v="000000"/>
    <x v="33"/>
    <s v="U-20310"/>
    <m/>
    <n v="28306.99"/>
    <m/>
    <m/>
    <m/>
    <m/>
    <m/>
  </r>
  <r>
    <s v="DELTA PRESSURING - PAYNE"/>
    <s v="12F-502"/>
    <s v="UNREGULATED"/>
    <s v="55300"/>
    <x v="5"/>
    <n v="553005300286"/>
    <n v="910"/>
    <s v="553005300286.910"/>
    <n v="200909"/>
    <s v="000000"/>
    <x v="33"/>
    <s v="U-20310"/>
    <m/>
    <n v="2141.8200000000002"/>
    <m/>
    <m/>
    <m/>
    <m/>
    <m/>
  </r>
  <r>
    <s v="DELTA PRESSURING - PAYNE"/>
    <s v="12F-502"/>
    <s v="UNREGULATED"/>
    <s v="55300"/>
    <x v="5"/>
    <n v="553005300287"/>
    <n v="910"/>
    <s v="553005300287.910"/>
    <n v="200909"/>
    <s v="000000"/>
    <x v="33"/>
    <s v="U-20310"/>
    <m/>
    <n v="46621.67"/>
    <m/>
    <m/>
    <m/>
    <m/>
    <m/>
  </r>
  <r>
    <s v="DOW A"/>
    <s v="13F-602"/>
    <s v="REGULATED"/>
    <s v="45600"/>
    <x v="2"/>
    <n v="456007000050"/>
    <n v="615"/>
    <s v="456007000050.615"/>
    <n v="200712"/>
    <s v="000000"/>
    <x v="25"/>
    <n v="20310"/>
    <n v="218289.02"/>
    <m/>
    <m/>
    <n v="543.29"/>
    <m/>
    <m/>
    <m/>
  </r>
  <r>
    <s v="DOW A"/>
    <s v="13F-602"/>
    <s v="UNREGULATED"/>
    <s v="55600"/>
    <x v="2"/>
    <n v="556007000050"/>
    <n v="615"/>
    <s v="556007000050.615"/>
    <n v="200712"/>
    <s v="000000"/>
    <x v="25"/>
    <s v="U-20310"/>
    <m/>
    <n v="53960.94"/>
    <m/>
    <m/>
    <m/>
    <m/>
    <m/>
  </r>
  <r>
    <s v="Dow A - PLC5 Conversion Upgrade"/>
    <s v="13F-602"/>
    <s v="REGULATED"/>
    <s v="45700"/>
    <x v="0"/>
    <n v="457007000135"/>
    <n v="780"/>
    <s v="457007000135.780"/>
    <n v="201412"/>
    <s v="000000"/>
    <x v="25"/>
    <n v="20310"/>
    <n v="91879.55"/>
    <m/>
    <m/>
    <m/>
    <m/>
    <m/>
    <m/>
  </r>
  <r>
    <s v="Dow A - PLC5 Conversion Upgrade"/>
    <s v="13F-602"/>
    <s v="UNREGULATED"/>
    <s v="55700"/>
    <x v="0"/>
    <n v="557007000135"/>
    <n v="780"/>
    <s v="557007000135.780"/>
    <n v="201412"/>
    <s v="000000"/>
    <x v="25"/>
    <s v="U-20310"/>
    <m/>
    <n v="10095.530000000001"/>
    <m/>
    <m/>
    <m/>
    <m/>
    <m/>
  </r>
  <r>
    <s v="Dow A Moisture Analyzer"/>
    <s v="13F-602"/>
    <s v="REGULATED"/>
    <s v="45700"/>
    <x v="0"/>
    <n v="457007000096"/>
    <n v="780"/>
    <s v="457007000096.780"/>
    <n v="201211"/>
    <s v="000000"/>
    <x v="25"/>
    <n v="20310"/>
    <n v="28872.45"/>
    <m/>
    <m/>
    <m/>
    <m/>
    <m/>
    <m/>
  </r>
  <r>
    <s v="Dow A Moisture Analyzer"/>
    <s v="13F-602"/>
    <s v="UNREGULATED"/>
    <s v="55700"/>
    <x v="0"/>
    <n v="557007000096"/>
    <n v="780"/>
    <s v="557007000096.780"/>
    <n v="201211"/>
    <s v="000000"/>
    <x v="25"/>
    <s v="U-20310"/>
    <m/>
    <n v="3186.68"/>
    <m/>
    <m/>
    <m/>
    <m/>
    <m/>
  </r>
  <r>
    <s v="DOW A POOL"/>
    <s v="13F-602"/>
    <s v="REGULATED"/>
    <s v="45300"/>
    <x v="5"/>
    <n v="453007000055"/>
    <n v="910"/>
    <s v="453007000055.910"/>
    <n v="200101"/>
    <s v="000000"/>
    <x v="25"/>
    <n v="20310"/>
    <n v="1116.42"/>
    <m/>
    <m/>
    <m/>
    <m/>
    <m/>
    <m/>
  </r>
  <r>
    <s v="DOW BLOCK A"/>
    <s v="13F-602"/>
    <s v="REGULATED"/>
    <s v="45000"/>
    <x v="7"/>
    <n v="450007000041"/>
    <n v="2001"/>
    <s v="450007000041.2001"/>
    <n v="200110"/>
    <s v="000000"/>
    <x v="25"/>
    <n v="20310"/>
    <n v="232401"/>
    <m/>
    <m/>
    <m/>
    <m/>
    <m/>
    <m/>
  </r>
  <r>
    <s v="DOW BLOCK A"/>
    <s v="13F-602"/>
    <s v="REGULATED"/>
    <s v="45300"/>
    <x v="5"/>
    <n v="453007000003"/>
    <n v="910"/>
    <s v="453007000003.910"/>
    <n v="199209"/>
    <s v="000000"/>
    <x v="25"/>
    <n v="20310"/>
    <n v="592161.66"/>
    <m/>
    <m/>
    <m/>
    <m/>
    <m/>
    <m/>
  </r>
  <r>
    <s v="DOW BLOCK A"/>
    <s v="13F-602"/>
    <s v="REGULATED"/>
    <s v="45600"/>
    <x v="2"/>
    <n v="456007000012"/>
    <n v="615"/>
    <s v="456007000012.615"/>
    <n v="199209"/>
    <s v="000000"/>
    <x v="25"/>
    <n v="20310"/>
    <n v="798838.64"/>
    <m/>
    <m/>
    <m/>
    <m/>
    <m/>
    <m/>
  </r>
  <r>
    <s v="DOW BLOCK A"/>
    <s v="13F-602"/>
    <s v="REGULATED"/>
    <s v="45600"/>
    <x v="2"/>
    <n v="456007000047"/>
    <n v="615"/>
    <s v="456007000047.615"/>
    <n v="200611"/>
    <s v="000000"/>
    <x v="25"/>
    <n v="20310"/>
    <n v="274657.45"/>
    <m/>
    <m/>
    <m/>
    <m/>
    <m/>
    <m/>
  </r>
  <r>
    <s v="DOW BLOCK A"/>
    <s v="13F-602"/>
    <s v="UNREGULATED"/>
    <s v="55000"/>
    <x v="7"/>
    <n v="550007000041"/>
    <n v="2001"/>
    <s v="550007000041.2001"/>
    <n v="200110"/>
    <s v="000000"/>
    <x v="25"/>
    <s v="U-20310"/>
    <m/>
    <n v="57599"/>
    <m/>
    <m/>
    <m/>
    <m/>
    <m/>
  </r>
  <r>
    <s v="DOW BLOCK A"/>
    <s v="13F-602"/>
    <s v="UNREGULATED"/>
    <s v="55300"/>
    <x v="5"/>
    <n v="553007000003"/>
    <n v="910"/>
    <s v="553007000003.910"/>
    <n v="199209"/>
    <s v="000000"/>
    <x v="25"/>
    <s v="U-20310"/>
    <m/>
    <n v="357756"/>
    <m/>
    <m/>
    <m/>
    <m/>
    <m/>
  </r>
  <r>
    <s v="DOW BLOCK A"/>
    <s v="13F-602"/>
    <s v="UNREGULATED"/>
    <s v="55600"/>
    <x v="2"/>
    <n v="556007000012"/>
    <n v="615"/>
    <s v="556007000012.615"/>
    <n v="199209"/>
    <s v="000000"/>
    <x v="25"/>
    <s v="U-20310"/>
    <m/>
    <n v="197988"/>
    <m/>
    <m/>
    <m/>
    <m/>
    <m/>
  </r>
  <r>
    <s v="DOW BLOCK A"/>
    <s v="13F-602"/>
    <s v="UNREGULATED"/>
    <s v="55600"/>
    <x v="2"/>
    <n v="556007000047"/>
    <n v="615"/>
    <s v="556007000047.615"/>
    <n v="200611"/>
    <s v="000000"/>
    <x v="25"/>
    <s v="U-20310"/>
    <m/>
    <n v="68072"/>
    <m/>
    <m/>
    <m/>
    <m/>
    <m/>
  </r>
  <r>
    <s v="DOW BLOCK A - AERO"/>
    <s v="13F-602"/>
    <s v="REGULATED"/>
    <s v="45600"/>
    <x v="2"/>
    <n v="456007000012"/>
    <n v="80"/>
    <s v="456007000012.80"/>
    <n v="199404"/>
    <s v="000000"/>
    <x v="25"/>
    <n v="20310"/>
    <n v="90724.68"/>
    <m/>
    <m/>
    <m/>
    <m/>
    <m/>
    <m/>
  </r>
  <r>
    <s v="DOW BLOCK A - AERO"/>
    <s v="13F-602"/>
    <s v="UNREGULATED"/>
    <s v="55600"/>
    <x v="2"/>
    <n v="556007000012"/>
    <n v="80"/>
    <s v="556007000012.80"/>
    <n v="199404"/>
    <s v="000000"/>
    <x v="25"/>
    <s v="U-20310"/>
    <m/>
    <n v="22485"/>
    <m/>
    <m/>
    <m/>
    <m/>
    <m/>
  </r>
  <r>
    <s v="DOW BLOCK A - AFTERCOOLERS"/>
    <s v="13F-602"/>
    <s v="REGULATED"/>
    <s v="45600"/>
    <x v="2"/>
    <n v="456007000012"/>
    <n v="5"/>
    <s v="456007000012.5"/>
    <n v="199209"/>
    <s v="000000"/>
    <x v="25"/>
    <n v="20310"/>
    <n v="77114.87"/>
    <m/>
    <m/>
    <m/>
    <m/>
    <m/>
    <m/>
  </r>
  <r>
    <s v="DOW BLOCK A - AFTERCOOLERS"/>
    <s v="13F-602"/>
    <s v="UNREGULATED"/>
    <s v="55600"/>
    <x v="2"/>
    <n v="556007000012"/>
    <n v="5"/>
    <s v="556007000012.5"/>
    <n v="199209"/>
    <s v="000000"/>
    <x v="25"/>
    <s v="U-20310"/>
    <m/>
    <n v="19112"/>
    <m/>
    <m/>
    <m/>
    <m/>
    <m/>
  </r>
  <r>
    <s v="DOW BLOCK A - BASE PRESSURE GAS"/>
    <m/>
    <s v="REGULATED"/>
    <s v="45800"/>
    <x v="6"/>
    <n v="458007000001"/>
    <n v="1093"/>
    <s v="458007000001.1093"/>
    <n v="199303"/>
    <s v="000000"/>
    <x v="25"/>
    <n v="20310"/>
    <n v="1554280.67"/>
    <m/>
    <m/>
    <m/>
    <m/>
    <m/>
    <m/>
  </r>
  <r>
    <s v="DOW BLOCK A - BASE PRESSURE GAS"/>
    <m/>
    <s v="REGULATED"/>
    <s v="45800"/>
    <x v="6"/>
    <n v="458007000001"/>
    <n v="2001"/>
    <s v="458007000001.2001"/>
    <n v="200110"/>
    <s v="000000"/>
    <x v="25"/>
    <n v="20310"/>
    <n v="366117.92"/>
    <m/>
    <m/>
    <m/>
    <m/>
    <m/>
    <m/>
  </r>
  <r>
    <s v="DOW BLOCK A - BASE PRESSURE GAS"/>
    <m/>
    <s v="UNREGULATED"/>
    <s v="55800"/>
    <x v="6"/>
    <n v="558007000001"/>
    <n v="1093"/>
    <s v="558007000001.1093"/>
    <n v="199303"/>
    <s v="000000"/>
    <x v="25"/>
    <s v="U-20310"/>
    <m/>
    <n v="939022"/>
    <m/>
    <m/>
    <m/>
    <m/>
    <m/>
  </r>
  <r>
    <s v="DOW BLOCK A - BASE PRESSURE GAS"/>
    <m/>
    <s v="UNREGULATED"/>
    <s v="55800"/>
    <x v="6"/>
    <n v="558007000001"/>
    <n v="2001"/>
    <s v="558007000001.2001"/>
    <n v="200110"/>
    <s v="000000"/>
    <x v="25"/>
    <s v="U-20310"/>
    <m/>
    <n v="221191"/>
    <m/>
    <m/>
    <m/>
    <m/>
    <m/>
  </r>
  <r>
    <s v="DOW BLOCK A - BASE PRESSURE GAS - 2015"/>
    <m/>
    <s v="REGULATED"/>
    <s v="45800"/>
    <x v="6"/>
    <n v="458007000001"/>
    <n v="2015"/>
    <s v="458007000001.2015"/>
    <n v="201512"/>
    <s v="000000"/>
    <x v="25"/>
    <n v="20310"/>
    <n v="160479.25"/>
    <m/>
    <m/>
    <m/>
    <m/>
    <m/>
    <m/>
  </r>
  <r>
    <s v="DOW BLOCK A - BASE PRESSURE GAS - 2015"/>
    <m/>
    <s v="UNREGULATED"/>
    <s v="55800"/>
    <x v="6"/>
    <n v="558007000001"/>
    <n v="2015"/>
    <s v="558007000001.2015"/>
    <n v="201512"/>
    <s v="000000"/>
    <x v="25"/>
    <s v="U-20310"/>
    <m/>
    <n v="97111.84"/>
    <m/>
    <m/>
    <m/>
    <m/>
    <m/>
  </r>
  <r>
    <s v="DOW BLOCK A - CASE"/>
    <s v="13F-602"/>
    <s v="REGULATED"/>
    <s v="45600"/>
    <x v="2"/>
    <n v="456007000012"/>
    <n v="82"/>
    <s v="456007000012.82"/>
    <n v="199209"/>
    <s v="000000"/>
    <x v="25"/>
    <n v="20310"/>
    <n v="361155.89"/>
    <m/>
    <m/>
    <m/>
    <m/>
    <m/>
    <m/>
  </r>
  <r>
    <s v="DOW BLOCK A - CASE"/>
    <s v="13F-602"/>
    <s v="UNREGULATED"/>
    <s v="55600"/>
    <x v="2"/>
    <n v="556007000012"/>
    <n v="82"/>
    <s v="556007000012.82"/>
    <n v="199209"/>
    <s v="000000"/>
    <x v="25"/>
    <s v="U-20310"/>
    <m/>
    <n v="89511"/>
    <m/>
    <m/>
    <m/>
    <m/>
    <m/>
  </r>
  <r>
    <s v="DOW BLOCK A - DEHYDRATION"/>
    <s v="13F-602"/>
    <s v="REGULATED"/>
    <s v="45600"/>
    <x v="2"/>
    <n v="456007000012"/>
    <n v="150"/>
    <s v="456007000012.150"/>
    <n v="199209"/>
    <s v="000000"/>
    <x v="25"/>
    <n v="20310"/>
    <n v="221851.31"/>
    <m/>
    <m/>
    <m/>
    <m/>
    <m/>
    <m/>
  </r>
  <r>
    <s v="DOW BLOCK A - DEHYDRATION"/>
    <s v="13F-602"/>
    <s v="UNREGULATED"/>
    <s v="55600"/>
    <x v="2"/>
    <n v="556007000012"/>
    <n v="150"/>
    <s v="556007000012.150"/>
    <n v="199209"/>
    <s v="000000"/>
    <x v="25"/>
    <s v="U-20310"/>
    <m/>
    <n v="54985"/>
    <m/>
    <m/>
    <m/>
    <m/>
    <m/>
  </r>
  <r>
    <s v="DOW BLOCK A - ELECT/CTRLS"/>
    <s v="13F-602"/>
    <s v="REGULATED"/>
    <s v="45600"/>
    <x v="2"/>
    <n v="456007000012"/>
    <n v="84"/>
    <s v="456007000012.84"/>
    <n v="199209"/>
    <s v="000000"/>
    <x v="25"/>
    <n v="20310"/>
    <n v="145488.91"/>
    <m/>
    <m/>
    <m/>
    <m/>
    <m/>
    <m/>
  </r>
  <r>
    <s v="DOW BLOCK A - ELECT/CTRLS"/>
    <s v="13F-602"/>
    <s v="UNREGULATED"/>
    <s v="55600"/>
    <x v="2"/>
    <n v="556007000012"/>
    <n v="84"/>
    <s v="556007000012.84"/>
    <n v="199209"/>
    <s v="000000"/>
    <x v="25"/>
    <s v="U-20310"/>
    <m/>
    <n v="36059"/>
    <m/>
    <m/>
    <m/>
    <m/>
    <m/>
  </r>
  <r>
    <s v="DOW BLOCK A - ENGINE"/>
    <s v="13F-602"/>
    <s v="REGULATED"/>
    <s v="45600"/>
    <x v="2"/>
    <n v="456007000012"/>
    <n v="190"/>
    <s v="456007000012.190"/>
    <n v="199209"/>
    <s v="000000"/>
    <x v="25"/>
    <n v="20310"/>
    <n v="446666.68"/>
    <m/>
    <m/>
    <m/>
    <m/>
    <m/>
    <m/>
  </r>
  <r>
    <s v="DOW BLOCK A - ENGINE"/>
    <s v="13F-602"/>
    <s v="UNREGULATED"/>
    <s v="55600"/>
    <x v="2"/>
    <n v="556007000012"/>
    <n v="190"/>
    <s v="556007000012.190"/>
    <n v="199209"/>
    <s v="000000"/>
    <x v="25"/>
    <s v="U-20310"/>
    <m/>
    <n v="110704"/>
    <m/>
    <m/>
    <m/>
    <m/>
    <m/>
  </r>
  <r>
    <s v="DOW BLOCK A - FOUNDATION"/>
    <s v="13F-602"/>
    <s v="REGULATED"/>
    <s v="45600"/>
    <x v="2"/>
    <n v="456007000012"/>
    <n v="240"/>
    <s v="456007000012.240"/>
    <n v="199209"/>
    <s v="000000"/>
    <x v="25"/>
    <n v="20310"/>
    <n v="44370.26"/>
    <m/>
    <m/>
    <m/>
    <m/>
    <m/>
    <m/>
  </r>
  <r>
    <s v="DOW BLOCK A - FOUNDATION"/>
    <s v="13F-602"/>
    <s v="UNREGULATED"/>
    <s v="55600"/>
    <x v="2"/>
    <n v="556007000012"/>
    <n v="240"/>
    <s v="556007000012.240"/>
    <n v="199209"/>
    <s v="000000"/>
    <x v="25"/>
    <s v="U-20310"/>
    <m/>
    <n v="10997"/>
    <m/>
    <m/>
    <m/>
    <m/>
    <m/>
  </r>
  <r>
    <s v="DOW BLOCK A - GROUNDBED # 294"/>
    <s v="13F-602"/>
    <s v="REGULATED"/>
    <s v="45500"/>
    <x v="3"/>
    <n v="455007020294"/>
    <n v="1093"/>
    <s v="455007020294.1093"/>
    <n v="199209"/>
    <s v="000000"/>
    <x v="25"/>
    <n v="20310"/>
    <n v="7467.73"/>
    <m/>
    <m/>
    <m/>
    <m/>
    <m/>
    <m/>
  </r>
  <r>
    <s v="DOW BLOCK A - GROUNDBED # 294"/>
    <s v="13F-602"/>
    <s v="UNREGULATED"/>
    <s v="55500"/>
    <x v="3"/>
    <n v="555007020294"/>
    <n v="1093"/>
    <s v="555007020294.1093"/>
    <n v="199209"/>
    <s v="000000"/>
    <x v="25"/>
    <s v="U-20310"/>
    <m/>
    <n v="4511"/>
    <m/>
    <m/>
    <m/>
    <m/>
    <m/>
  </r>
  <r>
    <s v="DOW BLOCK A - GROUNDBED # 299"/>
    <s v="13F-602"/>
    <s v="REGULATED"/>
    <s v="45500"/>
    <x v="3"/>
    <n v="455007020299"/>
    <n v="1093"/>
    <s v="455007020299.1093"/>
    <n v="199209"/>
    <s v="000000"/>
    <x v="25"/>
    <n v="20310"/>
    <n v="26265.33"/>
    <m/>
    <m/>
    <m/>
    <m/>
    <m/>
    <m/>
  </r>
  <r>
    <s v="DOW BLOCK A - GROUNDBED # 299"/>
    <s v="13F-602"/>
    <s v="UNREGULATED"/>
    <s v="55500"/>
    <x v="3"/>
    <n v="555007020299"/>
    <n v="1093"/>
    <s v="555007020299.1093"/>
    <n v="199209"/>
    <s v="000000"/>
    <x v="25"/>
    <s v="U-20310"/>
    <m/>
    <n v="15868"/>
    <m/>
    <m/>
    <m/>
    <m/>
    <m/>
  </r>
  <r>
    <s v="DOW BLOCK A - GROUNDBED # 309"/>
    <s v="13F-602"/>
    <s v="REGULATED"/>
    <s v="45500"/>
    <x v="3"/>
    <n v="455007020309"/>
    <n v="1996"/>
    <s v="455007020309.1996"/>
    <n v="199606"/>
    <s v="000000"/>
    <x v="25"/>
    <n v="20310"/>
    <n v="23753.49"/>
    <m/>
    <m/>
    <m/>
    <m/>
    <m/>
    <m/>
  </r>
  <r>
    <s v="DOW BLOCK A - GROUNDBED # 309"/>
    <s v="13F-602"/>
    <s v="UNREGULATED"/>
    <s v="55500"/>
    <x v="3"/>
    <n v="555007020309"/>
    <n v="1996"/>
    <s v="555007020309.1996"/>
    <n v="199606"/>
    <s v="000000"/>
    <x v="25"/>
    <s v="U-20310"/>
    <m/>
    <n v="14351"/>
    <m/>
    <m/>
    <m/>
    <m/>
    <m/>
  </r>
  <r>
    <s v="DOW BLOCK A - INCINERATOR"/>
    <s v="13F-602"/>
    <s v="UNREGULATED"/>
    <s v="55700"/>
    <x v="0"/>
    <n v="557007000064"/>
    <n v="150"/>
    <s v="557007000064.150"/>
    <n v="201011"/>
    <s v="000000"/>
    <x v="25"/>
    <s v="U-20310"/>
    <m/>
    <n v="17675.7"/>
    <m/>
    <m/>
    <m/>
    <m/>
    <m/>
  </r>
  <r>
    <s v="DOW BLOCK A - INCINERATOR-DEHYDRATION"/>
    <s v="13F-602"/>
    <s v="REGULATED"/>
    <s v="45700"/>
    <x v="0"/>
    <n v="457007000064"/>
    <n v="150"/>
    <s v="457007000064.150"/>
    <n v="201011"/>
    <s v="000000"/>
    <x v="25"/>
    <n v="20310"/>
    <n v="160148.29"/>
    <m/>
    <m/>
    <m/>
    <m/>
    <m/>
    <m/>
  </r>
  <r>
    <s v="DOW BLOCK A - INCINERATOR-ELECTRONIC CONTROLS"/>
    <s v="13F-602"/>
    <s v="REGULATED"/>
    <s v="45700"/>
    <x v="0"/>
    <n v="457007000064"/>
    <n v="84"/>
    <s v="457007000064.84"/>
    <n v="201011"/>
    <s v="000000"/>
    <x v="25"/>
    <n v="20310"/>
    <n v="14599.46"/>
    <m/>
    <m/>
    <m/>
    <m/>
    <m/>
    <m/>
  </r>
  <r>
    <s v="DOW BLOCK A - INCINERATOR-ELECTRONIC CONTROLS"/>
    <s v="13F-602"/>
    <s v="UNREGULATED"/>
    <s v="55700"/>
    <x v="0"/>
    <n v="557007000064"/>
    <n v="84"/>
    <s v="557007000064.84"/>
    <n v="201011"/>
    <s v="000000"/>
    <x v="25"/>
    <s v="U-20310"/>
    <m/>
    <n v="1611.36"/>
    <m/>
    <m/>
    <m/>
    <m/>
    <m/>
  </r>
  <r>
    <s v="DOW BLOCK A - INCINERATOR-PIPING &amp; MISC"/>
    <s v="13F-602"/>
    <s v="REGULATED"/>
    <s v="45700"/>
    <x v="0"/>
    <n v="457007000064"/>
    <n v="615"/>
    <s v="457007000064.615"/>
    <n v="201011"/>
    <s v="000000"/>
    <x v="25"/>
    <n v="20310"/>
    <n v="185935.28"/>
    <m/>
    <m/>
    <m/>
    <m/>
    <m/>
    <m/>
  </r>
  <r>
    <s v="DOW BLOCK A - INCINERATOR-PIPING &amp; MISC"/>
    <s v="13F-602"/>
    <s v="UNREGULATED"/>
    <s v="55700"/>
    <x v="0"/>
    <n v="557007000064"/>
    <n v="615"/>
    <s v="557007000064.615"/>
    <n v="201011"/>
    <s v="000000"/>
    <x v="25"/>
    <s v="U-20310"/>
    <m/>
    <n v="20521.84"/>
    <m/>
    <m/>
    <m/>
    <m/>
    <m/>
  </r>
  <r>
    <s v="DOW BLOCK A - LAND RIGHTS"/>
    <m/>
    <s v="REGULATED"/>
    <s v="45100"/>
    <x v="4"/>
    <n v="451007000001"/>
    <n v="2001"/>
    <s v="451007000001.2001"/>
    <n v="200110"/>
    <s v="000000"/>
    <x v="25"/>
    <n v="20310"/>
    <n v="5993146.2999999998"/>
    <m/>
    <m/>
    <m/>
    <m/>
    <m/>
    <m/>
  </r>
  <r>
    <s v="DOW BLOCK A - LAND RIGHTS"/>
    <m/>
    <s v="UNREGULATED"/>
    <s v="55100"/>
    <x v="4"/>
    <n v="551007000001"/>
    <n v="2001"/>
    <s v="551007000001.2001"/>
    <n v="200110"/>
    <s v="000000"/>
    <x v="25"/>
    <s v="U-20310"/>
    <m/>
    <n v="3620771"/>
    <m/>
    <m/>
    <m/>
    <m/>
    <m/>
  </r>
  <r>
    <s v="DOW BLOCK A - NPS 10  (VINTAGE 1992) - AQUSTN"/>
    <s v="13F-602"/>
    <s v="REGULATED"/>
    <s v="45500"/>
    <x v="3"/>
    <n v="455007001000"/>
    <n v="2001"/>
    <s v="455007001000.2001"/>
    <n v="200110"/>
    <s v="000000"/>
    <x v="25"/>
    <n v="20310"/>
    <n v="796536.3"/>
    <m/>
    <m/>
    <m/>
    <m/>
    <m/>
    <m/>
  </r>
  <r>
    <s v="DOW BLOCK A - NPS 10  (VINTAGE 1992) - AQUSTN"/>
    <s v="13F-602"/>
    <s v="UNREGULATED"/>
    <s v="55500"/>
    <x v="3"/>
    <n v="555007001000"/>
    <n v="2001"/>
    <s v="555007001000.2001"/>
    <n v="200110"/>
    <s v="000000"/>
    <x v="25"/>
    <s v="U-20310"/>
    <m/>
    <n v="481229"/>
    <m/>
    <m/>
    <m/>
    <m/>
    <m/>
  </r>
  <r>
    <s v="DOW BLOCK A - RECTIFIER # 263"/>
    <s v="13F-602"/>
    <s v="REGULATED"/>
    <s v="45500"/>
    <x v="3"/>
    <n v="455007030263"/>
    <n v="1995"/>
    <s v="455007030263.1995"/>
    <n v="199512"/>
    <s v="000000"/>
    <x v="25"/>
    <n v="20310"/>
    <n v="2000.36"/>
    <m/>
    <m/>
    <m/>
    <m/>
    <m/>
    <m/>
  </r>
  <r>
    <s v="DOW BLOCK A - RECTIFIER # 263"/>
    <s v="13F-602"/>
    <s v="UNREGULATED"/>
    <s v="55500"/>
    <x v="3"/>
    <n v="555007030263"/>
    <n v="1995"/>
    <s v="555007030263.1995"/>
    <n v="199512"/>
    <s v="000000"/>
    <x v="25"/>
    <s v="U-20310"/>
    <m/>
    <n v="1209"/>
    <m/>
    <m/>
    <m/>
    <m/>
    <m/>
  </r>
  <r>
    <s v="DOW BLOCK A - RECTIFIER # 294"/>
    <s v="13F-602"/>
    <s v="REGULATED"/>
    <s v="45500"/>
    <x v="3"/>
    <n v="455007030294"/>
    <n v="1093"/>
    <s v="455007030294.1093"/>
    <n v="199209"/>
    <s v="000000"/>
    <x v="25"/>
    <n v="20310"/>
    <n v="2488.91"/>
    <m/>
    <m/>
    <m/>
    <m/>
    <m/>
    <m/>
  </r>
  <r>
    <s v="DOW BLOCK A - RECTIFIER # 294"/>
    <s v="13F-602"/>
    <s v="UNREGULATED"/>
    <s v="55500"/>
    <x v="3"/>
    <n v="555007030294"/>
    <n v="1093"/>
    <s v="555007030294.1093"/>
    <n v="199209"/>
    <s v="000000"/>
    <x v="25"/>
    <s v="U-20310"/>
    <m/>
    <n v="1504"/>
    <m/>
    <m/>
    <m/>
    <m/>
    <m/>
  </r>
  <r>
    <s v="DOW BLOCK A - RECTIFIER # 309"/>
    <s v="13F-602"/>
    <s v="REGULATED"/>
    <s v="45500"/>
    <x v="3"/>
    <n v="455007030309"/>
    <n v="1996"/>
    <s v="455007030309.1996"/>
    <n v="199606"/>
    <s v="000000"/>
    <x v="25"/>
    <n v="20310"/>
    <n v="4095.83"/>
    <m/>
    <m/>
    <m/>
    <m/>
    <m/>
    <m/>
  </r>
  <r>
    <s v="DOW BLOCK A - RECTIFIER # 309"/>
    <s v="13F-602"/>
    <s v="UNREGULATED"/>
    <s v="55500"/>
    <x v="3"/>
    <n v="555007030309"/>
    <n v="1996"/>
    <s v="555007030309.1996"/>
    <n v="199606"/>
    <s v="000000"/>
    <x v="25"/>
    <s v="U-20310"/>
    <m/>
    <n v="2474"/>
    <m/>
    <m/>
    <m/>
    <m/>
    <m/>
  </r>
  <r>
    <s v="DOW BLOCK A - ROADWAY"/>
    <s v="13F-602"/>
    <s v="REGULATED"/>
    <s v="45200"/>
    <x v="1"/>
    <n v="452007000095"/>
    <n v="769"/>
    <s v="452007000095.769"/>
    <n v="199308"/>
    <s v="000000"/>
    <x v="25"/>
    <n v="20310"/>
    <n v="145379.20000000001"/>
    <m/>
    <m/>
    <m/>
    <m/>
    <m/>
    <m/>
  </r>
  <r>
    <s v="DOW BLOCK A - ROADWAY"/>
    <s v="13F-602"/>
    <s v="UNREGULATED"/>
    <s v="55200"/>
    <x v="1"/>
    <n v="552007000095"/>
    <n v="769"/>
    <s v="552007000095.769"/>
    <n v="199308"/>
    <s v="000000"/>
    <x v="25"/>
    <s v="U-20310"/>
    <m/>
    <n v="36031"/>
    <m/>
    <m/>
    <m/>
    <m/>
    <m/>
  </r>
  <r>
    <s v="DOW BLOCK A - SCRUBBER"/>
    <s v="13F-602"/>
    <s v="REGULATED"/>
    <s v="45600"/>
    <x v="2"/>
    <n v="456007000012"/>
    <n v="720"/>
    <s v="456007000012.720"/>
    <n v="199209"/>
    <s v="000000"/>
    <x v="25"/>
    <n v="20310"/>
    <n v="110926.16"/>
    <m/>
    <m/>
    <m/>
    <m/>
    <m/>
    <m/>
  </r>
  <r>
    <s v="DOW BLOCK A - SCRUBBER"/>
    <s v="13F-602"/>
    <s v="UNREGULATED"/>
    <s v="55600"/>
    <x v="2"/>
    <n v="556007000012"/>
    <n v="720"/>
    <s v="556007000012.720"/>
    <n v="199209"/>
    <s v="000000"/>
    <x v="25"/>
    <s v="U-20310"/>
    <m/>
    <n v="27492"/>
    <m/>
    <m/>
    <m/>
    <m/>
    <m/>
  </r>
  <r>
    <s v="DOW BLOCK A - STEEL - NPS 10   (273.0)"/>
    <s v="13F-602"/>
    <s v="REGULATED"/>
    <s v="45500"/>
    <x v="3"/>
    <n v="455007001000"/>
    <n v="2007"/>
    <s v="455007001000.2007"/>
    <n v="200712"/>
    <s v="000000"/>
    <x v="25"/>
    <n v="20310"/>
    <n v="104742.49"/>
    <m/>
    <m/>
    <n v="381.09"/>
    <m/>
    <m/>
    <m/>
  </r>
  <r>
    <s v="DOW BLOCK A - STEEL - NPS 10   (273.0)"/>
    <s v="13F-602"/>
    <s v="UNREGULATED"/>
    <s v="55500"/>
    <x v="3"/>
    <n v="555007001000"/>
    <n v="2007"/>
    <s v="555007001000.2007"/>
    <n v="200712"/>
    <s v="000000"/>
    <x v="25"/>
    <s v="U-20310"/>
    <m/>
    <n v="63045.4"/>
    <m/>
    <m/>
    <m/>
    <m/>
    <m/>
  </r>
  <r>
    <s v="DOW BLOCK A - STEEL - NPS 4    (114.3)"/>
    <s v="13F-602"/>
    <s v="REGULATED"/>
    <s v="45500"/>
    <x v="3"/>
    <n v="455007000400"/>
    <n v="1093"/>
    <s v="455007000400.1093"/>
    <n v="199209"/>
    <s v="000000"/>
    <x v="25"/>
    <n v="20310"/>
    <n v="4293.12"/>
    <m/>
    <m/>
    <m/>
    <m/>
    <m/>
    <m/>
  </r>
  <r>
    <s v="DOW BLOCK A - STEEL - NPS 4    (114.3)"/>
    <s v="13F-602"/>
    <s v="UNREGULATED"/>
    <s v="55500"/>
    <x v="3"/>
    <n v="555007000400"/>
    <n v="1093"/>
    <s v="555007000400.1093"/>
    <n v="199209"/>
    <s v="000000"/>
    <x v="25"/>
    <s v="U-20310"/>
    <m/>
    <n v="2593"/>
    <m/>
    <m/>
    <m/>
    <m/>
    <m/>
  </r>
  <r>
    <s v="DOW BLOCK A - STEEL - NPS 6    (168.3)"/>
    <s v="13F-602"/>
    <s v="REGULATED"/>
    <s v="45500"/>
    <x v="3"/>
    <n v="455007000600"/>
    <n v="1093"/>
    <s v="455007000600.1093"/>
    <n v="199209"/>
    <s v="000000"/>
    <x v="25"/>
    <n v="20310"/>
    <n v="80417.77"/>
    <m/>
    <m/>
    <m/>
    <m/>
    <m/>
    <m/>
  </r>
  <r>
    <s v="DOW BLOCK A - STEEL - NPS 6    (168.3)"/>
    <s v="13F-602"/>
    <s v="UNREGULATED"/>
    <s v="55500"/>
    <x v="3"/>
    <n v="555007000600"/>
    <n v="1093"/>
    <s v="555007000600.1093"/>
    <n v="199209"/>
    <s v="000000"/>
    <x v="25"/>
    <s v="U-20310"/>
    <m/>
    <n v="48585"/>
    <m/>
    <m/>
    <m/>
    <m/>
    <m/>
  </r>
  <r>
    <s v="DOW BLOCK A - WELL DS1-8-A - ID 2718"/>
    <s v="13F-602"/>
    <s v="REGULATED"/>
    <s v="45300"/>
    <x v="5"/>
    <n v="453007000018"/>
    <n v="910"/>
    <s v="453007000018.910"/>
    <n v="199512"/>
    <s v="000000"/>
    <x v="25"/>
    <n v="20310"/>
    <n v="207061.1"/>
    <m/>
    <m/>
    <m/>
    <m/>
    <m/>
    <m/>
  </r>
  <r>
    <s v="DOW BLOCK A - WELL DS1-8-A - ID 2718"/>
    <s v="13F-602"/>
    <s v="UNREGULATED"/>
    <s v="55300"/>
    <x v="5"/>
    <n v="553007000018"/>
    <n v="910"/>
    <s v="553007000018.910"/>
    <n v="199512"/>
    <s v="000000"/>
    <x v="25"/>
    <s v="U-20310"/>
    <m/>
    <n v="125097"/>
    <m/>
    <m/>
    <m/>
    <m/>
    <m/>
  </r>
  <r>
    <s v="DOW BLOCK A - WELL DS1-8-A - ID 2718"/>
    <s v="13F-602"/>
    <s v="UNREGULATED"/>
    <s v="55300"/>
    <x v="5"/>
    <n v="553007000018"/>
    <n v="2008"/>
    <s v="553007000018.2008"/>
    <n v="200809"/>
    <s v="000000"/>
    <x v="25"/>
    <s v="U-20310"/>
    <m/>
    <n v="72692.73"/>
    <m/>
    <m/>
    <m/>
    <m/>
    <m/>
  </r>
  <r>
    <s v="DOW BLOCK A - WELL DS1-8-A - ID2718 - TLMTRY"/>
    <s v="13F-602"/>
    <s v="REGULATED"/>
    <s v="45300"/>
    <x v="5"/>
    <n v="453007000018"/>
    <n v="780"/>
    <s v="453007000018.780"/>
    <n v="199512"/>
    <s v="000000"/>
    <x v="25"/>
    <n v="20310"/>
    <n v="8525.42"/>
    <m/>
    <m/>
    <m/>
    <m/>
    <m/>
    <m/>
  </r>
  <r>
    <s v="DOW BLOCK A - WELL DS1-8-A - ID2718 - TLMTRY"/>
    <s v="13F-602"/>
    <s v="UNREGULATED"/>
    <s v="55300"/>
    <x v="5"/>
    <n v="553007000018"/>
    <n v="780"/>
    <s v="553007000018.780"/>
    <n v="199512"/>
    <s v="000000"/>
    <x v="25"/>
    <s v="U-20310"/>
    <m/>
    <n v="5151"/>
    <m/>
    <m/>
    <m/>
    <m/>
    <m/>
  </r>
  <r>
    <s v="DOW BLOCK A - WELL DS1-9-A - ID 2267"/>
    <s v="13F-602"/>
    <s v="REGULATED"/>
    <s v="45300"/>
    <x v="5"/>
    <n v="453007000019"/>
    <n v="910"/>
    <s v="453007000019.910"/>
    <n v="199207"/>
    <s v="000000"/>
    <x v="25"/>
    <n v="20310"/>
    <n v="186313.87"/>
    <m/>
    <m/>
    <m/>
    <m/>
    <m/>
    <m/>
  </r>
  <r>
    <s v="DOW BLOCK A - WELL DS1-9-A - ID 2267"/>
    <s v="13F-602"/>
    <s v="UNREGULATED"/>
    <s v="55300"/>
    <x v="5"/>
    <n v="553007000019"/>
    <n v="910"/>
    <s v="553007000019.910"/>
    <n v="199207"/>
    <s v="000000"/>
    <x v="25"/>
    <s v="U-20310"/>
    <m/>
    <n v="112562"/>
    <m/>
    <m/>
    <m/>
    <m/>
    <m/>
  </r>
  <r>
    <s v="DOW BLOCK A - WELL DS1-9-A - ID 2267"/>
    <s v="13F-602"/>
    <s v="UNREGULATED"/>
    <s v="55300"/>
    <x v="5"/>
    <n v="553007000019"/>
    <n v="2008"/>
    <s v="553007000019.2008"/>
    <n v="200809"/>
    <s v="000000"/>
    <x v="25"/>
    <s v="U-20310"/>
    <m/>
    <n v="72692.73"/>
    <m/>
    <m/>
    <m/>
    <m/>
    <m/>
  </r>
  <r>
    <s v="DOW BLOCK A - WELL DS2-8-A - ID 2717"/>
    <s v="13F-602"/>
    <s v="REGULATED"/>
    <s v="45300"/>
    <x v="5"/>
    <n v="453007000028"/>
    <n v="910"/>
    <s v="453007000028.910"/>
    <n v="199207"/>
    <s v="000000"/>
    <x v="25"/>
    <n v="20310"/>
    <n v="252854.52"/>
    <m/>
    <m/>
    <m/>
    <m/>
    <m/>
    <m/>
  </r>
  <r>
    <s v="DOW BLOCK A - WELL DS2-8-A - ID 2717"/>
    <s v="13F-602"/>
    <s v="UNREGULATED"/>
    <s v="55300"/>
    <x v="5"/>
    <n v="553007000028"/>
    <n v="910"/>
    <s v="553007000028.910"/>
    <n v="199207"/>
    <s v="000000"/>
    <x v="25"/>
    <s v="U-20310"/>
    <m/>
    <n v="152763"/>
    <m/>
    <m/>
    <m/>
    <m/>
    <m/>
  </r>
  <r>
    <s v="DOW BLOCK A - WELL DS2-8-A - ID 2717"/>
    <s v="13F-602"/>
    <s v="UNREGULATED"/>
    <s v="55300"/>
    <x v="5"/>
    <n v="553007000028"/>
    <n v="2008"/>
    <s v="553007000028.2008"/>
    <n v="200809"/>
    <s v="000000"/>
    <x v="25"/>
    <s v="U-20310"/>
    <m/>
    <n v="72692.789999999994"/>
    <m/>
    <m/>
    <m/>
    <m/>
    <m/>
  </r>
  <r>
    <s v="DOW BLOCK A - WELL DS3-8-A - ID 8316"/>
    <s v="13F-602"/>
    <s v="REGULATED"/>
    <s v="45300"/>
    <x v="5"/>
    <n v="453007000038"/>
    <n v="910"/>
    <s v="453007000038.910"/>
    <n v="200012"/>
    <s v="000000"/>
    <x v="25"/>
    <n v="20310"/>
    <n v="13386.32"/>
    <m/>
    <m/>
    <m/>
    <m/>
    <m/>
    <m/>
  </r>
  <r>
    <s v="DOW BLOCK A - WELL DS3-8-A - ID 8316"/>
    <s v="13F-602"/>
    <s v="UNREGULATED"/>
    <s v="55300"/>
    <x v="5"/>
    <n v="553007000038"/>
    <n v="910"/>
    <s v="553007000038.910"/>
    <n v="200012"/>
    <s v="000000"/>
    <x v="25"/>
    <s v="U-20310"/>
    <m/>
    <n v="8088"/>
    <m/>
    <m/>
    <m/>
    <m/>
    <m/>
  </r>
  <r>
    <s v="DOW BLOCK A - WELL DS3-8-A - ID 8316"/>
    <s v="13F-602"/>
    <s v="UNREGULATED"/>
    <s v="55300"/>
    <x v="5"/>
    <n v="553007000038"/>
    <n v="2008"/>
    <s v="553007000038.2008"/>
    <n v="200809"/>
    <s v="000000"/>
    <x v="25"/>
    <s v="U-20310"/>
    <m/>
    <n v="72692.81"/>
    <m/>
    <m/>
    <m/>
    <m/>
    <m/>
  </r>
  <r>
    <s v="DOW BLOCK A - WELL UDS1 - ID 8373"/>
    <s v="13F-602"/>
    <s v="REGULATED"/>
    <s v="45300"/>
    <x v="5"/>
    <n v="453007000001"/>
    <n v="910"/>
    <s v="453007000001.910"/>
    <n v="199209"/>
    <s v="000000"/>
    <x v="25"/>
    <n v="20310"/>
    <n v="233952.45"/>
    <m/>
    <m/>
    <m/>
    <m/>
    <m/>
    <m/>
  </r>
  <r>
    <s v="DOW BLOCK A - WELL UDS1 - ID 8373"/>
    <s v="13F-602"/>
    <s v="UNREGULATED"/>
    <s v="55300"/>
    <x v="5"/>
    <n v="553007000001"/>
    <n v="910"/>
    <s v="553007000001.910"/>
    <n v="199209"/>
    <s v="000000"/>
    <x v="25"/>
    <s v="U-20310"/>
    <m/>
    <n v="141343"/>
    <m/>
    <m/>
    <m/>
    <m/>
    <m/>
  </r>
  <r>
    <s v="DOW BLOCK A - WELL UDS1 - ID 8373"/>
    <s v="13F-602"/>
    <s v="UNREGULATED"/>
    <s v="55300"/>
    <x v="5"/>
    <n v="553007000001"/>
    <n v="2008"/>
    <s v="553007000001.2008"/>
    <n v="200809"/>
    <s v="000000"/>
    <x v="25"/>
    <s v="U-20310"/>
    <m/>
    <n v="72692.75"/>
    <m/>
    <m/>
    <m/>
    <m/>
    <m/>
  </r>
  <r>
    <s v="DOW BLOCK A - WELL UDS2 - ID 8367"/>
    <s v="13F-602"/>
    <s v="REGULATED"/>
    <s v="45300"/>
    <x v="5"/>
    <n v="453007000002"/>
    <n v="910"/>
    <s v="453007000002.910"/>
    <n v="199209"/>
    <s v="000000"/>
    <x v="25"/>
    <n v="20310"/>
    <n v="211393.92000000001"/>
    <m/>
    <m/>
    <m/>
    <m/>
    <m/>
    <m/>
  </r>
  <r>
    <s v="DOW BLOCK A - WELL UDS2 - ID 8367"/>
    <s v="13F-602"/>
    <s v="UNREGULATED"/>
    <s v="55300"/>
    <x v="5"/>
    <n v="553007000002"/>
    <n v="910"/>
    <s v="553007000002.910"/>
    <n v="199209"/>
    <s v="000000"/>
    <x v="25"/>
    <s v="U-20310"/>
    <m/>
    <n v="127714"/>
    <m/>
    <m/>
    <m/>
    <m/>
    <m/>
  </r>
  <r>
    <s v="DOW BLOCK A - WELL UDS2 - ID 8367"/>
    <s v="13F-602"/>
    <s v="UNREGULATED"/>
    <s v="55300"/>
    <x v="5"/>
    <n v="553007000002"/>
    <n v="2008"/>
    <s v="553007000002.2008"/>
    <n v="200809"/>
    <s v="000000"/>
    <x v="25"/>
    <s v="U-20310"/>
    <m/>
    <n v="72692.75"/>
    <m/>
    <m/>
    <m/>
    <m/>
    <m/>
  </r>
  <r>
    <s v="DOW BLOCK A - WELL UDS4 - ID 8374"/>
    <s v="13F-602"/>
    <s v="REGULATED"/>
    <s v="45300"/>
    <x v="5"/>
    <n v="453007000004"/>
    <n v="910"/>
    <s v="453007000004.910"/>
    <n v="199209"/>
    <s v="000000"/>
    <x v="25"/>
    <n v="20310"/>
    <n v="241913.99"/>
    <m/>
    <m/>
    <m/>
    <m/>
    <m/>
    <m/>
  </r>
  <r>
    <s v="DOW BLOCK A - WELL UDS4 - ID 8374"/>
    <s v="13F-602"/>
    <s v="UNREGULATED"/>
    <s v="55300"/>
    <x v="5"/>
    <n v="553007000004"/>
    <n v="910"/>
    <s v="553007000004.910"/>
    <n v="199209"/>
    <s v="000000"/>
    <x v="25"/>
    <s v="U-20310"/>
    <m/>
    <n v="146152"/>
    <m/>
    <m/>
    <m/>
    <m/>
    <m/>
  </r>
  <r>
    <s v="DOW BLOCK A - WELL UDS4 - ID 8374"/>
    <s v="13F-602"/>
    <s v="UNREGULATED"/>
    <s v="55300"/>
    <x v="5"/>
    <n v="553007000004"/>
    <n v="2008"/>
    <s v="553007000004.2008"/>
    <n v="200809"/>
    <s v="000000"/>
    <x v="25"/>
    <s v="U-20310"/>
    <m/>
    <n v="72692.75"/>
    <m/>
    <m/>
    <m/>
    <m/>
    <m/>
  </r>
  <r>
    <s v="DOW BLOCK A - WELL UDS5 - ID 8375"/>
    <s v="13F-602"/>
    <s v="REGULATED"/>
    <s v="45300"/>
    <x v="5"/>
    <n v="453007000005"/>
    <n v="910"/>
    <s v="453007000005.910"/>
    <n v="199209"/>
    <s v="000000"/>
    <x v="25"/>
    <n v="20310"/>
    <n v="226685.04"/>
    <m/>
    <m/>
    <m/>
    <m/>
    <m/>
    <m/>
  </r>
  <r>
    <s v="DOW BLOCK A - WELL UDS5 - ID 8375"/>
    <s v="13F-602"/>
    <s v="UNREGULATED"/>
    <s v="55300"/>
    <x v="5"/>
    <n v="553007000005"/>
    <n v="910"/>
    <s v="553007000005.910"/>
    <n v="199209"/>
    <s v="000000"/>
    <x v="25"/>
    <s v="U-20310"/>
    <m/>
    <n v="136953"/>
    <m/>
    <m/>
    <m/>
    <m/>
    <m/>
  </r>
  <r>
    <s v="DOW BLOCK A - WELL UDS5 - ID 8375"/>
    <s v="13F-602"/>
    <s v="UNREGULATED"/>
    <s v="55300"/>
    <x v="5"/>
    <n v="553007000005"/>
    <n v="2008"/>
    <s v="553007000005.2008"/>
    <n v="200809"/>
    <s v="000000"/>
    <x v="25"/>
    <s v="U-20310"/>
    <m/>
    <n v="72692.740000000005"/>
    <m/>
    <m/>
    <m/>
    <m/>
    <m/>
  </r>
  <r>
    <s v="DOW BLOCK A STATION"/>
    <s v="13F-602"/>
    <s v="REGULATED"/>
    <s v="45700"/>
    <x v="0"/>
    <n v="457007000018"/>
    <n v="615"/>
    <s v="457007000018.615"/>
    <n v="199207"/>
    <s v="000000"/>
    <x v="25"/>
    <n v="20310"/>
    <n v="3495881.74"/>
    <m/>
    <m/>
    <m/>
    <m/>
    <m/>
    <m/>
  </r>
  <r>
    <s v="DOW BLOCK A STATION"/>
    <s v="13F-602"/>
    <s v="UNREGULATED"/>
    <s v="55700"/>
    <x v="0"/>
    <n v="557007000018"/>
    <n v="615"/>
    <s v="557007000018.615"/>
    <n v="199207"/>
    <s v="000000"/>
    <x v="25"/>
    <s v="U-20310"/>
    <m/>
    <n v="385547"/>
    <m/>
    <m/>
    <m/>
    <m/>
    <m/>
  </r>
  <r>
    <s v="DOW BLOCK A STATION - COMPRESSOR BUILDING"/>
    <s v="13F-602"/>
    <s v="REGULATED"/>
    <s v="45200"/>
    <x v="1"/>
    <n v="452007000001"/>
    <n v="763"/>
    <s v="452007000001.763"/>
    <n v="199308"/>
    <s v="000000"/>
    <x v="25"/>
    <n v="20310"/>
    <n v="704106.95"/>
    <m/>
    <m/>
    <m/>
    <m/>
    <m/>
    <m/>
  </r>
  <r>
    <s v="DOW BLOCK A STATION - COMPRESSOR BUILDING"/>
    <s v="13F-602"/>
    <s v="UNREGULATED"/>
    <s v="55200"/>
    <x v="1"/>
    <n v="552007000001"/>
    <n v="763"/>
    <s v="552007000001.763"/>
    <n v="199308"/>
    <s v="000000"/>
    <x v="25"/>
    <s v="U-20310"/>
    <m/>
    <n v="174509"/>
    <m/>
    <m/>
    <m/>
    <m/>
    <m/>
  </r>
  <r>
    <s v="DOW BLOCK A STATION - CONTROL BUILDING"/>
    <s v="13F-602"/>
    <s v="REGULATED"/>
    <s v="45200"/>
    <x v="1"/>
    <n v="452007000002"/>
    <n v="763"/>
    <s v="452007000002.763"/>
    <n v="199308"/>
    <s v="000000"/>
    <x v="25"/>
    <n v="20310"/>
    <n v="384469.03"/>
    <m/>
    <m/>
    <m/>
    <m/>
    <m/>
    <m/>
  </r>
  <r>
    <s v="DOW BLOCK A STATION - CONTROL BUILDING"/>
    <s v="13F-602"/>
    <s v="UNREGULATED"/>
    <s v="55200"/>
    <x v="1"/>
    <n v="552007000002"/>
    <n v="763"/>
    <s v="552007000002.763"/>
    <n v="199308"/>
    <s v="000000"/>
    <x v="25"/>
    <s v="U-20310"/>
    <m/>
    <n v="95289"/>
    <m/>
    <m/>
    <m/>
    <m/>
    <m/>
  </r>
  <r>
    <s v="DOW BLOCK A STATION - DEHYDRATION BUILDING"/>
    <s v="13F-602"/>
    <s v="REGULATED"/>
    <s v="45200"/>
    <x v="1"/>
    <n v="452007000003"/>
    <n v="763"/>
    <s v="452007000003.763"/>
    <n v="199308"/>
    <s v="000000"/>
    <x v="25"/>
    <n v="20310"/>
    <n v="35195.160000000003"/>
    <m/>
    <m/>
    <m/>
    <m/>
    <m/>
    <m/>
  </r>
  <r>
    <s v="DOW BLOCK A STATION - DEHYDRATION BUILDING"/>
    <s v="13F-602"/>
    <s v="UNREGULATED"/>
    <s v="55200"/>
    <x v="1"/>
    <n v="552007000003"/>
    <n v="763"/>
    <s v="552007000003.763"/>
    <n v="199308"/>
    <s v="000000"/>
    <x v="25"/>
    <s v="U-20310"/>
    <m/>
    <n v="8723"/>
    <m/>
    <m/>
    <m/>
    <m/>
    <m/>
  </r>
  <r>
    <s v="DOW BLOCK A STATION - TELEMETRY"/>
    <s v="13F-602"/>
    <s v="REGULATED"/>
    <s v="45700"/>
    <x v="0"/>
    <n v="457007000018"/>
    <n v="780"/>
    <s v="457007000018.780"/>
    <n v="200508"/>
    <s v="000000"/>
    <x v="25"/>
    <n v="20310"/>
    <n v="157808.32000000001"/>
    <m/>
    <m/>
    <m/>
    <m/>
    <m/>
    <m/>
  </r>
  <r>
    <s v="DOW BLOCK A STATION - TELEMETRY"/>
    <s v="13F-602"/>
    <s v="UNREGULATED"/>
    <s v="55700"/>
    <x v="0"/>
    <n v="557007000018"/>
    <n v="780"/>
    <s v="557007000018.780"/>
    <n v="200508"/>
    <s v="000000"/>
    <x v="25"/>
    <s v="U-20310"/>
    <m/>
    <n v="17423"/>
    <m/>
    <m/>
    <m/>
    <m/>
    <m/>
  </r>
  <r>
    <s v="DOW BLOCK A STATION - YARD"/>
    <s v="13F-602"/>
    <s v="REGULATED"/>
    <s v="45200"/>
    <x v="1"/>
    <n v="452007000001"/>
    <n v="752"/>
    <s v="452007000001.752"/>
    <n v="199308"/>
    <s v="000000"/>
    <x v="25"/>
    <n v="20310"/>
    <n v="745044.21"/>
    <m/>
    <m/>
    <m/>
    <m/>
    <m/>
    <m/>
  </r>
  <r>
    <s v="DOW BLOCK A STATION - YARD"/>
    <s v="13F-602"/>
    <s v="UNREGULATED"/>
    <s v="55200"/>
    <x v="1"/>
    <n v="552007000001"/>
    <n v="752"/>
    <s v="552007000001.752"/>
    <n v="199308"/>
    <s v="000000"/>
    <x v="25"/>
    <s v="U-20310"/>
    <m/>
    <n v="184655"/>
    <m/>
    <m/>
    <m/>
    <m/>
    <m/>
  </r>
  <r>
    <s v="DOW BLOCK A STATION-TELEMETRY"/>
    <s v="13F-602"/>
    <s v="REGULATED"/>
    <s v="45700"/>
    <x v="0"/>
    <n v="457007000065"/>
    <n v="780"/>
    <s v="457007000065.780"/>
    <n v="201001"/>
    <s v="000000"/>
    <x v="25"/>
    <n v="20310"/>
    <n v="18362.54"/>
    <m/>
    <m/>
    <m/>
    <m/>
    <m/>
    <m/>
  </r>
  <r>
    <s v="DOW BLOCK A STATION-TELEMETRY"/>
    <s v="13F-602"/>
    <s v="UNREGULATED"/>
    <s v="55700"/>
    <x v="0"/>
    <n v="557007000065"/>
    <n v="780"/>
    <s v="557007000065.780"/>
    <n v="201001"/>
    <s v="000000"/>
    <x v="25"/>
    <s v="U-20310"/>
    <m/>
    <n v="2026.8"/>
    <m/>
    <m/>
    <m/>
    <m/>
    <m/>
  </r>
  <r>
    <s v="DOW MOORE - LAND RIGHTS"/>
    <m/>
    <s v="REGULATED"/>
    <s v="45100"/>
    <x v="4"/>
    <n v="451005100001"/>
    <n v="1089"/>
    <s v="451005100001.1089"/>
    <n v="198903"/>
    <s v="000000"/>
    <x v="34"/>
    <n v="20310"/>
    <n v="5376024.9100000001"/>
    <m/>
    <m/>
    <m/>
    <m/>
    <m/>
    <m/>
  </r>
  <r>
    <s v="DOW MOORE - LAND RIGHTS"/>
    <m/>
    <s v="UNREGULATED"/>
    <s v="55100"/>
    <x v="4"/>
    <n v="551005100001"/>
    <n v="1089"/>
    <s v="551005100001.1089"/>
    <n v="198903"/>
    <s v="000000"/>
    <x v="34"/>
    <s v="U-20310"/>
    <m/>
    <n v="3247935"/>
    <m/>
    <m/>
    <m/>
    <m/>
    <m/>
  </r>
  <r>
    <s v="DOW MOORE POOL - BASE PRESSURE GAS"/>
    <m/>
    <s v="REGULATED"/>
    <s v="45800"/>
    <x v="6"/>
    <n v="458005100001"/>
    <n v="1089"/>
    <s v="458005100001.1089"/>
    <n v="198903"/>
    <s v="000000"/>
    <x v="34"/>
    <n v="20310"/>
    <n v="2705346.86"/>
    <m/>
    <m/>
    <m/>
    <m/>
    <m/>
    <m/>
  </r>
  <r>
    <s v="DOW MOORE POOL - BASE PRESSURE GAS"/>
    <m/>
    <s v="UNREGULATED"/>
    <s v="55800"/>
    <x v="6"/>
    <n v="558005100001"/>
    <n v="1089"/>
    <s v="558005100001.1089"/>
    <n v="198903"/>
    <s v="000000"/>
    <x v="34"/>
    <s v="U-20310"/>
    <m/>
    <n v="1634441"/>
    <m/>
    <m/>
    <m/>
    <m/>
    <m/>
  </r>
  <r>
    <s v="DowA X170 - Park/Walks/Curb"/>
    <s v="13F-602"/>
    <s v="REGULATED"/>
    <s v="45200"/>
    <x v="1"/>
    <n v="452007000276"/>
    <n v="752"/>
    <s v="452007000276.752"/>
    <n v="201612"/>
    <s v="000000"/>
    <x v="25"/>
    <n v="20310"/>
    <n v="5391.55"/>
    <m/>
    <m/>
    <m/>
    <m/>
    <m/>
    <m/>
  </r>
  <r>
    <s v="DowA X170 - Park/Walks/Curb"/>
    <s v="13F-602"/>
    <s v="UNREGULATED"/>
    <s v="55200"/>
    <x v="1"/>
    <n v="552007000276"/>
    <n v="752"/>
    <s v="552007000276.752"/>
    <n v="201612"/>
    <s v="000000"/>
    <x v="25"/>
    <s v="U-20310"/>
    <m/>
    <n v="1938.39"/>
    <m/>
    <m/>
    <m/>
    <m/>
    <m/>
  </r>
  <r>
    <s v="DWN PLANT D (NORTH) - Turbine Casing RT56-4;IAF,"/>
    <s v="10G-301"/>
    <s v="REGULATED"/>
    <s v="45600"/>
    <x v="2"/>
    <n v="456009300071"/>
    <n v="82"/>
    <s v="456009300071.82"/>
    <n v="200909"/>
    <s v="000000"/>
    <x v="15"/>
    <n v="20310"/>
    <n v="367143.62"/>
    <m/>
    <m/>
    <n v="69405.31"/>
    <m/>
    <m/>
    <m/>
  </r>
  <r>
    <s v="DWN PLANT D (NORTH) - Turbine Casing RT56-4;IAF,"/>
    <s v="10G-301"/>
    <s v="UNREGULATED"/>
    <s v="55600"/>
    <x v="2"/>
    <n v="556009300071"/>
    <n v="82"/>
    <s v="556009300071.82"/>
    <n v="200909"/>
    <s v="000000"/>
    <x v="15"/>
    <s v="U-20310"/>
    <m/>
    <n v="73982.86"/>
    <m/>
    <m/>
    <n v="198.41"/>
    <m/>
    <m/>
  </r>
  <r>
    <s v="EDYS MILLS"/>
    <s v="11H-506"/>
    <s v="UNREGULATED"/>
    <s v="55600"/>
    <x v="2"/>
    <n v="556006700011"/>
    <n v="615"/>
    <s v="556006700011.615"/>
    <n v="199309"/>
    <s v="000000"/>
    <x v="35"/>
    <s v="U-20310"/>
    <m/>
    <n v="224237"/>
    <m/>
    <m/>
    <m/>
    <m/>
    <m/>
  </r>
  <r>
    <s v="EDYS MILLS - AFTERCOOLERS"/>
    <s v="11H-506"/>
    <s v="REGULATED"/>
    <s v="45600"/>
    <x v="2"/>
    <n v="456006700011"/>
    <n v="5"/>
    <s v="456006700011.5"/>
    <n v="199309"/>
    <s v="000000"/>
    <x v="35"/>
    <n v="20310"/>
    <n v="52503.1"/>
    <m/>
    <m/>
    <m/>
    <m/>
    <m/>
    <m/>
  </r>
  <r>
    <s v="EDYS MILLS - AFTERCOOLERS"/>
    <s v="11H-506"/>
    <s v="UNREGULATED"/>
    <s v="55600"/>
    <x v="2"/>
    <n v="556006700011"/>
    <n v="5"/>
    <s v="556006700011.5"/>
    <n v="199309"/>
    <s v="000000"/>
    <x v="35"/>
    <s v="U-20310"/>
    <m/>
    <n v="13013"/>
    <m/>
    <m/>
    <m/>
    <m/>
    <m/>
  </r>
  <r>
    <s v="EDYS MILLS - BASE PRESSURE GAS"/>
    <m/>
    <s v="REGULATED"/>
    <s v="45800"/>
    <x v="6"/>
    <n v="458006700001"/>
    <n v="1094"/>
    <s v="458006700001.1094"/>
    <n v="199403"/>
    <s v="000000"/>
    <x v="35"/>
    <n v="20310"/>
    <n v="1634372.55"/>
    <m/>
    <m/>
    <m/>
    <m/>
    <m/>
    <m/>
  </r>
  <r>
    <s v="EDYS MILLS - BASE PRESSURE GAS"/>
    <m/>
    <s v="REGULATED"/>
    <s v="45800"/>
    <x v="6"/>
    <n v="458006700001"/>
    <n v="1095"/>
    <s v="458006700001.1095"/>
    <n v="199409"/>
    <s v="000000"/>
    <x v="35"/>
    <n v="20310"/>
    <n v="197617.9"/>
    <m/>
    <m/>
    <m/>
    <m/>
    <m/>
    <m/>
  </r>
  <r>
    <s v="EDYS MILLS - BASE PRESSURE GAS"/>
    <m/>
    <s v="UNREGULATED"/>
    <s v="55800"/>
    <x v="6"/>
    <n v="558006700001"/>
    <n v="1094"/>
    <s v="558006700001.1094"/>
    <n v="199403"/>
    <s v="000000"/>
    <x v="35"/>
    <s v="U-20310"/>
    <m/>
    <n v="987410"/>
    <m/>
    <m/>
    <m/>
    <m/>
    <m/>
  </r>
  <r>
    <s v="EDYS MILLS - BASE PRESSURE GAS"/>
    <m/>
    <s v="UNREGULATED"/>
    <s v="55800"/>
    <x v="6"/>
    <n v="558006700001"/>
    <n v="1095"/>
    <s v="558006700001.1095"/>
    <n v="199409"/>
    <s v="000000"/>
    <x v="35"/>
    <s v="U-20310"/>
    <m/>
    <n v="119391"/>
    <m/>
    <m/>
    <m/>
    <m/>
    <m/>
  </r>
  <r>
    <s v="EDYS MILLS - CASE"/>
    <s v="11H-506"/>
    <s v="REGULATED"/>
    <s v="45600"/>
    <x v="2"/>
    <n v="456006700011"/>
    <n v="82"/>
    <s v="456006700011.82"/>
    <n v="199309"/>
    <s v="000000"/>
    <x v="35"/>
    <n v="20310"/>
    <n v="381420.7"/>
    <m/>
    <m/>
    <m/>
    <m/>
    <m/>
    <m/>
  </r>
  <r>
    <s v="EDYS MILLS - CASE"/>
    <s v="11H-506"/>
    <s v="UNREGULATED"/>
    <s v="55600"/>
    <x v="2"/>
    <n v="556006700011"/>
    <n v="82"/>
    <s v="556006700011.82"/>
    <n v="199309"/>
    <s v="000000"/>
    <x v="35"/>
    <s v="U-20310"/>
    <m/>
    <n v="94533"/>
    <m/>
    <m/>
    <m/>
    <m/>
    <m/>
  </r>
  <r>
    <s v="EDYS MILLS - COMP &amp; MEASUREMENT - COMPRESSOR BLD"/>
    <s v="11H-506"/>
    <s v="REGULATED"/>
    <s v="45200"/>
    <x v="1"/>
    <n v="452006700082"/>
    <n v="763"/>
    <s v="452006700082.763"/>
    <n v="199407"/>
    <s v="000000"/>
    <x v="35"/>
    <n v="20310"/>
    <n v="147115.56"/>
    <m/>
    <m/>
    <m/>
    <m/>
    <m/>
    <m/>
  </r>
  <r>
    <s v="EDYS MILLS - COMP &amp; MEASUREMENT - COMPRESSOR BLD"/>
    <s v="11H-506"/>
    <s v="UNREGULATED"/>
    <s v="55200"/>
    <x v="1"/>
    <n v="552006700082"/>
    <n v="763"/>
    <s v="552006700082.763"/>
    <n v="199407"/>
    <s v="000000"/>
    <x v="35"/>
    <s v="U-20310"/>
    <m/>
    <n v="36462"/>
    <m/>
    <m/>
    <m/>
    <m/>
    <m/>
  </r>
  <r>
    <s v="EDYS MILLS - COMP &amp; MEASUREMENT - CONTROL BUILDI"/>
    <s v="11H-506"/>
    <s v="REGULATED"/>
    <s v="45200"/>
    <x v="1"/>
    <n v="452006700085"/>
    <n v="763"/>
    <s v="452006700085.763"/>
    <n v="199407"/>
    <s v="000000"/>
    <x v="35"/>
    <n v="20310"/>
    <n v="152854.96"/>
    <m/>
    <m/>
    <m/>
    <m/>
    <m/>
    <m/>
  </r>
  <r>
    <s v="EDYS MILLS - COMP &amp; MEASUREMENT - CONTROL BUILDI"/>
    <s v="11H-506"/>
    <s v="UNREGULATED"/>
    <s v="55200"/>
    <x v="1"/>
    <n v="552006700085"/>
    <n v="763"/>
    <s v="552006700085.763"/>
    <n v="199407"/>
    <s v="000000"/>
    <x v="35"/>
    <s v="U-20310"/>
    <m/>
    <n v="37884"/>
    <m/>
    <m/>
    <m/>
    <m/>
    <m/>
  </r>
  <r>
    <s v="EDYS MILLS - COMP &amp; MEASUREMENT - DEHYDRTION BLD"/>
    <s v="11H-506"/>
    <s v="REGULATED"/>
    <s v="45200"/>
    <x v="1"/>
    <n v="452006700084"/>
    <n v="763"/>
    <s v="452006700084.763"/>
    <n v="199407"/>
    <s v="000000"/>
    <x v="35"/>
    <n v="20310"/>
    <n v="28898.02"/>
    <m/>
    <m/>
    <m/>
    <m/>
    <m/>
    <m/>
  </r>
  <r>
    <s v="EDYS MILLS - COMP &amp; MEASUREMENT - DEHYDRTION BLD"/>
    <s v="11H-506"/>
    <s v="UNREGULATED"/>
    <s v="55200"/>
    <x v="1"/>
    <n v="552006700084"/>
    <n v="763"/>
    <s v="552006700084.763"/>
    <n v="199407"/>
    <s v="000000"/>
    <x v="35"/>
    <s v="U-20310"/>
    <m/>
    <n v="7162"/>
    <m/>
    <m/>
    <m/>
    <m/>
    <m/>
  </r>
  <r>
    <s v="EDYS MILLS - COMP &amp; MEASUREMENT - HEATER BUILDIN"/>
    <s v="11H-506"/>
    <s v="REGULATED"/>
    <s v="45200"/>
    <x v="1"/>
    <n v="452006700083"/>
    <n v="763"/>
    <s v="452006700083.763"/>
    <n v="199407"/>
    <s v="000000"/>
    <x v="35"/>
    <n v="20310"/>
    <n v="3090.92"/>
    <m/>
    <m/>
    <m/>
    <m/>
    <m/>
    <m/>
  </r>
  <r>
    <s v="EDYS MILLS - COMP &amp; MEASUREMENT - HEATER BUILDIN"/>
    <s v="11H-506"/>
    <s v="UNREGULATED"/>
    <s v="55200"/>
    <x v="1"/>
    <n v="552006700083"/>
    <n v="763"/>
    <s v="552006700083.763"/>
    <n v="201301"/>
    <s v="000000"/>
    <x v="35"/>
    <s v="U-20310"/>
    <m/>
    <n v="765.98"/>
    <m/>
    <m/>
    <m/>
    <m/>
    <m/>
  </r>
  <r>
    <s v="EDYS MILLS - COMP &amp; MEASUREMENT - YARD"/>
    <s v="11H-506"/>
    <s v="REGULATED"/>
    <s v="45200"/>
    <x v="1"/>
    <n v="452006700082"/>
    <n v="752"/>
    <s v="452006700082.752"/>
    <n v="199407"/>
    <s v="000000"/>
    <x v="35"/>
    <n v="20310"/>
    <n v="701849.57"/>
    <m/>
    <m/>
    <m/>
    <m/>
    <m/>
    <m/>
  </r>
  <r>
    <s v="EDYS MILLS - COMP &amp; MEASUREMENT - YARD"/>
    <s v="11H-506"/>
    <s v="UNREGULATED"/>
    <s v="55200"/>
    <x v="1"/>
    <n v="552006700082"/>
    <n v="752"/>
    <s v="552006700082.752"/>
    <n v="199407"/>
    <s v="000000"/>
    <x v="35"/>
    <s v="U-20310"/>
    <m/>
    <n v="173950"/>
    <m/>
    <m/>
    <m/>
    <m/>
    <m/>
  </r>
  <r>
    <s v="EDYS MILLS - COMPRESSOR - CONCRETE FLOOR"/>
    <s v="11H-506"/>
    <s v="REGULATED"/>
    <s v="45200"/>
    <x v="1"/>
    <n v="452006700215"/>
    <n v="763"/>
    <s v="452006700215.763"/>
    <n v="201308"/>
    <s v="000000"/>
    <x v="35"/>
    <n v="20310"/>
    <n v="21237.1"/>
    <m/>
    <m/>
    <m/>
    <m/>
    <m/>
    <m/>
  </r>
  <r>
    <s v="EDYS MILLS - DEHYDRATION"/>
    <s v="11H-506"/>
    <s v="REGULATED"/>
    <s v="45600"/>
    <x v="2"/>
    <n v="456006700011"/>
    <n v="150"/>
    <s v="456006700011.150"/>
    <n v="199309"/>
    <s v="000000"/>
    <x v="35"/>
    <n v="20310"/>
    <n v="254280.47"/>
    <m/>
    <m/>
    <m/>
    <m/>
    <m/>
    <m/>
  </r>
  <r>
    <s v="EDYS MILLS - DEHYDRATION"/>
    <s v="11H-506"/>
    <s v="UNREGULATED"/>
    <s v="55600"/>
    <x v="2"/>
    <n v="556006700011"/>
    <n v="150"/>
    <s v="556006700011.150"/>
    <n v="199309"/>
    <s v="000000"/>
    <x v="35"/>
    <s v="U-20310"/>
    <m/>
    <n v="63022"/>
    <m/>
    <m/>
    <m/>
    <m/>
    <m/>
  </r>
  <r>
    <s v="EDYS MILLS - ELECTRICAL/CONTROLS"/>
    <s v="11H-506"/>
    <s v="REGULATED"/>
    <s v="45600"/>
    <x v="2"/>
    <n v="456006700011"/>
    <n v="84"/>
    <s v="456006700011.84"/>
    <n v="199309"/>
    <s v="000000"/>
    <x v="35"/>
    <n v="20310"/>
    <n v="141379.24"/>
    <m/>
    <m/>
    <m/>
    <m/>
    <m/>
    <m/>
  </r>
  <r>
    <s v="EDYS MILLS - ELECTRICAL/CONTROLS"/>
    <s v="11H-506"/>
    <s v="UNREGULATED"/>
    <s v="55600"/>
    <x v="2"/>
    <n v="556006700011"/>
    <n v="84"/>
    <s v="556006700011.84"/>
    <n v="199309"/>
    <s v="000000"/>
    <x v="35"/>
    <s v="U-20310"/>
    <m/>
    <n v="35036.080000000002"/>
    <m/>
    <m/>
    <m/>
    <m/>
    <m/>
  </r>
  <r>
    <s v="EDYS MILLS - ENGINE"/>
    <s v="11H-506"/>
    <s v="REGULATED"/>
    <s v="45600"/>
    <x v="2"/>
    <n v="456006700011"/>
    <n v="190"/>
    <s v="456006700011.190"/>
    <n v="199309"/>
    <s v="000000"/>
    <x v="35"/>
    <n v="20310"/>
    <n v="381420.69"/>
    <m/>
    <m/>
    <m/>
    <m/>
    <m/>
    <m/>
  </r>
  <r>
    <s v="EDYS MILLS - ENGINE"/>
    <s v="11H-506"/>
    <s v="UNREGULATED"/>
    <s v="55600"/>
    <x v="2"/>
    <n v="556006700011"/>
    <n v="190"/>
    <s v="556006700011.190"/>
    <n v="199309"/>
    <s v="000000"/>
    <x v="35"/>
    <s v="U-20310"/>
    <m/>
    <n v="94533"/>
    <m/>
    <m/>
    <m/>
    <m/>
    <m/>
  </r>
  <r>
    <s v="EDY'S MILLS - Exhaust/Silencer"/>
    <s v="11H-506"/>
    <s v="REGULATED"/>
    <s v="45600"/>
    <x v="2"/>
    <n v="456006700137"/>
    <n v="210"/>
    <s v="456006700137.210"/>
    <n v="201311"/>
    <s v="000000"/>
    <x v="35"/>
    <n v="20310"/>
    <n v="107355.51"/>
    <m/>
    <m/>
    <m/>
    <m/>
    <m/>
    <m/>
  </r>
  <r>
    <s v="EDY'S MILLS - Exhaust/Silencer"/>
    <s v="11H-506"/>
    <s v="UNREGULATED"/>
    <s v="55600"/>
    <x v="2"/>
    <n v="556006700137"/>
    <n v="210"/>
    <s v="556006700137.210"/>
    <n v="201303"/>
    <s v="000000"/>
    <x v="35"/>
    <s v="U-20310"/>
    <m/>
    <n v="26604.44"/>
    <m/>
    <m/>
    <m/>
    <m/>
    <m/>
  </r>
  <r>
    <s v="EDYS MILLS - FIRE PLANEL"/>
    <s v="11H-506"/>
    <s v="REGULATED"/>
    <s v="45200"/>
    <x v="1"/>
    <n v="452006700144"/>
    <n v="763"/>
    <s v="452006700144.763"/>
    <n v="200911"/>
    <s v="000000"/>
    <x v="35"/>
    <n v="20310"/>
    <n v="52977.03"/>
    <m/>
    <m/>
    <n v="10014.85"/>
    <m/>
    <m/>
    <m/>
  </r>
  <r>
    <s v="EDYS MILLS - FIRE PLANEL"/>
    <s v="11H-506"/>
    <s v="UNREGULATED"/>
    <s v="55200"/>
    <x v="1"/>
    <n v="552006700144"/>
    <n v="763"/>
    <s v="552006700144.763"/>
    <n v="200911"/>
    <s v="000000"/>
    <x v="35"/>
    <s v="U-20310"/>
    <m/>
    <n v="10646.71"/>
    <m/>
    <m/>
    <m/>
    <m/>
    <m/>
  </r>
  <r>
    <s v="EDYS MILLS - FOUNDATION"/>
    <s v="11H-506"/>
    <s v="REGULATED"/>
    <s v="45600"/>
    <x v="2"/>
    <n v="456006700011"/>
    <n v="240"/>
    <s v="456006700011.240"/>
    <n v="199309"/>
    <s v="000000"/>
    <x v="35"/>
    <n v="20310"/>
    <n v="58117.3"/>
    <m/>
    <m/>
    <m/>
    <m/>
    <m/>
    <m/>
  </r>
  <r>
    <s v="EDYS MILLS - FOUNDATION"/>
    <s v="11H-506"/>
    <s v="UNREGULATED"/>
    <s v="55600"/>
    <x v="2"/>
    <n v="556006700011"/>
    <n v="240"/>
    <s v="556006700011.240"/>
    <n v="199309"/>
    <s v="000000"/>
    <x v="35"/>
    <s v="U-20310"/>
    <m/>
    <n v="14404"/>
    <m/>
    <m/>
    <m/>
    <m/>
    <m/>
  </r>
  <r>
    <s v="EDYS MILLS - GROUND BED #0"/>
    <s v="11H-506"/>
    <s v="REGULATED"/>
    <s v="45600"/>
    <x v="2"/>
    <n v="456006700011"/>
    <n v="270"/>
    <s v="456006700011.270"/>
    <n v="199309"/>
    <s v="000000"/>
    <x v="35"/>
    <n v="20310"/>
    <n v="85539.85"/>
    <m/>
    <m/>
    <m/>
    <m/>
    <m/>
    <m/>
  </r>
  <r>
    <s v="EDYS MILLS - GROUND BED #0"/>
    <s v="11H-506"/>
    <s v="UNREGULATED"/>
    <s v="55600"/>
    <x v="2"/>
    <n v="556006700011"/>
    <n v="270"/>
    <s v="556006700011.270"/>
    <n v="199309"/>
    <s v="000000"/>
    <x v="35"/>
    <s v="U-20310"/>
    <m/>
    <n v="21200"/>
    <m/>
    <m/>
    <m/>
    <m/>
    <m/>
  </r>
  <r>
    <s v="EDYS MILLS - LAND RIGHTS"/>
    <m/>
    <s v="REGULATED"/>
    <s v="45100"/>
    <x v="4"/>
    <n v="451006700001"/>
    <n v="1095"/>
    <s v="451006700001.1095"/>
    <n v="199407"/>
    <s v="000000"/>
    <x v="35"/>
    <n v="20310"/>
    <n v="26.96"/>
    <m/>
    <n v="26.96"/>
    <m/>
    <m/>
    <m/>
    <m/>
  </r>
  <r>
    <s v="EDYS MILLS - LAND RIGHTS"/>
    <m/>
    <s v="REGULATED"/>
    <s v="45100"/>
    <x v="4"/>
    <n v="451006700001"/>
    <n v="2015"/>
    <s v="451006700001.2015"/>
    <n v="201512"/>
    <s v="000000"/>
    <x v="35"/>
    <n v="20310"/>
    <n v="1200"/>
    <m/>
    <m/>
    <m/>
    <m/>
    <m/>
    <m/>
  </r>
  <r>
    <s v="EDYS MILLS - MAJOR VALVE ASSEMBLY"/>
    <s v="11H-506"/>
    <s v="REGULATED"/>
    <s v="45500"/>
    <x v="3"/>
    <n v="455006710099"/>
    <n v="1094"/>
    <s v="455006710099.1094"/>
    <n v="199307"/>
    <s v="000000"/>
    <x v="35"/>
    <n v="20310"/>
    <n v="259103.85"/>
    <m/>
    <m/>
    <m/>
    <m/>
    <m/>
    <m/>
  </r>
  <r>
    <s v="EDYS MILLS - MAJOR VALVE ASSEMBLY"/>
    <s v="11H-506"/>
    <s v="UNREGULATED"/>
    <s v="55500"/>
    <x v="3"/>
    <n v="555006710099"/>
    <n v="1094"/>
    <s v="555006710099.1094"/>
    <n v="199307"/>
    <s v="000000"/>
    <x v="35"/>
    <s v="U-20310"/>
    <m/>
    <n v="156538"/>
    <m/>
    <m/>
    <m/>
    <m/>
    <m/>
  </r>
  <r>
    <s v="EDYS MILLS - Pipe, valve, misc"/>
    <s v="11H-506"/>
    <s v="REGULATED"/>
    <s v="45600"/>
    <x v="2"/>
    <n v="456006700011"/>
    <n v="615"/>
    <s v="456006700011.615"/>
    <n v="199309"/>
    <s v="000000"/>
    <x v="35"/>
    <n v="20310"/>
    <n v="904738.28"/>
    <m/>
    <m/>
    <m/>
    <m/>
    <m/>
    <m/>
  </r>
  <r>
    <s v="EDYS MILLS STATION - GROUND BED #268"/>
    <s v="11H-504"/>
    <s v="REGULATED"/>
    <s v="45700"/>
    <x v="0"/>
    <n v="457006700012"/>
    <n v="270"/>
    <s v="457006700012.270"/>
    <n v="199307"/>
    <s v="000000"/>
    <x v="35"/>
    <n v="20310"/>
    <n v="96214.44"/>
    <m/>
    <m/>
    <m/>
    <m/>
    <m/>
    <m/>
  </r>
  <r>
    <s v="EDYS MILLS STATION - pipe, valve, misc"/>
    <s v="11H-504"/>
    <s v="REGULATED"/>
    <s v="45700"/>
    <x v="0"/>
    <n v="457006700012"/>
    <n v="615"/>
    <s v="457006700012.615"/>
    <n v="199307"/>
    <s v="000000"/>
    <x v="35"/>
    <n v="20310"/>
    <n v="1357538.71"/>
    <m/>
    <m/>
    <m/>
    <m/>
    <m/>
    <m/>
  </r>
  <r>
    <s v="EDYS MILLS - RECTIFIER"/>
    <s v="11H-506"/>
    <s v="REGULATED"/>
    <s v="45600"/>
    <x v="2"/>
    <n v="456006700011"/>
    <n v="670"/>
    <s v="456006700011.670"/>
    <n v="199309"/>
    <s v="000000"/>
    <x v="35"/>
    <n v="20310"/>
    <n v="14273.4"/>
    <m/>
    <m/>
    <m/>
    <m/>
    <m/>
    <m/>
  </r>
  <r>
    <s v="EDYS MILLS - RECTIFIER"/>
    <s v="11H-506"/>
    <s v="UNREGULATED"/>
    <s v="55600"/>
    <x v="2"/>
    <n v="556006700011"/>
    <n v="670"/>
    <s v="556006700011.670"/>
    <n v="199309"/>
    <s v="000000"/>
    <x v="35"/>
    <s v="U-20310"/>
    <m/>
    <n v="3537"/>
    <m/>
    <m/>
    <m/>
    <m/>
    <m/>
  </r>
  <r>
    <s v="EDYS MILLS - REDIPANEL"/>
    <s v="11H-506"/>
    <s v="REGULATED"/>
    <s v="45200"/>
    <x v="1"/>
    <n v="452006700131"/>
    <n v="761"/>
    <s v="452006700131.761"/>
    <n v="200901"/>
    <s v="000000"/>
    <x v="35"/>
    <n v="20310"/>
    <n v="6993.41"/>
    <m/>
    <m/>
    <n v="1322.04"/>
    <m/>
    <m/>
    <m/>
  </r>
  <r>
    <s v="EDYS MILLS - REDIPANEL"/>
    <s v="11H-506"/>
    <s v="UNREGULATED"/>
    <s v="55200"/>
    <x v="1"/>
    <n v="552006700131"/>
    <n v="761"/>
    <s v="552006700131.761"/>
    <n v="200901"/>
    <s v="000000"/>
    <x v="35"/>
    <s v="U-20310"/>
    <m/>
    <n v="1409.24"/>
    <m/>
    <m/>
    <n v="3.78"/>
    <m/>
    <m/>
  </r>
  <r>
    <s v="EDYS MILLS - SCRUBBER"/>
    <s v="11H-506"/>
    <s v="REGULATED"/>
    <s v="45600"/>
    <x v="2"/>
    <n v="456006700011"/>
    <n v="720"/>
    <s v="456006700011.720"/>
    <n v="199309"/>
    <s v="000000"/>
    <x v="35"/>
    <n v="20310"/>
    <n v="200193.08"/>
    <m/>
    <m/>
    <m/>
    <m/>
    <m/>
    <m/>
  </r>
  <r>
    <s v="EDYS MILLS - SCRUBBER"/>
    <s v="11H-506"/>
    <s v="UNREGULATED"/>
    <s v="55600"/>
    <x v="2"/>
    <n v="556006700011"/>
    <n v="720"/>
    <s v="556006700011.720"/>
    <n v="199309"/>
    <s v="000000"/>
    <x v="35"/>
    <s v="U-20310"/>
    <m/>
    <n v="49617"/>
    <m/>
    <m/>
    <m/>
    <m/>
    <m/>
  </r>
  <r>
    <s v="EDYS MILLS - STEEL - NPS 10   (273.0)"/>
    <s v="11H-506"/>
    <s v="REGULATED"/>
    <s v="45500"/>
    <x v="3"/>
    <n v="455006701000"/>
    <n v="1094"/>
    <s v="455006701000.1094"/>
    <n v="199307"/>
    <s v="000000"/>
    <x v="35"/>
    <n v="20310"/>
    <n v="77244.679999999993"/>
    <m/>
    <m/>
    <m/>
    <m/>
    <m/>
    <m/>
  </r>
  <r>
    <s v="EDYS MILLS - STEEL - NPS 10   (273.0)"/>
    <s v="11H-506"/>
    <s v="REGULATED"/>
    <s v="45500"/>
    <x v="3"/>
    <n v="455006701000"/>
    <n v="2015"/>
    <s v="455006701000.2015"/>
    <n v="201512"/>
    <s v="000000"/>
    <x v="35"/>
    <n v="20310"/>
    <n v="2814.66"/>
    <m/>
    <m/>
    <m/>
    <m/>
    <m/>
    <m/>
  </r>
  <r>
    <s v="EDYS MILLS - STEEL - NPS 10   (273.0)"/>
    <s v="11H-506"/>
    <s v="UNREGULATED"/>
    <s v="55500"/>
    <x v="3"/>
    <n v="555006701000"/>
    <n v="1094"/>
    <s v="555006701000.1094"/>
    <n v="199307"/>
    <s v="000000"/>
    <x v="35"/>
    <s v="U-20310"/>
    <m/>
    <n v="46668"/>
    <m/>
    <m/>
    <m/>
    <m/>
    <m/>
  </r>
  <r>
    <s v="EDYS MILLS - STEEL - NPS 10   (273.0)"/>
    <s v="11H-506"/>
    <s v="UNREGULATED"/>
    <s v="55500"/>
    <x v="3"/>
    <n v="555006701000"/>
    <n v="2015"/>
    <s v="555006701000.2015"/>
    <n v="201601"/>
    <s v="000000"/>
    <x v="35"/>
    <s v="U-20310"/>
    <m/>
    <n v="1703.26"/>
    <m/>
    <m/>
    <m/>
    <m/>
    <m/>
  </r>
  <r>
    <s v="EDYS MILLS - STEEL - NPS 12   (323.9)"/>
    <s v="11H-506"/>
    <s v="REGULATED"/>
    <s v="45500"/>
    <x v="3"/>
    <n v="455006701200"/>
    <n v="1094"/>
    <s v="455006701200.1094"/>
    <n v="199307"/>
    <s v="000000"/>
    <x v="35"/>
    <n v="20310"/>
    <n v="335256.64"/>
    <m/>
    <m/>
    <m/>
    <m/>
    <m/>
    <m/>
  </r>
  <r>
    <s v="EDYS MILLS - STEEL - NPS 12   (323.9)"/>
    <s v="11H-506"/>
    <s v="REGULATED"/>
    <s v="45500"/>
    <x v="3"/>
    <n v="455006701200"/>
    <n v="2015"/>
    <s v="455006701200.2015"/>
    <n v="201512"/>
    <s v="000000"/>
    <x v="35"/>
    <n v="20310"/>
    <n v="41487.43"/>
    <m/>
    <m/>
    <m/>
    <m/>
    <m/>
    <m/>
  </r>
  <r>
    <s v="EDYS MILLS - STEEL - NPS 12   (323.9)"/>
    <s v="11H-506"/>
    <s v="UNREGULATED"/>
    <s v="55500"/>
    <x v="3"/>
    <n v="555006701200"/>
    <n v="1094"/>
    <s v="555006701200.1094"/>
    <n v="199307"/>
    <s v="000000"/>
    <x v="35"/>
    <s v="U-20310"/>
    <m/>
    <n v="202546.5"/>
    <m/>
    <m/>
    <m/>
    <m/>
    <m/>
  </r>
  <r>
    <s v="EDYS MILLS - STEEL - NPS 12   (323.9)"/>
    <s v="11H-506"/>
    <s v="UNREGULATED"/>
    <s v="55500"/>
    <x v="3"/>
    <n v="555006701200"/>
    <n v="2015"/>
    <s v="555006701200.2015"/>
    <n v="201601"/>
    <s v="000000"/>
    <x v="35"/>
    <s v="U-20310"/>
    <m/>
    <n v="25105.57"/>
    <m/>
    <m/>
    <m/>
    <m/>
    <m/>
  </r>
  <r>
    <s v="EDYS MILLS - STEEL - NPS 6    (168.3)"/>
    <s v="11H-506"/>
    <s v="REGULATED"/>
    <s v="45500"/>
    <x v="3"/>
    <n v="455006700600"/>
    <n v="1094"/>
    <s v="455006700600.1094"/>
    <n v="199307"/>
    <s v="000000"/>
    <x v="35"/>
    <n v="20310"/>
    <n v="49647.61"/>
    <m/>
    <m/>
    <m/>
    <m/>
    <m/>
    <m/>
  </r>
  <r>
    <s v="EDYS MILLS - STEEL - NPS 6    (168.3)"/>
    <s v="11H-506"/>
    <s v="UNREGULATED"/>
    <s v="55500"/>
    <x v="3"/>
    <n v="555006700600"/>
    <n v="1094"/>
    <s v="555006700600.1094"/>
    <n v="199307"/>
    <s v="000000"/>
    <x v="35"/>
    <s v="U-20310"/>
    <m/>
    <n v="29995"/>
    <m/>
    <m/>
    <m/>
    <m/>
    <m/>
  </r>
  <r>
    <s v="EDYS MILLS - STEEL - NPS 8    (219.1)"/>
    <s v="11H-506"/>
    <s v="REGULATED"/>
    <s v="45500"/>
    <x v="3"/>
    <n v="455006700800"/>
    <n v="1094"/>
    <s v="455006700800.1094"/>
    <n v="199307"/>
    <s v="000000"/>
    <x v="35"/>
    <n v="20310"/>
    <n v="44694.53"/>
    <m/>
    <m/>
    <m/>
    <m/>
    <m/>
    <m/>
  </r>
  <r>
    <s v="EDYS MILLS - STEEL - NPS 8    (219.1)"/>
    <s v="11H-506"/>
    <s v="UNREGULATED"/>
    <s v="55500"/>
    <x v="3"/>
    <n v="555006700800"/>
    <n v="1094"/>
    <s v="555006700800.1094"/>
    <n v="199307"/>
    <s v="000000"/>
    <x v="35"/>
    <s v="U-20310"/>
    <m/>
    <n v="27002"/>
    <m/>
    <m/>
    <m/>
    <m/>
    <m/>
  </r>
  <r>
    <s v="EDYS MILLS - WELL EDM1 - ID 8314"/>
    <s v="11H-506"/>
    <s v="REGULATED"/>
    <s v="45300"/>
    <x v="5"/>
    <n v="453006700001"/>
    <n v="910"/>
    <s v="453006700001.910"/>
    <n v="199307"/>
    <s v="000000"/>
    <x v="35"/>
    <n v="20310"/>
    <n v="449025.77"/>
    <m/>
    <m/>
    <m/>
    <m/>
    <m/>
    <m/>
  </r>
  <r>
    <s v="EDYS MILLS - WELL EDM1 - ID 8314"/>
    <s v="11H-506"/>
    <s v="UNREGULATED"/>
    <s v="55300"/>
    <x v="5"/>
    <n v="553006700001"/>
    <n v="910"/>
    <s v="553006700001.910"/>
    <n v="199307"/>
    <s v="000000"/>
    <x v="35"/>
    <s v="U-20310"/>
    <m/>
    <n v="271280"/>
    <m/>
    <m/>
    <m/>
    <m/>
    <m/>
  </r>
  <r>
    <s v="EDYS MILLS - WELL EDM1 - ID 8314"/>
    <s v="11H-506"/>
    <s v="UNREGULATED"/>
    <s v="55300"/>
    <x v="5"/>
    <n v="553006700001"/>
    <n v="2008"/>
    <s v="553006700001.2008"/>
    <n v="200809"/>
    <s v="000000"/>
    <x v="35"/>
    <s v="U-20310"/>
    <m/>
    <n v="78734.2"/>
    <m/>
    <m/>
    <m/>
    <m/>
    <m/>
  </r>
  <r>
    <s v="EDYS MILLS - WELL EDM1 - ID 8314 - GRND BED#3"/>
    <s v="11H-506"/>
    <s v="REGULATED"/>
    <s v="45300"/>
    <x v="5"/>
    <n v="453006700001"/>
    <n v="270"/>
    <s v="453006700001.270"/>
    <n v="199307"/>
    <s v="000000"/>
    <x v="35"/>
    <n v="20310"/>
    <n v="29030.77"/>
    <m/>
    <m/>
    <m/>
    <m/>
    <m/>
    <m/>
  </r>
  <r>
    <s v="EDYS MILLS - WELL EDM1 - ID 8314 - GRND BED#3"/>
    <s v="11H-506"/>
    <s v="UNREGULATED"/>
    <s v="55300"/>
    <x v="5"/>
    <n v="553006700001"/>
    <n v="270"/>
    <s v="553006700001.270"/>
    <n v="199307"/>
    <s v="000000"/>
    <x v="35"/>
    <s v="U-20310"/>
    <m/>
    <n v="17539"/>
    <m/>
    <m/>
    <m/>
    <m/>
    <m/>
  </r>
  <r>
    <s v="EDYS MILLS - WELL EDM2 - ID 8595"/>
    <s v="11H-506"/>
    <s v="REGULATED"/>
    <s v="45300"/>
    <x v="5"/>
    <n v="453006700002"/>
    <n v="910"/>
    <s v="453006700002.910"/>
    <n v="199307"/>
    <s v="000000"/>
    <x v="35"/>
    <n v="20310"/>
    <n v="257672.95"/>
    <m/>
    <m/>
    <m/>
    <m/>
    <m/>
    <m/>
  </r>
  <r>
    <s v="EDYS MILLS - WELL EDM2 - ID 8595"/>
    <s v="11H-506"/>
    <s v="UNREGULATED"/>
    <s v="55300"/>
    <x v="5"/>
    <n v="553006700002"/>
    <n v="910"/>
    <s v="553006700002.910"/>
    <n v="199307"/>
    <s v="000000"/>
    <x v="35"/>
    <s v="U-20310"/>
    <m/>
    <n v="155674"/>
    <m/>
    <m/>
    <m/>
    <m/>
    <m/>
  </r>
  <r>
    <s v="EDYS MILLS - WELL EDM2 - ID 8595"/>
    <s v="11H-506"/>
    <s v="UNREGULATED"/>
    <s v="55300"/>
    <x v="5"/>
    <n v="553006700002"/>
    <n v="2008"/>
    <s v="553006700002.2008"/>
    <n v="200809"/>
    <s v="000000"/>
    <x v="35"/>
    <s v="U-20310"/>
    <m/>
    <n v="78734.2"/>
    <m/>
    <m/>
    <m/>
    <m/>
    <m/>
  </r>
  <r>
    <s v="EDYS MILLS - WELL EDM3 - ID 9098"/>
    <s v="11H-506"/>
    <s v="REGULATED"/>
    <s v="45300"/>
    <x v="5"/>
    <n v="453006700003"/>
    <n v="910"/>
    <s v="453006700003.910"/>
    <n v="199307"/>
    <s v="000000"/>
    <x v="35"/>
    <n v="20310"/>
    <n v="270479.39"/>
    <m/>
    <m/>
    <m/>
    <m/>
    <m/>
    <m/>
  </r>
  <r>
    <s v="EDYS MILLS - WELL EDM3 - ID 9098"/>
    <s v="11H-506"/>
    <s v="UNREGULATED"/>
    <s v="55300"/>
    <x v="5"/>
    <n v="553006700003"/>
    <n v="910"/>
    <s v="553006700003.910"/>
    <n v="199307"/>
    <s v="000000"/>
    <x v="35"/>
    <s v="U-20310"/>
    <m/>
    <n v="163410"/>
    <m/>
    <m/>
    <m/>
    <m/>
    <m/>
  </r>
  <r>
    <s v="EDYS MILLS - WELL EDM3 - ID 9098"/>
    <s v="11H-506"/>
    <s v="UNREGULATED"/>
    <s v="55300"/>
    <x v="5"/>
    <n v="553006700003"/>
    <n v="2008"/>
    <s v="553006700003.2008"/>
    <n v="200809"/>
    <s v="000000"/>
    <x v="35"/>
    <s v="U-20310"/>
    <m/>
    <n v="78734.2"/>
    <m/>
    <m/>
    <m/>
    <m/>
    <m/>
  </r>
  <r>
    <s v="EDYS MILLS - WELL EDM3 - ID 9098 - RCTIFIER#3"/>
    <s v="11H-506"/>
    <s v="UNREGULATED"/>
    <s v="55300"/>
    <x v="5"/>
    <n v="553006700003"/>
    <n v="670"/>
    <s v="553006700003.670"/>
    <n v="199307"/>
    <s v="000000"/>
    <x v="35"/>
    <s v="U-20310"/>
    <m/>
    <n v="10542"/>
    <m/>
    <m/>
    <m/>
    <m/>
    <m/>
  </r>
  <r>
    <s v="EDYS MILLS - WELL EDM3 ID9098 - RCTIFIER#312"/>
    <s v="11H-506"/>
    <s v="REGULATED"/>
    <s v="45300"/>
    <x v="5"/>
    <n v="453006700003"/>
    <n v="670"/>
    <s v="453006700003.670"/>
    <n v="199307"/>
    <s v="000000"/>
    <x v="35"/>
    <n v="20310"/>
    <n v="17448.05"/>
    <m/>
    <m/>
    <m/>
    <m/>
    <m/>
    <m/>
  </r>
  <r>
    <s v="EDYS MILLS - WELL RAM50 - ID 2404"/>
    <s v="11H-506"/>
    <s v="REGULATED"/>
    <s v="45300"/>
    <x v="5"/>
    <n v="453006700050"/>
    <n v="910"/>
    <s v="453006700050.910"/>
    <n v="199307"/>
    <s v="000000"/>
    <x v="35"/>
    <n v="20310"/>
    <n v="191645.13"/>
    <m/>
    <m/>
    <m/>
    <m/>
    <m/>
    <m/>
  </r>
  <r>
    <s v="EDYS MILLS - WELL RAM50 - ID 2404"/>
    <s v="11H-506"/>
    <s v="UNREGULATED"/>
    <s v="55300"/>
    <x v="5"/>
    <n v="553006700050"/>
    <n v="910"/>
    <s v="553006700050.910"/>
    <n v="199307"/>
    <s v="000000"/>
    <x v="35"/>
    <s v="U-20310"/>
    <m/>
    <n v="115783"/>
    <m/>
    <m/>
    <m/>
    <m/>
    <m/>
  </r>
  <r>
    <s v="EDYS MILLS - WELL RAM50 - ID 2404"/>
    <s v="11H-506"/>
    <s v="UNREGULATED"/>
    <s v="55300"/>
    <x v="5"/>
    <n v="553006700050"/>
    <n v="2008"/>
    <s v="553006700050.2008"/>
    <n v="200809"/>
    <s v="000000"/>
    <x v="35"/>
    <s v="U-20310"/>
    <m/>
    <n v="78734.19"/>
    <m/>
    <m/>
    <m/>
    <m/>
    <m/>
  </r>
  <r>
    <s v="EDYS MILLS - WELL RAM50 - ID 2404 - TELEMETRY"/>
    <m/>
    <s v="REGULATED"/>
    <s v="45300"/>
    <x v="5"/>
    <n v="453006700050"/>
    <n v="780"/>
    <s v="453006700050.780"/>
    <n v="199307"/>
    <s v="000000"/>
    <x v="35"/>
    <n v="20310"/>
    <n v="8525.42"/>
    <m/>
    <m/>
    <m/>
    <m/>
    <m/>
    <m/>
  </r>
  <r>
    <s v="EDYS MILLS - WELL RAM50 - ID 2404 - TELEMETRY"/>
    <s v="11H-506"/>
    <s v="UNREGULATED"/>
    <s v="55300"/>
    <x v="5"/>
    <n v="553006700050"/>
    <n v="780"/>
    <s v="553006700050.780"/>
    <n v="199307"/>
    <s v="000000"/>
    <x v="35"/>
    <s v="U-20310"/>
    <m/>
    <n v="5151"/>
    <m/>
    <m/>
    <m/>
    <m/>
    <m/>
  </r>
  <r>
    <s v="EDYS MILLS - WELL RAM51 - ID 2442"/>
    <s v="11H-506"/>
    <s v="REGULATED"/>
    <s v="45300"/>
    <x v="5"/>
    <n v="453006700051"/>
    <n v="910"/>
    <s v="453006700051.910"/>
    <n v="199307"/>
    <s v="000000"/>
    <x v="35"/>
    <n v="20310"/>
    <n v="171674.61"/>
    <m/>
    <m/>
    <m/>
    <m/>
    <m/>
    <m/>
  </r>
  <r>
    <s v="EDYS MILLS - WELL RAM51 - ID 2442"/>
    <s v="11H-506"/>
    <s v="UNREGULATED"/>
    <s v="55300"/>
    <x v="5"/>
    <n v="553006700051"/>
    <n v="910"/>
    <s v="553006700051.910"/>
    <n v="199307"/>
    <s v="000000"/>
    <x v="35"/>
    <s v="U-20310"/>
    <m/>
    <n v="103717"/>
    <m/>
    <m/>
    <m/>
    <m/>
    <m/>
  </r>
  <r>
    <s v="EDYS MILLS - WELL RAM51 - ID 2442"/>
    <s v="11H-506"/>
    <s v="UNREGULATED"/>
    <s v="55300"/>
    <x v="5"/>
    <n v="553006700051"/>
    <n v="2008"/>
    <s v="553006700051.2008"/>
    <n v="200809"/>
    <s v="000000"/>
    <x v="35"/>
    <s v="U-20310"/>
    <m/>
    <n v="78734.19"/>
    <m/>
    <m/>
    <m/>
    <m/>
    <m/>
  </r>
  <r>
    <s v="EDYS MILLS - WELL RAM52 - ID 2406"/>
    <s v="11H-506"/>
    <s v="REGULATED"/>
    <s v="45300"/>
    <x v="5"/>
    <n v="453006700052"/>
    <n v="910"/>
    <s v="453006700052.910"/>
    <n v="199307"/>
    <s v="000000"/>
    <x v="35"/>
    <n v="20310"/>
    <n v="228948.31"/>
    <m/>
    <m/>
    <m/>
    <m/>
    <m/>
    <m/>
  </r>
  <r>
    <s v="EDYS MILLS - WELL RAM52 - ID 2406"/>
    <s v="11H-506"/>
    <s v="UNREGULATED"/>
    <s v="55300"/>
    <x v="5"/>
    <n v="553006700052"/>
    <n v="910"/>
    <s v="553006700052.910"/>
    <n v="199307"/>
    <s v="000000"/>
    <x v="35"/>
    <s v="U-20310"/>
    <m/>
    <n v="138320"/>
    <m/>
    <m/>
    <m/>
    <m/>
    <m/>
  </r>
  <r>
    <s v="EDYS MILLS - WELL RAM52 - ID 2406"/>
    <s v="11H-506"/>
    <s v="UNREGULATED"/>
    <s v="55300"/>
    <x v="5"/>
    <n v="553006700052"/>
    <n v="2008"/>
    <s v="553006700052.2008"/>
    <n v="200809"/>
    <s v="000000"/>
    <x v="35"/>
    <s v="U-20310"/>
    <m/>
    <n v="78734.19"/>
    <m/>
    <m/>
    <m/>
    <m/>
    <m/>
  </r>
  <r>
    <s v="EDYS MILLS - WELL RAM53 - ID 2405"/>
    <s v="11H-506"/>
    <s v="REGULATED"/>
    <s v="45300"/>
    <x v="5"/>
    <n v="453006700053"/>
    <n v="910"/>
    <s v="453006700053.910"/>
    <n v="199307"/>
    <s v="000000"/>
    <x v="35"/>
    <n v="20310"/>
    <n v="204084.29"/>
    <m/>
    <m/>
    <m/>
    <m/>
    <m/>
    <m/>
  </r>
  <r>
    <s v="EDYS MILLS - WELL RAM53 - ID 2405"/>
    <s v="11H-506"/>
    <s v="UNREGULATED"/>
    <s v="55300"/>
    <x v="5"/>
    <n v="553006700053"/>
    <n v="910"/>
    <s v="553006700053.910"/>
    <n v="199307"/>
    <s v="000000"/>
    <x v="35"/>
    <s v="U-20310"/>
    <m/>
    <n v="123298"/>
    <m/>
    <m/>
    <m/>
    <m/>
    <m/>
  </r>
  <r>
    <s v="EDYS MILLS - WELL RAM53 - ID 2405"/>
    <s v="11H-506"/>
    <s v="UNREGULATED"/>
    <s v="55300"/>
    <x v="5"/>
    <n v="553006700053"/>
    <n v="2008"/>
    <s v="553006700053.2008"/>
    <n v="200809"/>
    <s v="000000"/>
    <x v="35"/>
    <s v="U-20310"/>
    <m/>
    <n v="78734.19"/>
    <m/>
    <m/>
    <m/>
    <m/>
    <m/>
  </r>
  <r>
    <s v="EDYS MILLS COMP &amp; MEASUREMENT STN"/>
    <s v="11H-506"/>
    <s v="REGULATED"/>
    <s v="45000"/>
    <x v="7"/>
    <n v="450006700019"/>
    <n v="1994"/>
    <s v="450006700019.1994"/>
    <n v="199307"/>
    <s v="000000"/>
    <x v="35"/>
    <n v="20310"/>
    <n v="56284.98"/>
    <m/>
    <m/>
    <m/>
    <m/>
    <m/>
    <m/>
  </r>
  <r>
    <s v="EDYS MILLS COMP &amp; MEASUREMENT STN"/>
    <s v="11H-506"/>
    <s v="REGULATED"/>
    <s v="45000"/>
    <x v="7"/>
    <n v="450006700020"/>
    <n v="1994"/>
    <s v="450006700020.1994"/>
    <n v="199307"/>
    <s v="000000"/>
    <x v="35"/>
    <n v="20310"/>
    <n v="23810.799999999999"/>
    <m/>
    <m/>
    <m/>
    <m/>
    <m/>
    <m/>
  </r>
  <r>
    <s v="EDYS MILLS COMP &amp; MEASUREMENT STN"/>
    <s v="11H-506"/>
    <s v="UNREGULATED"/>
    <s v="55000"/>
    <x v="7"/>
    <n v="550006700019"/>
    <n v="1994"/>
    <s v="550006700019.1994"/>
    <n v="199307"/>
    <s v="000000"/>
    <x v="35"/>
    <s v="U-20310"/>
    <m/>
    <n v="13950"/>
    <m/>
    <m/>
    <m/>
    <m/>
    <m/>
  </r>
  <r>
    <s v="EDYS MILLS COMP &amp; MEASUREMENT STN"/>
    <s v="11H-506"/>
    <s v="UNREGULATED"/>
    <s v="55000"/>
    <x v="7"/>
    <n v="550006700020"/>
    <n v="1994"/>
    <s v="550006700020.1994"/>
    <n v="199307"/>
    <s v="000000"/>
    <x v="35"/>
    <s v="U-20310"/>
    <m/>
    <n v="5901"/>
    <m/>
    <m/>
    <m/>
    <m/>
    <m/>
  </r>
  <r>
    <s v="Edys Mills Comp Containment-Bldg Str-NR-Concrete"/>
    <s v="11H-506"/>
    <s v="UNREGULATED"/>
    <s v="55200"/>
    <x v="1"/>
    <n v="552006700215"/>
    <n v="763"/>
    <s v="552006700215.763"/>
    <n v="201308"/>
    <s v="000000"/>
    <x v="35"/>
    <s v="U-20310"/>
    <m/>
    <n v="5262.9"/>
    <m/>
    <m/>
    <m/>
    <m/>
    <m/>
  </r>
  <r>
    <s v="EDYS MILLS STATION - RECTIFIER #268"/>
    <s v="11H-504"/>
    <s v="REGULATED"/>
    <s v="45700"/>
    <x v="0"/>
    <n v="457006700012"/>
    <n v="670"/>
    <s v="457006700012.670"/>
    <n v="199307"/>
    <s v="000000"/>
    <x v="35"/>
    <n v="20310"/>
    <n v="16039.47"/>
    <m/>
    <m/>
    <m/>
    <m/>
    <m/>
    <m/>
  </r>
  <r>
    <s v="EDYS MILLS STATION - TELEMETRY"/>
    <s v="11H-504"/>
    <s v="REGULATED"/>
    <s v="45700"/>
    <x v="0"/>
    <n v="457006700012"/>
    <n v="780"/>
    <s v="457006700012.780"/>
    <n v="199307"/>
    <s v="000000"/>
    <x v="35"/>
    <n v="20310"/>
    <n v="18225.599999999999"/>
    <m/>
    <m/>
    <m/>
    <m/>
    <m/>
    <m/>
  </r>
  <r>
    <s v="EDYS MILLS STATION - DEHYDRATION"/>
    <s v="11H-506"/>
    <s v="REGULATED"/>
    <s v="45700"/>
    <x v="0"/>
    <n v="457006700013"/>
    <n v="150"/>
    <s v="457006700013.150"/>
    <n v="199307"/>
    <s v="000000"/>
    <x v="35"/>
    <n v="20310"/>
    <n v="661405.06000000006"/>
    <m/>
    <m/>
    <m/>
    <m/>
    <m/>
    <m/>
  </r>
  <r>
    <s v="EDYS MILLS STATION - TELEMETRY"/>
    <s v="11H-506"/>
    <s v="REGULATED"/>
    <s v="45700"/>
    <x v="0"/>
    <n v="457006700013"/>
    <n v="780"/>
    <s v="457006700013.780"/>
    <n v="200512"/>
    <s v="000000"/>
    <x v="35"/>
    <n v="20310"/>
    <n v="157808.32000000001"/>
    <m/>
    <m/>
    <m/>
    <m/>
    <m/>
    <m/>
  </r>
  <r>
    <s v="EDYS MILLS POOL - WELL EDM4 - ID 9096"/>
    <s v="11H-506"/>
    <s v="REGULATED"/>
    <s v="45300"/>
    <x v="5"/>
    <n v="453006700004"/>
    <n v="910"/>
    <s v="453006700004.910"/>
    <n v="199307"/>
    <s v="000000"/>
    <x v="35"/>
    <n v="20310"/>
    <n v="167395.60999999999"/>
    <m/>
    <m/>
    <m/>
    <m/>
    <m/>
    <m/>
  </r>
  <r>
    <s v="EDYS MILLS POOL - WELL EDM4 - ID 9096"/>
    <s v="11H-506"/>
    <s v="UNREGULATED"/>
    <s v="55300"/>
    <x v="5"/>
    <n v="553006700004"/>
    <n v="910"/>
    <s v="553006700004.910"/>
    <n v="199307"/>
    <s v="000000"/>
    <x v="35"/>
    <s v="U-20310"/>
    <m/>
    <n v="101133"/>
    <m/>
    <m/>
    <m/>
    <m/>
    <m/>
  </r>
  <r>
    <s v="EDYS MILLS POOL - WELL EDM4 - ID 9096"/>
    <s v="11H-506"/>
    <s v="UNREGULATED"/>
    <s v="55300"/>
    <x v="5"/>
    <n v="553006700004"/>
    <n v="2008"/>
    <s v="553006700004.2008"/>
    <n v="200809"/>
    <s v="000000"/>
    <x v="35"/>
    <s v="U-20310"/>
    <m/>
    <n v="78734.2"/>
    <m/>
    <m/>
    <m/>
    <m/>
    <m/>
  </r>
  <r>
    <s v="EDYS MILLS POOL - WELL EDM4 - ID 9096 - RCTFR#31"/>
    <s v="11H-506"/>
    <s v="REGULATED"/>
    <s v="45300"/>
    <x v="5"/>
    <n v="453006700004"/>
    <n v="670"/>
    <s v="453006700004.670"/>
    <n v="199307"/>
    <s v="000000"/>
    <x v="35"/>
    <n v="20310"/>
    <n v="5490.88"/>
    <m/>
    <m/>
    <m/>
    <m/>
    <m/>
    <m/>
  </r>
  <r>
    <s v="EDYS MILLS POOL - WELL EDM4 - ID 9096 - RCTFR#31"/>
    <s v="11H-506"/>
    <s v="UNREGULATED"/>
    <s v="55300"/>
    <x v="5"/>
    <n v="553006700004"/>
    <n v="670"/>
    <s v="553006700004.670"/>
    <n v="199307"/>
    <s v="000000"/>
    <x v="35"/>
    <s v="U-20310"/>
    <m/>
    <n v="3317"/>
    <m/>
    <m/>
    <m/>
    <m/>
    <m/>
  </r>
  <r>
    <s v="EDYS MILLS STATION - HEATER"/>
    <s v="11H-506"/>
    <s v="REGULATED"/>
    <s v="45700"/>
    <x v="0"/>
    <n v="457006700014"/>
    <n v="310"/>
    <s v="457006700014.310"/>
    <n v="199304"/>
    <s v="000000"/>
    <x v="35"/>
    <n v="20310"/>
    <n v="158988.48000000001"/>
    <m/>
    <m/>
    <m/>
    <m/>
    <m/>
    <m/>
  </r>
  <r>
    <s v="EDYS MILLS STATION - TELEMETRY SCADA UPGRADE"/>
    <s v="11H-506"/>
    <s v="REGULATED"/>
    <s v="45700"/>
    <x v="0"/>
    <n v="457006700057"/>
    <n v="780"/>
    <s v="457006700057.780"/>
    <n v="200901"/>
    <s v="000000"/>
    <x v="35"/>
    <n v="20310"/>
    <n v="18058.080000000002"/>
    <m/>
    <m/>
    <n v="2542.0100000000002"/>
    <m/>
    <m/>
    <m/>
  </r>
  <r>
    <s v="EDYS MILLS STATION - DEHYD incinerator treater"/>
    <s v="11H-506"/>
    <s v="REGULATED"/>
    <s v="45700"/>
    <x v="0"/>
    <n v="457006700082"/>
    <n v="150"/>
    <s v="457006700082.150"/>
    <n v="201103"/>
    <s v="000000"/>
    <x v="35"/>
    <n v="20310"/>
    <n v="150748.29"/>
    <m/>
    <m/>
    <m/>
    <m/>
    <m/>
    <m/>
  </r>
  <r>
    <s v="EDYS MILLS STATION - PIPE,VALVE,MISC"/>
    <s v="11H-506"/>
    <s v="REGULATED"/>
    <s v="45700"/>
    <x v="0"/>
    <n v="457006700082"/>
    <n v="615"/>
    <s v="457006700082.615"/>
    <n v="201103"/>
    <s v="000000"/>
    <x v="35"/>
    <n v="20310"/>
    <n v="202328.99"/>
    <m/>
    <m/>
    <m/>
    <m/>
    <m/>
    <m/>
  </r>
  <r>
    <s v="EDYS MILLS STATION-ELECTRICAL CONTROLS"/>
    <s v="11H-506"/>
    <s v="REGULATED"/>
    <s v="45700"/>
    <x v="0"/>
    <n v="457006700082"/>
    <n v="780"/>
    <s v="457006700082.780"/>
    <n v="201103"/>
    <s v="000000"/>
    <x v="35"/>
    <n v="20310"/>
    <n v="6775.28"/>
    <m/>
    <m/>
    <m/>
    <m/>
    <m/>
    <m/>
  </r>
  <r>
    <s v="Edys Mills Moisture Analyzer"/>
    <s v="11H-506"/>
    <s v="REGULATED"/>
    <s v="45700"/>
    <x v="0"/>
    <n v="457006700097"/>
    <n v="780"/>
    <s v="457006700097.780"/>
    <n v="201211"/>
    <s v="000000"/>
    <x v="35"/>
    <n v="20310"/>
    <n v="42732.81"/>
    <m/>
    <m/>
    <m/>
    <m/>
    <m/>
    <m/>
  </r>
  <r>
    <s v="M &amp; R Stn Edys Mills - 11H-506 -Dehydration Syst"/>
    <s v="11H-506"/>
    <s v="REGULATED"/>
    <s v="45700"/>
    <x v="0"/>
    <n v="457006700099"/>
    <n v="150"/>
    <s v="457006700099.150"/>
    <n v="201212"/>
    <s v="000000"/>
    <x v="35"/>
    <n v="20310"/>
    <n v="53939.28"/>
    <m/>
    <m/>
    <m/>
    <m/>
    <m/>
    <m/>
  </r>
  <r>
    <s v="Edys Mills - PLC5 Conversion Upgrade"/>
    <s v="11H-506"/>
    <s v="REGULATED"/>
    <s v="45700"/>
    <x v="0"/>
    <n v="457006700136"/>
    <n v="780"/>
    <s v="457006700136.780"/>
    <n v="201412"/>
    <s v="000000"/>
    <x v="35"/>
    <n v="20310"/>
    <n v="91816.36"/>
    <m/>
    <m/>
    <m/>
    <m/>
    <m/>
    <m/>
  </r>
  <r>
    <s v="STO UPS BATTTERY -Electronic Controls"/>
    <s v="11H-506"/>
    <s v="REGULATED"/>
    <s v="45700"/>
    <x v="0"/>
    <n v="457006700143"/>
    <n v="780"/>
    <s v="457006700143.780"/>
    <n v="201509"/>
    <s v="000000"/>
    <x v="35"/>
    <n v="20310"/>
    <n v="6646.33"/>
    <m/>
    <m/>
    <m/>
    <m/>
    <m/>
    <m/>
  </r>
  <r>
    <s v="Edy's Mills Compr Stn # Storage Tank Compl (3Tan"/>
    <s v="11H-506"/>
    <s v="REGULATED"/>
    <s v="45700"/>
    <x v="0"/>
    <n v="457006700192"/>
    <n v="615"/>
    <s v="457006700192.615"/>
    <n v="201712"/>
    <s v="000000"/>
    <x v="35"/>
    <n v="20310"/>
    <n v="121587.2"/>
    <m/>
    <m/>
    <m/>
    <m/>
    <m/>
    <m/>
  </r>
  <r>
    <s v="EDYS MILLS STATION - GROUND BED #268"/>
    <s v="11H-504"/>
    <s v="UNREGULATED"/>
    <s v="55700"/>
    <x v="0"/>
    <n v="557006700012"/>
    <n v="270"/>
    <s v="557006700012.270"/>
    <n v="199307"/>
    <s v="000000"/>
    <x v="35"/>
    <s v="U-20310"/>
    <m/>
    <n v="10622"/>
    <m/>
    <m/>
    <m/>
    <m/>
    <m/>
  </r>
  <r>
    <s v="EDYS MILLS STATION"/>
    <s v="11H-504"/>
    <s v="UNREGULATED"/>
    <s v="55700"/>
    <x v="0"/>
    <n v="557006700012"/>
    <n v="615"/>
    <s v="557006700012.615"/>
    <n v="199307"/>
    <s v="000000"/>
    <x v="35"/>
    <s v="U-20310"/>
    <m/>
    <n v="149878"/>
    <m/>
    <m/>
    <m/>
    <m/>
    <m/>
  </r>
  <r>
    <s v="EDYS MILLS STATION - RECTIFIER #268"/>
    <s v="11H-504"/>
    <s v="UNREGULATED"/>
    <s v="55700"/>
    <x v="0"/>
    <n v="557006700012"/>
    <n v="670"/>
    <s v="557006700012.670"/>
    <n v="199307"/>
    <s v="000000"/>
    <x v="35"/>
    <s v="U-20310"/>
    <m/>
    <n v="1771"/>
    <m/>
    <m/>
    <m/>
    <m/>
    <m/>
  </r>
  <r>
    <s v="EDYS MILLS STATION - TELEMETRY"/>
    <s v="11H-504"/>
    <s v="UNREGULATED"/>
    <s v="55700"/>
    <x v="0"/>
    <n v="557006700012"/>
    <n v="780"/>
    <s v="557006700012.780"/>
    <n v="199307"/>
    <s v="000000"/>
    <x v="35"/>
    <s v="U-20310"/>
    <m/>
    <n v="2012"/>
    <m/>
    <m/>
    <m/>
    <m/>
    <m/>
  </r>
  <r>
    <s v="EDYS MILLS STATION - DEHYDRATION"/>
    <s v="11H-506"/>
    <s v="UNREGULATED"/>
    <s v="55700"/>
    <x v="0"/>
    <n v="557006700013"/>
    <n v="150"/>
    <s v="557006700013.150"/>
    <n v="199307"/>
    <s v="000000"/>
    <x v="35"/>
    <s v="U-20310"/>
    <m/>
    <n v="73022"/>
    <m/>
    <m/>
    <m/>
    <m/>
    <m/>
  </r>
  <r>
    <s v="EDYS MILLS STATION - TELEMETRY"/>
    <s v="11H-506"/>
    <s v="UNREGULATED"/>
    <s v="55700"/>
    <x v="0"/>
    <n v="557006700013"/>
    <n v="780"/>
    <s v="557006700013.780"/>
    <n v="200512"/>
    <s v="000000"/>
    <x v="35"/>
    <s v="U-20310"/>
    <m/>
    <n v="17423"/>
    <m/>
    <m/>
    <m/>
    <m/>
    <m/>
  </r>
  <r>
    <s v="EDYS MILLS STATION - HEATER"/>
    <s v="11H-506"/>
    <s v="UNREGULATED"/>
    <s v="55700"/>
    <x v="0"/>
    <n v="557006700014"/>
    <n v="310"/>
    <s v="557006700014.310"/>
    <n v="199304"/>
    <s v="000000"/>
    <x v="35"/>
    <s v="U-20310"/>
    <m/>
    <n v="17553"/>
    <m/>
    <m/>
    <m/>
    <m/>
    <m/>
  </r>
  <r>
    <s v="EDYS MILLS STATION - TELEMETRY SCADA UPGRADE"/>
    <s v="11H-506"/>
    <s v="UNREGULATED"/>
    <s v="55700"/>
    <x v="0"/>
    <n v="557006700057"/>
    <n v="780"/>
    <s v="557006700057.780"/>
    <n v="200901"/>
    <s v="000000"/>
    <x v="35"/>
    <s v="U-20310"/>
    <m/>
    <n v="1729.53"/>
    <m/>
    <m/>
    <n v="17.010000000000002"/>
    <m/>
    <m/>
  </r>
  <r>
    <s v="EDYS MILLS STATION-DEHYDRATION SYSTEM"/>
    <s v="11H-506"/>
    <s v="UNREGULATED"/>
    <s v="55700"/>
    <x v="0"/>
    <n v="557006700082"/>
    <n v="150"/>
    <s v="557006700082.150"/>
    <n v="201103"/>
    <s v="000000"/>
    <x v="35"/>
    <s v="U-20310"/>
    <m/>
    <n v="16638.22"/>
    <m/>
    <m/>
    <m/>
    <m/>
    <m/>
  </r>
  <r>
    <s v="EDYS MILLS STATION-PIPE,VALVE, MISC"/>
    <s v="11H-506"/>
    <s v="UNREGULATED"/>
    <s v="55700"/>
    <x v="0"/>
    <n v="557006700082"/>
    <n v="615"/>
    <s v="557006700082.615"/>
    <n v="201103"/>
    <s v="000000"/>
    <x v="35"/>
    <s v="U-20310"/>
    <m/>
    <n v="22331.22"/>
    <m/>
    <m/>
    <m/>
    <m/>
    <m/>
  </r>
  <r>
    <s v="EDYS MILLS STATION-ELECTRICAL CONTROLS"/>
    <s v="11H-506"/>
    <s v="UNREGULATED"/>
    <s v="55700"/>
    <x v="0"/>
    <n v="557006700082"/>
    <n v="780"/>
    <s v="557006700082.780"/>
    <n v="201103"/>
    <s v="000000"/>
    <x v="35"/>
    <s v="U-20310"/>
    <m/>
    <n v="747.79"/>
    <m/>
    <m/>
    <m/>
    <m/>
    <m/>
  </r>
  <r>
    <s v="Edys Mills Moisture Analyzer"/>
    <s v="11H-506"/>
    <s v="UNREGULATED"/>
    <s v="55700"/>
    <x v="0"/>
    <n v="557006700097"/>
    <n v="780"/>
    <s v="557006700097.780"/>
    <n v="201211"/>
    <s v="000000"/>
    <x v="35"/>
    <s v="U-20310"/>
    <m/>
    <n v="4716.47"/>
    <m/>
    <m/>
    <m/>
    <m/>
    <m/>
  </r>
  <r>
    <s v="EDYS MILLS VALVE SITE LT"/>
    <s v="11H-506"/>
    <s v="REGULATED"/>
    <s v="45000"/>
    <x v="7"/>
    <n v="450006700021"/>
    <n v="1994"/>
    <s v="450006700021.1994"/>
    <n v="199307"/>
    <s v="000000"/>
    <x v="35"/>
    <n v="20310"/>
    <n v="7318.12"/>
    <m/>
    <m/>
    <m/>
    <m/>
    <m/>
    <m/>
  </r>
  <r>
    <s v="EDYS MILLS VALVE SITE LT"/>
    <s v="11H-506"/>
    <s v="UNREGULATED"/>
    <s v="55000"/>
    <x v="7"/>
    <n v="550006700021"/>
    <n v="1994"/>
    <s v="550006700021.1994"/>
    <n v="199307"/>
    <s v="000000"/>
    <x v="35"/>
    <s v="U-20310"/>
    <m/>
    <n v="1814"/>
    <m/>
    <m/>
    <m/>
    <m/>
    <m/>
  </r>
  <r>
    <s v="Edys Mills Well Stimulation Well EDM1"/>
    <s v="11H-506"/>
    <s v="REGULATED"/>
    <s v="45300"/>
    <x v="5"/>
    <n v="453006700336"/>
    <n v="910"/>
    <s v="453006700336.910"/>
    <n v="201207"/>
    <s v="000000"/>
    <x v="35"/>
    <n v="20310"/>
    <n v="18873.47"/>
    <m/>
    <m/>
    <m/>
    <m/>
    <m/>
    <m/>
  </r>
  <r>
    <s v="Edys Mills Well Stimulation Well EDM1"/>
    <s v="11H-506"/>
    <s v="UNREGULATED"/>
    <s v="55300"/>
    <x v="5"/>
    <n v="553006700336"/>
    <n v="910"/>
    <s v="553006700336.910"/>
    <n v="201207"/>
    <s v="000000"/>
    <x v="35"/>
    <s v="U-20310"/>
    <m/>
    <n v="17345.080000000002"/>
    <m/>
    <m/>
    <m/>
    <m/>
    <m/>
  </r>
  <r>
    <s v="Edys Mills Well Stimulation Well EDM2"/>
    <s v="11H-506"/>
    <s v="REGULATED"/>
    <s v="45300"/>
    <x v="5"/>
    <n v="453006700337"/>
    <n v="910"/>
    <s v="453006700337.910"/>
    <n v="201207"/>
    <s v="000000"/>
    <x v="35"/>
    <n v="20310"/>
    <n v="2286.38"/>
    <m/>
    <m/>
    <m/>
    <m/>
    <m/>
    <m/>
  </r>
  <r>
    <s v="Edys Mills Well Stimulation Well EDM2"/>
    <s v="11H-506"/>
    <s v="UNREGULATED"/>
    <s v="55300"/>
    <x v="5"/>
    <n v="553006700337"/>
    <n v="910"/>
    <s v="553006700337.910"/>
    <n v="201207"/>
    <s v="000000"/>
    <x v="35"/>
    <s v="U-20310"/>
    <m/>
    <n v="2101.25"/>
    <m/>
    <m/>
    <m/>
    <m/>
    <m/>
  </r>
  <r>
    <s v="Edys Mills Well Stimulation Well EDM3"/>
    <s v="11H-506"/>
    <s v="REGULATED"/>
    <s v="45300"/>
    <x v="5"/>
    <n v="453006700338"/>
    <n v="910"/>
    <s v="453006700338.910"/>
    <n v="201207"/>
    <s v="000000"/>
    <x v="35"/>
    <n v="20310"/>
    <n v="2286.38"/>
    <m/>
    <m/>
    <m/>
    <m/>
    <m/>
    <m/>
  </r>
  <r>
    <s v="Edys Mills Well Stimulation Well EDM3"/>
    <s v="11H-506"/>
    <s v="UNREGULATED"/>
    <s v="55300"/>
    <x v="5"/>
    <n v="553006700338"/>
    <n v="910"/>
    <s v="553006700338.910"/>
    <n v="201207"/>
    <s v="000000"/>
    <x v="35"/>
    <s v="U-20310"/>
    <m/>
    <n v="2101.25"/>
    <m/>
    <m/>
    <m/>
    <m/>
    <m/>
  </r>
  <r>
    <s v="Edys Mills Well Stimulation Well RAM52"/>
    <s v="11H-506"/>
    <s v="REGULATED"/>
    <s v="45300"/>
    <x v="5"/>
    <n v="453006700339"/>
    <n v="910"/>
    <s v="453006700339.910"/>
    <n v="201207"/>
    <s v="000000"/>
    <x v="35"/>
    <n v="20310"/>
    <n v="2286.38"/>
    <m/>
    <m/>
    <m/>
    <m/>
    <m/>
    <m/>
  </r>
  <r>
    <s v="Edys Mills Well Stimulation Well RAM52"/>
    <s v="11H-506"/>
    <s v="UNREGULATED"/>
    <s v="55300"/>
    <x v="5"/>
    <n v="553006700339"/>
    <n v="910"/>
    <s v="553006700339.910"/>
    <n v="201207"/>
    <s v="000000"/>
    <x v="35"/>
    <s v="U-20310"/>
    <m/>
    <n v="2101.25"/>
    <m/>
    <m/>
    <m/>
    <m/>
    <m/>
  </r>
  <r>
    <s v="Edys Mills Well Stimulation Well RAM53"/>
    <s v="11H-506"/>
    <s v="REGULATED"/>
    <s v="45300"/>
    <x v="5"/>
    <n v="453006700340"/>
    <n v="910"/>
    <s v="453006700340.910"/>
    <n v="201207"/>
    <s v="000000"/>
    <x v="35"/>
    <n v="20310"/>
    <n v="18873.599999999999"/>
    <m/>
    <m/>
    <m/>
    <m/>
    <m/>
    <m/>
  </r>
  <r>
    <s v="Edys Mills Well Stimulation Well RAM53"/>
    <s v="11H-506"/>
    <s v="UNREGULATED"/>
    <s v="55300"/>
    <x v="5"/>
    <n v="553006700340"/>
    <n v="910"/>
    <s v="553006700340.910"/>
    <n v="201207"/>
    <s v="000000"/>
    <x v="35"/>
    <s v="U-20310"/>
    <m/>
    <n v="17345.05"/>
    <m/>
    <m/>
    <m/>
    <m/>
    <m/>
  </r>
  <r>
    <s v="ENG - Odourant Upgrade (proj. 73-17-302)"/>
    <n v="88888888"/>
    <s v="REGULATED"/>
    <s v="45700"/>
    <x v="0"/>
    <n v="457006000203"/>
    <n v="581"/>
    <s v="457006000203.581"/>
    <n v="201712"/>
    <s v="000000"/>
    <x v="13"/>
    <n v="20310"/>
    <n v="0"/>
    <m/>
    <m/>
    <m/>
    <m/>
    <m/>
    <m/>
  </r>
  <r>
    <s v="Enniskillen - UE40 - ID 2120      "/>
    <s v="11G-203"/>
    <s v="REGULATED"/>
    <s v="45300"/>
    <x v="5"/>
    <n v="453005600468"/>
    <n v="910"/>
    <s v="453005600468.910"/>
    <n v="201409"/>
    <s v="000000"/>
    <x v="10"/>
    <n v="20310"/>
    <n v="19219.09"/>
    <m/>
    <m/>
    <m/>
    <m/>
    <m/>
    <m/>
  </r>
  <r>
    <s v="Enniskillen - UE40 - ID 2120      "/>
    <s v="11G-203"/>
    <s v="UNREGULATED"/>
    <s v="55300"/>
    <x v="5"/>
    <n v="553005600468"/>
    <n v="910"/>
    <s v="553005600468.910"/>
    <n v="201409"/>
    <s v="000000"/>
    <x v="10"/>
    <s v="U-20310"/>
    <m/>
    <n v="18747.66"/>
    <m/>
    <m/>
    <m/>
    <m/>
    <m/>
  </r>
  <r>
    <s v="Enniskillen - UE58 - ID 8325"/>
    <s v="11G-203"/>
    <s v="REGULATED"/>
    <s v="45300"/>
    <x v="5"/>
    <n v="453005600470"/>
    <n v="910"/>
    <s v="453005600470.910"/>
    <n v="201409"/>
    <s v="000000"/>
    <x v="10"/>
    <n v="20310"/>
    <n v="19219.03"/>
    <m/>
    <m/>
    <m/>
    <m/>
    <m/>
    <m/>
  </r>
  <r>
    <s v="Enniskillen - UE58 - ID 8325"/>
    <s v="11G-203"/>
    <s v="UNREGULATED"/>
    <s v="55300"/>
    <x v="5"/>
    <n v="553005600470"/>
    <n v="910"/>
    <s v="553005600470.910"/>
    <n v="201409"/>
    <s v="000000"/>
    <x v="10"/>
    <s v="U-20310"/>
    <m/>
    <n v="18747.66"/>
    <m/>
    <m/>
    <m/>
    <m/>
    <m/>
  </r>
  <r>
    <s v="Enniskillen - UE63 - ID 8313"/>
    <s v="11G-203"/>
    <s v="REGULATED"/>
    <s v="45300"/>
    <x v="5"/>
    <n v="453005600469"/>
    <n v="910"/>
    <s v="453005600469.910"/>
    <n v="201409"/>
    <s v="000000"/>
    <x v="10"/>
    <n v="20310"/>
    <n v="19219.09"/>
    <m/>
    <m/>
    <m/>
    <m/>
    <m/>
    <m/>
  </r>
  <r>
    <s v="Enniskillen - UE63 - ID 8313"/>
    <s v="11G-203"/>
    <s v="UNREGULATED"/>
    <s v="55300"/>
    <x v="5"/>
    <n v="553005600469"/>
    <n v="910"/>
    <s v="553005600469.910"/>
    <n v="201409"/>
    <s v="000000"/>
    <x v="10"/>
    <s v="U-20310"/>
    <m/>
    <n v="18747.66"/>
    <m/>
    <m/>
    <m/>
    <m/>
    <m/>
  </r>
  <r>
    <s v="ENNISKILLEN 28 - LAND RIGHTS"/>
    <m/>
    <s v="REGULATED"/>
    <s v="45100"/>
    <x v="4"/>
    <n v="451005600001"/>
    <n v="2001"/>
    <s v="451005600001.2001"/>
    <n v="200112"/>
    <s v="000000"/>
    <x v="10"/>
    <n v="20310"/>
    <n v="158530.4"/>
    <m/>
    <m/>
    <m/>
    <m/>
    <m/>
    <m/>
  </r>
  <r>
    <s v="ENNISKILLEN 28 - LAND RIGHTS"/>
    <m/>
    <s v="UNREGULATED"/>
    <s v="55100"/>
    <x v="4"/>
    <n v="551005600001"/>
    <n v="2001"/>
    <s v="551005600001.2001"/>
    <n v="200112"/>
    <s v="000000"/>
    <x v="10"/>
    <s v="U-20310"/>
    <m/>
    <n v="95776"/>
    <m/>
    <m/>
    <m/>
    <m/>
    <m/>
  </r>
  <r>
    <s v="ENNISKILLEN 28 POOL STATION"/>
    <s v="11G-203"/>
    <s v="REGULATED"/>
    <s v="45700"/>
    <x v="0"/>
    <n v="457005600004"/>
    <n v="615"/>
    <s v="457005600004.615"/>
    <n v="198909"/>
    <s v="000000"/>
    <x v="10"/>
    <n v="20310"/>
    <n v="828823.24"/>
    <m/>
    <m/>
    <m/>
    <m/>
    <m/>
    <m/>
  </r>
  <r>
    <s v="ENNISKILLEN 28 POOL STATION - TELEMETRY"/>
    <s v="11G-203"/>
    <s v="REGULATED"/>
    <s v="45700"/>
    <x v="0"/>
    <n v="457005600004"/>
    <n v="780"/>
    <s v="457005600004.780"/>
    <n v="198909"/>
    <s v="000000"/>
    <x v="10"/>
    <n v="20310"/>
    <n v="141873.45000000001"/>
    <m/>
    <m/>
    <m/>
    <m/>
    <m/>
    <m/>
  </r>
  <r>
    <s v="ENNISKILLEN 28 - WELL E28 - ID 2115"/>
    <s v="11G-203"/>
    <s v="REGULATED"/>
    <s v="45300"/>
    <x v="5"/>
    <n v="453005600028"/>
    <n v="910"/>
    <s v="453005600028.910"/>
    <n v="199611"/>
    <s v="000000"/>
    <x v="10"/>
    <n v="20310"/>
    <n v="111574.92"/>
    <m/>
    <m/>
    <m/>
    <m/>
    <m/>
    <m/>
  </r>
  <r>
    <s v="ENNISKILLEN 28 - WELL E28 - ID 2115"/>
    <s v="11G-203"/>
    <s v="REGULATED"/>
    <s v="45300"/>
    <x v="5"/>
    <n v="453005600630"/>
    <n v="910"/>
    <s v="453005600630.910"/>
    <n v="201708"/>
    <s v="000000"/>
    <x v="10"/>
    <n v="20310"/>
    <n v="1503.36"/>
    <m/>
    <m/>
    <m/>
    <m/>
    <m/>
    <m/>
  </r>
  <r>
    <s v="ENNISKILLEN 28 - WELL E28 - ID 2115"/>
    <s v="11G-203"/>
    <s v="UNREGULATED"/>
    <s v="55300"/>
    <x v="5"/>
    <n v="553005600028"/>
    <n v="910"/>
    <s v="553005600028.910"/>
    <n v="199611"/>
    <s v="000000"/>
    <x v="10"/>
    <s v="U-20310"/>
    <m/>
    <n v="67408"/>
    <m/>
    <m/>
    <m/>
    <m/>
    <m/>
  </r>
  <r>
    <s v="ENNISKILLEN 28 - WELL E28 - ID 2115"/>
    <s v="11G-203"/>
    <s v="UNREGULATED"/>
    <s v="55300"/>
    <x v="5"/>
    <n v="553005600028"/>
    <n v="2008"/>
    <s v="553005600028.2008"/>
    <n v="200809"/>
    <s v="000000"/>
    <x v="10"/>
    <s v="U-20310"/>
    <m/>
    <n v="56655.05"/>
    <m/>
    <m/>
    <m/>
    <m/>
    <m/>
  </r>
  <r>
    <s v="ENNISKILLEN 28 - WELL E28 - ID 2115"/>
    <s v="11G-203"/>
    <s v="UNREGULATED"/>
    <s v="55300"/>
    <x v="5"/>
    <n v="553005600630"/>
    <n v="910"/>
    <s v="553005600630.910"/>
    <n v="201708"/>
    <s v="000000"/>
    <x v="10"/>
    <s v="U-20310"/>
    <m/>
    <n v="2304.23"/>
    <m/>
    <m/>
    <m/>
    <m/>
    <m/>
  </r>
  <r>
    <s v="ENNISKILLEN 28 - WELL E40 - ID 2120"/>
    <s v="11G-203"/>
    <s v="REGULATED"/>
    <s v="45300"/>
    <x v="5"/>
    <n v="453005600040"/>
    <n v="910"/>
    <s v="453005600040.910"/>
    <n v="196204"/>
    <s v="000000"/>
    <x v="10"/>
    <n v="20310"/>
    <n v="77124.210000000006"/>
    <m/>
    <m/>
    <m/>
    <m/>
    <m/>
    <m/>
  </r>
  <r>
    <s v="ENNISKILLEN 28 - WELL E40 - ID 2120"/>
    <s v="11G-203"/>
    <s v="UNREGULATED"/>
    <s v="55300"/>
    <x v="5"/>
    <n v="553005600040"/>
    <n v="910"/>
    <s v="553005600040.910"/>
    <n v="196204"/>
    <s v="000000"/>
    <x v="10"/>
    <s v="U-20310"/>
    <m/>
    <n v="46594"/>
    <m/>
    <m/>
    <m/>
    <m/>
    <m/>
  </r>
  <r>
    <s v="ENNISKILLEN 28 - WELL E40 - ID 2120"/>
    <s v="11G-203"/>
    <s v="UNREGULATED"/>
    <s v="55300"/>
    <x v="5"/>
    <n v="553005600040"/>
    <n v="2008"/>
    <s v="553005600040.2008"/>
    <n v="200809"/>
    <s v="000000"/>
    <x v="10"/>
    <s v="U-20310"/>
    <m/>
    <n v="56655.05"/>
    <m/>
    <m/>
    <m/>
    <m/>
    <m/>
  </r>
  <r>
    <s v="ENNISKILLEN 28 - WELL UE54 - ID 2126"/>
    <s v="11G-203"/>
    <s v="REGULATED"/>
    <s v="45300"/>
    <x v="5"/>
    <n v="453005600054"/>
    <n v="910"/>
    <s v="453005600054.910"/>
    <n v="199512"/>
    <s v="000000"/>
    <x v="10"/>
    <n v="20310"/>
    <n v="191241.62"/>
    <m/>
    <m/>
    <m/>
    <m/>
    <m/>
    <m/>
  </r>
  <r>
    <s v="ENNISKILLEN 28 - WELL UE54 - ID 2126"/>
    <s v="11G-203"/>
    <s v="REGULATED"/>
    <s v="45300"/>
    <x v="5"/>
    <n v="453005600631"/>
    <n v="910"/>
    <s v="453005600631.910"/>
    <n v="201708"/>
    <s v="000000"/>
    <x v="10"/>
    <n v="20310"/>
    <n v="1503.36"/>
    <m/>
    <m/>
    <m/>
    <m/>
    <m/>
    <m/>
  </r>
  <r>
    <s v="ENNISKILLEN 28 - WELL UE54 - ID 2126"/>
    <s v="11G-203"/>
    <s v="UNREGULATED"/>
    <s v="55300"/>
    <x v="5"/>
    <n v="553005600054"/>
    <n v="910"/>
    <s v="553005600054.910"/>
    <n v="199512"/>
    <s v="000000"/>
    <x v="10"/>
    <s v="U-20310"/>
    <m/>
    <n v="115539"/>
    <m/>
    <m/>
    <m/>
    <m/>
    <m/>
  </r>
  <r>
    <s v="ENNISKILLEN 28 - WELL UE54 - ID 2126"/>
    <s v="11G-203"/>
    <s v="UNREGULATED"/>
    <s v="55300"/>
    <x v="5"/>
    <n v="553005600054"/>
    <n v="2008"/>
    <s v="553005600054.2008"/>
    <n v="200809"/>
    <s v="000000"/>
    <x v="10"/>
    <s v="U-20310"/>
    <m/>
    <n v="53543.57"/>
    <m/>
    <m/>
    <m/>
    <m/>
    <m/>
  </r>
  <r>
    <s v="ENNISKILLEN 28 - WELL UE54 - ID 2126"/>
    <s v="11G-203"/>
    <s v="UNREGULATED"/>
    <s v="55300"/>
    <x v="5"/>
    <n v="553005600631"/>
    <n v="910"/>
    <s v="553005600631.910"/>
    <n v="201708"/>
    <s v="000000"/>
    <x v="10"/>
    <s v="U-20310"/>
    <m/>
    <n v="2304.23"/>
    <m/>
    <m/>
    <m/>
    <m/>
    <m/>
  </r>
  <r>
    <s v="ENNISKILLEN 28 - WELL UE54 - ID 2126 - TLMTRY"/>
    <s v="11G-203"/>
    <s v="REGULATED"/>
    <s v="45300"/>
    <x v="5"/>
    <n v="453005600054"/>
    <n v="780"/>
    <s v="453005600054.780"/>
    <n v="200112"/>
    <s v="000000"/>
    <x v="10"/>
    <n v="20310"/>
    <n v="11161.37"/>
    <m/>
    <m/>
    <m/>
    <m/>
    <m/>
    <m/>
  </r>
  <r>
    <s v="ENNISKILLEN 28 - WELL UE54 - ID 2126 - TLMTRY"/>
    <s v="11G-203"/>
    <s v="UNREGULATED"/>
    <s v="55300"/>
    <x v="5"/>
    <n v="553005600054"/>
    <n v="780"/>
    <s v="553005600054.780"/>
    <n v="200112"/>
    <s v="000000"/>
    <x v="10"/>
    <s v="U-20310"/>
    <m/>
    <n v="6743"/>
    <m/>
    <m/>
    <m/>
    <m/>
    <m/>
  </r>
  <r>
    <s v="ENNISKILLEN 28 - WELL UE54 - ID2126 - ELCT/CNTRL"/>
    <s v="11G-203"/>
    <s v="REGULATED"/>
    <s v="45300"/>
    <x v="5"/>
    <n v="453005600054"/>
    <n v="84"/>
    <s v="453005600054.84"/>
    <n v="200112"/>
    <s v="000000"/>
    <x v="10"/>
    <n v="20310"/>
    <n v="1625.77"/>
    <m/>
    <m/>
    <m/>
    <m/>
    <m/>
    <m/>
  </r>
  <r>
    <s v="ENNISKILLEN 28 - WELL UE56 - ID 2128"/>
    <s v="11G-203"/>
    <s v="REGULATED"/>
    <s v="45300"/>
    <x v="5"/>
    <n v="453005600056"/>
    <n v="910"/>
    <s v="453005600056.910"/>
    <n v="199611"/>
    <s v="000000"/>
    <x v="10"/>
    <n v="20310"/>
    <n v="169179.39"/>
    <m/>
    <m/>
    <m/>
    <m/>
    <m/>
    <m/>
  </r>
  <r>
    <s v="ENNISKILLEN 28 - WELL UE56 - ID 2128"/>
    <s v="11G-203"/>
    <s v="REGULATED"/>
    <s v="45300"/>
    <x v="5"/>
    <n v="453005600632"/>
    <n v="910"/>
    <s v="453005600632.910"/>
    <n v="201708"/>
    <s v="000000"/>
    <x v="10"/>
    <n v="20310"/>
    <n v="1503.36"/>
    <m/>
    <m/>
    <m/>
    <m/>
    <m/>
    <m/>
  </r>
  <r>
    <s v="ENNISKILLEN 28 - WELL UE56 - ID 2128"/>
    <s v="11G-203"/>
    <s v="UNREGULATED"/>
    <s v="55300"/>
    <x v="5"/>
    <n v="553005600056"/>
    <n v="910"/>
    <s v="553005600056.910"/>
    <n v="199611"/>
    <s v="000000"/>
    <x v="10"/>
    <s v="U-20310"/>
    <m/>
    <n v="102210"/>
    <m/>
    <m/>
    <m/>
    <m/>
    <m/>
  </r>
  <r>
    <s v="ENNISKILLEN 28 - WELL UE56 - ID 2128"/>
    <s v="11G-203"/>
    <s v="UNREGULATED"/>
    <s v="55300"/>
    <x v="5"/>
    <n v="553005600056"/>
    <n v="2008"/>
    <s v="553005600056.2008"/>
    <n v="200809"/>
    <s v="000000"/>
    <x v="10"/>
    <s v="U-20310"/>
    <m/>
    <n v="56655.05"/>
    <m/>
    <m/>
    <m/>
    <m/>
    <m/>
  </r>
  <r>
    <s v="ENNISKILLEN 28 - WELL UE56 - ID 2128"/>
    <s v="11G-203"/>
    <s v="UNREGULATED"/>
    <s v="55300"/>
    <x v="5"/>
    <n v="553005600632"/>
    <n v="910"/>
    <s v="553005600632.910"/>
    <n v="201708"/>
    <s v="000000"/>
    <x v="10"/>
    <s v="U-20310"/>
    <m/>
    <n v="2304.23"/>
    <m/>
    <m/>
    <m/>
    <m/>
    <m/>
  </r>
  <r>
    <s v="ENNISKILLEN 28 - WELL UE57 - ID 2129"/>
    <s v="11G-203"/>
    <s v="REGULATED"/>
    <s v="45300"/>
    <x v="5"/>
    <n v="453005600057"/>
    <n v="910"/>
    <s v="453005600057.910"/>
    <n v="199611"/>
    <s v="000000"/>
    <x v="10"/>
    <n v="20310"/>
    <n v="203361.85"/>
    <m/>
    <m/>
    <m/>
    <m/>
    <m/>
    <m/>
  </r>
  <r>
    <s v="ENNISKILLEN 28 - WELL UE57 - ID 2129"/>
    <s v="11G-203"/>
    <s v="REGULATED"/>
    <s v="45300"/>
    <x v="5"/>
    <n v="453005600633"/>
    <n v="910"/>
    <s v="453005600633.910"/>
    <n v="201708"/>
    <s v="000000"/>
    <x v="10"/>
    <n v="20310"/>
    <n v="1503.36"/>
    <m/>
    <m/>
    <m/>
    <m/>
    <m/>
    <m/>
  </r>
  <r>
    <s v="ENNISKILLEN 28 - WELL UE57 - ID 2129"/>
    <s v="11G-203"/>
    <s v="UNREGULATED"/>
    <s v="55300"/>
    <x v="5"/>
    <n v="553005600057"/>
    <n v="910"/>
    <s v="553005600057.910"/>
    <n v="199611"/>
    <s v="000000"/>
    <x v="10"/>
    <s v="U-20310"/>
    <m/>
    <n v="122861"/>
    <m/>
    <m/>
    <m/>
    <m/>
    <m/>
  </r>
  <r>
    <s v="ENNISKILLEN 28 - WELL UE57 - ID 2129"/>
    <s v="11G-203"/>
    <s v="UNREGULATED"/>
    <s v="55300"/>
    <x v="5"/>
    <n v="553005600057"/>
    <n v="2008"/>
    <s v="553005600057.2008"/>
    <n v="200809"/>
    <s v="000000"/>
    <x v="10"/>
    <s v="U-20310"/>
    <m/>
    <n v="56655.05"/>
    <m/>
    <m/>
    <m/>
    <m/>
    <m/>
  </r>
  <r>
    <s v="ENNISKILLEN 28 - WELL UE57 - ID 2129"/>
    <s v="11G-203"/>
    <s v="UNREGULATED"/>
    <s v="55300"/>
    <x v="5"/>
    <n v="553005600633"/>
    <n v="910"/>
    <s v="553005600633.910"/>
    <n v="201708"/>
    <s v="000000"/>
    <x v="10"/>
    <s v="U-20310"/>
    <m/>
    <n v="2304.23"/>
    <m/>
    <m/>
    <m/>
    <m/>
    <m/>
  </r>
  <r>
    <s v="ENNISKILLEN 28 - WELL UE58 - ID 8325"/>
    <s v="11G-203"/>
    <s v="REGULATED"/>
    <s v="45300"/>
    <x v="5"/>
    <n v="453005600058"/>
    <n v="910"/>
    <s v="453005600058.910"/>
    <n v="199611"/>
    <s v="000000"/>
    <x v="10"/>
    <n v="20310"/>
    <n v="261040.88"/>
    <m/>
    <m/>
    <m/>
    <m/>
    <m/>
    <m/>
  </r>
  <r>
    <s v="ENNISKILLEN 28 - WELL UE58 - ID 8325"/>
    <s v="11G-203"/>
    <s v="UNREGULATED"/>
    <s v="55300"/>
    <x v="5"/>
    <n v="553005600058"/>
    <n v="910"/>
    <s v="553005600058.910"/>
    <n v="199611"/>
    <s v="000000"/>
    <x v="10"/>
    <s v="U-20310"/>
    <m/>
    <n v="157708"/>
    <m/>
    <m/>
    <m/>
    <m/>
    <m/>
  </r>
  <r>
    <s v="ENNISKILLEN 28 - WELL UE58 - ID 8325"/>
    <s v="11G-203"/>
    <s v="UNREGULATED"/>
    <s v="55300"/>
    <x v="5"/>
    <n v="553005600058"/>
    <n v="2008"/>
    <s v="553005600058.2008"/>
    <n v="200809"/>
    <s v="000000"/>
    <x v="10"/>
    <s v="U-20310"/>
    <m/>
    <n v="56655.05"/>
    <m/>
    <m/>
    <m/>
    <m/>
    <m/>
  </r>
  <r>
    <s v="ENNISKILLEN 28 - WELL UE59 - ID 2131"/>
    <s v="11G-203"/>
    <s v="REGULATED"/>
    <s v="45300"/>
    <x v="5"/>
    <n v="453005600059"/>
    <n v="910"/>
    <s v="453005600059.910"/>
    <n v="198908"/>
    <s v="000000"/>
    <x v="10"/>
    <n v="20310"/>
    <n v="154661.38"/>
    <m/>
    <m/>
    <m/>
    <m/>
    <m/>
    <m/>
  </r>
  <r>
    <s v="ENNISKILLEN 28 - WELL UE59 - ID 2131"/>
    <s v="11G-203"/>
    <s v="REGULATED"/>
    <s v="45300"/>
    <x v="5"/>
    <n v="453005600634"/>
    <n v="910"/>
    <s v="453005600634.910"/>
    <n v="201708"/>
    <s v="000000"/>
    <x v="10"/>
    <n v="20310"/>
    <n v="1503.36"/>
    <m/>
    <m/>
    <m/>
    <m/>
    <m/>
    <m/>
  </r>
  <r>
    <s v="ENNISKILLEN 28 - WELL UE59 - ID 2131"/>
    <s v="11G-203"/>
    <s v="UNREGULATED"/>
    <s v="55300"/>
    <x v="5"/>
    <n v="553005600059"/>
    <n v="910"/>
    <s v="553005600059.910"/>
    <n v="198908"/>
    <s v="000000"/>
    <x v="10"/>
    <s v="U-20310"/>
    <m/>
    <n v="93439"/>
    <m/>
    <m/>
    <m/>
    <m/>
    <m/>
  </r>
  <r>
    <s v="ENNISKILLEN 28 - WELL UE59 - ID 2131"/>
    <s v="11G-203"/>
    <s v="UNREGULATED"/>
    <s v="55300"/>
    <x v="5"/>
    <n v="553005600059"/>
    <n v="2008"/>
    <s v="553005600059.2008"/>
    <n v="200809"/>
    <s v="000000"/>
    <x v="10"/>
    <s v="U-20310"/>
    <m/>
    <n v="56655.05"/>
    <m/>
    <m/>
    <m/>
    <m/>
    <m/>
  </r>
  <r>
    <s v="ENNISKILLEN 28 - WELL UE59 - ID 2131"/>
    <s v="11G-203"/>
    <s v="UNREGULATED"/>
    <s v="55300"/>
    <x v="5"/>
    <n v="553005600634"/>
    <n v="910"/>
    <s v="553005600634.910"/>
    <n v="201708"/>
    <s v="000000"/>
    <x v="10"/>
    <s v="U-20310"/>
    <m/>
    <n v="2304.23"/>
    <m/>
    <m/>
    <m/>
    <m/>
    <m/>
  </r>
  <r>
    <s v="ENNISKILLEN 28 - WELL UE59 - ID2131 - GB #196"/>
    <s v="11G-203"/>
    <s v="REGULATED"/>
    <s v="45300"/>
    <x v="5"/>
    <n v="453005600059"/>
    <n v="270"/>
    <s v="453005600059.270"/>
    <n v="198908"/>
    <s v="000000"/>
    <x v="10"/>
    <n v="20310"/>
    <n v="17168.98"/>
    <m/>
    <m/>
    <m/>
    <m/>
    <m/>
    <m/>
  </r>
  <r>
    <s v="ENNISKILLEN 28 - WELL UE59 - ID2131 - GB #196"/>
    <s v="11G-203"/>
    <s v="UNREGULATED"/>
    <s v="55300"/>
    <x v="5"/>
    <n v="553005600059"/>
    <n v="270"/>
    <s v="553005600059.270"/>
    <n v="198908"/>
    <s v="000000"/>
    <x v="10"/>
    <s v="U-20310"/>
    <m/>
    <n v="10373"/>
    <m/>
    <m/>
    <m/>
    <m/>
    <m/>
  </r>
  <r>
    <s v="ENNISKILLEN 28 - WELL UE59 - ID2131 - RTFR196"/>
    <s v="11G-203"/>
    <s v="REGULATED"/>
    <s v="45300"/>
    <x v="5"/>
    <n v="453005600059"/>
    <n v="670"/>
    <s v="453005600059.670"/>
    <n v="198908"/>
    <s v="000000"/>
    <x v="10"/>
    <n v="20310"/>
    <n v="9241.9599999999991"/>
    <m/>
    <m/>
    <m/>
    <m/>
    <m/>
    <m/>
  </r>
  <r>
    <s v="ENNISKILLEN 28 - WELL UE59 - ID2131 - RTFR196"/>
    <s v="11G-203"/>
    <s v="UNREGULATED"/>
    <s v="55300"/>
    <x v="5"/>
    <n v="553005600059"/>
    <n v="670"/>
    <s v="553005600059.670"/>
    <n v="198908"/>
    <s v="000000"/>
    <x v="10"/>
    <s v="U-20310"/>
    <m/>
    <n v="5584"/>
    <m/>
    <m/>
    <m/>
    <m/>
    <m/>
  </r>
  <r>
    <s v="ENNISKILLEN 28 - WELL UE60 - ID 8057"/>
    <s v="11G-203"/>
    <s v="REGULATED"/>
    <s v="45300"/>
    <x v="5"/>
    <n v="453005600060"/>
    <n v="910"/>
    <s v="453005600060.910"/>
    <n v="198908"/>
    <s v="000000"/>
    <x v="10"/>
    <n v="20310"/>
    <n v="248635.34"/>
    <m/>
    <m/>
    <m/>
    <m/>
    <m/>
    <m/>
  </r>
  <r>
    <s v="ENNISKILLEN 28 - WELL UE60 - ID 8057"/>
    <s v="11G-203"/>
    <s v="REGULATED"/>
    <s v="45300"/>
    <x v="5"/>
    <n v="453005600635"/>
    <n v="910"/>
    <s v="453005600635.910"/>
    <n v="201708"/>
    <s v="000000"/>
    <x v="10"/>
    <n v="20310"/>
    <n v="1504.98"/>
    <m/>
    <m/>
    <m/>
    <m/>
    <m/>
    <m/>
  </r>
  <r>
    <s v="ENNISKILLEN 28 - WELL UE60 - ID 8057"/>
    <s v="11G-203"/>
    <s v="UNREGULATED"/>
    <s v="55300"/>
    <x v="5"/>
    <n v="553005600060"/>
    <n v="910"/>
    <s v="553005600060.910"/>
    <n v="198908"/>
    <s v="000000"/>
    <x v="10"/>
    <s v="U-20310"/>
    <m/>
    <n v="150213"/>
    <m/>
    <m/>
    <m/>
    <m/>
    <m/>
  </r>
  <r>
    <s v="ENNISKILLEN 28 - WELL UE60 - ID 8057"/>
    <s v="11G-203"/>
    <s v="UNREGULATED"/>
    <s v="55300"/>
    <x v="5"/>
    <n v="553005600060"/>
    <n v="2008"/>
    <s v="553005600060.2008"/>
    <n v="200809"/>
    <s v="000000"/>
    <x v="10"/>
    <s v="U-20310"/>
    <m/>
    <n v="56655.040000000001"/>
    <m/>
    <m/>
    <m/>
    <m/>
    <m/>
  </r>
  <r>
    <s v="ENNISKILLEN 28 - WELL UE60 - ID 8057"/>
    <s v="11G-203"/>
    <s v="UNREGULATED"/>
    <s v="55300"/>
    <x v="5"/>
    <n v="553005600635"/>
    <n v="910"/>
    <s v="553005600635.910"/>
    <n v="201708"/>
    <s v="000000"/>
    <x v="10"/>
    <s v="U-20310"/>
    <m/>
    <n v="2306.56"/>
    <m/>
    <m/>
    <m/>
    <m/>
    <m/>
  </r>
  <r>
    <s v="ENNISKILLEN 28 - WELL UE61 - ID 2136"/>
    <s v="11G-203"/>
    <s v="REGULATED"/>
    <s v="45300"/>
    <x v="5"/>
    <n v="453005600061"/>
    <n v="910"/>
    <s v="453005600061.910"/>
    <n v="198908"/>
    <s v="000000"/>
    <x v="10"/>
    <n v="20310"/>
    <n v="156264.84"/>
    <m/>
    <m/>
    <m/>
    <m/>
    <m/>
    <m/>
  </r>
  <r>
    <s v="ENNISKILLEN 28 - WELL UE61 - ID 2136"/>
    <s v="11G-203"/>
    <s v="UNREGULATED"/>
    <s v="55300"/>
    <x v="5"/>
    <n v="553005600061"/>
    <n v="910"/>
    <s v="553005600061.910"/>
    <n v="198908"/>
    <s v="000000"/>
    <x v="10"/>
    <s v="U-20310"/>
    <m/>
    <n v="94408"/>
    <m/>
    <m/>
    <m/>
    <m/>
    <m/>
  </r>
  <r>
    <s v="ENNISKILLEN 28 - WELL UE61 - ID 2136"/>
    <s v="11G-203"/>
    <s v="UNREGULATED"/>
    <s v="55300"/>
    <x v="5"/>
    <n v="553005600061"/>
    <n v="2008"/>
    <s v="553005600061.2008"/>
    <n v="200809"/>
    <s v="000000"/>
    <x v="10"/>
    <s v="U-20310"/>
    <m/>
    <n v="56655.03"/>
    <m/>
    <m/>
    <m/>
    <m/>
    <m/>
  </r>
  <r>
    <s v="ENNISKILLEN 28 - WELL UE62 - ID 2135"/>
    <s v="11G-203"/>
    <s v="REGULATED"/>
    <s v="45300"/>
    <x v="5"/>
    <n v="453005600062"/>
    <n v="910"/>
    <s v="453005600062.910"/>
    <n v="198908"/>
    <s v="000000"/>
    <x v="10"/>
    <n v="20310"/>
    <n v="155648.98000000001"/>
    <m/>
    <m/>
    <m/>
    <m/>
    <m/>
    <m/>
  </r>
  <r>
    <s v="ENNISKILLEN 28 - WELL UE62 - ID 2135"/>
    <s v="11G-203"/>
    <s v="UNREGULATED"/>
    <s v="55300"/>
    <x v="5"/>
    <n v="553005600062"/>
    <n v="910"/>
    <s v="553005600062.910"/>
    <n v="198908"/>
    <s v="000000"/>
    <x v="10"/>
    <s v="U-20310"/>
    <m/>
    <n v="94036"/>
    <m/>
    <m/>
    <m/>
    <m/>
    <m/>
  </r>
  <r>
    <s v="ENNISKILLEN 28 - WELL UE62 - ID 2135"/>
    <s v="11G-203"/>
    <s v="UNREGULATED"/>
    <s v="55300"/>
    <x v="5"/>
    <n v="553005600062"/>
    <n v="2008"/>
    <s v="553005600062.2008"/>
    <n v="200809"/>
    <s v="000000"/>
    <x v="10"/>
    <s v="U-20310"/>
    <m/>
    <n v="56655.03"/>
    <m/>
    <m/>
    <m/>
    <m/>
    <m/>
  </r>
  <r>
    <s v="ENNISKILLEN 28 - WELL UE63 - ID 8313"/>
    <s v="11G-203"/>
    <s v="REGULATED"/>
    <s v="45300"/>
    <x v="5"/>
    <n v="453005600063"/>
    <n v="910"/>
    <s v="453005600063.910"/>
    <n v="199611"/>
    <s v="000000"/>
    <x v="10"/>
    <n v="20310"/>
    <n v="224610.35"/>
    <m/>
    <m/>
    <m/>
    <m/>
    <m/>
    <m/>
  </r>
  <r>
    <s v="ENNISKILLEN 28 - WELL UE63 - ID 8313"/>
    <s v="11G-203"/>
    <s v="UNREGULATED"/>
    <s v="55300"/>
    <x v="5"/>
    <n v="553005600063"/>
    <n v="910"/>
    <s v="553005600063.910"/>
    <n v="199611"/>
    <s v="000000"/>
    <x v="10"/>
    <s v="U-20310"/>
    <m/>
    <n v="135698"/>
    <m/>
    <m/>
    <m/>
    <m/>
    <m/>
  </r>
  <r>
    <s v="ENNISKILLEN 28 - WELL UE63 - ID 8313"/>
    <s v="11G-203"/>
    <s v="UNREGULATED"/>
    <s v="55300"/>
    <x v="5"/>
    <n v="553005600063"/>
    <n v="2008"/>
    <s v="553005600063.2008"/>
    <n v="200809"/>
    <s v="000000"/>
    <x v="10"/>
    <s v="U-20310"/>
    <m/>
    <n v="56654.98"/>
    <m/>
    <m/>
    <m/>
    <m/>
    <m/>
  </r>
  <r>
    <s v="ENNISKILLEN 28 COMP STATION"/>
    <s v="11G-203"/>
    <s v="REGULATED"/>
    <s v="45000"/>
    <x v="7"/>
    <n v="450005600025"/>
    <n v="1989"/>
    <s v="450005600025.1989"/>
    <n v="198812"/>
    <s v="000000"/>
    <x v="10"/>
    <n v="20310"/>
    <n v="7501.8"/>
    <m/>
    <m/>
    <m/>
    <m/>
    <m/>
    <m/>
  </r>
  <r>
    <s v="ENNISKILLEN 28 COMP STATION"/>
    <s v="11G-203"/>
    <s v="UNREGULATED"/>
    <s v="55000"/>
    <x v="7"/>
    <n v="550005600025"/>
    <n v="1989"/>
    <s v="550005600025.1989"/>
    <n v="198812"/>
    <s v="000000"/>
    <x v="10"/>
    <s v="U-20310"/>
    <m/>
    <n v="4533"/>
    <m/>
    <m/>
    <m/>
    <m/>
    <m/>
  </r>
  <r>
    <s v="ENNISKILLEN 28 COMP/MEAS - BATTERY REPLACEMENT"/>
    <s v="11G-203"/>
    <s v="REGULATED"/>
    <s v="45600"/>
    <x v="2"/>
    <n v="456005600069"/>
    <n v="763"/>
    <s v="456005600069.763"/>
    <n v="200901"/>
    <s v="000000"/>
    <x v="10"/>
    <n v="20310"/>
    <n v="12928.15"/>
    <m/>
    <m/>
    <n v="3518.54"/>
    <m/>
    <m/>
    <m/>
  </r>
  <r>
    <s v="ENNISKILLEN 28 COMP/MEAS - BATTERY REPLACEMENT"/>
    <s v="11G-203"/>
    <s v="UNREGULATED"/>
    <s v="55600"/>
    <x v="2"/>
    <n v="556005600069"/>
    <n v="763"/>
    <s v="556005600069.763"/>
    <n v="200901"/>
    <s v="000000"/>
    <x v="10"/>
    <s v="U-20310"/>
    <m/>
    <n v="5684.4"/>
    <m/>
    <m/>
    <m/>
    <m/>
    <m/>
  </r>
  <r>
    <s v="ENNISKILLEN 28 COMP/MEAS - COMP BLDG"/>
    <s v="11G-203"/>
    <s v="REGULATED"/>
    <s v="45200"/>
    <x v="1"/>
    <n v="452005600086"/>
    <n v="763"/>
    <s v="452005600086.763"/>
    <n v="199001"/>
    <s v="000000"/>
    <x v="10"/>
    <n v="20310"/>
    <n v="281138.09000000003"/>
    <m/>
    <m/>
    <m/>
    <m/>
    <m/>
    <m/>
  </r>
  <r>
    <s v="ENNISKILLEN 28 COMP/MEAS - COMP BLDG"/>
    <s v="11G-203"/>
    <s v="UNREGULATED"/>
    <s v="55200"/>
    <x v="1"/>
    <n v="552005600086"/>
    <n v="763"/>
    <s v="552005600086.763"/>
    <n v="199001"/>
    <s v="000000"/>
    <x v="10"/>
    <s v="U-20310"/>
    <m/>
    <n v="169850"/>
    <m/>
    <m/>
    <m/>
    <m/>
    <m/>
  </r>
  <r>
    <s v="ENNISKILLEN 28 COMP/MEAS - TELEMETRY BLDG"/>
    <s v="11G-203"/>
    <s v="REGULATED"/>
    <s v="45200"/>
    <x v="1"/>
    <n v="452005600087"/>
    <n v="763"/>
    <s v="452005600087.763"/>
    <n v="199001"/>
    <s v="000000"/>
    <x v="10"/>
    <n v="20310"/>
    <n v="57040.73"/>
    <m/>
    <m/>
    <m/>
    <m/>
    <m/>
    <m/>
  </r>
  <r>
    <s v="ENNISKILLEN 28 COMP/MEAS - TELEMETRY BLDG"/>
    <s v="11G-203"/>
    <s v="UNREGULATED"/>
    <s v="55200"/>
    <x v="1"/>
    <n v="552005600087"/>
    <n v="763"/>
    <s v="552005600087.763"/>
    <n v="199001"/>
    <s v="000000"/>
    <x v="10"/>
    <s v="U-20310"/>
    <m/>
    <n v="34462"/>
    <m/>
    <m/>
    <m/>
    <m/>
    <m/>
  </r>
  <r>
    <s v="ENNISKILLEN 28 OBSERVATION - WELL UE54 - ID 2126"/>
    <s v="11G-203"/>
    <s v="REGULATED"/>
    <s v="45300"/>
    <x v="5"/>
    <n v="453005600560"/>
    <n v="910"/>
    <s v="453005600560.910"/>
    <n v="201510"/>
    <s v="000000"/>
    <x v="10"/>
    <n v="20310"/>
    <n v="16567.61"/>
    <m/>
    <m/>
    <m/>
    <m/>
    <m/>
    <m/>
  </r>
  <r>
    <s v="ENNISKILLEN 28 OBSERVATION - WELL UE54 - ID 2126"/>
    <s v="11G-203"/>
    <s v="UNREGULATED"/>
    <s v="55300"/>
    <x v="5"/>
    <n v="553005600560"/>
    <n v="910"/>
    <s v="553005600560.910"/>
    <n v="201510"/>
    <s v="000000"/>
    <x v="10"/>
    <s v="U-20310"/>
    <m/>
    <n v="16174.71"/>
    <m/>
    <m/>
    <m/>
    <m/>
    <m/>
  </r>
  <r>
    <s v="ENNISKILLEN 28 POOL"/>
    <s v="11G-203"/>
    <s v="REGULATED"/>
    <s v="45600"/>
    <x v="2"/>
    <n v="456005600005"/>
    <n v="615"/>
    <s v="456005600005.615"/>
    <n v="198909"/>
    <s v="000000"/>
    <x v="10"/>
    <n v="20310"/>
    <n v="591201.31999999995"/>
    <m/>
    <m/>
    <m/>
    <m/>
    <m/>
    <m/>
  </r>
  <r>
    <s v="ENNISKILLEN 28 POOL"/>
    <s v="11G-203"/>
    <s v="UNREGULATED"/>
    <s v="55600"/>
    <x v="2"/>
    <n v="556005600005"/>
    <n v="615"/>
    <s v="556005600005.615"/>
    <n v="198909"/>
    <s v="000000"/>
    <x v="10"/>
    <s v="U-20310"/>
    <m/>
    <n v="357175"/>
    <m/>
    <m/>
    <m/>
    <m/>
    <m/>
  </r>
  <r>
    <s v="ENNISKILLEN 28 POOL - AERO ASSEMBLY"/>
    <s v="11G-203"/>
    <s v="REGULATED"/>
    <s v="45600"/>
    <x v="2"/>
    <n v="456005600005"/>
    <n v="80"/>
    <s v="456005600005.80"/>
    <n v="199601"/>
    <s v="000000"/>
    <x v="10"/>
    <n v="20310"/>
    <n v="17314.689999999999"/>
    <m/>
    <m/>
    <m/>
    <m/>
    <m/>
    <m/>
  </r>
  <r>
    <s v="ENNISKILLEN 28 POOL - AERO ASSEMBLY"/>
    <s v="11G-203"/>
    <s v="UNREGULATED"/>
    <s v="55600"/>
    <x v="2"/>
    <n v="556005600005"/>
    <n v="80"/>
    <s v="556005600005.80"/>
    <n v="199601"/>
    <s v="000000"/>
    <x v="10"/>
    <s v="U-20310"/>
    <m/>
    <n v="10460"/>
    <m/>
    <m/>
    <m/>
    <m/>
    <m/>
  </r>
  <r>
    <s v="ENNISKILLEN 28 POOL - BASE PRESSURE GAS"/>
    <m/>
    <s v="REGULATED"/>
    <s v="45800"/>
    <x v="6"/>
    <n v="458005600001"/>
    <n v="1090"/>
    <s v="458005600001.1090"/>
    <n v="199003"/>
    <s v="000000"/>
    <x v="10"/>
    <n v="20310"/>
    <n v="191021.52"/>
    <m/>
    <m/>
    <m/>
    <m/>
    <m/>
    <m/>
  </r>
  <r>
    <s v="ENNISKILLEN 28 POOL - BASE PRESSURE GAS"/>
    <m/>
    <s v="REGULATED"/>
    <s v="45800"/>
    <x v="6"/>
    <n v="458005600001"/>
    <n v="1995"/>
    <s v="458005600001.1995"/>
    <n v="199512"/>
    <s v="000000"/>
    <x v="10"/>
    <n v="20310"/>
    <n v="9159.9"/>
    <m/>
    <m/>
    <m/>
    <m/>
    <m/>
    <m/>
  </r>
  <r>
    <s v="ENNISKILLEN 28 POOL - BASE PRESSURE GAS"/>
    <m/>
    <s v="REGULATED"/>
    <s v="45800"/>
    <x v="6"/>
    <n v="458005600001"/>
    <n v="2015"/>
    <s v="458005600001.2015"/>
    <n v="201508"/>
    <s v="000000"/>
    <x v="10"/>
    <n v="20310"/>
    <n v="35108.79"/>
    <m/>
    <m/>
    <m/>
    <m/>
    <m/>
    <m/>
  </r>
  <r>
    <s v="ENNISKILLEN 28 POOL - BASE PRESSURE GAS"/>
    <m/>
    <s v="UNREGULATED"/>
    <s v="55800"/>
    <x v="6"/>
    <n v="558005600001"/>
    <n v="1090"/>
    <s v="558005600001.1090"/>
    <n v="199003"/>
    <s v="000000"/>
    <x v="10"/>
    <s v="U-20310"/>
    <m/>
    <n v="115406"/>
    <m/>
    <m/>
    <m/>
    <m/>
    <m/>
  </r>
  <r>
    <s v="ENNISKILLEN 28 POOL - BASE PRESSURE GAS"/>
    <m/>
    <s v="UNREGULATED"/>
    <s v="55800"/>
    <x v="6"/>
    <n v="558005600001"/>
    <n v="1995"/>
    <s v="558005600001.1995"/>
    <n v="199512"/>
    <s v="000000"/>
    <x v="10"/>
    <s v="U-20310"/>
    <m/>
    <n v="5534"/>
    <m/>
    <m/>
    <m/>
    <m/>
    <m/>
  </r>
  <r>
    <s v="ENNISKILLEN 28 POOL - BASE PRESSURE GAS"/>
    <m/>
    <s v="UNREGULATED"/>
    <s v="55800"/>
    <x v="6"/>
    <n v="558005600001"/>
    <n v="2015"/>
    <s v="558005600001.2015"/>
    <n v="201508"/>
    <s v="000000"/>
    <x v="10"/>
    <s v="U-20310"/>
    <m/>
    <n v="21245.61"/>
    <m/>
    <m/>
    <m/>
    <m/>
    <m/>
  </r>
  <r>
    <s v="ENNISKILLEN 28 POOL - CASE"/>
    <s v="11G-203"/>
    <s v="REGULATED"/>
    <s v="45600"/>
    <x v="2"/>
    <n v="456005600005"/>
    <n v="82"/>
    <s v="456005600005.82"/>
    <n v="198909"/>
    <s v="000000"/>
    <x v="10"/>
    <n v="20310"/>
    <n v="166991.97"/>
    <m/>
    <m/>
    <m/>
    <m/>
    <m/>
    <m/>
  </r>
  <r>
    <s v="ENNISKILLEN 28 POOL - CASE"/>
    <s v="11G-203"/>
    <s v="UNREGULATED"/>
    <s v="55600"/>
    <x v="2"/>
    <n v="556005600005"/>
    <n v="82"/>
    <s v="556005600005.82"/>
    <n v="198909"/>
    <s v="000000"/>
    <x v="10"/>
    <s v="U-20310"/>
    <m/>
    <n v="100889"/>
    <m/>
    <m/>
    <m/>
    <m/>
    <m/>
  </r>
  <r>
    <s v="ENNISKILLEN 28 POOL - ELECT/CTRLS"/>
    <s v="11G-203"/>
    <s v="REGULATED"/>
    <s v="45600"/>
    <x v="2"/>
    <n v="456005600005"/>
    <n v="84"/>
    <s v="456005600005.84"/>
    <n v="198909"/>
    <s v="000000"/>
    <x v="10"/>
    <n v="20310"/>
    <n v="136838.69"/>
    <m/>
    <m/>
    <m/>
    <m/>
    <m/>
    <m/>
  </r>
  <r>
    <s v="ENNISKILLEN 28 POOL - ELECT/CTRLS"/>
    <s v="11G-203"/>
    <s v="UNREGULATED"/>
    <s v="55600"/>
    <x v="2"/>
    <n v="556005600005"/>
    <n v="84"/>
    <s v="556005600005.84"/>
    <n v="198909"/>
    <s v="000000"/>
    <x v="10"/>
    <s v="U-20310"/>
    <m/>
    <n v="82672"/>
    <m/>
    <m/>
    <m/>
    <m/>
    <m/>
  </r>
  <r>
    <s v="ENNISKILLEN 28 POOL - ENGINE"/>
    <s v="11G-203"/>
    <s v="REGULATED"/>
    <s v="45600"/>
    <x v="2"/>
    <n v="456005600005"/>
    <n v="190"/>
    <s v="456005600005.190"/>
    <n v="198909"/>
    <s v="000000"/>
    <x v="10"/>
    <n v="20310"/>
    <n v="181806.12"/>
    <m/>
    <m/>
    <m/>
    <m/>
    <m/>
    <m/>
  </r>
  <r>
    <s v="ENNISKILLEN 28 POOL - ENGINE"/>
    <s v="11G-203"/>
    <s v="UNREGULATED"/>
    <s v="55600"/>
    <x v="2"/>
    <n v="556005600005"/>
    <n v="190"/>
    <s v="556005600005.190"/>
    <n v="198909"/>
    <s v="000000"/>
    <x v="10"/>
    <s v="U-20310"/>
    <m/>
    <n v="109838"/>
    <m/>
    <m/>
    <m/>
    <m/>
    <m/>
  </r>
  <r>
    <s v="ENNISKILLEN 28 POOL - FOUNDATION"/>
    <s v="11G-203"/>
    <s v="REGULATED"/>
    <s v="45600"/>
    <x v="2"/>
    <n v="456005600005"/>
    <n v="240"/>
    <s v="456005600005.240"/>
    <n v="198909"/>
    <s v="000000"/>
    <x v="10"/>
    <n v="20310"/>
    <n v="22298.33"/>
    <m/>
    <m/>
    <m/>
    <m/>
    <m/>
    <m/>
  </r>
  <r>
    <s v="ENNISKILLEN 28 POOL - FOUNDATION"/>
    <s v="11G-203"/>
    <s v="UNREGULATED"/>
    <s v="55600"/>
    <x v="2"/>
    <n v="556005600005"/>
    <n v="240"/>
    <s v="556005600005.240"/>
    <n v="198909"/>
    <s v="000000"/>
    <x v="10"/>
    <s v="U-20310"/>
    <m/>
    <n v="13471"/>
    <m/>
    <m/>
    <m/>
    <m/>
    <m/>
  </r>
  <r>
    <s v="ENNISKILLEN 28 POOL - SCRUBBER"/>
    <s v="11G-203"/>
    <s v="REGULATED"/>
    <s v="45600"/>
    <x v="2"/>
    <n v="456005600005"/>
    <n v="720"/>
    <s v="456005600005.720"/>
    <n v="198909"/>
    <s v="000000"/>
    <x v="10"/>
    <n v="20310"/>
    <n v="55663.65"/>
    <m/>
    <m/>
    <m/>
    <m/>
    <m/>
    <m/>
  </r>
  <r>
    <s v="ENNISKILLEN 28 POOL - SCRUBBER"/>
    <s v="11G-203"/>
    <s v="UNREGULATED"/>
    <s v="55600"/>
    <x v="2"/>
    <n v="556005600005"/>
    <n v="720"/>
    <s v="556005600005.720"/>
    <n v="198909"/>
    <s v="000000"/>
    <x v="10"/>
    <s v="U-20310"/>
    <m/>
    <n v="33630"/>
    <m/>
    <m/>
    <m/>
    <m/>
    <m/>
  </r>
  <r>
    <s v="ENNISKILLEN 28 POOL - TELEMETRY"/>
    <s v="11G-203"/>
    <s v="REGULATED"/>
    <s v="45600"/>
    <x v="2"/>
    <n v="456005600005"/>
    <n v="780"/>
    <s v="456005600005.780"/>
    <n v="199807"/>
    <s v="000000"/>
    <x v="10"/>
    <n v="20310"/>
    <n v="110922.31"/>
    <m/>
    <m/>
    <m/>
    <m/>
    <m/>
    <m/>
  </r>
  <r>
    <s v="ENNISKILLEN 28 POOL - TELEMETRY"/>
    <s v="11G-203"/>
    <s v="UNREGULATED"/>
    <s v="55600"/>
    <x v="2"/>
    <n v="556005600005"/>
    <n v="780"/>
    <s v="556005600005.780"/>
    <n v="199807"/>
    <s v="000000"/>
    <x v="10"/>
    <s v="U-20310"/>
    <m/>
    <n v="67014"/>
    <m/>
    <m/>
    <m/>
    <m/>
    <m/>
  </r>
  <r>
    <s v="ENNISKILLEN 28 - MOISTURE ANALYZER"/>
    <s v="11G-203"/>
    <s v="REGULATED"/>
    <s v="45700"/>
    <x v="0"/>
    <n v="457005600070"/>
    <n v="780"/>
    <s v="457005600070.780"/>
    <n v="201009"/>
    <s v="000000"/>
    <x v="10"/>
    <n v="20310"/>
    <n v="23681.95"/>
    <m/>
    <m/>
    <m/>
    <m/>
    <m/>
    <m/>
  </r>
  <r>
    <s v="STO HIGH PERFORMANCE COATING S&amp;T - PIPE,VALVE,MI"/>
    <s v="11G-203"/>
    <s v="REGULATED"/>
    <s v="45700"/>
    <x v="0"/>
    <n v="457005600140"/>
    <n v="615"/>
    <s v="457005600140.615"/>
    <n v="201508"/>
    <s v="000000"/>
    <x v="10"/>
    <n v="20310"/>
    <n v="26477.5"/>
    <m/>
    <m/>
    <m/>
    <m/>
    <m/>
    <m/>
  </r>
  <r>
    <s v="STO Tank Storage Compliance - Pipe, Valve, Misc"/>
    <s v="11G-203"/>
    <s v="REGULATED"/>
    <s v="45700"/>
    <x v="0"/>
    <n v="457005600157"/>
    <n v="615"/>
    <s v="457005600157.615"/>
    <n v="201612"/>
    <s v="000000"/>
    <x v="10"/>
    <n v="20310"/>
    <n v="203852.04"/>
    <m/>
    <m/>
    <m/>
    <m/>
    <m/>
    <m/>
  </r>
  <r>
    <s v="STORAGE TANK COMPL ENISKILLEN - Pipe, Valve, Mis"/>
    <s v="11G-203"/>
    <s v="REGULATED"/>
    <s v="45700"/>
    <x v="0"/>
    <n v="457005600162"/>
    <n v="615"/>
    <s v="457005600162.615"/>
    <n v="201605"/>
    <s v="000000"/>
    <x v="10"/>
    <n v="20310"/>
    <n v="36922.46"/>
    <m/>
    <m/>
    <m/>
    <m/>
    <m/>
    <m/>
  </r>
  <r>
    <s v="ENNISKILLEN 28 POOL TELEMETRY SCADA UPGRADE"/>
    <s v="11G-203"/>
    <s v="REGULATED"/>
    <s v="45600"/>
    <x v="2"/>
    <n v="456005600076"/>
    <n v="780"/>
    <s v="456005600076.780"/>
    <n v="200901"/>
    <s v="000000"/>
    <x v="10"/>
    <n v="20310"/>
    <n v="13447.21"/>
    <m/>
    <m/>
    <n v="2542.08"/>
    <m/>
    <m/>
    <m/>
  </r>
  <r>
    <s v="ENNISKILLEN 28 POOL TELEMETRY SCADA UPGRADE"/>
    <s v="11G-203"/>
    <s v="UNREGULATED"/>
    <s v="55600"/>
    <x v="2"/>
    <n v="556005600076"/>
    <n v="780"/>
    <s v="556005600076.780"/>
    <n v="200901"/>
    <s v="000000"/>
    <x v="10"/>
    <s v="U-20310"/>
    <m/>
    <n v="6605.59"/>
    <m/>
    <m/>
    <n v="17.72"/>
    <m/>
    <m/>
  </r>
  <r>
    <s v="Enniskillen Comp Stn - Storage Tank Comp (2 Tank"/>
    <s v="11G-203"/>
    <s v="REGULATED"/>
    <s v="45700"/>
    <x v="0"/>
    <n v="457005600199"/>
    <n v="615"/>
    <s v="457005600199.615"/>
    <n v="201712"/>
    <s v="000000"/>
    <x v="10"/>
    <n v="20310"/>
    <n v="81877.91"/>
    <m/>
    <m/>
    <m/>
    <m/>
    <m/>
    <m/>
  </r>
  <r>
    <s v="ENNISKILLEN 28 POOL STATION"/>
    <s v="11G-203"/>
    <s v="UNREGULATED"/>
    <s v="55700"/>
    <x v="0"/>
    <n v="557005600004"/>
    <n v="615"/>
    <s v="557005600004.615"/>
    <n v="198909"/>
    <s v="000000"/>
    <x v="10"/>
    <s v="U-20310"/>
    <m/>
    <n v="500735"/>
    <m/>
    <m/>
    <m/>
    <m/>
    <m/>
  </r>
  <r>
    <s v="ENNISKILLEN NO.28 POOL - STEEL - NPS 10   (273.0"/>
    <s v="11G-203"/>
    <s v="REGULATED"/>
    <s v="45500"/>
    <x v="3"/>
    <n v="455005601000"/>
    <n v="1090"/>
    <s v="455005601000.1090"/>
    <n v="198909"/>
    <s v="000000"/>
    <x v="10"/>
    <n v="20310"/>
    <n v="7138.19"/>
    <m/>
    <m/>
    <m/>
    <m/>
    <m/>
    <m/>
  </r>
  <r>
    <s v="ENNISKILLEN NO.28 POOL - STEEL - NPS 10   (273.0"/>
    <s v="11G-203"/>
    <s v="UNREGULATED"/>
    <s v="55500"/>
    <x v="3"/>
    <n v="555005601000"/>
    <n v="1090"/>
    <s v="555005601000.1090"/>
    <n v="198909"/>
    <s v="000000"/>
    <x v="10"/>
    <s v="U-20310"/>
    <m/>
    <n v="4313"/>
    <m/>
    <m/>
    <m/>
    <m/>
    <m/>
  </r>
  <r>
    <s v="ENNISKILLEN NO.28 POOL - STEEL - NPS 12   (323.9"/>
    <s v="11G-203"/>
    <s v="REGULATED"/>
    <s v="45500"/>
    <x v="3"/>
    <n v="455005601200"/>
    <n v="1090"/>
    <s v="455005601200.1090"/>
    <n v="198909"/>
    <s v="000000"/>
    <x v="10"/>
    <n v="20310"/>
    <n v="2741939.2"/>
    <m/>
    <m/>
    <m/>
    <m/>
    <m/>
    <m/>
  </r>
  <r>
    <s v="ENNISKILLEN NO.28 POOL - STEEL - NPS 12   (323.9"/>
    <s v="11G-203"/>
    <s v="REGULATED"/>
    <s v="45500"/>
    <x v="3"/>
    <n v="455005601200"/>
    <n v="2012"/>
    <s v="455005601200.2012"/>
    <n v="201201"/>
    <s v="000000"/>
    <x v="10"/>
    <n v="20310"/>
    <n v="0"/>
    <m/>
    <m/>
    <m/>
    <m/>
    <m/>
    <m/>
  </r>
  <r>
    <s v="ENNISKILLEN NO.28 POOL - STEEL - NPS 12   (323.9"/>
    <s v="11G-203"/>
    <s v="UNREGULATED"/>
    <s v="55500"/>
    <x v="3"/>
    <n v="555005601200"/>
    <n v="1090"/>
    <s v="555005601200.1090"/>
    <n v="198909"/>
    <s v="000000"/>
    <x v="10"/>
    <s v="U-20310"/>
    <m/>
    <n v="1656530.18"/>
    <m/>
    <m/>
    <m/>
    <m/>
    <m/>
  </r>
  <r>
    <s v="ENNISKILLEN NO.28 POOL - STEEL - NPS 12   (323.9"/>
    <s v="11G-203"/>
    <s v="UNREGULATED"/>
    <s v="55500"/>
    <x v="3"/>
    <n v="555005601200"/>
    <n v="2012"/>
    <s v="555005601200.2012"/>
    <n v="201201"/>
    <s v="000000"/>
    <x v="10"/>
    <s v="U-20310"/>
    <m/>
    <n v="0"/>
    <m/>
    <m/>
    <m/>
    <m/>
    <m/>
  </r>
  <r>
    <s v="ENNISKILLEN NO.28 POOL - STEEL - NPS 6    (168.3"/>
    <s v="11G-203"/>
    <s v="REGULATED"/>
    <s v="45500"/>
    <x v="3"/>
    <n v="455005600600"/>
    <n v="1090"/>
    <s v="455005600600.1090"/>
    <n v="198909"/>
    <s v="000000"/>
    <x v="10"/>
    <n v="20310"/>
    <n v="52504.86"/>
    <m/>
    <m/>
    <m/>
    <m/>
    <m/>
    <m/>
  </r>
  <r>
    <s v="ENNISKILLEN NO.28 POOL - STEEL - NPS 6    (168.3"/>
    <s v="11G-203"/>
    <s v="REGULATED"/>
    <s v="45500"/>
    <x v="3"/>
    <n v="455005600600"/>
    <n v="1092"/>
    <s v="455005600600.1092"/>
    <n v="199109"/>
    <s v="000000"/>
    <x v="10"/>
    <n v="20310"/>
    <n v="30351.41"/>
    <m/>
    <m/>
    <m/>
    <m/>
    <m/>
    <m/>
  </r>
  <r>
    <s v="ENNISKILLEN NO.28 POOL - STEEL - NPS 6    (168.3"/>
    <s v="11G-203"/>
    <s v="UNREGULATED"/>
    <s v="55500"/>
    <x v="3"/>
    <n v="555005600600"/>
    <n v="1090"/>
    <s v="555005600600.1090"/>
    <n v="198909"/>
    <s v="000000"/>
    <x v="10"/>
    <s v="U-20310"/>
    <m/>
    <n v="31721.11"/>
    <m/>
    <m/>
    <m/>
    <m/>
    <m/>
  </r>
  <r>
    <s v="ENNISKILLEN NO.28 POOL - STEEL - NPS 6    (168.3"/>
    <s v="11G-203"/>
    <s v="UNREGULATED"/>
    <s v="55500"/>
    <x v="3"/>
    <n v="555005600600"/>
    <n v="1092"/>
    <s v="555005600600.1092"/>
    <n v="199109"/>
    <s v="000000"/>
    <x v="10"/>
    <s v="U-20310"/>
    <m/>
    <n v="18337"/>
    <m/>
    <m/>
    <m/>
    <m/>
    <m/>
  </r>
  <r>
    <s v="ENNISKILLEN NO.28 POOL - STEEL - NPS 8    (219.1"/>
    <s v="11G-203"/>
    <s v="REGULATED"/>
    <s v="45500"/>
    <x v="3"/>
    <n v="455005600800"/>
    <n v="1090"/>
    <s v="455005600800.1090"/>
    <n v="198909"/>
    <s v="000000"/>
    <x v="10"/>
    <n v="20310"/>
    <n v="24903.200000000001"/>
    <m/>
    <m/>
    <m/>
    <m/>
    <m/>
    <m/>
  </r>
  <r>
    <s v="ENNISKILLEN NO.28 POOL - STEEL - NPS 8    (219.1"/>
    <s v="11G-203"/>
    <s v="UNREGULATED"/>
    <s v="55500"/>
    <x v="3"/>
    <n v="555005600800"/>
    <n v="1090"/>
    <s v="555005600800.1090"/>
    <n v="198909"/>
    <s v="000000"/>
    <x v="10"/>
    <s v="U-20310"/>
    <m/>
    <n v="15046"/>
    <m/>
    <m/>
    <m/>
    <m/>
    <m/>
  </r>
  <r>
    <s v="ENNISKILLEN NO.28 POOL LINES - RECTIFIER # 135"/>
    <s v="11G-203"/>
    <s v="REGULATED"/>
    <s v="45500"/>
    <x v="3"/>
    <n v="455005630135"/>
    <n v="1996"/>
    <s v="455005630135.1996"/>
    <n v="199612"/>
    <s v="000000"/>
    <x v="10"/>
    <n v="20310"/>
    <n v="3599.47"/>
    <m/>
    <m/>
    <m/>
    <m/>
    <m/>
    <m/>
  </r>
  <r>
    <s v="ENNISKILLEN NO.28 POOL LINES - RECTIFIER # 135"/>
    <s v="11G-203"/>
    <s v="UNREGULATED"/>
    <s v="55500"/>
    <x v="3"/>
    <n v="555005630135"/>
    <n v="1996"/>
    <s v="555005630135.1996"/>
    <n v="199612"/>
    <s v="000000"/>
    <x v="10"/>
    <s v="U-20310"/>
    <m/>
    <n v="2175"/>
    <m/>
    <m/>
    <m/>
    <m/>
    <m/>
  </r>
  <r>
    <s v="FENCE, STO SAFETY &amp; SECURITY UPGRADE -DAWN PLANT"/>
    <m/>
    <s v="REGULATED"/>
    <s v="45200"/>
    <x v="1"/>
    <n v="452009300323"/>
    <n v="230"/>
    <s v="452009300323.230"/>
    <n v="201812"/>
    <s v="000000"/>
    <x v="15"/>
    <n v="20310"/>
    <n v="23364.6"/>
    <m/>
    <m/>
    <m/>
    <m/>
    <m/>
    <m/>
  </r>
  <r>
    <s v="FENCE, STO SAFETY &amp; SECURITY UPGRADE -DAWN PLANT"/>
    <m/>
    <s v="REGULATED"/>
    <s v="45200"/>
    <x v="1"/>
    <n v="452009400322"/>
    <n v="230"/>
    <s v="452009400322.230"/>
    <n v="201812"/>
    <s v="000000"/>
    <x v="2"/>
    <n v="20310"/>
    <n v="27125"/>
    <m/>
    <m/>
    <m/>
    <m/>
    <m/>
    <m/>
  </r>
  <r>
    <s v="FENCE, STO SAFETY &amp; SECURITY UPGRADE -DAWN PLANT"/>
    <m/>
    <s v="REGULATED"/>
    <s v="45200"/>
    <x v="1"/>
    <n v="452009600324"/>
    <n v="230"/>
    <s v="452009600324.230"/>
    <n v="201812"/>
    <s v="000000"/>
    <x v="3"/>
    <n v="20310"/>
    <n v="23364.61"/>
    <m/>
    <m/>
    <m/>
    <m/>
    <m/>
    <m/>
  </r>
  <r>
    <s v="FENCE, STO SAFETY &amp; SECURITY UPGRADE -DAWN PLANT"/>
    <m/>
    <s v="UNREGULATED"/>
    <s v="55200"/>
    <x v="1"/>
    <n v="552009300323"/>
    <n v="230"/>
    <s v="552009300323.230"/>
    <n v="201812"/>
    <s v="000000"/>
    <x v="15"/>
    <s v="U-20310"/>
    <m/>
    <n v="6301.23"/>
    <m/>
    <m/>
    <m/>
    <m/>
    <m/>
  </r>
  <r>
    <s v="FENCE, STO SAFETY &amp; SECURITY UPGRADE -DAWN PLANT"/>
    <m/>
    <s v="UNREGULATED"/>
    <s v="55200"/>
    <x v="1"/>
    <n v="552009600324"/>
    <n v="230"/>
    <s v="552009600324.230"/>
    <n v="201812"/>
    <s v="000000"/>
    <x v="3"/>
    <s v="U-20310"/>
    <m/>
    <n v="5859.56"/>
    <m/>
    <m/>
    <m/>
    <m/>
    <m/>
  </r>
  <r>
    <s v="Fencing - Dawn S Yard"/>
    <s v="10G-302"/>
    <s v="REGULATED"/>
    <s v="45200"/>
    <x v="1"/>
    <n v="452008600260"/>
    <n v="230"/>
    <s v="452008600260.230"/>
    <n v="201512"/>
    <s v="000000"/>
    <x v="1"/>
    <n v="20310"/>
    <n v="39370.83"/>
    <m/>
    <m/>
    <m/>
    <m/>
    <m/>
    <m/>
  </r>
  <r>
    <s v="Fencing - Dawn S Yard"/>
    <s v="10G-302"/>
    <s v="UNREGULATED"/>
    <s v="55200"/>
    <x v="1"/>
    <n v="552008600260"/>
    <n v="230"/>
    <s v="552008600260.230"/>
    <n v="201512"/>
    <s v="000000"/>
    <x v="1"/>
    <s v="U-20310"/>
    <m/>
    <n v="9777.57"/>
    <m/>
    <m/>
    <m/>
    <m/>
    <m/>
  </r>
  <r>
    <s v="Fire Alarm Panel - North Admin Dawn"/>
    <s v="10G-301"/>
    <s v="UNREGULATED"/>
    <s v="55200"/>
    <x v="1"/>
    <n v="552009300199"/>
    <n v="768"/>
    <s v="552009300199.768"/>
    <n v="201209"/>
    <s v="000000"/>
    <x v="15"/>
    <s v="U-20310"/>
    <m/>
    <n v="680.01"/>
    <m/>
    <m/>
    <m/>
    <m/>
    <m/>
  </r>
  <r>
    <s v="Glycol - Dawn North Plant D"/>
    <s v="10G-301"/>
    <s v="UNREGULATED"/>
    <s v="55600"/>
    <x v="2"/>
    <n v="556009300105"/>
    <n v="165"/>
    <s v="556009300105.165"/>
    <n v="201112"/>
    <s v="000000"/>
    <x v="15"/>
    <s v="U-20310"/>
    <m/>
    <n v="92957.87"/>
    <m/>
    <m/>
    <m/>
    <m/>
    <m/>
  </r>
  <r>
    <s v="Glycol - Dawn North Plant D Integrity"/>
    <s v="10G-301"/>
    <s v="REGULATED"/>
    <s v="45600"/>
    <x v="2"/>
    <n v="456009300105"/>
    <n v="165"/>
    <s v="456009300105.165"/>
    <n v="201112"/>
    <s v="000000"/>
    <x v="15"/>
    <n v="20310"/>
    <n v="375107.92"/>
    <m/>
    <m/>
    <m/>
    <m/>
    <m/>
    <m/>
  </r>
  <r>
    <s v="GREAT LAKES HEADER"/>
    <s v="10G-301"/>
    <s v="REGULATED"/>
    <s v="45600"/>
    <x v="2"/>
    <n v="456009300036"/>
    <n v="615"/>
    <s v="456009300036.615"/>
    <n v="199109"/>
    <s v="000000"/>
    <x v="7"/>
    <n v="20310"/>
    <n v="2920090.32"/>
    <m/>
    <m/>
    <m/>
    <m/>
    <m/>
    <m/>
  </r>
  <r>
    <s v="GREAT LAKES HEADER - ELECT/CTRLS"/>
    <s v="10G-301"/>
    <s v="REGULATED"/>
    <s v="45600"/>
    <x v="2"/>
    <n v="456009300036"/>
    <n v="84"/>
    <s v="456009300036.84"/>
    <n v="199109"/>
    <s v="000000"/>
    <x v="7"/>
    <n v="20310"/>
    <n v="59170.23"/>
    <m/>
    <m/>
    <m/>
    <m/>
    <m/>
    <m/>
  </r>
  <r>
    <s v="PAYNE - STEEL - NPS 8    (219.1)"/>
    <s v="12F-502"/>
    <s v="REGULATED"/>
    <s v="45500"/>
    <x v="3"/>
    <n v="455005300800"/>
    <n v="1083"/>
    <s v="455005300800.1083"/>
    <n v="198209"/>
    <s v="000000"/>
    <x v="33"/>
    <n v="20310"/>
    <n v="35568.589999999997"/>
    <m/>
    <m/>
    <m/>
    <m/>
    <m/>
    <m/>
  </r>
  <r>
    <s v="PAYNE - STEEL - NPS 8    (219.1)"/>
    <s v="12F-502"/>
    <s v="UNREGULATED"/>
    <s v="55500"/>
    <x v="3"/>
    <n v="555005300800"/>
    <n v="1083"/>
    <s v="555005300800.1083"/>
    <n v="198209"/>
    <s v="000000"/>
    <x v="33"/>
    <s v="U-20310"/>
    <m/>
    <n v="21488"/>
    <m/>
    <m/>
    <m/>
    <m/>
    <m/>
  </r>
  <r>
    <s v="Ground Bed #274"/>
    <m/>
    <s v="REGULATED"/>
    <s v="45500"/>
    <x v="3"/>
    <n v="455006420274"/>
    <n v="2013"/>
    <s v="455006420274.2013"/>
    <n v="201301"/>
    <s v="000000"/>
    <x v="27"/>
    <n v="20310"/>
    <n v="2611.4299999999998"/>
    <m/>
    <m/>
    <m/>
    <m/>
    <m/>
    <m/>
  </r>
  <r>
    <s v="Ground Bed #274 - Non Reg"/>
    <m/>
    <s v="UNREGULATED"/>
    <s v="55500"/>
    <x v="3"/>
    <n v="555006420274"/>
    <n v="2013"/>
    <s v="555006420274.2013"/>
    <n v="201301"/>
    <s v="000000"/>
    <x v="27"/>
    <s v="U-20310"/>
    <m/>
    <n v="3775.05"/>
    <m/>
    <m/>
    <m/>
    <m/>
    <m/>
  </r>
  <r>
    <s v="Heritage Compr Stn - Storage Tanks ID 11F-109"/>
    <s v="11F-109"/>
    <s v="UNREGULATED"/>
    <s v="55700"/>
    <x v="0"/>
    <n v="557007300202"/>
    <n v="615"/>
    <s v="557007300202.615"/>
    <n v="201712"/>
    <s v="000000"/>
    <x v="36"/>
    <s v="U-20310"/>
    <m/>
    <n v="222908.74"/>
    <m/>
    <m/>
    <m/>
    <m/>
    <m/>
  </r>
  <r>
    <s v="HERITAGE POOL"/>
    <s v="11F-109"/>
    <s v="UNREGULATED"/>
    <s v="55500"/>
    <x v="3"/>
    <n v="555007300800"/>
    <n v="2014"/>
    <s v="555007300800.2014"/>
    <n v="201412"/>
    <s v="000000"/>
    <x v="36"/>
    <s v="U-20310"/>
    <m/>
    <n v="852971.43"/>
    <m/>
    <m/>
    <m/>
    <m/>
    <m/>
  </r>
  <r>
    <s v="HERITAGE POOL - 8-6-XV"/>
    <m/>
    <s v="UNREGULATED"/>
    <s v="55100"/>
    <x v="4"/>
    <n v="551007300001"/>
    <n v="2009"/>
    <s v="551007300001.2009"/>
    <n v="200906"/>
    <s v="000000"/>
    <x v="36"/>
    <s v="U-20310"/>
    <m/>
    <n v="2085814.16"/>
    <m/>
    <m/>
    <m/>
    <m/>
    <m/>
  </r>
  <r>
    <s v="HERITAGE POOL - 8-6-XV"/>
    <m/>
    <s v="UNREGULATED"/>
    <s v="55100"/>
    <x v="4"/>
    <n v="551007300001"/>
    <n v="2010"/>
    <s v="551007300001.2010"/>
    <n v="201001"/>
    <s v="000000"/>
    <x v="36"/>
    <s v="U-20310"/>
    <m/>
    <n v="1101.81"/>
    <m/>
    <m/>
    <m/>
    <m/>
    <m/>
  </r>
  <r>
    <s v="HERITAGE POOL - 8-6-XV - bldg - STATION ID 11F-1"/>
    <s v="11F-109"/>
    <s v="UNREGULATED"/>
    <s v="55200"/>
    <x v="1"/>
    <n v="552007300168"/>
    <n v="763"/>
    <s v="552007300168.763"/>
    <n v="200911"/>
    <s v="000000"/>
    <x v="36"/>
    <s v="U-20310"/>
    <m/>
    <n v="129842.38"/>
    <m/>
    <m/>
    <m/>
    <m/>
    <m/>
  </r>
  <r>
    <s v="HERITAGE POOL - 8-6-XV - building - STN ID 11F-1"/>
    <s v="11F-109"/>
    <s v="UNREGULATED"/>
    <s v="55500"/>
    <x v="3"/>
    <n v="555007300800"/>
    <n v="2010"/>
    <s v="555007300800.2010"/>
    <n v="200906"/>
    <s v="000000"/>
    <x v="36"/>
    <s v="U-20310"/>
    <m/>
    <n v="81827"/>
    <m/>
    <m/>
    <m/>
    <m/>
    <m/>
  </r>
  <r>
    <s v="HERITAGE POOL - 8-6-XV - building- STD IN 11F-10"/>
    <s v="11F-109"/>
    <s v="UNREGULATED"/>
    <s v="55500"/>
    <x v="3"/>
    <n v="555007300800"/>
    <n v="2009"/>
    <s v="555007300800.2009"/>
    <n v="200906"/>
    <s v="000000"/>
    <x v="36"/>
    <s v="U-20310"/>
    <m/>
    <n v="1214497.24"/>
    <m/>
    <m/>
    <m/>
    <m/>
    <m/>
  </r>
  <r>
    <s v="HERITAGE POOL - 8-6-XV - STATION ID 11F-109"/>
    <s v="11F-109"/>
    <s v="UNREGULATED"/>
    <s v="55000"/>
    <x v="7"/>
    <n v="550007300047"/>
    <n v="2009"/>
    <s v="550007300047.2009"/>
    <n v="200906"/>
    <s v="000000"/>
    <x v="36"/>
    <s v="U-20310"/>
    <m/>
    <n v="28322.01"/>
    <m/>
    <m/>
    <m/>
    <m/>
    <m/>
  </r>
  <r>
    <s v="HERITAGE POOL - 8-6-XV - STATION ID 11F-109"/>
    <s v="11F-109"/>
    <s v="UNREGULATED"/>
    <s v="55000"/>
    <x v="7"/>
    <n v="550007300048"/>
    <n v="2010"/>
    <s v="550007300048.2010"/>
    <n v="201001"/>
    <s v="000000"/>
    <x v="36"/>
    <s v="U-20310"/>
    <m/>
    <n v="204600"/>
    <m/>
    <m/>
    <m/>
    <m/>
    <m/>
  </r>
  <r>
    <s v="HERITAGE POOL - 8-6-XV - STATION ID 11F-109"/>
    <s v="11F-109"/>
    <s v="UNREGULATED"/>
    <s v="55600"/>
    <x v="2"/>
    <n v="556007300200"/>
    <n v="84"/>
    <s v="556007300200.84"/>
    <n v="201801"/>
    <s v="000000"/>
    <x v="36"/>
    <s v="U-20310"/>
    <m/>
    <n v="4638.88"/>
    <m/>
    <m/>
    <m/>
    <m/>
    <m/>
  </r>
  <r>
    <s v="HERITAGE POOL - 8-6-XV -piping &amp; misc- STN 11F-1"/>
    <s v="11F-109"/>
    <s v="UNREGULATED"/>
    <s v="55700"/>
    <x v="0"/>
    <n v="557007300061"/>
    <n v="615"/>
    <s v="557007300061.615"/>
    <n v="200906"/>
    <s v="000000"/>
    <x v="36"/>
    <s v="U-20310"/>
    <m/>
    <n v="584970.5"/>
    <m/>
    <m/>
    <m/>
    <m/>
    <m/>
  </r>
  <r>
    <s v="HERITAGE POOL - 8-6-XV-base pressure gas"/>
    <m/>
    <s v="UNREGULATED"/>
    <s v="55800"/>
    <x v="6"/>
    <n v="558007300002"/>
    <n v="2009"/>
    <s v="558007300002.2009"/>
    <n v="200911"/>
    <s v="000000"/>
    <x v="36"/>
    <s v="U-20310"/>
    <m/>
    <n v="1659830.58"/>
    <m/>
    <m/>
    <m/>
    <m/>
    <m/>
  </r>
  <r>
    <s v="HERITAGE POOL - 8-6-XV-electric/ctrls - 11F-109"/>
    <s v="11F-109"/>
    <s v="UNREGULATED"/>
    <s v="55600"/>
    <x v="2"/>
    <n v="556007300083"/>
    <n v="84"/>
    <s v="556007300083.84"/>
    <n v="200911"/>
    <s v="000000"/>
    <x v="36"/>
    <s v="U-20310"/>
    <m/>
    <n v="414907.6"/>
    <m/>
    <m/>
    <m/>
    <m/>
    <m/>
  </r>
  <r>
    <s v="HERITAGE POOL - 8-6-XV-piping &amp; misc - 11F-109"/>
    <s v="11F-109"/>
    <s v="UNREGULATED"/>
    <s v="55600"/>
    <x v="2"/>
    <n v="556007300083"/>
    <n v="615"/>
    <s v="556007300083.615"/>
    <n v="200912"/>
    <s v="000000"/>
    <x v="36"/>
    <s v="U-20310"/>
    <m/>
    <n v="4683469.6399999997"/>
    <m/>
    <m/>
    <m/>
    <m/>
    <m/>
  </r>
  <r>
    <s v="HERITAGE POOL - 8-6-XV-reciprocator- STN ID11F-1"/>
    <s v="11F-109"/>
    <s v="UNREGULATED"/>
    <s v="55600"/>
    <x v="2"/>
    <n v="556007300083"/>
    <n v="188"/>
    <s v="556007300083.188"/>
    <n v="200911"/>
    <s v="000000"/>
    <x v="36"/>
    <s v="U-20310"/>
    <m/>
    <n v="52176.959999999999"/>
    <m/>
    <m/>
    <m/>
    <m/>
    <m/>
  </r>
  <r>
    <s v="HERITAGE POOL - 8-6-XV-telemetry - STN ID 11F-10"/>
    <s v="11F-109"/>
    <s v="UNREGULATED"/>
    <s v="55600"/>
    <x v="2"/>
    <n v="556007300083"/>
    <n v="780"/>
    <s v="556007300083.780"/>
    <n v="200912"/>
    <s v="000000"/>
    <x v="36"/>
    <s v="U-20310"/>
    <m/>
    <n v="38299.019999999997"/>
    <m/>
    <m/>
    <m/>
    <m/>
    <m/>
  </r>
  <r>
    <s v="Heritage Pool - Base Pressure Gas"/>
    <m/>
    <s v="UNREGULATED"/>
    <s v="55800"/>
    <x v="6"/>
    <n v="558007300003"/>
    <n v="2015"/>
    <s v="558007300003.2015"/>
    <n v="201501"/>
    <s v="000000"/>
    <x v="36"/>
    <s v="U-20310"/>
    <m/>
    <n v="306412.40000000002"/>
    <m/>
    <m/>
    <m/>
    <m/>
    <m/>
  </r>
  <r>
    <s v="HERITAGE POOL - SOMBRA 8-6-XV WELL - 11F-109"/>
    <s v="11F-109"/>
    <s v="UNREGULATED"/>
    <s v="55300"/>
    <x v="5"/>
    <n v="553007300311"/>
    <n v="910"/>
    <s v="553007300311.910"/>
    <n v="200911"/>
    <s v="000000"/>
    <x v="36"/>
    <s v="U-20310"/>
    <m/>
    <n v="102293.61"/>
    <m/>
    <m/>
    <m/>
    <m/>
    <m/>
  </r>
  <r>
    <s v="HERITAGE WELL #1 - HERITAGE POOL"/>
    <s v="11F-109"/>
    <s v="UNREGULATED"/>
    <s v="55300"/>
    <x v="5"/>
    <n v="553007300315"/>
    <n v="910"/>
    <s v="553007300315.910"/>
    <n v="200906"/>
    <s v="000000"/>
    <x v="36"/>
    <s v="U-20310"/>
    <m/>
    <n v="2043700.01"/>
    <m/>
    <m/>
    <m/>
    <m/>
    <m/>
  </r>
  <r>
    <s v="HTLP - COMPRESSOR BUILDING 61.5'X50'"/>
    <s v="21L-602"/>
    <s v="UNREGULATED"/>
    <s v="55200"/>
    <x v="1"/>
    <n v="552004800255"/>
    <n v="763"/>
    <s v="552004800255.763"/>
    <n v="200807"/>
    <s v="000000"/>
    <x v="24"/>
    <s v="U-20310"/>
    <m/>
    <n v="3647927.42"/>
    <m/>
    <m/>
    <m/>
    <m/>
    <m/>
  </r>
  <r>
    <s v="HTLP - CONTROL BUILDING 12'X12'"/>
    <s v="21L-602"/>
    <s v="UNREGULATED"/>
    <s v="55200"/>
    <x v="1"/>
    <n v="552004800256"/>
    <n v="763"/>
    <s v="552004800256.763"/>
    <n v="200807"/>
    <s v="000000"/>
    <x v="24"/>
    <s v="U-20310"/>
    <m/>
    <n v="239677.56"/>
    <m/>
    <m/>
    <m/>
    <m/>
    <m/>
  </r>
  <r>
    <s v="HTLP - Land (78940 Tipperary Line)"/>
    <s v="21L-602"/>
    <s v="UNREGULATED"/>
    <s v="55000"/>
    <x v="7"/>
    <n v="550004800057"/>
    <n v="2008"/>
    <s v="550004800057.2008"/>
    <n v="200807"/>
    <s v="000000"/>
    <x v="24"/>
    <s v="U-20310"/>
    <m/>
    <n v="32698.71"/>
    <m/>
    <m/>
    <m/>
    <m/>
    <m/>
  </r>
  <r>
    <s v="HTLP - LAND RIGHTS"/>
    <m/>
    <s v="UNREGULATED"/>
    <s v="55100"/>
    <x v="4"/>
    <n v="551004800001"/>
    <n v="2008"/>
    <s v="551004800001.2008"/>
    <n v="200807"/>
    <s v="000000"/>
    <x v="24"/>
    <s v="U-20310"/>
    <m/>
    <n v="8262839.5700000003"/>
    <m/>
    <m/>
    <m/>
    <m/>
    <m/>
  </r>
  <r>
    <s v="HTLP - STEEL - NPS 6    (168.3)"/>
    <s v="21L-602"/>
    <s v="UNREGULATED"/>
    <s v="55500"/>
    <x v="3"/>
    <n v="555004800600"/>
    <n v="2008"/>
    <s v="555004800600.2008"/>
    <n v="200807"/>
    <s v="000000"/>
    <x v="24"/>
    <s v="U-20310"/>
    <m/>
    <n v="198459.73"/>
    <m/>
    <m/>
    <m/>
    <m/>
    <m/>
  </r>
  <r>
    <s v="HTLP - STEEL - NPS 8    (219.1)"/>
    <s v="21L-602"/>
    <s v="UNREGULATED"/>
    <s v="55500"/>
    <x v="3"/>
    <n v="555004800800"/>
    <n v="2008"/>
    <s v="555004800800.2008"/>
    <n v="200807"/>
    <s v="000000"/>
    <x v="24"/>
    <s v="U-20310"/>
    <m/>
    <n v="3161229.98"/>
    <m/>
    <m/>
    <m/>
    <m/>
    <m/>
  </r>
  <r>
    <s v="HTLP - STEEL - NPS 8    (219.1)"/>
    <s v="21L-602"/>
    <s v="UNREGULATED"/>
    <s v="55500"/>
    <x v="3"/>
    <n v="555004800800"/>
    <n v="2017"/>
    <s v="555004800800.2017"/>
    <n v="201712"/>
    <s v="000000"/>
    <x v="24"/>
    <s v="U-20310"/>
    <m/>
    <n v="272850.94"/>
    <m/>
    <m/>
    <m/>
    <m/>
    <m/>
  </r>
  <r>
    <s v="HTLP Base Pressure Gas"/>
    <m/>
    <s v="UNREGULATED"/>
    <s v="55800"/>
    <x v="6"/>
    <n v="558004800001"/>
    <n v="2008"/>
    <s v="558004800001.2008"/>
    <n v="200807"/>
    <s v="000000"/>
    <x v="24"/>
    <s v="U-20310"/>
    <m/>
    <n v="3419174"/>
    <m/>
    <m/>
    <m/>
    <m/>
    <m/>
  </r>
  <r>
    <s v="HTLP Base Pressure Gas"/>
    <m/>
    <s v="UNREGULATED"/>
    <s v="55800"/>
    <x v="6"/>
    <n v="558004800001"/>
    <n v="2009"/>
    <s v="558004800001.2009"/>
    <n v="200905"/>
    <s v="000000"/>
    <x v="24"/>
    <s v="U-20310"/>
    <m/>
    <n v="1015920"/>
    <m/>
    <m/>
    <m/>
    <m/>
    <m/>
  </r>
  <r>
    <s v="HTLP Base Pressure Gas"/>
    <m/>
    <s v="UNREGULATED"/>
    <s v="55800"/>
    <x v="6"/>
    <n v="558004800001"/>
    <n v="2016"/>
    <s v="558004800001.2016"/>
    <n v="201611"/>
    <s v="000000"/>
    <x v="24"/>
    <s v="U-20310"/>
    <m/>
    <n v="1726730.04"/>
    <m/>
    <m/>
    <m/>
    <m/>
    <m/>
  </r>
  <r>
    <s v="HTLP Compressor Stn 21L-602 -Engine#1-Electrical"/>
    <s v="21L-602"/>
    <s v="UNREGULATED"/>
    <s v="55600"/>
    <x v="2"/>
    <n v="556004800154"/>
    <n v="840"/>
    <s v="556004800154.840"/>
    <n v="200807"/>
    <s v="000000"/>
    <x v="24"/>
    <s v="U-20310"/>
    <m/>
    <n v="249232.48"/>
    <m/>
    <m/>
    <m/>
    <m/>
    <m/>
  </r>
  <r>
    <s v="HTLP Compressor Stn 21L-602-Engine #1- Lube Oil"/>
    <s v="21L-602"/>
    <s v="UNREGULATED"/>
    <s v="55600"/>
    <x v="2"/>
    <n v="556004800154"/>
    <n v="200"/>
    <s v="556004800154.200"/>
    <n v="200807"/>
    <s v="000000"/>
    <x v="24"/>
    <s v="U-20310"/>
    <m/>
    <n v="246662.12"/>
    <m/>
    <m/>
    <m/>
    <m/>
    <m/>
  </r>
  <r>
    <s v="HTLP Compressor Stn 21L-602-Engine #1-Aftercoole"/>
    <s v="21L-602"/>
    <s v="UNREGULATED"/>
    <s v="55600"/>
    <x v="2"/>
    <n v="556004800154"/>
    <n v="175"/>
    <s v="556004800154.175"/>
    <n v="200807"/>
    <s v="000000"/>
    <x v="24"/>
    <s v="U-20310"/>
    <m/>
    <n v="52942.01"/>
    <m/>
    <m/>
    <m/>
    <m/>
    <m/>
  </r>
  <r>
    <s v="HTLP Compressor Stn 21L-602-Engine #1-Air Intake"/>
    <s v="21L-602"/>
    <s v="UNREGULATED"/>
    <s v="55600"/>
    <x v="2"/>
    <n v="556004800154"/>
    <n v="170"/>
    <s v="556004800154.170"/>
    <n v="200807"/>
    <s v="000000"/>
    <x v="24"/>
    <s v="U-20310"/>
    <m/>
    <n v="170707.5"/>
    <m/>
    <m/>
    <m/>
    <m/>
    <m/>
  </r>
  <r>
    <s v="HTLP Compressor Stn 21L-602-Engine #1-Blck Vlvs"/>
    <s v="21L-602"/>
    <s v="UNREGULATED"/>
    <s v="55600"/>
    <x v="2"/>
    <n v="556004800154"/>
    <n v="810"/>
    <s v="556004800154.810"/>
    <n v="200807"/>
    <s v="000000"/>
    <x v="24"/>
    <s v="U-20310"/>
    <m/>
    <n v="70589.34"/>
    <m/>
    <m/>
    <m/>
    <m/>
    <m/>
  </r>
  <r>
    <s v="HTLP Compressor Stn 21L-602-Engine #1-Dehy Systm"/>
    <s v="21L-602"/>
    <s v="UNREGULATED"/>
    <s v="55600"/>
    <x v="2"/>
    <n v="556004800154"/>
    <n v="150"/>
    <s v="556004800154.150"/>
    <n v="200807"/>
    <s v="000000"/>
    <x v="24"/>
    <s v="U-20310"/>
    <m/>
    <n v="771197.24"/>
    <m/>
    <m/>
    <m/>
    <m/>
    <m/>
  </r>
  <r>
    <s v="HTLP Compressor Stn 21L-602-Engine #1-Elect Cntl"/>
    <s v="21L-602"/>
    <s v="UNREGULATED"/>
    <s v="55600"/>
    <x v="2"/>
    <n v="556004800154"/>
    <n v="780"/>
    <s v="556004800154.780"/>
    <n v="200807"/>
    <s v="000000"/>
    <x v="24"/>
    <s v="U-20310"/>
    <m/>
    <n v="3485.69"/>
    <m/>
    <m/>
    <m/>
    <m/>
    <m/>
  </r>
  <r>
    <s v="HTLP Compressor Stn 21L-602-Engine #1-Engine"/>
    <s v="21L-602"/>
    <s v="UNREGULATED"/>
    <s v="55600"/>
    <x v="2"/>
    <n v="556004800154"/>
    <n v="191"/>
    <s v="556004800154.191"/>
    <n v="200807"/>
    <s v="000000"/>
    <x v="24"/>
    <s v="U-20310"/>
    <m/>
    <n v="223551.55"/>
    <m/>
    <m/>
    <m/>
    <m/>
    <m/>
  </r>
  <r>
    <s v="HTLP Compressor Stn 21L-602-Engine #1-Exhaust/Sl"/>
    <s v="21L-602"/>
    <s v="UNREGULATED"/>
    <s v="55600"/>
    <x v="2"/>
    <n v="556004800156"/>
    <n v="210"/>
    <s v="556004800156.210"/>
    <n v="201211"/>
    <s v="000000"/>
    <x v="24"/>
    <s v="U-20310"/>
    <m/>
    <n v="75888"/>
    <m/>
    <m/>
    <m/>
    <m/>
    <m/>
  </r>
  <r>
    <s v="HTLP Compressor Stn 21L-602-Engine #1-ExhaustSln"/>
    <s v="21L-602"/>
    <s v="UNREGULATED"/>
    <s v="55600"/>
    <x v="2"/>
    <n v="556004800154"/>
    <n v="210"/>
    <s v="556004800154.210"/>
    <n v="200807"/>
    <s v="000000"/>
    <x v="24"/>
    <s v="U-20310"/>
    <m/>
    <n v="376138.86"/>
    <m/>
    <m/>
    <m/>
    <m/>
    <m/>
  </r>
  <r>
    <s v="HTLP Compressor Stn 21L-602-Engine #1-Filter Equ"/>
    <s v="21L-602"/>
    <s v="UNREGULATED"/>
    <s v="55600"/>
    <x v="2"/>
    <n v="556004800156"/>
    <n v="720"/>
    <s v="556004800156.720"/>
    <n v="201211"/>
    <s v="000000"/>
    <x v="24"/>
    <s v="U-20310"/>
    <m/>
    <n v="76279.199999999997"/>
    <m/>
    <m/>
    <m/>
    <m/>
    <m/>
  </r>
  <r>
    <s v="HTLP Compressor Stn 21L-602-Engine #1-Filtration"/>
    <s v="21L-602"/>
    <s v="UNREGULATED"/>
    <s v="55600"/>
    <x v="2"/>
    <n v="556004800154"/>
    <n v="720"/>
    <s v="556004800154.720"/>
    <n v="200807"/>
    <s v="000000"/>
    <x v="24"/>
    <s v="U-20310"/>
    <m/>
    <n v="31121.77"/>
    <m/>
    <m/>
    <m/>
    <m/>
    <m/>
  </r>
  <r>
    <s v="HTLP Compressor Stn 21L-602-Engine #1-Piping"/>
    <s v="21L-602"/>
    <s v="UNREGULATED"/>
    <s v="55600"/>
    <x v="2"/>
    <n v="556004800154"/>
    <n v="615"/>
    <s v="556004800154.615"/>
    <n v="200807"/>
    <s v="000000"/>
    <x v="24"/>
    <s v="U-20310"/>
    <m/>
    <n v="2066325.83"/>
    <m/>
    <m/>
    <m/>
    <m/>
    <m/>
  </r>
  <r>
    <s v="HTLP Compressor Stn 21L-602-Engine #2-Aftercoole"/>
    <s v="21L-602"/>
    <s v="UNREGULATED"/>
    <s v="55600"/>
    <x v="2"/>
    <n v="556004800155"/>
    <n v="175"/>
    <s v="556004800155.175"/>
    <n v="200807"/>
    <s v="000000"/>
    <x v="24"/>
    <s v="U-20310"/>
    <m/>
    <n v="52942.01"/>
    <m/>
    <m/>
    <m/>
    <m/>
    <m/>
  </r>
  <r>
    <s v="HTLP Compressor Stn 21L-602-Engine #2-Air Intake"/>
    <s v="21L-602"/>
    <s v="UNREGULATED"/>
    <s v="55600"/>
    <x v="2"/>
    <n v="556004800155"/>
    <n v="170"/>
    <s v="556004800155.170"/>
    <n v="200807"/>
    <s v="000000"/>
    <x v="24"/>
    <s v="U-20310"/>
    <m/>
    <n v="170707.5"/>
    <m/>
    <m/>
    <m/>
    <m/>
    <m/>
  </r>
  <r>
    <s v="HTLP Compressor Stn 21L-602-Engine #2-Blck Vlvs"/>
    <s v="21L-602"/>
    <s v="UNREGULATED"/>
    <s v="55600"/>
    <x v="2"/>
    <n v="556004800155"/>
    <n v="810"/>
    <s v="556004800155.810"/>
    <n v="200807"/>
    <s v="000000"/>
    <x v="24"/>
    <s v="U-20310"/>
    <m/>
    <n v="70589.34"/>
    <m/>
    <m/>
    <m/>
    <m/>
    <m/>
  </r>
  <r>
    <s v="HTLP Compressor Stn 21L-602-Engine #2-Dehy Syste"/>
    <s v="21L-602"/>
    <s v="UNREGULATED"/>
    <s v="55600"/>
    <x v="2"/>
    <n v="556004800155"/>
    <n v="150"/>
    <s v="556004800155.150"/>
    <n v="200807"/>
    <s v="000000"/>
    <x v="24"/>
    <s v="U-20310"/>
    <m/>
    <n v="771197.24"/>
    <m/>
    <m/>
    <m/>
    <m/>
    <m/>
  </r>
  <r>
    <s v="HTLP Compressor Stn 21L-602-Engine #2-Elect Cntr"/>
    <s v="21L-602"/>
    <s v="UNREGULATED"/>
    <s v="55600"/>
    <x v="2"/>
    <n v="556004800155"/>
    <n v="780"/>
    <s v="556004800155.780"/>
    <n v="200807"/>
    <s v="000000"/>
    <x v="24"/>
    <s v="U-20310"/>
    <m/>
    <n v="3485.69"/>
    <m/>
    <m/>
    <m/>
    <m/>
    <m/>
  </r>
  <r>
    <s v="HTLP Compressor Stn 21L-602-Engine #2-Electrical"/>
    <s v="21L-602"/>
    <s v="UNREGULATED"/>
    <s v="55600"/>
    <x v="2"/>
    <n v="556004800155"/>
    <n v="840"/>
    <s v="556004800155.840"/>
    <n v="200807"/>
    <s v="000000"/>
    <x v="24"/>
    <s v="U-20310"/>
    <m/>
    <n v="249232.48"/>
    <m/>
    <m/>
    <m/>
    <m/>
    <m/>
  </r>
  <r>
    <s v="HTLP Compressor Stn 21L-602-Engine #2-Engine"/>
    <s v="21L-602"/>
    <s v="UNREGULATED"/>
    <s v="55600"/>
    <x v="2"/>
    <n v="556004800155"/>
    <n v="191"/>
    <s v="556004800155.191"/>
    <n v="200807"/>
    <s v="000000"/>
    <x v="24"/>
    <s v="U-20310"/>
    <m/>
    <n v="223551.55"/>
    <m/>
    <m/>
    <m/>
    <m/>
    <m/>
  </r>
  <r>
    <s v="HTLP Compressor Stn 21L-602-Engine #2-Exhaust/Sl"/>
    <s v="21L-602"/>
    <s v="UNREGULATED"/>
    <s v="55600"/>
    <x v="2"/>
    <n v="556004800155"/>
    <n v="210"/>
    <s v="556004800155.210"/>
    <n v="200807"/>
    <s v="000000"/>
    <x v="24"/>
    <s v="U-20310"/>
    <m/>
    <n v="376138.86"/>
    <m/>
    <m/>
    <m/>
    <m/>
    <m/>
  </r>
  <r>
    <s v="HTLP Compressor Stn 21L-602-Engine #2-Exhaust/Sl"/>
    <s v="21L-602"/>
    <s v="UNREGULATED"/>
    <s v="55600"/>
    <x v="2"/>
    <n v="556004800157"/>
    <n v="210"/>
    <s v="556004800157.210"/>
    <n v="201211"/>
    <s v="000000"/>
    <x v="24"/>
    <s v="U-20310"/>
    <m/>
    <n v="75887.990000000005"/>
    <m/>
    <m/>
    <m/>
    <m/>
    <m/>
  </r>
  <r>
    <s v="HTLP Compressor Stn 21L-602-Engine #2-Filter Equ"/>
    <s v="21L-602"/>
    <s v="UNREGULATED"/>
    <s v="55600"/>
    <x v="2"/>
    <n v="556004800157"/>
    <n v="720"/>
    <s v="556004800157.720"/>
    <n v="201211"/>
    <s v="000000"/>
    <x v="24"/>
    <s v="U-20310"/>
    <m/>
    <n v="76279.19"/>
    <m/>
    <m/>
    <m/>
    <m/>
    <m/>
  </r>
  <r>
    <s v="HTLP Compressor Stn 21L-602-Engine #2-Filtration"/>
    <s v="21L-602"/>
    <s v="UNREGULATED"/>
    <s v="55600"/>
    <x v="2"/>
    <n v="556004800155"/>
    <n v="720"/>
    <s v="556004800155.720"/>
    <n v="200807"/>
    <s v="000000"/>
    <x v="24"/>
    <s v="U-20310"/>
    <m/>
    <n v="31121.77"/>
    <m/>
    <m/>
    <m/>
    <m/>
    <m/>
  </r>
  <r>
    <s v="HTLP Compressor Stn 21L-602-Engine #2-Lube Oil"/>
    <s v="21L-602"/>
    <s v="UNREGULATED"/>
    <s v="55600"/>
    <x v="2"/>
    <n v="556004800155"/>
    <n v="200"/>
    <s v="556004800155.200"/>
    <n v="200807"/>
    <s v="000000"/>
    <x v="24"/>
    <s v="U-20310"/>
    <m/>
    <n v="246662.12"/>
    <m/>
    <m/>
    <m/>
    <m/>
    <m/>
  </r>
  <r>
    <s v="HTLP Compressor Stn 21L-602-Engine #2-Piping"/>
    <s v="21L-602"/>
    <s v="UNREGULATED"/>
    <s v="55600"/>
    <x v="2"/>
    <n v="556004800155"/>
    <n v="615"/>
    <s v="556004800155.615"/>
    <n v="200807"/>
    <s v="000000"/>
    <x v="24"/>
    <s v="U-20310"/>
    <m/>
    <n v="2066325.83"/>
    <m/>
    <m/>
    <m/>
    <m/>
    <m/>
  </r>
  <r>
    <s v="HTLP Well #HTN7 Injection/Withdrawl (North)"/>
    <s v="21L-602"/>
    <s v="UNREGULATED"/>
    <s v="55300"/>
    <x v="5"/>
    <n v="553004800567"/>
    <n v="910"/>
    <s v="553004800567.910"/>
    <n v="201011"/>
    <s v="000000"/>
    <x v="24"/>
    <s v="U-20310"/>
    <m/>
    <n v="1443793.79"/>
    <m/>
    <m/>
    <m/>
    <m/>
    <m/>
  </r>
  <r>
    <s v="HTLP Well #HTN7 Logging"/>
    <s v="21L-602"/>
    <s v="UNREGULATED"/>
    <s v="55300"/>
    <x v="5"/>
    <n v="553004800572"/>
    <n v="910"/>
    <s v="553004800572.910"/>
    <n v="201504"/>
    <s v="000000"/>
    <x v="24"/>
    <s v="U-20310"/>
    <m/>
    <n v="26700.71"/>
    <m/>
    <m/>
    <m/>
    <m/>
    <m/>
  </r>
  <r>
    <s v="HTLP Well #HTN7 Storage Tank"/>
    <s v="21L-602"/>
    <s v="UNREGULATED"/>
    <s v="55300"/>
    <x v="5"/>
    <n v="553004800570"/>
    <n v="910"/>
    <s v="553004800570.910"/>
    <n v="201211"/>
    <s v="000000"/>
    <x v="24"/>
    <s v="U-20310"/>
    <m/>
    <n v="63453.97"/>
    <m/>
    <m/>
    <m/>
    <m/>
    <m/>
  </r>
  <r>
    <s v="HTLP Well #HTS10 Logging"/>
    <s v="21L-602"/>
    <s v="UNREGULATED"/>
    <s v="55300"/>
    <x v="5"/>
    <n v="553004800574"/>
    <n v="910"/>
    <s v="553004800574.910"/>
    <n v="201504"/>
    <s v="000000"/>
    <x v="24"/>
    <s v="U-20310"/>
    <m/>
    <n v="26700.71"/>
    <m/>
    <m/>
    <m/>
    <m/>
    <m/>
  </r>
  <r>
    <s v="HTLP Well #HTS10 Observation (South)"/>
    <s v="21L-602"/>
    <s v="UNREGULATED"/>
    <s v="55300"/>
    <x v="5"/>
    <n v="553004800568"/>
    <n v="910"/>
    <s v="553004800568.910"/>
    <n v="201011"/>
    <s v="000000"/>
    <x v="24"/>
    <s v="U-20310"/>
    <m/>
    <n v="1056499.3700000001"/>
    <m/>
    <m/>
    <m/>
    <m/>
    <m/>
  </r>
  <r>
    <s v="HTLP Well #HTS9 Injection/Withdrawl (South)"/>
    <s v="21L-602"/>
    <s v="UNREGULATED"/>
    <s v="55300"/>
    <x v="5"/>
    <n v="553004800566"/>
    <n v="910"/>
    <s v="553004800566.910"/>
    <n v="200911"/>
    <s v="000000"/>
    <x v="24"/>
    <s v="U-20310"/>
    <m/>
    <n v="1707726.71"/>
    <m/>
    <m/>
    <m/>
    <m/>
    <m/>
  </r>
  <r>
    <s v="HTLP Well #HTS9 Logging"/>
    <s v="21L-602"/>
    <s v="UNREGULATED"/>
    <s v="55300"/>
    <x v="5"/>
    <n v="553004800573"/>
    <n v="910"/>
    <s v="553004800573.910"/>
    <n v="201504"/>
    <s v="000000"/>
    <x v="24"/>
    <s v="U-20310"/>
    <m/>
    <n v="26700.71"/>
    <m/>
    <m/>
    <m/>
    <m/>
    <m/>
  </r>
  <r>
    <s v="HTLP Well #T22 Injection/Withdrawl (North)"/>
    <s v="21L-602"/>
    <s v="UNREGULATED"/>
    <s v="55300"/>
    <x v="5"/>
    <n v="553004800564"/>
    <n v="910"/>
    <s v="553004800564.910"/>
    <n v="200807"/>
    <s v="000000"/>
    <x v="24"/>
    <s v="U-20310"/>
    <m/>
    <n v="2739197.69"/>
    <m/>
    <m/>
    <m/>
    <m/>
    <m/>
  </r>
  <r>
    <s v="HTLP Well #T22 Storage Tank"/>
    <s v="21L-602"/>
    <s v="UNREGULATED"/>
    <s v="55300"/>
    <x v="5"/>
    <n v="553004800569"/>
    <n v="910"/>
    <s v="553004800569.910"/>
    <n v="201211"/>
    <s v="000000"/>
    <x v="24"/>
    <s v="U-20310"/>
    <m/>
    <n v="63453.98"/>
    <m/>
    <m/>
    <m/>
    <m/>
    <m/>
  </r>
  <r>
    <s v="HTLP Well #T23 Injection/Withdrawl (South)"/>
    <s v="21L-602"/>
    <s v="UNREGULATED"/>
    <s v="55300"/>
    <x v="5"/>
    <n v="553004800565"/>
    <n v="910"/>
    <s v="553004800565.910"/>
    <n v="200807"/>
    <s v="000000"/>
    <x v="24"/>
    <s v="U-20310"/>
    <m/>
    <n v="3011172.88"/>
    <m/>
    <m/>
    <m/>
    <m/>
    <m/>
  </r>
  <r>
    <s v="HTLP Well #T23 Storage Tank"/>
    <s v="21L-602"/>
    <s v="UNREGULATED"/>
    <s v="55300"/>
    <x v="5"/>
    <n v="553004800571"/>
    <n v="910"/>
    <s v="553004800571.910"/>
    <n v="201211"/>
    <s v="000000"/>
    <x v="24"/>
    <s v="U-20310"/>
    <m/>
    <n v="63453.97"/>
    <m/>
    <m/>
    <m/>
    <m/>
    <m/>
  </r>
  <r>
    <s v="HTLP Well #TS2 Observation (South)"/>
    <s v="21L-602"/>
    <s v="UNREGULATED"/>
    <s v="55300"/>
    <x v="5"/>
    <n v="553004800563"/>
    <n v="910"/>
    <s v="553004800563.910"/>
    <n v="200807"/>
    <s v="000000"/>
    <x v="24"/>
    <s v="U-20310"/>
    <m/>
    <n v="1538485.78"/>
    <m/>
    <m/>
    <m/>
    <m/>
    <m/>
  </r>
  <r>
    <s v="HTLP Well #ZG2 Observation (North)"/>
    <s v="21L-602"/>
    <s v="UNREGULATED"/>
    <s v="55300"/>
    <x v="5"/>
    <n v="553004800562"/>
    <n v="910"/>
    <s v="553004800562.910"/>
    <n v="200807"/>
    <s v="000000"/>
    <x v="24"/>
    <s v="U-20310"/>
    <m/>
    <n v="1602112.33"/>
    <m/>
    <m/>
    <m/>
    <m/>
    <m/>
  </r>
  <r>
    <s v="HVAC - 15 year Dawn North Admin Bldg"/>
    <s v="10G-301"/>
    <s v="UNREGULATED"/>
    <s v="55200"/>
    <x v="1"/>
    <n v="552009300257"/>
    <n v="757"/>
    <s v="552009300257.757"/>
    <n v="201511"/>
    <s v="000000"/>
    <x v="15"/>
    <s v="U-20310"/>
    <m/>
    <n v="552.83000000000004"/>
    <m/>
    <m/>
    <m/>
    <m/>
    <m/>
  </r>
  <r>
    <s v="Imperial Sombra Pool Meter Site"/>
    <s v="10F-203"/>
    <s v="REGULATED"/>
    <s v="45200"/>
    <x v="1"/>
    <n v="452005500292"/>
    <n v="230"/>
    <s v="452005500292.230"/>
    <n v="197003"/>
    <s v="000000"/>
    <x v="0"/>
    <n v="20310"/>
    <n v="0"/>
    <m/>
    <m/>
    <m/>
    <m/>
    <m/>
    <m/>
  </r>
  <r>
    <s v="Imperial Sombra Pool Meter Site"/>
    <s v="10F-203"/>
    <s v="UNREGULATED"/>
    <s v="55200"/>
    <x v="1"/>
    <n v="552005500292"/>
    <n v="230"/>
    <s v="552005500292.230"/>
    <n v="197003"/>
    <s v="000000"/>
    <x v="0"/>
    <s v="U-20310"/>
    <m/>
    <n v="0"/>
    <m/>
    <m/>
    <m/>
    <m/>
    <m/>
  </r>
  <r>
    <s v="Land LO Annett, Dawn H Compression"/>
    <s v="10G-302"/>
    <s v="REGULATED"/>
    <s v="45000"/>
    <x v="7"/>
    <n v="450009700060"/>
    <n v="2017"/>
    <s v="450009700060.2017"/>
    <n v="201801"/>
    <s v="000000"/>
    <x v="5"/>
    <n v="20310"/>
    <n v="510444.23"/>
    <m/>
    <m/>
    <m/>
    <m/>
    <m/>
    <m/>
  </r>
  <r>
    <s v="M &amp; R Stn Dow A - 13F-602 - Dehydration System"/>
    <s v="13F-602"/>
    <s v="REGULATED"/>
    <s v="45700"/>
    <x v="0"/>
    <n v="457007000100"/>
    <n v="150"/>
    <s v="457007000100.150"/>
    <n v="201212"/>
    <s v="000000"/>
    <x v="25"/>
    <n v="20310"/>
    <n v="59240.77"/>
    <m/>
    <m/>
    <m/>
    <m/>
    <m/>
    <m/>
  </r>
  <r>
    <s v="M &amp; R Stn Dow A - 13F-602 - Dehydration System"/>
    <s v="13F-602"/>
    <s v="UNREGULATED"/>
    <s v="55700"/>
    <x v="0"/>
    <n v="557007000100"/>
    <n v="150"/>
    <s v="557007000100.150"/>
    <n v="201212"/>
    <s v="000000"/>
    <x v="25"/>
    <s v="U-20310"/>
    <m/>
    <n v="6538.46"/>
    <m/>
    <m/>
    <m/>
    <m/>
    <m/>
  </r>
  <r>
    <s v="M &amp; R Stn Edys Mills - 11H-506 -Dehydration Syst"/>
    <s v="11H-506"/>
    <s v="UNREGULATED"/>
    <s v="55700"/>
    <x v="0"/>
    <n v="557006700099"/>
    <n v="150"/>
    <s v="557006700099.150"/>
    <n v="201212"/>
    <s v="000000"/>
    <x v="35"/>
    <s v="U-20310"/>
    <m/>
    <n v="5953.33"/>
    <m/>
    <m/>
    <m/>
    <m/>
    <m/>
  </r>
  <r>
    <s v="Edys Mills - PLC5 Conversion Upgrade"/>
    <s v="11H-506"/>
    <s v="UNREGULATED"/>
    <s v="55700"/>
    <x v="0"/>
    <n v="557006700136"/>
    <n v="780"/>
    <s v="557006700136.780"/>
    <n v="201412"/>
    <s v="000000"/>
    <x v="35"/>
    <s v="U-20310"/>
    <m/>
    <n v="10158.39"/>
    <m/>
    <m/>
    <m/>
    <m/>
    <m/>
  </r>
  <r>
    <s v="Bickford - Solar Overhaul"/>
    <s v="10F-201"/>
    <s v="UNREGULATED"/>
    <s v="55600"/>
    <x v="2"/>
    <n v="556005400152"/>
    <n v="188"/>
    <s v="556005400152.188"/>
    <n v="201412"/>
    <s v="000000"/>
    <x v="18"/>
    <s v="U-20310"/>
    <m/>
    <n v="98326.3"/>
    <m/>
    <m/>
    <m/>
    <m/>
    <m/>
  </r>
  <r>
    <s v="STO GAS AFTERCOOLER - BICKFORD"/>
    <s v="10F-201"/>
    <s v="UNREGULATED"/>
    <s v="55600"/>
    <x v="2"/>
    <n v="556005400171"/>
    <n v="175"/>
    <s v="556005400171.175"/>
    <n v="201601"/>
    <s v="000000"/>
    <x v="18"/>
    <s v="U-20310"/>
    <m/>
    <n v="13431.16"/>
    <m/>
    <m/>
    <m/>
    <m/>
    <m/>
  </r>
  <r>
    <s v="M&amp;R Dawn 167 Pool Stn 11H-602 - Dehydration Syst"/>
    <s v="11H-602"/>
    <s v="REGULATED"/>
    <s v="45700"/>
    <x v="0"/>
    <n v="457006000101"/>
    <n v="150"/>
    <s v="457006000101.150"/>
    <n v="201210"/>
    <s v="000000"/>
    <x v="13"/>
    <n v="20310"/>
    <n v="54752.22"/>
    <m/>
    <m/>
    <m/>
    <m/>
    <m/>
    <m/>
  </r>
  <r>
    <s v="M&amp;R Dawn 167 Pool Stn 11H-602 - Non Reg - Dehy S"/>
    <s v="11H-602"/>
    <s v="UNREGULATED"/>
    <s v="55700"/>
    <x v="0"/>
    <n v="557006000101"/>
    <n v="150"/>
    <s v="557006000101.150"/>
    <n v="201210"/>
    <s v="000000"/>
    <x v="13"/>
    <s v="U-20310"/>
    <m/>
    <n v="6043.05"/>
    <m/>
    <m/>
    <m/>
    <m/>
    <m/>
  </r>
  <r>
    <s v="M&amp;R STATION - CONTROL VALVES - CATHODIC PROTECTI"/>
    <s v="11G-602"/>
    <s v="UNREGULATED"/>
    <s v="55700"/>
    <x v="0"/>
    <n v="557006500186"/>
    <n v="805"/>
    <s v="557006500186.805"/>
    <n v="201712"/>
    <s v="000000"/>
    <x v="11"/>
    <s v="U-20310"/>
    <m/>
    <n v="10922.55"/>
    <m/>
    <m/>
    <m/>
    <m/>
    <m/>
  </r>
  <r>
    <s v="DAWN 156, M&amp;R STN CONNECTION AT DAWN"/>
    <s v="11G-602"/>
    <s v="UNREGULATED"/>
    <s v="55700"/>
    <x v="0"/>
    <n v="557006500210"/>
    <n v="615"/>
    <s v="557006500210.615"/>
    <n v="201802"/>
    <s v="000000"/>
    <x v="11"/>
    <s v="U-20310"/>
    <m/>
    <n v="606653.98"/>
    <m/>
    <m/>
    <m/>
    <m/>
    <m/>
  </r>
  <r>
    <s v="M&amp;R STN - Electronic Control (PLC5 to Controllog"/>
    <s v="10G-301"/>
    <s v="REGULATED"/>
    <s v="45700"/>
    <x v="0"/>
    <n v="457008900168"/>
    <n v="780"/>
    <s v="457008900168.780"/>
    <n v="201612"/>
    <s v="000000"/>
    <x v="26"/>
    <n v="20310"/>
    <n v="139013.72"/>
    <m/>
    <m/>
    <m/>
    <m/>
    <m/>
    <m/>
  </r>
  <r>
    <s v="M&amp;R STN PLC5 CONVERSION UPGRADES - Dawn S Yard"/>
    <s v="10G-302"/>
    <s v="UNREGULATED"/>
    <s v="55700"/>
    <x v="0"/>
    <n v="557008600182"/>
    <n v="780"/>
    <s v="557008600182.780"/>
    <n v="201712"/>
    <s v="000000"/>
    <x v="1"/>
    <s v="U-20310"/>
    <m/>
    <n v="5372.08"/>
    <m/>
    <m/>
    <m/>
    <m/>
    <m/>
  </r>
  <r>
    <s v="MANDAUMIN - BASE PRESSURE GAS - CENTURY POOLS"/>
    <m/>
    <s v="REGULATED"/>
    <s v="45800"/>
    <x v="6"/>
    <n v="458004000001"/>
    <n v="2000"/>
    <s v="458004000001.2000"/>
    <n v="200008"/>
    <s v="000000"/>
    <x v="21"/>
    <n v="20310"/>
    <n v="1282117.45"/>
    <m/>
    <m/>
    <m/>
    <m/>
    <m/>
    <m/>
  </r>
  <r>
    <s v="MANDAUMIN - BASE PRESSURE GAS - CENTURY POOLS"/>
    <m/>
    <s v="REGULATED"/>
    <s v="45800"/>
    <x v="6"/>
    <n v="458004000001"/>
    <n v="2007"/>
    <s v="458004000001.2007"/>
    <n v="200711"/>
    <s v="000000"/>
    <x v="21"/>
    <n v="20310"/>
    <n v="88082.7"/>
    <m/>
    <m/>
    <m/>
    <m/>
    <m/>
    <m/>
  </r>
  <r>
    <s v="MANDAUMIN - BASE PRESSURE GAS - CENTURY POOLS"/>
    <m/>
    <s v="REGULATED"/>
    <s v="45800"/>
    <x v="6"/>
    <n v="458004000001"/>
    <n v="2015"/>
    <s v="458004000001.2015"/>
    <n v="201508"/>
    <s v="000000"/>
    <x v="21"/>
    <n v="20310"/>
    <n v="80793.509999999995"/>
    <m/>
    <m/>
    <m/>
    <m/>
    <m/>
    <m/>
  </r>
  <r>
    <s v="MANDAUMIN - BASE PRESSURE GAS - CENTURY POOLS"/>
    <m/>
    <s v="UNREGULATED"/>
    <s v="55800"/>
    <x v="6"/>
    <n v="558004000001"/>
    <n v="2000"/>
    <s v="558004000001.2000"/>
    <n v="200008"/>
    <s v="000000"/>
    <x v="21"/>
    <s v="U-20310"/>
    <m/>
    <n v="774593"/>
    <m/>
    <m/>
    <m/>
    <m/>
    <m/>
  </r>
  <r>
    <s v="MANDAUMIN - BASE PRESSURE GAS - CENTURY POOLS"/>
    <m/>
    <s v="UNREGULATED"/>
    <s v="55800"/>
    <x v="6"/>
    <n v="558004000001"/>
    <n v="2007"/>
    <s v="558004000001.2007"/>
    <n v="200711"/>
    <s v="000000"/>
    <x v="21"/>
    <s v="U-20310"/>
    <m/>
    <n v="53215"/>
    <m/>
    <m/>
    <m/>
    <m/>
    <m/>
  </r>
  <r>
    <s v="MANDAUMIN - BASE PRESSURE GAS - CENTURY POOLS"/>
    <m/>
    <s v="UNREGULATED"/>
    <s v="55800"/>
    <x v="6"/>
    <n v="558004000001"/>
    <n v="2015"/>
    <s v="558004000001.2015"/>
    <n v="201508"/>
    <s v="000000"/>
    <x v="21"/>
    <s v="U-20310"/>
    <m/>
    <n v="48891.09"/>
    <m/>
    <m/>
    <m/>
    <m/>
    <m/>
  </r>
  <r>
    <s v="MANDAUMIN - WELL UMD1 - ID 10110"/>
    <s v="13G-501"/>
    <s v="REGULATED"/>
    <s v="45300"/>
    <x v="5"/>
    <n v="453004000001"/>
    <n v="910"/>
    <s v="453004000001.910"/>
    <n v="200205"/>
    <s v="000000"/>
    <x v="21"/>
    <n v="20310"/>
    <n v="305349.57"/>
    <m/>
    <m/>
    <m/>
    <m/>
    <m/>
    <m/>
  </r>
  <r>
    <s v="MANDAUMIN - WELL UMD1 - ID 10110"/>
    <s v="13G-501"/>
    <s v="UNREGULATED"/>
    <s v="55300"/>
    <x v="5"/>
    <n v="553004000001"/>
    <n v="910"/>
    <s v="553004000001.910"/>
    <n v="200205"/>
    <s v="000000"/>
    <x v="21"/>
    <s v="U-20310"/>
    <m/>
    <n v="184477"/>
    <m/>
    <m/>
    <m/>
    <m/>
    <m/>
  </r>
  <r>
    <s v="MANDAUMIN - WELL UMD1 - ID 10110"/>
    <m/>
    <s v="UNREGULATED"/>
    <s v="55300"/>
    <x v="5"/>
    <n v="553004000504"/>
    <n v="910"/>
    <s v="553004000504.910"/>
    <n v="201701"/>
    <s v="000000"/>
    <x v="21"/>
    <s v="U-20310"/>
    <m/>
    <n v="152606.56"/>
    <m/>
    <m/>
    <m/>
    <m/>
    <m/>
  </r>
  <r>
    <s v="MANDAUMIN - WELL UMD2 - ID 10215"/>
    <s v="13G-501"/>
    <s v="REGULATED"/>
    <s v="45300"/>
    <x v="5"/>
    <n v="453004000002"/>
    <n v="910"/>
    <s v="453004000002.910"/>
    <n v="200205"/>
    <s v="000000"/>
    <x v="21"/>
    <n v="20310"/>
    <n v="299250.48"/>
    <m/>
    <m/>
    <m/>
    <m/>
    <m/>
    <m/>
  </r>
  <r>
    <s v="MANDAUMIN - WELL UMD2 - ID 10215"/>
    <s v="13G-501"/>
    <s v="UNREGULATED"/>
    <s v="55300"/>
    <x v="5"/>
    <n v="553004000002"/>
    <n v="910"/>
    <s v="553004000002.910"/>
    <n v="200205"/>
    <s v="000000"/>
    <x v="21"/>
    <s v="U-20310"/>
    <m/>
    <n v="180792"/>
    <m/>
    <m/>
    <m/>
    <m/>
    <m/>
  </r>
  <r>
    <s v="MANDAUMIN - WELL UMD2 - ID 10215 - TELEMETRY"/>
    <s v="13G-501"/>
    <s v="REGULATED"/>
    <s v="45300"/>
    <x v="5"/>
    <n v="453004000002"/>
    <n v="780"/>
    <s v="453004000002.780"/>
    <n v="200212"/>
    <s v="000000"/>
    <x v="21"/>
    <n v="20310"/>
    <n v="8525.42"/>
    <m/>
    <m/>
    <m/>
    <m/>
    <m/>
    <m/>
  </r>
  <r>
    <s v="MANDAUMIN - WELL UMD2 - ID 10215 - TELEMETRY"/>
    <s v="13G-501"/>
    <s v="UNREGULATED"/>
    <s v="55300"/>
    <x v="5"/>
    <n v="553004000002"/>
    <n v="780"/>
    <s v="553004000002.780"/>
    <n v="200212"/>
    <s v="000000"/>
    <x v="21"/>
    <s v="U-20310"/>
    <m/>
    <n v="5151"/>
    <m/>
    <m/>
    <m/>
    <m/>
    <m/>
  </r>
  <r>
    <s v="MANDAUMIN - WELL UMD2 - ID 10215 Observations"/>
    <m/>
    <s v="UNREGULATED"/>
    <s v="55300"/>
    <x v="5"/>
    <n v="553004000505"/>
    <n v="910"/>
    <s v="553004000505.910"/>
    <n v="201701"/>
    <s v="000000"/>
    <x v="21"/>
    <s v="U-20310"/>
    <m/>
    <n v="152606.56"/>
    <m/>
    <m/>
    <m/>
    <m/>
    <m/>
  </r>
  <r>
    <s v="MANDAUMIN - WELL UMD3 - ID 10208"/>
    <s v="13G-501"/>
    <s v="REGULATED"/>
    <s v="45300"/>
    <x v="5"/>
    <n v="453004000003"/>
    <n v="910"/>
    <s v="453004000003.910"/>
    <n v="200205"/>
    <s v="000000"/>
    <x v="21"/>
    <n v="20310"/>
    <n v="391630.04"/>
    <m/>
    <m/>
    <m/>
    <m/>
    <m/>
    <m/>
  </r>
  <r>
    <s v="MANDAUMIN - WELL UMD3 - ID 10208"/>
    <s v="13G-501"/>
    <s v="UNREGULATED"/>
    <s v="55300"/>
    <x v="5"/>
    <n v="553004000003"/>
    <n v="910"/>
    <s v="553004000003.910"/>
    <n v="200205"/>
    <s v="000000"/>
    <x v="21"/>
    <s v="U-20310"/>
    <m/>
    <n v="236604"/>
    <m/>
    <m/>
    <m/>
    <m/>
    <m/>
  </r>
  <r>
    <s v="MANDAUMIN - WELL UMD3 - ID 10208"/>
    <m/>
    <s v="UNREGULATED"/>
    <s v="55300"/>
    <x v="5"/>
    <n v="553004000506"/>
    <n v="910"/>
    <s v="553004000506.910"/>
    <n v="201701"/>
    <s v="000000"/>
    <x v="21"/>
    <s v="U-20310"/>
    <m/>
    <n v="152606.56"/>
    <m/>
    <m/>
    <m/>
    <m/>
    <m/>
  </r>
  <r>
    <s v="MANDAUMIN - WELL UMD4 - ID 10240"/>
    <s v="13G-501"/>
    <s v="REGULATED"/>
    <s v="45300"/>
    <x v="5"/>
    <n v="453004000004"/>
    <n v="910"/>
    <s v="453004000004.910"/>
    <n v="200205"/>
    <s v="000000"/>
    <x v="21"/>
    <n v="20310"/>
    <n v="1324091.42"/>
    <m/>
    <m/>
    <m/>
    <m/>
    <m/>
    <m/>
  </r>
  <r>
    <s v="Mandaumin - WELL UMD4 - ID 10240"/>
    <s v="13G-503"/>
    <s v="REGULATED"/>
    <s v="45300"/>
    <x v="5"/>
    <n v="453004000592"/>
    <n v="910"/>
    <s v="453004000592.910"/>
    <n v="201609"/>
    <s v="000000"/>
    <x v="21"/>
    <n v="20310"/>
    <n v="50212.2"/>
    <m/>
    <m/>
    <m/>
    <m/>
    <m/>
    <m/>
  </r>
  <r>
    <s v="MANDAUMIN - WELL UMD4 - ID 10240"/>
    <s v="13G-501"/>
    <s v="UNREGULATED"/>
    <s v="55300"/>
    <x v="5"/>
    <n v="553004000004"/>
    <n v="910"/>
    <s v="553004000004.910"/>
    <n v="200205"/>
    <s v="000000"/>
    <x v="21"/>
    <s v="U-20310"/>
    <m/>
    <n v="799952"/>
    <m/>
    <m/>
    <m/>
    <m/>
    <m/>
  </r>
  <r>
    <s v="MANDAUMIN - WELL UMD4 - ID 10240"/>
    <m/>
    <s v="UNREGULATED"/>
    <s v="55300"/>
    <x v="5"/>
    <n v="553004000507"/>
    <n v="910"/>
    <s v="553004000507.910"/>
    <n v="201701"/>
    <s v="000000"/>
    <x v="21"/>
    <s v="U-20310"/>
    <m/>
    <n v="152606.56"/>
    <m/>
    <m/>
    <m/>
    <m/>
    <m/>
  </r>
  <r>
    <s v="Mandaumin - WELL UMD4 - ID 10240"/>
    <s v="13G-503"/>
    <s v="UNREGULATED"/>
    <s v="55300"/>
    <x v="5"/>
    <n v="553004000592"/>
    <n v="910"/>
    <s v="553004000592.910"/>
    <n v="201609"/>
    <s v="000000"/>
    <x v="21"/>
    <s v="U-20310"/>
    <m/>
    <n v="30385.24"/>
    <m/>
    <m/>
    <m/>
    <m/>
    <m/>
  </r>
  <r>
    <s v="MANDAUMIN - WELL UMD6 - ID 10209"/>
    <s v="13G-501"/>
    <s v="REGULATED"/>
    <s v="45300"/>
    <x v="5"/>
    <n v="453004000006"/>
    <n v="910"/>
    <s v="453004000006.910"/>
    <n v="200205"/>
    <s v="000000"/>
    <x v="21"/>
    <n v="20310"/>
    <n v="500626.65"/>
    <m/>
    <m/>
    <m/>
    <m/>
    <m/>
    <m/>
  </r>
  <r>
    <s v="Mandaumin - WELL UMD6 - ID 10209"/>
    <s v="13G-503"/>
    <s v="REGULATED"/>
    <s v="45300"/>
    <x v="5"/>
    <n v="453004000593"/>
    <n v="910"/>
    <s v="453004000593.910"/>
    <n v="201609"/>
    <s v="000000"/>
    <x v="21"/>
    <n v="20310"/>
    <n v="50212.2"/>
    <m/>
    <m/>
    <m/>
    <m/>
    <m/>
    <m/>
  </r>
  <r>
    <s v="MANDAUMIN - WELL UMD6 - ID 10209"/>
    <s v="13G-501"/>
    <s v="UNREGULATED"/>
    <s v="55300"/>
    <x v="5"/>
    <n v="553004000006"/>
    <n v="910"/>
    <s v="553004000006.910"/>
    <n v="200205"/>
    <s v="000000"/>
    <x v="21"/>
    <s v="U-20310"/>
    <m/>
    <n v="302455"/>
    <m/>
    <m/>
    <m/>
    <m/>
    <m/>
  </r>
  <r>
    <s v="MANDAUMIN - WELL UMD6 - ID 10209"/>
    <m/>
    <s v="UNREGULATED"/>
    <s v="55300"/>
    <x v="5"/>
    <n v="553004000508"/>
    <n v="910"/>
    <s v="553004000508.910"/>
    <n v="201701"/>
    <s v="000000"/>
    <x v="21"/>
    <s v="U-20310"/>
    <m/>
    <n v="152606.56"/>
    <m/>
    <m/>
    <m/>
    <m/>
    <m/>
  </r>
  <r>
    <s v="Mandaumin - WELL UMD6 - ID 10209"/>
    <s v="13G-503"/>
    <s v="UNREGULATED"/>
    <s v="55300"/>
    <x v="5"/>
    <n v="553004000593"/>
    <n v="910"/>
    <s v="553004000593.910"/>
    <n v="201609"/>
    <s v="000000"/>
    <x v="21"/>
    <s v="U-20310"/>
    <m/>
    <n v="30385.24"/>
    <m/>
    <m/>
    <m/>
    <m/>
    <m/>
  </r>
  <r>
    <s v="MANDAUMIN - WELL UMD7 - ID 10228"/>
    <s v="13G-501"/>
    <s v="REGULATED"/>
    <s v="45300"/>
    <x v="5"/>
    <n v="453004000007"/>
    <n v="910"/>
    <s v="453004000007.910"/>
    <n v="200205"/>
    <s v="000000"/>
    <x v="21"/>
    <n v="20310"/>
    <n v="612979.74"/>
    <m/>
    <m/>
    <m/>
    <m/>
    <m/>
    <m/>
  </r>
  <r>
    <s v="Mandaumin - WELL UMD7 - ID 10228"/>
    <s v="13G-503"/>
    <s v="REGULATED"/>
    <s v="45300"/>
    <x v="5"/>
    <n v="453004000594"/>
    <n v="910"/>
    <s v="453004000594.910"/>
    <n v="201609"/>
    <s v="000000"/>
    <x v="21"/>
    <n v="20310"/>
    <n v="51733.78"/>
    <m/>
    <m/>
    <m/>
    <m/>
    <m/>
    <m/>
  </r>
  <r>
    <s v="MANDAUMIN - WELL UMD7 - ID 10228"/>
    <s v="13G-501"/>
    <s v="UNREGULATED"/>
    <s v="55300"/>
    <x v="5"/>
    <n v="553004000007"/>
    <n v="910"/>
    <s v="553004000007.910"/>
    <n v="200205"/>
    <s v="000000"/>
    <x v="21"/>
    <s v="U-20310"/>
    <m/>
    <n v="370333"/>
    <m/>
    <m/>
    <m/>
    <m/>
    <m/>
  </r>
  <r>
    <s v="MANDAUMIN - WELL UMD7 - ID 10228"/>
    <m/>
    <s v="UNREGULATED"/>
    <s v="55300"/>
    <x v="5"/>
    <n v="553004000509"/>
    <n v="910"/>
    <s v="553004000509.910"/>
    <n v="201701"/>
    <s v="000000"/>
    <x v="21"/>
    <s v="U-20310"/>
    <m/>
    <n v="160575.56"/>
    <m/>
    <m/>
    <m/>
    <m/>
    <m/>
  </r>
  <r>
    <s v="Mandaumin - WELL UMD7 - ID 10228"/>
    <s v="13G-503"/>
    <s v="UNREGULATED"/>
    <s v="55300"/>
    <x v="5"/>
    <n v="553004000594"/>
    <n v="910"/>
    <s v="553004000594.910"/>
    <n v="201609"/>
    <s v="000000"/>
    <x v="21"/>
    <s v="U-20310"/>
    <m/>
    <n v="31305.98"/>
    <m/>
    <m/>
    <m/>
    <m/>
    <m/>
  </r>
  <r>
    <s v="MANDAUMIN CENTURY - GROUNDBED # 345"/>
    <m/>
    <s v="REGULATED"/>
    <s v="45500"/>
    <x v="3"/>
    <n v="455004020345"/>
    <n v="2000"/>
    <s v="455004020345.2000"/>
    <n v="200008"/>
    <s v="000000"/>
    <x v="21"/>
    <n v="20310"/>
    <n v="23108.7"/>
    <m/>
    <m/>
    <m/>
    <m/>
    <m/>
    <m/>
  </r>
  <r>
    <s v="MANDAUMIN CENTURY - GROUNDBED # 345"/>
    <m/>
    <s v="UNREGULATED"/>
    <s v="55500"/>
    <x v="3"/>
    <n v="555004020345"/>
    <n v="2000"/>
    <s v="555004020345.2000"/>
    <n v="200008"/>
    <s v="000000"/>
    <x v="21"/>
    <s v="U-20310"/>
    <m/>
    <n v="13961"/>
    <m/>
    <m/>
    <m/>
    <m/>
    <m/>
  </r>
  <r>
    <s v="MANDAUMIN CENTURY - GROUNDBED # 348"/>
    <m/>
    <s v="REGULATED"/>
    <s v="45500"/>
    <x v="3"/>
    <n v="455004020348"/>
    <n v="2000"/>
    <s v="455004020348.2000"/>
    <n v="200008"/>
    <s v="000000"/>
    <x v="21"/>
    <n v="20310"/>
    <n v="23108.76"/>
    <m/>
    <m/>
    <m/>
    <m/>
    <m/>
    <m/>
  </r>
  <r>
    <s v="MANDAUMIN CENTURY - GROUNDBED # 348"/>
    <m/>
    <s v="UNREGULATED"/>
    <s v="55500"/>
    <x v="3"/>
    <n v="555004020348"/>
    <n v="2000"/>
    <s v="555004020348.2000"/>
    <n v="200008"/>
    <s v="000000"/>
    <x v="21"/>
    <s v="U-20310"/>
    <m/>
    <n v="13961"/>
    <m/>
    <m/>
    <m/>
    <m/>
    <m/>
  </r>
  <r>
    <s v="MANDAUMIN CENTURY - LAND RIGHTS"/>
    <m/>
    <s v="REGULATED"/>
    <s v="45100"/>
    <x v="4"/>
    <n v="451004000001"/>
    <n v="2000"/>
    <s v="451004000001.2000"/>
    <n v="200008"/>
    <s v="000000"/>
    <x v="21"/>
    <n v="20310"/>
    <n v="1011020.92"/>
    <m/>
    <m/>
    <m/>
    <m/>
    <m/>
    <m/>
  </r>
  <r>
    <s v="MANDAUMIN CENTURY - LAND RIGHTS"/>
    <m/>
    <s v="UNREGULATED"/>
    <s v="55100"/>
    <x v="4"/>
    <n v="551004000001"/>
    <n v="2000"/>
    <s v="551004000001.2000"/>
    <n v="200008"/>
    <s v="000000"/>
    <x v="21"/>
    <s v="U-20310"/>
    <m/>
    <n v="610810"/>
    <m/>
    <m/>
    <m/>
    <m/>
    <m/>
  </r>
  <r>
    <s v="MANDAUMIN CENTURY - RECTIFIER # 345"/>
    <m/>
    <s v="REGULATED"/>
    <s v="45500"/>
    <x v="3"/>
    <n v="455004030345"/>
    <n v="2000"/>
    <s v="455004030345.2000"/>
    <n v="200008"/>
    <s v="000000"/>
    <x v="21"/>
    <n v="20310"/>
    <n v="3786.85"/>
    <m/>
    <m/>
    <m/>
    <m/>
    <m/>
    <m/>
  </r>
  <r>
    <s v="MANDAUMIN CENTURY - RECTIFIER # 345"/>
    <m/>
    <s v="UNREGULATED"/>
    <s v="55500"/>
    <x v="3"/>
    <n v="555004030345"/>
    <n v="2000"/>
    <s v="555004030345.2000"/>
    <n v="200008"/>
    <s v="000000"/>
    <x v="21"/>
    <s v="U-20310"/>
    <m/>
    <n v="2288"/>
    <m/>
    <m/>
    <m/>
    <m/>
    <m/>
  </r>
  <r>
    <s v="MANDAUMIN CENTURY - RECTIFIER # 348"/>
    <m/>
    <s v="REGULATED"/>
    <s v="45500"/>
    <x v="3"/>
    <n v="455004030348"/>
    <n v="2000"/>
    <s v="455004030348.2000"/>
    <n v="200008"/>
    <s v="000000"/>
    <x v="21"/>
    <n v="20310"/>
    <n v="3786.9"/>
    <m/>
    <m/>
    <m/>
    <m/>
    <m/>
    <m/>
  </r>
  <r>
    <s v="MANDAUMIN CENTURY - RECTIFIER # 348"/>
    <m/>
    <s v="UNREGULATED"/>
    <s v="55500"/>
    <x v="3"/>
    <n v="555004030348"/>
    <n v="2000"/>
    <s v="555004030348.2000"/>
    <n v="200008"/>
    <s v="000000"/>
    <x v="21"/>
    <s v="U-20310"/>
    <m/>
    <n v="2288"/>
    <m/>
    <m/>
    <m/>
    <m/>
    <m/>
  </r>
  <r>
    <s v="MANDAUMIN CENTURY - STEEL - NPS 10   (273.0)"/>
    <m/>
    <s v="REGULATED"/>
    <s v="45500"/>
    <x v="3"/>
    <n v="455004001000"/>
    <n v="2000"/>
    <s v="455004001000.2000"/>
    <n v="200008"/>
    <s v="000000"/>
    <x v="21"/>
    <n v="20310"/>
    <n v="79989.06"/>
    <m/>
    <m/>
    <m/>
    <m/>
    <m/>
    <m/>
  </r>
  <r>
    <s v="MANDAUMIN CENTURY - STEEL - NPS 10   (273.0)"/>
    <m/>
    <s v="UNREGULATED"/>
    <s v="55500"/>
    <x v="3"/>
    <n v="555004001000"/>
    <n v="2000"/>
    <s v="555004001000.2000"/>
    <n v="200008"/>
    <s v="000000"/>
    <x v="21"/>
    <s v="U-20310"/>
    <m/>
    <n v="48325"/>
    <m/>
    <m/>
    <m/>
    <m/>
    <m/>
  </r>
  <r>
    <s v="MANDAUMIN CENTURY - STEEL - NPS 12   (323.9)"/>
    <m/>
    <s v="REGULATED"/>
    <s v="45500"/>
    <x v="3"/>
    <n v="455004001200"/>
    <n v="2000"/>
    <s v="455004001200.2000"/>
    <n v="200008"/>
    <s v="000000"/>
    <x v="21"/>
    <n v="20310"/>
    <n v="375556.72"/>
    <m/>
    <m/>
    <m/>
    <m/>
    <m/>
    <m/>
  </r>
  <r>
    <s v="MANDAUMIN CENTURY - STEEL - NPS 12   (323.9)"/>
    <m/>
    <s v="UNREGULATED"/>
    <s v="55500"/>
    <x v="3"/>
    <n v="555004001200"/>
    <n v="2000"/>
    <s v="555004001200.2000"/>
    <n v="200008"/>
    <s v="000000"/>
    <x v="21"/>
    <s v="U-20310"/>
    <m/>
    <n v="254946.48"/>
    <m/>
    <m/>
    <m/>
    <m/>
    <m/>
  </r>
  <r>
    <s v="MANDAUMIN CENTURY - STEEL - NPS 12   (323.9)"/>
    <m/>
    <s v="UNREGULATED"/>
    <s v="55500"/>
    <x v="3"/>
    <n v="555004001200"/>
    <n v="2017"/>
    <s v="555004001200.2017"/>
    <n v="201701"/>
    <s v="000000"/>
    <x v="21"/>
    <s v="U-20310"/>
    <m/>
    <n v="0"/>
    <m/>
    <m/>
    <m/>
    <m/>
    <m/>
  </r>
  <r>
    <s v="MANDAUMIN CENTURY - STEEL - NPS 16   (406.4)"/>
    <m/>
    <s v="REGULATED"/>
    <s v="45500"/>
    <x v="3"/>
    <n v="455004001600"/>
    <n v="2000"/>
    <s v="455004001600.2000"/>
    <n v="200008"/>
    <s v="000000"/>
    <x v="21"/>
    <n v="20310"/>
    <n v="9148996.7100000009"/>
    <m/>
    <m/>
    <m/>
    <m/>
    <m/>
    <m/>
  </r>
  <r>
    <s v="MANDAUMIN CENTURY - STEEL - NPS 16   (406.4)"/>
    <m/>
    <s v="UNREGULATED"/>
    <s v="55500"/>
    <x v="3"/>
    <n v="555004001600"/>
    <n v="2000"/>
    <s v="555004001600.2000"/>
    <n v="200008"/>
    <s v="000000"/>
    <x v="21"/>
    <s v="U-20310"/>
    <m/>
    <n v="5527384"/>
    <m/>
    <m/>
    <m/>
    <m/>
    <m/>
  </r>
  <r>
    <s v="MANDAUMIN CENTURY - STEEL - NPS 8    (219.1)"/>
    <m/>
    <s v="REGULATED"/>
    <s v="45500"/>
    <x v="3"/>
    <n v="455004000800"/>
    <n v="2000"/>
    <s v="455004000800.2000"/>
    <n v="200008"/>
    <s v="000000"/>
    <x v="21"/>
    <n v="20310"/>
    <n v="166529.67000000001"/>
    <m/>
    <m/>
    <m/>
    <m/>
    <m/>
    <m/>
  </r>
  <r>
    <s v="MANDAUMIN CENTURY - STEEL - NPS 8    (219.1)"/>
    <m/>
    <s v="UNREGULATED"/>
    <s v="55500"/>
    <x v="3"/>
    <n v="555004000800"/>
    <n v="2000"/>
    <s v="555004000800.2000"/>
    <n v="200008"/>
    <s v="000000"/>
    <x v="21"/>
    <s v="U-20310"/>
    <m/>
    <n v="100609"/>
    <m/>
    <m/>
    <m/>
    <m/>
    <m/>
  </r>
  <r>
    <s v="MANDAUMIN STATION"/>
    <s v="13G-501"/>
    <s v="REGULATED"/>
    <s v="45000"/>
    <x v="7"/>
    <n v="450004000037"/>
    <n v="2000"/>
    <s v="450004000037.2000"/>
    <n v="200008"/>
    <s v="000000"/>
    <x v="21"/>
    <n v="20310"/>
    <n v="19187.96"/>
    <m/>
    <m/>
    <m/>
    <m/>
    <m/>
    <m/>
  </r>
  <r>
    <s v="MANDAUMIN STATION"/>
    <s v="13G-501"/>
    <s v="UNREGULATED"/>
    <s v="55000"/>
    <x v="7"/>
    <n v="550004000037"/>
    <n v="2000"/>
    <s v="550004000037.2000"/>
    <n v="200008"/>
    <s v="000000"/>
    <x v="21"/>
    <s v="U-20310"/>
    <m/>
    <n v="11592"/>
    <m/>
    <m/>
    <m/>
    <m/>
    <m/>
  </r>
  <r>
    <s v="Mandaumin Station - Pipe, Valve, Misc."/>
    <s v="13G-503"/>
    <s v="UNREGULATED"/>
    <s v="55700"/>
    <x v="0"/>
    <n v="557004000180"/>
    <n v="615"/>
    <s v="557004000180.615"/>
    <n v="201701"/>
    <s v="000000"/>
    <x v="21"/>
    <s v="U-20310"/>
    <m/>
    <n v="98736.24"/>
    <m/>
    <m/>
    <m/>
    <m/>
    <m/>
  </r>
  <r>
    <s v="MANDAUMIN STATION-ELECTRONIC CONTROLS"/>
    <s v="13G-503"/>
    <s v="REGULATED"/>
    <s v="45700"/>
    <x v="0"/>
    <n v="457004000088"/>
    <n v="780"/>
    <s v="457004000088.780"/>
    <n v="201112"/>
    <s v="000000"/>
    <x v="21"/>
    <n v="20310"/>
    <n v="39684.54"/>
    <m/>
    <m/>
    <m/>
    <m/>
    <m/>
    <m/>
  </r>
  <r>
    <s v="MANDAUMIN STATION-ELECTRONIC CONTROLS"/>
    <s v="13G-503"/>
    <s v="UNREGULATED"/>
    <s v="55700"/>
    <x v="0"/>
    <n v="557004000088"/>
    <n v="780"/>
    <s v="557004000088.780"/>
    <n v="201112"/>
    <s v="000000"/>
    <x v="21"/>
    <s v="U-20310"/>
    <m/>
    <n v="23973.67"/>
    <m/>
    <m/>
    <m/>
    <m/>
    <m/>
  </r>
  <r>
    <s v="Mandaumin WELL #UMD3"/>
    <m/>
    <s v="REGULATED"/>
    <s v="45300"/>
    <x v="5"/>
    <n v="453004000599"/>
    <n v="910"/>
    <s v="453004000599.910"/>
    <n v="201612"/>
    <s v="000000"/>
    <x v="21"/>
    <n v="20310"/>
    <n v="919.34"/>
    <m/>
    <m/>
    <m/>
    <m/>
    <m/>
    <m/>
  </r>
  <r>
    <s v="Mandaumin WELL #UMD3"/>
    <s v="13G-503"/>
    <s v="UNREGULATED"/>
    <s v="55300"/>
    <x v="5"/>
    <n v="553004000599"/>
    <n v="910"/>
    <s v="553004000599.910"/>
    <n v="201612"/>
    <s v="000000"/>
    <x v="21"/>
    <s v="U-20310"/>
    <m/>
    <n v="556.32000000000005"/>
    <m/>
    <m/>
    <m/>
    <m/>
    <m/>
  </r>
  <r>
    <s v="MANDAUMIN/BLUEWATER - TELEMETRY/CONTROL BLDG"/>
    <s v="13G-501"/>
    <s v="REGULATED"/>
    <s v="45200"/>
    <x v="1"/>
    <n v="452004000110"/>
    <n v="752"/>
    <s v="452004000110.752"/>
    <n v="200505"/>
    <s v="000000"/>
    <x v="21"/>
    <n v="20310"/>
    <n v="12057.81"/>
    <m/>
    <m/>
    <m/>
    <m/>
    <m/>
    <m/>
  </r>
  <r>
    <s v="MANDAUMIN/BLUEWATER - TELEMETRY/CONTROL BLDG"/>
    <s v="13G-501"/>
    <s v="REGULATED"/>
    <s v="45200"/>
    <x v="1"/>
    <n v="452004000110"/>
    <n v="761"/>
    <s v="452004000110.761"/>
    <n v="200008"/>
    <s v="000000"/>
    <x v="21"/>
    <n v="20310"/>
    <n v="29685.5"/>
    <m/>
    <m/>
    <m/>
    <m/>
    <m/>
    <m/>
  </r>
  <r>
    <s v="MANDAUMIN/BLUEWATER - TELEMETRY/CONTROL BLDG"/>
    <s v="13G-501"/>
    <s v="REGULATED"/>
    <s v="45200"/>
    <x v="1"/>
    <n v="452004000110"/>
    <n v="763"/>
    <s v="452004000110.763"/>
    <n v="200008"/>
    <s v="000000"/>
    <x v="21"/>
    <n v="20310"/>
    <n v="18484.66"/>
    <m/>
    <m/>
    <m/>
    <m/>
    <m/>
    <m/>
  </r>
  <r>
    <s v="MANDAUMIN/BLUEWATER - TELEMETRY/CONTROL BLDG"/>
    <s v="13G-501"/>
    <s v="UNREGULATED"/>
    <s v="55200"/>
    <x v="1"/>
    <n v="552004000110"/>
    <n v="752"/>
    <s v="552004000110.752"/>
    <n v="200505"/>
    <s v="000000"/>
    <x v="21"/>
    <s v="U-20310"/>
    <m/>
    <n v="7284"/>
    <m/>
    <m/>
    <m/>
    <m/>
    <m/>
  </r>
  <r>
    <s v="MANDAUMIN/BLUEWATER - TELEMETRY/CONTROL BLDG"/>
    <s v="13G-501"/>
    <s v="UNREGULATED"/>
    <s v="55200"/>
    <x v="1"/>
    <n v="552004000110"/>
    <n v="761"/>
    <s v="552004000110.761"/>
    <n v="200008"/>
    <s v="000000"/>
    <x v="21"/>
    <s v="U-20310"/>
    <m/>
    <n v="17935"/>
    <m/>
    <m/>
    <m/>
    <m/>
    <m/>
  </r>
  <r>
    <s v="MANDAUMIN/BLUEWATER - TELEMETRY/CONTROL BLDG"/>
    <s v="13G-501"/>
    <s v="UNREGULATED"/>
    <s v="55200"/>
    <x v="1"/>
    <n v="552004000110"/>
    <n v="763"/>
    <s v="552004000110.763"/>
    <n v="200008"/>
    <s v="000000"/>
    <x v="21"/>
    <s v="U-20310"/>
    <m/>
    <n v="11168"/>
    <m/>
    <m/>
    <m/>
    <m/>
    <m/>
  </r>
  <r>
    <s v="MANDAUMIN/BLUEWATER STATION"/>
    <s v="13G-501"/>
    <s v="REGULATED"/>
    <s v="45700"/>
    <x v="0"/>
    <n v="457004000027"/>
    <n v="615"/>
    <s v="457004000027.615"/>
    <n v="200008"/>
    <s v="000000"/>
    <x v="21"/>
    <n v="20310"/>
    <n v="2187601.36"/>
    <m/>
    <m/>
    <m/>
    <m/>
    <m/>
    <m/>
  </r>
  <r>
    <s v="MANDAUMIN/BLUEWATER STATION"/>
    <s v="13G-501"/>
    <s v="UNREGULATED"/>
    <s v="55700"/>
    <x v="0"/>
    <n v="557004000027"/>
    <n v="615"/>
    <s v="557004000027.615"/>
    <n v="200008"/>
    <s v="000000"/>
    <x v="21"/>
    <s v="U-20310"/>
    <m/>
    <n v="1321644"/>
    <m/>
    <m/>
    <m/>
    <m/>
    <m/>
  </r>
  <r>
    <s v="MANDAUMIN/BLUEWATER STATION - ELECTRICAL/CONTROL"/>
    <s v="13G-501"/>
    <s v="REGULATED"/>
    <s v="45700"/>
    <x v="0"/>
    <n v="457004000027"/>
    <n v="84"/>
    <s v="457004000027.84"/>
    <n v="200512"/>
    <s v="000000"/>
    <x v="21"/>
    <n v="20310"/>
    <n v="32922.870000000003"/>
    <m/>
    <m/>
    <m/>
    <m/>
    <m/>
    <m/>
  </r>
  <r>
    <s v="MANDAUMIN/BLUEWATER STATION - ELECTRICAL/CONTROL"/>
    <s v="13G-501"/>
    <s v="UNREGULATED"/>
    <s v="55700"/>
    <x v="0"/>
    <n v="557004000027"/>
    <n v="84"/>
    <s v="557004000027.84"/>
    <n v="200512"/>
    <s v="000000"/>
    <x v="21"/>
    <s v="U-20310"/>
    <m/>
    <n v="19890"/>
    <m/>
    <m/>
    <m/>
    <m/>
    <m/>
  </r>
  <r>
    <s v="MANDAUMIN/BLUEWATER STATION - TELEMETRY"/>
    <s v="13G-501"/>
    <s v="REGULATED"/>
    <s v="45700"/>
    <x v="0"/>
    <n v="457004000027"/>
    <n v="780"/>
    <s v="457004000027.780"/>
    <n v="200008"/>
    <s v="000000"/>
    <x v="21"/>
    <n v="20310"/>
    <n v="212014.38"/>
    <m/>
    <m/>
    <m/>
    <m/>
    <m/>
    <m/>
  </r>
  <r>
    <s v="MANDAUMIN/BLUEWATER STATION - TELEMETRY"/>
    <s v="13G-501"/>
    <s v="UNREGULATED"/>
    <s v="55700"/>
    <x v="0"/>
    <n v="557004000027"/>
    <n v="780"/>
    <s v="557004000027.780"/>
    <n v="200008"/>
    <s v="000000"/>
    <x v="21"/>
    <s v="U-20310"/>
    <m/>
    <n v="128089"/>
    <m/>
    <m/>
    <m/>
    <m/>
    <m/>
  </r>
  <r>
    <s v="MANDAUMIN/BLUEWATER STN-TELEMETRY"/>
    <s v="13G-503"/>
    <s v="REGULATED"/>
    <s v="45700"/>
    <x v="0"/>
    <n v="457004000064"/>
    <n v="780"/>
    <s v="457004000064.780"/>
    <n v="201001"/>
    <s v="000000"/>
    <x v="21"/>
    <n v="20310"/>
    <n v="12710.71"/>
    <m/>
    <m/>
    <m/>
    <m/>
    <m/>
    <m/>
  </r>
  <r>
    <s v="MANDAUMIN/BLUEWATER STN-TELEMETRY"/>
    <s v="13G-503"/>
    <s v="UNREGULATED"/>
    <s v="55700"/>
    <x v="0"/>
    <n v="557004000064"/>
    <n v="780"/>
    <s v="557004000064.780"/>
    <n v="201001"/>
    <s v="000000"/>
    <x v="21"/>
    <s v="U-20310"/>
    <m/>
    <n v="7678.62"/>
    <m/>
    <m/>
    <m/>
    <m/>
    <m/>
  </r>
  <r>
    <s v="Network Switch - DAWN X193"/>
    <s v="10G-301"/>
    <s v="REGULATED"/>
    <s v="45200"/>
    <x v="1"/>
    <n v="452009300266"/>
    <n v="779"/>
    <s v="452009300266.779"/>
    <n v="201605"/>
    <s v="000000"/>
    <x v="15"/>
    <n v="20310"/>
    <n v="1331.41"/>
    <m/>
    <m/>
    <m/>
    <m/>
    <m/>
    <m/>
  </r>
  <r>
    <s v="Network Switch - DAWN X193"/>
    <s v="10G-301"/>
    <s v="UNREGULATED"/>
    <s v="55200"/>
    <x v="1"/>
    <n v="552009300266"/>
    <n v="779"/>
    <s v="552009300266.779"/>
    <n v="201605"/>
    <s v="000000"/>
    <x v="15"/>
    <s v="U-20310"/>
    <m/>
    <n v="362.5"/>
    <m/>
    <m/>
    <m/>
    <m/>
    <m/>
  </r>
  <r>
    <s v="NREG- STO DAWN F1 SOLAR T70 UPGRADE X195"/>
    <s v="10G-301"/>
    <s v="UNREGULATED"/>
    <s v="55600"/>
    <x v="2"/>
    <n v="556009500158"/>
    <n v="790"/>
    <s v="556009500158.790"/>
    <n v="201509"/>
    <s v="000000"/>
    <x v="30"/>
    <s v="U-20310"/>
    <m/>
    <n v="217953.69"/>
    <m/>
    <m/>
    <m/>
    <m/>
    <m/>
  </r>
  <r>
    <s v="SOMBRA - INCINERATOR-piping &amp; misc"/>
    <s v="10F-201"/>
    <s v="REGULATED"/>
    <s v="45700"/>
    <x v="0"/>
    <n v="457005500063"/>
    <n v="615"/>
    <s v="457005500063.615"/>
    <n v="201011"/>
    <s v="000000"/>
    <x v="0"/>
    <n v="20310"/>
    <n v="75573.09"/>
    <m/>
    <m/>
    <m/>
    <m/>
    <m/>
    <m/>
  </r>
  <r>
    <s v="NREG-STO DAWN F2 SOLAR T70 UPGRADE X195"/>
    <s v="10G-301"/>
    <s v="UNREGULATED"/>
    <s v="55600"/>
    <x v="2"/>
    <n v="556009500159"/>
    <n v="790"/>
    <s v="556009500159.790"/>
    <n v="201509"/>
    <s v="000000"/>
    <x v="30"/>
    <s v="U-20310"/>
    <m/>
    <n v="130901.3"/>
    <m/>
    <m/>
    <m/>
    <m/>
    <m/>
  </r>
  <r>
    <s v="OIL CITY - NPS 8 - RECTIFIER # 347"/>
    <s v="11H-301"/>
    <s v="REGULATED"/>
    <s v="45500"/>
    <x v="3"/>
    <n v="455003930347"/>
    <n v="2000"/>
    <s v="455003930347.2000"/>
    <n v="200008"/>
    <s v="000000"/>
    <x v="37"/>
    <n v="20310"/>
    <n v="2060.87"/>
    <m/>
    <m/>
    <m/>
    <m/>
    <m/>
    <m/>
  </r>
  <r>
    <s v="OIL CITY - NPS 8 - RECTIFIER # 347"/>
    <s v="11H-301"/>
    <s v="UNREGULATED"/>
    <s v="55500"/>
    <x v="3"/>
    <n v="555003930347"/>
    <n v="2000"/>
    <s v="555003930347.2000"/>
    <n v="200008"/>
    <s v="000000"/>
    <x v="37"/>
    <s v="U-20310"/>
    <m/>
    <n v="1245"/>
    <m/>
    <m/>
    <m/>
    <m/>
    <m/>
  </r>
  <r>
    <s v="OIL CITY - STEEL - NPS 10   (273.0)"/>
    <s v="11H-301"/>
    <s v="REGULATED"/>
    <s v="45500"/>
    <x v="3"/>
    <n v="455003901000"/>
    <n v="2000"/>
    <s v="455003901000.2000"/>
    <n v="200008"/>
    <s v="000000"/>
    <x v="37"/>
    <n v="20310"/>
    <n v="1845823.93"/>
    <m/>
    <m/>
    <m/>
    <m/>
    <m/>
    <m/>
  </r>
  <r>
    <s v="OIL CITY - STEEL - NPS 10   (273.0)"/>
    <s v="11H-301"/>
    <s v="UNREGULATED"/>
    <s v="55500"/>
    <x v="3"/>
    <n v="555003901000"/>
    <n v="2000"/>
    <s v="555003901000.2000"/>
    <n v="200008"/>
    <s v="000000"/>
    <x v="37"/>
    <s v="U-20310"/>
    <m/>
    <n v="1115158"/>
    <m/>
    <m/>
    <m/>
    <m/>
    <m/>
  </r>
  <r>
    <s v="Oil City - Ultrasonice Electronic Meter Upgr"/>
    <s v="11H-301"/>
    <s v="REGULATED"/>
    <s v="45700"/>
    <x v="0"/>
    <n v="457003900134"/>
    <n v="780"/>
    <s v="457003900134.780"/>
    <n v="201409"/>
    <s v="000000"/>
    <x v="37"/>
    <n v="20310"/>
    <n v="9412.44"/>
    <m/>
    <m/>
    <m/>
    <m/>
    <m/>
    <m/>
  </r>
  <r>
    <s v="Oil City - Ultrasonice Electronic Meter Upgr"/>
    <s v="11H-301"/>
    <s v="UNREGULATED"/>
    <s v="55700"/>
    <x v="0"/>
    <n v="557003900134"/>
    <n v="780"/>
    <s v="557003900134.780"/>
    <n v="201409"/>
    <s v="000000"/>
    <x v="37"/>
    <s v="U-20310"/>
    <m/>
    <n v="1038.8599999999999"/>
    <m/>
    <m/>
    <m/>
    <m/>
    <m/>
  </r>
  <r>
    <s v="OIL CITY (CENTURY)"/>
    <s v="11H-201"/>
    <s v="REGULATED"/>
    <s v="45000"/>
    <x v="7"/>
    <n v="450003900039"/>
    <n v="2000"/>
    <s v="450003900039.2000"/>
    <n v="200008"/>
    <s v="000000"/>
    <x v="37"/>
    <n v="20310"/>
    <n v="37621.1"/>
    <m/>
    <m/>
    <m/>
    <m/>
    <m/>
    <m/>
  </r>
  <r>
    <s v="OIL CITY (CENTURY)"/>
    <s v="11H-201"/>
    <s v="UNREGULATED"/>
    <s v="55000"/>
    <x v="7"/>
    <n v="550003900039"/>
    <n v="2000"/>
    <s v="550003900039.2000"/>
    <n v="200008"/>
    <s v="000000"/>
    <x v="37"/>
    <s v="U-20310"/>
    <m/>
    <n v="9324"/>
    <m/>
    <m/>
    <m/>
    <m/>
    <m/>
  </r>
  <r>
    <s v="OIL CITY (CENTURY) - LAND RIGHTS"/>
    <m/>
    <s v="REGULATED"/>
    <s v="45100"/>
    <x v="4"/>
    <n v="451003900001"/>
    <n v="1085"/>
    <s v="451003900001.1085"/>
    <n v="198503"/>
    <s v="000000"/>
    <x v="37"/>
    <n v="20310"/>
    <n v="1116.23"/>
    <m/>
    <n v="1116.23"/>
    <m/>
    <m/>
    <m/>
    <m/>
  </r>
  <r>
    <s v="OIL CITY (CENTURY) - LAND RIGHTS"/>
    <m/>
    <s v="REGULATED"/>
    <s v="45100"/>
    <x v="4"/>
    <n v="451003900001"/>
    <n v="1093"/>
    <s v="451003900001.1093"/>
    <n v="199303"/>
    <s v="000000"/>
    <x v="37"/>
    <n v="20310"/>
    <n v="59171.33"/>
    <m/>
    <m/>
    <m/>
    <m/>
    <m/>
    <m/>
  </r>
  <r>
    <s v="OIL CITY (CENTURY) - LAND RIGHTS"/>
    <m/>
    <s v="REGULATED"/>
    <s v="45100"/>
    <x v="4"/>
    <n v="451003900001"/>
    <n v="2000"/>
    <s v="451003900001.2000"/>
    <n v="200008"/>
    <s v="000000"/>
    <x v="37"/>
    <n v="20310"/>
    <n v="260724.85"/>
    <m/>
    <m/>
    <m/>
    <m/>
    <m/>
    <m/>
  </r>
  <r>
    <s v="OIL CITY (CENTURY) - LAND RIGHTS"/>
    <m/>
    <s v="UNREGULATED"/>
    <s v="55100"/>
    <x v="4"/>
    <n v="551003900001"/>
    <n v="1093"/>
    <s v="551003900001.1093"/>
    <n v="199303"/>
    <s v="000000"/>
    <x v="37"/>
    <s v="U-20310"/>
    <m/>
    <n v="35748"/>
    <m/>
    <m/>
    <m/>
    <m/>
    <m/>
  </r>
  <r>
    <s v="OIL CITY (CENTURY) - LAND RIGHTS"/>
    <m/>
    <s v="UNREGULATED"/>
    <s v="55100"/>
    <x v="4"/>
    <n v="551003900001"/>
    <n v="2000"/>
    <s v="551003900001.2000"/>
    <n v="200008"/>
    <s v="000000"/>
    <x v="37"/>
    <s v="U-20310"/>
    <m/>
    <n v="157518"/>
    <m/>
    <m/>
    <m/>
    <m/>
    <m/>
  </r>
  <r>
    <s v="OIL CITY (CENTURY) - WELL HE 2-17-IV - ID 2494"/>
    <s v="11H-301"/>
    <s v="REGULATED"/>
    <s v="45300"/>
    <x v="5"/>
    <n v="453003902174"/>
    <n v="910"/>
    <s v="453003902174.910"/>
    <n v="200205"/>
    <s v="000000"/>
    <x v="37"/>
    <n v="20310"/>
    <n v="90959.41"/>
    <m/>
    <m/>
    <m/>
    <m/>
    <m/>
    <m/>
  </r>
  <r>
    <s v="OIL CITY (CENTURY) - WELL HE 2-17-IV - ID 2494"/>
    <s v="11H-301"/>
    <s v="REGULATED"/>
    <s v="45300"/>
    <x v="5"/>
    <n v="453003902174"/>
    <n v="1085"/>
    <s v="453003902174.1085"/>
    <n v="198405"/>
    <s v="000000"/>
    <x v="37"/>
    <n v="20310"/>
    <n v="19198.45"/>
    <m/>
    <m/>
    <m/>
    <m/>
    <m/>
    <m/>
  </r>
  <r>
    <s v="OIL CITY (CENTURY) - WELL HE 2-17-IV - ID 2494"/>
    <s v="11H-301"/>
    <s v="UNREGULATED"/>
    <s v="55300"/>
    <x v="5"/>
    <n v="553003902174"/>
    <n v="910"/>
    <s v="553003902174.910"/>
    <n v="200205"/>
    <s v="000000"/>
    <x v="37"/>
    <s v="U-20310"/>
    <m/>
    <n v="54954"/>
    <m/>
    <m/>
    <m/>
    <m/>
    <m/>
  </r>
  <r>
    <s v="OIL CITY (CENTURY) - WELL HE 2-17-IV - ID 2494"/>
    <s v="11H-301"/>
    <s v="UNREGULATED"/>
    <s v="55300"/>
    <x v="5"/>
    <n v="553003902174"/>
    <n v="1085"/>
    <s v="553003902174.1085"/>
    <n v="198405"/>
    <s v="000000"/>
    <x v="37"/>
    <s v="U-20310"/>
    <m/>
    <n v="11599"/>
    <m/>
    <m/>
    <m/>
    <m/>
    <m/>
  </r>
  <r>
    <s v="OIL CITY (CENTURY) - WELL ME 1-16-IV - ID 2488"/>
    <s v="11H-301"/>
    <s v="REGULATED"/>
    <s v="45300"/>
    <x v="5"/>
    <n v="453003901164"/>
    <n v="910"/>
    <s v="453003901164.910"/>
    <n v="200205"/>
    <s v="000000"/>
    <x v="37"/>
    <n v="20310"/>
    <n v="37891.760000000002"/>
    <m/>
    <m/>
    <m/>
    <m/>
    <m/>
    <m/>
  </r>
  <r>
    <s v="OIL CITY (CENTURY) - WELL ME 1-16-IV - ID 2488"/>
    <s v="11H-301"/>
    <s v="REGULATED"/>
    <s v="45300"/>
    <x v="5"/>
    <n v="453003901164"/>
    <n v="1085"/>
    <s v="453003901164.1085"/>
    <n v="198405"/>
    <s v="000000"/>
    <x v="37"/>
    <n v="20310"/>
    <n v="20074.939999999999"/>
    <m/>
    <m/>
    <m/>
    <m/>
    <m/>
    <m/>
  </r>
  <r>
    <s v="OIL CITY (CENTURY) - WELL ME 1-16-IV - ID 2488"/>
    <s v="11H-301"/>
    <s v="UNREGULATED"/>
    <s v="55300"/>
    <x v="5"/>
    <n v="553003901164"/>
    <n v="910"/>
    <s v="553003901164.910"/>
    <n v="200205"/>
    <s v="000000"/>
    <x v="37"/>
    <s v="U-20310"/>
    <m/>
    <n v="22892"/>
    <m/>
    <m/>
    <m/>
    <m/>
    <m/>
  </r>
  <r>
    <s v="OIL CITY (CENTURY) - WELL ME 1-16-IV - ID 2488"/>
    <s v="11H-301"/>
    <s v="UNREGULATED"/>
    <s v="55300"/>
    <x v="5"/>
    <n v="553003901164"/>
    <n v="1085"/>
    <s v="553003901164.1085"/>
    <n v="198405"/>
    <s v="000000"/>
    <x v="37"/>
    <s v="U-20310"/>
    <m/>
    <n v="12129"/>
    <m/>
    <m/>
    <m/>
    <m/>
    <m/>
  </r>
  <r>
    <s v="OIL CITY (CENTURY) - WELL ME 7-17-v - ID 2495"/>
    <s v="11H-301"/>
    <s v="REGULATED"/>
    <s v="45300"/>
    <x v="5"/>
    <n v="453003900328"/>
    <n v="910"/>
    <s v="453003900328.910"/>
    <n v="201110"/>
    <s v="000000"/>
    <x v="37"/>
    <n v="20310"/>
    <n v="17659.439999999999"/>
    <m/>
    <m/>
    <m/>
    <m/>
    <m/>
    <m/>
  </r>
  <r>
    <s v="OIL CITY (CENTURY) - WELL ME 7-17-v - ID 2495"/>
    <s v="11H-301"/>
    <s v="UNREGULATED"/>
    <s v="55300"/>
    <x v="5"/>
    <n v="553003900328"/>
    <n v="910"/>
    <s v="553003900328.910"/>
    <n v="201110"/>
    <s v="000000"/>
    <x v="37"/>
    <s v="U-20310"/>
    <m/>
    <n v="17014.509999999998"/>
    <m/>
    <m/>
    <m/>
    <m/>
    <m/>
  </r>
  <r>
    <s v="OIL CITY (CENTURY) - WELL UOC 1 - ID 10095"/>
    <s v="11H-301"/>
    <s v="REGULATED"/>
    <s v="45300"/>
    <x v="5"/>
    <n v="453003900001"/>
    <n v="910"/>
    <s v="453003900001.910"/>
    <n v="200205"/>
    <s v="000000"/>
    <x v="37"/>
    <n v="20310"/>
    <n v="917537.43"/>
    <m/>
    <m/>
    <m/>
    <m/>
    <m/>
    <m/>
  </r>
  <r>
    <s v="OIL CITY (CENTURY) - WELL UOC 1 - ID 10095"/>
    <s v="11H-301"/>
    <s v="UNREGULATED"/>
    <s v="55300"/>
    <x v="5"/>
    <n v="553003900001"/>
    <n v="910"/>
    <s v="553003900001.910"/>
    <n v="200205"/>
    <s v="000000"/>
    <x v="37"/>
    <s v="U-20310"/>
    <m/>
    <n v="554332"/>
    <m/>
    <m/>
    <m/>
    <m/>
    <m/>
  </r>
  <r>
    <s v="OIL CITY (CENTURY) - WELL UOC 2 - ID 10213"/>
    <s v="11H-301"/>
    <s v="REGULATED"/>
    <s v="45300"/>
    <x v="5"/>
    <n v="453003900002"/>
    <n v="910"/>
    <s v="453003900002.910"/>
    <n v="200205"/>
    <s v="000000"/>
    <x v="37"/>
    <n v="20310"/>
    <n v="235183.06"/>
    <m/>
    <m/>
    <m/>
    <m/>
    <m/>
    <m/>
  </r>
  <r>
    <s v="OIL CITY (CENTURY) - WELL UOC 2 - ID 10213"/>
    <s v="11H-301"/>
    <s v="UNREGULATED"/>
    <s v="55300"/>
    <x v="5"/>
    <n v="553003900002"/>
    <n v="910"/>
    <s v="553003900002.910"/>
    <n v="200205"/>
    <s v="000000"/>
    <x v="37"/>
    <s v="U-20310"/>
    <m/>
    <n v="142086"/>
    <m/>
    <m/>
    <m/>
    <m/>
    <m/>
  </r>
  <r>
    <s v="OIL CITY (CENTURY) STATION - PHASE II"/>
    <s v="11H-301"/>
    <s v="REGULATED"/>
    <s v="45700"/>
    <x v="0"/>
    <n v="457003900028"/>
    <n v="615"/>
    <s v="457003900028.615"/>
    <n v="200008"/>
    <s v="000000"/>
    <x v="37"/>
    <n v="20310"/>
    <n v="1493072.46"/>
    <m/>
    <m/>
    <m/>
    <m/>
    <m/>
    <m/>
  </r>
  <r>
    <s v="OIL CITY (CENTURY) STATION - PHASE II"/>
    <s v="11H-301"/>
    <s v="UNREGULATED"/>
    <s v="55700"/>
    <x v="0"/>
    <n v="557003900028"/>
    <n v="615"/>
    <s v="557003900028.615"/>
    <n v="200008"/>
    <s v="000000"/>
    <x v="37"/>
    <s v="U-20310"/>
    <m/>
    <n v="164684"/>
    <m/>
    <m/>
    <m/>
    <m/>
    <m/>
  </r>
  <r>
    <s v="OIL CITY (CENTURY) STATION - PHASE II - TELEMETR"/>
    <s v="11H-301"/>
    <s v="REGULATED"/>
    <s v="45700"/>
    <x v="0"/>
    <n v="457003900028"/>
    <n v="780"/>
    <s v="457003900028.780"/>
    <n v="200008"/>
    <s v="000000"/>
    <x v="37"/>
    <n v="20310"/>
    <n v="177951"/>
    <m/>
    <m/>
    <m/>
    <m/>
    <m/>
    <m/>
  </r>
  <r>
    <s v="OIL CITY (CENTURY) STATION - PHASE II - TELEMETR"/>
    <s v="11H-301"/>
    <s v="UNREGULATED"/>
    <s v="55700"/>
    <x v="0"/>
    <n v="557003900028"/>
    <n v="780"/>
    <s v="557003900028.780"/>
    <n v="200008"/>
    <s v="000000"/>
    <x v="37"/>
    <s v="U-20310"/>
    <m/>
    <n v="19646"/>
    <m/>
    <m/>
    <m/>
    <m/>
    <m/>
  </r>
  <r>
    <s v="OIL CITY (CENTURY) STN-SCADA (11H-301V)ENISK Val"/>
    <s v="11H-301"/>
    <s v="REGULATED"/>
    <s v="45700"/>
    <x v="0"/>
    <n v="457003900076"/>
    <n v="780"/>
    <s v="457003900076.780"/>
    <n v="201102"/>
    <s v="000000"/>
    <x v="37"/>
    <n v="20310"/>
    <n v="20805.88"/>
    <m/>
    <m/>
    <m/>
    <m/>
    <m/>
    <m/>
  </r>
  <r>
    <s v="OIL CITY (CENTURY) STN-SCADA (11H-301V)ENISK Val"/>
    <s v="11H-301"/>
    <s v="UNREGULATED"/>
    <s v="55700"/>
    <x v="0"/>
    <n v="557003900076"/>
    <n v="780"/>
    <s v="557003900076.780"/>
    <n v="201102"/>
    <s v="000000"/>
    <x v="37"/>
    <s v="U-20310"/>
    <m/>
    <n v="2296.36"/>
    <m/>
    <m/>
    <m/>
    <m/>
    <m/>
  </r>
  <r>
    <s v="OIL CITY (CNTRY) - WELL ME7-17-V - ID2495"/>
    <s v="11H-301"/>
    <s v="REGULATED"/>
    <s v="45300"/>
    <x v="5"/>
    <n v="453003907175"/>
    <n v="910"/>
    <s v="453003907175.910"/>
    <n v="200205"/>
    <s v="000000"/>
    <x v="37"/>
    <n v="20310"/>
    <n v="179106.71"/>
    <m/>
    <m/>
    <m/>
    <m/>
    <m/>
    <m/>
  </r>
  <r>
    <s v="OIL CITY (CNTRY) - WELL ME7-17-V - ID2495"/>
    <s v="11H-301"/>
    <s v="REGULATED"/>
    <s v="45300"/>
    <x v="5"/>
    <n v="453003907175"/>
    <n v="1085"/>
    <s v="453003907175.1085"/>
    <n v="198405"/>
    <s v="000000"/>
    <x v="37"/>
    <n v="20310"/>
    <n v="20339.759999999998"/>
    <m/>
    <m/>
    <m/>
    <m/>
    <m/>
    <m/>
  </r>
  <r>
    <s v="OIL CITY (CNTRY) - WELL ME7-17-V - ID2495"/>
    <s v="11H-301"/>
    <s v="UNREGULATED"/>
    <s v="55300"/>
    <x v="5"/>
    <n v="553003907175"/>
    <n v="910"/>
    <s v="553003907175.910"/>
    <n v="200205"/>
    <s v="000000"/>
    <x v="37"/>
    <s v="U-20310"/>
    <m/>
    <n v="108207"/>
    <m/>
    <m/>
    <m/>
    <m/>
    <m/>
  </r>
  <r>
    <s v="OIL CITY (CNTRY) - WELL ME7-17-V - ID2495"/>
    <s v="11H-301"/>
    <s v="UNREGULATED"/>
    <s v="55300"/>
    <x v="5"/>
    <n v="553003907175"/>
    <n v="1085"/>
    <s v="553003907175.1085"/>
    <n v="198405"/>
    <s v="000000"/>
    <x v="37"/>
    <s v="U-20310"/>
    <m/>
    <n v="12289"/>
    <m/>
    <m/>
    <m/>
    <m/>
    <m/>
  </r>
  <r>
    <s v="OIL CITY (CNTRY) - WELL ME7-17-V - ID2495 - TLMT"/>
    <s v="11H-301"/>
    <s v="REGULATED"/>
    <s v="45300"/>
    <x v="5"/>
    <n v="453003907175"/>
    <n v="780"/>
    <s v="453003907175.780"/>
    <n v="200212"/>
    <s v="000000"/>
    <x v="37"/>
    <n v="20310"/>
    <n v="8525.42"/>
    <m/>
    <m/>
    <m/>
    <m/>
    <m/>
    <m/>
  </r>
  <r>
    <s v="OIL CITY (CNTRY) - WELL ME7-17-V - ID2495 - TLMT"/>
    <s v="11H-301"/>
    <s v="UNREGULATED"/>
    <s v="55300"/>
    <x v="5"/>
    <n v="553003907175"/>
    <n v="780"/>
    <s v="553003907175.780"/>
    <n v="200212"/>
    <s v="000000"/>
    <x v="37"/>
    <s v="U-20310"/>
    <m/>
    <n v="5151"/>
    <m/>
    <m/>
    <m/>
    <m/>
    <m/>
  </r>
  <r>
    <s v="Oil City Moisture Analyzer"/>
    <s v="11H-301"/>
    <s v="REGULATED"/>
    <s v="45700"/>
    <x v="0"/>
    <n v="457003900095"/>
    <n v="780"/>
    <s v="457003900095.780"/>
    <n v="201211"/>
    <s v="000000"/>
    <x v="37"/>
    <n v="20310"/>
    <n v="21189.16"/>
    <m/>
    <m/>
    <m/>
    <m/>
    <m/>
    <m/>
  </r>
  <r>
    <s v="Oil City Moisture Analyzer"/>
    <s v="11H-301"/>
    <s v="UNREGULATED"/>
    <s v="55700"/>
    <x v="0"/>
    <n v="557003900095"/>
    <n v="780"/>
    <s v="557003900095.780"/>
    <n v="201211"/>
    <s v="000000"/>
    <x v="37"/>
    <s v="U-20310"/>
    <m/>
    <n v="2338.66"/>
    <m/>
    <m/>
    <m/>
    <m/>
    <m/>
  </r>
  <r>
    <s v="OIL CITY POOL - BASE PRESSURE GAS"/>
    <m/>
    <s v="REGULATED"/>
    <s v="45800"/>
    <x v="6"/>
    <n v="458003900001"/>
    <n v="2000"/>
    <s v="458003900001.2000"/>
    <n v="200008"/>
    <s v="000000"/>
    <x v="37"/>
    <n v="20310"/>
    <n v="1022735.83"/>
    <m/>
    <m/>
    <m/>
    <m/>
    <m/>
    <m/>
  </r>
  <r>
    <s v="OIL CITY POOL - BASE PRESSURE GAS"/>
    <m/>
    <s v="UNREGULATED"/>
    <s v="55800"/>
    <x v="6"/>
    <n v="558003900001"/>
    <n v="2000"/>
    <s v="558003900001.2000"/>
    <n v="200008"/>
    <s v="000000"/>
    <x v="37"/>
    <s v="U-20310"/>
    <m/>
    <n v="617887"/>
    <m/>
    <m/>
    <m/>
    <m/>
    <m/>
  </r>
  <r>
    <s v="OIL CITY STATION"/>
    <s v="11H-201"/>
    <s v="REGULATED"/>
    <s v="45700"/>
    <x v="0"/>
    <n v="457003900206"/>
    <n v="615"/>
    <s v="457003900206.615"/>
    <n v="199505"/>
    <s v="000000"/>
    <x v="37"/>
    <n v="20310"/>
    <n v="4638.75"/>
    <m/>
    <m/>
    <m/>
    <m/>
    <m/>
    <m/>
  </r>
  <r>
    <s v="OIL CITY STATION"/>
    <s v="11H-201"/>
    <s v="UNREGULATED"/>
    <s v="55700"/>
    <x v="0"/>
    <n v="557003900206"/>
    <n v="615"/>
    <s v="557003900206.615"/>
    <n v="199505"/>
    <s v="000000"/>
    <x v="37"/>
    <s v="U-20310"/>
    <m/>
    <n v="509.7"/>
    <m/>
    <m/>
    <m/>
    <m/>
    <m/>
  </r>
  <r>
    <s v="OIL SPRINGS EAST A-1 - FOUNDATION"/>
    <s v="11H-206"/>
    <s v="REGULATED"/>
    <s v="45600"/>
    <x v="2"/>
    <n v="456006200008"/>
    <n v="240"/>
    <s v="456006200008.240"/>
    <n v="199009"/>
    <s v="000000"/>
    <x v="12"/>
    <n v="20310"/>
    <n v="16495.740000000002"/>
    <m/>
    <m/>
    <m/>
    <m/>
    <m/>
    <m/>
  </r>
  <r>
    <s v="OIL SPRINGS EAST A-1"/>
    <s v="11H-206"/>
    <s v="REGULATED"/>
    <s v="45600"/>
    <x v="2"/>
    <n v="456006200008"/>
    <n v="615"/>
    <s v="456006200008.615"/>
    <n v="199009"/>
    <s v="000000"/>
    <x v="12"/>
    <n v="20310"/>
    <n v="863421.78"/>
    <m/>
    <m/>
    <m/>
    <m/>
    <m/>
    <m/>
  </r>
  <r>
    <s v="OIL SPRINGS NORTH - TELEMETRY"/>
    <s v="11H-207"/>
    <s v="REGULATED"/>
    <s v="45700"/>
    <x v="0"/>
    <n v="457006200011"/>
    <n v="780"/>
    <s v="457006200011.780"/>
    <n v="199012"/>
    <s v="000000"/>
    <x v="12"/>
    <n v="20310"/>
    <n v="77876.38"/>
    <m/>
    <m/>
    <m/>
    <m/>
    <m/>
    <m/>
  </r>
  <r>
    <s v="OIL SPRINGS NORTH"/>
    <s v="11H-207"/>
    <s v="REGULATED"/>
    <s v="45700"/>
    <x v="0"/>
    <n v="457006200012"/>
    <n v="615"/>
    <s v="457006200012.615"/>
    <n v="199112"/>
    <s v="000000"/>
    <x v="12"/>
    <n v="20310"/>
    <n v="52362.02"/>
    <m/>
    <m/>
    <m/>
    <m/>
    <m/>
    <m/>
  </r>
  <r>
    <s v="OIL SPRINGS EAST - BASE PRESSURE GAS"/>
    <m/>
    <s v="REGULATED"/>
    <s v="45800"/>
    <x v="6"/>
    <n v="458006200001"/>
    <n v="1091"/>
    <s v="458006200001.1091"/>
    <n v="199103"/>
    <s v="000000"/>
    <x v="12"/>
    <n v="20310"/>
    <n v="1832851.08"/>
    <m/>
    <m/>
    <m/>
    <m/>
    <m/>
    <m/>
  </r>
  <r>
    <s v="OIL SPRINGS EAST - BASE PRESSURE GAS"/>
    <m/>
    <s v="UNREGULATED"/>
    <s v="55800"/>
    <x v="6"/>
    <n v="558006200001"/>
    <n v="1091"/>
    <s v="558006200001.1091"/>
    <n v="199103"/>
    <s v="000000"/>
    <x v="12"/>
    <s v="U-20310"/>
    <m/>
    <n v="1107321"/>
    <m/>
    <m/>
    <m/>
    <m/>
    <m/>
  </r>
  <r>
    <s v="OIL SPRINGS EAST - COMPRESSOR BLDG"/>
    <s v="11H-206"/>
    <s v="REGULATED"/>
    <s v="45200"/>
    <x v="1"/>
    <n v="452006200088"/>
    <n v="763"/>
    <s v="452006200088.763"/>
    <n v="199103"/>
    <s v="000000"/>
    <x v="12"/>
    <n v="20310"/>
    <n v="1386432.95"/>
    <m/>
    <m/>
    <m/>
    <m/>
    <m/>
    <m/>
  </r>
  <r>
    <s v="OIL SPRINGS EAST - COMPRESSOR BLDG"/>
    <s v="11H-206"/>
    <s v="UNREGULATED"/>
    <s v="55200"/>
    <x v="1"/>
    <n v="552006200088"/>
    <n v="763"/>
    <s v="552006200088.763"/>
    <n v="199103"/>
    <s v="000000"/>
    <x v="12"/>
    <s v="U-20310"/>
    <m/>
    <n v="343620"/>
    <m/>
    <m/>
    <m/>
    <m/>
    <m/>
  </r>
  <r>
    <s v="OIL SPRINGS EAST - CONTROL BLDG"/>
    <s v="11H-206"/>
    <s v="REGULATED"/>
    <s v="45200"/>
    <x v="1"/>
    <n v="452006200089"/>
    <n v="763"/>
    <s v="452006200089.763"/>
    <n v="199103"/>
    <s v="000000"/>
    <x v="12"/>
    <n v="20310"/>
    <n v="91091.62"/>
    <m/>
    <m/>
    <m/>
    <m/>
    <m/>
    <m/>
  </r>
  <r>
    <s v="OIL SPRINGS EAST - CONTROL BLDG"/>
    <s v="11H-206"/>
    <s v="UNREGULATED"/>
    <s v="55200"/>
    <x v="1"/>
    <n v="552006200089"/>
    <n v="763"/>
    <s v="552006200089.763"/>
    <n v="199103"/>
    <s v="000000"/>
    <x v="12"/>
    <s v="U-20310"/>
    <m/>
    <n v="22577"/>
    <m/>
    <m/>
    <m/>
    <m/>
    <m/>
  </r>
  <r>
    <s v="OIL SPRINGS NORTH - TELEMETRY SCADA UPGRADE"/>
    <s v="11H-207"/>
    <s v="REGULATED"/>
    <s v="45700"/>
    <x v="0"/>
    <n v="457006200056"/>
    <n v="780"/>
    <s v="457006200056.780"/>
    <n v="200901"/>
    <s v="000000"/>
    <x v="12"/>
    <n v="20310"/>
    <n v="18058.07"/>
    <m/>
    <m/>
    <n v="2542.0100000000002"/>
    <m/>
    <m/>
    <m/>
  </r>
  <r>
    <s v="OIL SPRINGS EAST-DEHYDRATION SYSTEM"/>
    <s v="11H-302"/>
    <s v="REGULATED"/>
    <s v="45700"/>
    <x v="0"/>
    <n v="457006200083"/>
    <n v="150"/>
    <s v="457006200083.150"/>
    <n v="201103"/>
    <s v="000000"/>
    <x v="12"/>
    <n v="20310"/>
    <n v="159267.84"/>
    <m/>
    <m/>
    <m/>
    <m/>
    <m/>
    <m/>
  </r>
  <r>
    <s v="OIL SPRINGS EAST - LAND RIGHTS"/>
    <m/>
    <s v="REGULATED"/>
    <s v="45100"/>
    <x v="4"/>
    <n v="451006200001"/>
    <n v="1090"/>
    <s v="451006200001.1090"/>
    <n v="198912"/>
    <s v="000000"/>
    <x v="12"/>
    <n v="20310"/>
    <n v="3199478.25"/>
    <m/>
    <m/>
    <m/>
    <m/>
    <m/>
    <m/>
  </r>
  <r>
    <s v="OIL SPRINGS EAST - LAND RIGHTS"/>
    <m/>
    <s v="REGULATED"/>
    <s v="45100"/>
    <x v="4"/>
    <n v="451006200001"/>
    <n v="1093"/>
    <s v="451006200001.1093"/>
    <n v="199212"/>
    <s v="000000"/>
    <x v="12"/>
    <n v="20310"/>
    <n v="2250"/>
    <m/>
    <n v="2250"/>
    <m/>
    <m/>
    <m/>
    <m/>
  </r>
  <r>
    <s v="OIL SPRINGS EAST - LAND RIGHTS"/>
    <m/>
    <s v="UNREGULATED"/>
    <s v="55100"/>
    <x v="4"/>
    <n v="551006200001"/>
    <n v="1090"/>
    <s v="551006200001.1090"/>
    <n v="198912"/>
    <s v="000000"/>
    <x v="12"/>
    <s v="U-20310"/>
    <m/>
    <n v="1932971"/>
    <m/>
    <m/>
    <m/>
    <m/>
    <m/>
  </r>
  <r>
    <s v="OIL SPRINGS EAST - STEEL - NPS 12   (323.9)"/>
    <s v="11H-206"/>
    <s v="REGULATED"/>
    <s v="45500"/>
    <x v="3"/>
    <n v="455006201200"/>
    <n v="1091"/>
    <s v="455006201200.1091"/>
    <n v="199007"/>
    <s v="000000"/>
    <x v="12"/>
    <n v="20310"/>
    <n v="249635.95"/>
    <m/>
    <m/>
    <m/>
    <m/>
    <m/>
    <m/>
  </r>
  <r>
    <s v="OIL SPRINGS EAST - STEEL - NPS 12   (323.9)"/>
    <s v="11H-206"/>
    <s v="REGULATED"/>
    <s v="45500"/>
    <x v="3"/>
    <n v="455006201200"/>
    <n v="1092"/>
    <s v="455006201200.1092"/>
    <n v="199107"/>
    <s v="000000"/>
    <x v="12"/>
    <n v="20310"/>
    <n v="0"/>
    <m/>
    <m/>
    <m/>
    <m/>
    <m/>
    <m/>
  </r>
  <r>
    <s v="OIL SPRINGS EAST - STEEL - NPS 12   (323.9)"/>
    <s v="11H-206"/>
    <s v="REGULATED"/>
    <s v="45500"/>
    <x v="3"/>
    <n v="455006201200"/>
    <n v="1093"/>
    <s v="455006201200.1093"/>
    <n v="199207"/>
    <s v="000000"/>
    <x v="12"/>
    <n v="20310"/>
    <n v="0"/>
    <m/>
    <m/>
    <m/>
    <m/>
    <m/>
    <m/>
  </r>
  <r>
    <s v="OIL SPRINGS EAST - STEEL - NPS 12   (323.9)"/>
    <s v="11H-206"/>
    <s v="UNREGULATED"/>
    <s v="55500"/>
    <x v="3"/>
    <n v="555006201200"/>
    <n v="1091"/>
    <s v="555006201200.1091"/>
    <n v="199007"/>
    <s v="000000"/>
    <x v="12"/>
    <s v="U-20310"/>
    <m/>
    <n v="150817"/>
    <m/>
    <m/>
    <m/>
    <m/>
    <m/>
  </r>
  <r>
    <s v="OIL SPRINGS EAST - STEEL - NPS 12   (323.9)"/>
    <s v="11H-206"/>
    <s v="UNREGULATED"/>
    <s v="55500"/>
    <x v="3"/>
    <n v="555006201200"/>
    <n v="1092"/>
    <s v="555006201200.1092"/>
    <n v="199107"/>
    <s v="000000"/>
    <x v="12"/>
    <s v="U-20310"/>
    <m/>
    <n v="0"/>
    <m/>
    <m/>
    <m/>
    <m/>
    <m/>
  </r>
  <r>
    <s v="OIL SPRINGS EAST - STEEL - NPS 12   (323.9)"/>
    <s v="11H-206"/>
    <s v="UNREGULATED"/>
    <s v="55500"/>
    <x v="3"/>
    <n v="555006201200"/>
    <n v="1093"/>
    <s v="555006201200.1093"/>
    <n v="199207"/>
    <s v="000000"/>
    <x v="12"/>
    <s v="U-20310"/>
    <m/>
    <n v="0"/>
    <m/>
    <m/>
    <m/>
    <m/>
    <m/>
  </r>
  <r>
    <s v="OIL SPRINGS EAST - STEEL - NPS 6    (168.3)"/>
    <s v="11H-206"/>
    <s v="REGULATED"/>
    <s v="45500"/>
    <x v="3"/>
    <n v="455006200600"/>
    <n v="1091"/>
    <s v="455006200600.1091"/>
    <n v="199007"/>
    <s v="000000"/>
    <x v="12"/>
    <n v="20310"/>
    <n v="135732.79"/>
    <m/>
    <m/>
    <m/>
    <m/>
    <m/>
    <m/>
  </r>
  <r>
    <s v="OIL SPRINGS EAST - STEEL - NPS 6    (168.3)"/>
    <s v="11H-206"/>
    <s v="REGULATED"/>
    <s v="45500"/>
    <x v="3"/>
    <n v="455006200600"/>
    <n v="1092"/>
    <s v="455006200600.1092"/>
    <n v="199107"/>
    <s v="000000"/>
    <x v="12"/>
    <n v="20310"/>
    <n v="0"/>
    <m/>
    <m/>
    <m/>
    <m/>
    <m/>
    <m/>
  </r>
  <r>
    <s v="OIL SPRINGS EAST - STEEL - NPS 6    (168.3)"/>
    <s v="11H-206"/>
    <s v="REGULATED"/>
    <s v="45500"/>
    <x v="3"/>
    <n v="455006200600"/>
    <n v="1093"/>
    <s v="455006200600.1093"/>
    <n v="199207"/>
    <s v="000000"/>
    <x v="12"/>
    <n v="20310"/>
    <n v="0"/>
    <m/>
    <m/>
    <m/>
    <m/>
    <m/>
    <m/>
  </r>
  <r>
    <s v="OIL SPRINGS EAST - STEEL - NPS 6    (168.3)"/>
    <s v="11H-206"/>
    <s v="REGULATED"/>
    <s v="45500"/>
    <x v="3"/>
    <n v="455006200600"/>
    <n v="2014"/>
    <s v="455006200600.2014"/>
    <n v="201412"/>
    <s v="000000"/>
    <x v="12"/>
    <n v="20310"/>
    <n v="0"/>
    <m/>
    <m/>
    <m/>
    <m/>
    <m/>
    <m/>
  </r>
  <r>
    <s v="OIL SPRINGS EAST - STEEL - NPS 6    (168.3)"/>
    <s v="11H-206"/>
    <s v="UNREGULATED"/>
    <s v="55500"/>
    <x v="3"/>
    <n v="555006200600"/>
    <n v="1091"/>
    <s v="555006200600.1091"/>
    <n v="199007"/>
    <s v="000000"/>
    <x v="12"/>
    <s v="U-20310"/>
    <m/>
    <n v="82001.34"/>
    <m/>
    <m/>
    <m/>
    <m/>
    <m/>
  </r>
  <r>
    <s v="OIL SPRINGS EAST - STEEL - NPS 6    (168.3)"/>
    <s v="11H-206"/>
    <s v="UNREGULATED"/>
    <s v="55500"/>
    <x v="3"/>
    <n v="555006200600"/>
    <n v="1092"/>
    <s v="555006200600.1092"/>
    <n v="199107"/>
    <s v="000000"/>
    <x v="12"/>
    <s v="U-20310"/>
    <m/>
    <n v="0"/>
    <m/>
    <m/>
    <m/>
    <m/>
    <m/>
  </r>
  <r>
    <s v="OIL SPRINGS EAST - STEEL - NPS 6    (168.3)"/>
    <s v="11H-206"/>
    <s v="UNREGULATED"/>
    <s v="55500"/>
    <x v="3"/>
    <n v="555006200600"/>
    <n v="1093"/>
    <s v="555006200600.1093"/>
    <n v="199207"/>
    <s v="000000"/>
    <x v="12"/>
    <s v="U-20310"/>
    <m/>
    <n v="0"/>
    <m/>
    <m/>
    <m/>
    <m/>
    <m/>
  </r>
  <r>
    <s v="OIL SPRINGS EAST - STEEL - NPS 6    (168.3)"/>
    <s v="11H-206"/>
    <s v="UNREGULATED"/>
    <s v="55500"/>
    <x v="3"/>
    <n v="555006200600"/>
    <n v="2014"/>
    <s v="555006200600.2014"/>
    <n v="201501"/>
    <s v="000000"/>
    <x v="12"/>
    <s v="U-20310"/>
    <m/>
    <n v="0"/>
    <m/>
    <m/>
    <m/>
    <m/>
    <m/>
  </r>
  <r>
    <s v="OIL SPRINGS EAST - STEEL - NPS 8    (219.1)"/>
    <s v="11H-206"/>
    <s v="REGULATED"/>
    <s v="45500"/>
    <x v="3"/>
    <n v="455006200800"/>
    <n v="1091"/>
    <s v="455006200800.1091"/>
    <n v="199007"/>
    <s v="000000"/>
    <x v="12"/>
    <n v="20310"/>
    <n v="38399.49"/>
    <m/>
    <m/>
    <m/>
    <m/>
    <m/>
    <m/>
  </r>
  <r>
    <s v="OIL SPRINGS EAST - STEEL - NPS 8    (219.1)"/>
    <s v="11H-206"/>
    <s v="REGULATED"/>
    <s v="45500"/>
    <x v="3"/>
    <n v="455006200800"/>
    <n v="1092"/>
    <s v="455006200800.1092"/>
    <n v="199107"/>
    <s v="000000"/>
    <x v="12"/>
    <n v="20310"/>
    <n v="0"/>
    <m/>
    <m/>
    <m/>
    <m/>
    <m/>
    <m/>
  </r>
  <r>
    <s v="OIL SPRINGS EAST - STEEL - NPS 8    (219.1)"/>
    <s v="11H-206"/>
    <s v="REGULATED"/>
    <s v="45500"/>
    <x v="3"/>
    <n v="455006200800"/>
    <n v="1093"/>
    <s v="455006200800.1093"/>
    <n v="199207"/>
    <s v="000000"/>
    <x v="12"/>
    <n v="20310"/>
    <n v="0"/>
    <m/>
    <n v="2493.04"/>
    <m/>
    <m/>
    <m/>
    <m/>
  </r>
  <r>
    <s v="OIL SPRINGS EAST - STEEL - NPS 8    (219.1)"/>
    <s v="11H-206"/>
    <s v="UNREGULATED"/>
    <s v="55500"/>
    <x v="3"/>
    <n v="555006200800"/>
    <n v="1091"/>
    <s v="555006200800.1091"/>
    <n v="199007"/>
    <s v="000000"/>
    <x v="12"/>
    <s v="U-20310"/>
    <m/>
    <n v="21693"/>
    <m/>
    <m/>
    <m/>
    <m/>
    <m/>
  </r>
  <r>
    <s v="OIL SPRINGS EAST - STEEL - NPS 8    (219.1)"/>
    <s v="11H-206"/>
    <s v="UNREGULATED"/>
    <s v="55500"/>
    <x v="3"/>
    <n v="555006200800"/>
    <n v="1092"/>
    <s v="555006200800.1092"/>
    <n v="199107"/>
    <s v="000000"/>
    <x v="12"/>
    <s v="U-20310"/>
    <m/>
    <n v="0"/>
    <m/>
    <m/>
    <m/>
    <m/>
    <m/>
  </r>
  <r>
    <s v="OIL SPRINGS EAST - WELL  ICG2 - ID 4590"/>
    <s v="11H-206"/>
    <s v="REGULATED"/>
    <s v="45300"/>
    <x v="5"/>
    <n v="453006200314"/>
    <n v="910"/>
    <s v="453006200314.910"/>
    <n v="201007"/>
    <s v="000000"/>
    <x v="12"/>
    <n v="20310"/>
    <n v="6020.35"/>
    <m/>
    <m/>
    <m/>
    <m/>
    <m/>
    <m/>
  </r>
  <r>
    <s v="OIL SPRINGS EAST - WELL  ICG2 - ID 4590"/>
    <s v="11H-206"/>
    <s v="UNREGULATED"/>
    <s v="55300"/>
    <x v="5"/>
    <n v="553006200314"/>
    <n v="910"/>
    <s v="553006200314.910"/>
    <n v="201007"/>
    <s v="000000"/>
    <x v="12"/>
    <s v="U-20310"/>
    <m/>
    <n v="7199.57"/>
    <m/>
    <m/>
    <m/>
    <m/>
    <m/>
  </r>
  <r>
    <s v="OIL SPRINGS EAST - WELL 1CG3 - ID 4589"/>
    <s v="11H-206"/>
    <s v="REGULATED"/>
    <s v="45300"/>
    <x v="5"/>
    <n v="453006200003"/>
    <n v="910"/>
    <s v="453006200003.910"/>
    <n v="199007"/>
    <s v="000000"/>
    <x v="12"/>
    <n v="20310"/>
    <n v="254046.97"/>
    <m/>
    <m/>
    <m/>
    <m/>
    <m/>
    <m/>
  </r>
  <r>
    <s v="OIL SPRINGS EAST - WELL 1CG3 - ID 4589"/>
    <s v="11H-206"/>
    <s v="UNREGULATED"/>
    <s v="55300"/>
    <x v="5"/>
    <n v="553006200003"/>
    <n v="910"/>
    <s v="553006200003.910"/>
    <n v="199007"/>
    <s v="000000"/>
    <x v="12"/>
    <s v="U-20310"/>
    <m/>
    <n v="153483"/>
    <m/>
    <m/>
    <m/>
    <m/>
    <m/>
  </r>
  <r>
    <s v="OIL SPRINGS EAST - WELL 1CG3 - ID 4589"/>
    <s v="11H-206"/>
    <s v="UNREGULATED"/>
    <s v="55300"/>
    <x v="5"/>
    <n v="553006200003"/>
    <n v="2008"/>
    <s v="553006200003.2008"/>
    <n v="200809"/>
    <s v="000000"/>
    <x v="12"/>
    <s v="U-20310"/>
    <m/>
    <n v="129320.93"/>
    <m/>
    <m/>
    <m/>
    <m/>
    <m/>
  </r>
  <r>
    <s v="OIL SPRINGS EAST - WELL ICG1 - ID 4591"/>
    <s v="11H-206"/>
    <s v="REGULATED"/>
    <s v="45300"/>
    <x v="5"/>
    <n v="453006200001"/>
    <n v="910"/>
    <s v="453006200001.910"/>
    <n v="199007"/>
    <s v="000000"/>
    <x v="12"/>
    <n v="20310"/>
    <n v="65680.81"/>
    <m/>
    <m/>
    <m/>
    <m/>
    <m/>
    <m/>
  </r>
  <r>
    <s v="OIL SPRINGS EAST - WELL ICG1 - ID 4591"/>
    <s v="11H-206"/>
    <s v="UNREGULATED"/>
    <s v="55300"/>
    <x v="5"/>
    <n v="553006200001"/>
    <n v="910"/>
    <s v="553006200001.910"/>
    <n v="199007"/>
    <s v="000000"/>
    <x v="12"/>
    <s v="U-20310"/>
    <m/>
    <n v="39681"/>
    <m/>
    <m/>
    <m/>
    <m/>
    <m/>
  </r>
  <r>
    <s v="OIL SPRINGS EAST - WELL ICG1 - ID 4591"/>
    <s v="11H-206"/>
    <s v="UNREGULATED"/>
    <s v="55300"/>
    <x v="5"/>
    <n v="553006200001"/>
    <n v="2008"/>
    <s v="553006200001.2008"/>
    <n v="200809"/>
    <s v="000000"/>
    <x v="12"/>
    <s v="U-20310"/>
    <m/>
    <n v="129320.93"/>
    <m/>
    <m/>
    <m/>
    <m/>
    <m/>
  </r>
  <r>
    <s v="OIL SPRINGS EAST - WELL ICG2 - ID 4590"/>
    <s v="11H-206"/>
    <s v="REGULATED"/>
    <s v="45300"/>
    <x v="5"/>
    <n v="453006200002"/>
    <n v="910"/>
    <s v="453006200002.910"/>
    <n v="199007"/>
    <s v="000000"/>
    <x v="12"/>
    <n v="20310"/>
    <n v="247153.94"/>
    <m/>
    <m/>
    <m/>
    <m/>
    <m/>
    <m/>
  </r>
  <r>
    <s v="OIL SPRINGS EAST - WELL ICG2 - ID 4590"/>
    <s v="11H-206"/>
    <s v="REGULATED"/>
    <s v="45300"/>
    <x v="5"/>
    <n v="453006200621"/>
    <n v="910"/>
    <s v="453006200621.910"/>
    <n v="201708"/>
    <s v="000000"/>
    <x v="12"/>
    <n v="20310"/>
    <n v="19007.32"/>
    <m/>
    <m/>
    <m/>
    <m/>
    <m/>
    <m/>
  </r>
  <r>
    <s v="OIL SPRINGS EAST - WELL ICG2 - ID 4590"/>
    <s v="11H-206"/>
    <s v="UNREGULATED"/>
    <s v="55300"/>
    <x v="5"/>
    <n v="553006200002"/>
    <n v="910"/>
    <s v="553006200002.910"/>
    <n v="199007"/>
    <s v="000000"/>
    <x v="12"/>
    <s v="U-20310"/>
    <m/>
    <n v="149318"/>
    <m/>
    <m/>
    <m/>
    <m/>
    <m/>
  </r>
  <r>
    <s v="OIL SPRINGS EAST - WELL ICG2 - ID 4590"/>
    <s v="11H-206"/>
    <s v="UNREGULATED"/>
    <s v="55300"/>
    <x v="5"/>
    <n v="553006200002"/>
    <n v="2008"/>
    <s v="553006200002.2008"/>
    <n v="200809"/>
    <s v="000000"/>
    <x v="12"/>
    <s v="U-20310"/>
    <m/>
    <n v="129320.93"/>
    <m/>
    <m/>
    <m/>
    <m/>
    <m/>
  </r>
  <r>
    <s v="OIL SPRINGS EAST - WELL ICG2 - ID 4590"/>
    <s v="11H-206"/>
    <s v="UNREGULATED"/>
    <s v="55300"/>
    <x v="5"/>
    <n v="553006200621"/>
    <n v="910"/>
    <s v="553006200621.910"/>
    <n v="201708"/>
    <s v="000000"/>
    <x v="12"/>
    <s v="U-20310"/>
    <m/>
    <n v="22767.01"/>
    <m/>
    <m/>
    <m/>
    <m/>
    <m/>
  </r>
  <r>
    <s v="OIL SPRINGS EAST - WELL ICG4 - ID 4593"/>
    <s v="11H-206"/>
    <s v="REGULATED"/>
    <s v="45300"/>
    <x v="5"/>
    <n v="453006200004"/>
    <n v="910"/>
    <s v="453006200004.910"/>
    <n v="199007"/>
    <s v="000000"/>
    <x v="12"/>
    <n v="20310"/>
    <n v="257675.65"/>
    <m/>
    <m/>
    <m/>
    <m/>
    <m/>
    <m/>
  </r>
  <r>
    <s v="OIL SPRINGS EAST - WELL ICG4 - ID 4593"/>
    <s v="11H-206"/>
    <s v="UNREGULATED"/>
    <s v="55300"/>
    <x v="5"/>
    <n v="553006200004"/>
    <n v="910"/>
    <s v="553006200004.910"/>
    <n v="199007"/>
    <s v="000000"/>
    <x v="12"/>
    <s v="U-20310"/>
    <m/>
    <n v="155675"/>
    <m/>
    <m/>
    <m/>
    <m/>
    <m/>
  </r>
  <r>
    <s v="OIL SPRINGS EAST - WELL ICG4 - ID 4593"/>
    <s v="11H-206"/>
    <s v="UNREGULATED"/>
    <s v="55300"/>
    <x v="5"/>
    <n v="553006200004"/>
    <n v="2008"/>
    <s v="553006200004.2008"/>
    <n v="200809"/>
    <s v="000000"/>
    <x v="12"/>
    <s v="U-20310"/>
    <m/>
    <n v="129320.93"/>
    <m/>
    <m/>
    <m/>
    <m/>
    <m/>
  </r>
  <r>
    <s v="OIL SPRINGS EAST - WELL ICG5 - ID 4594"/>
    <s v="11H-206"/>
    <s v="REGULATED"/>
    <s v="45300"/>
    <x v="5"/>
    <n v="453006200005"/>
    <n v="910"/>
    <s v="453006200005.910"/>
    <n v="199007"/>
    <s v="000000"/>
    <x v="12"/>
    <n v="20310"/>
    <n v="253644.3"/>
    <m/>
    <m/>
    <m/>
    <m/>
    <m/>
    <m/>
  </r>
  <r>
    <s v="OIL SPRINGS EAST - WELL ICG5 - ID 4594"/>
    <s v="11H-206"/>
    <s v="UNREGULATED"/>
    <s v="55300"/>
    <x v="5"/>
    <n v="553006200005"/>
    <n v="910"/>
    <s v="553006200005.910"/>
    <n v="199007"/>
    <s v="000000"/>
    <x v="12"/>
    <s v="U-20310"/>
    <m/>
    <n v="153239"/>
    <m/>
    <m/>
    <m/>
    <m/>
    <m/>
  </r>
  <r>
    <s v="OIL SPRINGS EAST - WELL ICG5 - ID 4594"/>
    <s v="11H-206"/>
    <s v="UNREGULATED"/>
    <s v="55300"/>
    <x v="5"/>
    <n v="553006200005"/>
    <n v="2008"/>
    <s v="553006200005.2008"/>
    <n v="200809"/>
    <s v="000000"/>
    <x v="12"/>
    <s v="U-20310"/>
    <m/>
    <n v="129320.93"/>
    <m/>
    <m/>
    <m/>
    <m/>
    <m/>
  </r>
  <r>
    <s v="OIL SPRINGS EAST - WELL ICG6 - ID 4592"/>
    <s v="11H-206"/>
    <s v="REGULATED"/>
    <s v="45300"/>
    <x v="5"/>
    <n v="453006200006"/>
    <n v="910"/>
    <s v="453006200006.910"/>
    <n v="199007"/>
    <s v="000000"/>
    <x v="12"/>
    <n v="20310"/>
    <n v="251143.63"/>
    <m/>
    <m/>
    <m/>
    <m/>
    <m/>
    <m/>
  </r>
  <r>
    <s v="OIL SPRINGS EAST - WELL ICG6 - ID 4592"/>
    <s v="11H-206"/>
    <s v="REGULATED"/>
    <s v="45300"/>
    <x v="5"/>
    <n v="453006200557"/>
    <n v="910"/>
    <s v="453006200557.910"/>
    <n v="201510"/>
    <s v="000000"/>
    <x v="12"/>
    <n v="20310"/>
    <n v="17350.939999999999"/>
    <m/>
    <m/>
    <m/>
    <m/>
    <m/>
    <m/>
  </r>
  <r>
    <s v="OIL SPRINGS EAST - WELL ICG6 - ID 4592"/>
    <s v="11H-206"/>
    <s v="UNREGULATED"/>
    <s v="55300"/>
    <x v="5"/>
    <n v="553006200006"/>
    <n v="910"/>
    <s v="553006200006.910"/>
    <n v="199007"/>
    <s v="000000"/>
    <x v="12"/>
    <s v="U-20310"/>
    <m/>
    <n v="151729"/>
    <m/>
    <m/>
    <m/>
    <m/>
    <m/>
  </r>
  <r>
    <s v="OIL SPRINGS EAST - WELL ICG6 - ID 4592"/>
    <s v="11H-206"/>
    <s v="UNREGULATED"/>
    <s v="55300"/>
    <x v="5"/>
    <n v="553006200006"/>
    <n v="2008"/>
    <s v="553006200006.2008"/>
    <n v="200809"/>
    <s v="000000"/>
    <x v="12"/>
    <s v="U-20310"/>
    <m/>
    <n v="129320.93"/>
    <m/>
    <m/>
    <m/>
    <m/>
    <m/>
  </r>
  <r>
    <s v="OIL SPRINGS EAST - WELL ICG6 - ID 4592"/>
    <s v="11H-206"/>
    <s v="UNREGULATED"/>
    <s v="55300"/>
    <x v="5"/>
    <n v="553006200557"/>
    <n v="910"/>
    <s v="553006200557.910"/>
    <n v="201510"/>
    <s v="000000"/>
    <x v="12"/>
    <s v="U-20310"/>
    <m/>
    <n v="20782.990000000002"/>
    <m/>
    <m/>
    <m/>
    <m/>
    <m/>
  </r>
  <r>
    <s v="OIL SPRINGS EAST - WELL ICG7 - ID 2430"/>
    <s v="11H-206"/>
    <s v="REGULATED"/>
    <s v="45300"/>
    <x v="5"/>
    <n v="453006200007"/>
    <n v="910"/>
    <s v="453006200007.910"/>
    <n v="199007"/>
    <s v="000000"/>
    <x v="12"/>
    <n v="20310"/>
    <n v="250508.57"/>
    <m/>
    <m/>
    <m/>
    <m/>
    <m/>
    <m/>
  </r>
  <r>
    <s v="OIL SPRINGS EAST - WELL ICG7 - ID 2430"/>
    <s v="11H-206"/>
    <s v="UNREGULATED"/>
    <s v="55300"/>
    <x v="5"/>
    <n v="553006200007"/>
    <n v="910"/>
    <s v="553006200007.910"/>
    <n v="199007"/>
    <s v="000000"/>
    <x v="12"/>
    <s v="U-20310"/>
    <m/>
    <n v="151346"/>
    <m/>
    <m/>
    <m/>
    <m/>
    <m/>
  </r>
  <r>
    <s v="OIL SPRINGS EAST - WELL ICG7 - ID 2430"/>
    <s v="11H-206"/>
    <s v="UNREGULATED"/>
    <s v="55300"/>
    <x v="5"/>
    <n v="553006200007"/>
    <n v="2008"/>
    <s v="553006200007.2008"/>
    <n v="200809"/>
    <s v="000000"/>
    <x v="12"/>
    <s v="U-20310"/>
    <m/>
    <n v="129320.92"/>
    <m/>
    <m/>
    <m/>
    <m/>
    <m/>
  </r>
  <r>
    <s v="OIL SPRINGS EAST - WELL ICG7 - ID 2430 - TELEMET"/>
    <s v="11H-206"/>
    <s v="REGULATED"/>
    <s v="45300"/>
    <x v="5"/>
    <n v="453006200007"/>
    <n v="780"/>
    <s v="453006200007.780"/>
    <n v="199007"/>
    <s v="000000"/>
    <x v="12"/>
    <n v="20310"/>
    <n v="8525.42"/>
    <m/>
    <m/>
    <m/>
    <m/>
    <m/>
    <m/>
  </r>
  <r>
    <s v="OIL SPRINGS EAST - WELL ICG7 - ID 2430 - TELEMET"/>
    <s v="11H-206"/>
    <s v="UNREGULATED"/>
    <s v="55300"/>
    <x v="5"/>
    <n v="553006200007"/>
    <n v="780"/>
    <s v="553006200007.780"/>
    <n v="199007"/>
    <s v="000000"/>
    <x v="12"/>
    <s v="U-20310"/>
    <m/>
    <n v="5151"/>
    <m/>
    <m/>
    <m/>
    <m/>
    <m/>
  </r>
  <r>
    <s v="OIL SPRINGS EAST - WELL ICG8 - ID 8372"/>
    <s v="11H-206"/>
    <s v="REGULATED"/>
    <s v="45300"/>
    <x v="5"/>
    <n v="453006200008"/>
    <n v="910"/>
    <s v="453006200008.910"/>
    <n v="199007"/>
    <s v="000000"/>
    <x v="12"/>
    <n v="20310"/>
    <n v="173401.38"/>
    <m/>
    <m/>
    <m/>
    <m/>
    <m/>
    <m/>
  </r>
  <r>
    <s v="OIL SPRINGS EAST - WELL ICG8 - ID 8372"/>
    <s v="11H-206"/>
    <s v="UNREGULATED"/>
    <s v="55300"/>
    <x v="5"/>
    <n v="553006200008"/>
    <n v="910"/>
    <s v="553006200008.910"/>
    <n v="199007"/>
    <s v="000000"/>
    <x v="12"/>
    <s v="U-20310"/>
    <m/>
    <n v="104761"/>
    <m/>
    <m/>
    <m/>
    <m/>
    <m/>
  </r>
  <r>
    <s v="OIL SPRINGS EAST - WELL ICG8 - ID 8372"/>
    <s v="11H-206"/>
    <s v="UNREGULATED"/>
    <s v="55300"/>
    <x v="5"/>
    <n v="553006200008"/>
    <n v="2008"/>
    <s v="553006200008.2008"/>
    <n v="200809"/>
    <s v="000000"/>
    <x v="12"/>
    <s v="U-20310"/>
    <m/>
    <n v="129320.92"/>
    <m/>
    <m/>
    <m/>
    <m/>
    <m/>
  </r>
  <r>
    <s v="OIL SPRINGS EAST A-1 - SCRUBBER"/>
    <s v="11H-206"/>
    <s v="REGULATED"/>
    <s v="45600"/>
    <x v="2"/>
    <n v="456006200008"/>
    <n v="720"/>
    <s v="456006200008.720"/>
    <n v="199009"/>
    <s v="000000"/>
    <x v="12"/>
    <n v="20310"/>
    <n v="11827.7"/>
    <m/>
    <m/>
    <m/>
    <m/>
    <m/>
    <m/>
  </r>
  <r>
    <s v="OIL SPRINGS EAST A-1 - CASE"/>
    <s v="11H-206"/>
    <s v="REGULATED"/>
    <s v="45600"/>
    <x v="2"/>
    <n v="456006200008"/>
    <n v="82"/>
    <s v="456006200008.82"/>
    <n v="199009"/>
    <s v="000000"/>
    <x v="12"/>
    <n v="20310"/>
    <n v="82230.539999999994"/>
    <m/>
    <m/>
    <m/>
    <m/>
    <m/>
    <m/>
  </r>
  <r>
    <s v="OIL SPRINGS EAST A-1 - ELECT/CNTRLS"/>
    <s v="11H-206"/>
    <s v="REGULATED"/>
    <s v="45600"/>
    <x v="2"/>
    <n v="456006200008"/>
    <n v="84"/>
    <s v="456006200008.84"/>
    <n v="199009"/>
    <s v="000000"/>
    <x v="12"/>
    <n v="20310"/>
    <n v="20557.63"/>
    <m/>
    <m/>
    <m/>
    <m/>
    <m/>
    <m/>
  </r>
  <r>
    <s v="OIL SPRINGS EAST A-2 - DEHYDRATION"/>
    <s v="11H-206"/>
    <s v="REGULATED"/>
    <s v="45600"/>
    <x v="2"/>
    <n v="456006200009"/>
    <n v="150"/>
    <s v="456006200009.150"/>
    <n v="199009"/>
    <s v="000000"/>
    <x v="12"/>
    <n v="20310"/>
    <n v="543651.34"/>
    <m/>
    <m/>
    <m/>
    <m/>
    <m/>
    <m/>
  </r>
  <r>
    <s v="OIL SPRINGS EAST A-2 - ENGINE"/>
    <s v="11H-206"/>
    <s v="REGULATED"/>
    <s v="45600"/>
    <x v="2"/>
    <n v="456006200009"/>
    <n v="190"/>
    <s v="456006200009.190"/>
    <n v="199009"/>
    <s v="000000"/>
    <x v="12"/>
    <n v="20310"/>
    <n v="90368.59"/>
    <m/>
    <m/>
    <m/>
    <m/>
    <m/>
    <m/>
  </r>
  <r>
    <s v="OIL SPRINGS EAST A-2 - FOUNDATION"/>
    <s v="11H-206"/>
    <s v="REGULATED"/>
    <s v="45600"/>
    <x v="2"/>
    <n v="456006200009"/>
    <n v="240"/>
    <s v="456006200009.240"/>
    <n v="199009"/>
    <s v="000000"/>
    <x v="12"/>
    <n v="20310"/>
    <n v="16495.740000000002"/>
    <m/>
    <m/>
    <m/>
    <m/>
    <m/>
    <m/>
  </r>
  <r>
    <s v="OIL SPRINGS EAST A-2"/>
    <s v="11H-206"/>
    <s v="REGULATED"/>
    <s v="45600"/>
    <x v="2"/>
    <n v="456006200009"/>
    <n v="615"/>
    <s v="456006200009.615"/>
    <n v="199009"/>
    <s v="000000"/>
    <x v="12"/>
    <n v="20310"/>
    <n v="707271.36"/>
    <m/>
    <m/>
    <m/>
    <m/>
    <m/>
    <m/>
  </r>
  <r>
    <s v="OIL SPRINGS EAST A-2 - SCRUBBER"/>
    <s v="11H-206"/>
    <s v="REGULATED"/>
    <s v="45600"/>
    <x v="2"/>
    <n v="456006200009"/>
    <n v="720"/>
    <s v="456006200009.720"/>
    <n v="199009"/>
    <s v="000000"/>
    <x v="12"/>
    <n v="20310"/>
    <n v="11827.7"/>
    <m/>
    <m/>
    <m/>
    <m/>
    <m/>
    <m/>
  </r>
  <r>
    <s v="OIL SPRINGS EAST A-2 - TELEMETRY"/>
    <s v="11H-206"/>
    <s v="REGULATED"/>
    <s v="45600"/>
    <x v="2"/>
    <n v="456006200009"/>
    <n v="780"/>
    <s v="456006200009.780"/>
    <n v="199009"/>
    <s v="000000"/>
    <x v="12"/>
    <n v="20310"/>
    <n v="2649.6"/>
    <m/>
    <m/>
    <m/>
    <m/>
    <m/>
    <m/>
  </r>
  <r>
    <s v="OIL SPRINGS EAST A-2 - CASE"/>
    <s v="11H-206"/>
    <s v="REGULATED"/>
    <s v="45600"/>
    <x v="2"/>
    <n v="456006200009"/>
    <n v="82"/>
    <s v="456006200009.82"/>
    <n v="199009"/>
    <s v="000000"/>
    <x v="12"/>
    <n v="20310"/>
    <n v="20557.64"/>
    <m/>
    <m/>
    <m/>
    <m/>
    <m/>
    <m/>
  </r>
  <r>
    <s v="OIL SPRINGS EAST A-2 - ELECT/CNTRLS"/>
    <s v="11H-206"/>
    <s v="REGULATED"/>
    <s v="45600"/>
    <x v="2"/>
    <n v="456006200009"/>
    <n v="84"/>
    <s v="456006200009.84"/>
    <n v="199009"/>
    <s v="000000"/>
    <x v="12"/>
    <n v="20310"/>
    <n v="168889.57"/>
    <m/>
    <m/>
    <m/>
    <m/>
    <m/>
    <m/>
  </r>
  <r>
    <s v="Oil Springs East Blowdown Silencer"/>
    <s v="11H-206"/>
    <s v="REGULATED"/>
    <s v="45600"/>
    <x v="2"/>
    <n v="456006200118"/>
    <n v="210"/>
    <s v="456006200118.210"/>
    <n v="201212"/>
    <s v="000000"/>
    <x v="12"/>
    <n v="20310"/>
    <n v="23553.16"/>
    <m/>
    <m/>
    <m/>
    <m/>
    <m/>
    <m/>
  </r>
  <r>
    <s v="Oil Springs E Stn Exhaust Silencer 11H-206"/>
    <s v="11H-206"/>
    <s v="REGULATED"/>
    <s v="45600"/>
    <x v="2"/>
    <n v="456006200119"/>
    <n v="210"/>
    <s v="456006200119.210"/>
    <n v="201212"/>
    <s v="000000"/>
    <x v="12"/>
    <n v="20310"/>
    <n v="262364.34000000003"/>
    <m/>
    <m/>
    <m/>
    <m/>
    <m/>
    <m/>
  </r>
  <r>
    <s v="11H-303, Oil Springs E Water Jacket/Coolers"/>
    <s v="11H-303"/>
    <s v="REGULATED"/>
    <s v="45600"/>
    <x v="2"/>
    <n v="456006200197"/>
    <n v="175"/>
    <s v="456006200197.175"/>
    <n v="201812"/>
    <s v="000000"/>
    <x v="12"/>
    <n v="20310"/>
    <n v="749721.27"/>
    <m/>
    <m/>
    <m/>
    <m/>
    <m/>
    <m/>
  </r>
  <r>
    <s v="OIL SPRINGS EAST A-1 - DEHYDRATION"/>
    <s v="11H-206"/>
    <s v="UNREGULATED"/>
    <s v="55600"/>
    <x v="2"/>
    <n v="556006200008"/>
    <n v="150"/>
    <s v="556006200008.150"/>
    <n v="199009"/>
    <s v="000000"/>
    <x v="12"/>
    <s v="U-20310"/>
    <m/>
    <n v="10546"/>
    <m/>
    <m/>
    <m/>
    <m/>
    <m/>
  </r>
  <r>
    <s v="OIL SPRINGS EAST A-1 - ENGINE"/>
    <s v="11H-206"/>
    <s v="UNREGULATED"/>
    <s v="55600"/>
    <x v="2"/>
    <n v="556006200008"/>
    <n v="190"/>
    <s v="556006200008.190"/>
    <n v="199009"/>
    <s v="000000"/>
    <x v="12"/>
    <s v="U-20310"/>
    <m/>
    <n v="19718"/>
    <m/>
    <m/>
    <m/>
    <m/>
    <m/>
  </r>
  <r>
    <s v="OIL SPRINGS EAST A-1 - FOUNDATION"/>
    <s v="11H-206"/>
    <s v="UNREGULATED"/>
    <s v="55600"/>
    <x v="2"/>
    <n v="556006200008"/>
    <n v="240"/>
    <s v="556006200008.240"/>
    <n v="199009"/>
    <s v="000000"/>
    <x v="12"/>
    <s v="U-20310"/>
    <m/>
    <n v="4088"/>
    <m/>
    <m/>
    <m/>
    <m/>
    <m/>
  </r>
  <r>
    <s v="OIL SPRINGS EAST A-1"/>
    <s v="11H-206"/>
    <s v="UNREGULATED"/>
    <s v="55600"/>
    <x v="2"/>
    <n v="556006200008"/>
    <n v="615"/>
    <s v="556006200008.615"/>
    <n v="199009"/>
    <s v="000000"/>
    <x v="12"/>
    <s v="U-20310"/>
    <m/>
    <n v="213970.01"/>
    <m/>
    <m/>
    <m/>
    <m/>
    <m/>
  </r>
  <r>
    <s v="OIL SPRINGS EAST A-1 - SCRUBBER"/>
    <s v="11H-206"/>
    <s v="UNREGULATED"/>
    <s v="55600"/>
    <x v="2"/>
    <n v="556006200008"/>
    <n v="720"/>
    <s v="556006200008.720"/>
    <n v="199009"/>
    <s v="000000"/>
    <x v="12"/>
    <s v="U-20310"/>
    <m/>
    <n v="2932"/>
    <m/>
    <m/>
    <m/>
    <m/>
    <m/>
  </r>
  <r>
    <s v="OIL SPRINGS EAST A-1 - CASE"/>
    <s v="11H-206"/>
    <s v="UNREGULATED"/>
    <s v="55600"/>
    <x v="2"/>
    <n v="556006200008"/>
    <n v="82"/>
    <s v="556006200008.82"/>
    <n v="199009"/>
    <s v="000000"/>
    <x v="12"/>
    <s v="U-20310"/>
    <m/>
    <n v="20380"/>
    <m/>
    <m/>
    <m/>
    <m/>
    <m/>
  </r>
  <r>
    <s v="OIL SPRINGS EAST A-1 - ELECT/CNTRLS"/>
    <s v="11H-206"/>
    <s v="UNREGULATED"/>
    <s v="55600"/>
    <x v="2"/>
    <n v="556006200008"/>
    <n v="84"/>
    <s v="556006200008.84"/>
    <n v="199009"/>
    <s v="000000"/>
    <x v="12"/>
    <s v="U-20310"/>
    <m/>
    <n v="5095"/>
    <m/>
    <m/>
    <m/>
    <m/>
    <m/>
  </r>
  <r>
    <s v="OIL SPRINGS EAST A-2 - DEHYDRATION"/>
    <s v="11H-206"/>
    <s v="UNREGULATED"/>
    <s v="55600"/>
    <x v="2"/>
    <n v="556006200009"/>
    <n v="150"/>
    <s v="556006200009.150"/>
    <n v="199009"/>
    <s v="000000"/>
    <x v="12"/>
    <s v="U-20310"/>
    <m/>
    <n v="134741"/>
    <m/>
    <m/>
    <m/>
    <m/>
    <m/>
  </r>
  <r>
    <s v="OIL SPRINGS EAST A-2 - ENGINE"/>
    <s v="11H-206"/>
    <s v="UNREGULATED"/>
    <s v="55600"/>
    <x v="2"/>
    <n v="556006200009"/>
    <n v="190"/>
    <s v="556006200009.190"/>
    <n v="199009"/>
    <s v="000000"/>
    <x v="12"/>
    <s v="U-20310"/>
    <m/>
    <n v="22397"/>
    <m/>
    <m/>
    <m/>
    <m/>
    <m/>
  </r>
  <r>
    <s v="OIL SPRINGS EAST A-2 - FOUNDATION"/>
    <s v="11H-206"/>
    <s v="UNREGULATED"/>
    <s v="55600"/>
    <x v="2"/>
    <n v="556006200009"/>
    <n v="240"/>
    <s v="556006200009.240"/>
    <n v="199009"/>
    <s v="000000"/>
    <x v="12"/>
    <s v="U-20310"/>
    <m/>
    <n v="4088"/>
    <m/>
    <m/>
    <m/>
    <m/>
    <m/>
  </r>
  <r>
    <s v="OIL SPRINGS EAST A-2"/>
    <s v="11H-206"/>
    <s v="UNREGULATED"/>
    <s v="55600"/>
    <x v="2"/>
    <n v="556006200009"/>
    <n v="615"/>
    <s v="556006200009.615"/>
    <n v="199009"/>
    <s v="000000"/>
    <x v="12"/>
    <s v="U-20310"/>
    <m/>
    <n v="34910.39"/>
    <m/>
    <m/>
    <m/>
    <m/>
    <m/>
  </r>
  <r>
    <s v="OIL SPRINGS EAST A-2 - SCRUBBER"/>
    <s v="11H-206"/>
    <s v="UNREGULATED"/>
    <s v="55600"/>
    <x v="2"/>
    <n v="556006200009"/>
    <n v="720"/>
    <s v="556006200009.720"/>
    <n v="199009"/>
    <s v="000000"/>
    <x v="12"/>
    <s v="U-20310"/>
    <m/>
    <n v="2932"/>
    <m/>
    <m/>
    <m/>
    <m/>
    <m/>
  </r>
  <r>
    <s v="OIL SPRINGS EAST A-2"/>
    <s v="11H-206"/>
    <s v="UNREGULATED"/>
    <s v="55600"/>
    <x v="2"/>
    <n v="556006200009"/>
    <n v="780"/>
    <s v="556006200009.780"/>
    <n v="201301"/>
    <s v="000000"/>
    <x v="12"/>
    <s v="U-20310"/>
    <m/>
    <n v="656.62"/>
    <m/>
    <m/>
    <m/>
    <m/>
    <m/>
  </r>
  <r>
    <s v="OIL SPRINGS EAST A-2 - CASE"/>
    <s v="11H-206"/>
    <s v="UNREGULATED"/>
    <s v="55600"/>
    <x v="2"/>
    <n v="556006200009"/>
    <n v="82"/>
    <s v="556006200009.82"/>
    <n v="199009"/>
    <s v="000000"/>
    <x v="12"/>
    <s v="U-20310"/>
    <m/>
    <n v="5095"/>
    <m/>
    <m/>
    <m/>
    <m/>
    <m/>
  </r>
  <r>
    <s v="OIL SPRINGS EAST A-2 - ELECT/CNTRLS"/>
    <s v="11H-206"/>
    <s v="UNREGULATED"/>
    <s v="55600"/>
    <x v="2"/>
    <n v="556006200009"/>
    <n v="84"/>
    <s v="556006200009.84"/>
    <n v="199009"/>
    <s v="000000"/>
    <x v="12"/>
    <s v="U-20310"/>
    <m/>
    <n v="41858"/>
    <m/>
    <m/>
    <m/>
    <m/>
    <m/>
  </r>
  <r>
    <s v="Oil Springs East Blowdown Silencer"/>
    <s v="11H-206"/>
    <s v="UNREGULATED"/>
    <s v="55600"/>
    <x v="2"/>
    <n v="556006200118"/>
    <n v="210"/>
    <s v="556006200118.210"/>
    <n v="201212"/>
    <s v="000000"/>
    <x v="12"/>
    <s v="U-20310"/>
    <m/>
    <n v="5836.86"/>
    <m/>
    <m/>
    <m/>
    <m/>
    <m/>
  </r>
  <r>
    <s v="Oil Springs E Stn Exhaust Silencer 11H-206"/>
    <s v="11H-206"/>
    <s v="UNREGULATED"/>
    <s v="55600"/>
    <x v="2"/>
    <n v="556006200119"/>
    <n v="210"/>
    <s v="556006200119.210"/>
    <n v="201212"/>
    <s v="000000"/>
    <x v="12"/>
    <s v="U-20310"/>
    <m/>
    <n v="65018.17"/>
    <m/>
    <m/>
    <m/>
    <m/>
    <m/>
  </r>
  <r>
    <s v="11H-303, Oil Springs E Water Jacket/Coolers"/>
    <s v="11H-303"/>
    <s v="UNREGULATED"/>
    <s v="55600"/>
    <x v="2"/>
    <n v="556006200197"/>
    <n v="175"/>
    <s v="556006200197.175"/>
    <n v="201812"/>
    <s v="000000"/>
    <x v="12"/>
    <s v="U-20310"/>
    <m/>
    <n v="186258.9"/>
    <m/>
    <m/>
    <m/>
    <m/>
    <m/>
  </r>
  <r>
    <s v="OIL SPRINGS EAST-PIPE,VALVE,MISC"/>
    <s v="11H-302"/>
    <s v="REGULATED"/>
    <s v="45700"/>
    <x v="0"/>
    <n v="457006200083"/>
    <n v="615"/>
    <s v="457006200083.615"/>
    <n v="201103"/>
    <s v="000000"/>
    <x v="12"/>
    <n v="20310"/>
    <n v="225140.25"/>
    <m/>
    <m/>
    <m/>
    <m/>
    <m/>
    <m/>
  </r>
  <r>
    <s v="OIL SPRINGS EAST-ELECTRICAL CONTROLS"/>
    <s v="11H-302"/>
    <s v="REGULATED"/>
    <s v="45700"/>
    <x v="0"/>
    <n v="457006200083"/>
    <n v="780"/>
    <s v="457006200083.780"/>
    <n v="201103"/>
    <s v="000000"/>
    <x v="12"/>
    <n v="20310"/>
    <n v="4647.26"/>
    <m/>
    <m/>
    <m/>
    <m/>
    <m/>
    <m/>
  </r>
  <r>
    <s v="Oil Springs Moisture Analyzer"/>
    <s v="11H-302"/>
    <s v="REGULATED"/>
    <s v="45700"/>
    <x v="0"/>
    <n v="457006200094"/>
    <n v="780"/>
    <s v="457006200094.780"/>
    <n v="201211"/>
    <s v="000000"/>
    <x v="12"/>
    <n v="20310"/>
    <n v="21189.26"/>
    <m/>
    <m/>
    <m/>
    <m/>
    <m/>
    <m/>
  </r>
  <r>
    <s v="Oil Springs Valve Site"/>
    <s v="11H-303"/>
    <s v="REGULATED"/>
    <s v="45700"/>
    <x v="0"/>
    <n v="457006200121"/>
    <n v="780"/>
    <s v="457006200121.780"/>
    <n v="201301"/>
    <s v="000000"/>
    <x v="12"/>
    <n v="20310"/>
    <n v="61315.08"/>
    <m/>
    <m/>
    <m/>
    <m/>
    <m/>
    <m/>
  </r>
  <r>
    <s v="STO ULTRASONIC ELECTRONIC METER -Electronic Cont"/>
    <s v="11H-206"/>
    <s v="REGULATED"/>
    <s v="45700"/>
    <x v="0"/>
    <n v="457006200142"/>
    <n v="780"/>
    <s v="457006200142.780"/>
    <n v="201510"/>
    <s v="000000"/>
    <x v="12"/>
    <n v="20310"/>
    <n v="22573.25"/>
    <m/>
    <m/>
    <m/>
    <m/>
    <m/>
    <m/>
  </r>
  <r>
    <s v="Oil Springs East Comp Stn # Storage Tank Compl ("/>
    <s v="11H-303"/>
    <s v="REGULATED"/>
    <s v="45700"/>
    <x v="0"/>
    <n v="457006200191"/>
    <n v="615"/>
    <s v="457006200191.615"/>
    <n v="201712"/>
    <s v="000000"/>
    <x v="12"/>
    <n v="20310"/>
    <n v="91189.62"/>
    <m/>
    <m/>
    <m/>
    <m/>
    <m/>
    <m/>
  </r>
  <r>
    <s v="OIL SPRINGS NORTH"/>
    <s v="11H-207"/>
    <s v="REGULATED"/>
    <s v="45700"/>
    <x v="0"/>
    <n v="457006200207"/>
    <n v="615"/>
    <s v="457006200207.615"/>
    <n v="199309"/>
    <s v="000000"/>
    <x v="12"/>
    <n v="20310"/>
    <n v="3561.19"/>
    <m/>
    <m/>
    <m/>
    <m/>
    <m/>
    <m/>
  </r>
  <r>
    <s v="STO HPC OIL SPRINGS EAST"/>
    <s v="11H-303"/>
    <s v="REGULATED"/>
    <s v="45700"/>
    <x v="0"/>
    <n v="457006200212"/>
    <n v="615"/>
    <s v="457006200212.615"/>
    <n v="201812"/>
    <s v="000000"/>
    <x v="12"/>
    <n v="20310"/>
    <n v="-990"/>
    <m/>
    <m/>
    <m/>
    <m/>
    <m/>
    <m/>
  </r>
  <r>
    <s v="11H-302, STO HPC OIL SPRINGS EAST"/>
    <s v="11H-302"/>
    <s v="REGULATED"/>
    <s v="45700"/>
    <x v="0"/>
    <n v="457006200214"/>
    <n v="615"/>
    <s v="457006200214.615"/>
    <n v="201812"/>
    <s v="000000"/>
    <x v="12"/>
    <n v="20310"/>
    <n v="-990"/>
    <m/>
    <m/>
    <m/>
    <m/>
    <m/>
    <m/>
  </r>
  <r>
    <s v="OIL SPRINGS LAND"/>
    <s v="11H-206"/>
    <s v="REGULATED"/>
    <s v="45000"/>
    <x v="7"/>
    <n v="450006200001"/>
    <n v="1990"/>
    <s v="450006200001.1990"/>
    <n v="198912"/>
    <s v="000000"/>
    <x v="12"/>
    <n v="20310"/>
    <n v="41752"/>
    <m/>
    <m/>
    <m/>
    <m/>
    <m/>
    <m/>
  </r>
  <r>
    <s v="OIL SPRINGS LAND"/>
    <s v="11H-206"/>
    <s v="UNREGULATED"/>
    <s v="55000"/>
    <x v="7"/>
    <n v="550006200001"/>
    <n v="1990"/>
    <s v="550006200001.1990"/>
    <n v="198912"/>
    <s v="000000"/>
    <x v="12"/>
    <s v="U-20310"/>
    <m/>
    <n v="10348"/>
    <m/>
    <m/>
    <m/>
    <m/>
    <m/>
  </r>
  <r>
    <s v="11H-303, OIL SPRINGS EAST STOC HPC S&amp;T"/>
    <s v="11H-303"/>
    <s v="REGULATED"/>
    <s v="45700"/>
    <x v="0"/>
    <n v="457006200215"/>
    <n v="615"/>
    <s v="457006200215.615"/>
    <n v="201812"/>
    <s v="000000"/>
    <x v="12"/>
    <n v="20310"/>
    <n v="112666.98"/>
    <m/>
    <m/>
    <m/>
    <m/>
    <m/>
    <m/>
  </r>
  <r>
    <s v="OIL SPRINGS EAST"/>
    <s v="11H-302"/>
    <s v="UNREGULATED"/>
    <s v="55700"/>
    <x v="0"/>
    <n v="557006200009"/>
    <n v="615"/>
    <s v="557006200009.615"/>
    <n v="199009"/>
    <s v="000000"/>
    <x v="12"/>
    <s v="U-20310"/>
    <m/>
    <n v="159432"/>
    <m/>
    <m/>
    <m/>
    <m/>
    <m/>
  </r>
  <r>
    <s v="OIL SPRINGS EAST - ELECTRICAL/CONTROLS"/>
    <s v="11H-302"/>
    <s v="UNREGULATED"/>
    <s v="55700"/>
    <x v="0"/>
    <n v="557006200009"/>
    <n v="84"/>
    <s v="557006200009.84"/>
    <n v="200512"/>
    <s v="000000"/>
    <x v="12"/>
    <s v="U-20310"/>
    <m/>
    <n v="5251"/>
    <m/>
    <m/>
    <m/>
    <m/>
    <m/>
  </r>
  <r>
    <s v="OIL SPRINGS NORTH"/>
    <s v="11H-207"/>
    <s v="UNREGULATED"/>
    <s v="55700"/>
    <x v="0"/>
    <n v="557006200011"/>
    <n v="615"/>
    <s v="557006200011.615"/>
    <n v="199012"/>
    <s v="000000"/>
    <x v="12"/>
    <s v="U-20310"/>
    <m/>
    <n v="284401"/>
    <m/>
    <m/>
    <m/>
    <m/>
    <m/>
  </r>
  <r>
    <s v="OIL SPRINGS NORTH - TELEMETRY"/>
    <s v="11H-207"/>
    <s v="UNREGULATED"/>
    <s v="55700"/>
    <x v="0"/>
    <n v="557006200011"/>
    <n v="780"/>
    <s v="557006200011.780"/>
    <n v="199012"/>
    <s v="000000"/>
    <x v="12"/>
    <s v="U-20310"/>
    <m/>
    <n v="8598"/>
    <m/>
    <m/>
    <m/>
    <m/>
    <m/>
  </r>
  <r>
    <s v="OIL SPRINGS NORTH"/>
    <s v="11H-207"/>
    <s v="UNREGULATED"/>
    <s v="55700"/>
    <x v="0"/>
    <n v="557006200012"/>
    <n v="615"/>
    <s v="557006200012.615"/>
    <n v="199112"/>
    <s v="000000"/>
    <x v="12"/>
    <s v="U-20310"/>
    <m/>
    <n v="5781"/>
    <m/>
    <m/>
    <m/>
    <m/>
    <m/>
  </r>
  <r>
    <s v="OIL SPRINGS NORTH - TELEMETRY SCADA UPGRADE"/>
    <s v="11H-207"/>
    <s v="UNREGULATED"/>
    <s v="55700"/>
    <x v="0"/>
    <n v="557006200056"/>
    <n v="780"/>
    <s v="557006200056.780"/>
    <n v="200901"/>
    <s v="000000"/>
    <x v="12"/>
    <s v="U-20310"/>
    <m/>
    <n v="1729.53"/>
    <m/>
    <m/>
    <n v="17.010000000000002"/>
    <m/>
    <m/>
  </r>
  <r>
    <s v="OIL SPRINGS EAST-DEHYDRATION SYSTEM"/>
    <s v="11H-302"/>
    <s v="UNREGULATED"/>
    <s v="55700"/>
    <x v="0"/>
    <n v="557006200083"/>
    <n v="150"/>
    <s v="557006200083.150"/>
    <n v="201103"/>
    <s v="000000"/>
    <x v="12"/>
    <s v="U-20310"/>
    <m/>
    <n v="17578.53"/>
    <m/>
    <m/>
    <m/>
    <m/>
    <m/>
  </r>
  <r>
    <s v="OIL SPRINGS EAST-PIPE,VALVE,MISC"/>
    <s v="11H-302"/>
    <s v="UNREGULATED"/>
    <s v="55700"/>
    <x v="0"/>
    <n v="557006200083"/>
    <n v="615"/>
    <s v="557006200083.615"/>
    <n v="201103"/>
    <s v="000000"/>
    <x v="12"/>
    <s v="U-20310"/>
    <m/>
    <n v="24848.92"/>
    <m/>
    <m/>
    <m/>
    <m/>
    <m/>
  </r>
  <r>
    <s v="OIL SPRINGS EAST-ELECTRICAL CONTROLS"/>
    <s v="11H-302"/>
    <s v="UNREGULATED"/>
    <s v="55700"/>
    <x v="0"/>
    <n v="557006200083"/>
    <n v="780"/>
    <s v="557006200083.780"/>
    <n v="201103"/>
    <s v="000000"/>
    <x v="12"/>
    <s v="U-20310"/>
    <m/>
    <n v="512.91999999999996"/>
    <m/>
    <m/>
    <m/>
    <m/>
    <m/>
  </r>
  <r>
    <s v="Oil Springs Moisture Analyzer"/>
    <s v="11H-302"/>
    <s v="UNREGULATED"/>
    <s v="55700"/>
    <x v="0"/>
    <n v="557006200094"/>
    <n v="780"/>
    <s v="557006200094.780"/>
    <n v="201211"/>
    <s v="000000"/>
    <x v="12"/>
    <s v="U-20310"/>
    <m/>
    <n v="2338.67"/>
    <m/>
    <m/>
    <m/>
    <m/>
    <m/>
  </r>
  <r>
    <s v="Oil Springs Valve Site"/>
    <s v="11H-302"/>
    <s v="UNREGULATED"/>
    <s v="55700"/>
    <x v="0"/>
    <n v="557006200121"/>
    <n v="780"/>
    <s v="557006200121.780"/>
    <n v="201306"/>
    <s v="000000"/>
    <x v="12"/>
    <s v="U-20310"/>
    <m/>
    <n v="6767.4"/>
    <m/>
    <m/>
    <m/>
    <m/>
    <m/>
  </r>
  <r>
    <s v="STO ULTRASONIC ELECTRONIC METER -Electronic Cont"/>
    <s v="11H-206"/>
    <s v="UNREGULATED"/>
    <s v="55700"/>
    <x v="0"/>
    <n v="557006200142"/>
    <n v="780"/>
    <s v="557006200142.780"/>
    <n v="201510"/>
    <s v="000000"/>
    <x v="12"/>
    <s v="U-20310"/>
    <m/>
    <n v="2480.3000000000002"/>
    <m/>
    <m/>
    <m/>
    <m/>
    <m/>
  </r>
  <r>
    <s v="Oil Springs East Comp Stn # Storage Tank Compl ("/>
    <s v="11H-303"/>
    <s v="UNREGULATED"/>
    <s v="55700"/>
    <x v="0"/>
    <n v="557006200191"/>
    <n v="615"/>
    <s v="557006200191.615"/>
    <n v="201712"/>
    <s v="000000"/>
    <x v="12"/>
    <s v="U-20310"/>
    <m/>
    <n v="10254.35"/>
    <m/>
    <m/>
    <m/>
    <m/>
    <m/>
  </r>
  <r>
    <s v="OIL SPRINGS NORTH"/>
    <s v="11H-207"/>
    <s v="UNREGULATED"/>
    <s v="55700"/>
    <x v="0"/>
    <n v="557006200207"/>
    <n v="615"/>
    <s v="557006200207.615"/>
    <n v="199309"/>
    <s v="000000"/>
    <x v="12"/>
    <s v="U-20310"/>
    <m/>
    <n v="391.3"/>
    <m/>
    <m/>
    <m/>
    <m/>
    <m/>
  </r>
  <r>
    <s v="Oil Springs Well Stimulation Well ICG1"/>
    <s v="11H-206"/>
    <s v="REGULATED"/>
    <s v="45300"/>
    <x v="5"/>
    <n v="453006200341"/>
    <n v="910"/>
    <s v="453006200341.910"/>
    <n v="201207"/>
    <s v="000000"/>
    <x v="12"/>
    <n v="20310"/>
    <n v="15958.04"/>
    <m/>
    <m/>
    <m/>
    <m/>
    <m/>
    <m/>
  </r>
  <r>
    <s v="Oil Springs Well Stimulation Well ICG1"/>
    <s v="11H-206"/>
    <s v="UNREGULATED"/>
    <s v="55300"/>
    <x v="5"/>
    <n v="553006200341"/>
    <n v="910"/>
    <s v="553006200341.910"/>
    <n v="201207"/>
    <s v="000000"/>
    <x v="12"/>
    <s v="U-20310"/>
    <m/>
    <n v="19083.759999999998"/>
    <m/>
    <m/>
    <m/>
    <m/>
    <m/>
  </r>
  <r>
    <s v="Oil Springs Well Stimulation Well ICG2"/>
    <s v="11H-206"/>
    <s v="REGULATED"/>
    <s v="45300"/>
    <x v="5"/>
    <n v="453006200342"/>
    <n v="910"/>
    <s v="453006200342.910"/>
    <n v="201207"/>
    <s v="000000"/>
    <x v="12"/>
    <n v="20310"/>
    <n v="2023.43"/>
    <m/>
    <m/>
    <m/>
    <m/>
    <m/>
    <m/>
  </r>
  <r>
    <s v="Oil Springs Well Stimulation Well ICG2"/>
    <s v="11H-206"/>
    <s v="UNREGULATED"/>
    <s v="55300"/>
    <x v="5"/>
    <n v="553006200342"/>
    <n v="910"/>
    <s v="553006200342.910"/>
    <n v="201207"/>
    <s v="000000"/>
    <x v="12"/>
    <s v="U-20310"/>
    <m/>
    <n v="2419.7600000000002"/>
    <m/>
    <m/>
    <m/>
    <m/>
    <m/>
  </r>
  <r>
    <s v="Oil Springs Well Stimulation Well ICG3"/>
    <s v="11H-206"/>
    <s v="REGULATED"/>
    <s v="45300"/>
    <x v="5"/>
    <n v="453006200343"/>
    <n v="910"/>
    <s v="453006200343.910"/>
    <n v="201207"/>
    <s v="000000"/>
    <x v="12"/>
    <n v="20310"/>
    <n v="15983.67"/>
    <m/>
    <m/>
    <m/>
    <m/>
    <m/>
    <m/>
  </r>
  <r>
    <s v="Oil Springs Well Stimulation Well ICG3"/>
    <s v="11H-206"/>
    <s v="UNREGULATED"/>
    <s v="55300"/>
    <x v="5"/>
    <n v="553006200343"/>
    <n v="910"/>
    <s v="553006200343.910"/>
    <n v="201207"/>
    <s v="000000"/>
    <x v="12"/>
    <s v="U-20310"/>
    <m/>
    <n v="19114.41"/>
    <m/>
    <m/>
    <m/>
    <m/>
    <m/>
  </r>
  <r>
    <s v="Oil Springs Well Stimulation Well ICG4"/>
    <s v="11H-206"/>
    <s v="REGULATED"/>
    <s v="45300"/>
    <x v="5"/>
    <n v="453006200344"/>
    <n v="910"/>
    <s v="453006200344.910"/>
    <n v="201207"/>
    <s v="000000"/>
    <x v="12"/>
    <n v="20310"/>
    <n v="2024.62"/>
    <m/>
    <m/>
    <m/>
    <m/>
    <m/>
    <m/>
  </r>
  <r>
    <s v="Oil Springs Well Stimulation Well ICG4"/>
    <s v="11H-206"/>
    <s v="UNREGULATED"/>
    <s v="55300"/>
    <x v="5"/>
    <n v="553006200344"/>
    <n v="910"/>
    <s v="553006200344.910"/>
    <n v="201207"/>
    <s v="000000"/>
    <x v="12"/>
    <s v="U-20310"/>
    <m/>
    <n v="2421.1799999999998"/>
    <m/>
    <m/>
    <m/>
    <m/>
    <m/>
  </r>
  <r>
    <s v="Oil Springs Well Stimulation Well ICG5"/>
    <s v="11H-206"/>
    <s v="REGULATED"/>
    <s v="45300"/>
    <x v="5"/>
    <n v="453006200345"/>
    <n v="910"/>
    <s v="453006200345.910"/>
    <n v="201207"/>
    <s v="000000"/>
    <x v="12"/>
    <n v="20310"/>
    <n v="15986.9"/>
    <m/>
    <m/>
    <m/>
    <m/>
    <m/>
    <m/>
  </r>
  <r>
    <s v="Oil Springs Well Stimulation Well ICG5"/>
    <s v="11H-206"/>
    <s v="UNREGULATED"/>
    <s v="55300"/>
    <x v="5"/>
    <n v="553006200345"/>
    <n v="910"/>
    <s v="553006200345.910"/>
    <n v="201207"/>
    <s v="000000"/>
    <x v="12"/>
    <s v="U-20310"/>
    <m/>
    <n v="19118.28"/>
    <m/>
    <m/>
    <m/>
    <m/>
    <m/>
  </r>
  <r>
    <s v="Oil Springs Well Stimulation Well ICG6"/>
    <s v="11H-206"/>
    <s v="REGULATED"/>
    <s v="45300"/>
    <x v="5"/>
    <n v="453006200346"/>
    <n v="910"/>
    <s v="453006200346.910"/>
    <n v="201207"/>
    <s v="000000"/>
    <x v="12"/>
    <n v="20310"/>
    <n v="2024.7"/>
    <m/>
    <m/>
    <m/>
    <m/>
    <m/>
    <m/>
  </r>
  <r>
    <s v="Oil Springs Well Stimulation Well ICG6"/>
    <s v="11H-206"/>
    <s v="UNREGULATED"/>
    <s v="55300"/>
    <x v="5"/>
    <n v="553006200346"/>
    <n v="910"/>
    <s v="553006200346.910"/>
    <n v="201207"/>
    <s v="000000"/>
    <x v="12"/>
    <s v="U-20310"/>
    <m/>
    <n v="2421.29"/>
    <m/>
    <m/>
    <m/>
    <m/>
    <m/>
  </r>
  <r>
    <s v="PAYNE"/>
    <s v="12F-502"/>
    <s v="REGULATED"/>
    <s v="45600"/>
    <x v="2"/>
    <n v="456005300002"/>
    <n v="615"/>
    <s v="456005300002.615"/>
    <n v="197609"/>
    <s v="000000"/>
    <x v="33"/>
    <n v="20310"/>
    <n v="746726.82"/>
    <m/>
    <m/>
    <m/>
    <m/>
    <m/>
    <m/>
  </r>
  <r>
    <s v="PAYNE"/>
    <s v="12F-502"/>
    <s v="UNREGULATED"/>
    <s v="55600"/>
    <x v="2"/>
    <n v="556005300002"/>
    <n v="615"/>
    <s v="556005300002.615"/>
    <n v="197609"/>
    <s v="000000"/>
    <x v="33"/>
    <s v="U-20310"/>
    <m/>
    <n v="451136"/>
    <m/>
    <m/>
    <m/>
    <m/>
    <m/>
  </r>
  <r>
    <s v="PAYNE"/>
    <s v="12F-502"/>
    <s v="UNREGULATED"/>
    <s v="55600"/>
    <x v="2"/>
    <n v="556005300060"/>
    <n v="80"/>
    <s v="556005300060.80"/>
    <n v="200809"/>
    <s v="000000"/>
    <x v="33"/>
    <s v="U-20310"/>
    <m/>
    <n v="187913.58"/>
    <m/>
    <m/>
    <m/>
    <m/>
    <m/>
  </r>
  <r>
    <s v="PAYNE"/>
    <s v="12F-502"/>
    <s v="UNREGULATED"/>
    <s v="55600"/>
    <x v="2"/>
    <n v="556005300060"/>
    <n v="84"/>
    <s v="556005300060.84"/>
    <n v="200809"/>
    <s v="000000"/>
    <x v="33"/>
    <s v="U-20310"/>
    <m/>
    <n v="499116.26"/>
    <m/>
    <m/>
    <m/>
    <m/>
    <m/>
  </r>
  <r>
    <s v="PAYNE"/>
    <s v="12F-502"/>
    <s v="UNREGULATED"/>
    <s v="55600"/>
    <x v="2"/>
    <n v="556005300060"/>
    <n v="190"/>
    <s v="556005300060.190"/>
    <n v="200809"/>
    <s v="000000"/>
    <x v="33"/>
    <s v="U-20310"/>
    <m/>
    <n v="156322.57"/>
    <m/>
    <m/>
    <m/>
    <m/>
    <m/>
  </r>
  <r>
    <s v="PAYNE"/>
    <s v="12F-502"/>
    <s v="UNREGULATED"/>
    <s v="55600"/>
    <x v="2"/>
    <n v="556005300060"/>
    <n v="615"/>
    <s v="556005300060.615"/>
    <n v="200809"/>
    <s v="000000"/>
    <x v="33"/>
    <s v="U-20310"/>
    <m/>
    <n v="209955.1"/>
    <m/>
    <m/>
    <m/>
    <m/>
    <m/>
  </r>
  <r>
    <s v="PAYNE"/>
    <s v="12F-502"/>
    <s v="UNREGULATED"/>
    <s v="55600"/>
    <x v="2"/>
    <n v="556005300060"/>
    <n v="790"/>
    <s v="556005300060.790"/>
    <n v="200809"/>
    <s v="000000"/>
    <x v="33"/>
    <s v="U-20310"/>
    <m/>
    <n v="103532.27"/>
    <m/>
    <m/>
    <m/>
    <m/>
    <m/>
  </r>
  <r>
    <s v="PAYNE - STEEL - NPS 8    (219.1)"/>
    <s v="12F-502"/>
    <s v="REGULATED"/>
    <s v="45500"/>
    <x v="3"/>
    <n v="455005300800"/>
    <n v="1087"/>
    <s v="455005300800.1087"/>
    <n v="198609"/>
    <s v="000000"/>
    <x v="33"/>
    <n v="20310"/>
    <n v="0"/>
    <m/>
    <m/>
    <m/>
    <m/>
    <m/>
    <m/>
  </r>
  <r>
    <s v="PAYNE - STEEL - NPS 8    (219.1)"/>
    <s v="12F-502"/>
    <s v="UNREGULATED"/>
    <s v="55500"/>
    <x v="3"/>
    <n v="555005300800"/>
    <n v="1087"/>
    <s v="555005300800.1087"/>
    <n v="198609"/>
    <s v="000000"/>
    <x v="33"/>
    <s v="U-20310"/>
    <m/>
    <n v="0"/>
    <m/>
    <m/>
    <m/>
    <m/>
    <m/>
  </r>
  <r>
    <s v="PAYNE - AFTERCOOLERS"/>
    <s v="12F-502"/>
    <s v="REGULATED"/>
    <s v="45600"/>
    <x v="2"/>
    <n v="456005300002"/>
    <n v="5"/>
    <s v="456005300002.5"/>
    <n v="197609"/>
    <s v="000000"/>
    <x v="33"/>
    <n v="20310"/>
    <n v="94289.1"/>
    <m/>
    <m/>
    <m/>
    <m/>
    <m/>
    <m/>
  </r>
  <r>
    <s v="PAYNE - AFTERCOOLERS"/>
    <s v="12F-502"/>
    <s v="UNREGULATED"/>
    <s v="55600"/>
    <x v="2"/>
    <n v="556005300002"/>
    <n v="5"/>
    <s v="556005300002.5"/>
    <n v="197609"/>
    <s v="000000"/>
    <x v="33"/>
    <s v="U-20310"/>
    <m/>
    <n v="56965"/>
    <m/>
    <m/>
    <m/>
    <m/>
    <m/>
  </r>
  <r>
    <s v="PAYNE - BASE PRESSURE GAS"/>
    <m/>
    <s v="REGULATED"/>
    <s v="45800"/>
    <x v="6"/>
    <n v="458005300001"/>
    <n v="1064"/>
    <s v="458005300001.1064"/>
    <n v="196403"/>
    <s v="000000"/>
    <x v="33"/>
    <n v="20310"/>
    <n v="769998.76"/>
    <m/>
    <m/>
    <m/>
    <m/>
    <m/>
    <m/>
  </r>
  <r>
    <s v="PAYNE - BASE PRESSURE GAS"/>
    <m/>
    <s v="UNREGULATED"/>
    <s v="55800"/>
    <x v="6"/>
    <n v="558005300001"/>
    <n v="1064"/>
    <s v="558005300001.1064"/>
    <n v="196403"/>
    <s v="000000"/>
    <x v="33"/>
    <s v="U-20310"/>
    <m/>
    <n v="465197"/>
    <m/>
    <m/>
    <m/>
    <m/>
    <m/>
  </r>
  <r>
    <s v="PAYNE - BUILDING"/>
    <s v="12F-502"/>
    <s v="REGULATED"/>
    <s v="45200"/>
    <x v="1"/>
    <n v="452005300125"/>
    <n v="763"/>
    <s v="452005300125.763"/>
    <n v="201301"/>
    <s v="000000"/>
    <x v="33"/>
    <n v="20310"/>
    <n v="6843.39"/>
    <m/>
    <m/>
    <m/>
    <m/>
    <m/>
    <m/>
  </r>
  <r>
    <s v="PAYNE - BUILDING"/>
    <s v="12F-502"/>
    <s v="UNREGULATED"/>
    <s v="55200"/>
    <x v="1"/>
    <n v="552005300125"/>
    <n v="763"/>
    <s v="552005300125.763"/>
    <n v="200809"/>
    <s v="000000"/>
    <x v="33"/>
    <s v="U-20310"/>
    <m/>
    <n v="4149.42"/>
    <m/>
    <m/>
    <n v="15.29"/>
    <m/>
    <m/>
  </r>
  <r>
    <s v="PAYNE - CASE"/>
    <s v="12F-502"/>
    <s v="REGULATED"/>
    <s v="45600"/>
    <x v="2"/>
    <n v="456005300002"/>
    <n v="82"/>
    <s v="456005300002.82"/>
    <n v="197609"/>
    <s v="000000"/>
    <x v="33"/>
    <n v="20310"/>
    <n v="24346.04"/>
    <m/>
    <m/>
    <m/>
    <m/>
    <m/>
    <m/>
  </r>
  <r>
    <s v="PAYNE - CASE"/>
    <s v="12F-502"/>
    <s v="UNREGULATED"/>
    <s v="55600"/>
    <x v="2"/>
    <n v="556005300002"/>
    <n v="82"/>
    <s v="556005300002.82"/>
    <n v="197609"/>
    <s v="000000"/>
    <x v="33"/>
    <s v="U-20310"/>
    <m/>
    <n v="14709"/>
    <m/>
    <m/>
    <m/>
    <m/>
    <m/>
  </r>
  <r>
    <s v="PAYNE - COMPERSSOR BUILDING"/>
    <s v="12F-502"/>
    <s v="REGULATED"/>
    <s v="45200"/>
    <x v="1"/>
    <n v="452005300136"/>
    <n v="761"/>
    <s v="452005300136.761"/>
    <n v="200812"/>
    <s v="000000"/>
    <x v="33"/>
    <n v="20310"/>
    <n v="49790.06"/>
    <m/>
    <m/>
    <n v="5497.71"/>
    <m/>
    <m/>
    <m/>
  </r>
  <r>
    <s v="PAYNE - COMPERSSOR BUILDING"/>
    <s v="12F-502"/>
    <s v="REGULATED"/>
    <s v="45200"/>
    <x v="1"/>
    <n v="452005300136"/>
    <n v="763"/>
    <s v="452005300136.763"/>
    <n v="200812"/>
    <s v="000000"/>
    <x v="33"/>
    <n v="20310"/>
    <n v="3929.77"/>
    <m/>
    <m/>
    <n v="433.91"/>
    <m/>
    <m/>
    <m/>
  </r>
  <r>
    <s v="PAYNE - COMPERSSOR BUILDING"/>
    <s v="12F-502"/>
    <s v="UNREGULATED"/>
    <s v="55200"/>
    <x v="1"/>
    <n v="552005300136"/>
    <n v="761"/>
    <s v="552005300136.761"/>
    <n v="200812"/>
    <s v="000000"/>
    <x v="33"/>
    <s v="U-20310"/>
    <m/>
    <n v="26794.54"/>
    <m/>
    <m/>
    <n v="37.26"/>
    <m/>
    <m/>
  </r>
  <r>
    <s v="PAYNE - COMPERSSOR BUILDING"/>
    <s v="12F-502"/>
    <s v="UNREGULATED"/>
    <s v="55200"/>
    <x v="1"/>
    <n v="552005300136"/>
    <n v="763"/>
    <s v="552005300136.763"/>
    <n v="200812"/>
    <s v="000000"/>
    <x v="33"/>
    <s v="U-20310"/>
    <m/>
    <n v="2114.81"/>
    <m/>
    <m/>
    <n v="2.94"/>
    <m/>
    <m/>
  </r>
  <r>
    <s v="PAYNE - COMPRESSION UPGRADES - ELECT/CTRLS"/>
    <s v="12F-502"/>
    <s v="UNREGULATED"/>
    <s v="55600"/>
    <x v="2"/>
    <n v="556005300079"/>
    <n v="169"/>
    <s v="556005300079.169"/>
    <n v="200911"/>
    <s v="000000"/>
    <x v="33"/>
    <s v="U-20310"/>
    <m/>
    <n v="1976.44"/>
    <m/>
    <m/>
    <m/>
    <m/>
    <m/>
  </r>
  <r>
    <s v="PAYNE - COMPRESSION UPGRADES - PIPING &amp; MISC"/>
    <s v="12F-502"/>
    <s v="UNREGULATED"/>
    <s v="55600"/>
    <x v="2"/>
    <n v="556005300079"/>
    <n v="615"/>
    <s v="556005300079.615"/>
    <n v="200911"/>
    <s v="000000"/>
    <x v="33"/>
    <s v="U-20310"/>
    <m/>
    <n v="78337.72"/>
    <m/>
    <m/>
    <m/>
    <m/>
    <m/>
  </r>
  <r>
    <s v="PAYNE - COMPRESSION UPGRADES - SCRUBBER"/>
    <s v="12F-502"/>
    <s v="UNREGULATED"/>
    <s v="55600"/>
    <x v="2"/>
    <n v="556005300079"/>
    <n v="720"/>
    <s v="556005300079.720"/>
    <n v="200911"/>
    <s v="000000"/>
    <x v="33"/>
    <s v="U-20310"/>
    <m/>
    <n v="1029.48"/>
    <m/>
    <m/>
    <m/>
    <m/>
    <m/>
  </r>
  <r>
    <s v="PAYNE - COMPRESSION UPGRADES-Electric/Ctrls"/>
    <s v="12F-502"/>
    <s v="REGULATED"/>
    <s v="45600"/>
    <x v="2"/>
    <n v="456005300079"/>
    <n v="169"/>
    <s v="456005300079.169"/>
    <n v="200911"/>
    <s v="000000"/>
    <x v="33"/>
    <n v="20310"/>
    <n v="1018.55"/>
    <m/>
    <m/>
    <m/>
    <m/>
    <m/>
    <m/>
  </r>
  <r>
    <s v="PAYNE - COMPRESSION UPGRADES-PIPING &amp; MISC"/>
    <s v="12F-502"/>
    <s v="REGULATED"/>
    <s v="45600"/>
    <x v="2"/>
    <n v="456005300079"/>
    <n v="615"/>
    <s v="456005300079.615"/>
    <n v="200911"/>
    <s v="000000"/>
    <x v="33"/>
    <n v="20310"/>
    <n v="40535.910000000003"/>
    <m/>
    <m/>
    <m/>
    <m/>
    <m/>
    <m/>
  </r>
  <r>
    <s v="PAYNE - COMPRESSION UPGRADES-Scrubber/Filter"/>
    <s v="12F-502"/>
    <s v="REGULATED"/>
    <s v="45600"/>
    <x v="2"/>
    <n v="456005300079"/>
    <n v="720"/>
    <s v="456005300079.720"/>
    <n v="200911"/>
    <s v="000000"/>
    <x v="33"/>
    <n v="20310"/>
    <n v="530.54"/>
    <m/>
    <m/>
    <m/>
    <m/>
    <m/>
    <m/>
  </r>
  <r>
    <s v="PAYNE - COMPRESSOR BLDG - UPS BATTERY"/>
    <s v="12F-502"/>
    <s v="REGULATED"/>
    <s v="45200"/>
    <x v="1"/>
    <n v="452005300154"/>
    <n v="761"/>
    <s v="452005300154.761"/>
    <n v="200901"/>
    <s v="000000"/>
    <x v="33"/>
    <n v="20310"/>
    <n v="14009.02"/>
    <m/>
    <m/>
    <n v="3812.71"/>
    <m/>
    <m/>
    <m/>
  </r>
  <r>
    <s v="PAYNE - COMPRESSOR BLDG - UPS BATTERY"/>
    <s v="12F-502"/>
    <s v="UNREGULATED"/>
    <s v="55200"/>
    <x v="1"/>
    <n v="552005300154"/>
    <n v="763"/>
    <s v="552005300154.763"/>
    <n v="200901"/>
    <s v="000000"/>
    <x v="33"/>
    <s v="U-20310"/>
    <m/>
    <n v="6159.65"/>
    <m/>
    <m/>
    <m/>
    <m/>
    <m/>
  </r>
  <r>
    <s v="PAYNE - COMPRESSOR BUILDING"/>
    <s v="12F-502"/>
    <s v="REGULATED"/>
    <s v="45200"/>
    <x v="1"/>
    <n v="452005300122"/>
    <n v="760"/>
    <s v="452005300122.760"/>
    <n v="200811"/>
    <s v="000000"/>
    <x v="33"/>
    <n v="20310"/>
    <n v="7952.2"/>
    <m/>
    <m/>
    <n v="878.06"/>
    <m/>
    <m/>
    <m/>
  </r>
  <r>
    <s v="PAYNE - COMPRESSOR BUILDING"/>
    <s v="12F-502"/>
    <s v="UNREGULATED"/>
    <s v="55200"/>
    <x v="1"/>
    <n v="552005300122"/>
    <n v="760"/>
    <s v="552005300122.760"/>
    <n v="200811"/>
    <s v="000000"/>
    <x v="33"/>
    <s v="U-20310"/>
    <m/>
    <n v="4279.4799999999996"/>
    <m/>
    <m/>
    <n v="5.95"/>
    <m/>
    <m/>
  </r>
  <r>
    <s v="PAYNE - COMPRESSOR BUILDING - ELECTRICAL"/>
    <s v="12F-502"/>
    <s v="REGULATED"/>
    <s v="45200"/>
    <x v="1"/>
    <n v="452005300090"/>
    <n v="761"/>
    <s v="452005300090.761"/>
    <n v="199812"/>
    <s v="000000"/>
    <x v="33"/>
    <n v="20310"/>
    <n v="68130.820000000007"/>
    <m/>
    <m/>
    <m/>
    <m/>
    <m/>
    <m/>
  </r>
  <r>
    <s v="PAYNE - COMPRESSOR BUILDING - ELECTRICAL"/>
    <s v="12F-502"/>
    <s v="UNREGULATED"/>
    <s v="55200"/>
    <x v="1"/>
    <n v="552005300090"/>
    <n v="761"/>
    <s v="552005300090.761"/>
    <n v="199812"/>
    <s v="000000"/>
    <x v="33"/>
    <s v="U-20310"/>
    <m/>
    <n v="41162"/>
    <m/>
    <m/>
    <m/>
    <m/>
    <m/>
  </r>
  <r>
    <s v="PAYNE - COMPRESSOR BUILDING - FENCE"/>
    <s v="12F-502"/>
    <s v="REGULATED"/>
    <s v="45200"/>
    <x v="1"/>
    <n v="452005300090"/>
    <n v="230"/>
    <s v="452005300090.230"/>
    <n v="199812"/>
    <s v="000000"/>
    <x v="33"/>
    <n v="20310"/>
    <n v="368.75"/>
    <m/>
    <n v="368.75"/>
    <m/>
    <m/>
    <m/>
    <m/>
  </r>
  <r>
    <s v="PAYNE - COMPRESSOR BUILDING - FOUNDATION"/>
    <s v="12F-502"/>
    <s v="REGULATED"/>
    <s v="45200"/>
    <x v="1"/>
    <n v="452005300090"/>
    <n v="240"/>
    <s v="452005300090.240"/>
    <n v="199812"/>
    <s v="000000"/>
    <x v="33"/>
    <n v="20310"/>
    <n v="6403.31"/>
    <m/>
    <m/>
    <m/>
    <m/>
    <m/>
    <m/>
  </r>
  <r>
    <s v="PAYNE - COMPRESSOR BUILDING - FOUNDATION"/>
    <s v="12F-502"/>
    <s v="UNREGULATED"/>
    <s v="55200"/>
    <x v="1"/>
    <n v="552005300090"/>
    <n v="240"/>
    <s v="552005300090.240"/>
    <n v="199812"/>
    <s v="000000"/>
    <x v="33"/>
    <s v="U-20310"/>
    <m/>
    <n v="3868"/>
    <m/>
    <m/>
    <m/>
    <m/>
    <m/>
  </r>
  <r>
    <s v="PAYNE - COMPRESSOR BUILDING - HVAC"/>
    <s v="12F-502"/>
    <s v="REGULATED"/>
    <s v="45200"/>
    <x v="1"/>
    <n v="452005300090"/>
    <n v="760"/>
    <s v="452005300090.760"/>
    <n v="199812"/>
    <s v="000000"/>
    <x v="33"/>
    <n v="20310"/>
    <n v="19295.16"/>
    <m/>
    <m/>
    <m/>
    <m/>
    <m/>
    <m/>
  </r>
  <r>
    <s v="PAYNE - COMPRESSOR BUILDING - HVAC"/>
    <s v="12F-502"/>
    <s v="UNREGULATED"/>
    <s v="55200"/>
    <x v="1"/>
    <n v="552005300090"/>
    <n v="760"/>
    <s v="552005300090.760"/>
    <n v="199812"/>
    <s v="000000"/>
    <x v="33"/>
    <s v="U-20310"/>
    <m/>
    <n v="11657"/>
    <m/>
    <m/>
    <m/>
    <m/>
    <m/>
  </r>
  <r>
    <s v="PAYNE - COMPRESSOR BUILDING - MISC"/>
    <s v="12F-502"/>
    <s v="REGULATED"/>
    <s v="45200"/>
    <x v="1"/>
    <n v="452005300090"/>
    <n v="769"/>
    <s v="452005300090.769"/>
    <n v="199812"/>
    <s v="000000"/>
    <x v="33"/>
    <n v="20310"/>
    <n v="2532.12"/>
    <m/>
    <m/>
    <m/>
    <m/>
    <m/>
    <m/>
  </r>
  <r>
    <s v="PAYNE - COMPRESSOR BUILDING - MISC"/>
    <s v="12F-502"/>
    <s v="UNREGULATED"/>
    <s v="55200"/>
    <x v="1"/>
    <n v="552005300090"/>
    <n v="769"/>
    <s v="552005300090.769"/>
    <n v="199812"/>
    <s v="000000"/>
    <x v="33"/>
    <s v="U-20310"/>
    <m/>
    <n v="1530"/>
    <m/>
    <m/>
    <m/>
    <m/>
    <m/>
  </r>
  <r>
    <s v="PAYNE - COMPRESSOR BUILDING - SUPERSTRUCTURE"/>
    <s v="12F-502"/>
    <s v="REGULATED"/>
    <s v="45200"/>
    <x v="1"/>
    <n v="452005300090"/>
    <n v="763"/>
    <s v="452005300090.763"/>
    <n v="197603"/>
    <s v="000000"/>
    <x v="33"/>
    <n v="20310"/>
    <n v="38829.47"/>
    <m/>
    <m/>
    <m/>
    <m/>
    <m/>
    <m/>
  </r>
  <r>
    <s v="PAYNE - COMPRESSOR BUILDING - SUPERSTRUCTURE"/>
    <s v="12F-502"/>
    <s v="UNREGULATED"/>
    <s v="55200"/>
    <x v="1"/>
    <n v="552005300090"/>
    <n v="763"/>
    <s v="552005300090.763"/>
    <n v="197603"/>
    <s v="000000"/>
    <x v="33"/>
    <s v="U-20310"/>
    <m/>
    <n v="23459"/>
    <m/>
    <m/>
    <m/>
    <m/>
    <m/>
  </r>
  <r>
    <s v="PAYNE - CONTROL BUILDING"/>
    <s v="12F-502"/>
    <s v="REGULATED"/>
    <s v="45200"/>
    <x v="1"/>
    <n v="452005300092"/>
    <n v="763"/>
    <s v="452005300092.763"/>
    <n v="199302"/>
    <s v="000000"/>
    <x v="33"/>
    <n v="20310"/>
    <n v="39885.730000000003"/>
    <m/>
    <m/>
    <m/>
    <m/>
    <m/>
    <m/>
  </r>
  <r>
    <s v="PAYNE - CONTROL BUILDING"/>
    <s v="12F-502"/>
    <s v="UNREGULATED"/>
    <s v="55200"/>
    <x v="1"/>
    <n v="552005300092"/>
    <n v="763"/>
    <s v="552005300092.763"/>
    <n v="199302"/>
    <s v="000000"/>
    <x v="33"/>
    <s v="U-20310"/>
    <m/>
    <n v="24097"/>
    <m/>
    <m/>
    <m/>
    <m/>
    <m/>
  </r>
  <r>
    <s v="PAYNE STATION"/>
    <s v="12F-502"/>
    <s v="REGULATED"/>
    <s v="45700"/>
    <x v="0"/>
    <n v="457005300002"/>
    <n v="615"/>
    <s v="457005300002.615"/>
    <n v="197809"/>
    <s v="000000"/>
    <x v="33"/>
    <n v="20310"/>
    <n v="2285131.96"/>
    <m/>
    <m/>
    <m/>
    <m/>
    <m/>
    <m/>
  </r>
  <r>
    <s v="PAYNE STATION - TELEMETRY"/>
    <s v="12F-502"/>
    <s v="REGULATED"/>
    <s v="45700"/>
    <x v="0"/>
    <n v="457005300002"/>
    <n v="780"/>
    <s v="457005300002.780"/>
    <n v="197809"/>
    <s v="000000"/>
    <x v="33"/>
    <n v="20310"/>
    <n v="109943.82"/>
    <m/>
    <m/>
    <m/>
    <m/>
    <m/>
    <m/>
  </r>
  <r>
    <s v="PAYNE - FOUNDATION"/>
    <s v="12F-502"/>
    <s v="REGULATED"/>
    <s v="45600"/>
    <x v="2"/>
    <n v="456005300002"/>
    <n v="240"/>
    <s v="456005300002.240"/>
    <n v="197609"/>
    <s v="000000"/>
    <x v="33"/>
    <n v="20310"/>
    <n v="1752.68"/>
    <m/>
    <m/>
    <m/>
    <m/>
    <m/>
    <m/>
  </r>
  <r>
    <s v="PAYNE - STEEL - NPS 8    (219.1)"/>
    <s v="12F-502"/>
    <s v="REGULATED"/>
    <s v="45500"/>
    <x v="3"/>
    <n v="455005300800"/>
    <n v="1088"/>
    <s v="455005300800.1088"/>
    <n v="198709"/>
    <s v="000000"/>
    <x v="33"/>
    <n v="20310"/>
    <n v="94768.87"/>
    <m/>
    <m/>
    <m/>
    <m/>
    <m/>
    <m/>
  </r>
  <r>
    <s v="PAYNE - STEEL - NPS 8    (219.1)"/>
    <s v="12F-502"/>
    <s v="UNREGULATED"/>
    <s v="55500"/>
    <x v="3"/>
    <n v="555005300800"/>
    <n v="1088"/>
    <s v="555005300800.1088"/>
    <n v="198709"/>
    <s v="000000"/>
    <x v="33"/>
    <s v="U-20310"/>
    <m/>
    <n v="57255"/>
    <m/>
    <m/>
    <m/>
    <m/>
    <m/>
  </r>
  <r>
    <s v="PAYNE - LAND RIGHTS"/>
    <m/>
    <s v="REGULATED"/>
    <s v="45100"/>
    <x v="4"/>
    <n v="451005300001"/>
    <n v="1995"/>
    <s v="451005300001.1995"/>
    <n v="199506"/>
    <s v="000000"/>
    <x v="33"/>
    <n v="20310"/>
    <n v="225373.13"/>
    <m/>
    <m/>
    <m/>
    <m/>
    <m/>
    <m/>
  </r>
  <r>
    <s v="PAYNE - LAND RIGHTS"/>
    <m/>
    <s v="UNREGULATED"/>
    <s v="55100"/>
    <x v="4"/>
    <n v="551005300001"/>
    <n v="1995"/>
    <s v="551005300001.1995"/>
    <n v="199506"/>
    <s v="000000"/>
    <x v="33"/>
    <s v="U-20310"/>
    <m/>
    <n v="136160"/>
    <m/>
    <m/>
    <m/>
    <m/>
    <m/>
  </r>
  <r>
    <s v="PAYNE - UPS (SOUTH YARD)"/>
    <s v="12F-502"/>
    <s v="REGULATED"/>
    <s v="45700"/>
    <x v="0"/>
    <n v="457005300036"/>
    <n v="615"/>
    <s v="457005300036.615"/>
    <n v="200506"/>
    <s v="000000"/>
    <x v="33"/>
    <n v="20310"/>
    <n v="10109.36"/>
    <m/>
    <m/>
    <m/>
    <m/>
    <m/>
    <m/>
  </r>
  <r>
    <s v="PAYNE - DRIP TANK"/>
    <s v="12F-502"/>
    <s v="REGULATED"/>
    <s v="45700"/>
    <x v="0"/>
    <n v="457005300067"/>
    <n v="615"/>
    <s v="457005300067.615"/>
    <n v="201012"/>
    <s v="000000"/>
    <x v="33"/>
    <n v="20310"/>
    <n v="13248.82"/>
    <m/>
    <m/>
    <m/>
    <m/>
    <m/>
    <m/>
  </r>
  <r>
    <s v="PAYNE - STEEL - NPS 10   (273.0)"/>
    <s v="12F-502"/>
    <s v="REGULATED"/>
    <s v="45500"/>
    <x v="3"/>
    <n v="455005301000"/>
    <n v="1086"/>
    <s v="455005301000.1086"/>
    <n v="198509"/>
    <s v="000000"/>
    <x v="33"/>
    <n v="20310"/>
    <n v="23256.05"/>
    <m/>
    <m/>
    <m/>
    <m/>
    <m/>
    <m/>
  </r>
  <r>
    <s v="PAYNE - STEEL - NPS 10   (273.0)"/>
    <s v="12F-502"/>
    <s v="UNREGULATED"/>
    <s v="55500"/>
    <x v="3"/>
    <n v="555005301000"/>
    <n v="1086"/>
    <s v="555005301000.1086"/>
    <n v="198509"/>
    <s v="000000"/>
    <x v="33"/>
    <s v="U-20310"/>
    <m/>
    <n v="14049.86"/>
    <m/>
    <m/>
    <m/>
    <m/>
    <m/>
  </r>
  <r>
    <s v="PAYNE - STEEL - NPS 10   (273.0)"/>
    <s v="12F-502"/>
    <s v="REGULATED"/>
    <s v="45500"/>
    <x v="3"/>
    <n v="455005301000"/>
    <n v="1088"/>
    <s v="455005301000.1088"/>
    <n v="198709"/>
    <s v="000000"/>
    <x v="33"/>
    <n v="20310"/>
    <n v="165251.85999999999"/>
    <m/>
    <m/>
    <m/>
    <m/>
    <m/>
    <m/>
  </r>
  <r>
    <s v="PAYNE - STEEL - NPS 10   (273.0)"/>
    <s v="12F-502"/>
    <s v="UNREGULATED"/>
    <s v="55500"/>
    <x v="3"/>
    <n v="555005301000"/>
    <n v="1088"/>
    <s v="555005301000.1088"/>
    <n v="198709"/>
    <s v="000000"/>
    <x v="33"/>
    <s v="U-20310"/>
    <m/>
    <n v="99837.01"/>
    <m/>
    <m/>
    <m/>
    <m/>
    <m/>
  </r>
  <r>
    <s v="PAYNE - REGULATOR BLDG - TRANS VALVE BUILDING"/>
    <s v="12F-502"/>
    <s v="REGULATED"/>
    <s v="45200"/>
    <x v="1"/>
    <n v="452005300091"/>
    <n v="763"/>
    <s v="452005300091.763"/>
    <n v="198203"/>
    <s v="000000"/>
    <x v="33"/>
    <n v="20310"/>
    <n v="3784.44"/>
    <m/>
    <m/>
    <m/>
    <m/>
    <m/>
    <m/>
  </r>
  <r>
    <s v="PAYNE - REGULATOR BLDG - TRANS VALVE BUILDING"/>
    <s v="12F-502"/>
    <s v="UNREGULATED"/>
    <s v="55200"/>
    <x v="1"/>
    <n v="552005300091"/>
    <n v="763"/>
    <s v="552005300091.763"/>
    <n v="198203"/>
    <s v="000000"/>
    <x v="33"/>
    <s v="U-20310"/>
    <m/>
    <n v="2287"/>
    <m/>
    <m/>
    <m/>
    <m/>
    <m/>
  </r>
  <r>
    <s v="PAYNE - SCRUBBER"/>
    <s v="12F-502"/>
    <s v="REGULATED"/>
    <s v="45600"/>
    <x v="2"/>
    <n v="456005300002"/>
    <n v="720"/>
    <s v="456005300002.720"/>
    <n v="197609"/>
    <s v="000000"/>
    <x v="33"/>
    <n v="20310"/>
    <n v="2705.44"/>
    <m/>
    <m/>
    <m/>
    <m/>
    <m/>
    <m/>
  </r>
  <r>
    <s v="PAYNE - SCRUBBER"/>
    <s v="12F-502"/>
    <s v="UNREGULATED"/>
    <s v="55600"/>
    <x v="2"/>
    <n v="556005300002"/>
    <n v="720"/>
    <s v="556005300002.720"/>
    <n v="197609"/>
    <s v="000000"/>
    <x v="33"/>
    <s v="U-20310"/>
    <m/>
    <n v="1634"/>
    <m/>
    <m/>
    <m/>
    <m/>
    <m/>
  </r>
  <r>
    <s v="PAYNE - MOISTURE ANALYZER"/>
    <s v="12F-502"/>
    <s v="REGULATED"/>
    <s v="45700"/>
    <x v="0"/>
    <n v="457005300072"/>
    <n v="780"/>
    <s v="457005300072.780"/>
    <n v="201010"/>
    <s v="000000"/>
    <x v="33"/>
    <n v="20310"/>
    <n v="20106.740000000002"/>
    <m/>
    <m/>
    <m/>
    <m/>
    <m/>
    <m/>
  </r>
  <r>
    <s v="Payne - Solar HMI Upgrades"/>
    <s v="12F-502"/>
    <s v="REGULATED"/>
    <s v="45700"/>
    <x v="0"/>
    <n v="457005300131"/>
    <n v="780"/>
    <s v="457005300131.780"/>
    <n v="201412"/>
    <s v="000000"/>
    <x v="33"/>
    <n v="20310"/>
    <n v="10649.72"/>
    <m/>
    <m/>
    <m/>
    <m/>
    <m/>
    <m/>
  </r>
  <r>
    <s v="PAYNE - STEEL - NPS 12   (323.9)"/>
    <s v="12F-502"/>
    <s v="REGULATED"/>
    <s v="45500"/>
    <x v="3"/>
    <n v="455005301200"/>
    <n v="1088"/>
    <s v="455005301200.1088"/>
    <n v="198709"/>
    <s v="000000"/>
    <x v="33"/>
    <n v="20310"/>
    <n v="36789.26"/>
    <m/>
    <m/>
    <m/>
    <m/>
    <m/>
    <m/>
  </r>
  <r>
    <s v="PAYNE POOL - STEEL - NPS 16   (406.4)"/>
    <s v="12F-502"/>
    <s v="REGULATED"/>
    <s v="45500"/>
    <x v="3"/>
    <n v="455005301600"/>
    <n v="1088"/>
    <s v="455005301600.1088"/>
    <n v="198709"/>
    <s v="000000"/>
    <x v="33"/>
    <n v="20310"/>
    <n v="131060.74"/>
    <m/>
    <m/>
    <m/>
    <m/>
    <m/>
    <m/>
  </r>
  <r>
    <s v="PAYNE - STEEL - NPS 12   (323.9)"/>
    <s v="12F-502"/>
    <s v="UNREGULATED"/>
    <s v="55500"/>
    <x v="3"/>
    <n v="555005301200"/>
    <n v="1088"/>
    <s v="555005301200.1088"/>
    <n v="198709"/>
    <s v="000000"/>
    <x v="33"/>
    <s v="U-20310"/>
    <m/>
    <n v="22227"/>
    <m/>
    <m/>
    <m/>
    <m/>
    <m/>
  </r>
  <r>
    <s v="PAYNE POOL - STEEL - NPS 16   (406.4)"/>
    <s v="12F-502"/>
    <s v="UNREGULATED"/>
    <s v="55500"/>
    <x v="3"/>
    <n v="555005301600"/>
    <n v="1088"/>
    <s v="555005301600.1088"/>
    <n v="198709"/>
    <s v="000000"/>
    <x v="33"/>
    <s v="U-20310"/>
    <m/>
    <n v="79180"/>
    <m/>
    <m/>
    <m/>
    <m/>
    <m/>
  </r>
  <r>
    <s v="PAYNE - STEEL - NPS 20   (508.0)"/>
    <s v="12F-502"/>
    <s v="REGULATED"/>
    <s v="45500"/>
    <x v="3"/>
    <n v="455005302000"/>
    <n v="1058"/>
    <s v="455005302000.1058"/>
    <n v="195709"/>
    <s v="000000"/>
    <x v="33"/>
    <n v="20310"/>
    <n v="1424045.26"/>
    <m/>
    <m/>
    <m/>
    <m/>
    <m/>
    <m/>
  </r>
  <r>
    <s v="PAYNE - STEEL - NPS 20   (508.0)"/>
    <s v="12F-502"/>
    <s v="UNREGULATED"/>
    <s v="55500"/>
    <x v="3"/>
    <n v="555005302000"/>
    <n v="1058"/>
    <s v="555005302000.1058"/>
    <n v="195709"/>
    <s v="000000"/>
    <x v="33"/>
    <s v="U-20310"/>
    <m/>
    <n v="856320.28"/>
    <m/>
    <m/>
    <m/>
    <m/>
    <m/>
  </r>
  <r>
    <s v="PAYNE - STEEL - NPS 20   (508.0)"/>
    <s v="12F-502"/>
    <s v="REGULATED"/>
    <s v="45500"/>
    <x v="3"/>
    <n v="455005302000"/>
    <n v="1077"/>
    <s v="455005302000.1077"/>
    <n v="197609"/>
    <s v="000000"/>
    <x v="33"/>
    <n v="20310"/>
    <n v="9449.08"/>
    <m/>
    <m/>
    <m/>
    <m/>
    <m/>
    <m/>
  </r>
  <r>
    <s v="PAYNE - STEEL - NPS 20   (508.0)"/>
    <s v="12F-502"/>
    <s v="REGULATED"/>
    <s v="45500"/>
    <x v="3"/>
    <n v="455005302000"/>
    <n v="1088"/>
    <s v="455005302000.1088"/>
    <n v="198709"/>
    <s v="000000"/>
    <x v="33"/>
    <n v="20310"/>
    <n v="107611.52"/>
    <m/>
    <m/>
    <m/>
    <m/>
    <m/>
    <m/>
  </r>
  <r>
    <s v="PAYNE - STEEL - NPS 20   (508.0)"/>
    <s v="12F-502"/>
    <s v="REGULATED"/>
    <s v="45500"/>
    <x v="3"/>
    <n v="455005302000"/>
    <n v="2003"/>
    <s v="455005302000.2003"/>
    <n v="200309"/>
    <s v="000000"/>
    <x v="33"/>
    <n v="20310"/>
    <n v="17201.689999999999"/>
    <m/>
    <m/>
    <m/>
    <m/>
    <m/>
    <m/>
  </r>
  <r>
    <s v="PAYNE - STEEL - NPS 20   (508.0)"/>
    <s v="12F-502"/>
    <s v="REGULATED"/>
    <s v="45500"/>
    <x v="3"/>
    <n v="455005302000"/>
    <n v="2012"/>
    <s v="455005302000.2012"/>
    <n v="201208"/>
    <s v="000000"/>
    <x v="33"/>
    <n v="20310"/>
    <n v="0"/>
    <m/>
    <m/>
    <m/>
    <m/>
    <m/>
    <m/>
  </r>
  <r>
    <s v="PAYNE - STEEL - NPS 20   (508.0)"/>
    <s v="12F-502"/>
    <s v="REGULATED"/>
    <s v="45500"/>
    <x v="3"/>
    <n v="455005302000"/>
    <n v="2016"/>
    <s v="455005302000.2016"/>
    <n v="201612"/>
    <s v="000000"/>
    <x v="33"/>
    <n v="20310"/>
    <n v="273301.05"/>
    <m/>
    <m/>
    <m/>
    <m/>
    <m/>
    <m/>
  </r>
  <r>
    <s v="PAYNE - STEEL - NPS 20   (508.0)"/>
    <s v="12F-502"/>
    <s v="REGULATED"/>
    <s v="45500"/>
    <x v="3"/>
    <n v="455005302000"/>
    <n v="2017"/>
    <s v="455005302000.2017"/>
    <n v="201712"/>
    <s v="000000"/>
    <x v="33"/>
    <n v="20310"/>
    <n v="0"/>
    <m/>
    <m/>
    <m/>
    <m/>
    <m/>
    <m/>
  </r>
  <r>
    <s v="Ground Bed #109"/>
    <s v="12F-502"/>
    <s v="REGULATED"/>
    <s v="45500"/>
    <x v="3"/>
    <n v="455005320109"/>
    <n v="2013"/>
    <s v="455005320109.2013"/>
    <n v="201301"/>
    <s v="000000"/>
    <x v="33"/>
    <n v="20310"/>
    <n v="20960.73"/>
    <m/>
    <m/>
    <m/>
    <m/>
    <m/>
    <m/>
  </r>
  <r>
    <s v="PAYNE - STEEL - NPS 20   (508.0)"/>
    <s v="12F-502"/>
    <s v="UNREGULATED"/>
    <s v="55500"/>
    <x v="3"/>
    <n v="555005302000"/>
    <n v="1077"/>
    <s v="555005302000.1077"/>
    <n v="197609"/>
    <s v="000000"/>
    <x v="33"/>
    <s v="U-20310"/>
    <m/>
    <n v="5708"/>
    <m/>
    <m/>
    <m/>
    <m/>
    <m/>
  </r>
  <r>
    <s v="PAYNE - STEEL - NPS 20   (508.0)"/>
    <s v="12F-502"/>
    <s v="UNREGULATED"/>
    <s v="55500"/>
    <x v="3"/>
    <n v="555005302000"/>
    <n v="1088"/>
    <s v="555005302000.1088"/>
    <n v="198709"/>
    <s v="000000"/>
    <x v="33"/>
    <s v="U-20310"/>
    <m/>
    <n v="65014.05"/>
    <m/>
    <m/>
    <m/>
    <m/>
    <m/>
  </r>
  <r>
    <s v="PAYNE - STEEL - NPS 20   (508.0)"/>
    <s v="12F-502"/>
    <s v="UNREGULATED"/>
    <s v="55500"/>
    <x v="3"/>
    <n v="555005302000"/>
    <n v="2003"/>
    <s v="555005302000.2003"/>
    <n v="200309"/>
    <s v="000000"/>
    <x v="33"/>
    <s v="U-20310"/>
    <m/>
    <n v="10393"/>
    <m/>
    <m/>
    <m/>
    <m/>
    <m/>
  </r>
  <r>
    <s v="PAYNE - STEEL - NPS 20   (508.0)"/>
    <s v="12F-502"/>
    <s v="UNREGULATED"/>
    <s v="55500"/>
    <x v="3"/>
    <n v="555005302000"/>
    <n v="2012"/>
    <s v="555005302000.2012"/>
    <n v="201208"/>
    <s v="000000"/>
    <x v="33"/>
    <s v="U-20310"/>
    <m/>
    <n v="0"/>
    <m/>
    <m/>
    <m/>
    <m/>
    <m/>
  </r>
  <r>
    <s v="PAYNE - STEEL - NPS 20   (508.0)"/>
    <s v="12F-502"/>
    <s v="UNREGULATED"/>
    <s v="55500"/>
    <x v="3"/>
    <n v="555005302000"/>
    <n v="2016"/>
    <s v="555005302000.2016"/>
    <n v="201701"/>
    <s v="000000"/>
    <x v="33"/>
    <s v="U-20310"/>
    <m/>
    <n v="165384.42000000001"/>
    <m/>
    <m/>
    <m/>
    <m/>
    <m/>
  </r>
  <r>
    <s v="PAYNE - STEEL - NPS 20   (508.0)"/>
    <s v="12F-502"/>
    <s v="UNREGULATED"/>
    <s v="55500"/>
    <x v="3"/>
    <n v="555005302000"/>
    <n v="2017"/>
    <s v="555005302000.2017"/>
    <n v="201712"/>
    <s v="000000"/>
    <x v="33"/>
    <s v="U-20310"/>
    <m/>
    <n v="0"/>
    <m/>
    <m/>
    <m/>
    <m/>
    <m/>
  </r>
  <r>
    <s v="Ground Bed #109 - Non Reg"/>
    <s v="12F-502"/>
    <s v="UNREGULATED"/>
    <s v="55500"/>
    <x v="3"/>
    <n v="555005320109"/>
    <n v="2013"/>
    <s v="555005320109.2013"/>
    <n v="201301"/>
    <s v="000000"/>
    <x v="33"/>
    <s v="U-20310"/>
    <m/>
    <n v="12662.51"/>
    <m/>
    <m/>
    <m/>
    <m/>
    <m/>
  </r>
  <r>
    <s v="PAYNE - GROUNDBED # 339"/>
    <s v="12F-502"/>
    <s v="REGULATED"/>
    <s v="45500"/>
    <x v="3"/>
    <n v="455005320339"/>
    <n v="1997"/>
    <s v="455005320339.1997"/>
    <n v="199712"/>
    <s v="000000"/>
    <x v="33"/>
    <n v="20310"/>
    <n v="4357.78"/>
    <m/>
    <m/>
    <m/>
    <m/>
    <m/>
    <m/>
  </r>
  <r>
    <s v="PAYNE - RECTIFIER #337"/>
    <s v="12F-502"/>
    <s v="REGULATED"/>
    <s v="45500"/>
    <x v="3"/>
    <n v="455005330337"/>
    <n v="2011"/>
    <s v="455005330337.2011"/>
    <n v="201112"/>
    <s v="000000"/>
    <x v="33"/>
    <n v="20310"/>
    <n v="8328.8700000000008"/>
    <m/>
    <m/>
    <m/>
    <m/>
    <m/>
    <m/>
  </r>
  <r>
    <s v="PAYNE - RECTIFIER # 339"/>
    <s v="12F-502"/>
    <s v="REGULATED"/>
    <s v="45500"/>
    <x v="3"/>
    <n v="455005330339"/>
    <n v="1997"/>
    <s v="455005330339.1997"/>
    <n v="199712"/>
    <s v="000000"/>
    <x v="33"/>
    <n v="20310"/>
    <n v="13694.03"/>
    <m/>
    <m/>
    <m/>
    <m/>
    <m/>
    <m/>
  </r>
  <r>
    <s v="PAYNE - GROUNDBED # 339"/>
    <s v="12F-502"/>
    <s v="UNREGULATED"/>
    <s v="55500"/>
    <x v="3"/>
    <n v="555005320339"/>
    <n v="1997"/>
    <s v="555005320339.1997"/>
    <n v="199712"/>
    <s v="000000"/>
    <x v="33"/>
    <s v="U-20310"/>
    <m/>
    <n v="2633"/>
    <m/>
    <m/>
    <m/>
    <m/>
    <m/>
  </r>
  <r>
    <s v="PAYNE - RECTIFIER #337"/>
    <s v="12F-502"/>
    <s v="UNREGULATED"/>
    <s v="55500"/>
    <x v="3"/>
    <n v="555005330337"/>
    <n v="2011"/>
    <s v="555005330337.2011"/>
    <n v="201112"/>
    <s v="000000"/>
    <x v="33"/>
    <s v="U-20310"/>
    <m/>
    <n v="5031.53"/>
    <m/>
    <m/>
    <m/>
    <m/>
    <m/>
  </r>
  <r>
    <s v="PAYNE - RECTIFIER # 339"/>
    <s v="12F-502"/>
    <s v="UNREGULATED"/>
    <s v="55500"/>
    <x v="3"/>
    <n v="555005330339"/>
    <n v="1997"/>
    <s v="555005330339.1997"/>
    <n v="199712"/>
    <s v="000000"/>
    <x v="33"/>
    <s v="U-20310"/>
    <m/>
    <n v="8274"/>
    <m/>
    <m/>
    <m/>
    <m/>
    <m/>
  </r>
  <r>
    <s v="Payne Compr Stn - Storage Tank Compl (2 Tanks)"/>
    <s v="12F-502"/>
    <s v="REGULATED"/>
    <s v="45700"/>
    <x v="0"/>
    <n v="457005300197"/>
    <n v="615"/>
    <s v="457005300197.615"/>
    <n v="201712"/>
    <s v="000000"/>
    <x v="33"/>
    <n v="20310"/>
    <n v="81877.91"/>
    <m/>
    <m/>
    <m/>
    <m/>
    <m/>
    <m/>
  </r>
  <r>
    <s v="PAYNE STATION"/>
    <s v="12F-502"/>
    <s v="UNREGULATED"/>
    <s v="55700"/>
    <x v="0"/>
    <n v="557005300002"/>
    <n v="615"/>
    <s v="557005300002.615"/>
    <n v="197809"/>
    <s v="000000"/>
    <x v="33"/>
    <s v="U-20310"/>
    <m/>
    <n v="1380567"/>
    <m/>
    <m/>
    <m/>
    <m/>
    <m/>
  </r>
  <r>
    <s v="PAYNE - WELL P4 - ID 1917 - TELEMETRY"/>
    <s v="12F-502"/>
    <s v="REGULATED"/>
    <s v="45300"/>
    <x v="5"/>
    <n v="453005300004"/>
    <n v="780"/>
    <s v="453005300004.780"/>
    <n v="200112"/>
    <s v="000000"/>
    <x v="33"/>
    <n v="20310"/>
    <n v="2635.95"/>
    <m/>
    <m/>
    <m/>
    <m/>
    <m/>
    <m/>
  </r>
  <r>
    <s v="PAYNE - WELL P10 - ID 1922 - GROUND BED #109"/>
    <s v="12F-502"/>
    <s v="UNREGULATED"/>
    <s v="55300"/>
    <x v="5"/>
    <n v="553005300010"/>
    <n v="270"/>
    <s v="553005300010.270"/>
    <n v="199005"/>
    <s v="000000"/>
    <x v="33"/>
    <s v="U-20310"/>
    <m/>
    <n v="10180"/>
    <m/>
    <m/>
    <m/>
    <m/>
    <m/>
  </r>
  <r>
    <s v="PAYNE - WELL P4 - ID 1917 - ELCTRCL/CNTRLS"/>
    <s v="12F-502"/>
    <s v="REGULATED"/>
    <s v="45300"/>
    <x v="5"/>
    <n v="453005300004"/>
    <n v="84"/>
    <s v="453005300004.84"/>
    <n v="200112"/>
    <s v="000000"/>
    <x v="33"/>
    <n v="20310"/>
    <n v="1625.77"/>
    <m/>
    <m/>
    <m/>
    <m/>
    <m/>
    <m/>
  </r>
  <r>
    <s v="PAYNE - WELL P10 - ID 1922 - RECTIFIER #109"/>
    <s v="12F-502"/>
    <s v="UNREGULATED"/>
    <s v="55300"/>
    <x v="5"/>
    <n v="553005300010"/>
    <n v="670"/>
    <s v="553005300010.670"/>
    <n v="196603"/>
    <s v="000000"/>
    <x v="33"/>
    <s v="U-20310"/>
    <m/>
    <n v="2206"/>
    <m/>
    <m/>
    <m/>
    <m/>
    <m/>
  </r>
  <r>
    <s v="PAYNE - WELL P8 - ID 1920 - GROUND BED #81"/>
    <s v="12F-502"/>
    <s v="REGULATED"/>
    <s v="45300"/>
    <x v="5"/>
    <n v="453005300008"/>
    <n v="270"/>
    <s v="453005300008.270"/>
    <n v="199302"/>
    <s v="000000"/>
    <x v="33"/>
    <n v="20310"/>
    <n v="4163.82"/>
    <m/>
    <m/>
    <m/>
    <m/>
    <m/>
    <m/>
  </r>
  <r>
    <s v="PAYNE - WELL P8 - ID 1920 - RECTIFIER #81"/>
    <s v="12F-502"/>
    <s v="REGULATED"/>
    <s v="45300"/>
    <x v="5"/>
    <n v="453005300008"/>
    <n v="670"/>
    <s v="453005300008.670"/>
    <n v="199302"/>
    <s v="000000"/>
    <x v="33"/>
    <n v="20310"/>
    <n v="1852.54"/>
    <m/>
    <m/>
    <m/>
    <m/>
    <m/>
    <m/>
  </r>
  <r>
    <s v="PAYNE - WELL P11 - ID 1923"/>
    <s v="12F-502"/>
    <s v="UNREGULATED"/>
    <s v="55300"/>
    <x v="5"/>
    <n v="553005300011"/>
    <n v="910"/>
    <s v="553005300011.910"/>
    <n v="199502"/>
    <s v="000000"/>
    <x v="33"/>
    <s v="U-20310"/>
    <m/>
    <n v="48271"/>
    <m/>
    <m/>
    <m/>
    <m/>
    <m/>
  </r>
  <r>
    <s v="PAYNE - WELL P11 - ID 1923"/>
    <s v="12F-502"/>
    <s v="UNREGULATED"/>
    <s v="55300"/>
    <x v="5"/>
    <n v="553005300584"/>
    <n v="910"/>
    <s v="553005300584.910"/>
    <n v="201701"/>
    <s v="000000"/>
    <x v="33"/>
    <s v="U-20310"/>
    <m/>
    <n v="4313.4399999999996"/>
    <m/>
    <m/>
    <m/>
    <m/>
    <m/>
  </r>
  <r>
    <s v="PAYNE - WELL P10 - ID 1922 - GROUND BED #109"/>
    <s v="12F-502"/>
    <s v="REGULATED"/>
    <s v="45300"/>
    <x v="5"/>
    <n v="453005300010"/>
    <n v="270"/>
    <s v="453005300010.270"/>
    <n v="199005"/>
    <s v="000000"/>
    <x v="33"/>
    <n v="20310"/>
    <n v="16849.71"/>
    <m/>
    <m/>
    <m/>
    <m/>
    <m/>
    <m/>
  </r>
  <r>
    <s v="PAYNE - WELL P11 - ID 1923 - GROUND BED #3"/>
    <s v="12F-502"/>
    <s v="UNREGULATED"/>
    <s v="55300"/>
    <x v="5"/>
    <n v="553005300011"/>
    <n v="270"/>
    <s v="553005300011.270"/>
    <n v="199303"/>
    <s v="000000"/>
    <x v="33"/>
    <s v="U-20310"/>
    <m/>
    <n v="4260"/>
    <m/>
    <m/>
    <m/>
    <m/>
    <m/>
  </r>
  <r>
    <s v="PAYNE - WELL P10 - ID 1922 - RECTIFIER #109"/>
    <s v="12F-502"/>
    <s v="REGULATED"/>
    <s v="45300"/>
    <x v="5"/>
    <n v="453005300010"/>
    <n v="670"/>
    <s v="453005300010.670"/>
    <n v="196603"/>
    <s v="000000"/>
    <x v="33"/>
    <n v="20310"/>
    <n v="3652.52"/>
    <m/>
    <m/>
    <m/>
    <m/>
    <m/>
    <m/>
  </r>
  <r>
    <s v="PAYNE - WELL P11 - ID 1923 - GROUND BED #3"/>
    <s v="12F-502"/>
    <s v="REGULATED"/>
    <s v="45300"/>
    <x v="5"/>
    <n v="453005300011"/>
    <n v="270"/>
    <s v="453005300011.270"/>
    <n v="199303"/>
    <s v="000000"/>
    <x v="33"/>
    <n v="20310"/>
    <n v="7052.47"/>
    <m/>
    <m/>
    <m/>
    <m/>
    <m/>
    <m/>
  </r>
  <r>
    <s v="PAYNE - WELL P12 - ID 1924"/>
    <s v="12F-502"/>
    <s v="UNREGULATED"/>
    <s v="55300"/>
    <x v="5"/>
    <n v="553005300012"/>
    <n v="910"/>
    <s v="553005300012.910"/>
    <n v="199502"/>
    <s v="000000"/>
    <x v="33"/>
    <s v="U-20310"/>
    <m/>
    <n v="48572"/>
    <m/>
    <m/>
    <m/>
    <m/>
    <m/>
  </r>
  <r>
    <s v="PAYNE - WELL P12 - ID 1924"/>
    <s v="12F-502"/>
    <s v="UNREGULATED"/>
    <s v="55300"/>
    <x v="5"/>
    <n v="553005300585"/>
    <n v="910"/>
    <s v="553005300585.910"/>
    <n v="201701"/>
    <s v="000000"/>
    <x v="33"/>
    <s v="U-20310"/>
    <m/>
    <n v="4313.4399999999996"/>
    <m/>
    <m/>
    <m/>
    <m/>
    <m/>
  </r>
  <r>
    <s v="PAYNE - WELL P11 - ID 1923"/>
    <s v="12F-502"/>
    <s v="REGULATED"/>
    <s v="45300"/>
    <x v="5"/>
    <n v="453005300011"/>
    <n v="910"/>
    <s v="453005300011.910"/>
    <n v="199502"/>
    <s v="000000"/>
    <x v="33"/>
    <n v="20310"/>
    <n v="79900.05"/>
    <m/>
    <m/>
    <m/>
    <m/>
    <m/>
    <m/>
  </r>
  <r>
    <s v="PAYNE - WELL P14 - ID 1926"/>
    <s v="12F-502"/>
    <s v="UNREGULATED"/>
    <s v="55300"/>
    <x v="5"/>
    <n v="553005300014"/>
    <n v="910"/>
    <s v="553005300014.910"/>
    <n v="199502"/>
    <s v="000000"/>
    <x v="33"/>
    <s v="U-20310"/>
    <m/>
    <n v="63277"/>
    <m/>
    <m/>
    <m/>
    <m/>
    <m/>
  </r>
  <r>
    <s v="PAYNE - WELL P14 - ID 1926"/>
    <s v="12F-502"/>
    <s v="UNREGULATED"/>
    <s v="55300"/>
    <x v="5"/>
    <n v="553005300014"/>
    <n v="2008"/>
    <s v="553005300014.2008"/>
    <n v="200809"/>
    <s v="000000"/>
    <x v="33"/>
    <s v="U-20310"/>
    <m/>
    <n v="155607.6"/>
    <m/>
    <m/>
    <m/>
    <m/>
    <m/>
  </r>
  <r>
    <s v="PAYNE - WELL P12 - ID 1924"/>
    <s v="12F-502"/>
    <s v="REGULATED"/>
    <s v="45300"/>
    <x v="5"/>
    <n v="453005300012"/>
    <n v="910"/>
    <s v="453005300012.910"/>
    <n v="199502"/>
    <s v="000000"/>
    <x v="33"/>
    <n v="20310"/>
    <n v="80397.27"/>
    <m/>
    <m/>
    <m/>
    <m/>
    <m/>
    <m/>
  </r>
  <r>
    <s v="PAYNE - WELL P14 - ID 1926"/>
    <s v="12F-502"/>
    <s v="REGULATED"/>
    <s v="45300"/>
    <x v="5"/>
    <n v="453005300014"/>
    <n v="910"/>
    <s v="453005300014.910"/>
    <n v="199502"/>
    <s v="000000"/>
    <x v="33"/>
    <n v="20310"/>
    <n v="104736.93"/>
    <m/>
    <m/>
    <m/>
    <m/>
    <m/>
    <m/>
  </r>
  <r>
    <s v="PAYNE - WELL P15 - ID 1927"/>
    <s v="12F-502"/>
    <s v="UNREGULATED"/>
    <s v="55300"/>
    <x v="5"/>
    <n v="553005300015"/>
    <n v="910"/>
    <s v="553005300015.910"/>
    <n v="199502"/>
    <s v="000000"/>
    <x v="33"/>
    <s v="U-20310"/>
    <m/>
    <n v="54571"/>
    <m/>
    <m/>
    <m/>
    <m/>
    <m/>
  </r>
  <r>
    <s v="PAYNE - WELL P15 - ID 1927"/>
    <s v="12F-502"/>
    <s v="UNREGULATED"/>
    <s v="55300"/>
    <x v="5"/>
    <n v="553005300015"/>
    <n v="2008"/>
    <s v="553005300015.2008"/>
    <n v="200809"/>
    <s v="000000"/>
    <x v="33"/>
    <s v="U-20310"/>
    <m/>
    <n v="155607.6"/>
    <m/>
    <m/>
    <m/>
    <m/>
    <m/>
  </r>
  <r>
    <s v="PAYNE - WELL P15 - ID 1927"/>
    <s v="12F-502"/>
    <s v="UNREGULATED"/>
    <s v="55300"/>
    <x v="5"/>
    <n v="553005300586"/>
    <n v="910"/>
    <s v="553005300586.910"/>
    <n v="201701"/>
    <s v="000000"/>
    <x v="33"/>
    <s v="U-20310"/>
    <m/>
    <n v="4313.4399999999996"/>
    <m/>
    <m/>
    <m/>
    <m/>
    <m/>
  </r>
  <r>
    <s v="PAYNE - WELL P15 - ID 1927"/>
    <s v="12F-502"/>
    <s v="REGULATED"/>
    <s v="45300"/>
    <x v="5"/>
    <n v="453005300015"/>
    <n v="910"/>
    <s v="453005300015.910"/>
    <n v="199502"/>
    <s v="000000"/>
    <x v="33"/>
    <n v="20310"/>
    <n v="90327.19"/>
    <m/>
    <m/>
    <m/>
    <m/>
    <m/>
    <m/>
  </r>
  <r>
    <s v="PAYNE - WELL P16 - ID 1913"/>
    <s v="12F-502"/>
    <s v="UNREGULATED"/>
    <s v="55300"/>
    <x v="5"/>
    <n v="553005300016"/>
    <n v="910"/>
    <s v="553005300016.910"/>
    <n v="199502"/>
    <s v="000000"/>
    <x v="33"/>
    <s v="U-20310"/>
    <m/>
    <n v="57335"/>
    <m/>
    <m/>
    <m/>
    <m/>
    <m/>
  </r>
  <r>
    <s v="PAYNE - WELL P16 - ID 1913"/>
    <s v="12F-502"/>
    <s v="UNREGULATED"/>
    <s v="55300"/>
    <x v="5"/>
    <n v="553005300016"/>
    <n v="2008"/>
    <s v="553005300016.2008"/>
    <n v="200809"/>
    <s v="000000"/>
    <x v="33"/>
    <s v="U-20310"/>
    <m/>
    <n v="157744.67000000001"/>
    <m/>
    <m/>
    <m/>
    <m/>
    <m/>
  </r>
  <r>
    <s v="PAYNE - WELL P16 - ID 1913"/>
    <s v="12F-502"/>
    <s v="REGULATED"/>
    <s v="45300"/>
    <x v="5"/>
    <n v="453005300016"/>
    <n v="910"/>
    <s v="453005300016.910"/>
    <n v="199502"/>
    <s v="000000"/>
    <x v="33"/>
    <n v="20310"/>
    <n v="94902.17"/>
    <m/>
    <m/>
    <m/>
    <m/>
    <m/>
    <m/>
  </r>
  <r>
    <s v="PAYNE - WELL P17 - ID 1929"/>
    <s v="12F-502"/>
    <s v="REGULATED"/>
    <s v="45300"/>
    <x v="5"/>
    <n v="453005300017"/>
    <n v="910"/>
    <s v="453005300017.910"/>
    <n v="199502"/>
    <s v="000000"/>
    <x v="33"/>
    <n v="20310"/>
    <n v="159885.79"/>
    <m/>
    <m/>
    <m/>
    <m/>
    <m/>
    <m/>
  </r>
  <r>
    <s v="PAYNE - WELL P17 - ID 1929"/>
    <s v="12F-502"/>
    <s v="UNREGULATED"/>
    <s v="55300"/>
    <x v="5"/>
    <n v="553005300017"/>
    <n v="910"/>
    <s v="553005300017.910"/>
    <n v="199502"/>
    <s v="000000"/>
    <x v="33"/>
    <s v="U-20310"/>
    <m/>
    <n v="96596"/>
    <m/>
    <m/>
    <m/>
    <m/>
    <m/>
  </r>
  <r>
    <s v="PAYNE - WELL P17 - ID 1929"/>
    <s v="12F-502"/>
    <s v="UNREGULATED"/>
    <s v="55300"/>
    <x v="5"/>
    <n v="553005300017"/>
    <n v="2008"/>
    <s v="553005300017.2008"/>
    <n v="200809"/>
    <s v="000000"/>
    <x v="33"/>
    <s v="U-20310"/>
    <m/>
    <n v="77523.94"/>
    <m/>
    <m/>
    <m/>
    <m/>
    <m/>
  </r>
  <r>
    <s v="PAYNE - WELL P17 - ID 1929"/>
    <s v="12F-502"/>
    <s v="UNREGULATED"/>
    <s v="55300"/>
    <x v="5"/>
    <n v="553005300587"/>
    <n v="910"/>
    <s v="553005300587.910"/>
    <n v="201701"/>
    <s v="000000"/>
    <x v="33"/>
    <s v="U-20310"/>
    <m/>
    <n v="4313.4399999999996"/>
    <m/>
    <m/>
    <m/>
    <m/>
    <m/>
  </r>
  <r>
    <s v="PAYNE - WELL P18 - ID 1928"/>
    <s v="12F-502"/>
    <s v="REGULATED"/>
    <s v="45300"/>
    <x v="5"/>
    <n v="453005300018"/>
    <n v="910"/>
    <s v="453005300018.910"/>
    <n v="199502"/>
    <s v="000000"/>
    <x v="33"/>
    <n v="20310"/>
    <n v="188462.59"/>
    <m/>
    <m/>
    <m/>
    <m/>
    <m/>
    <m/>
  </r>
  <r>
    <s v="PAYNE - WELL P19 - ID 1975"/>
    <s v="12F-502"/>
    <s v="REGULATED"/>
    <s v="45300"/>
    <x v="5"/>
    <n v="453005300019"/>
    <n v="910"/>
    <s v="453005300019.910"/>
    <n v="199502"/>
    <s v="000000"/>
    <x v="33"/>
    <n v="20310"/>
    <n v="188585.65"/>
    <m/>
    <m/>
    <m/>
    <m/>
    <m/>
    <m/>
  </r>
  <r>
    <s v="PAYNE - WELL P18 - ID 1928"/>
    <s v="12F-502"/>
    <s v="UNREGULATED"/>
    <s v="55300"/>
    <x v="5"/>
    <n v="553005300018"/>
    <n v="910"/>
    <s v="553005300018.910"/>
    <n v="199502"/>
    <s v="000000"/>
    <x v="33"/>
    <s v="U-20310"/>
    <m/>
    <n v="113860"/>
    <m/>
    <m/>
    <m/>
    <m/>
    <m/>
  </r>
  <r>
    <s v="PAYNE - WELL P18 - ID 1928"/>
    <s v="12F-502"/>
    <s v="UNREGULATED"/>
    <s v="55300"/>
    <x v="5"/>
    <n v="553005300018"/>
    <n v="2008"/>
    <s v="553005300018.2008"/>
    <n v="200809"/>
    <s v="000000"/>
    <x v="33"/>
    <s v="U-20310"/>
    <m/>
    <n v="155607.6"/>
    <m/>
    <m/>
    <m/>
    <m/>
    <m/>
  </r>
  <r>
    <s v="PAYNE - WELL P18 - ID 1928"/>
    <s v="12F-502"/>
    <s v="UNREGULATED"/>
    <s v="55300"/>
    <x v="5"/>
    <n v="553005300588"/>
    <n v="910"/>
    <s v="553005300588.910"/>
    <n v="201701"/>
    <s v="000000"/>
    <x v="33"/>
    <s v="U-20310"/>
    <m/>
    <n v="4313.4399999999996"/>
    <m/>
    <m/>
    <m/>
    <m/>
    <m/>
  </r>
  <r>
    <s v="PAYNE - WELL P20 - ID 1974"/>
    <s v="12F-502"/>
    <s v="REGULATED"/>
    <s v="45300"/>
    <x v="5"/>
    <n v="453005300020"/>
    <n v="910"/>
    <s v="453005300020.910"/>
    <n v="199407"/>
    <s v="000000"/>
    <x v="33"/>
    <n v="20310"/>
    <n v="177226.22"/>
    <m/>
    <m/>
    <m/>
    <m/>
    <m/>
    <m/>
  </r>
  <r>
    <s v="PAYNE - WELL P21 - ID 1973 - RECTIFIER #337"/>
    <s v="12F-502"/>
    <s v="REGULATED"/>
    <s v="45300"/>
    <x v="5"/>
    <n v="453005300021"/>
    <n v="670"/>
    <s v="453005300021.670"/>
    <n v="199612"/>
    <s v="000000"/>
    <x v="33"/>
    <n v="20310"/>
    <n v="3928.45"/>
    <m/>
    <m/>
    <m/>
    <m/>
    <m/>
    <m/>
  </r>
  <r>
    <s v="PAYNE - WELL P19 - ID 1975"/>
    <s v="12F-502"/>
    <s v="UNREGULATED"/>
    <s v="55300"/>
    <x v="5"/>
    <n v="553005300019"/>
    <n v="910"/>
    <s v="553005300019.910"/>
    <n v="199502"/>
    <s v="000000"/>
    <x v="33"/>
    <s v="U-20310"/>
    <m/>
    <n v="113934"/>
    <m/>
    <m/>
    <m/>
    <m/>
    <m/>
  </r>
  <r>
    <s v="PAYNE - WELL P19 - ID 1975"/>
    <s v="12F-502"/>
    <s v="UNREGULATED"/>
    <s v="55300"/>
    <x v="5"/>
    <n v="553005300019"/>
    <n v="2008"/>
    <s v="553005300019.2008"/>
    <n v="200809"/>
    <s v="000000"/>
    <x v="33"/>
    <s v="U-20310"/>
    <m/>
    <n v="77523.94"/>
    <m/>
    <m/>
    <m/>
    <m/>
    <m/>
  </r>
  <r>
    <s v="PAYNE - WELL P19 - ID 1975"/>
    <s v="12F-502"/>
    <s v="UNREGULATED"/>
    <s v="55300"/>
    <x v="5"/>
    <n v="553005300589"/>
    <n v="910"/>
    <s v="553005300589.910"/>
    <n v="201701"/>
    <s v="000000"/>
    <x v="33"/>
    <s v="U-20310"/>
    <m/>
    <n v="4621.54"/>
    <m/>
    <m/>
    <m/>
    <m/>
    <m/>
  </r>
  <r>
    <s v="PAYNE - WELL P21 - ID 1973"/>
    <s v="12F-502"/>
    <s v="REGULATED"/>
    <s v="45300"/>
    <x v="5"/>
    <n v="453005300021"/>
    <n v="910"/>
    <s v="453005300021.910"/>
    <n v="199502"/>
    <s v="000000"/>
    <x v="33"/>
    <n v="20310"/>
    <n v="186525.48"/>
    <m/>
    <m/>
    <m/>
    <m/>
    <m/>
    <m/>
  </r>
  <r>
    <s v="PAYNE - WELL P20 - ID 1974"/>
    <s v="12F-502"/>
    <s v="UNREGULATED"/>
    <s v="55300"/>
    <x v="5"/>
    <n v="553005300020"/>
    <n v="910"/>
    <s v="553005300020.910"/>
    <n v="199407"/>
    <s v="000000"/>
    <x v="33"/>
    <s v="U-20310"/>
    <m/>
    <n v="107071"/>
    <m/>
    <m/>
    <m/>
    <m/>
    <m/>
  </r>
  <r>
    <s v="PAYNE - WELL P20 - ID 1974"/>
    <s v="12F-502"/>
    <s v="UNREGULATED"/>
    <s v="55300"/>
    <x v="5"/>
    <n v="553005300020"/>
    <n v="2008"/>
    <s v="553005300020.2008"/>
    <n v="200809"/>
    <s v="000000"/>
    <x v="33"/>
    <s v="U-20310"/>
    <m/>
    <n v="77523.929999999993"/>
    <m/>
    <m/>
    <m/>
    <m/>
    <m/>
  </r>
  <r>
    <s v="PAYNE - WELL P22 - ID 1972"/>
    <s v="12F-502"/>
    <s v="REGULATED"/>
    <s v="45300"/>
    <x v="5"/>
    <n v="453005300022"/>
    <n v="910"/>
    <s v="453005300022.910"/>
    <n v="199502"/>
    <s v="000000"/>
    <x v="33"/>
    <n v="20310"/>
    <n v="167409.09"/>
    <m/>
    <m/>
    <m/>
    <m/>
    <m/>
    <m/>
  </r>
  <r>
    <s v="PAYNE - WELL P21 - ID 1973"/>
    <s v="12F-502"/>
    <s v="UNREGULATED"/>
    <s v="55300"/>
    <x v="5"/>
    <n v="553005300021"/>
    <n v="910"/>
    <s v="553005300021.910"/>
    <n v="199502"/>
    <s v="000000"/>
    <x v="33"/>
    <s v="U-20310"/>
    <m/>
    <n v="112690"/>
    <m/>
    <m/>
    <m/>
    <m/>
    <m/>
  </r>
  <r>
    <s v="PAYNE - WELL P21 - ID 1973"/>
    <s v="12F-502"/>
    <s v="UNREGULATED"/>
    <s v="55300"/>
    <x v="5"/>
    <n v="553005300021"/>
    <n v="2008"/>
    <s v="553005300021.2008"/>
    <n v="200809"/>
    <s v="000000"/>
    <x v="33"/>
    <s v="U-20310"/>
    <m/>
    <n v="77523.929999999993"/>
    <m/>
    <m/>
    <m/>
    <m/>
    <m/>
  </r>
  <r>
    <s v="PAYNE - WELL P23 - ID 8329 - GROUND BED #1"/>
    <s v="12F-502"/>
    <s v="REGULATED"/>
    <s v="45300"/>
    <x v="5"/>
    <n v="453005300023"/>
    <n v="270"/>
    <s v="453005300023.270"/>
    <n v="198903"/>
    <s v="000000"/>
    <x v="33"/>
    <n v="20310"/>
    <n v="21361.94"/>
    <m/>
    <m/>
    <m/>
    <m/>
    <m/>
    <m/>
  </r>
  <r>
    <s v="PAYNE - WELL P21 - ID 1973 - RECTIFIER #337"/>
    <s v="12F-502"/>
    <s v="UNREGULATED"/>
    <s v="55300"/>
    <x v="5"/>
    <n v="553005300021"/>
    <n v="670"/>
    <s v="553005300021.670"/>
    <n v="199612"/>
    <s v="000000"/>
    <x v="33"/>
    <s v="U-20310"/>
    <m/>
    <n v="2374"/>
    <m/>
    <m/>
    <m/>
    <m/>
    <m/>
  </r>
  <r>
    <s v="PAYNE - WELL P23 - ID 8329 - RECTIFIER #310"/>
    <s v="12F-502"/>
    <s v="REGULATED"/>
    <s v="45300"/>
    <x v="5"/>
    <n v="453005300023"/>
    <n v="670"/>
    <s v="453005300023.670"/>
    <n v="199303"/>
    <s v="000000"/>
    <x v="33"/>
    <n v="20310"/>
    <n v="2958.37"/>
    <m/>
    <m/>
    <m/>
    <m/>
    <m/>
    <m/>
  </r>
  <r>
    <s v="PAYNE - WELL P23 - ID 8329"/>
    <s v="12F-502"/>
    <s v="REGULATED"/>
    <s v="45300"/>
    <x v="5"/>
    <n v="453005300023"/>
    <n v="910"/>
    <s v="453005300023.910"/>
    <n v="199207"/>
    <s v="000000"/>
    <x v="33"/>
    <n v="20310"/>
    <n v="256073.05"/>
    <m/>
    <m/>
    <m/>
    <m/>
    <m/>
    <m/>
  </r>
  <r>
    <s v="PAYNE - WELL P11 - ID 1923"/>
    <s v="12F-502"/>
    <s v="REGULATED"/>
    <s v="45300"/>
    <x v="5"/>
    <n v="453005300584"/>
    <n v="910"/>
    <s v="453005300584.910"/>
    <n v="201610"/>
    <s v="000000"/>
    <x v="33"/>
    <n v="20310"/>
    <n v="7128.05"/>
    <m/>
    <m/>
    <m/>
    <m/>
    <m/>
    <m/>
  </r>
  <r>
    <s v="PAYNE - WELL P22 - ID 1972"/>
    <s v="12F-502"/>
    <s v="UNREGULATED"/>
    <s v="55300"/>
    <x v="5"/>
    <n v="553005300022"/>
    <n v="910"/>
    <s v="553005300022.910"/>
    <n v="199502"/>
    <s v="000000"/>
    <x v="33"/>
    <s v="U-20310"/>
    <m/>
    <n v="101141"/>
    <m/>
    <m/>
    <m/>
    <m/>
    <m/>
  </r>
  <r>
    <s v="PAYNE - WELL P22 - ID 1972"/>
    <s v="12F-502"/>
    <s v="UNREGULATED"/>
    <s v="55300"/>
    <x v="5"/>
    <n v="553005300022"/>
    <n v="2008"/>
    <s v="553005300022.2008"/>
    <n v="200809"/>
    <s v="000000"/>
    <x v="33"/>
    <s v="U-20310"/>
    <m/>
    <n v="77523.929999999993"/>
    <m/>
    <m/>
    <m/>
    <m/>
    <m/>
  </r>
  <r>
    <s v="PAYNE - WELL P22 - ID 1972"/>
    <s v="12F-502"/>
    <s v="UNREGULATED"/>
    <s v="55300"/>
    <x v="5"/>
    <n v="553005300590"/>
    <n v="910"/>
    <s v="553005300590.910"/>
    <n v="201701"/>
    <s v="000000"/>
    <x v="33"/>
    <s v="U-20310"/>
    <m/>
    <n v="4621.5200000000004"/>
    <m/>
    <m/>
    <m/>
    <m/>
    <m/>
  </r>
  <r>
    <s v="PAYNE - WELL P22 - ID 1972"/>
    <s v="12F-502"/>
    <s v="UNREGULATED"/>
    <s v="55300"/>
    <x v="5"/>
    <n v="553005300637"/>
    <n v="910"/>
    <s v="553005300637.910"/>
    <n v="201712"/>
    <s v="000000"/>
    <x v="33"/>
    <s v="U-20310"/>
    <m/>
    <n v="44183"/>
    <m/>
    <m/>
    <m/>
    <m/>
    <m/>
  </r>
  <r>
    <s v="PAYNE - WELL P12 - ID 1924"/>
    <s v="12F-502"/>
    <s v="REGULATED"/>
    <s v="45300"/>
    <x v="5"/>
    <n v="453005300585"/>
    <n v="910"/>
    <s v="453005300585.910"/>
    <n v="201610"/>
    <s v="000000"/>
    <x v="33"/>
    <n v="20310"/>
    <n v="7128.05"/>
    <m/>
    <m/>
    <m/>
    <m/>
    <m/>
    <m/>
  </r>
  <r>
    <s v="PAYNE - WELL P23 - ID 8329"/>
    <s v="12F-502"/>
    <s v="UNREGULATED"/>
    <s v="55300"/>
    <x v="5"/>
    <n v="553005300023"/>
    <n v="910"/>
    <s v="553005300023.910"/>
    <n v="199207"/>
    <s v="000000"/>
    <x v="33"/>
    <s v="U-20310"/>
    <m/>
    <n v="154707"/>
    <m/>
    <m/>
    <m/>
    <m/>
    <m/>
  </r>
  <r>
    <s v="PAYNE - WELL P23 - ID 8329"/>
    <s v="12F-502"/>
    <s v="UNREGULATED"/>
    <s v="55300"/>
    <x v="5"/>
    <n v="553005300023"/>
    <n v="2008"/>
    <s v="553005300023.2008"/>
    <n v="200809"/>
    <s v="000000"/>
    <x v="33"/>
    <s v="U-20310"/>
    <m/>
    <n v="77523.839999999997"/>
    <m/>
    <m/>
    <m/>
    <m/>
    <m/>
  </r>
  <r>
    <s v="PAYNE - WELL P15 - ID 1927"/>
    <s v="12F-502"/>
    <s v="REGULATED"/>
    <s v="45300"/>
    <x v="5"/>
    <n v="453005300586"/>
    <n v="910"/>
    <s v="453005300586.910"/>
    <n v="201610"/>
    <s v="000000"/>
    <x v="33"/>
    <n v="20310"/>
    <n v="7128.05"/>
    <m/>
    <m/>
    <m/>
    <m/>
    <m/>
    <m/>
  </r>
  <r>
    <s v="PAYNE - WELL P23 - ID 8329 - GROUND BED #1"/>
    <s v="12F-502"/>
    <s v="UNREGULATED"/>
    <s v="55300"/>
    <x v="5"/>
    <n v="553005300023"/>
    <n v="270"/>
    <s v="553005300023.270"/>
    <n v="198903"/>
    <s v="000000"/>
    <x v="33"/>
    <s v="U-20310"/>
    <m/>
    <n v="12906"/>
    <m/>
    <m/>
    <m/>
    <m/>
    <m/>
  </r>
  <r>
    <s v="PAYNE - WELL P17 - ID 1929"/>
    <s v="12F-502"/>
    <s v="REGULATED"/>
    <s v="45300"/>
    <x v="5"/>
    <n v="453005300587"/>
    <n v="910"/>
    <s v="453005300587.910"/>
    <n v="201610"/>
    <s v="000000"/>
    <x v="33"/>
    <n v="20310"/>
    <n v="7128.05"/>
    <m/>
    <m/>
    <m/>
    <m/>
    <m/>
    <m/>
  </r>
  <r>
    <s v="PAYNE - WELL P23 - ID 8329 - RECTIFIER #310"/>
    <s v="12F-502"/>
    <s v="UNREGULATED"/>
    <s v="55300"/>
    <x v="5"/>
    <n v="553005300023"/>
    <n v="670"/>
    <s v="553005300023.670"/>
    <n v="199303"/>
    <s v="000000"/>
    <x v="33"/>
    <s v="U-20310"/>
    <m/>
    <n v="1788"/>
    <m/>
    <m/>
    <m/>
    <m/>
    <m/>
  </r>
  <r>
    <s v="PAYNE - WELL P18 - ID 1928"/>
    <s v="12F-502"/>
    <s v="REGULATED"/>
    <s v="45300"/>
    <x v="5"/>
    <n v="453005300588"/>
    <n v="910"/>
    <s v="453005300588.910"/>
    <n v="201610"/>
    <s v="000000"/>
    <x v="33"/>
    <n v="20310"/>
    <n v="7128.05"/>
    <m/>
    <m/>
    <m/>
    <m/>
    <m/>
    <m/>
  </r>
  <r>
    <s v="PAYNE - WELL P19 - ID 1975"/>
    <s v="12F-502"/>
    <s v="REGULATED"/>
    <s v="45300"/>
    <x v="5"/>
    <n v="453005300589"/>
    <n v="910"/>
    <s v="453005300589.910"/>
    <n v="201610"/>
    <s v="000000"/>
    <x v="33"/>
    <n v="20310"/>
    <n v="7637.19"/>
    <m/>
    <m/>
    <m/>
    <m/>
    <m/>
    <m/>
  </r>
  <r>
    <s v="PAYNE - WELL P4 - ID 1917 - TELEMETRY"/>
    <s v="12F-502"/>
    <s v="UNREGULATED"/>
    <s v="55300"/>
    <x v="5"/>
    <n v="553005300004"/>
    <n v="780"/>
    <s v="553005300004.780"/>
    <n v="200112"/>
    <s v="000000"/>
    <x v="33"/>
    <s v="U-20310"/>
    <m/>
    <n v="1592"/>
    <m/>
    <m/>
    <m/>
    <m/>
    <m/>
  </r>
  <r>
    <s v="PAYNE - WELL P22 - ID 1972"/>
    <s v="12F-502"/>
    <s v="REGULATED"/>
    <s v="45300"/>
    <x v="5"/>
    <n v="453005300590"/>
    <n v="910"/>
    <s v="453005300590.910"/>
    <n v="201610"/>
    <s v="000000"/>
    <x v="33"/>
    <n v="20310"/>
    <n v="7637.16"/>
    <m/>
    <m/>
    <m/>
    <m/>
    <m/>
    <m/>
  </r>
  <r>
    <s v="PAYNE - WELL P8 - ID 1920 - GROUND BED #81"/>
    <s v="12F-502"/>
    <s v="UNREGULATED"/>
    <s v="55300"/>
    <x v="5"/>
    <n v="553005300008"/>
    <n v="270"/>
    <s v="553005300008.270"/>
    <n v="199302"/>
    <s v="000000"/>
    <x v="33"/>
    <s v="U-20310"/>
    <m/>
    <n v="2515"/>
    <m/>
    <m/>
    <m/>
    <m/>
    <m/>
  </r>
  <r>
    <s v="PAYNE - WELL P22 - ID 1972"/>
    <s v="12F-502"/>
    <s v="REGULATED"/>
    <s v="45300"/>
    <x v="5"/>
    <n v="453005300637"/>
    <n v="910"/>
    <s v="453005300637.910"/>
    <n v="201712"/>
    <s v="000000"/>
    <x v="33"/>
    <n v="20310"/>
    <n v="74506.740000000005"/>
    <m/>
    <m/>
    <m/>
    <m/>
    <m/>
    <m/>
  </r>
  <r>
    <s v="PAYNE - WELL P8 - ID 1920 - RECTIFIER #81"/>
    <s v="12F-502"/>
    <s v="UNREGULATED"/>
    <s v="55300"/>
    <x v="5"/>
    <n v="553005300008"/>
    <n v="670"/>
    <s v="553005300008.670"/>
    <n v="199302"/>
    <s v="000000"/>
    <x v="33"/>
    <s v="U-20310"/>
    <m/>
    <n v="1119"/>
    <m/>
    <m/>
    <m/>
    <m/>
    <m/>
  </r>
  <r>
    <s v="PAYNE STATION - TELEMETRY"/>
    <s v="12F-502"/>
    <s v="UNREGULATED"/>
    <s v="55700"/>
    <x v="0"/>
    <n v="557005300002"/>
    <n v="780"/>
    <s v="557005300002.780"/>
    <n v="197809"/>
    <s v="000000"/>
    <x v="33"/>
    <s v="U-20310"/>
    <m/>
    <n v="66423"/>
    <m/>
    <m/>
    <m/>
    <m/>
    <m/>
  </r>
  <r>
    <s v="PAYNE - UPS (SOUTH YARD)"/>
    <s v="10G-302"/>
    <s v="UNREGULATED"/>
    <s v="55700"/>
    <x v="0"/>
    <n v="557005300036"/>
    <n v="615"/>
    <s v="557005300036.615"/>
    <n v="200506"/>
    <s v="000000"/>
    <x v="33"/>
    <s v="U-20310"/>
    <m/>
    <n v="6108"/>
    <m/>
    <m/>
    <m/>
    <m/>
    <m/>
  </r>
  <r>
    <s v="PAYNE COMPRESSOR - SCADA UPGRADE"/>
    <s v="12F-502"/>
    <s v="REGULATED"/>
    <s v="45600"/>
    <x v="2"/>
    <n v="456005300075"/>
    <n v="780"/>
    <s v="456005300075.780"/>
    <n v="200901"/>
    <s v="000000"/>
    <x v="33"/>
    <n v="20310"/>
    <n v="8256.98"/>
    <m/>
    <m/>
    <n v="2467.31"/>
    <m/>
    <m/>
    <m/>
  </r>
  <r>
    <s v="PAYNE COMPRESSOR - SCADA UPGRADE"/>
    <s v="12F-502"/>
    <s v="UNREGULATED"/>
    <s v="55600"/>
    <x v="2"/>
    <n v="556005300075"/>
    <n v="780"/>
    <s v="556005300075.780"/>
    <n v="200901"/>
    <s v="000000"/>
    <x v="33"/>
    <s v="U-20310"/>
    <m/>
    <n v="11206.02"/>
    <m/>
    <m/>
    <n v="17.190000000000001"/>
    <m/>
    <m/>
  </r>
  <r>
    <s v="Payne Exhaust Stack"/>
    <s v="12F-502"/>
    <s v="UNREGULATED"/>
    <s v="55600"/>
    <x v="2"/>
    <n v="556005300115"/>
    <n v="210"/>
    <s v="556005300115.210"/>
    <n v="201212"/>
    <s v="000000"/>
    <x v="33"/>
    <s v="U-20310"/>
    <m/>
    <n v="69693.350000000006"/>
    <m/>
    <m/>
    <m/>
    <m/>
    <m/>
  </r>
  <r>
    <s v="Payne Exhaust Stack - Exhaust / Silencer"/>
    <s v="12F-502"/>
    <s v="REGULATED"/>
    <s v="45600"/>
    <x v="2"/>
    <n v="456005300115"/>
    <n v="210"/>
    <s v="456005300115.210"/>
    <n v="201212"/>
    <s v="000000"/>
    <x v="33"/>
    <n v="20310"/>
    <n v="36062.870000000003"/>
    <m/>
    <m/>
    <m/>
    <m/>
    <m/>
    <m/>
  </r>
  <r>
    <s v="PAYNE LAND"/>
    <s v="12F-502"/>
    <s v="REGULATED"/>
    <s v="45000"/>
    <x v="7"/>
    <n v="450005300026"/>
    <n v="1993"/>
    <s v="450005300026.1993"/>
    <n v="199207"/>
    <s v="000000"/>
    <x v="33"/>
    <n v="20310"/>
    <n v="15451.72"/>
    <m/>
    <m/>
    <m/>
    <m/>
    <m/>
    <m/>
  </r>
  <r>
    <s v="PAYNE LAND"/>
    <s v="12F-502"/>
    <s v="REGULATED"/>
    <s v="45000"/>
    <x v="7"/>
    <n v="450005300036"/>
    <n v="2002"/>
    <s v="450005300036.2002"/>
    <n v="200209"/>
    <s v="000000"/>
    <x v="33"/>
    <n v="20310"/>
    <n v="13553.32"/>
    <m/>
    <m/>
    <m/>
    <m/>
    <m/>
    <m/>
  </r>
  <r>
    <s v="PAYNE LAND"/>
    <s v="12F-502"/>
    <s v="UNREGULATED"/>
    <s v="55000"/>
    <x v="7"/>
    <n v="550005300026"/>
    <n v="1993"/>
    <s v="550005300026.1993"/>
    <n v="199207"/>
    <s v="000000"/>
    <x v="33"/>
    <s v="U-20310"/>
    <m/>
    <n v="9335"/>
    <m/>
    <m/>
    <m/>
    <m/>
    <m/>
  </r>
  <r>
    <s v="PAYNE LAND"/>
    <s v="12F-502"/>
    <s v="UNREGULATED"/>
    <s v="55000"/>
    <x v="7"/>
    <n v="550005300036"/>
    <n v="2002"/>
    <s v="550005300036.2002"/>
    <n v="200209"/>
    <s v="000000"/>
    <x v="33"/>
    <s v="U-20310"/>
    <m/>
    <n v="8188"/>
    <m/>
    <m/>
    <m/>
    <m/>
    <m/>
  </r>
  <r>
    <s v="PAYNE POOL - BASE PRESSURE GAS"/>
    <m/>
    <s v="REGULATED"/>
    <s v="45800"/>
    <x v="6"/>
    <n v="458005300001"/>
    <n v="1078"/>
    <s v="458005300001.1078"/>
    <n v="197803"/>
    <s v="000000"/>
    <x v="33"/>
    <n v="20310"/>
    <n v="84652.12"/>
    <m/>
    <m/>
    <m/>
    <m/>
    <m/>
    <m/>
  </r>
  <r>
    <s v="PAYNE POOL - BASE PRESSURE GAS"/>
    <m/>
    <s v="UNREGULATED"/>
    <s v="55800"/>
    <x v="6"/>
    <n v="558005300001"/>
    <n v="1078"/>
    <s v="558005300001.1078"/>
    <n v="197803"/>
    <s v="000000"/>
    <x v="33"/>
    <s v="U-20310"/>
    <m/>
    <n v="51142"/>
    <m/>
    <m/>
    <m/>
    <m/>
    <m/>
  </r>
  <r>
    <s v="PAYNE -  NPS 20 - RECEIVER"/>
    <s v="12F-502"/>
    <s v="REGULATED"/>
    <s v="45500"/>
    <x v="3"/>
    <n v="455005360001"/>
    <n v="2001"/>
    <s v="455005360001.2001"/>
    <n v="200109"/>
    <s v="000000"/>
    <x v="33"/>
    <n v="20310"/>
    <n v="16114.05"/>
    <m/>
    <m/>
    <m/>
    <m/>
    <m/>
    <m/>
  </r>
  <r>
    <s v="PAYNE -  NPS 20 - RECEIVER"/>
    <s v="12F-502"/>
    <s v="UNREGULATED"/>
    <s v="55500"/>
    <x v="3"/>
    <n v="555005360001"/>
    <n v="2001"/>
    <s v="555005360001.2001"/>
    <n v="200109"/>
    <s v="000000"/>
    <x v="33"/>
    <s v="U-20310"/>
    <m/>
    <n v="9735"/>
    <m/>
    <m/>
    <m/>
    <m/>
    <m/>
  </r>
  <r>
    <s v="Payne Pool Well, 2017 Deliveribility Project"/>
    <s v="12F-502"/>
    <s v="UNREGULATED"/>
    <s v="55300"/>
    <x v="5"/>
    <n v="553005300660"/>
    <n v="910"/>
    <s v="553005300660.910"/>
    <n v="201801"/>
    <s v="000000"/>
    <x v="33"/>
    <s v="U-20310"/>
    <m/>
    <n v="2613.1999999999998"/>
    <m/>
    <m/>
    <m/>
    <m/>
    <m/>
  </r>
  <r>
    <s v="PAYNE - DRIP TANK"/>
    <s v="12F-502"/>
    <s v="UNREGULATED"/>
    <s v="55700"/>
    <x v="0"/>
    <n v="557005300067"/>
    <n v="615"/>
    <s v="557005300067.615"/>
    <n v="201012"/>
    <s v="000000"/>
    <x v="33"/>
    <s v="U-20310"/>
    <m/>
    <n v="8003.7"/>
    <m/>
    <m/>
    <m/>
    <m/>
    <m/>
  </r>
  <r>
    <s v="PAYNE - MOISTURE ANALYZER"/>
    <s v="12F-502"/>
    <s v="UNREGULATED"/>
    <s v="55700"/>
    <x v="0"/>
    <n v="557005300072"/>
    <n v="780"/>
    <s v="557005300072.780"/>
    <n v="201010"/>
    <s v="000000"/>
    <x v="33"/>
    <s v="U-20310"/>
    <m/>
    <n v="12146.61"/>
    <m/>
    <m/>
    <m/>
    <m/>
    <m/>
  </r>
  <r>
    <s v="Payne - Solar HMI Upgrades"/>
    <s v="12F-502"/>
    <s v="UNREGULATED"/>
    <s v="55700"/>
    <x v="0"/>
    <n v="557005300131"/>
    <n v="780"/>
    <s v="557005300131.780"/>
    <n v="201412"/>
    <s v="000000"/>
    <x v="33"/>
    <s v="U-20310"/>
    <m/>
    <n v="6433.56"/>
    <m/>
    <m/>
    <m/>
    <m/>
    <m/>
  </r>
  <r>
    <s v="Payne Compr Stn - Storage Tank Compl (2 Tanks)"/>
    <s v="12F-502"/>
    <s v="UNREGULATED"/>
    <s v="55700"/>
    <x v="0"/>
    <n v="557005300197"/>
    <n v="615"/>
    <s v="557005300197.615"/>
    <n v="201712"/>
    <s v="000000"/>
    <x v="33"/>
    <s v="U-20310"/>
    <m/>
    <n v="48371.85"/>
    <m/>
    <m/>
    <m/>
    <m/>
    <m/>
  </r>
  <r>
    <s v="PIPIDAWN 167 - INCINERATOR - PIPING &amp; MISC"/>
    <s v="11H-602"/>
    <s v="REGULATED"/>
    <s v="45700"/>
    <x v="0"/>
    <n v="457006000065"/>
    <n v="615"/>
    <s v="457006000065.615"/>
    <n v="201011"/>
    <s v="000000"/>
    <x v="13"/>
    <n v="20310"/>
    <n v="161146.65"/>
    <m/>
    <m/>
    <m/>
    <m/>
    <m/>
    <m/>
  </r>
  <r>
    <s v="PLANT C - CRANE UPGRADE"/>
    <s v="10G-302"/>
    <s v="UNREGULATED"/>
    <s v="55200"/>
    <x v="1"/>
    <n v="552009200185"/>
    <n v="763"/>
    <s v="552009200185.763"/>
    <n v="201110"/>
    <s v="000000"/>
    <x v="29"/>
    <s v="U-20310"/>
    <m/>
    <n v="8722.51"/>
    <m/>
    <m/>
    <m/>
    <m/>
    <m/>
  </r>
  <r>
    <s v="PLANT C - ELECTRICAL"/>
    <s v="10G-302"/>
    <s v="REGULATED"/>
    <s v="45600"/>
    <x v="2"/>
    <n v="456009200106"/>
    <n v="780"/>
    <s v="456009200106.780"/>
    <n v="201101"/>
    <s v="000000"/>
    <x v="29"/>
    <n v="20310"/>
    <n v="3606.3"/>
    <m/>
    <m/>
    <m/>
    <m/>
    <m/>
    <m/>
  </r>
  <r>
    <s v="PLANT C - ELECTRICAL"/>
    <s v="10G-302"/>
    <s v="UNREGULATED"/>
    <s v="55600"/>
    <x v="2"/>
    <n v="556009200106"/>
    <n v="780"/>
    <s v="556009200106.780"/>
    <n v="201101"/>
    <s v="000000"/>
    <x v="29"/>
    <s v="U-20310"/>
    <m/>
    <n v="893.7"/>
    <m/>
    <m/>
    <m/>
    <m/>
    <m/>
  </r>
  <r>
    <s v="PLANT C - TURBINE BLADES"/>
    <s v="10G-302"/>
    <s v="REGULATED"/>
    <s v="45600"/>
    <x v="2"/>
    <n v="456009200102"/>
    <n v="790"/>
    <s v="456009200102.790"/>
    <n v="201110"/>
    <s v="000000"/>
    <x v="29"/>
    <n v="20310"/>
    <n v="255968.93"/>
    <m/>
    <m/>
    <m/>
    <m/>
    <m/>
    <m/>
  </r>
  <r>
    <s v="PLANT C - TURBINE BLADES"/>
    <s v="10G-302"/>
    <s v="UNREGULATED"/>
    <s v="55600"/>
    <x v="2"/>
    <n v="556009200102"/>
    <n v="790"/>
    <s v="556009200102.790"/>
    <n v="201110"/>
    <s v="000000"/>
    <x v="29"/>
    <s v="U-20310"/>
    <m/>
    <n v="63433.279999999999"/>
    <m/>
    <m/>
    <m/>
    <m/>
    <m/>
  </r>
  <r>
    <s v="PLANT D - AIR INTAKE SILENCER"/>
    <s v="10G-301"/>
    <s v="REGULATED"/>
    <s v="45600"/>
    <x v="2"/>
    <n v="456009300104"/>
    <n v="170"/>
    <s v="456009300104.170"/>
    <n v="201111"/>
    <s v="000000"/>
    <x v="15"/>
    <n v="20310"/>
    <n v="264349.53999999998"/>
    <m/>
    <m/>
    <m/>
    <m/>
    <m/>
    <m/>
  </r>
  <r>
    <s v="PLANT D - AIR INTAKE SILENCER"/>
    <s v="10G-301"/>
    <s v="UNREGULATED"/>
    <s v="55600"/>
    <x v="2"/>
    <n v="556009300104"/>
    <n v="170"/>
    <s v="556009300104.170"/>
    <n v="201111"/>
    <s v="000000"/>
    <x v="15"/>
    <s v="U-20310"/>
    <m/>
    <n v="65510.13"/>
    <m/>
    <m/>
    <m/>
    <m/>
    <m/>
  </r>
  <r>
    <s v="PLANT D - AUX 3 GLYCOL SYSTEM"/>
    <s v="10G-301"/>
    <s v="REGULATED"/>
    <s v="45600"/>
    <x v="2"/>
    <n v="456009300098"/>
    <n v="165"/>
    <s v="456009300098.165"/>
    <n v="201110"/>
    <s v="000000"/>
    <x v="15"/>
    <n v="20310"/>
    <n v="338928.11"/>
    <m/>
    <m/>
    <m/>
    <m/>
    <m/>
    <m/>
  </r>
  <r>
    <s v="PLANT D - AUX 3 GLYCOL SYSTEM"/>
    <s v="10G-301"/>
    <s v="UNREGULATED"/>
    <s v="55600"/>
    <x v="2"/>
    <n v="556009300098"/>
    <n v="165"/>
    <s v="556009300098.165"/>
    <n v="201110"/>
    <s v="000000"/>
    <x v="15"/>
    <s v="U-20310"/>
    <m/>
    <n v="83991.93"/>
    <m/>
    <m/>
    <m/>
    <m/>
    <m/>
  </r>
  <r>
    <s v="PLANT D - BUILDING STRUCTURE"/>
    <s v="10G-301"/>
    <s v="REGULATED"/>
    <s v="45200"/>
    <x v="1"/>
    <n v="452008600189"/>
    <n v="763"/>
    <s v="452008600189.763"/>
    <n v="201112"/>
    <s v="000000"/>
    <x v="15"/>
    <n v="20310"/>
    <n v="407752.67"/>
    <m/>
    <m/>
    <m/>
    <m/>
    <m/>
    <m/>
  </r>
  <r>
    <s v="PLANT D - BUILDING STRUCTURE"/>
    <s v="10G-301"/>
    <s v="UNREGULATED"/>
    <s v="55200"/>
    <x v="1"/>
    <n v="552008600189"/>
    <n v="763"/>
    <s v="552008600189.763"/>
    <n v="201112"/>
    <s v="000000"/>
    <x v="15"/>
    <s v="U-20310"/>
    <m/>
    <n v="101047.77"/>
    <m/>
    <m/>
    <m/>
    <m/>
    <m/>
  </r>
  <r>
    <s v="PLANT D - HVAC"/>
    <s v="10G-301"/>
    <s v="REGULATED"/>
    <s v="45200"/>
    <x v="1"/>
    <n v="452008600189"/>
    <n v="757"/>
    <s v="452008600189.757"/>
    <n v="201112"/>
    <s v="000000"/>
    <x v="15"/>
    <n v="20310"/>
    <n v="209940.04"/>
    <m/>
    <m/>
    <m/>
    <m/>
    <m/>
    <m/>
  </r>
  <r>
    <s v="PLANT D - HVAC"/>
    <s v="10G-301"/>
    <s v="UNREGULATED"/>
    <s v="55200"/>
    <x v="1"/>
    <n v="552008600189"/>
    <n v="757"/>
    <s v="552008600189.757"/>
    <n v="201112"/>
    <s v="000000"/>
    <x v="15"/>
    <s v="U-20310"/>
    <m/>
    <n v="52027.07"/>
    <m/>
    <m/>
    <m/>
    <m/>
    <m/>
  </r>
  <r>
    <s v="PLANT D - INTAKE SILENCER"/>
    <s v="10G-301"/>
    <s v="REGULATED"/>
    <s v="45600"/>
    <x v="2"/>
    <n v="456009300099"/>
    <n v="210"/>
    <s v="456009300099.210"/>
    <n v="201109"/>
    <s v="000000"/>
    <x v="15"/>
    <n v="20310"/>
    <n v="177.21"/>
    <m/>
    <m/>
    <m/>
    <m/>
    <m/>
    <m/>
  </r>
  <r>
    <s v="PLANT D - INTAKE SILENCER"/>
    <s v="10G-301"/>
    <s v="UNREGULATED"/>
    <s v="55600"/>
    <x v="2"/>
    <n v="556009300099"/>
    <n v="210"/>
    <s v="556009300099.210"/>
    <n v="201109"/>
    <s v="000000"/>
    <x v="15"/>
    <s v="U-20310"/>
    <m/>
    <n v="43.91"/>
    <m/>
    <m/>
    <m/>
    <m/>
    <m/>
  </r>
  <r>
    <s v="PLANT D - OTHER AUXILIARIES"/>
    <s v="10G-301"/>
    <s v="REGULATED"/>
    <s v="45600"/>
    <x v="2"/>
    <n v="456009300107"/>
    <n v="165"/>
    <s v="456009300107.165"/>
    <n v="201107"/>
    <s v="000000"/>
    <x v="15"/>
    <n v="20310"/>
    <n v="39367.360000000001"/>
    <m/>
    <m/>
    <m/>
    <m/>
    <m/>
    <m/>
  </r>
  <r>
    <s v="PLANT D - OTHER AUXILIARIES"/>
    <s v="10G-301"/>
    <s v="UNREGULATED"/>
    <s v="55600"/>
    <x v="2"/>
    <n v="556009300107"/>
    <n v="165"/>
    <s v="556009300107.165"/>
    <n v="201107"/>
    <s v="000000"/>
    <x v="15"/>
    <s v="U-20310"/>
    <m/>
    <n v="9755.8700000000008"/>
    <m/>
    <m/>
    <m/>
    <m/>
    <m/>
  </r>
  <r>
    <s v="PLANT D - PAINTING PIPING"/>
    <s v="10G-301"/>
    <s v="REGULATED"/>
    <s v="45600"/>
    <x v="2"/>
    <n v="456009300110"/>
    <n v="615"/>
    <s v="456009300110.615"/>
    <n v="201112"/>
    <s v="000000"/>
    <x v="15"/>
    <n v="20310"/>
    <n v="45631.43"/>
    <m/>
    <m/>
    <m/>
    <m/>
    <m/>
    <m/>
  </r>
  <r>
    <s v="PLANT D - PAINTING PIPING"/>
    <s v="10G-301"/>
    <s v="UNREGULATED"/>
    <s v="55600"/>
    <x v="2"/>
    <n v="556009300110"/>
    <n v="615"/>
    <s v="556009300110.615"/>
    <n v="201112"/>
    <s v="000000"/>
    <x v="15"/>
    <s v="U-20310"/>
    <m/>
    <n v="11308.22"/>
    <m/>
    <m/>
    <m/>
    <m/>
    <m/>
  </r>
  <r>
    <s v="PLANT D - PARKS/WALKS/CURBS"/>
    <s v="10G-301"/>
    <s v="REGULATED"/>
    <s v="45200"/>
    <x v="1"/>
    <n v="452008600189"/>
    <n v="752"/>
    <s v="452008600189.752"/>
    <n v="201112"/>
    <s v="000000"/>
    <x v="15"/>
    <n v="20310"/>
    <n v="232949.84"/>
    <m/>
    <m/>
    <m/>
    <m/>
    <m/>
    <m/>
  </r>
  <r>
    <s v="PLANT D - PARKS/WALKS/CURBS"/>
    <s v="10G-301"/>
    <s v="UNREGULATED"/>
    <s v="55200"/>
    <x v="1"/>
    <n v="552008600189"/>
    <n v="752"/>
    <s v="552008600189.752"/>
    <n v="201112"/>
    <s v="000000"/>
    <x v="15"/>
    <s v="U-20310"/>
    <m/>
    <n v="57728.77"/>
    <m/>
    <m/>
    <m/>
    <m/>
    <m/>
  </r>
  <r>
    <s v="PLANT D - WEATHER STATION"/>
    <s v="10G-301"/>
    <s v="UNREGULATED"/>
    <s v="55200"/>
    <x v="1"/>
    <n v="552009300186"/>
    <n v="779"/>
    <s v="552009300186.779"/>
    <n v="201101"/>
    <s v="000000"/>
    <x v="15"/>
    <s v="U-20310"/>
    <m/>
    <n v="866.81"/>
    <m/>
    <m/>
    <m/>
    <m/>
    <m/>
  </r>
  <r>
    <s v="PLANT E - INTAKE SILENCER"/>
    <s v="10G-301"/>
    <s v="REGULATED"/>
    <s v="45600"/>
    <x v="2"/>
    <n v="456009400100"/>
    <n v="170"/>
    <s v="456009400100.170"/>
    <n v="201110"/>
    <s v="000000"/>
    <x v="2"/>
    <n v="20310"/>
    <n v="288503.74"/>
    <m/>
    <m/>
    <m/>
    <m/>
    <m/>
    <m/>
  </r>
  <r>
    <s v="PLANT E - INTAKE SILENCER"/>
    <s v="10G-301"/>
    <s v="REGULATED"/>
    <s v="45600"/>
    <x v="2"/>
    <n v="456009400100"/>
    <n v="210"/>
    <s v="456009400100.210"/>
    <n v="201110"/>
    <s v="000000"/>
    <x v="2"/>
    <n v="20310"/>
    <n v="66818.53"/>
    <m/>
    <m/>
    <m/>
    <m/>
    <m/>
    <m/>
  </r>
  <r>
    <s v="PLANT E - PAINTING PIPING"/>
    <s v="10G-301"/>
    <s v="REGULATED"/>
    <s v="45600"/>
    <x v="2"/>
    <n v="456009400111"/>
    <n v="615"/>
    <s v="456009400111.615"/>
    <n v="201112"/>
    <s v="000000"/>
    <x v="2"/>
    <n v="20310"/>
    <n v="56939.67"/>
    <m/>
    <m/>
    <m/>
    <m/>
    <m/>
    <m/>
  </r>
  <r>
    <s v="Plant F Exhaust Silencer Replacement"/>
    <s v="10G-301"/>
    <s v="REGULATED"/>
    <s v="45600"/>
    <x v="2"/>
    <n v="456009500116"/>
    <n v="210"/>
    <s v="456009500116.210"/>
    <n v="201212"/>
    <s v="000000"/>
    <x v="30"/>
    <n v="20310"/>
    <n v="289594.09999999998"/>
    <m/>
    <m/>
    <m/>
    <m/>
    <m/>
    <m/>
  </r>
  <r>
    <s v="Plant F Exhaust Silencer Replacement"/>
    <s v="10G-301"/>
    <s v="UNREGULATED"/>
    <s v="55600"/>
    <x v="2"/>
    <n v="556009500116"/>
    <n v="210"/>
    <s v="556009500116.210"/>
    <n v="201212"/>
    <s v="000000"/>
    <x v="30"/>
    <s v="U-20310"/>
    <m/>
    <n v="71766.14"/>
    <m/>
    <m/>
    <m/>
    <m/>
    <m/>
  </r>
  <r>
    <s v="PLANT G - FILTRATION EQUIPMENT"/>
    <s v="10G-301"/>
    <s v="REGULATED"/>
    <s v="45600"/>
    <x v="2"/>
    <n v="456009600109"/>
    <n v="720"/>
    <s v="456009600109.720"/>
    <n v="201112"/>
    <s v="000000"/>
    <x v="3"/>
    <n v="20310"/>
    <n v="85982.73"/>
    <m/>
    <m/>
    <m/>
    <m/>
    <m/>
    <m/>
  </r>
  <r>
    <s v="PLANT G - FILTRATION EQUIPMENT"/>
    <s v="10G-301"/>
    <s v="UNREGULATED"/>
    <s v="55600"/>
    <x v="2"/>
    <n v="556009600109"/>
    <n v="720"/>
    <s v="556009600109.720"/>
    <n v="201112"/>
    <s v="000000"/>
    <x v="3"/>
    <s v="U-20310"/>
    <m/>
    <n v="25350.6"/>
    <m/>
    <m/>
    <m/>
    <m/>
    <m/>
  </r>
  <r>
    <s v="PLANT G - INTAKE SILENCER"/>
    <s v="10G-301"/>
    <s v="REGULATED"/>
    <s v="45600"/>
    <x v="2"/>
    <n v="456009600101"/>
    <n v="170"/>
    <s v="456009600101.170"/>
    <n v="201112"/>
    <s v="000000"/>
    <x v="3"/>
    <n v="20310"/>
    <n v="243701.2"/>
    <m/>
    <m/>
    <m/>
    <m/>
    <m/>
    <m/>
  </r>
  <r>
    <s v="PLANT G - INTAKE SILENCER"/>
    <s v="10G-301"/>
    <s v="UNREGULATED"/>
    <s v="55600"/>
    <x v="2"/>
    <n v="556009600101"/>
    <n v="170"/>
    <s v="556009600101.170"/>
    <n v="201112"/>
    <s v="000000"/>
    <x v="3"/>
    <s v="U-20310"/>
    <m/>
    <n v="71851.3"/>
    <m/>
    <m/>
    <m/>
    <m/>
    <m/>
  </r>
  <r>
    <s v="PLANT G - UPS BATTERY"/>
    <s v="10G-301"/>
    <s v="REGULATED"/>
    <s v="45600"/>
    <x v="2"/>
    <n v="456009600108"/>
    <n v="780"/>
    <s v="456009600108.780"/>
    <n v="201110"/>
    <s v="000000"/>
    <x v="3"/>
    <n v="20310"/>
    <n v="7211.16"/>
    <m/>
    <m/>
    <m/>
    <m/>
    <m/>
    <m/>
  </r>
  <r>
    <s v="PLANT G - UPS BATTERY"/>
    <s v="10G-301"/>
    <s v="UNREGULATED"/>
    <s v="55600"/>
    <x v="2"/>
    <n v="556009600108"/>
    <n v="780"/>
    <s v="556009600108.780"/>
    <n v="201110"/>
    <s v="000000"/>
    <x v="3"/>
    <s v="U-20310"/>
    <m/>
    <n v="2126.09"/>
    <m/>
    <m/>
    <m/>
    <m/>
    <m/>
  </r>
  <r>
    <s v="PLANT I - AFTERCOOLERS"/>
    <s v="10G-301"/>
    <s v="UNREGULATED"/>
    <s v="55600"/>
    <x v="2"/>
    <n v="556009800065"/>
    <n v="5"/>
    <s v="556009800065.5"/>
    <n v="200903"/>
    <s v="000000"/>
    <x v="31"/>
    <s v="U-20310"/>
    <m/>
    <n v="1754704.86"/>
    <m/>
    <m/>
    <m/>
    <m/>
    <m/>
  </r>
  <r>
    <s v="PLANT I - COMPRESSOR #1"/>
    <s v="10G-301"/>
    <s v="UNREGULATED"/>
    <s v="55600"/>
    <x v="2"/>
    <n v="556009800066"/>
    <n v="82"/>
    <s v="556009800066.82"/>
    <n v="200903"/>
    <s v="000000"/>
    <x v="31"/>
    <s v="U-20310"/>
    <m/>
    <n v="3665348.35"/>
    <m/>
    <m/>
    <m/>
    <m/>
    <m/>
  </r>
  <r>
    <s v="PLANT I - COMPRESSOR #2"/>
    <s v="10G-301"/>
    <s v="UNREGULATED"/>
    <s v="55600"/>
    <x v="2"/>
    <n v="556009800067"/>
    <n v="82"/>
    <s v="556009800067.82"/>
    <n v="200903"/>
    <s v="000000"/>
    <x v="31"/>
    <s v="U-20310"/>
    <m/>
    <n v="3665348.32"/>
    <m/>
    <m/>
    <m/>
    <m/>
    <m/>
  </r>
  <r>
    <s v="PLANT I - ELECTRIC/CONTROLS"/>
    <s v="10G-301"/>
    <s v="UNREGULATED"/>
    <s v="55600"/>
    <x v="2"/>
    <n v="556009800065"/>
    <n v="84"/>
    <s v="556009800065.84"/>
    <n v="200903"/>
    <s v="000000"/>
    <x v="31"/>
    <s v="U-20310"/>
    <m/>
    <n v="888238.02"/>
    <m/>
    <m/>
    <m/>
    <m/>
    <m/>
  </r>
  <r>
    <s v="PLANT I - ENGINE - RB211-24GT"/>
    <s v="10G-301"/>
    <s v="UNREGULATED"/>
    <s v="55600"/>
    <x v="2"/>
    <n v="556009800065"/>
    <n v="190"/>
    <s v="556009800065.190"/>
    <n v="200903"/>
    <s v="000000"/>
    <x v="31"/>
    <s v="U-20310"/>
    <m/>
    <n v="6547472.3600000003"/>
    <m/>
    <m/>
    <m/>
    <m/>
    <m/>
  </r>
  <r>
    <s v="PLANT I - HEAT EXCHANGER"/>
    <s v="10G-301"/>
    <s v="UNREGULATED"/>
    <s v="55600"/>
    <x v="2"/>
    <n v="556009800065"/>
    <n v="166"/>
    <s v="556009800065.166"/>
    <n v="200903"/>
    <s v="000000"/>
    <x v="31"/>
    <s v="U-20310"/>
    <m/>
    <n v="60922.6"/>
    <m/>
    <m/>
    <m/>
    <m/>
    <m/>
  </r>
  <r>
    <s v="PLANT I - PIPING &amp; OTHER"/>
    <s v="10G-301"/>
    <s v="UNREGULATED"/>
    <s v="55600"/>
    <x v="2"/>
    <n v="556009800065"/>
    <n v="615"/>
    <s v="556009800065.615"/>
    <n v="200903"/>
    <s v="000000"/>
    <x v="31"/>
    <s v="U-20310"/>
    <m/>
    <n v="35303845.240000002"/>
    <m/>
    <m/>
    <m/>
    <m/>
    <m/>
  </r>
  <r>
    <s v="PLANT I - SCRUBBER"/>
    <s v="10G-301"/>
    <s v="UNREGULATED"/>
    <s v="55600"/>
    <x v="2"/>
    <n v="556009800065"/>
    <n v="720"/>
    <s v="556009800065.720"/>
    <n v="200903"/>
    <s v="000000"/>
    <x v="31"/>
    <s v="U-20310"/>
    <m/>
    <n v="571697.92000000004"/>
    <m/>
    <m/>
    <m/>
    <m/>
    <m/>
  </r>
  <r>
    <s v="PLANT I - TURBINE"/>
    <s v="10G-301"/>
    <s v="UNREGULATED"/>
    <s v="55600"/>
    <x v="2"/>
    <n v="556009800065"/>
    <n v="790"/>
    <s v="556009800065.790"/>
    <n v="200903"/>
    <s v="000000"/>
    <x v="31"/>
    <s v="U-20310"/>
    <m/>
    <n v="4015946.38"/>
    <m/>
    <m/>
    <m/>
    <m/>
    <m/>
  </r>
  <r>
    <s v="PLANT J - BLDG STRUCTURE - COMPRESSOR BLDG"/>
    <s v="10G-302"/>
    <s v="REGULATED"/>
    <s v="45200"/>
    <x v="1"/>
    <n v="452008700184"/>
    <n v="763"/>
    <s v="452008700184.763"/>
    <n v="201109"/>
    <s v="000000"/>
    <x v="32"/>
    <n v="20310"/>
    <n v="728087.67"/>
    <m/>
    <m/>
    <m/>
    <m/>
    <m/>
    <m/>
  </r>
  <r>
    <s v="PLANT J - BLDG STRUCTURE - COMPRESSOR BLDG"/>
    <s v="10G-302"/>
    <s v="UNREGULATED"/>
    <s v="55200"/>
    <x v="1"/>
    <n v="552008700184"/>
    <n v="763"/>
    <s v="552008700184.763"/>
    <n v="201109"/>
    <s v="000000"/>
    <x v="32"/>
    <s v="U-20310"/>
    <m/>
    <n v="537051.63"/>
    <m/>
    <m/>
    <m/>
    <m/>
    <m/>
  </r>
  <r>
    <s v="PLANT J - BLDG STRUCTURE - CONTROL/AUXILIARY BLD"/>
    <s v="10G-302"/>
    <s v="UNREGULATED"/>
    <s v="55200"/>
    <x v="1"/>
    <n v="552008700181"/>
    <n v="763"/>
    <s v="552008700181.763"/>
    <n v="201109"/>
    <s v="000000"/>
    <x v="32"/>
    <s v="U-20310"/>
    <m/>
    <n v="84708.55"/>
    <m/>
    <m/>
    <m/>
    <m/>
    <m/>
  </r>
  <r>
    <s v="PLANT J - BLDG STRUCTURE - RECYCLE BLDG"/>
    <s v="10G-302"/>
    <s v="REGULATED"/>
    <s v="45200"/>
    <x v="1"/>
    <n v="452008700183"/>
    <n v="763"/>
    <s v="452008700183.763"/>
    <n v="201109"/>
    <s v="000000"/>
    <x v="32"/>
    <n v="20310"/>
    <n v="29401.37"/>
    <m/>
    <m/>
    <m/>
    <m/>
    <m/>
    <m/>
  </r>
  <r>
    <s v="PLANT J - BLDG STRUCTURE-RECYCLE BLDG"/>
    <s v="10G-302"/>
    <s v="UNREGULATED"/>
    <s v="55200"/>
    <x v="1"/>
    <n v="552008700183"/>
    <n v="763"/>
    <s v="552008700183.763"/>
    <n v="201109"/>
    <s v="000000"/>
    <x v="32"/>
    <s v="U-20310"/>
    <m/>
    <n v="21687.03"/>
    <m/>
    <m/>
    <m/>
    <m/>
    <m/>
  </r>
  <r>
    <s v="PLANT J - Control Valves"/>
    <s v="10G-302"/>
    <s v="REGULATED"/>
    <s v="45600"/>
    <x v="2"/>
    <n v="456008700114"/>
    <n v="805"/>
    <s v="456008700114.805"/>
    <n v="201109"/>
    <s v="000000"/>
    <x v="32"/>
    <n v="20310"/>
    <n v="561836.25"/>
    <m/>
    <m/>
    <m/>
    <m/>
    <m/>
    <m/>
  </r>
  <r>
    <s v="PLANT J - Control Valves"/>
    <s v="10G-302"/>
    <s v="UNREGULATED"/>
    <s v="55600"/>
    <x v="2"/>
    <n v="556008700114"/>
    <n v="805"/>
    <s v="556008700114.805"/>
    <n v="201109"/>
    <s v="000000"/>
    <x v="32"/>
    <s v="U-20310"/>
    <m/>
    <n v="414421.35"/>
    <m/>
    <m/>
    <m/>
    <m/>
    <m/>
  </r>
  <r>
    <s v="PLANT J - CONTROLS"/>
    <s v="10G-302"/>
    <s v="REGULATED"/>
    <s v="45200"/>
    <x v="1"/>
    <n v="452008700182"/>
    <n v="779"/>
    <s v="452008700182.779"/>
    <n v="201109"/>
    <s v="000000"/>
    <x v="32"/>
    <n v="20310"/>
    <n v="31003.97"/>
    <m/>
    <m/>
    <m/>
    <m/>
    <m/>
    <m/>
  </r>
  <r>
    <s v="PLANT J - CONTROLS"/>
    <s v="10G-302"/>
    <s v="UNREGULATED"/>
    <s v="55200"/>
    <x v="1"/>
    <n v="552008700182"/>
    <n v="779"/>
    <s v="552008700182.779"/>
    <n v="201109"/>
    <s v="000000"/>
    <x v="32"/>
    <s v="U-20310"/>
    <m/>
    <n v="22939.58"/>
    <m/>
    <m/>
    <m/>
    <m/>
    <m/>
  </r>
  <r>
    <s v="PLANT J - Electrical"/>
    <s v="10G-302"/>
    <s v="REGULATED"/>
    <s v="45600"/>
    <x v="2"/>
    <n v="456008700114"/>
    <n v="840"/>
    <s v="456008700114.840"/>
    <n v="201109"/>
    <s v="000000"/>
    <x v="32"/>
    <n v="20310"/>
    <n v="492653.11"/>
    <m/>
    <m/>
    <m/>
    <m/>
    <m/>
    <m/>
  </r>
  <r>
    <s v="PLANT J - Electrical"/>
    <s v="10G-302"/>
    <s v="UNREGULATED"/>
    <s v="55600"/>
    <x v="2"/>
    <n v="556008700114"/>
    <n v="840"/>
    <s v="556008700114.840"/>
    <n v="201109"/>
    <s v="000000"/>
    <x v="32"/>
    <s v="U-20310"/>
    <m/>
    <n v="363390.53"/>
    <m/>
    <m/>
    <m/>
    <m/>
    <m/>
  </r>
  <r>
    <s v="PLANT J - ENGINE (RECIPROCAL)"/>
    <s v="10G-302"/>
    <s v="REGULATED"/>
    <s v="45600"/>
    <x v="2"/>
    <n v="456008700094"/>
    <n v="191"/>
    <s v="456008700094.191"/>
    <n v="201109"/>
    <s v="000000"/>
    <x v="32"/>
    <n v="20310"/>
    <n v="17787.919999999998"/>
    <m/>
    <m/>
    <m/>
    <m/>
    <m/>
    <m/>
  </r>
  <r>
    <s v="PLANT J - FILTRATION EQUIPMENT"/>
    <s v="10G-302"/>
    <s v="REGULATED"/>
    <s v="45600"/>
    <x v="2"/>
    <n v="456008700097"/>
    <n v="720"/>
    <s v="456008700097.720"/>
    <n v="201109"/>
    <s v="000000"/>
    <x v="32"/>
    <n v="20310"/>
    <n v="139294.60999999999"/>
    <m/>
    <m/>
    <m/>
    <m/>
    <m/>
    <m/>
  </r>
  <r>
    <s v="PLANT J - FILTRATION EQUIPMENTD"/>
    <s v="10G-302"/>
    <s v="UNREGULATED"/>
    <s v="55600"/>
    <x v="2"/>
    <n v="556008700097"/>
    <n v="720"/>
    <s v="556008700097.720"/>
    <n v="201109"/>
    <s v="000000"/>
    <x v="32"/>
    <s v="U-20310"/>
    <m/>
    <n v="102746.42"/>
    <m/>
    <m/>
    <m/>
    <m/>
    <m/>
  </r>
  <r>
    <s v="PLANT J - GAS TURBINE"/>
    <s v="10G-302"/>
    <s v="REGULATED"/>
    <s v="45600"/>
    <x v="2"/>
    <n v="456008700093"/>
    <n v="790"/>
    <s v="456008700093.790"/>
    <n v="201109"/>
    <s v="000000"/>
    <x v="32"/>
    <n v="20310"/>
    <n v="5258550.4400000004"/>
    <m/>
    <m/>
    <m/>
    <m/>
    <m/>
    <m/>
  </r>
  <r>
    <s v="PLANT J - GAS TURBINE"/>
    <s v="10G-302"/>
    <s v="UNREGULATED"/>
    <s v="55600"/>
    <x v="2"/>
    <n v="556008700093"/>
    <n v="790"/>
    <s v="556008700093.790"/>
    <n v="201109"/>
    <s v="000000"/>
    <x v="32"/>
    <s v="U-20310"/>
    <m/>
    <n v="3878809.14"/>
    <m/>
    <m/>
    <m/>
    <m/>
    <m/>
  </r>
  <r>
    <s v="PLANT J - LANDSCAPING"/>
    <s v="10G-302"/>
    <s v="REGULATED"/>
    <s v="45200"/>
    <x v="1"/>
    <n v="452008700180"/>
    <n v="751"/>
    <s v="452008700180.751"/>
    <n v="201109"/>
    <s v="000000"/>
    <x v="32"/>
    <n v="20310"/>
    <n v="29035.33"/>
    <m/>
    <m/>
    <m/>
    <m/>
    <m/>
    <m/>
  </r>
  <r>
    <s v="PLANT J - LANDSCAPING"/>
    <s v="10G-302"/>
    <s v="UNREGULATED"/>
    <s v="55200"/>
    <x v="1"/>
    <n v="552008700180"/>
    <n v="751"/>
    <s v="552008700180.751"/>
    <n v="201109"/>
    <s v="000000"/>
    <x v="32"/>
    <s v="U-20310"/>
    <m/>
    <n v="21417.01"/>
    <m/>
    <m/>
    <m/>
    <m/>
    <m/>
  </r>
  <r>
    <s v="PLANT J - LUBE OIL"/>
    <s v="10G-302"/>
    <s v="REGULATED"/>
    <s v="45600"/>
    <x v="2"/>
    <n v="456008700094"/>
    <n v="200"/>
    <s v="456008700094.200"/>
    <n v="201109"/>
    <s v="000000"/>
    <x v="32"/>
    <n v="20310"/>
    <n v="14950.76"/>
    <m/>
    <m/>
    <m/>
    <m/>
    <m/>
    <m/>
  </r>
  <r>
    <s v="PLANT J - LUBE OIL"/>
    <s v="10G-302"/>
    <s v="UNREGULATED"/>
    <s v="55600"/>
    <x v="2"/>
    <n v="556008700094"/>
    <n v="191"/>
    <s v="556008700094.191"/>
    <n v="201109"/>
    <s v="000000"/>
    <x v="32"/>
    <s v="U-20310"/>
    <m/>
    <n v="13120.72"/>
    <m/>
    <m/>
    <m/>
    <m/>
    <m/>
  </r>
  <r>
    <s v="PLANT J - LUBE OIL"/>
    <s v="10G-302"/>
    <s v="UNREGULATED"/>
    <s v="55600"/>
    <x v="2"/>
    <n v="556008700094"/>
    <n v="200"/>
    <s v="556008700094.200"/>
    <n v="201109"/>
    <s v="000000"/>
    <x v="32"/>
    <s v="U-20310"/>
    <m/>
    <n v="11027.99"/>
    <m/>
    <m/>
    <m/>
    <m/>
    <m/>
  </r>
  <r>
    <s v="PLANT J - OTHER AUXILIARIES"/>
    <s v="10G-302"/>
    <s v="REGULATED"/>
    <s v="45600"/>
    <x v="2"/>
    <n v="456008700096"/>
    <n v="165"/>
    <s v="456008700096.165"/>
    <n v="201109"/>
    <s v="000000"/>
    <x v="32"/>
    <n v="20310"/>
    <n v="44280.79"/>
    <m/>
    <m/>
    <m/>
    <m/>
    <m/>
    <m/>
  </r>
  <r>
    <s v="PLANT J - OTHER AUXILIARIES"/>
    <s v="10G-302"/>
    <s v="UNREGULATED"/>
    <s v="55600"/>
    <x v="2"/>
    <n v="556008700096"/>
    <n v="165"/>
    <s v="556008700096.165"/>
    <n v="201109"/>
    <s v="000000"/>
    <x v="32"/>
    <s v="U-20310"/>
    <m/>
    <n v="32662.37"/>
    <m/>
    <m/>
    <m/>
    <m/>
    <m/>
  </r>
  <r>
    <s v="PLANT J - Pipe, valv, misc"/>
    <s v="10G-302"/>
    <s v="REGULATED"/>
    <s v="45600"/>
    <x v="2"/>
    <n v="456008700114"/>
    <n v="615"/>
    <s v="456008700114.615"/>
    <n v="201109"/>
    <s v="000000"/>
    <x v="32"/>
    <n v="20310"/>
    <n v="14909129.51"/>
    <m/>
    <m/>
    <m/>
    <m/>
    <m/>
    <m/>
  </r>
  <r>
    <s v="PLANT J - Pipe, valv, misc"/>
    <s v="10G-302"/>
    <s v="UNREGULATED"/>
    <s v="55600"/>
    <x v="2"/>
    <n v="556008700114"/>
    <n v="615"/>
    <s v="556008700114.615"/>
    <n v="201109"/>
    <s v="000000"/>
    <x v="32"/>
    <s v="U-20310"/>
    <m/>
    <n v="10997264.189999999"/>
    <m/>
    <m/>
    <m/>
    <m/>
    <m/>
  </r>
  <r>
    <s v="PLANT J - Valve Operators"/>
    <s v="10G-302"/>
    <s v="REGULATED"/>
    <s v="45600"/>
    <x v="2"/>
    <n v="456008700114"/>
    <n v="800"/>
    <s v="456008700114.800"/>
    <n v="201109"/>
    <s v="000000"/>
    <x v="32"/>
    <n v="20310"/>
    <n v="246520.37"/>
    <m/>
    <m/>
    <m/>
    <m/>
    <m/>
    <m/>
  </r>
  <r>
    <s v="PLANT J - Valve Operators"/>
    <s v="10G-302"/>
    <s v="UNREGULATED"/>
    <s v="55600"/>
    <x v="2"/>
    <n v="556008700114"/>
    <n v="800"/>
    <s v="556008700114.800"/>
    <n v="201109"/>
    <s v="000000"/>
    <x v="32"/>
    <s v="U-20310"/>
    <m/>
    <n v="181838.22"/>
    <m/>
    <m/>
    <m/>
    <m/>
    <m/>
  </r>
  <r>
    <s v="PLANT J -BLDG STRUCTURE-CONTROL/AUXILIARY BLDG"/>
    <s v="10G-302"/>
    <s v="REGULATED"/>
    <s v="45200"/>
    <x v="1"/>
    <n v="452008700181"/>
    <n v="763"/>
    <s v="452008700181.763"/>
    <n v="201109"/>
    <s v="000000"/>
    <x v="32"/>
    <n v="20310"/>
    <n v="114840.44"/>
    <m/>
    <m/>
    <m/>
    <m/>
    <m/>
    <m/>
  </r>
  <r>
    <s v="Bickford Compressor Stn 10F-201,2017 Deliverabil"/>
    <s v="10F-201"/>
    <s v="UNREGULATED"/>
    <s v="55600"/>
    <x v="2"/>
    <n v="556005400196"/>
    <n v="615"/>
    <s v="556005400196.615"/>
    <n v="201812"/>
    <s v="000000"/>
    <x v="18"/>
    <s v="U-20310"/>
    <m/>
    <n v="1676677.67"/>
    <m/>
    <m/>
    <m/>
    <m/>
    <m/>
  </r>
  <r>
    <s v="Bickford Compressor Stn 10F-201,2017 Deliverabil"/>
    <s v="10F-201"/>
    <s v="UNREGULATED"/>
    <s v="55600"/>
    <x v="2"/>
    <n v="556005400196"/>
    <n v="720"/>
    <s v="556005400196.720"/>
    <n v="201812"/>
    <s v="000000"/>
    <x v="18"/>
    <s v="U-20310"/>
    <m/>
    <n v="116864.38"/>
    <m/>
    <m/>
    <m/>
    <m/>
    <m/>
  </r>
  <r>
    <s v="Bickford Compressor Stn 10F-201,2017 Deliverabil"/>
    <s v="10F-201"/>
    <s v="UNREGULATED"/>
    <s v="55600"/>
    <x v="2"/>
    <n v="556005400196"/>
    <n v="800"/>
    <s v="556005400196.800"/>
    <n v="201812"/>
    <s v="000000"/>
    <x v="18"/>
    <s v="U-20310"/>
    <m/>
    <n v="5880"/>
    <m/>
    <m/>
    <m/>
    <m/>
    <m/>
  </r>
  <r>
    <s v="Bickford Compressor Stn 10F-201,2017 Deliverabil"/>
    <s v="10F-201"/>
    <s v="UNREGULATED"/>
    <s v="55600"/>
    <x v="2"/>
    <n v="556005400196"/>
    <n v="805"/>
    <s v="556005400196.805"/>
    <n v="201812"/>
    <s v="000000"/>
    <x v="18"/>
    <s v="U-20310"/>
    <m/>
    <n v="243277.79"/>
    <m/>
    <m/>
    <m/>
    <m/>
    <m/>
  </r>
  <r>
    <s v="Bickford Compressor Stn 10F-201,2017 Deliverabil"/>
    <s v="10F-201"/>
    <s v="UNREGULATED"/>
    <s v="55600"/>
    <x v="2"/>
    <n v="556005400196"/>
    <n v="840"/>
    <s v="556005400196.840"/>
    <n v="201812"/>
    <s v="000000"/>
    <x v="18"/>
    <s v="U-20310"/>
    <m/>
    <n v="50862.64"/>
    <m/>
    <m/>
    <m/>
    <m/>
    <m/>
  </r>
  <r>
    <s v="BICKFORD - CASE"/>
    <s v="10F-203"/>
    <s v="UNREGULATED"/>
    <s v="55600"/>
    <x v="2"/>
    <n v="556005500004"/>
    <n v="82"/>
    <s v="556005500004.82"/>
    <n v="197509"/>
    <s v="000000"/>
    <x v="18"/>
    <s v="U-20310"/>
    <m/>
    <n v="156564"/>
    <m/>
    <m/>
    <m/>
    <m/>
    <m/>
  </r>
  <r>
    <s v="BICKFORD STATION"/>
    <s v="10F-201"/>
    <s v="UNREGULATED"/>
    <s v="55700"/>
    <x v="0"/>
    <n v="557005400022"/>
    <n v="615"/>
    <s v="557005400022.615"/>
    <n v="199109"/>
    <s v="000000"/>
    <x v="18"/>
    <s v="U-20310"/>
    <m/>
    <n v="926896"/>
    <m/>
    <m/>
    <m/>
    <m/>
    <m/>
  </r>
  <r>
    <s v="BICKFORD STATION -  TELEMETRY"/>
    <s v="10F-201"/>
    <s v="UNREGULATED"/>
    <s v="55700"/>
    <x v="0"/>
    <n v="557005400022"/>
    <n v="780"/>
    <s v="557005400022.780"/>
    <n v="200508"/>
    <s v="000000"/>
    <x v="18"/>
    <s v="U-20310"/>
    <m/>
    <n v="65995"/>
    <m/>
    <m/>
    <m/>
    <m/>
    <m/>
  </r>
  <r>
    <s v="BICKFORD STATION -  TELEMETRY SCADA UPGRADE"/>
    <s v="10F-201"/>
    <s v="UNREGULATED"/>
    <s v="55700"/>
    <x v="0"/>
    <n v="557005400052"/>
    <n v="780"/>
    <s v="557005400052.780"/>
    <n v="200901"/>
    <s v="000000"/>
    <x v="18"/>
    <s v="U-20310"/>
    <m/>
    <n v="6505.29"/>
    <m/>
    <m/>
    <n v="17.010000000000002"/>
    <m/>
    <m/>
  </r>
  <r>
    <s v="BICKFORD - MOISTURE ANALYZER"/>
    <s v="10F-201"/>
    <s v="UNREGULATED"/>
    <s v="55700"/>
    <x v="0"/>
    <n v="557005400069"/>
    <n v="780"/>
    <s v="557005400069.780"/>
    <n v="201009"/>
    <s v="000000"/>
    <x v="18"/>
    <s v="U-20310"/>
    <m/>
    <n v="14423.46"/>
    <m/>
    <m/>
    <m/>
    <m/>
    <m/>
  </r>
  <r>
    <s v="BICKFORD STATION - PIPE, VALVE, MISC"/>
    <s v="10F-201"/>
    <s v="UNREGULATED"/>
    <s v="55700"/>
    <x v="0"/>
    <n v="557005400091"/>
    <n v="615"/>
    <s v="557005400091.615"/>
    <n v="201112"/>
    <s v="000000"/>
    <x v="18"/>
    <s v="U-20310"/>
    <m/>
    <n v="74459.429999999993"/>
    <m/>
    <m/>
    <m/>
    <m/>
    <m/>
  </r>
  <r>
    <s v="PMOP - DAWN 167 - D183 -2060"/>
    <s v="11H-602"/>
    <s v="UNREGULATED"/>
    <s v="55300"/>
    <x v="5"/>
    <n v="553006000408"/>
    <n v="910"/>
    <s v="553006000408.910"/>
    <n v="201501"/>
    <s v="000000"/>
    <x v="13"/>
    <s v="U-20310"/>
    <m/>
    <n v="115883.18"/>
    <m/>
    <m/>
    <m/>
    <m/>
    <m/>
  </r>
  <r>
    <s v="PMOP - DAWN 167 - D184 - 2067"/>
    <s v="11H-602"/>
    <s v="UNREGULATED"/>
    <s v="55300"/>
    <x v="5"/>
    <n v="553006000409"/>
    <n v="910"/>
    <s v="553006000409.910"/>
    <n v="201501"/>
    <s v="000000"/>
    <x v="13"/>
    <s v="U-20310"/>
    <m/>
    <n v="115883.18"/>
    <m/>
    <m/>
    <m/>
    <m/>
    <m/>
  </r>
  <r>
    <s v="PMOP - DAWN 167 - D187 - 2061"/>
    <s v="11H-602"/>
    <s v="UNREGULATED"/>
    <s v="55300"/>
    <x v="5"/>
    <n v="553006000410"/>
    <n v="910"/>
    <s v="553006000410.910"/>
    <n v="201501"/>
    <s v="000000"/>
    <x v="13"/>
    <s v="U-20310"/>
    <m/>
    <n v="115883.18"/>
    <m/>
    <m/>
    <m/>
    <m/>
    <m/>
  </r>
  <r>
    <s v="PMOP - DAWN 167 - D265 - 2048"/>
    <s v="11H-602"/>
    <s v="UNREGULATED"/>
    <s v="55300"/>
    <x v="5"/>
    <n v="553006000411"/>
    <n v="910"/>
    <s v="553006000411.910"/>
    <n v="201501"/>
    <s v="000000"/>
    <x v="13"/>
    <s v="U-20310"/>
    <m/>
    <n v="115883.18"/>
    <m/>
    <m/>
    <m/>
    <m/>
    <m/>
  </r>
  <r>
    <s v="PMOP - DAWN 167 - D266 -2049"/>
    <s v="11H-602"/>
    <s v="UNREGULATED"/>
    <s v="55300"/>
    <x v="5"/>
    <n v="553006000412"/>
    <n v="910"/>
    <s v="553006000412.910"/>
    <n v="201501"/>
    <s v="000000"/>
    <x v="13"/>
    <s v="U-20310"/>
    <m/>
    <n v="115883.18"/>
    <m/>
    <m/>
    <m/>
    <m/>
    <m/>
  </r>
  <r>
    <s v="PMOP - DAWN 167 - D267 - 2050"/>
    <s v="11H-602"/>
    <s v="UNREGULATED"/>
    <s v="55300"/>
    <x v="5"/>
    <n v="553006000413"/>
    <n v="910"/>
    <s v="553006000413.910"/>
    <n v="201501"/>
    <s v="000000"/>
    <x v="13"/>
    <s v="U-20310"/>
    <m/>
    <n v="115883.18"/>
    <m/>
    <m/>
    <m/>
    <m/>
    <m/>
  </r>
  <r>
    <s v="PMOP - DAWN 167 - D268 - 2051"/>
    <s v="11H-602"/>
    <s v="UNREGULATED"/>
    <s v="55300"/>
    <x v="5"/>
    <n v="553006000414"/>
    <n v="910"/>
    <s v="553006000414.910"/>
    <n v="201501"/>
    <s v="000000"/>
    <x v="13"/>
    <s v="U-20310"/>
    <m/>
    <n v="115883.18"/>
    <m/>
    <m/>
    <m/>
    <m/>
    <m/>
  </r>
  <r>
    <s v="PMOP - DAWN 167 - Observation-D167-2059"/>
    <s v="11H-602"/>
    <s v="UNREGULATED"/>
    <s v="55300"/>
    <x v="5"/>
    <n v="553006000407"/>
    <n v="910"/>
    <s v="553006000407.910"/>
    <n v="201501"/>
    <s v="000000"/>
    <x v="13"/>
    <s v="U-20310"/>
    <m/>
    <n v="115883.18"/>
    <m/>
    <m/>
    <m/>
    <m/>
    <m/>
  </r>
  <r>
    <s v="PMOP - DAWN 167 - UDD1 - 10211"/>
    <s v="11H-602"/>
    <s v="UNREGULATED"/>
    <s v="55300"/>
    <x v="5"/>
    <n v="553006000415"/>
    <n v="910"/>
    <s v="553006000415.910"/>
    <n v="201501"/>
    <s v="000000"/>
    <x v="13"/>
    <s v="U-20310"/>
    <m/>
    <n v="115872.85"/>
    <m/>
    <m/>
    <m/>
    <m/>
    <m/>
  </r>
  <r>
    <s v="PMOP - DAWN 167 - UE48 - 2011"/>
    <s v="11H-602"/>
    <s v="UNREGULATED"/>
    <s v="55300"/>
    <x v="5"/>
    <n v="553006000400"/>
    <n v="910"/>
    <s v="553006000400.910"/>
    <n v="201501"/>
    <s v="000000"/>
    <x v="13"/>
    <s v="U-20310"/>
    <m/>
    <n v="115883.18"/>
    <m/>
    <m/>
    <m/>
    <m/>
    <m/>
  </r>
  <r>
    <s v="PMOP - DAWN 167 - UE49 - 2012"/>
    <s v="11H-602"/>
    <s v="UNREGULATED"/>
    <s v="55300"/>
    <x v="5"/>
    <n v="553006000401"/>
    <n v="910"/>
    <s v="553006000401.910"/>
    <n v="201501"/>
    <s v="000000"/>
    <x v="13"/>
    <s v="U-20310"/>
    <m/>
    <n v="115883.18"/>
    <m/>
    <m/>
    <m/>
    <m/>
    <m/>
  </r>
  <r>
    <s v="PMOP - DAWN 167 - UE50 - 2045"/>
    <s v="11H-602"/>
    <s v="UNREGULATED"/>
    <s v="55300"/>
    <x v="5"/>
    <n v="553006000402"/>
    <n v="910"/>
    <s v="553006000402.910"/>
    <n v="201501"/>
    <s v="000000"/>
    <x v="13"/>
    <s v="U-20310"/>
    <m/>
    <n v="115883.18"/>
    <m/>
    <m/>
    <m/>
    <m/>
    <m/>
  </r>
  <r>
    <s v="PMOP - DAWN 167 - UE51 - 2046"/>
    <s v="11H-602"/>
    <s v="UNREGULATED"/>
    <s v="55300"/>
    <x v="5"/>
    <n v="553006000403"/>
    <n v="910"/>
    <s v="553006000403.910"/>
    <n v="201501"/>
    <s v="000000"/>
    <x v="13"/>
    <s v="U-20310"/>
    <m/>
    <n v="115883.18"/>
    <m/>
    <m/>
    <m/>
    <m/>
    <m/>
  </r>
  <r>
    <s v="PMOP - DAWN 167 - UE52 - 2047"/>
    <s v="11H-602"/>
    <s v="UNREGULATED"/>
    <s v="55300"/>
    <x v="5"/>
    <n v="553006000404"/>
    <n v="910"/>
    <s v="553006000404.910"/>
    <n v="201501"/>
    <s v="000000"/>
    <x v="13"/>
    <s v="U-20310"/>
    <m/>
    <n v="115883.18"/>
    <m/>
    <m/>
    <m/>
    <m/>
    <m/>
  </r>
  <r>
    <s v="PMOP - DAWN 167 - UE53 - 2113"/>
    <s v="11H-602"/>
    <s v="UNREGULATED"/>
    <s v="55300"/>
    <x v="5"/>
    <n v="553006000405"/>
    <n v="910"/>
    <s v="553006000405.910"/>
    <n v="201501"/>
    <s v="000000"/>
    <x v="13"/>
    <s v="U-20310"/>
    <m/>
    <n v="115883.18"/>
    <m/>
    <m/>
    <m/>
    <m/>
    <m/>
  </r>
  <r>
    <s v="PMOP - DAWN 167 -Observation-D162-2084"/>
    <s v="11H-602"/>
    <s v="UNREGULATED"/>
    <s v="55300"/>
    <x v="5"/>
    <n v="553006000406"/>
    <n v="910"/>
    <s v="553006000406.910"/>
    <n v="201501"/>
    <s v="000000"/>
    <x v="13"/>
    <s v="U-20310"/>
    <m/>
    <n v="115883.18"/>
    <m/>
    <m/>
    <m/>
    <m/>
    <m/>
  </r>
  <r>
    <s v="PMOP - DAWN 47-49 - D138 - 2700"/>
    <s v="10G-310"/>
    <s v="UNREGULATED"/>
    <s v="55300"/>
    <x v="5"/>
    <n v="553006300385"/>
    <n v="910"/>
    <s v="553006300385.910"/>
    <n v="201501"/>
    <s v="000000"/>
    <x v="8"/>
    <s v="U-20310"/>
    <m/>
    <n v="139665.04999999999"/>
    <m/>
    <m/>
    <m/>
    <m/>
    <m/>
  </r>
  <r>
    <s v="PMOP - DAWN 47-49 - D141 - 2699"/>
    <s v="10G-310"/>
    <s v="UNREGULATED"/>
    <s v="55300"/>
    <x v="5"/>
    <n v="553006300386"/>
    <n v="910"/>
    <s v="553006300386.910"/>
    <n v="201501"/>
    <s v="000000"/>
    <x v="8"/>
    <s v="U-20310"/>
    <m/>
    <n v="139665.04999999999"/>
    <m/>
    <m/>
    <m/>
    <m/>
    <m/>
  </r>
  <r>
    <s v="PMOP - DAWN 47-49 - D148 - 1905"/>
    <s v="10G-310"/>
    <s v="UNREGULATED"/>
    <s v="55300"/>
    <x v="5"/>
    <n v="553006300388"/>
    <n v="910"/>
    <s v="553006300388.910"/>
    <n v="201501"/>
    <s v="000000"/>
    <x v="8"/>
    <s v="U-20310"/>
    <m/>
    <n v="139665.04999999999"/>
    <m/>
    <m/>
    <m/>
    <m/>
    <m/>
  </r>
  <r>
    <s v="PMOP - DAWN 47-49 - D247 -2663"/>
    <s v="10G-310"/>
    <s v="UNREGULATED"/>
    <s v="55300"/>
    <x v="5"/>
    <n v="553006300389"/>
    <n v="910"/>
    <s v="553006300389.910"/>
    <n v="201501"/>
    <s v="000000"/>
    <x v="8"/>
    <s v="U-20310"/>
    <m/>
    <n v="139665.04999999999"/>
    <m/>
    <m/>
    <m/>
    <m/>
    <m/>
  </r>
  <r>
    <s v="PMOP - DAWN 47-49 - D250 - 2664"/>
    <s v="10G-310"/>
    <s v="UNREGULATED"/>
    <s v="55300"/>
    <x v="5"/>
    <n v="553006300390"/>
    <n v="910"/>
    <s v="553006300390.910"/>
    <n v="201501"/>
    <s v="000000"/>
    <x v="8"/>
    <s v="U-20310"/>
    <m/>
    <n v="139665.04999999999"/>
    <m/>
    <m/>
    <m/>
    <m/>
    <m/>
  </r>
  <r>
    <s v="PMOP - DAWN 47-49 - D251 - 2659"/>
    <s v="10G-310"/>
    <s v="UNREGULATED"/>
    <s v="55300"/>
    <x v="5"/>
    <n v="553006300391"/>
    <n v="910"/>
    <s v="553006300391.910"/>
    <n v="201501"/>
    <s v="000000"/>
    <x v="8"/>
    <s v="U-20310"/>
    <m/>
    <n v="139665.04999999999"/>
    <m/>
    <m/>
    <m/>
    <m/>
    <m/>
  </r>
  <r>
    <s v="PMOP - DAWN 47-49 - D257 - 2665"/>
    <s v="10G-310"/>
    <s v="UNREGULATED"/>
    <s v="55300"/>
    <x v="5"/>
    <n v="553006300392"/>
    <n v="910"/>
    <s v="553006300392.910"/>
    <n v="201501"/>
    <s v="000000"/>
    <x v="8"/>
    <s v="U-20310"/>
    <m/>
    <n v="139413.92000000001"/>
    <m/>
    <m/>
    <m/>
    <m/>
    <m/>
  </r>
  <r>
    <s v="PMOP - DAWN 47-49 - D258 -2666"/>
    <s v="10G-310"/>
    <s v="UNREGULATED"/>
    <s v="55300"/>
    <x v="5"/>
    <n v="553006300393"/>
    <n v="910"/>
    <s v="553006300393.910"/>
    <n v="201501"/>
    <s v="000000"/>
    <x v="8"/>
    <s v="U-20310"/>
    <m/>
    <n v="139413.92000000001"/>
    <m/>
    <m/>
    <m/>
    <m/>
    <m/>
  </r>
  <r>
    <s v="PMOP - DAWN 47-49 - D259- 6340"/>
    <s v="10G-310"/>
    <s v="UNREGULATED"/>
    <s v="55300"/>
    <x v="5"/>
    <n v="553006300394"/>
    <n v="910"/>
    <s v="553006300394.910"/>
    <n v="201501"/>
    <s v="000000"/>
    <x v="8"/>
    <s v="U-20310"/>
    <m/>
    <n v="139413.92000000001"/>
    <m/>
    <m/>
    <m/>
    <m/>
    <m/>
  </r>
  <r>
    <s v="PMOP - DAWN 47-49 - D260 -2667"/>
    <s v="10G-310"/>
    <s v="UNREGULATED"/>
    <s v="55300"/>
    <x v="5"/>
    <n v="553006300395"/>
    <n v="910"/>
    <s v="553006300395.910"/>
    <n v="201501"/>
    <s v="000000"/>
    <x v="8"/>
    <s v="U-20310"/>
    <m/>
    <n v="139413.92000000001"/>
    <m/>
    <m/>
    <m/>
    <m/>
    <m/>
  </r>
  <r>
    <s v="PMOP - DAWN 47-49 - D261 - 2635"/>
    <s v="10G-310"/>
    <s v="UNREGULATED"/>
    <s v="55300"/>
    <x v="5"/>
    <n v="553006300396"/>
    <n v="910"/>
    <s v="553006300396.910"/>
    <n v="201501"/>
    <s v="000000"/>
    <x v="8"/>
    <s v="U-20310"/>
    <m/>
    <n v="139413.92000000001"/>
    <m/>
    <m/>
    <m/>
    <m/>
    <m/>
  </r>
  <r>
    <s v="PMOP - DAWN 47-49 - D262 -2636"/>
    <s v="10G-310"/>
    <s v="UNREGULATED"/>
    <s v="55300"/>
    <x v="5"/>
    <n v="553006300397"/>
    <n v="910"/>
    <s v="553006300397.910"/>
    <n v="201501"/>
    <s v="000000"/>
    <x v="8"/>
    <s v="U-20310"/>
    <m/>
    <n v="139413.92000000001"/>
    <m/>
    <m/>
    <m/>
    <m/>
    <m/>
  </r>
  <r>
    <s v="PMOP - DAWN 47-49 - D263 - 6341"/>
    <s v="10G-310"/>
    <s v="UNREGULATED"/>
    <s v="55300"/>
    <x v="5"/>
    <n v="553006300398"/>
    <n v="910"/>
    <s v="553006300398.910"/>
    <n v="201501"/>
    <s v="000000"/>
    <x v="8"/>
    <s v="U-20310"/>
    <m/>
    <n v="139413.92000000001"/>
    <m/>
    <m/>
    <m/>
    <m/>
    <m/>
  </r>
  <r>
    <s v="PMOP - DAWN 47-49 - D264 -2637"/>
    <s v="10G-310"/>
    <s v="UNREGULATED"/>
    <s v="55300"/>
    <x v="5"/>
    <n v="553006300399"/>
    <n v="910"/>
    <s v="553006300399.910"/>
    <n v="201501"/>
    <s v="000000"/>
    <x v="8"/>
    <s v="U-20310"/>
    <m/>
    <n v="139412.34"/>
    <m/>
    <m/>
    <m/>
    <m/>
    <m/>
  </r>
  <r>
    <s v="PMOP - DAWN 47-49 - D49 - 2658"/>
    <s v="10G-310"/>
    <s v="UNREGULATED"/>
    <s v="55300"/>
    <x v="5"/>
    <n v="553006300383"/>
    <n v="910"/>
    <s v="553006300383.910"/>
    <n v="201501"/>
    <s v="000000"/>
    <x v="8"/>
    <s v="U-20310"/>
    <m/>
    <n v="139665.04999999999"/>
    <m/>
    <m/>
    <m/>
    <m/>
    <m/>
  </r>
  <r>
    <s v="PMOP - DAWN 47-49 - Observation - D47 - 3503"/>
    <s v="10G-310"/>
    <s v="UNREGULATED"/>
    <s v="55300"/>
    <x v="5"/>
    <n v="553006300382"/>
    <n v="910"/>
    <s v="553006300382.910"/>
    <n v="201501"/>
    <s v="000000"/>
    <x v="8"/>
    <s v="U-20310"/>
    <m/>
    <n v="139665.04999999999"/>
    <m/>
    <m/>
    <m/>
    <m/>
    <m/>
  </r>
  <r>
    <s v="PMOP - DAWN 47-49 - Observation D53 - 2696"/>
    <s v="10G-310"/>
    <s v="UNREGULATED"/>
    <s v="55300"/>
    <x v="5"/>
    <n v="553006300384"/>
    <n v="910"/>
    <s v="553006300384.910"/>
    <n v="201501"/>
    <s v="000000"/>
    <x v="8"/>
    <s v="U-20310"/>
    <m/>
    <n v="139665.04999999999"/>
    <m/>
    <m/>
    <m/>
    <m/>
    <m/>
  </r>
  <r>
    <s v="PMOP - DAWN 47-49 -D146 - 8068"/>
    <s v="10G-310"/>
    <s v="UNREGULATED"/>
    <s v="55300"/>
    <x v="5"/>
    <n v="553006300387"/>
    <n v="910"/>
    <s v="553006300387.910"/>
    <n v="201501"/>
    <s v="000000"/>
    <x v="8"/>
    <s v="U-20310"/>
    <m/>
    <n v="139665.04999999999"/>
    <m/>
    <m/>
    <m/>
    <m/>
    <m/>
  </r>
  <r>
    <s v="PMOP - ENNISKILLEN - Observation - UE54 -2126"/>
    <s v="11G-203"/>
    <s v="UNREGULATED"/>
    <s v="55300"/>
    <x v="5"/>
    <n v="553005600440"/>
    <n v="910"/>
    <s v="553005600440.910"/>
    <n v="201506"/>
    <s v="000000"/>
    <x v="10"/>
    <s v="U-20310"/>
    <m/>
    <n v="145127.45000000001"/>
    <m/>
    <m/>
    <m/>
    <m/>
    <m/>
  </r>
  <r>
    <s v="PMOP - ENNISKILLEN - Observation - UE61 -2136"/>
    <s v="11G-203"/>
    <s v="UNREGULATED"/>
    <s v="55300"/>
    <x v="5"/>
    <n v="553005600446"/>
    <n v="910"/>
    <s v="553005600446.910"/>
    <n v="201506"/>
    <s v="000000"/>
    <x v="10"/>
    <s v="U-20310"/>
    <m/>
    <n v="145127.45000000001"/>
    <m/>
    <m/>
    <m/>
    <m/>
    <m/>
  </r>
  <r>
    <s v="PMOP - ENNISKILLEN - Observation - UE62 -2135"/>
    <s v="11G-203"/>
    <s v="UNREGULATED"/>
    <s v="55300"/>
    <x v="5"/>
    <n v="553005600447"/>
    <n v="910"/>
    <s v="553005600447.910"/>
    <n v="201506"/>
    <s v="000000"/>
    <x v="10"/>
    <s v="U-20310"/>
    <m/>
    <n v="145127.45000000001"/>
    <m/>
    <m/>
    <m/>
    <m/>
    <m/>
  </r>
  <r>
    <s v="PMOP - ENNISKILLEN - UE28 -2115"/>
    <s v="11G-203"/>
    <s v="UNREGULATED"/>
    <s v="55300"/>
    <x v="5"/>
    <n v="553005600438"/>
    <n v="910"/>
    <s v="553005600438.910"/>
    <n v="201506"/>
    <s v="000000"/>
    <x v="10"/>
    <s v="U-20310"/>
    <m/>
    <n v="145127.45000000001"/>
    <m/>
    <m/>
    <m/>
    <m/>
    <m/>
  </r>
  <r>
    <s v="PMOP - ENNISKILLEN - UE40 -2120"/>
    <s v="11G-203"/>
    <s v="UNREGULATED"/>
    <s v="55300"/>
    <x v="5"/>
    <n v="553005600439"/>
    <n v="910"/>
    <s v="553005600439.910"/>
    <n v="201506"/>
    <s v="000000"/>
    <x v="10"/>
    <s v="U-20310"/>
    <m/>
    <n v="145127.45000000001"/>
    <m/>
    <m/>
    <m/>
    <m/>
    <m/>
  </r>
  <r>
    <s v="PMOP - ENNISKILLEN - UE56 - 2128"/>
    <s v="11G-203"/>
    <s v="UNREGULATED"/>
    <s v="55300"/>
    <x v="5"/>
    <n v="553005600441"/>
    <n v="910"/>
    <s v="553005600441.910"/>
    <n v="201506"/>
    <s v="000000"/>
    <x v="10"/>
    <s v="U-20310"/>
    <m/>
    <n v="145127.45000000001"/>
    <m/>
    <m/>
    <m/>
    <m/>
    <m/>
  </r>
  <r>
    <s v="PMOP - ENNISKILLEN - UE57 - 2129"/>
    <s v="11G-203"/>
    <s v="UNREGULATED"/>
    <s v="55300"/>
    <x v="5"/>
    <n v="553005600442"/>
    <n v="910"/>
    <s v="553005600442.910"/>
    <n v="201506"/>
    <s v="000000"/>
    <x v="10"/>
    <s v="U-20310"/>
    <m/>
    <n v="145127.45000000001"/>
    <m/>
    <m/>
    <m/>
    <m/>
    <m/>
  </r>
  <r>
    <s v="PMOP - ENNISKILLEN - UE58 -8325"/>
    <s v="11G-203"/>
    <s v="UNREGULATED"/>
    <s v="55300"/>
    <x v="5"/>
    <n v="553005600443"/>
    <n v="910"/>
    <s v="553005600443.910"/>
    <n v="201506"/>
    <s v="000000"/>
    <x v="10"/>
    <s v="U-20310"/>
    <m/>
    <n v="145127.45000000001"/>
    <m/>
    <m/>
    <m/>
    <m/>
    <m/>
  </r>
  <r>
    <s v="PMOP - ENNISKILLEN - UE59 -2131"/>
    <s v="11G-203"/>
    <s v="UNREGULATED"/>
    <s v="55300"/>
    <x v="5"/>
    <n v="553005600444"/>
    <n v="910"/>
    <s v="553005600444.910"/>
    <n v="201506"/>
    <s v="000000"/>
    <x v="10"/>
    <s v="U-20310"/>
    <m/>
    <n v="145127.45000000001"/>
    <m/>
    <m/>
    <m/>
    <m/>
    <m/>
  </r>
  <r>
    <s v="PMOP - ENNISKILLEN - UE60 - 8057"/>
    <s v="11G-203"/>
    <s v="UNREGULATED"/>
    <s v="55300"/>
    <x v="5"/>
    <n v="553005600445"/>
    <n v="910"/>
    <s v="553005600445.910"/>
    <n v="201506"/>
    <s v="000000"/>
    <x v="10"/>
    <s v="U-20310"/>
    <m/>
    <n v="145127.45000000001"/>
    <m/>
    <m/>
    <m/>
    <m/>
    <m/>
  </r>
  <r>
    <s v="PMOP - ENNISKILLEN - UE63 -8313"/>
    <s v="11G-203"/>
    <s v="UNREGULATED"/>
    <s v="55300"/>
    <x v="5"/>
    <n v="553005600448"/>
    <n v="910"/>
    <s v="553005600448.910"/>
    <n v="201506"/>
    <s v="000000"/>
    <x v="10"/>
    <s v="U-20310"/>
    <m/>
    <n v="145285.03"/>
    <m/>
    <m/>
    <m/>
    <m/>
    <m/>
  </r>
  <r>
    <s v="PMOP - OIL CITY - 5-3-II - 2652"/>
    <m/>
    <s v="UNREGULATED"/>
    <s v="55300"/>
    <x v="5"/>
    <n v="553003900427"/>
    <n v="910"/>
    <s v="553003900427.910"/>
    <n v="201506"/>
    <s v="000000"/>
    <x v="37"/>
    <s v="U-20310"/>
    <m/>
    <n v="63700.93"/>
    <m/>
    <m/>
    <m/>
    <m/>
    <m/>
  </r>
  <r>
    <s v="PMOP - OIL CITY - UBW1 - 10125"/>
    <m/>
    <s v="UNREGULATED"/>
    <s v="55300"/>
    <x v="5"/>
    <n v="553003900428"/>
    <n v="910"/>
    <s v="553003900428.910"/>
    <n v="201506"/>
    <s v="000000"/>
    <x v="37"/>
    <s v="U-20310"/>
    <m/>
    <n v="63700.93"/>
    <m/>
    <m/>
    <m/>
    <m/>
    <m/>
  </r>
  <r>
    <s v="PMOP - OIL CITY - UBW2 - 10214"/>
    <m/>
    <s v="UNREGULATED"/>
    <s v="55300"/>
    <x v="5"/>
    <n v="553003900429"/>
    <n v="910"/>
    <s v="553003900429.910"/>
    <n v="201506"/>
    <s v="000000"/>
    <x v="37"/>
    <s v="U-20310"/>
    <m/>
    <n v="63719.96"/>
    <m/>
    <m/>
    <m/>
    <m/>
    <m/>
  </r>
  <r>
    <s v="PMOP - OIL SPRINGS EAST - ICG1 -4591"/>
    <s v="11H-206"/>
    <s v="UNREGULATED"/>
    <s v="55300"/>
    <x v="5"/>
    <n v="553006200430"/>
    <n v="910"/>
    <s v="553006200430.910"/>
    <n v="201506"/>
    <s v="000000"/>
    <x v="12"/>
    <s v="U-20310"/>
    <m/>
    <n v="129079.47"/>
    <m/>
    <m/>
    <m/>
    <m/>
    <m/>
  </r>
  <r>
    <s v="PMOP - OIL SPRINGS EAST - ICG2 -4590"/>
    <s v="11H-206"/>
    <s v="UNREGULATED"/>
    <s v="55300"/>
    <x v="5"/>
    <n v="553006200431"/>
    <n v="910"/>
    <s v="553006200431.910"/>
    <n v="201506"/>
    <s v="000000"/>
    <x v="12"/>
    <s v="U-20310"/>
    <m/>
    <n v="129079.47"/>
    <m/>
    <m/>
    <m/>
    <m/>
    <m/>
  </r>
  <r>
    <s v="PMOP - OIL SPRINGS EAST - ICG3 -4589"/>
    <s v="11H-206"/>
    <s v="UNREGULATED"/>
    <s v="55300"/>
    <x v="5"/>
    <n v="553006200432"/>
    <n v="910"/>
    <s v="553006200432.910"/>
    <n v="201506"/>
    <s v="000000"/>
    <x v="12"/>
    <s v="U-20310"/>
    <m/>
    <n v="129079.47"/>
    <m/>
    <m/>
    <m/>
    <m/>
    <m/>
  </r>
  <r>
    <s v="PMOP - OIL SPRINGS EAST - ICG4 - 4593"/>
    <s v="11H-206"/>
    <s v="UNREGULATED"/>
    <s v="55300"/>
    <x v="5"/>
    <n v="553006200433"/>
    <n v="910"/>
    <s v="553006200433.910"/>
    <n v="201506"/>
    <s v="000000"/>
    <x v="12"/>
    <s v="U-20310"/>
    <m/>
    <n v="129079.47"/>
    <m/>
    <m/>
    <m/>
    <m/>
    <m/>
  </r>
  <r>
    <s v="PMOP - OIL SPRINGS EAST - ICG5 - 4594"/>
    <s v="11H-206"/>
    <s v="UNREGULATED"/>
    <s v="55300"/>
    <x v="5"/>
    <n v="553006200434"/>
    <n v="910"/>
    <s v="553006200434.910"/>
    <n v="201506"/>
    <s v="000000"/>
    <x v="12"/>
    <s v="U-20310"/>
    <m/>
    <n v="129079.47"/>
    <m/>
    <m/>
    <m/>
    <m/>
    <m/>
  </r>
  <r>
    <s v="PMOP - OIL SPRINGS EAST - ICG6 -4592"/>
    <s v="11H-206"/>
    <s v="UNREGULATED"/>
    <s v="55300"/>
    <x v="5"/>
    <n v="553006200435"/>
    <n v="910"/>
    <s v="553006200435.910"/>
    <n v="201506"/>
    <s v="000000"/>
    <x v="12"/>
    <s v="U-20310"/>
    <m/>
    <n v="129079.47"/>
    <m/>
    <m/>
    <m/>
    <m/>
    <m/>
  </r>
  <r>
    <s v="PMOP - OIL SPRINGS EAST-Observation-ICG7 - 2430"/>
    <s v="11H-206"/>
    <s v="UNREGULATED"/>
    <s v="55300"/>
    <x v="5"/>
    <n v="553006200436"/>
    <n v="910"/>
    <s v="553006200436.910"/>
    <n v="201506"/>
    <s v="000000"/>
    <x v="12"/>
    <s v="U-20310"/>
    <m/>
    <n v="129079.47"/>
    <m/>
    <m/>
    <m/>
    <m/>
    <m/>
  </r>
  <r>
    <s v="PMOP - OIL SPRINGS EAST-Observation-ICG8 - 8372"/>
    <s v="11H-206"/>
    <s v="UNREGULATED"/>
    <s v="55300"/>
    <x v="5"/>
    <n v="553006200437"/>
    <n v="910"/>
    <s v="553006200437.910"/>
    <n v="201506"/>
    <s v="000000"/>
    <x v="12"/>
    <s v="U-20310"/>
    <m/>
    <n v="129077.91"/>
    <m/>
    <m/>
    <m/>
    <m/>
    <m/>
  </r>
  <r>
    <s v="BENTPATH - WELL UB14"/>
    <s v="11H-401"/>
    <s v="UNREGULATED"/>
    <s v="55300"/>
    <x v="5"/>
    <n v="553005700661"/>
    <n v="910"/>
    <s v="553005700661.910"/>
    <n v="201808"/>
    <s v="000000"/>
    <x v="16"/>
    <s v="U-20310"/>
    <m/>
    <n v="1629036.41"/>
    <m/>
    <m/>
    <m/>
    <m/>
    <m/>
  </r>
  <r>
    <s v="Ram Terminus Pool -Ram Pet  Meas &amp; Dehyd"/>
    <s v="10G-101"/>
    <s v="REGULATED"/>
    <s v="45200"/>
    <x v="1"/>
    <n v="452005800096"/>
    <n v="763"/>
    <s v="452005800096.763"/>
    <n v="197101"/>
    <s v="000000"/>
    <x v="38"/>
    <n v="20310"/>
    <n v="8083.13"/>
    <m/>
    <m/>
    <m/>
    <m/>
    <m/>
    <m/>
  </r>
  <r>
    <s v="Ram Terminus Pool -Ram Pet  Meas &amp; Dehyd"/>
    <s v="10G-101"/>
    <s v="UNREGULATED"/>
    <s v="55200"/>
    <x v="1"/>
    <n v="552005800096"/>
    <n v="763"/>
    <s v="552005800096.763"/>
    <n v="197101"/>
    <s v="000000"/>
    <x v="38"/>
    <s v="U-20310"/>
    <m/>
    <n v="4884"/>
    <m/>
    <m/>
    <m/>
    <m/>
    <m/>
  </r>
  <r>
    <s v="RECTIFIER #188, STO CATHODIC PROTECITON DAWN 167"/>
    <s v="11H-602"/>
    <s v="REGULATED"/>
    <s v="45500"/>
    <x v="3"/>
    <n v="455006030188"/>
    <n v="2018"/>
    <s v="455006030188.2018"/>
    <n v="201812"/>
    <s v="000000"/>
    <x v="13"/>
    <n v="20310"/>
    <n v="22448.42"/>
    <m/>
    <m/>
    <m/>
    <m/>
    <m/>
    <m/>
  </r>
  <r>
    <s v="RECTIFIER #188, STO CATHODIC PROTECITON DAWN 167"/>
    <s v="11H-602"/>
    <s v="UNREGULATED"/>
    <s v="55500"/>
    <x v="3"/>
    <n v="555006030188"/>
    <n v="2018"/>
    <s v="555006030188.2018"/>
    <n v="201812"/>
    <s v="000000"/>
    <x v="13"/>
    <s v="U-20310"/>
    <m/>
    <n v="13584.36"/>
    <m/>
    <m/>
    <m/>
    <m/>
    <m/>
  </r>
  <r>
    <s v="DAWN 156 - RECTIFIER #195"/>
    <s v="11G-602"/>
    <s v="UNREGULATED"/>
    <s v="55500"/>
    <x v="3"/>
    <n v="555006530195"/>
    <n v="2011"/>
    <s v="555006530195.2011"/>
    <n v="201112"/>
    <s v="000000"/>
    <x v="11"/>
    <s v="U-20310"/>
    <m/>
    <n v="11369.7"/>
    <m/>
    <m/>
    <m/>
    <m/>
    <m/>
  </r>
  <r>
    <s v="11G-602 Pig Launcher,Dawn 156 Pool,Make Piggable"/>
    <s v="11G-602"/>
    <s v="UNREGULATED"/>
    <s v="55500"/>
    <x v="3"/>
    <n v="555006550004"/>
    <n v="2018"/>
    <s v="555006550004.2018"/>
    <n v="201809"/>
    <s v="000000"/>
    <x v="11"/>
    <s v="U-20310"/>
    <m/>
    <n v="235829.92"/>
    <m/>
    <m/>
    <m/>
    <m/>
    <m/>
  </r>
  <r>
    <s v="SOMBRA - INCINERATOR-electronic/controls"/>
    <s v="10F-201"/>
    <s v="REGULATED"/>
    <s v="45700"/>
    <x v="0"/>
    <n v="457005500063"/>
    <n v="84"/>
    <s v="457005500063.84"/>
    <n v="201011"/>
    <s v="000000"/>
    <x v="0"/>
    <n v="20310"/>
    <n v="11943.37"/>
    <m/>
    <m/>
    <m/>
    <m/>
    <m/>
    <m/>
  </r>
  <r>
    <s v="ROSEDALE - BASE PRESSURE GAS"/>
    <m/>
    <s v="REGULATED"/>
    <s v="45800"/>
    <x v="6"/>
    <n v="458005900001"/>
    <n v="1076"/>
    <s v="458005900001.1076"/>
    <n v="197603"/>
    <s v="000000"/>
    <x v="39"/>
    <n v="20310"/>
    <n v="143926.72"/>
    <m/>
    <m/>
    <m/>
    <m/>
    <m/>
    <m/>
  </r>
  <r>
    <s v="ROSEDALE - BASE PRESSURE GAS"/>
    <m/>
    <s v="REGULATED"/>
    <s v="45800"/>
    <x v="6"/>
    <n v="458005900001"/>
    <n v="1997"/>
    <s v="458005900001.1997"/>
    <n v="199403"/>
    <s v="000000"/>
    <x v="39"/>
    <n v="20310"/>
    <n v="1109303.6100000001"/>
    <m/>
    <m/>
    <m/>
    <m/>
    <m/>
    <m/>
  </r>
  <r>
    <s v="ROSEDALE - BASE PRESSURE GAS"/>
    <m/>
    <s v="UNREGULATED"/>
    <s v="55800"/>
    <x v="6"/>
    <n v="558005900001"/>
    <n v="1076"/>
    <s v="558005900001.1076"/>
    <n v="197603"/>
    <s v="000000"/>
    <x v="39"/>
    <s v="U-20310"/>
    <m/>
    <n v="86938.240000000005"/>
    <m/>
    <m/>
    <m/>
    <m/>
    <m/>
  </r>
  <r>
    <s v="ROSEDALE - BASE PRESSURE GAS"/>
    <m/>
    <s v="UNREGULATED"/>
    <s v="55800"/>
    <x v="6"/>
    <n v="558005900001"/>
    <n v="1997"/>
    <s v="558005900001.1997"/>
    <n v="199403"/>
    <s v="000000"/>
    <x v="39"/>
    <s v="U-20310"/>
    <m/>
    <n v="670188"/>
    <m/>
    <m/>
    <m/>
    <m/>
    <m/>
  </r>
  <r>
    <s v="ROSEDALE - GROUNDBED #"/>
    <s v="11H-401"/>
    <s v="REGULATED"/>
    <s v="45500"/>
    <x v="3"/>
    <n v="455005929999"/>
    <n v="1997"/>
    <s v="455005929999.1997"/>
    <n v="199712"/>
    <s v="000000"/>
    <x v="39"/>
    <n v="20310"/>
    <n v="42497.02"/>
    <m/>
    <m/>
    <m/>
    <m/>
    <m/>
    <m/>
  </r>
  <r>
    <s v="ROSEDALE - GROUNDBED #"/>
    <s v="11H-401"/>
    <s v="UNREGULATED"/>
    <s v="55500"/>
    <x v="3"/>
    <n v="555005929999"/>
    <n v="1997"/>
    <s v="555005929999.1997"/>
    <n v="199712"/>
    <s v="000000"/>
    <x v="39"/>
    <s v="U-20310"/>
    <m/>
    <n v="25674"/>
    <m/>
    <m/>
    <m/>
    <m/>
    <m/>
  </r>
  <r>
    <s v="ROSEDALE - GROUNDBED # 179"/>
    <s v="11H-401"/>
    <s v="REGULATED"/>
    <s v="45500"/>
    <x v="3"/>
    <n v="455005920179"/>
    <n v="1088"/>
    <s v="455005920179.1088"/>
    <n v="198709"/>
    <s v="000000"/>
    <x v="39"/>
    <n v="20310"/>
    <n v="5070.43"/>
    <m/>
    <m/>
    <m/>
    <m/>
    <m/>
    <m/>
  </r>
  <r>
    <s v="ROSEDALE - GROUNDBED # 179"/>
    <s v="11H-401"/>
    <s v="UNREGULATED"/>
    <s v="55500"/>
    <x v="3"/>
    <n v="555005920179"/>
    <n v="1088"/>
    <s v="555005920179.1088"/>
    <n v="198709"/>
    <s v="000000"/>
    <x v="39"/>
    <s v="U-20310"/>
    <m/>
    <n v="3064"/>
    <m/>
    <m/>
    <m/>
    <m/>
    <m/>
  </r>
  <r>
    <s v="ROSEDALE - LAND RIGHTS"/>
    <m/>
    <s v="REGULATED"/>
    <s v="45100"/>
    <x v="4"/>
    <n v="451005900001"/>
    <n v="1995"/>
    <s v="451005900001.1995"/>
    <n v="199509"/>
    <s v="000000"/>
    <x v="39"/>
    <n v="20310"/>
    <n v="147889.98000000001"/>
    <m/>
    <m/>
    <m/>
    <m/>
    <m/>
    <m/>
  </r>
  <r>
    <s v="ROSEDALE - LAND RIGHTS"/>
    <m/>
    <s v="REGULATED"/>
    <s v="45100"/>
    <x v="4"/>
    <n v="451005900001"/>
    <n v="1997"/>
    <s v="451005900001.1997"/>
    <n v="199709"/>
    <s v="000000"/>
    <x v="39"/>
    <n v="20310"/>
    <n v="135435.51999999999"/>
    <m/>
    <m/>
    <m/>
    <m/>
    <m/>
    <m/>
  </r>
  <r>
    <s v="ROSEDALE - LAND RIGHTS"/>
    <m/>
    <s v="UNREGULATED"/>
    <s v="55100"/>
    <x v="4"/>
    <n v="551005900001"/>
    <n v="1995"/>
    <s v="551005900001.1995"/>
    <n v="199509"/>
    <s v="000000"/>
    <x v="39"/>
    <s v="U-20310"/>
    <m/>
    <n v="89348"/>
    <m/>
    <m/>
    <m/>
    <m/>
    <m/>
  </r>
  <r>
    <s v="ROSEDALE - LAND RIGHTS"/>
    <m/>
    <s v="UNREGULATED"/>
    <s v="55100"/>
    <x v="4"/>
    <n v="551005900001"/>
    <n v="1997"/>
    <s v="551005900001.1997"/>
    <n v="199709"/>
    <s v="000000"/>
    <x v="39"/>
    <s v="U-20310"/>
    <m/>
    <n v="81823"/>
    <m/>
    <m/>
    <m/>
    <m/>
    <m/>
  </r>
  <r>
    <s v="ROSEDALE - RECTIFIER # 179"/>
    <s v="11H-401"/>
    <s v="REGULATED"/>
    <s v="45500"/>
    <x v="3"/>
    <n v="455005930179"/>
    <n v="1089"/>
    <s v="455005930179.1089"/>
    <n v="198809"/>
    <s v="000000"/>
    <x v="39"/>
    <n v="20310"/>
    <n v="2707.28"/>
    <m/>
    <m/>
    <m/>
    <m/>
    <m/>
    <m/>
  </r>
  <r>
    <s v="ROSEDALE - RECTIFIER # 179"/>
    <s v="11H-401"/>
    <s v="UNREGULATED"/>
    <s v="55500"/>
    <x v="3"/>
    <n v="555005930179"/>
    <n v="1089"/>
    <s v="555005930179.1089"/>
    <n v="198809"/>
    <s v="000000"/>
    <x v="39"/>
    <s v="U-20310"/>
    <m/>
    <n v="1636"/>
    <m/>
    <m/>
    <m/>
    <m/>
    <m/>
  </r>
  <r>
    <s v="ROSEDALE - STEEL - NPS 10   (273.0)"/>
    <s v="11H-401"/>
    <s v="REGULATED"/>
    <s v="45500"/>
    <x v="3"/>
    <n v="455005901000"/>
    <n v="1997"/>
    <s v="455005901000.1997"/>
    <n v="199712"/>
    <s v="000000"/>
    <x v="39"/>
    <n v="20310"/>
    <n v="73429.210000000006"/>
    <m/>
    <m/>
    <m/>
    <m/>
    <m/>
    <m/>
  </r>
  <r>
    <s v="ROSEDALE - STEEL - NPS 10   (273.0)"/>
    <s v="11H-401"/>
    <s v="UNREGULATED"/>
    <s v="55500"/>
    <x v="3"/>
    <n v="555005901000"/>
    <n v="1997"/>
    <s v="555005901000.1997"/>
    <n v="199712"/>
    <s v="000000"/>
    <x v="39"/>
    <s v="U-20310"/>
    <m/>
    <n v="44363"/>
    <m/>
    <m/>
    <m/>
    <m/>
    <m/>
  </r>
  <r>
    <s v="ROSEDALE - STEEL - NPS 16   (406.4)"/>
    <s v="11H-401"/>
    <s v="REGULATED"/>
    <s v="45500"/>
    <x v="3"/>
    <n v="455005901600"/>
    <n v="1997"/>
    <s v="455005901600.1997"/>
    <n v="199712"/>
    <s v="000000"/>
    <x v="39"/>
    <n v="20310"/>
    <n v="218969.08"/>
    <m/>
    <m/>
    <m/>
    <m/>
    <m/>
    <m/>
  </r>
  <r>
    <s v="ROSEDALE - STEEL - NPS 16   (406.4)"/>
    <s v="11H-401"/>
    <s v="UNREGULATED"/>
    <s v="55500"/>
    <x v="3"/>
    <n v="555005901600"/>
    <n v="1997"/>
    <s v="555005901600.1997"/>
    <n v="199712"/>
    <s v="000000"/>
    <x v="39"/>
    <s v="U-20310"/>
    <m/>
    <n v="132291"/>
    <m/>
    <m/>
    <m/>
    <m/>
    <m/>
  </r>
  <r>
    <s v="ROSEDALE - STEEL - NPS 20    (508.0)"/>
    <s v="11H-401"/>
    <s v="REGULATED"/>
    <s v="45500"/>
    <x v="3"/>
    <n v="455005902000"/>
    <n v="1997"/>
    <s v="455005902000.1997"/>
    <n v="199709"/>
    <s v="000000"/>
    <x v="39"/>
    <n v="20310"/>
    <n v="2311941.65"/>
    <m/>
    <m/>
    <m/>
    <m/>
    <m/>
    <m/>
  </r>
  <r>
    <s v="ROSEDALE - STEEL - NPS 20    (508.0)"/>
    <s v="11H-401"/>
    <s v="REGULATED"/>
    <s v="45500"/>
    <x v="3"/>
    <n v="455005902000"/>
    <n v="2008"/>
    <s v="455005902000.2008"/>
    <n v="200801"/>
    <s v="000000"/>
    <x v="39"/>
    <n v="20310"/>
    <n v="0"/>
    <m/>
    <m/>
    <n v="60828.42"/>
    <m/>
    <m/>
    <m/>
  </r>
  <r>
    <s v="ROSEDALE - STEEL - NPS 20    (508.0)"/>
    <s v="11H-401"/>
    <s v="REGULATED"/>
    <s v="45500"/>
    <x v="3"/>
    <n v="455005902000"/>
    <n v="2009"/>
    <s v="455005902000.2009"/>
    <n v="200909"/>
    <s v="000000"/>
    <x v="39"/>
    <n v="20310"/>
    <n v="0"/>
    <m/>
    <m/>
    <n v="1649.27"/>
    <m/>
    <m/>
    <m/>
  </r>
  <r>
    <s v="ROSEDALE - STEEL - NPS 20    (508.0)"/>
    <s v="11H-401"/>
    <s v="UNREGULATED"/>
    <s v="55500"/>
    <x v="3"/>
    <n v="555005902000"/>
    <n v="1997"/>
    <s v="555005902000.1997"/>
    <n v="199709"/>
    <s v="000000"/>
    <x v="39"/>
    <s v="U-20310"/>
    <m/>
    <n v="1359484.78"/>
    <m/>
    <m/>
    <m/>
    <m/>
    <m/>
  </r>
  <r>
    <s v="ROSEDALE - STEEL - NPS 20    (508.0)"/>
    <s v="11H-401"/>
    <s v="UNREGULATED"/>
    <s v="55500"/>
    <x v="3"/>
    <n v="555005902000"/>
    <n v="2008"/>
    <s v="555005902000.2008"/>
    <n v="200801"/>
    <s v="000000"/>
    <x v="39"/>
    <s v="U-20310"/>
    <m/>
    <n v="0"/>
    <m/>
    <m/>
    <n v="477.59000000000003"/>
    <m/>
    <m/>
  </r>
  <r>
    <s v="ROSEDALE - STEEL - NPS 20    (508.0)"/>
    <s v="11H-401"/>
    <s v="UNREGULATED"/>
    <s v="55500"/>
    <x v="3"/>
    <n v="555005902000"/>
    <n v="2009"/>
    <s v="555005902000.2009"/>
    <n v="200909"/>
    <s v="000000"/>
    <x v="39"/>
    <s v="U-20310"/>
    <m/>
    <n v="0"/>
    <m/>
    <m/>
    <n v="11.49"/>
    <m/>
    <m/>
  </r>
  <r>
    <s v="ROSEDALE - STEEL - NPS 4    (114.3)"/>
    <s v="11H-401"/>
    <s v="REGULATED"/>
    <s v="45500"/>
    <x v="3"/>
    <n v="455005900400"/>
    <n v="1997"/>
    <s v="455005900400.1997"/>
    <n v="199712"/>
    <s v="000000"/>
    <x v="39"/>
    <n v="20310"/>
    <n v="20886.62"/>
    <m/>
    <m/>
    <m/>
    <m/>
    <m/>
    <m/>
  </r>
  <r>
    <s v="ROSEDALE - STEEL - NPS 4    (114.3)"/>
    <s v="11H-401"/>
    <s v="UNREGULATED"/>
    <s v="55500"/>
    <x v="3"/>
    <n v="555005900400"/>
    <n v="1997"/>
    <s v="555005900400.1997"/>
    <n v="199712"/>
    <s v="000000"/>
    <x v="39"/>
    <s v="U-20310"/>
    <m/>
    <n v="12618"/>
    <m/>
    <m/>
    <m/>
    <m/>
    <m/>
  </r>
  <r>
    <s v="ROSEDALE - STEEL - NPS 8    (219.1)"/>
    <s v="11H-401"/>
    <s v="REGULATED"/>
    <s v="45500"/>
    <x v="3"/>
    <n v="455005900800"/>
    <n v="1997"/>
    <s v="455005900800.1997"/>
    <n v="199712"/>
    <s v="000000"/>
    <x v="39"/>
    <n v="20310"/>
    <n v="27597.52"/>
    <m/>
    <m/>
    <m/>
    <m/>
    <m/>
    <m/>
  </r>
  <r>
    <s v="ROSEDALE - STEEL - NPS 8    (219.1)"/>
    <s v="11H-401"/>
    <s v="UNREGULATED"/>
    <s v="55500"/>
    <x v="3"/>
    <n v="555005900800"/>
    <n v="1997"/>
    <s v="555005900800.1997"/>
    <n v="199712"/>
    <s v="000000"/>
    <x v="39"/>
    <s v="U-20310"/>
    <m/>
    <n v="16673"/>
    <m/>
    <m/>
    <m/>
    <m/>
    <m/>
  </r>
  <r>
    <s v="Rosedale - UR1 - ID 2449"/>
    <s v="11H-401"/>
    <s v="REGULATED"/>
    <s v="45300"/>
    <x v="5"/>
    <n v="453005900460"/>
    <n v="910"/>
    <s v="453005900460.910"/>
    <n v="201409"/>
    <s v="000000"/>
    <x v="39"/>
    <n v="20310"/>
    <n v="1896.37"/>
    <m/>
    <m/>
    <m/>
    <m/>
    <m/>
    <m/>
  </r>
  <r>
    <s v="Rosedale - UR1 - ID 2449"/>
    <s v="11H-401"/>
    <s v="UNREGULATED"/>
    <s v="55300"/>
    <x v="5"/>
    <n v="553005900460"/>
    <n v="910"/>
    <s v="553005900460.910"/>
    <n v="201409"/>
    <s v="000000"/>
    <x v="39"/>
    <s v="U-20310"/>
    <m/>
    <n v="2237.34"/>
    <m/>
    <m/>
    <m/>
    <m/>
    <m/>
  </r>
  <r>
    <s v="Rosedale - UR3 - ID 2448"/>
    <s v="11H-401"/>
    <s v="REGULATED"/>
    <s v="45300"/>
    <x v="5"/>
    <n v="453005900461"/>
    <n v="910"/>
    <s v="453005900461.910"/>
    <n v="201409"/>
    <s v="000000"/>
    <x v="39"/>
    <n v="20310"/>
    <n v="1896.37"/>
    <m/>
    <m/>
    <m/>
    <m/>
    <m/>
    <m/>
  </r>
  <r>
    <s v="ROSEDALE - UR3 - ID 2448"/>
    <s v="11H-401"/>
    <s v="REGULATED"/>
    <s v="45300"/>
    <x v="5"/>
    <n v="453005900467"/>
    <n v="910"/>
    <s v="453005900467.910"/>
    <n v="201409"/>
    <s v="000000"/>
    <x v="39"/>
    <n v="20310"/>
    <n v="17431.61"/>
    <m/>
    <m/>
    <m/>
    <m/>
    <m/>
    <m/>
  </r>
  <r>
    <s v="Rosedale - UR3 - ID 2448"/>
    <s v="11H-401"/>
    <s v="UNREGULATED"/>
    <s v="55300"/>
    <x v="5"/>
    <n v="553005900461"/>
    <n v="910"/>
    <s v="553005900461.910"/>
    <n v="201409"/>
    <s v="000000"/>
    <x v="39"/>
    <s v="U-20310"/>
    <m/>
    <n v="2237.34"/>
    <m/>
    <m/>
    <m/>
    <m/>
    <m/>
  </r>
  <r>
    <s v="Rosedale - UR7 - ID 9847"/>
    <s v="11H-401"/>
    <s v="REGULATED"/>
    <s v="45300"/>
    <x v="5"/>
    <n v="453005900462"/>
    <n v="910"/>
    <s v="453005900462.910"/>
    <n v="201409"/>
    <s v="000000"/>
    <x v="39"/>
    <n v="20310"/>
    <n v="1896.97"/>
    <m/>
    <m/>
    <m/>
    <m/>
    <m/>
    <m/>
  </r>
  <r>
    <s v="Rosedale - UR7 - ID 9847"/>
    <s v="11H-401"/>
    <s v="UNREGULATED"/>
    <s v="55300"/>
    <x v="5"/>
    <n v="553005900462"/>
    <n v="910"/>
    <s v="553005900462.910"/>
    <n v="201409"/>
    <s v="000000"/>
    <x v="39"/>
    <s v="U-20310"/>
    <m/>
    <n v="2238.04"/>
    <m/>
    <m/>
    <m/>
    <m/>
    <m/>
  </r>
  <r>
    <s v="Rosedale - UR8 - ID 9848"/>
    <s v="11H-401"/>
    <s v="REGULATED"/>
    <s v="45300"/>
    <x v="5"/>
    <n v="453005900463"/>
    <n v="910"/>
    <s v="453005900463.910"/>
    <n v="201409"/>
    <s v="000000"/>
    <x v="39"/>
    <n v="20310"/>
    <n v="1896.95"/>
    <m/>
    <m/>
    <m/>
    <m/>
    <m/>
    <m/>
  </r>
  <r>
    <s v="Rosedale - UR8 - ID 9848"/>
    <s v="11H-401"/>
    <s v="UNREGULATED"/>
    <s v="55300"/>
    <x v="5"/>
    <n v="553005900463"/>
    <n v="910"/>
    <s v="553005900463.910"/>
    <n v="201409"/>
    <s v="000000"/>
    <x v="39"/>
    <s v="U-20310"/>
    <m/>
    <n v="2238"/>
    <m/>
    <m/>
    <m/>
    <m/>
    <m/>
  </r>
  <r>
    <s v="ROSEDALE - WELL UR1 - ID 2449"/>
    <s v="11H-401"/>
    <s v="REGULATED"/>
    <s v="45300"/>
    <x v="5"/>
    <n v="453005900001"/>
    <n v="910"/>
    <s v="453005900001.910"/>
    <n v="197009"/>
    <s v="000000"/>
    <x v="39"/>
    <n v="20310"/>
    <n v="247704.72"/>
    <m/>
    <m/>
    <m/>
    <m/>
    <m/>
    <m/>
  </r>
  <r>
    <s v="ROSEDALE - WELL UR1 - ID 2449"/>
    <s v="11H-401"/>
    <s v="UNREGULATED"/>
    <s v="55300"/>
    <x v="5"/>
    <n v="553005900001"/>
    <n v="910"/>
    <s v="553005900001.910"/>
    <n v="197009"/>
    <s v="000000"/>
    <x v="39"/>
    <s v="U-20310"/>
    <m/>
    <n v="149652"/>
    <m/>
    <m/>
    <m/>
    <m/>
    <m/>
  </r>
  <r>
    <s v="ROSEDALE - WELL UR1 - ID 2449"/>
    <s v="11H-401"/>
    <s v="UNREGULATED"/>
    <s v="55300"/>
    <x v="5"/>
    <n v="553005900609"/>
    <n v="910"/>
    <s v="553005900609.910"/>
    <n v="201701"/>
    <s v="000000"/>
    <x v="39"/>
    <s v="U-20310"/>
    <m/>
    <n v="4387.3900000000003"/>
    <m/>
    <m/>
    <m/>
    <m/>
    <m/>
  </r>
  <r>
    <s v="ROSEDALE - WELL UR10 - ID 9850"/>
    <s v="11H-401"/>
    <s v="REGULATED"/>
    <s v="45300"/>
    <x v="5"/>
    <n v="453005900010"/>
    <n v="910"/>
    <s v="453005900010.910"/>
    <n v="199712"/>
    <s v="000000"/>
    <x v="39"/>
    <n v="20310"/>
    <n v="172246.85"/>
    <m/>
    <m/>
    <m/>
    <m/>
    <m/>
    <m/>
  </r>
  <r>
    <s v="ROSEDALE - WELL UR10 - ID 9850"/>
    <s v="11H-401"/>
    <s v="UNREGULATED"/>
    <s v="55300"/>
    <x v="5"/>
    <n v="553005900010"/>
    <n v="910"/>
    <s v="553005900010.910"/>
    <n v="199712"/>
    <s v="000000"/>
    <x v="39"/>
    <s v="U-20310"/>
    <m/>
    <n v="104064"/>
    <m/>
    <m/>
    <m/>
    <m/>
    <m/>
  </r>
  <r>
    <s v="ROSEDALE - WELL UR10 - ID 9850"/>
    <m/>
    <s v="UNREGULATED"/>
    <s v="55300"/>
    <x v="5"/>
    <n v="553005900610"/>
    <n v="910"/>
    <s v="553005900610.910"/>
    <n v="201701"/>
    <s v="000000"/>
    <x v="39"/>
    <s v="U-20310"/>
    <m/>
    <n v="4387.3900000000003"/>
    <m/>
    <m/>
    <m/>
    <m/>
    <m/>
  </r>
  <r>
    <s v="ROSEDALE - WELL UR2 - ID 2456"/>
    <s v="11H-401"/>
    <s v="REGULATED"/>
    <s v="45300"/>
    <x v="5"/>
    <n v="453005900002"/>
    <n v="910"/>
    <s v="453005900002.910"/>
    <n v="197111"/>
    <s v="000000"/>
    <x v="39"/>
    <n v="20310"/>
    <n v="30395.51"/>
    <m/>
    <m/>
    <m/>
    <m/>
    <m/>
    <m/>
  </r>
  <r>
    <s v="ROSEDALE - WELL UR2 - ID 2456"/>
    <s v="11H-401"/>
    <s v="UNREGULATED"/>
    <s v="55300"/>
    <x v="5"/>
    <n v="553005900002"/>
    <n v="910"/>
    <s v="553005900002.910"/>
    <n v="197111"/>
    <s v="000000"/>
    <x v="39"/>
    <s v="U-20310"/>
    <m/>
    <n v="18363"/>
    <m/>
    <m/>
    <m/>
    <m/>
    <m/>
  </r>
  <r>
    <s v="ROSEDALE - WELL UR2 - ID 2456"/>
    <s v="11H-401"/>
    <s v="UNREGULATED"/>
    <s v="55300"/>
    <x v="5"/>
    <n v="553005900611"/>
    <n v="910"/>
    <s v="553005900611.910"/>
    <n v="201701"/>
    <s v="000000"/>
    <x v="39"/>
    <s v="U-20310"/>
    <m/>
    <n v="4387.3900000000003"/>
    <m/>
    <m/>
    <m/>
    <m/>
    <m/>
  </r>
  <r>
    <s v="ROSEDALE - WELL UR3 - ID 2448"/>
    <s v="11H-401"/>
    <s v="REGULATED"/>
    <s v="45300"/>
    <x v="5"/>
    <n v="453005900003"/>
    <n v="910"/>
    <s v="453005900003.910"/>
    <n v="197110"/>
    <s v="000000"/>
    <x v="39"/>
    <n v="20310"/>
    <n v="146104.1"/>
    <m/>
    <m/>
    <m/>
    <m/>
    <m/>
    <m/>
  </r>
  <r>
    <s v="ROSEDALE - WELL UR3 - ID 2448"/>
    <s v="11H-401"/>
    <s v="UNREGULATED"/>
    <s v="55300"/>
    <x v="5"/>
    <n v="553005900003"/>
    <n v="910"/>
    <s v="553005900003.910"/>
    <n v="197110"/>
    <s v="000000"/>
    <x v="39"/>
    <s v="U-20310"/>
    <m/>
    <n v="88269"/>
    <m/>
    <m/>
    <m/>
    <m/>
    <m/>
  </r>
  <r>
    <s v="ROSEDALE - WELL UR3 - ID 2448"/>
    <s v="11H-401"/>
    <s v="UNREGULATED"/>
    <s v="55300"/>
    <x v="5"/>
    <n v="553005900467"/>
    <n v="910"/>
    <s v="553005900467.910"/>
    <n v="201409"/>
    <s v="000000"/>
    <x v="39"/>
    <s v="U-20310"/>
    <m/>
    <n v="20535.14"/>
    <m/>
    <m/>
    <m/>
    <m/>
    <m/>
  </r>
  <r>
    <s v="ROSEDALE - WELL UR3 - ID 2448"/>
    <s v="11H-401"/>
    <s v="UNREGULATED"/>
    <s v="55300"/>
    <x v="5"/>
    <n v="553005900612"/>
    <n v="910"/>
    <s v="553005900612.910"/>
    <n v="201701"/>
    <s v="000000"/>
    <x v="39"/>
    <s v="U-20310"/>
    <m/>
    <n v="4387.3900000000003"/>
    <m/>
    <m/>
    <m/>
    <m/>
    <m/>
  </r>
  <r>
    <s v="ROSEDALE - WELL UR4 - ID2450"/>
    <s v="11H-401"/>
    <s v="REGULATED"/>
    <s v="45300"/>
    <x v="5"/>
    <n v="453005900004"/>
    <n v="910"/>
    <s v="453005900004.910"/>
    <n v="197110"/>
    <s v="000000"/>
    <x v="39"/>
    <n v="20310"/>
    <n v="134992.79"/>
    <m/>
    <m/>
    <m/>
    <m/>
    <m/>
    <m/>
  </r>
  <r>
    <s v="ROSEDALE - WELL UR4 - ID2450"/>
    <s v="11H-401"/>
    <s v="UNREGULATED"/>
    <s v="55300"/>
    <x v="5"/>
    <n v="553005900004"/>
    <n v="910"/>
    <s v="553005900004.910"/>
    <n v="197110"/>
    <s v="000000"/>
    <x v="39"/>
    <s v="U-20310"/>
    <m/>
    <n v="81556"/>
    <m/>
    <m/>
    <m/>
    <m/>
    <m/>
  </r>
  <r>
    <s v="ROSEDALE - WELL UR4 - ID2450"/>
    <s v="11H-401"/>
    <s v="UNREGULATED"/>
    <s v="55300"/>
    <x v="5"/>
    <n v="553005900613"/>
    <n v="910"/>
    <s v="553005900613.910"/>
    <n v="201701"/>
    <s v="000000"/>
    <x v="39"/>
    <s v="U-20310"/>
    <m/>
    <n v="4387.3900000000003"/>
    <m/>
    <m/>
    <m/>
    <m/>
    <m/>
  </r>
  <r>
    <s v="ROSEDALE - WELL UR4 - ID2450 - ELCTRCL/CNTRLS"/>
    <s v="11H-401"/>
    <s v="REGULATED"/>
    <s v="45300"/>
    <x v="5"/>
    <n v="453005900004"/>
    <n v="84"/>
    <s v="453005900004.84"/>
    <n v="200112"/>
    <s v="000000"/>
    <x v="39"/>
    <n v="20310"/>
    <n v="1625.71"/>
    <m/>
    <n v="1625.71"/>
    <m/>
    <m/>
    <m/>
    <m/>
  </r>
  <r>
    <s v="ROSEDALE - WELL UR4 - ID2450 - TELEMETRY"/>
    <s v="11H-401"/>
    <s v="REGULATED"/>
    <s v="45300"/>
    <x v="5"/>
    <n v="453005900004"/>
    <n v="780"/>
    <s v="453005900004.780"/>
    <n v="200112"/>
    <s v="000000"/>
    <x v="39"/>
    <n v="20310"/>
    <n v="2635.99"/>
    <m/>
    <m/>
    <m/>
    <m/>
    <m/>
    <m/>
  </r>
  <r>
    <s v="ROSEDALE - WELL UR4 - ID2450 - TELEMETRY"/>
    <s v="11H-401"/>
    <s v="UNREGULATED"/>
    <s v="55300"/>
    <x v="5"/>
    <n v="553005900004"/>
    <n v="780"/>
    <s v="553005900004.780"/>
    <n v="200112"/>
    <s v="000000"/>
    <x v="39"/>
    <s v="U-20310"/>
    <m/>
    <n v="1592"/>
    <m/>
    <m/>
    <m/>
    <m/>
    <m/>
  </r>
  <r>
    <s v="ROSEDALE - WELL UR7 - ID 9847"/>
    <s v="11H-401"/>
    <s v="REGULATED"/>
    <s v="45300"/>
    <x v="5"/>
    <n v="453005900007"/>
    <n v="910"/>
    <s v="453005900007.910"/>
    <n v="199712"/>
    <s v="000000"/>
    <x v="39"/>
    <n v="20310"/>
    <n v="282282.3"/>
    <m/>
    <m/>
    <m/>
    <m/>
    <m/>
    <m/>
  </r>
  <r>
    <s v="ROSEDALE - WELL UR7 - ID 9847"/>
    <s v="11H-401"/>
    <s v="UNREGULATED"/>
    <s v="55300"/>
    <x v="5"/>
    <n v="553005900007"/>
    <n v="910"/>
    <s v="553005900007.910"/>
    <n v="199712"/>
    <s v="000000"/>
    <x v="39"/>
    <s v="U-20310"/>
    <m/>
    <n v="170542"/>
    <m/>
    <m/>
    <m/>
    <m/>
    <m/>
  </r>
  <r>
    <s v="ROSEDALE - WELL UR7 - ID 9847"/>
    <s v="11H-401"/>
    <s v="UNREGULATED"/>
    <s v="55300"/>
    <x v="5"/>
    <n v="553005900614"/>
    <n v="910"/>
    <s v="553005900614.910"/>
    <n v="201701"/>
    <s v="000000"/>
    <x v="39"/>
    <s v="U-20310"/>
    <m/>
    <n v="4387.3900000000003"/>
    <m/>
    <m/>
    <m/>
    <m/>
    <m/>
  </r>
  <r>
    <s v="ROSEDALE - WELL UR8 - ID 9848"/>
    <s v="11H-401"/>
    <s v="REGULATED"/>
    <s v="45300"/>
    <x v="5"/>
    <n v="453005900008"/>
    <n v="910"/>
    <s v="453005900008.910"/>
    <n v="199712"/>
    <s v="000000"/>
    <x v="39"/>
    <n v="20310"/>
    <n v="281709.18"/>
    <m/>
    <m/>
    <m/>
    <m/>
    <m/>
    <m/>
  </r>
  <r>
    <s v="ROSEDALE - WELL UR8 - ID 9848"/>
    <s v="11H-401"/>
    <s v="UNREGULATED"/>
    <s v="55300"/>
    <x v="5"/>
    <n v="553005900008"/>
    <n v="910"/>
    <s v="553005900008.910"/>
    <n v="199712"/>
    <s v="000000"/>
    <x v="39"/>
    <s v="U-20310"/>
    <m/>
    <n v="170195"/>
    <m/>
    <m/>
    <m/>
    <m/>
    <m/>
  </r>
  <r>
    <s v="ROSEDALE - WELL UR8 - ID 9848"/>
    <s v="11H-401"/>
    <s v="UNREGULATED"/>
    <s v="55300"/>
    <x v="5"/>
    <n v="553005900615"/>
    <n v="910"/>
    <s v="553005900615.910"/>
    <n v="201701"/>
    <s v="000000"/>
    <x v="39"/>
    <s v="U-20310"/>
    <m/>
    <n v="4387.3900000000003"/>
    <m/>
    <m/>
    <m/>
    <m/>
    <m/>
  </r>
  <r>
    <s v="ROSEDALE - WELL UR9 - ID 9849"/>
    <s v="11H-401"/>
    <s v="REGULATED"/>
    <s v="45300"/>
    <x v="5"/>
    <n v="453005900009"/>
    <n v="910"/>
    <s v="453005900009.910"/>
    <n v="199712"/>
    <s v="000000"/>
    <x v="39"/>
    <n v="20310"/>
    <n v="225316.88"/>
    <m/>
    <m/>
    <m/>
    <m/>
    <m/>
    <m/>
  </r>
  <r>
    <s v="ROSEDALE - WELL UR9 - ID 9849"/>
    <s v="11H-401"/>
    <s v="UNREGULATED"/>
    <s v="55300"/>
    <x v="5"/>
    <n v="553005900009"/>
    <n v="910"/>
    <s v="553005900009.910"/>
    <n v="199712"/>
    <s v="000000"/>
    <x v="39"/>
    <s v="U-20310"/>
    <m/>
    <n v="136125"/>
    <m/>
    <m/>
    <m/>
    <m/>
    <m/>
  </r>
  <r>
    <s v="ROSEDALE - WELL UR9 - ID 9849"/>
    <s v="11H-401"/>
    <s v="UNREGULATED"/>
    <s v="55300"/>
    <x v="5"/>
    <n v="553005900616"/>
    <n v="910"/>
    <s v="553005900616.910"/>
    <n v="201701"/>
    <s v="000000"/>
    <x v="39"/>
    <s v="U-20310"/>
    <m/>
    <n v="12538.91"/>
    <m/>
    <m/>
    <m/>
    <m/>
    <m/>
  </r>
  <r>
    <s v="Rosedale PMOP #1 - UR1 - 2449"/>
    <s v="11H-401"/>
    <s v="UNREGULATED"/>
    <s v="55300"/>
    <x v="5"/>
    <n v="553005900361"/>
    <n v="910"/>
    <s v="553005900361.910"/>
    <n v="201309"/>
    <s v="000000"/>
    <x v="39"/>
    <s v="U-20310"/>
    <m/>
    <n v="125861.79"/>
    <m/>
    <m/>
    <m/>
    <m/>
    <m/>
  </r>
  <r>
    <s v="Rosedale PMOP #1 - UR10 - 9450"/>
    <s v="11H-401"/>
    <s v="UNREGULATED"/>
    <s v="55300"/>
    <x v="5"/>
    <n v="553005900367"/>
    <n v="910"/>
    <s v="553005900367.910"/>
    <n v="201309"/>
    <s v="000000"/>
    <x v="39"/>
    <s v="U-20310"/>
    <m/>
    <n v="124981.31"/>
    <m/>
    <m/>
    <m/>
    <m/>
    <m/>
  </r>
  <r>
    <s v="Rosedale PMOP #1 - UR3 - 2448"/>
    <s v="11H-401"/>
    <s v="UNREGULATED"/>
    <s v="55300"/>
    <x v="5"/>
    <n v="553005900362"/>
    <n v="910"/>
    <s v="553005900362.910"/>
    <n v="201309"/>
    <s v="000000"/>
    <x v="39"/>
    <s v="U-20310"/>
    <m/>
    <n v="125861.79"/>
    <m/>
    <m/>
    <m/>
    <m/>
    <m/>
  </r>
  <r>
    <s v="Rosedale PMOP #1 - UR4 - 2450"/>
    <s v="11H-401"/>
    <s v="UNREGULATED"/>
    <s v="55300"/>
    <x v="5"/>
    <n v="553005900363"/>
    <n v="910"/>
    <s v="553005900363.910"/>
    <n v="201309"/>
    <s v="000000"/>
    <x v="39"/>
    <s v="U-20310"/>
    <m/>
    <n v="125861.79"/>
    <m/>
    <m/>
    <m/>
    <m/>
    <m/>
  </r>
  <r>
    <s v="Rosedale PMOP #1 - UR7 - 9847"/>
    <s v="11H-401"/>
    <s v="UNREGULATED"/>
    <s v="55300"/>
    <x v="5"/>
    <n v="553005900364"/>
    <n v="910"/>
    <s v="553005900364.910"/>
    <n v="201309"/>
    <s v="000000"/>
    <x v="39"/>
    <s v="U-20310"/>
    <m/>
    <n v="125861.79"/>
    <m/>
    <m/>
    <m/>
    <m/>
    <m/>
  </r>
  <r>
    <s v="Rosedale PMOP #1 - UR8 - 9848"/>
    <s v="11H-401"/>
    <s v="UNREGULATED"/>
    <s v="55300"/>
    <x v="5"/>
    <n v="553005900365"/>
    <n v="910"/>
    <s v="553005900365.910"/>
    <n v="201309"/>
    <s v="000000"/>
    <x v="39"/>
    <s v="U-20310"/>
    <m/>
    <n v="125861.79"/>
    <m/>
    <m/>
    <m/>
    <m/>
    <m/>
  </r>
  <r>
    <s v="Rosedale PMOP #1 - UR9 - 9849"/>
    <s v="11H-401"/>
    <s v="UNREGULATED"/>
    <s v="55300"/>
    <x v="5"/>
    <n v="553005900366"/>
    <n v="910"/>
    <s v="553005900366.910"/>
    <n v="201309"/>
    <s v="000000"/>
    <x v="39"/>
    <s v="U-20310"/>
    <m/>
    <n v="125861.79"/>
    <m/>
    <m/>
    <m/>
    <m/>
    <m/>
  </r>
  <r>
    <s v="SARNIA AIRPORT POOL   COMPRESSOR"/>
    <s v="13G-503"/>
    <s v="UNREGULATED"/>
    <s v="55600"/>
    <x v="2"/>
    <n v="556004000088"/>
    <n v="84"/>
    <s v="556004000088.84"/>
    <n v="200910"/>
    <s v="000000"/>
    <x v="14"/>
    <s v="U-20310"/>
    <m/>
    <n v="1923.33"/>
    <m/>
    <m/>
    <m/>
    <m/>
    <m/>
  </r>
  <r>
    <s v="SARNIA AIRPORT POOL   COMPRESSOR"/>
    <s v="13G-503"/>
    <s v="UNREGULATED"/>
    <s v="55600"/>
    <x v="2"/>
    <n v="556004000088"/>
    <n v="270"/>
    <s v="556004000088.270"/>
    <n v="200910"/>
    <s v="000000"/>
    <x v="14"/>
    <s v="U-20310"/>
    <m/>
    <n v="488.08"/>
    <m/>
    <m/>
    <m/>
    <m/>
    <m/>
  </r>
  <r>
    <s v="SARNIA AIRPORT POOL   COMPRESSOR"/>
    <s v="13G-503"/>
    <s v="UNREGULATED"/>
    <s v="55600"/>
    <x v="2"/>
    <n v="556004000088"/>
    <n v="615"/>
    <s v="556004000088.615"/>
    <n v="200910"/>
    <s v="000000"/>
    <x v="14"/>
    <s v="U-20310"/>
    <m/>
    <n v="3937.4"/>
    <m/>
    <m/>
    <m/>
    <m/>
    <m/>
  </r>
  <r>
    <s v="SARNIA AIRPORT POOL   COMPRESSOR"/>
    <s v="13G-503"/>
    <s v="UNREGULATED"/>
    <s v="55600"/>
    <x v="2"/>
    <n v="556004000088"/>
    <n v="720"/>
    <s v="556004000088.720"/>
    <n v="200910"/>
    <s v="000000"/>
    <x v="14"/>
    <s v="U-20310"/>
    <m/>
    <n v="3540.64"/>
    <m/>
    <m/>
    <m/>
    <m/>
    <m/>
  </r>
  <r>
    <s v="SARNIA AIRPORT POOL   COMPRESSOR  BLDG"/>
    <s v="13G-503"/>
    <s v="UNREGULATED"/>
    <s v="55200"/>
    <x v="1"/>
    <n v="552004000174"/>
    <n v="761"/>
    <s v="552004000174.761"/>
    <n v="200910"/>
    <s v="000000"/>
    <x v="14"/>
    <s v="U-20310"/>
    <m/>
    <n v="13.9"/>
    <m/>
    <m/>
    <m/>
    <m/>
    <m/>
  </r>
  <r>
    <s v="SARNIA AIRPORT POOL   COMPRESSOR  BLDG"/>
    <s v="13G-503"/>
    <s v="UNREGULATED"/>
    <s v="55200"/>
    <x v="1"/>
    <n v="552004000174"/>
    <n v="763"/>
    <s v="552004000174.763"/>
    <n v="200910"/>
    <s v="000000"/>
    <x v="14"/>
    <s v="U-20310"/>
    <m/>
    <n v="61366.35"/>
    <m/>
    <m/>
    <m/>
    <m/>
    <m/>
  </r>
  <r>
    <s v="SARNIA AIRPORT POOL   COMPRESSOR  BLDG"/>
    <s v="13G-503"/>
    <s v="UNREGULATED"/>
    <s v="55200"/>
    <x v="1"/>
    <n v="552004000174"/>
    <n v="779"/>
    <s v="552004000174.779"/>
    <n v="201001"/>
    <s v="000000"/>
    <x v="14"/>
    <s v="U-20310"/>
    <m/>
    <n v="1309"/>
    <m/>
    <m/>
    <m/>
    <m/>
    <m/>
  </r>
  <r>
    <s v="SARNIA AIRPORT POOL STATION"/>
    <s v="13G-503"/>
    <s v="REGULATED"/>
    <s v="45700"/>
    <x v="0"/>
    <n v="457004000063"/>
    <n v="169"/>
    <s v="457004000063.169"/>
    <n v="200906"/>
    <s v="000000"/>
    <x v="14"/>
    <n v="20310"/>
    <n v="111421.18"/>
    <m/>
    <m/>
    <m/>
    <m/>
    <m/>
    <m/>
  </r>
  <r>
    <s v="SARNIA AIRPORT POOL STATION"/>
    <s v="13G-503"/>
    <s v="REGULATED"/>
    <s v="45700"/>
    <x v="0"/>
    <n v="457004000063"/>
    <n v="230"/>
    <s v="457004000063.230"/>
    <n v="200906"/>
    <s v="000000"/>
    <x v="14"/>
    <n v="20310"/>
    <n v="12244.21"/>
    <m/>
    <m/>
    <m/>
    <m/>
    <m/>
    <m/>
  </r>
  <r>
    <s v="SARNIA AIRPORT POOL STATION"/>
    <s v="13G-503"/>
    <s v="REGULATED"/>
    <s v="45700"/>
    <x v="0"/>
    <n v="457004000063"/>
    <n v="615"/>
    <s v="457004000063.615"/>
    <n v="200906"/>
    <s v="000000"/>
    <x v="14"/>
    <n v="20310"/>
    <n v="692951.75"/>
    <m/>
    <m/>
    <m/>
    <m/>
    <m/>
    <m/>
  </r>
  <r>
    <s v="DAWN 47-49 STATION- PIPE, VALVE &amp; MISC"/>
    <s v="10G-310"/>
    <s v="UNREGULATED"/>
    <s v="55700"/>
    <x v="0"/>
    <n v="557006300064"/>
    <n v="615"/>
    <s v="557006300064.615"/>
    <n v="201012"/>
    <s v="000000"/>
    <x v="8"/>
    <s v="U-20310"/>
    <m/>
    <n v="8004.99"/>
    <m/>
    <m/>
    <m/>
    <m/>
    <m/>
  </r>
  <r>
    <s v="DAWN 47&amp;49-ELECTRONIC CONTROLS"/>
    <s v="10G-310"/>
    <s v="UNREGULATED"/>
    <s v="55700"/>
    <x v="0"/>
    <n v="557006300090"/>
    <n v="780"/>
    <s v="557006300090.780"/>
    <n v="201112"/>
    <s v="000000"/>
    <x v="8"/>
    <s v="U-20310"/>
    <m/>
    <n v="11487.8"/>
    <m/>
    <m/>
    <m/>
    <m/>
    <m/>
  </r>
  <r>
    <s v="Dawn 47 &amp; 49 RTU Bristol"/>
    <s v="10G-310"/>
    <s v="UNREGULATED"/>
    <s v="55700"/>
    <x v="0"/>
    <n v="557006300185"/>
    <n v="780"/>
    <s v="557006300185.780"/>
    <n v="201711"/>
    <s v="000000"/>
    <x v="8"/>
    <s v="U-20310"/>
    <m/>
    <n v="17237.189999999999"/>
    <m/>
    <m/>
    <m/>
    <m/>
    <m/>
  </r>
  <r>
    <s v="10G-310 DAWN 47-49, STO ABSENT TANK INSTALL"/>
    <s v="10G-310"/>
    <s v="UNREGULATED"/>
    <s v="55700"/>
    <x v="0"/>
    <n v="557006300219"/>
    <n v="615"/>
    <s v="557006300219.615"/>
    <n v="201812"/>
    <s v="000000"/>
    <x v="8"/>
    <s v="U-20310"/>
    <m/>
    <n v="31225.75"/>
    <m/>
    <m/>
    <m/>
    <m/>
    <m/>
  </r>
  <r>
    <s v="TERMINUS POOL - WELL RT2 - ID 3343 - RAM"/>
    <s v="10G-101"/>
    <s v="REGULATED"/>
    <s v="45300"/>
    <x v="5"/>
    <n v="453005800002"/>
    <n v="910"/>
    <s v="453005800002.910"/>
    <n v="199504"/>
    <s v="000000"/>
    <x v="38"/>
    <n v="20310"/>
    <n v="150380.5"/>
    <m/>
    <m/>
    <m/>
    <m/>
    <m/>
    <m/>
  </r>
  <r>
    <s v="TERMINUS POOL - WELL RT5 - ID 3353 - RAM"/>
    <s v="10G-101"/>
    <s v="REGULATED"/>
    <s v="45300"/>
    <x v="5"/>
    <n v="453005800005"/>
    <n v="910"/>
    <s v="453005800005.910"/>
    <n v="199504"/>
    <s v="000000"/>
    <x v="38"/>
    <n v="20310"/>
    <n v="53613.21"/>
    <m/>
    <m/>
    <m/>
    <m/>
    <m/>
    <m/>
  </r>
  <r>
    <s v="SOMBRA"/>
    <s v="10F-203"/>
    <s v="REGULATED"/>
    <s v="45600"/>
    <x v="2"/>
    <n v="456005500004"/>
    <n v="615"/>
    <s v="456005500004.615"/>
    <n v="199009"/>
    <s v="000000"/>
    <x v="0"/>
    <n v="20310"/>
    <n v="1450542.1"/>
    <m/>
    <m/>
    <m/>
    <m/>
    <m/>
    <m/>
  </r>
  <r>
    <s v="SOMBRA"/>
    <s v="10F-203"/>
    <s v="UNREGULATED"/>
    <s v="55600"/>
    <x v="2"/>
    <n v="556005500004"/>
    <n v="615"/>
    <s v="556005500004.615"/>
    <n v="199009"/>
    <s v="000000"/>
    <x v="0"/>
    <s v="U-20310"/>
    <m/>
    <n v="876348"/>
    <m/>
    <m/>
    <m/>
    <m/>
    <m/>
  </r>
  <r>
    <s v="SOMBRA - BASE PRESSURE GAS"/>
    <m/>
    <s v="REGULATED"/>
    <s v="45800"/>
    <x v="6"/>
    <n v="458005500001"/>
    <n v="1091"/>
    <s v="458005500001.1091"/>
    <n v="199103"/>
    <s v="000000"/>
    <x v="0"/>
    <n v="20310"/>
    <n v="49377.59"/>
    <m/>
    <m/>
    <m/>
    <m/>
    <m/>
    <m/>
  </r>
  <r>
    <s v="SOMBRA - BASE PRESSURE GAS"/>
    <m/>
    <s v="REGULATED"/>
    <s v="45800"/>
    <x v="6"/>
    <n v="458005500001"/>
    <n v="1092"/>
    <s v="458005500001.1092"/>
    <n v="199203"/>
    <s v="000000"/>
    <x v="0"/>
    <n v="20310"/>
    <n v="163526"/>
    <m/>
    <m/>
    <m/>
    <m/>
    <m/>
    <m/>
  </r>
  <r>
    <s v="SOMBRA - BASE PRESSURE GAS"/>
    <m/>
    <s v="REGULATED"/>
    <s v="45800"/>
    <x v="6"/>
    <n v="458005500001"/>
    <n v="2000"/>
    <s v="458005500001.2000"/>
    <n v="200012"/>
    <s v="000000"/>
    <x v="0"/>
    <n v="20310"/>
    <n v="306206.25"/>
    <m/>
    <m/>
    <m/>
    <m/>
    <m/>
    <m/>
  </r>
  <r>
    <s v="SOMBRA - BASE PRESSURE GAS"/>
    <m/>
    <s v="REGULATED"/>
    <s v="45800"/>
    <x v="6"/>
    <n v="458005500001"/>
    <n v="2005"/>
    <s v="458005500001.2005"/>
    <n v="200512"/>
    <s v="000000"/>
    <x v="0"/>
    <n v="20310"/>
    <n v="309943.93"/>
    <m/>
    <m/>
    <m/>
    <m/>
    <m/>
    <m/>
  </r>
  <r>
    <s v="SOMBRA - BASE PRESSURE GAS"/>
    <m/>
    <s v="REGULATED"/>
    <s v="45800"/>
    <x v="6"/>
    <n v="458005500001"/>
    <n v="2009"/>
    <s v="458005500001.2009"/>
    <n v="200912"/>
    <s v="000000"/>
    <x v="0"/>
    <n v="20310"/>
    <n v="48965"/>
    <m/>
    <m/>
    <m/>
    <m/>
    <m/>
    <m/>
  </r>
  <r>
    <s v="SOMBRA - BASE PRESSURE GAS"/>
    <m/>
    <s v="REGULATED"/>
    <s v="45800"/>
    <x v="6"/>
    <n v="458005500001"/>
    <n v="2010"/>
    <s v="458005500001.2010"/>
    <n v="201012"/>
    <s v="000000"/>
    <x v="0"/>
    <n v="20310"/>
    <n v="4854426"/>
    <m/>
    <m/>
    <m/>
    <m/>
    <m/>
    <m/>
  </r>
  <r>
    <s v="SOMBRA - BASE PRESSURE GAS"/>
    <m/>
    <s v="UNREGULATED"/>
    <s v="55800"/>
    <x v="6"/>
    <n v="558005500001"/>
    <n v="1091"/>
    <s v="558005500001.1091"/>
    <n v="199103"/>
    <s v="000000"/>
    <x v="0"/>
    <s v="U-20310"/>
    <m/>
    <n v="29831"/>
    <m/>
    <m/>
    <m/>
    <m/>
    <m/>
  </r>
  <r>
    <s v="SOMBRA - BASE PRESSURE GAS"/>
    <m/>
    <s v="UNREGULATED"/>
    <s v="55800"/>
    <x v="6"/>
    <n v="558005500001"/>
    <n v="1092"/>
    <s v="558005500001.1092"/>
    <n v="199203"/>
    <s v="000000"/>
    <x v="0"/>
    <s v="U-20310"/>
    <m/>
    <n v="98795"/>
    <m/>
    <m/>
    <m/>
    <m/>
    <m/>
  </r>
  <r>
    <s v="SOMBRA - BASE PRESSURE GAS"/>
    <m/>
    <s v="UNREGULATED"/>
    <s v="55800"/>
    <x v="6"/>
    <n v="558005500001"/>
    <n v="2000"/>
    <s v="558005500001.2000"/>
    <n v="200012"/>
    <s v="000000"/>
    <x v="0"/>
    <s v="U-20310"/>
    <m/>
    <n v="184995"/>
    <m/>
    <m/>
    <m/>
    <m/>
    <m/>
  </r>
  <r>
    <s v="SOMBRA - BASE PRESSURE GAS"/>
    <m/>
    <s v="UNREGULATED"/>
    <s v="55800"/>
    <x v="6"/>
    <n v="558005500001"/>
    <n v="2005"/>
    <s v="558005500001.2005"/>
    <n v="200512"/>
    <s v="000000"/>
    <x v="0"/>
    <s v="U-20310"/>
    <m/>
    <n v="187253"/>
    <m/>
    <m/>
    <m/>
    <m/>
    <m/>
  </r>
  <r>
    <s v="SOMBRA - BASE PRESSURE GAS"/>
    <m/>
    <s v="UNREGULATED"/>
    <s v="55800"/>
    <x v="6"/>
    <n v="558005500001"/>
    <n v="2009"/>
    <s v="558005500001.2009"/>
    <n v="200912"/>
    <s v="000000"/>
    <x v="0"/>
    <s v="U-20310"/>
    <m/>
    <n v="29582.5"/>
    <m/>
    <m/>
    <m/>
    <m/>
    <m/>
  </r>
  <r>
    <s v="SOMBRA - BASE PRESSURE GAS"/>
    <m/>
    <s v="UNREGULATED"/>
    <s v="55800"/>
    <x v="6"/>
    <n v="558005500001"/>
    <n v="2010"/>
    <s v="558005500001.2010"/>
    <n v="201012"/>
    <s v="000000"/>
    <x v="0"/>
    <s v="U-20310"/>
    <m/>
    <n v="2932590"/>
    <m/>
    <m/>
    <m/>
    <m/>
    <m/>
  </r>
  <r>
    <s v="SOMBRA - COMPRESSOR BLDG"/>
    <s v="10F-301"/>
    <s v="REGULATED"/>
    <s v="45200"/>
    <x v="1"/>
    <n v="452005500099"/>
    <n v="763"/>
    <s v="452005500099.763"/>
    <n v="199103"/>
    <s v="000000"/>
    <x v="0"/>
    <n v="20310"/>
    <n v="52676.06"/>
    <m/>
    <m/>
    <m/>
    <m/>
    <m/>
    <m/>
  </r>
  <r>
    <s v="SOMBRA - COMPRESSOR BLDG"/>
    <s v="10F-301"/>
    <s v="UNREGULATED"/>
    <s v="55200"/>
    <x v="1"/>
    <n v="552005500099"/>
    <n v="763"/>
    <s v="552005500099.763"/>
    <n v="199103"/>
    <s v="000000"/>
    <x v="0"/>
    <s v="U-20310"/>
    <m/>
    <n v="31824"/>
    <m/>
    <m/>
    <m/>
    <m/>
    <m/>
  </r>
  <r>
    <s v="SOMBRA - COMPRESSOR BLDG - YARD"/>
    <s v="10F-301"/>
    <s v="REGULATED"/>
    <s v="45200"/>
    <x v="1"/>
    <n v="452005500099"/>
    <n v="752"/>
    <s v="452005500099.752"/>
    <n v="199103"/>
    <s v="000000"/>
    <x v="0"/>
    <n v="20310"/>
    <n v="201058.89"/>
    <m/>
    <m/>
    <m/>
    <m/>
    <m/>
    <m/>
  </r>
  <r>
    <s v="SOMBRA - COMPRESSOR BLDG - YARD"/>
    <s v="10F-301"/>
    <s v="UNREGULATED"/>
    <s v="55200"/>
    <x v="1"/>
    <n v="552005500099"/>
    <n v="752"/>
    <s v="552005500099.752"/>
    <n v="199103"/>
    <s v="000000"/>
    <x v="0"/>
    <s v="U-20310"/>
    <m/>
    <n v="121470"/>
    <m/>
    <m/>
    <m/>
    <m/>
    <m/>
  </r>
  <r>
    <s v="SOMBRA - CONTROL BLDG"/>
    <s v="10F-301"/>
    <s v="REGULATED"/>
    <s v="45200"/>
    <x v="1"/>
    <n v="452005500100"/>
    <n v="763"/>
    <s v="452005500100.763"/>
    <n v="199103"/>
    <s v="000000"/>
    <x v="0"/>
    <n v="20310"/>
    <n v="44188.28"/>
    <m/>
    <m/>
    <m/>
    <m/>
    <m/>
    <m/>
  </r>
  <r>
    <s v="SOMBRA - CONTROL BLDG"/>
    <s v="10F-301"/>
    <s v="UNREGULATED"/>
    <s v="55200"/>
    <x v="1"/>
    <n v="552005500100"/>
    <n v="763"/>
    <s v="552005500100.763"/>
    <n v="199103"/>
    <s v="000000"/>
    <x v="0"/>
    <s v="U-20310"/>
    <m/>
    <n v="26696"/>
    <m/>
    <m/>
    <m/>
    <m/>
    <m/>
  </r>
  <r>
    <s v="SOMBRA - DEHY BLDG"/>
    <s v="10F-301"/>
    <s v="REGULATED"/>
    <s v="45200"/>
    <x v="1"/>
    <n v="452005500101"/>
    <n v="763"/>
    <s v="452005500101.763"/>
    <n v="199612"/>
    <s v="000000"/>
    <x v="0"/>
    <n v="20310"/>
    <n v="2791.65"/>
    <m/>
    <m/>
    <m/>
    <m/>
    <m/>
    <m/>
  </r>
  <r>
    <s v="SOMBRA - DEHY BLDG"/>
    <s v="10F-301"/>
    <s v="UNREGULATED"/>
    <s v="55200"/>
    <x v="1"/>
    <n v="552005500101"/>
    <n v="763"/>
    <s v="552005500101.763"/>
    <n v="199612"/>
    <s v="000000"/>
    <x v="0"/>
    <s v="U-20310"/>
    <m/>
    <n v="1687"/>
    <m/>
    <m/>
    <m/>
    <m/>
    <m/>
  </r>
  <r>
    <s v="Tecumseh Sombra Line Ext. - Pipe,valve,misc"/>
    <s v="10F-203"/>
    <s v="REGULATED"/>
    <s v="45700"/>
    <x v="0"/>
    <n v="457005500084"/>
    <n v="615"/>
    <s v="457005500084.615"/>
    <n v="201108"/>
    <s v="000000"/>
    <x v="0"/>
    <n v="20310"/>
    <n v="388868.35"/>
    <m/>
    <m/>
    <m/>
    <m/>
    <m/>
    <m/>
  </r>
  <r>
    <s v="M&amp;R Bickford Pool Stn 10F-201 - Non Reg - Ddhy S"/>
    <s v="10F-201"/>
    <s v="UNREGULATED"/>
    <s v="55700"/>
    <x v="0"/>
    <n v="557005400102"/>
    <n v="150"/>
    <s v="557005400102.150"/>
    <n v="201210"/>
    <s v="000000"/>
    <x v="18"/>
    <s v="U-20310"/>
    <m/>
    <n v="45481.65"/>
    <m/>
    <m/>
    <m/>
    <m/>
    <m/>
  </r>
  <r>
    <s v="Bickford Station - High Performance Coating - NR"/>
    <s v="10F-201"/>
    <s v="UNREGULATED"/>
    <s v="55700"/>
    <x v="0"/>
    <n v="557005400128"/>
    <n v="615"/>
    <s v="557005400128.615"/>
    <n v="201411"/>
    <s v="000000"/>
    <x v="18"/>
    <s v="U-20310"/>
    <m/>
    <n v="9415"/>
    <m/>
    <m/>
    <m/>
    <m/>
    <m/>
  </r>
  <r>
    <s v="Tecumseh Sombra Line Ext. - Filters"/>
    <s v="10F-203"/>
    <s v="REGULATED"/>
    <s v="45700"/>
    <x v="0"/>
    <n v="457005500084"/>
    <n v="721"/>
    <s v="457005500084.721"/>
    <n v="201108"/>
    <s v="000000"/>
    <x v="0"/>
    <n v="20310"/>
    <n v="74396.19"/>
    <m/>
    <m/>
    <m/>
    <m/>
    <m/>
    <m/>
  </r>
  <r>
    <s v="Bickford Station-Valve Nest - High Perf Coating"/>
    <s v="10F-201"/>
    <s v="UNREGULATED"/>
    <s v="55700"/>
    <x v="0"/>
    <n v="557005400130"/>
    <n v="615"/>
    <s v="557005400130.615"/>
    <n v="201411"/>
    <s v="000000"/>
    <x v="18"/>
    <s v="U-20310"/>
    <m/>
    <n v="33090.370000000003"/>
    <m/>
    <m/>
    <m/>
    <m/>
    <m/>
  </r>
  <r>
    <s v="Remediation - Sombra Pool Line - Pipe, valve, mi"/>
    <s v="10F-203"/>
    <s v="REGULATED"/>
    <s v="45700"/>
    <x v="0"/>
    <n v="457005500124"/>
    <n v="615"/>
    <s v="457005500124.615"/>
    <n v="201409"/>
    <s v="000000"/>
    <x v="0"/>
    <n v="20310"/>
    <n v="46862.07"/>
    <m/>
    <m/>
    <m/>
    <m/>
    <m/>
    <m/>
  </r>
  <r>
    <s v="SOMBRA - LAND"/>
    <s v="10F-301"/>
    <s v="REGULATED"/>
    <s v="45000"/>
    <x v="7"/>
    <n v="450005500031"/>
    <n v="1970"/>
    <s v="450005500031.1970"/>
    <n v="196912"/>
    <s v="000000"/>
    <x v="0"/>
    <n v="20310"/>
    <n v="680.39"/>
    <m/>
    <n v="680.39"/>
    <m/>
    <m/>
    <m/>
    <m/>
  </r>
  <r>
    <s v="SOMBRA - LAND RIGHTS"/>
    <m/>
    <s v="REGULATED"/>
    <s v="45100"/>
    <x v="4"/>
    <n v="451005500001"/>
    <n v="2001"/>
    <s v="451005500001.2001"/>
    <n v="200112"/>
    <s v="000000"/>
    <x v="0"/>
    <n v="20310"/>
    <n v="321"/>
    <m/>
    <n v="321"/>
    <m/>
    <m/>
    <m/>
    <m/>
  </r>
  <r>
    <s v="SOMBRA - RAM TERMINUS STN - LAND"/>
    <s v="10F-301"/>
    <s v="REGULATED"/>
    <s v="45000"/>
    <x v="7"/>
    <n v="450005500029"/>
    <n v="1976"/>
    <s v="450005500029.1976"/>
    <n v="197603"/>
    <s v="000000"/>
    <x v="0"/>
    <n v="20310"/>
    <n v="3673.28"/>
    <m/>
    <m/>
    <m/>
    <m/>
    <m/>
    <m/>
  </r>
  <r>
    <s v="SOMBRA - RAM TERMINUS STN - LAND"/>
    <s v="10F-301"/>
    <s v="UNREGULATED"/>
    <s v="55000"/>
    <x v="7"/>
    <n v="550005500029"/>
    <n v="1976"/>
    <s v="550005500029.1976"/>
    <n v="197603"/>
    <s v="000000"/>
    <x v="0"/>
    <s v="U-20310"/>
    <m/>
    <n v="2220"/>
    <m/>
    <m/>
    <m/>
    <m/>
    <m/>
  </r>
  <r>
    <s v="SOMBRA - RECTIFIER # 12"/>
    <m/>
    <s v="REGULATED"/>
    <s v="45500"/>
    <x v="3"/>
    <n v="455005530012"/>
    <n v="2002"/>
    <s v="455005530012.2002"/>
    <n v="200207"/>
    <s v="000000"/>
    <x v="0"/>
    <n v="20310"/>
    <n v="5966.34"/>
    <m/>
    <m/>
    <m/>
    <m/>
    <m/>
    <m/>
  </r>
  <r>
    <s v="SOMBRA - RECTIFIER # 12"/>
    <m/>
    <s v="UNREGULATED"/>
    <s v="55500"/>
    <x v="3"/>
    <n v="555005530012"/>
    <n v="2002"/>
    <s v="555005530012.2002"/>
    <n v="200207"/>
    <s v="000000"/>
    <x v="0"/>
    <s v="U-20310"/>
    <m/>
    <n v="3605"/>
    <m/>
    <m/>
    <m/>
    <m/>
    <m/>
  </r>
  <r>
    <s v="SOMBRA - STEEL - NPS 10   (273.0)"/>
    <m/>
    <s v="REGULATED"/>
    <s v="45500"/>
    <x v="3"/>
    <n v="455005501000"/>
    <n v="1091"/>
    <s v="455005501000.1091"/>
    <n v="199010"/>
    <s v="000000"/>
    <x v="0"/>
    <n v="20310"/>
    <n v="1329913.54"/>
    <m/>
    <m/>
    <m/>
    <m/>
    <m/>
    <m/>
  </r>
  <r>
    <s v="SOMBRA - STEEL - NPS 10   (273.0)"/>
    <m/>
    <s v="REGULATED"/>
    <s v="45500"/>
    <x v="3"/>
    <n v="455005501000"/>
    <n v="2008"/>
    <s v="455005501000.2008"/>
    <n v="200803"/>
    <s v="000000"/>
    <x v="0"/>
    <n v="20310"/>
    <n v="0"/>
    <m/>
    <m/>
    <n v="3843.6800000000003"/>
    <m/>
    <m/>
    <m/>
  </r>
  <r>
    <s v="SOMBRA - STEEL - NPS 10   (273.0)"/>
    <m/>
    <s v="UNREGULATED"/>
    <s v="55500"/>
    <x v="3"/>
    <n v="555005501000"/>
    <n v="1091"/>
    <s v="555005501000.1091"/>
    <n v="199010"/>
    <s v="000000"/>
    <x v="0"/>
    <s v="U-20310"/>
    <m/>
    <n v="801117.76"/>
    <m/>
    <m/>
    <m/>
    <m/>
    <m/>
  </r>
  <r>
    <s v="SOMBRA - STEEL - NPS 10   (273.0)"/>
    <m/>
    <s v="UNREGULATED"/>
    <s v="55500"/>
    <x v="3"/>
    <n v="555005501000"/>
    <n v="2008"/>
    <s v="555005501000.2008"/>
    <n v="200803"/>
    <s v="000000"/>
    <x v="0"/>
    <s v="U-20310"/>
    <m/>
    <n v="0"/>
    <m/>
    <m/>
    <n v="26.41"/>
    <m/>
    <m/>
  </r>
  <r>
    <s v="SOMBRA - STEEL - NPS 4    (114.3)"/>
    <m/>
    <s v="REGULATED"/>
    <s v="45500"/>
    <x v="3"/>
    <n v="455005500400"/>
    <n v="1091"/>
    <s v="455005500400.1091"/>
    <n v="199010"/>
    <s v="000000"/>
    <x v="0"/>
    <n v="20310"/>
    <n v="12388.78"/>
    <m/>
    <m/>
    <m/>
    <m/>
    <m/>
    <m/>
  </r>
  <r>
    <s v="SOMBRA - STEEL - NPS 4    (114.3)"/>
    <m/>
    <s v="UNREGULATED"/>
    <s v="55500"/>
    <x v="3"/>
    <n v="555005500400"/>
    <n v="1091"/>
    <s v="555005500400.1091"/>
    <n v="199010"/>
    <s v="000000"/>
    <x v="0"/>
    <s v="U-20310"/>
    <m/>
    <n v="7484"/>
    <m/>
    <m/>
    <m/>
    <m/>
    <m/>
  </r>
  <r>
    <s v="SOMBRA - STEEL - NPS 6    (168.3)"/>
    <s v="10F-301"/>
    <s v="REGULATED"/>
    <s v="45500"/>
    <x v="3"/>
    <n v="455005500600"/>
    <n v="1091"/>
    <s v="455005500600.1091"/>
    <n v="199010"/>
    <s v="000000"/>
    <x v="0"/>
    <n v="20310"/>
    <n v="134563.75"/>
    <m/>
    <m/>
    <m/>
    <m/>
    <m/>
    <m/>
  </r>
  <r>
    <s v="SOMBRA - STEEL - NPS 6    (168.3)"/>
    <s v="10F-301"/>
    <s v="UNREGULATED"/>
    <s v="55500"/>
    <x v="3"/>
    <n v="555005500600"/>
    <n v="1091"/>
    <s v="555005500600.1091"/>
    <n v="199010"/>
    <s v="000000"/>
    <x v="0"/>
    <s v="U-20310"/>
    <m/>
    <n v="81297"/>
    <m/>
    <m/>
    <m/>
    <m/>
    <m/>
  </r>
  <r>
    <s v="SOMBRA - STEEL - NPS 8    (219.1)"/>
    <m/>
    <s v="REGULATED"/>
    <s v="45500"/>
    <x v="3"/>
    <n v="455005500800"/>
    <n v="1091"/>
    <s v="455005500800.1091"/>
    <n v="199010"/>
    <s v="000000"/>
    <x v="0"/>
    <n v="20310"/>
    <n v="64459.8"/>
    <m/>
    <m/>
    <m/>
    <m/>
    <m/>
    <m/>
  </r>
  <r>
    <s v="SOMBRA - STEEL - NPS 8    (219.1)"/>
    <m/>
    <s v="REGULATED"/>
    <s v="45500"/>
    <x v="3"/>
    <n v="455005500800"/>
    <n v="2002"/>
    <s v="455005500800.2002"/>
    <n v="200207"/>
    <s v="000000"/>
    <x v="0"/>
    <n v="20310"/>
    <n v="342562.17"/>
    <m/>
    <m/>
    <m/>
    <m/>
    <m/>
    <m/>
  </r>
  <r>
    <s v="SOMBRA - STEEL - NPS 8    (219.1)"/>
    <m/>
    <s v="UNREGULATED"/>
    <s v="55500"/>
    <x v="3"/>
    <n v="555005500800"/>
    <n v="1091"/>
    <s v="555005500800.1091"/>
    <n v="199010"/>
    <s v="000000"/>
    <x v="0"/>
    <s v="U-20310"/>
    <m/>
    <n v="38943"/>
    <m/>
    <m/>
    <m/>
    <m/>
    <m/>
  </r>
  <r>
    <s v="SOMBRA - STEEL - NPS 8    (219.1)"/>
    <m/>
    <s v="UNREGULATED"/>
    <s v="55500"/>
    <x v="3"/>
    <n v="555005500800"/>
    <n v="2002"/>
    <s v="555005500800.2002"/>
    <n v="200207"/>
    <s v="000000"/>
    <x v="0"/>
    <s v="U-20310"/>
    <m/>
    <n v="206960"/>
    <m/>
    <m/>
    <m/>
    <m/>
    <m/>
  </r>
  <r>
    <s v="SOMBRA - WELL  IS1A - ID 2147 - GROUND BED #1"/>
    <s v="10F-301"/>
    <s v="REGULATED"/>
    <s v="45300"/>
    <x v="5"/>
    <n v="453005500001"/>
    <n v="270"/>
    <s v="453005500001.270"/>
    <n v="199110"/>
    <s v="000000"/>
    <x v="0"/>
    <n v="20310"/>
    <n v="33317.550000000003"/>
    <m/>
    <m/>
    <m/>
    <m/>
    <m/>
    <m/>
  </r>
  <r>
    <s v="SOMBRA - WELL  IS1A - ID 2147 - RECTIFIER #1"/>
    <s v="10F-301"/>
    <s v="REGULATED"/>
    <s v="45300"/>
    <x v="5"/>
    <n v="453005500001"/>
    <n v="670"/>
    <s v="453005500001.670"/>
    <n v="199110"/>
    <s v="000000"/>
    <x v="0"/>
    <n v="20310"/>
    <n v="9428.7099999999991"/>
    <m/>
    <m/>
    <m/>
    <m/>
    <m/>
    <m/>
  </r>
  <r>
    <s v="SOMBRA - WELL  IS1A - ID 2147"/>
    <s v="10F-301"/>
    <s v="REGULATED"/>
    <s v="45300"/>
    <x v="5"/>
    <n v="453005500001"/>
    <n v="910"/>
    <s v="453005500001.910"/>
    <n v="199010"/>
    <s v="000000"/>
    <x v="0"/>
    <n v="20310"/>
    <n v="41011.19"/>
    <m/>
    <m/>
    <m/>
    <m/>
    <m/>
    <m/>
  </r>
  <r>
    <s v="SOMBRA - WELL IS6 - ID 2152 - GROUND BED #3"/>
    <s v="10F-301"/>
    <s v="REGULATED"/>
    <s v="45300"/>
    <x v="5"/>
    <n v="453005500006"/>
    <n v="270"/>
    <s v="453005500006.270"/>
    <n v="199109"/>
    <s v="000000"/>
    <x v="0"/>
    <n v="20310"/>
    <n v="35999.72"/>
    <m/>
    <m/>
    <m/>
    <m/>
    <m/>
    <m/>
  </r>
  <r>
    <s v="SOMBRA - WELL IS6 - ID 2152 - RECTIFIER #3"/>
    <s v="10F-301"/>
    <s v="REGULATED"/>
    <s v="45300"/>
    <x v="5"/>
    <n v="453005500006"/>
    <n v="670"/>
    <s v="453005500006.670"/>
    <n v="199109"/>
    <s v="000000"/>
    <x v="0"/>
    <n v="20310"/>
    <n v="1779.71"/>
    <m/>
    <n v="1779.71"/>
    <m/>
    <m/>
    <m/>
    <m/>
  </r>
  <r>
    <s v="SOMBRA - WELL IS6 - ID 2152 - TELEMETRY"/>
    <s v="10F-301"/>
    <s v="REGULATED"/>
    <s v="45300"/>
    <x v="5"/>
    <n v="453005500006"/>
    <n v="780"/>
    <s v="453005500006.780"/>
    <n v="199010"/>
    <s v="000000"/>
    <x v="0"/>
    <n v="20310"/>
    <n v="8537.56"/>
    <m/>
    <m/>
    <m/>
    <m/>
    <m/>
    <m/>
  </r>
  <r>
    <s v="SOMBRA - WELL IS6 - ID 2152"/>
    <s v="10F-301"/>
    <s v="REGULATED"/>
    <s v="45300"/>
    <x v="5"/>
    <n v="453005500006"/>
    <n v="910"/>
    <s v="453005500006.910"/>
    <n v="199010"/>
    <s v="000000"/>
    <x v="0"/>
    <n v="20310"/>
    <n v="92675.87"/>
    <m/>
    <m/>
    <m/>
    <m/>
    <m/>
    <m/>
  </r>
  <r>
    <s v="SOMBRA - WELL IS8 - ID 2153"/>
    <s v="10F-301"/>
    <s v="REGULATED"/>
    <s v="45300"/>
    <x v="5"/>
    <n v="453005500008"/>
    <n v="910"/>
    <s v="453005500008.910"/>
    <n v="199010"/>
    <s v="000000"/>
    <x v="0"/>
    <n v="20310"/>
    <n v="85502.89"/>
    <m/>
    <m/>
    <m/>
    <m/>
    <m/>
    <m/>
  </r>
  <r>
    <s v="SOMBRA - WELL US9 - ID 3165"/>
    <s v="10F-301"/>
    <s v="REGULATED"/>
    <s v="45300"/>
    <x v="5"/>
    <n v="453005500009"/>
    <n v="910"/>
    <s v="453005500009.910"/>
    <n v="199010"/>
    <s v="000000"/>
    <x v="0"/>
    <n v="20310"/>
    <n v="205611.74"/>
    <m/>
    <m/>
    <m/>
    <m/>
    <m/>
    <m/>
  </r>
  <r>
    <s v="SOMBRA - WELL US10 - ID 4181"/>
    <s v="10F-301"/>
    <s v="REGULATED"/>
    <s v="45300"/>
    <x v="5"/>
    <n v="453005500010"/>
    <n v="910"/>
    <s v="453005500010.910"/>
    <n v="199010"/>
    <s v="000000"/>
    <x v="0"/>
    <n v="20310"/>
    <n v="275546.84000000003"/>
    <m/>
    <m/>
    <m/>
    <m/>
    <m/>
    <m/>
  </r>
  <r>
    <s v="SOMBRA - WELL US11 - ID 3164"/>
    <s v="10F-301"/>
    <s v="REGULATED"/>
    <s v="45300"/>
    <x v="5"/>
    <n v="453005500011"/>
    <n v="910"/>
    <s v="453005500011.910"/>
    <n v="199503"/>
    <s v="000000"/>
    <x v="0"/>
    <n v="20310"/>
    <n v="503013.31"/>
    <m/>
    <m/>
    <m/>
    <m/>
    <m/>
    <m/>
  </r>
  <r>
    <s v="SOMBRA - WELL US12 - ID 3161"/>
    <s v="10F-301"/>
    <s v="REGULATED"/>
    <s v="45300"/>
    <x v="5"/>
    <n v="453005500012"/>
    <n v="910"/>
    <s v="453005500012.910"/>
    <n v="199010"/>
    <s v="000000"/>
    <x v="0"/>
    <n v="20310"/>
    <n v="279619.21000000002"/>
    <m/>
    <m/>
    <m/>
    <m/>
    <m/>
    <m/>
  </r>
  <r>
    <s v="SOMBRA - WELL US13 - ID 4182"/>
    <s v="10F-301"/>
    <s v="REGULATED"/>
    <s v="45300"/>
    <x v="5"/>
    <n v="453005500013"/>
    <n v="910"/>
    <s v="453005500013.910"/>
    <n v="199010"/>
    <s v="000000"/>
    <x v="0"/>
    <n v="20310"/>
    <n v="265016.33"/>
    <m/>
    <m/>
    <m/>
    <m/>
    <m/>
    <m/>
  </r>
  <r>
    <s v="SOMBRA - WELL US14 - ID 3444"/>
    <s v="10F-301"/>
    <s v="REGULATED"/>
    <s v="45300"/>
    <x v="5"/>
    <n v="453005500014"/>
    <n v="910"/>
    <s v="453005500014.910"/>
    <n v="199010"/>
    <s v="000000"/>
    <x v="0"/>
    <n v="20310"/>
    <n v="235948.41"/>
    <m/>
    <m/>
    <m/>
    <m/>
    <m/>
    <m/>
  </r>
  <r>
    <s v="SOMBRA - WELL US15 - ID 3507"/>
    <s v="10F-301"/>
    <s v="REGULATED"/>
    <s v="45300"/>
    <x v="5"/>
    <n v="453005500015"/>
    <n v="910"/>
    <s v="453005500015.910"/>
    <n v="199503"/>
    <s v="000000"/>
    <x v="0"/>
    <n v="20310"/>
    <n v="299367.15000000002"/>
    <m/>
    <m/>
    <m/>
    <m/>
    <m/>
    <m/>
  </r>
  <r>
    <s v="SOMBRA - WELL US16 - ID 1362"/>
    <s v="10F-301"/>
    <s v="REGULATED"/>
    <s v="45300"/>
    <x v="5"/>
    <n v="453005500016"/>
    <n v="910"/>
    <s v="453005500016.910"/>
    <n v="199010"/>
    <s v="000000"/>
    <x v="0"/>
    <n v="20310"/>
    <n v="245626.45"/>
    <m/>
    <m/>
    <m/>
    <m/>
    <m/>
    <m/>
  </r>
  <r>
    <s v="SOMBRA - WELL US17- ID 4505"/>
    <s v="10F-301"/>
    <s v="REGULATED"/>
    <s v="45300"/>
    <x v="5"/>
    <n v="453005500017"/>
    <n v="910"/>
    <s v="453005500017.910"/>
    <n v="199010"/>
    <s v="000000"/>
    <x v="0"/>
    <n v="20310"/>
    <n v="153943.21"/>
    <m/>
    <m/>
    <m/>
    <m/>
    <m/>
    <m/>
  </r>
  <r>
    <s v="SOMBRA - WELL US18- ID 3163"/>
    <s v="10F-301"/>
    <s v="REGULATED"/>
    <s v="45300"/>
    <x v="5"/>
    <n v="453005500018"/>
    <n v="910"/>
    <s v="453005500018.910"/>
    <n v="199010"/>
    <s v="000000"/>
    <x v="0"/>
    <n v="20310"/>
    <n v="164159.64000000001"/>
    <m/>
    <m/>
    <m/>
    <m/>
    <m/>
    <m/>
  </r>
  <r>
    <s v="SOMBRA - WELL US19- ID 10390"/>
    <s v="10F-301"/>
    <s v="REGULATED"/>
    <s v="45300"/>
    <x v="5"/>
    <n v="453005500019"/>
    <n v="910"/>
    <s v="453005500019.910"/>
    <n v="200207"/>
    <s v="000000"/>
    <x v="0"/>
    <n v="20310"/>
    <n v="1066737.8899999999"/>
    <m/>
    <m/>
    <m/>
    <m/>
    <m/>
    <m/>
  </r>
  <r>
    <s v="SOMBRA - WELL US20 - ID 10391"/>
    <s v="10F-301"/>
    <s v="REGULATED"/>
    <s v="45300"/>
    <x v="5"/>
    <n v="453005500020"/>
    <n v="910"/>
    <s v="453005500020.910"/>
    <n v="200207"/>
    <s v="000000"/>
    <x v="0"/>
    <n v="20310"/>
    <n v="844342.02"/>
    <m/>
    <m/>
    <m/>
    <m/>
    <m/>
    <m/>
  </r>
  <r>
    <s v="SOMBRA - WELL US 15  -  ID 3507"/>
    <s v="10F-301"/>
    <s v="REGULATED"/>
    <s v="45300"/>
    <x v="5"/>
    <n v="453005500330"/>
    <n v="910"/>
    <s v="453005500330.910"/>
    <n v="201110"/>
    <s v="000000"/>
    <x v="0"/>
    <n v="20310"/>
    <n v="18527.25"/>
    <m/>
    <m/>
    <m/>
    <m/>
    <m/>
    <m/>
  </r>
  <r>
    <s v="SOMBRA - WELL US 11 - ID 3164"/>
    <s v="10F-301"/>
    <s v="REGULATED"/>
    <s v="45300"/>
    <x v="5"/>
    <n v="453005500331"/>
    <n v="910"/>
    <s v="453005500331.910"/>
    <n v="201110"/>
    <s v="000000"/>
    <x v="0"/>
    <n v="20310"/>
    <n v="18527.27"/>
    <m/>
    <m/>
    <m/>
    <m/>
    <m/>
    <m/>
  </r>
  <r>
    <s v="SOMBRA - WELL - ISI1 - ID 2147"/>
    <s v="10F-203"/>
    <s v="REGULATED"/>
    <s v="45300"/>
    <x v="5"/>
    <n v="453005500332"/>
    <n v="910"/>
    <s v="453005500332.910"/>
    <n v="201107"/>
    <s v="000000"/>
    <x v="0"/>
    <n v="20310"/>
    <n v="226842.73"/>
    <m/>
    <m/>
    <m/>
    <m/>
    <m/>
    <m/>
  </r>
  <r>
    <s v="SOMBRA - WELL US9 - ID 3165"/>
    <s v="10F-301"/>
    <s v="REGULATED"/>
    <s v="45300"/>
    <x v="5"/>
    <n v="453005500333"/>
    <n v="910"/>
    <s v="453005500333.910"/>
    <n v="201111"/>
    <s v="000000"/>
    <x v="0"/>
    <n v="20310"/>
    <n v="78699.08"/>
    <m/>
    <m/>
    <m/>
    <m/>
    <m/>
    <m/>
  </r>
  <r>
    <s v="SOMBRA - WELL US10 - ID 4181"/>
    <s v="10F-301"/>
    <s v="REGULATED"/>
    <s v="45300"/>
    <x v="5"/>
    <n v="453005500334"/>
    <n v="910"/>
    <s v="453005500334.910"/>
    <n v="201111"/>
    <s v="000000"/>
    <x v="0"/>
    <n v="20310"/>
    <n v="78517.88"/>
    <m/>
    <m/>
    <m/>
    <m/>
    <m/>
    <m/>
  </r>
  <r>
    <s v="Well # 1 Sombra Pressure Transducer"/>
    <m/>
    <s v="REGULATED"/>
    <s v="45300"/>
    <x v="5"/>
    <n v="453005500335"/>
    <n v="910"/>
    <s v="453005500335.910"/>
    <n v="201211"/>
    <s v="000000"/>
    <x v="0"/>
    <n v="20310"/>
    <n v="17561"/>
    <m/>
    <m/>
    <m/>
    <m/>
    <m/>
    <m/>
  </r>
  <r>
    <s v="SOMBRA - WELL US19- ID 10390"/>
    <s v="10F-301"/>
    <s v="REGULATED"/>
    <s v="45300"/>
    <x v="5"/>
    <n v="453005500379"/>
    <n v="910"/>
    <s v="453005500379.910"/>
    <n v="201307"/>
    <s v="000000"/>
    <x v="0"/>
    <n v="20310"/>
    <n v="72002.539999999994"/>
    <m/>
    <m/>
    <m/>
    <m/>
    <m/>
    <m/>
  </r>
  <r>
    <s v="SOMBRA - WELL US20 - ID 10391"/>
    <s v="10F-301"/>
    <s v="REGULATED"/>
    <s v="45300"/>
    <x v="5"/>
    <n v="453005500380"/>
    <n v="910"/>
    <s v="453005500380.910"/>
    <n v="201307"/>
    <s v="000000"/>
    <x v="0"/>
    <n v="20310"/>
    <n v="72001.539999999994"/>
    <m/>
    <m/>
    <m/>
    <m/>
    <m/>
    <m/>
  </r>
  <r>
    <s v="SOMBRA - WELL  IS1A - ID 2147"/>
    <s v="10F-301"/>
    <s v="REGULATED"/>
    <s v="45300"/>
    <x v="5"/>
    <n v="453005500598"/>
    <n v="910"/>
    <s v="453005500598.910"/>
    <n v="201611"/>
    <s v="000000"/>
    <x v="0"/>
    <n v="20310"/>
    <n v="149525.68"/>
    <m/>
    <m/>
    <m/>
    <m/>
    <m/>
    <m/>
  </r>
  <r>
    <s v="SOMBRA - WELL IS8 - ID 2153"/>
    <s v="10F-301"/>
    <s v="REGULATED"/>
    <s v="45300"/>
    <x v="5"/>
    <n v="453005500607"/>
    <n v="910"/>
    <s v="453005500607.910"/>
    <n v="201712"/>
    <s v="000000"/>
    <x v="0"/>
    <n v="20310"/>
    <n v="3121.16"/>
    <m/>
    <m/>
    <m/>
    <m/>
    <m/>
    <m/>
  </r>
  <r>
    <s v="SOMBRA - WELL US17- ID 4505"/>
    <s v="10F-301"/>
    <s v="REGULATED"/>
    <s v="45300"/>
    <x v="5"/>
    <n v="453005500617"/>
    <n v="910"/>
    <s v="453005500617.910"/>
    <n v="201711"/>
    <s v="000000"/>
    <x v="0"/>
    <n v="20310"/>
    <n v="29340.400000000001"/>
    <m/>
    <m/>
    <m/>
    <m/>
    <m/>
    <m/>
  </r>
  <r>
    <s v="SOMBRA - WELL IS6 - ID 2152"/>
    <s v="10F-301"/>
    <s v="REGULATED"/>
    <s v="45300"/>
    <x v="5"/>
    <n v="453005500618"/>
    <n v="910"/>
    <s v="453005500618.910"/>
    <n v="201711"/>
    <s v="000000"/>
    <x v="0"/>
    <n v="20310"/>
    <n v="29340.23"/>
    <m/>
    <m/>
    <m/>
    <m/>
    <m/>
    <m/>
  </r>
  <r>
    <s v="SOMBRA - WELL IS8 - ID 2153"/>
    <s v="10F-301"/>
    <s v="REGULATED"/>
    <s v="45300"/>
    <x v="5"/>
    <n v="453005500640"/>
    <n v="910"/>
    <s v="453005500640.910"/>
    <n v="201712"/>
    <s v="000000"/>
    <x v="0"/>
    <n v="20310"/>
    <n v="34002.639999999999"/>
    <m/>
    <m/>
    <m/>
    <m/>
    <m/>
    <m/>
  </r>
  <r>
    <s v="SOMBRA, STO STORAGE WELL UPGRADES"/>
    <m/>
    <s v="REGULATED"/>
    <s v="45300"/>
    <x v="5"/>
    <n v="453005500686"/>
    <n v="910"/>
    <s v="453005500686.910"/>
    <n v="201812"/>
    <s v="000000"/>
    <x v="0"/>
    <n v="20310"/>
    <n v="56057.31"/>
    <m/>
    <m/>
    <m/>
    <m/>
    <m/>
    <m/>
  </r>
  <r>
    <s v="SOMBRA - WELL  IS1A - ID 2147 - GROUND BED #1"/>
    <s v="10F-301"/>
    <s v="UNREGULATED"/>
    <s v="55300"/>
    <x v="5"/>
    <n v="553005500001"/>
    <n v="270"/>
    <s v="553005500001.270"/>
    <n v="199110"/>
    <s v="000000"/>
    <x v="0"/>
    <s v="U-20310"/>
    <m/>
    <n v="20129"/>
    <m/>
    <m/>
    <m/>
    <m/>
    <m/>
  </r>
  <r>
    <s v="SOMBRA - WELL  IS1A - ID 2147 - RECTIFIER #1"/>
    <s v="10F-301"/>
    <s v="UNREGULATED"/>
    <s v="55300"/>
    <x v="5"/>
    <n v="553005500001"/>
    <n v="670"/>
    <s v="553005500001.670"/>
    <n v="199110"/>
    <s v="000000"/>
    <x v="0"/>
    <s v="U-20310"/>
    <m/>
    <n v="5697"/>
    <m/>
    <m/>
    <m/>
    <m/>
    <m/>
  </r>
  <r>
    <s v="SOMBRA - WELL  IS1A - ID 2147"/>
    <s v="10F-301"/>
    <s v="UNREGULATED"/>
    <s v="55300"/>
    <x v="5"/>
    <n v="553005500001"/>
    <n v="910"/>
    <s v="553005500001.910"/>
    <n v="199010"/>
    <s v="000000"/>
    <x v="0"/>
    <s v="U-20310"/>
    <m/>
    <n v="24777"/>
    <m/>
    <m/>
    <m/>
    <m/>
    <m/>
  </r>
  <r>
    <s v="SOMBRA - WELL IS6 - ID 2152 - GROUND BED #3"/>
    <s v="10F-301"/>
    <s v="UNREGULATED"/>
    <s v="55300"/>
    <x v="5"/>
    <n v="553005500006"/>
    <n v="270"/>
    <s v="553005500006.270"/>
    <n v="199109"/>
    <s v="000000"/>
    <x v="0"/>
    <s v="U-20310"/>
    <m/>
    <n v="21750"/>
    <m/>
    <m/>
    <m/>
    <m/>
    <m/>
  </r>
  <r>
    <s v="SOMBRA - WELL IS6 - ID 2152 - TELEMETRY"/>
    <s v="10F-301"/>
    <s v="UNREGULATED"/>
    <s v="55300"/>
    <x v="5"/>
    <n v="553005500006"/>
    <n v="780"/>
    <s v="553005500006.780"/>
    <n v="199010"/>
    <s v="000000"/>
    <x v="0"/>
    <s v="U-20310"/>
    <m/>
    <n v="5158"/>
    <m/>
    <m/>
    <m/>
    <m/>
    <m/>
  </r>
  <r>
    <s v="SOMBRA - WELL IS6 - ID 2152"/>
    <s v="10F-301"/>
    <s v="UNREGULATED"/>
    <s v="55300"/>
    <x v="5"/>
    <n v="553005500006"/>
    <n v="910"/>
    <s v="553005500006.910"/>
    <n v="199010"/>
    <s v="000000"/>
    <x v="0"/>
    <s v="U-20310"/>
    <m/>
    <n v="55991"/>
    <m/>
    <m/>
    <m/>
    <m/>
    <m/>
  </r>
  <r>
    <s v="SOMBRA - WELL IS8 - ID 2153"/>
    <s v="10F-301"/>
    <s v="UNREGULATED"/>
    <s v="55300"/>
    <x v="5"/>
    <n v="553005500008"/>
    <n v="910"/>
    <s v="553005500008.910"/>
    <n v="199010"/>
    <s v="000000"/>
    <x v="0"/>
    <s v="U-20310"/>
    <m/>
    <n v="51657"/>
    <m/>
    <m/>
    <m/>
    <m/>
    <m/>
  </r>
  <r>
    <s v="SOMBRA - WELL US9 - ID 3165"/>
    <s v="10F-301"/>
    <s v="UNREGULATED"/>
    <s v="55300"/>
    <x v="5"/>
    <n v="553005500009"/>
    <n v="910"/>
    <s v="553005500009.910"/>
    <n v="199010"/>
    <s v="000000"/>
    <x v="0"/>
    <s v="U-20310"/>
    <m/>
    <n v="124221"/>
    <m/>
    <m/>
    <m/>
    <m/>
    <m/>
  </r>
  <r>
    <s v="SOMBRA - WELL US10 - ID 4181"/>
    <s v="10F-301"/>
    <s v="UNREGULATED"/>
    <s v="55300"/>
    <x v="5"/>
    <n v="553005500010"/>
    <n v="910"/>
    <s v="553005500010.910"/>
    <n v="199010"/>
    <s v="000000"/>
    <x v="0"/>
    <s v="U-20310"/>
    <m/>
    <n v="166472"/>
    <m/>
    <m/>
    <m/>
    <m/>
    <m/>
  </r>
  <r>
    <s v="SOMBRA - WELL US11 - ID 3164"/>
    <s v="10F-301"/>
    <s v="UNREGULATED"/>
    <s v="55300"/>
    <x v="5"/>
    <n v="553005500011"/>
    <n v="910"/>
    <s v="553005500011.910"/>
    <n v="199503"/>
    <s v="000000"/>
    <x v="0"/>
    <s v="U-20310"/>
    <m/>
    <n v="303896"/>
    <m/>
    <m/>
    <m/>
    <m/>
    <m/>
  </r>
  <r>
    <s v="SOMBRA - WELL US12 - ID 3161"/>
    <s v="10F-301"/>
    <s v="UNREGULATED"/>
    <s v="55300"/>
    <x v="5"/>
    <n v="553005500012"/>
    <n v="910"/>
    <s v="553005500012.910"/>
    <n v="199010"/>
    <s v="000000"/>
    <x v="0"/>
    <s v="U-20310"/>
    <m/>
    <n v="168932"/>
    <m/>
    <m/>
    <m/>
    <m/>
    <m/>
  </r>
  <r>
    <s v="SOMBRA - WELL US13 - ID 4182"/>
    <s v="10F-301"/>
    <s v="UNREGULATED"/>
    <s v="55300"/>
    <x v="5"/>
    <n v="553005500013"/>
    <n v="910"/>
    <s v="553005500013.910"/>
    <n v="199010"/>
    <s v="000000"/>
    <x v="0"/>
    <s v="U-20310"/>
    <m/>
    <n v="160110"/>
    <m/>
    <m/>
    <m/>
    <m/>
    <m/>
  </r>
  <r>
    <s v="SOMBRA - WELL US14 - ID 3444"/>
    <s v="10F-301"/>
    <s v="UNREGULATED"/>
    <s v="55300"/>
    <x v="5"/>
    <n v="553005500014"/>
    <n v="910"/>
    <s v="553005500014.910"/>
    <n v="199010"/>
    <s v="000000"/>
    <x v="0"/>
    <s v="U-20310"/>
    <m/>
    <n v="142548"/>
    <m/>
    <m/>
    <m/>
    <m/>
    <m/>
  </r>
  <r>
    <s v="SOMBRA - WELL US15 - ID 3507"/>
    <s v="10F-301"/>
    <s v="UNREGULATED"/>
    <s v="55300"/>
    <x v="5"/>
    <n v="553005500015"/>
    <n v="910"/>
    <s v="553005500015.910"/>
    <n v="199503"/>
    <s v="000000"/>
    <x v="0"/>
    <s v="U-20310"/>
    <m/>
    <n v="180864"/>
    <m/>
    <m/>
    <m/>
    <m/>
    <m/>
  </r>
  <r>
    <s v="SOMBRA - WELL US16 - ID 1362"/>
    <s v="10F-301"/>
    <s v="UNREGULATED"/>
    <s v="55300"/>
    <x v="5"/>
    <n v="553005500016"/>
    <n v="910"/>
    <s v="553005500016.910"/>
    <n v="199010"/>
    <s v="000000"/>
    <x v="0"/>
    <s v="U-20310"/>
    <m/>
    <n v="148396"/>
    <m/>
    <m/>
    <m/>
    <m/>
    <m/>
  </r>
  <r>
    <s v="SOMBRA - WELL US17- ID 4505"/>
    <s v="10F-301"/>
    <s v="UNREGULATED"/>
    <s v="55300"/>
    <x v="5"/>
    <n v="553005500017"/>
    <n v="910"/>
    <s v="553005500017.910"/>
    <n v="199010"/>
    <s v="000000"/>
    <x v="0"/>
    <s v="U-20310"/>
    <m/>
    <n v="93005"/>
    <m/>
    <m/>
    <m/>
    <m/>
    <m/>
  </r>
  <r>
    <s v="SOMBRA - WELL US18- ID 3163"/>
    <s v="10F-301"/>
    <s v="UNREGULATED"/>
    <s v="55300"/>
    <x v="5"/>
    <n v="553005500018"/>
    <n v="910"/>
    <s v="553005500018.910"/>
    <n v="199010"/>
    <s v="000000"/>
    <x v="0"/>
    <s v="U-20310"/>
    <m/>
    <n v="99178"/>
    <m/>
    <m/>
    <m/>
    <m/>
    <m/>
  </r>
  <r>
    <s v="SOMBRA - WELL US19- ID 10390"/>
    <s v="10F-301"/>
    <s v="UNREGULATED"/>
    <s v="55300"/>
    <x v="5"/>
    <n v="553005500019"/>
    <n v="910"/>
    <s v="553005500019.910"/>
    <n v="200207"/>
    <s v="000000"/>
    <x v="0"/>
    <s v="U-20310"/>
    <m/>
    <n v="644472"/>
    <m/>
    <m/>
    <m/>
    <m/>
    <m/>
  </r>
  <r>
    <s v="SOMBRA - WELL US20 - ID 10391"/>
    <s v="10F-301"/>
    <s v="UNREGULATED"/>
    <s v="55300"/>
    <x v="5"/>
    <n v="553005500020"/>
    <n v="910"/>
    <s v="553005500020.910"/>
    <n v="200207"/>
    <s v="000000"/>
    <x v="0"/>
    <s v="U-20310"/>
    <m/>
    <n v="510111"/>
    <m/>
    <m/>
    <m/>
    <m/>
    <m/>
  </r>
  <r>
    <s v="SOMBRA - WELL US 15  -  ID 3507"/>
    <s v="10F-301"/>
    <s v="UNREGULATED"/>
    <s v="55300"/>
    <x v="5"/>
    <n v="553005500330"/>
    <n v="910"/>
    <s v="553005500330.910"/>
    <n v="201110"/>
    <s v="000000"/>
    <x v="0"/>
    <s v="U-20310"/>
    <m/>
    <n v="11192.43"/>
    <m/>
    <m/>
    <m/>
    <m/>
    <m/>
  </r>
  <r>
    <s v="SOMBRA - WELL US 11 - ID 3164"/>
    <s v="10F-301"/>
    <s v="UNREGULATED"/>
    <s v="55300"/>
    <x v="5"/>
    <n v="553005500331"/>
    <n v="910"/>
    <s v="553005500331.910"/>
    <n v="201110"/>
    <s v="000000"/>
    <x v="0"/>
    <s v="U-20310"/>
    <m/>
    <n v="11192.43"/>
    <m/>
    <m/>
    <m/>
    <m/>
    <m/>
  </r>
  <r>
    <s v="SOMBRA - WELL - Well ISIA - ID 2147"/>
    <s v="10F-203"/>
    <s v="UNREGULATED"/>
    <s v="55300"/>
    <x v="5"/>
    <n v="553005500332"/>
    <n v="910"/>
    <s v="553005500332.910"/>
    <n v="201107"/>
    <s v="000000"/>
    <x v="0"/>
    <s v="U-20310"/>
    <m/>
    <n v="137147.07"/>
    <m/>
    <m/>
    <m/>
    <m/>
    <m/>
  </r>
  <r>
    <s v="SOMBRA - WELL US9 - ID 3165"/>
    <s v="10F-301"/>
    <s v="UNREGULATED"/>
    <s v="55300"/>
    <x v="5"/>
    <n v="553005500333"/>
    <n v="910"/>
    <s v="553005500333.910"/>
    <n v="201111"/>
    <s v="000000"/>
    <x v="0"/>
    <s v="U-20310"/>
    <m/>
    <n v="47542.62"/>
    <m/>
    <m/>
    <m/>
    <m/>
    <m/>
  </r>
  <r>
    <s v="SOMBRA - WELL US10 - ID 4181"/>
    <s v="10F-301"/>
    <s v="UNREGULATED"/>
    <s v="55300"/>
    <x v="5"/>
    <n v="553005500334"/>
    <n v="910"/>
    <s v="553005500334.910"/>
    <n v="201111"/>
    <s v="000000"/>
    <x v="0"/>
    <s v="U-20310"/>
    <m/>
    <n v="47433.17"/>
    <m/>
    <m/>
    <m/>
    <m/>
    <m/>
  </r>
  <r>
    <s v="Well # 1 Sombra Pressure Transducer"/>
    <m/>
    <s v="UNREGULATED"/>
    <s v="55300"/>
    <x v="5"/>
    <n v="553005500335"/>
    <n v="910"/>
    <s v="553005500335.910"/>
    <n v="201211"/>
    <s v="000000"/>
    <x v="0"/>
    <s v="U-20310"/>
    <m/>
    <n v="10608.72"/>
    <m/>
    <m/>
    <m/>
    <m/>
    <m/>
  </r>
  <r>
    <s v="SOMBRA - WELL US19- ID 10390 - NREG"/>
    <s v="10F-301"/>
    <s v="UNREGULATED"/>
    <s v="55300"/>
    <x v="5"/>
    <n v="553005500379"/>
    <n v="910"/>
    <s v="553005500379.910"/>
    <n v="201307"/>
    <s v="000000"/>
    <x v="0"/>
    <s v="U-20310"/>
    <m/>
    <n v="43496.91"/>
    <m/>
    <m/>
    <m/>
    <m/>
    <m/>
  </r>
  <r>
    <s v="SOMBRA - WELL US20 - ID 10391 - NREG"/>
    <s v="10F-301"/>
    <s v="UNREGULATED"/>
    <s v="55300"/>
    <x v="5"/>
    <n v="553005500380"/>
    <n v="910"/>
    <s v="553005500380.910"/>
    <n v="201307"/>
    <s v="000000"/>
    <x v="0"/>
    <s v="U-20310"/>
    <m/>
    <n v="43496.9"/>
    <m/>
    <m/>
    <m/>
    <m/>
    <m/>
  </r>
  <r>
    <s v="SOMBRA - WELL  IS1A - ID 2147"/>
    <s v="10F-301"/>
    <s v="UNREGULATED"/>
    <s v="55300"/>
    <x v="5"/>
    <n v="553005500598"/>
    <n v="910"/>
    <s v="553005500598.910"/>
    <n v="201611"/>
    <s v="000000"/>
    <x v="0"/>
    <s v="U-20310"/>
    <m/>
    <n v="90483.43"/>
    <m/>
    <m/>
    <m/>
    <m/>
    <m/>
  </r>
  <r>
    <s v="SOMBRA - WELL IS8 - ID 2153"/>
    <s v="10F-301"/>
    <s v="UNREGULATED"/>
    <s v="55300"/>
    <x v="5"/>
    <n v="553005500607"/>
    <n v="910"/>
    <s v="553005500607.910"/>
    <n v="201712"/>
    <s v="000000"/>
    <x v="0"/>
    <s v="U-20310"/>
    <m/>
    <n v="1888.72"/>
    <m/>
    <m/>
    <m/>
    <m/>
    <m/>
  </r>
  <r>
    <s v="SOMBRA - WEST - MANTI BLDG"/>
    <s v="10F-203"/>
    <s v="REGULATED"/>
    <s v="45200"/>
    <x v="1"/>
    <n v="452005500109"/>
    <n v="763"/>
    <s v="452005500109.763"/>
    <n v="200012"/>
    <s v="000000"/>
    <x v="0"/>
    <n v="20310"/>
    <n v="21486.76"/>
    <m/>
    <m/>
    <m/>
    <m/>
    <m/>
    <m/>
  </r>
  <r>
    <s v="SOMBRA - WEST - MANTI BLDG"/>
    <s v="10F-203"/>
    <s v="UNREGULATED"/>
    <s v="55200"/>
    <x v="1"/>
    <n v="552005500109"/>
    <n v="763"/>
    <s v="552005500109.763"/>
    <n v="200012"/>
    <s v="000000"/>
    <x v="0"/>
    <s v="U-20310"/>
    <m/>
    <n v="12981"/>
    <m/>
    <m/>
    <m/>
    <m/>
    <m/>
  </r>
  <r>
    <s v="SOMBRA - WEST - MANTI BLDG - ELECTRICAL"/>
    <s v="10F-203"/>
    <s v="REGULATED"/>
    <s v="45200"/>
    <x v="1"/>
    <n v="452005500109"/>
    <n v="761"/>
    <s v="452005500109.761"/>
    <n v="200012"/>
    <s v="000000"/>
    <x v="0"/>
    <n v="20310"/>
    <n v="47560.43"/>
    <m/>
    <m/>
    <m/>
    <m/>
    <m/>
    <m/>
  </r>
  <r>
    <s v="SOMBRA - WEST - MANTI BLDG - ELECTRICAL"/>
    <s v="10F-203"/>
    <s v="UNREGULATED"/>
    <s v="55200"/>
    <x v="1"/>
    <n v="552005500109"/>
    <n v="761"/>
    <s v="552005500109.761"/>
    <n v="200012"/>
    <s v="000000"/>
    <x v="0"/>
    <s v="U-20310"/>
    <m/>
    <n v="28734"/>
    <m/>
    <m/>
    <m/>
    <m/>
    <m/>
  </r>
  <r>
    <s v="SOMBRA - WEST - MANTI M&amp;R"/>
    <s v="10F-203"/>
    <s v="REGULATED"/>
    <s v="45000"/>
    <x v="7"/>
    <n v="450005500040"/>
    <n v="2000"/>
    <s v="450005500040.2000"/>
    <n v="200001"/>
    <s v="000000"/>
    <x v="0"/>
    <n v="20310"/>
    <n v="5744.05"/>
    <m/>
    <m/>
    <m/>
    <m/>
    <m/>
    <m/>
  </r>
  <r>
    <s v="SOMBRA - WEST - MANTI M&amp;R"/>
    <s v="10F-203"/>
    <s v="UNREGULATED"/>
    <s v="55000"/>
    <x v="7"/>
    <n v="550005500040"/>
    <n v="2000"/>
    <s v="550005500040.2000"/>
    <n v="200001"/>
    <s v="000000"/>
    <x v="0"/>
    <s v="U-20310"/>
    <m/>
    <n v="3470"/>
    <m/>
    <m/>
    <m/>
    <m/>
    <m/>
  </r>
  <r>
    <s v="SOMBRA STATION"/>
    <s v="10F-301"/>
    <s v="REGULATED"/>
    <s v="45700"/>
    <x v="0"/>
    <n v="457005500173"/>
    <n v="615"/>
    <s v="457005500173.615"/>
    <n v="197809"/>
    <s v="000000"/>
    <x v="0"/>
    <n v="20310"/>
    <n v="4509.78"/>
    <m/>
    <m/>
    <m/>
    <m/>
    <m/>
    <m/>
  </r>
  <r>
    <s v="Sombra Pool Measurement"/>
    <s v="10F-203"/>
    <s v="REGULATED"/>
    <s v="45700"/>
    <x v="0"/>
    <n v="457005500174"/>
    <n v="150"/>
    <s v="457005500174.150"/>
    <n v="199712"/>
    <s v="000000"/>
    <x v="0"/>
    <n v="20310"/>
    <n v="161048.23000000001"/>
    <m/>
    <m/>
    <m/>
    <m/>
    <m/>
    <m/>
  </r>
  <r>
    <s v="Sombra Pool Measurement"/>
    <s v="10F-203"/>
    <s v="REGULATED"/>
    <s v="45700"/>
    <x v="0"/>
    <n v="457005500174"/>
    <n v="580"/>
    <s v="457005500174.580"/>
    <n v="199712"/>
    <s v="000000"/>
    <x v="0"/>
    <n v="20310"/>
    <n v="15997.27"/>
    <m/>
    <m/>
    <m/>
    <m/>
    <m/>
    <m/>
  </r>
  <r>
    <s v="Sombra Pool Measurement"/>
    <s v="10F-203"/>
    <s v="REGULATED"/>
    <s v="45700"/>
    <x v="0"/>
    <n v="457005500174"/>
    <n v="615"/>
    <s v="457005500174.615"/>
    <n v="199712"/>
    <s v="000000"/>
    <x v="0"/>
    <n v="20310"/>
    <n v="197472.15"/>
    <m/>
    <m/>
    <m/>
    <m/>
    <m/>
    <m/>
  </r>
  <r>
    <s v="10F-102, STO HPC SOMBRA"/>
    <s v="10F-203"/>
    <s v="REGULATED"/>
    <s v="45700"/>
    <x v="0"/>
    <n v="457005500213"/>
    <n v="615"/>
    <s v="457005500213.615"/>
    <n v="201812"/>
    <s v="000000"/>
    <x v="0"/>
    <n v="20310"/>
    <n v="-23455.279999999999"/>
    <m/>
    <m/>
    <m/>
    <m/>
    <m/>
    <m/>
  </r>
  <r>
    <s v="Tecumseh Sombra Line Ext. - Aid - Pipe,Valve,mis"/>
    <s v="10F-203"/>
    <s v="REGULATED"/>
    <n v="45700"/>
    <x v="0"/>
    <n v="457905500084"/>
    <n v="615"/>
    <s v="457905500084.615"/>
    <n v="201108"/>
    <s v="000000"/>
    <x v="0"/>
    <n v="20310"/>
    <n v="-388868.35"/>
    <m/>
    <m/>
    <m/>
    <m/>
    <m/>
    <m/>
  </r>
  <r>
    <s v="Tecumseh Sombra Line Ext. - Aid - Filters"/>
    <s v="10F-203"/>
    <s v="REGULATED"/>
    <n v="45700"/>
    <x v="0"/>
    <n v="457905500084"/>
    <n v="721"/>
    <s v="457905500084.721"/>
    <n v="201108"/>
    <s v="000000"/>
    <x v="0"/>
    <n v="20310"/>
    <n v="-74396.19"/>
    <m/>
    <m/>
    <m/>
    <m/>
    <m/>
    <m/>
  </r>
  <r>
    <s v="West Sombra  (M&amp;R MANTI  10F-103/4 )"/>
    <s v="10F-203"/>
    <s v="UNREGULATED"/>
    <s v="55700"/>
    <x v="0"/>
    <n v="557005500026"/>
    <n v="615"/>
    <s v="557005500026.615"/>
    <n v="200012"/>
    <s v="000000"/>
    <x v="0"/>
    <s v="U-20310"/>
    <m/>
    <n v="197785"/>
    <m/>
    <m/>
    <m/>
    <m/>
    <m/>
  </r>
  <r>
    <s v="SOMBRA - WELL US17- ID 4505"/>
    <s v="10F-301"/>
    <s v="UNREGULATED"/>
    <s v="55300"/>
    <x v="5"/>
    <n v="553005500617"/>
    <n v="910"/>
    <s v="553005500617.910"/>
    <n v="201711"/>
    <s v="000000"/>
    <x v="0"/>
    <s v="U-20310"/>
    <m/>
    <n v="17754.939999999999"/>
    <m/>
    <m/>
    <m/>
    <m/>
    <m/>
  </r>
  <r>
    <s v="SOMBRA - WELL IS6 - ID 2152"/>
    <s v="10F-301"/>
    <s v="UNREGULATED"/>
    <s v="55300"/>
    <x v="5"/>
    <n v="553005500618"/>
    <n v="910"/>
    <s v="553005500618.910"/>
    <n v="201711"/>
    <s v="000000"/>
    <x v="0"/>
    <s v="U-20310"/>
    <m/>
    <n v="17754.849999999999"/>
    <m/>
    <m/>
    <m/>
    <m/>
    <m/>
  </r>
  <r>
    <s v="STO  27.6 KV NEUTRAL INSTALLATION - DAWN S YARD"/>
    <s v="10G-302"/>
    <s v="REGULATED"/>
    <s v="45700"/>
    <x v="0"/>
    <n v="457008600144"/>
    <n v="840"/>
    <s v="457008600144.840"/>
    <n v="201509"/>
    <s v="000000"/>
    <x v="1"/>
    <n v="20310"/>
    <n v="126365.13"/>
    <m/>
    <m/>
    <m/>
    <m/>
    <m/>
    <m/>
  </r>
  <r>
    <s v="STO  27.6 KV NEUTRAL INSTALLATION - DAWN S YARD"/>
    <s v="10G-302"/>
    <s v="UNREGULATED"/>
    <s v="55700"/>
    <x v="0"/>
    <n v="557008600144"/>
    <n v="840"/>
    <s v="557008600144.840"/>
    <n v="201601"/>
    <s v="000000"/>
    <x v="1"/>
    <s v="U-20310"/>
    <m/>
    <n v="13884.74"/>
    <m/>
    <m/>
    <m/>
    <m/>
    <m/>
  </r>
  <r>
    <s v="STO DAWN ADMIN BLDG IMPROV - Int &amp; Ext Bldg"/>
    <s v="10G-301"/>
    <s v="REGULATED"/>
    <s v="45200"/>
    <x v="1"/>
    <n v="452009300269"/>
    <n v="768"/>
    <s v="452009300269.768"/>
    <n v="201612"/>
    <s v="000000"/>
    <x v="15"/>
    <n v="20310"/>
    <n v="21974.5"/>
    <m/>
    <m/>
    <m/>
    <m/>
    <m/>
    <m/>
  </r>
  <r>
    <s v="STO DAWN ADMIN BLDG IMPROV - Int &amp; Ext Bldg"/>
    <s v="10G-301"/>
    <s v="UNREGULATED"/>
    <s v="55200"/>
    <x v="1"/>
    <n v="552009300269"/>
    <n v="768"/>
    <s v="552009300269.768"/>
    <n v="201612"/>
    <s v="000000"/>
    <x v="15"/>
    <s v="U-20310"/>
    <m/>
    <n v="5982.88"/>
    <m/>
    <m/>
    <m/>
    <m/>
    <m/>
  </r>
  <r>
    <s v="STO DAWN AUX 4 SEPTC TANK REPLCMNT, 10G-301"/>
    <s v="10G-301"/>
    <s v="REGULATED"/>
    <s v="45200"/>
    <x v="1"/>
    <n v="452008600321"/>
    <n v="763"/>
    <s v="452008600321.763"/>
    <n v="201810"/>
    <s v="000000"/>
    <x v="1"/>
    <n v="20310"/>
    <n v="22355.63"/>
    <m/>
    <m/>
    <m/>
    <m/>
    <m/>
    <m/>
  </r>
  <r>
    <s v="STO DAWN AUX 4 SEPTC TANK REPLCMNT, 10G-301"/>
    <s v="10G-301"/>
    <s v="UNREGULATED"/>
    <s v="55200"/>
    <x v="1"/>
    <n v="552008600321"/>
    <n v="763"/>
    <s v="552008600321.763"/>
    <n v="201810"/>
    <s v="000000"/>
    <x v="1"/>
    <s v="U-20310"/>
    <m/>
    <n v="5554.02"/>
    <m/>
    <m/>
    <m/>
    <m/>
    <m/>
  </r>
  <r>
    <s v="STO DAWN C LUBE OIL WIRELES - PIPE VALVE MISC"/>
    <s v="10G-302"/>
    <s v="REGULATED"/>
    <s v="45600"/>
    <x v="2"/>
    <n v="456009200165"/>
    <n v="615"/>
    <s v="456009200165.615"/>
    <n v="201506"/>
    <s v="000000"/>
    <x v="29"/>
    <n v="20310"/>
    <n v="11313.92"/>
    <m/>
    <m/>
    <m/>
    <m/>
    <m/>
    <m/>
  </r>
  <r>
    <s v="STO DAWN C LUBE OIL WIRELES - PIPE VALVE MISC"/>
    <s v="10G-302"/>
    <s v="UNREGULATED"/>
    <s v="55600"/>
    <x v="2"/>
    <n v="556009200165"/>
    <n v="615"/>
    <s v="556009200165.615"/>
    <n v="201506"/>
    <s v="000000"/>
    <x v="29"/>
    <s v="U-20310"/>
    <m/>
    <n v="2810.82"/>
    <m/>
    <m/>
    <m/>
    <m/>
    <m/>
  </r>
  <r>
    <s v="sto dawn d lube oil skid -Lube Oil System"/>
    <s v="10G-301"/>
    <s v="REGULATED"/>
    <s v="45600"/>
    <x v="2"/>
    <n v="456009300160"/>
    <n v="200"/>
    <s v="456009300160.200"/>
    <n v="201509"/>
    <s v="000000"/>
    <x v="15"/>
    <n v="20310"/>
    <n v="137421.5"/>
    <m/>
    <m/>
    <m/>
    <m/>
    <m/>
    <m/>
  </r>
  <r>
    <s v="sto dawn d lube oil skid -Lube Oil System"/>
    <s v="10G-301"/>
    <s v="UNREGULATED"/>
    <s v="55600"/>
    <x v="2"/>
    <n v="556009300160"/>
    <n v="200"/>
    <s v="556009300160.200"/>
    <n v="201509"/>
    <s v="000000"/>
    <x v="15"/>
    <s v="U-20310"/>
    <m/>
    <n v="43634.5"/>
    <m/>
    <m/>
    <m/>
    <m/>
    <m/>
  </r>
  <r>
    <s v="STO DAWN D LUBE OIL WIRELES - PIPE VALVE MISC"/>
    <s v="10G-301"/>
    <s v="REGULATED"/>
    <s v="45600"/>
    <x v="2"/>
    <n v="456009300166"/>
    <n v="615"/>
    <s v="456009300166.615"/>
    <n v="201506"/>
    <s v="000000"/>
    <x v="15"/>
    <n v="20310"/>
    <n v="10720.68"/>
    <m/>
    <m/>
    <m/>
    <m/>
    <m/>
    <m/>
  </r>
  <r>
    <s v="STO DAWN D LUBE OIL WIRELES - PIPE VALVE MISC"/>
    <s v="10G-301"/>
    <s v="UNREGULATED"/>
    <s v="55600"/>
    <x v="2"/>
    <n v="556009300166"/>
    <n v="615"/>
    <s v="556009300166.615"/>
    <n v="201506"/>
    <s v="000000"/>
    <x v="15"/>
    <s v="U-20310"/>
    <m/>
    <n v="3404.06"/>
    <m/>
    <m/>
    <m/>
    <m/>
    <m/>
  </r>
  <r>
    <s v="DAWN  DEHYDRATION (NORTH PLANT)"/>
    <s v="10G-301"/>
    <s v="UNREGULATED"/>
    <s v="55600"/>
    <x v="2"/>
    <n v="556009300053"/>
    <n v="162"/>
    <s v="556009300053.162"/>
    <n v="200812"/>
    <s v="000000"/>
    <x v="4"/>
    <s v="U-20310"/>
    <m/>
    <n v="33511.480000000003"/>
    <m/>
    <m/>
    <m/>
    <m/>
    <m/>
  </r>
  <r>
    <s v="DAWN  DEHYDRATION (NORTH PLANT)"/>
    <s v="10G-301"/>
    <s v="UNREGULATED"/>
    <s v="55600"/>
    <x v="2"/>
    <n v="556009300053"/>
    <n v="164"/>
    <s v="556009300053.164"/>
    <n v="200801"/>
    <s v="000000"/>
    <x v="4"/>
    <s v="U-20310"/>
    <m/>
    <n v="231349.14"/>
    <m/>
    <m/>
    <m/>
    <m/>
    <m/>
  </r>
  <r>
    <s v="DAWN  DEHYDRATION (NORTH PLANT)"/>
    <s v="10G-301"/>
    <s v="UNREGULATED"/>
    <s v="55600"/>
    <x v="2"/>
    <n v="556009300053"/>
    <n v="167"/>
    <s v="556009300053.167"/>
    <n v="200812"/>
    <s v="000000"/>
    <x v="4"/>
    <s v="U-20310"/>
    <m/>
    <n v="1015679.85"/>
    <m/>
    <m/>
    <m/>
    <m/>
    <m/>
  </r>
  <r>
    <s v="DAWN  DEHYDRATION (NORTH PLANT)"/>
    <s v="10G-301"/>
    <s v="UNREGULATED"/>
    <s v="55600"/>
    <x v="2"/>
    <n v="556009300053"/>
    <n v="168"/>
    <s v="556009300053.168"/>
    <n v="200801"/>
    <s v="000000"/>
    <x v="4"/>
    <s v="U-20310"/>
    <m/>
    <n v="225698.4"/>
    <m/>
    <m/>
    <m/>
    <m/>
    <m/>
  </r>
  <r>
    <s v="STO DAWN E LUBE OIL WIRELES - PIPE VALVE MISC"/>
    <s v="10G-301"/>
    <s v="REGULATED"/>
    <s v="45600"/>
    <x v="2"/>
    <n v="456009400167"/>
    <n v="615"/>
    <s v="456009400167.615"/>
    <n v="201506"/>
    <s v="000000"/>
    <x v="2"/>
    <n v="20310"/>
    <n v="14124.74"/>
    <m/>
    <m/>
    <m/>
    <m/>
    <m/>
    <m/>
  </r>
  <r>
    <s v="STO DAWN F1 SOLAR T70 UPGRADE X195"/>
    <s v="10G-301"/>
    <s v="REGULATED"/>
    <s v="45600"/>
    <x v="2"/>
    <n v="456009500158"/>
    <n v="790"/>
    <s v="456009500158.790"/>
    <n v="201509"/>
    <s v="000000"/>
    <x v="30"/>
    <n v="20310"/>
    <n v="877290.99"/>
    <m/>
    <m/>
    <m/>
    <m/>
    <m/>
    <m/>
  </r>
  <r>
    <s v="STO DAWN F2 SOLAR T70 UPGRADE X195"/>
    <s v="10G-301"/>
    <s v="REGULATED"/>
    <s v="45600"/>
    <x v="2"/>
    <n v="456009500159"/>
    <n v="790"/>
    <s v="456009500159.790"/>
    <n v="201509"/>
    <s v="000000"/>
    <x v="30"/>
    <n v="20310"/>
    <n v="526894.18000000005"/>
    <m/>
    <m/>
    <m/>
    <m/>
    <m/>
    <m/>
  </r>
  <r>
    <s v="STO DAWN LED YARD N LIGHTING UPS - Electrical"/>
    <s v="10G-301"/>
    <s v="REGULATED"/>
    <s v="45700"/>
    <x v="0"/>
    <n v="457008600160"/>
    <n v="840"/>
    <s v="457008600160.840"/>
    <n v="201611"/>
    <s v="000000"/>
    <x v="1"/>
    <n v="20310"/>
    <n v="755.31"/>
    <m/>
    <m/>
    <m/>
    <m/>
    <m/>
    <m/>
  </r>
  <r>
    <s v="STO DAWN N YARD PAVING - Park/Walk/Curbs"/>
    <s v="10G-301"/>
    <s v="REGULATED"/>
    <s v="45200"/>
    <x v="1"/>
    <n v="452008600268"/>
    <n v="752"/>
    <s v="452008600268.752"/>
    <n v="201612"/>
    <s v="000000"/>
    <x v="1"/>
    <n v="20310"/>
    <n v="85865.48"/>
    <m/>
    <m/>
    <m/>
    <m/>
    <m/>
    <m/>
  </r>
  <r>
    <s v="STO DAWN N YARD PAVING - Park/Walk/Curbs"/>
    <s v="10G-301"/>
    <s v="UNREGULATED"/>
    <s v="55200"/>
    <x v="1"/>
    <n v="552008600268"/>
    <n v="752"/>
    <s v="552008600268.752"/>
    <n v="201612"/>
    <s v="000000"/>
    <x v="1"/>
    <s v="U-20310"/>
    <m/>
    <n v="21332.37"/>
    <m/>
    <m/>
    <m/>
    <m/>
    <m/>
  </r>
  <r>
    <s v="STO DAWN S YARD PAVING -Park/Walks/Curbs"/>
    <s v="10G-302"/>
    <s v="REGULATED"/>
    <s v="45200"/>
    <x v="1"/>
    <n v="452008600259"/>
    <n v="752"/>
    <s v="452008600259.752"/>
    <n v="201512"/>
    <s v="000000"/>
    <x v="1"/>
    <n v="20310"/>
    <n v="65656.69"/>
    <m/>
    <m/>
    <m/>
    <m/>
    <m/>
    <m/>
  </r>
  <r>
    <s v="STO DAWN S YARD PAVING -Park/Walks/Curbs"/>
    <s v="10G-302"/>
    <s v="UNREGULATED"/>
    <s v="55200"/>
    <x v="1"/>
    <n v="552008600259"/>
    <n v="752"/>
    <s v="552008600259.752"/>
    <n v="201512"/>
    <s v="000000"/>
    <x v="1"/>
    <s v="U-20310"/>
    <m/>
    <n v="16311.71"/>
    <m/>
    <m/>
    <m/>
    <m/>
    <m/>
  </r>
  <r>
    <s v="STO DAWN UPS BATTERY REPLACEMENTS"/>
    <s v="10G-302"/>
    <s v="REGULATED"/>
    <s v="45600"/>
    <x v="2"/>
    <n v="456008900198"/>
    <n v="780"/>
    <s v="456008900198.780"/>
    <n v="201812"/>
    <s v="000000"/>
    <x v="26"/>
    <n v="20310"/>
    <n v="33707"/>
    <m/>
    <m/>
    <m/>
    <m/>
    <m/>
    <m/>
  </r>
  <r>
    <s v="STO DOW A ENGINE OVERHAUL - Compressor Reciproca"/>
    <s v="13F-602"/>
    <s v="REGULATED"/>
    <s v="45600"/>
    <x v="2"/>
    <n v="456007000170"/>
    <n v="188"/>
    <s v="456007000170.188"/>
    <n v="201604"/>
    <s v="000000"/>
    <x v="25"/>
    <n v="20310"/>
    <n v="169635.23"/>
    <m/>
    <m/>
    <m/>
    <m/>
    <m/>
    <m/>
  </r>
  <r>
    <s v="STO DOW A ENGINE OVERHAUL - Compressor Reciproca"/>
    <s v="13F-602"/>
    <s v="UNREGULATED"/>
    <s v="55600"/>
    <x v="2"/>
    <n v="556007000170"/>
    <n v="188"/>
    <s v="556007000170.188"/>
    <n v="201604"/>
    <s v="000000"/>
    <x v="25"/>
    <s v="U-20310"/>
    <m/>
    <n v="56243.91"/>
    <m/>
    <m/>
    <m/>
    <m/>
    <m/>
  </r>
  <r>
    <s v="STO Emissions Action Plan - DAWN E Pipe, Valve,"/>
    <s v="10G-301"/>
    <s v="REGULATED"/>
    <s v="45700"/>
    <x v="0"/>
    <n v="457009400156"/>
    <n v="615"/>
    <s v="457009400156.615"/>
    <n v="201612"/>
    <s v="000000"/>
    <x v="2"/>
    <n v="20310"/>
    <n v="1261430.58"/>
    <m/>
    <m/>
    <m/>
    <m/>
    <m/>
    <m/>
  </r>
  <r>
    <s v="Bickford Station RTU Bristol"/>
    <s v="10F-201"/>
    <s v="UNREGULATED"/>
    <s v="55700"/>
    <x v="0"/>
    <n v="557005400154"/>
    <n v="780"/>
    <s v="557005400154.780"/>
    <n v="201609"/>
    <s v="000000"/>
    <x v="18"/>
    <s v="U-20310"/>
    <m/>
    <n v="18908.009999999998"/>
    <m/>
    <m/>
    <m/>
    <m/>
    <m/>
  </r>
  <r>
    <s v="STO Tank Storage Compliance - Pipe, Valve, Misc"/>
    <s v="10F-201"/>
    <s v="UNREGULATED"/>
    <s v="55700"/>
    <x v="0"/>
    <n v="557005400159"/>
    <n v="615"/>
    <s v="557005400159.615"/>
    <n v="201612"/>
    <s v="000000"/>
    <x v="18"/>
    <s v="U-20310"/>
    <m/>
    <n v="123334.28"/>
    <m/>
    <m/>
    <m/>
    <m/>
    <m/>
  </r>
  <r>
    <s v="STO GAS AFTERCOOLER - DAWN C"/>
    <s v="10G-302"/>
    <s v="REGULATED"/>
    <s v="45600"/>
    <x v="2"/>
    <n v="456009200172"/>
    <n v="175"/>
    <s v="456009200172.175"/>
    <n v="201601"/>
    <s v="000000"/>
    <x v="29"/>
    <n v="20310"/>
    <n v="140359.38"/>
    <m/>
    <m/>
    <m/>
    <m/>
    <m/>
    <m/>
  </r>
  <r>
    <s v="STO GAS AFTERCOOLER - DAWN C"/>
    <s v="10G-302"/>
    <s v="UNREGULATED"/>
    <s v="55600"/>
    <x v="2"/>
    <n v="556009200172"/>
    <n v="175"/>
    <s v="556009200172.175"/>
    <n v="201601"/>
    <s v="000000"/>
    <x v="29"/>
    <s v="U-20310"/>
    <m/>
    <n v="41695.56"/>
    <m/>
    <m/>
    <m/>
    <m/>
    <m/>
  </r>
  <r>
    <s v="STO GAS AFTERCOOLER - DAWN D"/>
    <s v="10G-301"/>
    <s v="REGULATED"/>
    <s v="45600"/>
    <x v="2"/>
    <n v="456009300173"/>
    <n v="175"/>
    <s v="456009300173.175"/>
    <n v="201601"/>
    <s v="000000"/>
    <x v="15"/>
    <n v="20310"/>
    <n v="70763.8"/>
    <m/>
    <m/>
    <m/>
    <m/>
    <m/>
    <m/>
  </r>
  <r>
    <s v="STO GAS AFTERCOOLER - DAWN D"/>
    <s v="10G-301"/>
    <s v="UNREGULATED"/>
    <s v="55600"/>
    <x v="2"/>
    <n v="556009300173"/>
    <n v="175"/>
    <s v="556009300173.175"/>
    <n v="201601"/>
    <s v="000000"/>
    <x v="15"/>
    <s v="U-20310"/>
    <m/>
    <n v="21968.41"/>
    <m/>
    <m/>
    <m/>
    <m/>
    <m/>
  </r>
  <r>
    <s v="STO GAS AFTERCOOLER - DAWN I"/>
    <s v="10G-301"/>
    <s v="UNREGULATED"/>
    <s v="55600"/>
    <x v="2"/>
    <n v="556009800180"/>
    <n v="175"/>
    <s v="556009800180.175"/>
    <n v="201701"/>
    <s v="000000"/>
    <x v="31"/>
    <s v="U-20310"/>
    <m/>
    <n v="15334.52"/>
    <m/>
    <m/>
    <m/>
    <m/>
    <m/>
  </r>
  <r>
    <s v="ENNISKILLEN 28 POOL STATION - TELEMETRY"/>
    <s v="11G-203"/>
    <s v="UNREGULATED"/>
    <s v="55700"/>
    <x v="0"/>
    <n v="557005600004"/>
    <n v="780"/>
    <s v="557005600004.780"/>
    <n v="198909"/>
    <s v="000000"/>
    <x v="10"/>
    <s v="U-20310"/>
    <m/>
    <n v="85713"/>
    <m/>
    <m/>
    <m/>
    <m/>
    <m/>
  </r>
  <r>
    <s v="ENNISKILLEN 28 - MOISTURE ANALYZER"/>
    <s v="11G-203"/>
    <s v="UNREGULATED"/>
    <s v="55700"/>
    <x v="0"/>
    <n v="557005600070"/>
    <n v="780"/>
    <s v="557005600070.780"/>
    <n v="201009"/>
    <s v="000000"/>
    <x v="10"/>
    <s v="U-20310"/>
    <m/>
    <n v="14306.42"/>
    <m/>
    <m/>
    <m/>
    <m/>
    <m/>
  </r>
  <r>
    <s v="STO HPC AFTERCOOLERS - DAWN D -Gas Aftercoolers"/>
    <s v="10G-301"/>
    <s v="REGULATED"/>
    <s v="45600"/>
    <x v="2"/>
    <n v="456009300161"/>
    <n v="175"/>
    <s v="456009300161.175"/>
    <n v="201511"/>
    <s v="000000"/>
    <x v="15"/>
    <n v="20310"/>
    <n v="149321.60000000001"/>
    <m/>
    <m/>
    <m/>
    <m/>
    <m/>
    <m/>
  </r>
  <r>
    <s v="STO HPC AFTERCOOLERS - DAWN D-Gas Aftercoolers"/>
    <s v="10G-301"/>
    <s v="UNREGULATED"/>
    <s v="55600"/>
    <x v="2"/>
    <n v="556009300161"/>
    <n v="175"/>
    <s v="556009300161.175"/>
    <n v="201511"/>
    <s v="000000"/>
    <x v="15"/>
    <s v="U-20310"/>
    <m/>
    <n v="47413.05"/>
    <m/>
    <m/>
    <m/>
    <m/>
    <m/>
  </r>
  <r>
    <s v="11H-303, STO HPC OIL SPRINGS EAST"/>
    <s v="11H-303"/>
    <s v="UNREGULATED"/>
    <s v="55700"/>
    <x v="0"/>
    <n v="557006200212"/>
    <n v="615"/>
    <s v="557006200212.615"/>
    <n v="201812"/>
    <s v="000000"/>
    <x v="12"/>
    <s v="U-20310"/>
    <m/>
    <n v="990"/>
    <m/>
    <m/>
    <m/>
    <m/>
    <m/>
  </r>
  <r>
    <s v="STORAGE TANK COMPL BICKFORD - Pipe, Valve, Misc."/>
    <s v="10F-201"/>
    <s v="UNREGULATED"/>
    <s v="55700"/>
    <x v="0"/>
    <n v="557005400161"/>
    <n v="615"/>
    <s v="557005400161.615"/>
    <n v="201605"/>
    <s v="000000"/>
    <x v="18"/>
    <s v="U-20310"/>
    <m/>
    <n v="35110.620000000003"/>
    <m/>
    <m/>
    <m/>
    <m/>
    <m/>
  </r>
  <r>
    <s v="Bickford Valve Site - Storage Tank Compl (1 Tank"/>
    <s v="10F-201"/>
    <s v="UNREGULATED"/>
    <s v="55700"/>
    <x v="0"/>
    <n v="557005400198"/>
    <n v="615"/>
    <s v="557005400198.615"/>
    <n v="201712"/>
    <s v="000000"/>
    <x v="18"/>
    <s v="U-20310"/>
    <m/>
    <n v="26870.91"/>
    <m/>
    <m/>
    <m/>
    <m/>
    <m/>
  </r>
  <r>
    <s v="STO LED YARD LIGHTING DAWN N YARD - Int &amp; Ext Bl"/>
    <s v="10G-301"/>
    <s v="UNREGULATED"/>
    <s v="55200"/>
    <x v="1"/>
    <n v="552008600272"/>
    <n v="768"/>
    <s v="552008600272.768"/>
    <n v="201612"/>
    <s v="000000"/>
    <x v="1"/>
    <s v="U-20310"/>
    <m/>
    <n v="2325.52"/>
    <m/>
    <m/>
    <m/>
    <m/>
    <m/>
  </r>
  <r>
    <s v="STO LED YARD LIGHTING DAWN YARD N"/>
    <s v="10G-301"/>
    <s v="REGULATED"/>
    <s v="45200"/>
    <x v="1"/>
    <n v="452008600272"/>
    <n v="768"/>
    <s v="452008600272.768"/>
    <n v="201612"/>
    <s v="000000"/>
    <x v="1"/>
    <n v="20310"/>
    <n v="9360.5400000000009"/>
    <m/>
    <m/>
    <m/>
    <m/>
    <m/>
    <m/>
  </r>
  <r>
    <s v="STO POWER TURB ENTRY HATCH DAWN G"/>
    <s v="10G-301"/>
    <s v="REGULATED"/>
    <s v="45600"/>
    <x v="2"/>
    <n v="456009600174"/>
    <n v="790"/>
    <s v="456009600174.790"/>
    <n v="201601"/>
    <s v="000000"/>
    <x v="3"/>
    <n v="20310"/>
    <n v="9770.9"/>
    <m/>
    <m/>
    <m/>
    <m/>
    <m/>
    <m/>
  </r>
  <r>
    <s v="STO POWER TURB ENTRY HATCH DAWN G"/>
    <s v="10G-301"/>
    <s v="UNREGULATED"/>
    <s v="55600"/>
    <x v="2"/>
    <n v="556009600174"/>
    <n v="790"/>
    <s v="556009600174.790"/>
    <n v="201601"/>
    <s v="000000"/>
    <x v="3"/>
    <s v="U-20310"/>
    <m/>
    <n v="2885.7"/>
    <m/>
    <m/>
    <m/>
    <m/>
    <m/>
  </r>
  <r>
    <s v="STO ROOF REPAIR, CCR BLDG, DAWN SOUTH YARD"/>
    <s v="10G-302"/>
    <s v="REGULATED"/>
    <s v="45200"/>
    <x v="1"/>
    <n v="452008600315"/>
    <n v="767"/>
    <s v="452008600315.767"/>
    <n v="201811"/>
    <s v="000000"/>
    <x v="1"/>
    <n v="20310"/>
    <n v="39050.75"/>
    <m/>
    <m/>
    <m/>
    <m/>
    <m/>
    <m/>
  </r>
  <r>
    <s v="STO ROOF REPAIR, CCR BLDG, DAWN SOUTH YARD"/>
    <s v="10G-302"/>
    <s v="UNREGULATED"/>
    <s v="55200"/>
    <x v="1"/>
    <n v="552008600315"/>
    <n v="767"/>
    <s v="552008600315.767"/>
    <n v="201811"/>
    <s v="000000"/>
    <x v="1"/>
    <s v="U-20310"/>
    <m/>
    <n v="9701.75"/>
    <m/>
    <m/>
    <m/>
    <m/>
    <m/>
  </r>
  <r>
    <s v="STO SAFETY &amp; SECURITY UPGRADES - DAWN YARD"/>
    <m/>
    <s v="REGULATED"/>
    <s v="45200"/>
    <x v="1"/>
    <n v="452008600316"/>
    <n v="230"/>
    <s v="452008600316.230"/>
    <n v="201812"/>
    <s v="000000"/>
    <x v="1"/>
    <n v="20310"/>
    <n v="10350.07"/>
    <m/>
    <m/>
    <m/>
    <m/>
    <m/>
    <m/>
  </r>
  <r>
    <s v="STO SAFETY &amp; SECURITY UPGRADES - DAWN YARD"/>
    <m/>
    <s v="UNREGULATED"/>
    <s v="55200"/>
    <x v="1"/>
    <n v="552008600316"/>
    <n v="230"/>
    <s v="552008600316.230"/>
    <n v="201812"/>
    <s v="000000"/>
    <x v="1"/>
    <s v="U-20310"/>
    <m/>
    <n v="2571.37"/>
    <m/>
    <m/>
    <m/>
    <m/>
    <m/>
  </r>
  <r>
    <s v="STO SAFETY &amp; SECURITY UPGRADES - TERMINUS"/>
    <m/>
    <s v="REGULATED"/>
    <s v="45200"/>
    <x v="1"/>
    <n v="452005800317"/>
    <n v="230"/>
    <s v="452005800317.230"/>
    <n v="201812"/>
    <s v="000000"/>
    <x v="38"/>
    <n v="20310"/>
    <n v="856.62"/>
    <m/>
    <m/>
    <m/>
    <m/>
    <m/>
    <m/>
  </r>
  <r>
    <s v="STO SAFETY &amp; SECURITY UPGRADES - TERMINUS"/>
    <m/>
    <s v="UNREGULATED"/>
    <s v="55200"/>
    <x v="1"/>
    <n v="552005800317"/>
    <n v="230"/>
    <s v="552005800317.230"/>
    <n v="201812"/>
    <s v="000000"/>
    <x v="38"/>
    <s v="U-20310"/>
    <m/>
    <n v="518.38"/>
    <m/>
    <m/>
    <m/>
    <m/>
    <m/>
  </r>
  <r>
    <s v="STO Security Upgrades - Structure-Controls"/>
    <s v="10G-301"/>
    <s v="UNREGULATED"/>
    <s v="55200"/>
    <x v="1"/>
    <n v="552009300203"/>
    <n v="779"/>
    <s v="552009300203.779"/>
    <n v="201201"/>
    <s v="000000"/>
    <x v="15"/>
    <s v="U-20310"/>
    <m/>
    <n v="24904.71"/>
    <m/>
    <m/>
    <m/>
    <m/>
    <m/>
  </r>
  <r>
    <s v="Bickford STO PLC5 Upgrade to Control"/>
    <s v="10F-201"/>
    <s v="UNREGULATED"/>
    <s v="55700"/>
    <x v="0"/>
    <n v="557005400218"/>
    <n v="780"/>
    <s v="557005400218.780"/>
    <n v="201812"/>
    <s v="000000"/>
    <x v="18"/>
    <s v="U-20310"/>
    <m/>
    <n v="71192.42"/>
    <m/>
    <m/>
    <m/>
    <m/>
    <m/>
  </r>
  <r>
    <s v="STO HIGH PERFORMANCE COATING S&amp;T - PIPE,VALVE,MI"/>
    <s v="11G-203"/>
    <s v="UNREGULATED"/>
    <s v="55700"/>
    <x v="0"/>
    <n v="557005600140"/>
    <n v="615"/>
    <s v="557005600140.615"/>
    <n v="201508"/>
    <s v="000000"/>
    <x v="10"/>
    <s v="U-20310"/>
    <m/>
    <n v="16022.5"/>
    <m/>
    <m/>
    <m/>
    <m/>
    <m/>
  </r>
  <r>
    <s v="STO Tank Storage Compliance - Pipe, Valve, Misc"/>
    <s v="13F-602"/>
    <s v="REGULATED"/>
    <s v="45700"/>
    <x v="0"/>
    <n v="457007000158"/>
    <n v="615"/>
    <s v="457007000158.615"/>
    <n v="201612"/>
    <s v="000000"/>
    <x v="25"/>
    <n v="20310"/>
    <n v="219739.81"/>
    <m/>
    <m/>
    <m/>
    <m/>
    <m/>
    <m/>
  </r>
  <r>
    <s v="BICKFORD - BASE PRESSURE GAS"/>
    <m/>
    <s v="UNREGULATED"/>
    <s v="55800"/>
    <x v="6"/>
    <n v="558005400001"/>
    <n v="1073"/>
    <s v="558005400001.1073"/>
    <n v="197303"/>
    <s v="000000"/>
    <x v="18"/>
    <s v="U-20310"/>
    <m/>
    <n v="633300.94999999995"/>
    <m/>
    <m/>
    <m/>
    <m/>
    <m/>
  </r>
  <r>
    <s v="STO Tank Storage Compliance - Pipe, Valve, Misc"/>
    <s v="11G-203"/>
    <s v="UNREGULATED"/>
    <s v="55700"/>
    <x v="0"/>
    <n v="557005600157"/>
    <n v="615"/>
    <s v="557005600157.615"/>
    <n v="201612"/>
    <s v="000000"/>
    <x v="10"/>
    <s v="U-20310"/>
    <m/>
    <n v="123358.3"/>
    <m/>
    <m/>
    <m/>
    <m/>
    <m/>
  </r>
  <r>
    <s v="STO Tank Storage Compliance - Pipe, Valve, Misc"/>
    <s v="13F-602"/>
    <s v="UNREGULATED"/>
    <s v="55700"/>
    <x v="0"/>
    <n v="557007000158"/>
    <n v="615"/>
    <s v="557007000158.615"/>
    <n v="201612"/>
    <s v="000000"/>
    <x v="25"/>
    <s v="U-20310"/>
    <m/>
    <n v="24144.55"/>
    <m/>
    <m/>
    <m/>
    <m/>
    <m/>
  </r>
  <r>
    <s v="STO ULTRASONIC ELECTRONIC METER - 11H-401"/>
    <s v="11H-401"/>
    <s v="REGULATED"/>
    <s v="45700"/>
    <x v="0"/>
    <n v="457005700166"/>
    <n v="780"/>
    <s v="457005700166.780"/>
    <n v="201612"/>
    <s v="000000"/>
    <x v="16"/>
    <n v="20310"/>
    <n v="19409.87"/>
    <m/>
    <m/>
    <m/>
    <m/>
    <m/>
    <m/>
  </r>
  <r>
    <s v="STO ULTRASONIC ELECTRONIC METER - 11H-401"/>
    <s v="11H-401"/>
    <s v="UNREGULATED"/>
    <s v="55700"/>
    <x v="0"/>
    <n v="557005700166"/>
    <n v="780"/>
    <s v="557005700166.780"/>
    <n v="201612"/>
    <s v="000000"/>
    <x v="16"/>
    <s v="U-20310"/>
    <m/>
    <n v="11745.65"/>
    <m/>
    <m/>
    <m/>
    <m/>
    <m/>
  </r>
  <r>
    <s v="STO ULTRASONIC ELECTRONIC METER - 11H-402"/>
    <s v="11H-402"/>
    <s v="REGULATED"/>
    <s v="45700"/>
    <x v="0"/>
    <n v="457006800165"/>
    <n v="780"/>
    <s v="457006800165.780"/>
    <n v="201612"/>
    <s v="000000"/>
    <x v="22"/>
    <n v="20310"/>
    <n v="19409.96"/>
    <m/>
    <m/>
    <m/>
    <m/>
    <m/>
    <m/>
  </r>
  <r>
    <s v="STO ULTRASONIC ELECTRONIC METER - 11H-402"/>
    <s v="11H-402"/>
    <s v="UNREGULATED"/>
    <s v="55700"/>
    <x v="0"/>
    <n v="557006800165"/>
    <n v="780"/>
    <s v="557006800165.780"/>
    <n v="201612"/>
    <s v="000000"/>
    <x v="22"/>
    <s v="U-20310"/>
    <m/>
    <n v="11745.65"/>
    <m/>
    <m/>
    <m/>
    <m/>
    <m/>
  </r>
  <r>
    <s v="11H-302, STO HPC OIL SPRINGS EAST"/>
    <s v="11H-302"/>
    <s v="UNREGULATED"/>
    <s v="55700"/>
    <x v="0"/>
    <n v="557006200214"/>
    <n v="615"/>
    <s v="557006200214.615"/>
    <n v="201812"/>
    <s v="000000"/>
    <x v="12"/>
    <s v="U-20310"/>
    <m/>
    <n v="990"/>
    <m/>
    <m/>
    <m/>
    <m/>
    <m/>
  </r>
  <r>
    <s v="11H-303, OIL SPRINGS EAST STOC HPC S&amp;T"/>
    <s v="11H-303"/>
    <s v="UNREGULATED"/>
    <s v="55700"/>
    <x v="0"/>
    <n v="557006200215"/>
    <n v="615"/>
    <s v="557006200215.615"/>
    <n v="201812"/>
    <s v="000000"/>
    <x v="12"/>
    <s v="U-20310"/>
    <m/>
    <n v="12379.61"/>
    <m/>
    <m/>
    <m/>
    <m/>
    <m/>
  </r>
  <r>
    <s v="STO UPS BATTERY REPLACEMENT - DAWN"/>
    <s v="10G-301"/>
    <s v="REGULATED"/>
    <s v="45600"/>
    <x v="2"/>
    <n v="456009300163"/>
    <n v="840"/>
    <s v="456009300163.840"/>
    <n v="201512"/>
    <s v="000000"/>
    <x v="15"/>
    <n v="20310"/>
    <n v="11168.48"/>
    <m/>
    <m/>
    <m/>
    <m/>
    <m/>
    <m/>
  </r>
  <r>
    <s v="STO UPS BATTERY REPLACEMENT - DAWN"/>
    <s v="10G-301"/>
    <s v="UNREGULATED"/>
    <s v="55600"/>
    <x v="2"/>
    <n v="556009300163"/>
    <n v="840"/>
    <s v="556009300163.840"/>
    <n v="201512"/>
    <s v="000000"/>
    <x v="15"/>
    <s v="U-20310"/>
    <m/>
    <n v="3546.25"/>
    <m/>
    <m/>
    <m/>
    <m/>
    <m/>
  </r>
  <r>
    <s v="STO UPS BATTTERY -Electronic Controls"/>
    <s v="11H-506"/>
    <s v="UNREGULATED"/>
    <s v="55700"/>
    <x v="0"/>
    <n v="557006700143"/>
    <n v="780"/>
    <s v="557006700143.780"/>
    <n v="201509"/>
    <s v="000000"/>
    <x v="35"/>
    <s v="U-20310"/>
    <m/>
    <n v="730.29"/>
    <m/>
    <m/>
    <m/>
    <m/>
    <m/>
  </r>
  <r>
    <s v="Edy's Mills Compr Stn # Storage Tank Compl (3Tan"/>
    <s v="11H-506"/>
    <s v="UNREGULATED"/>
    <s v="55700"/>
    <x v="0"/>
    <n v="557006700192"/>
    <n v="615"/>
    <s v="557006700192.615"/>
    <n v="201712"/>
    <s v="000000"/>
    <x v="35"/>
    <s v="U-20310"/>
    <m/>
    <n v="13672.44"/>
    <m/>
    <m/>
    <m/>
    <m/>
    <m/>
  </r>
  <r>
    <s v="STOR LINES - STEEL - NPS 10   (273.0)"/>
    <m/>
    <s v="REGULATED"/>
    <s v="45500"/>
    <x v="3"/>
    <n v="455005001000"/>
    <n v="1064"/>
    <s v="455005001000.1064"/>
    <n v="196309"/>
    <s v="000000"/>
    <x v="40"/>
    <n v="20310"/>
    <n v="5956"/>
    <m/>
    <m/>
    <m/>
    <m/>
    <m/>
    <m/>
  </r>
  <r>
    <s v="STOR LINES - STEEL - NPS 10   (273.0)"/>
    <m/>
    <s v="UNREGULATED"/>
    <s v="55500"/>
    <x v="3"/>
    <n v="555005001000"/>
    <n v="1064"/>
    <s v="555005001000.1064"/>
    <n v="196309"/>
    <s v="000000"/>
    <x v="40"/>
    <s v="U-20310"/>
    <m/>
    <n v="3599"/>
    <m/>
    <m/>
    <m/>
    <m/>
    <m/>
  </r>
  <r>
    <s v="STOR LINES - STEEL - NPS 2    (60.3)"/>
    <m/>
    <s v="REGULATED"/>
    <s v="45500"/>
    <x v="3"/>
    <n v="455005000200"/>
    <n v="1080"/>
    <s v="455005000200.1080"/>
    <n v="197909"/>
    <s v="000000"/>
    <x v="40"/>
    <n v="20310"/>
    <n v="10308.450000000001"/>
    <m/>
    <m/>
    <m/>
    <m/>
    <m/>
    <m/>
  </r>
  <r>
    <s v="STOR LINES - STEEL - NPS 2    (60.3)"/>
    <m/>
    <s v="UNREGULATED"/>
    <s v="55500"/>
    <x v="3"/>
    <n v="555005000200"/>
    <n v="1080"/>
    <s v="555005000200.1080"/>
    <n v="197909"/>
    <s v="000000"/>
    <x v="40"/>
    <s v="U-20310"/>
    <m/>
    <n v="6228"/>
    <m/>
    <m/>
    <m/>
    <m/>
    <m/>
  </r>
  <r>
    <s v="STOR LINES - STEEL - NPS 20   (508.0)"/>
    <m/>
    <s v="REGULATED"/>
    <s v="45500"/>
    <x v="3"/>
    <n v="455005002000"/>
    <n v="1064"/>
    <s v="455005002000.1064"/>
    <n v="196309"/>
    <s v="000000"/>
    <x v="40"/>
    <n v="20310"/>
    <n v="28737.93"/>
    <m/>
    <m/>
    <m/>
    <m/>
    <m/>
    <m/>
  </r>
  <r>
    <s v="STOR LINES - STEEL - NPS 20   (508.0)"/>
    <m/>
    <s v="UNREGULATED"/>
    <s v="55500"/>
    <x v="3"/>
    <n v="555005002000"/>
    <n v="1064"/>
    <s v="555005002000.1064"/>
    <n v="196309"/>
    <s v="000000"/>
    <x v="40"/>
    <s v="U-20310"/>
    <m/>
    <n v="17362"/>
    <m/>
    <m/>
    <m/>
    <m/>
    <m/>
  </r>
  <r>
    <s v="STOR LINES - STEEL - NPS 6    (168.3)"/>
    <m/>
    <s v="REGULATED"/>
    <s v="45500"/>
    <x v="3"/>
    <n v="455005000600"/>
    <n v="1071"/>
    <s v="455005000600.1071"/>
    <n v="197009"/>
    <s v="000000"/>
    <x v="40"/>
    <n v="20310"/>
    <n v="2115"/>
    <m/>
    <m/>
    <m/>
    <m/>
    <m/>
    <m/>
  </r>
  <r>
    <s v="STOR LINES - STEEL - NPS 6    (168.3)"/>
    <m/>
    <s v="UNREGULATED"/>
    <s v="55500"/>
    <x v="3"/>
    <n v="555005000600"/>
    <n v="1071"/>
    <s v="555005000600.1071"/>
    <n v="197009"/>
    <s v="000000"/>
    <x v="40"/>
    <s v="U-20310"/>
    <m/>
    <n v="1278"/>
    <m/>
    <m/>
    <m/>
    <m/>
    <m/>
  </r>
  <r>
    <s v="STOR LINES - STEEL - NPS10 LAUNCHER"/>
    <m/>
    <s v="REGULATED"/>
    <s v="45500"/>
    <x v="3"/>
    <n v="455005550002"/>
    <n v="2008"/>
    <s v="455005550002.2008"/>
    <n v="200812"/>
    <s v="000000"/>
    <x v="0"/>
    <n v="20310"/>
    <n v="3749.96"/>
    <m/>
    <m/>
    <n v="414.06"/>
    <m/>
    <m/>
    <m/>
  </r>
  <r>
    <s v="STOR LINES - STEEL - NPS10 LAUNCHER"/>
    <m/>
    <s v="UNREGULATED"/>
    <s v="55500"/>
    <x v="3"/>
    <n v="555005550002"/>
    <n v="2008"/>
    <s v="555005550002.2008"/>
    <n v="200812"/>
    <s v="000000"/>
    <x v="0"/>
    <s v="U-20310"/>
    <m/>
    <n v="2018.05"/>
    <m/>
    <m/>
    <n v="2.81"/>
    <m/>
    <m/>
  </r>
  <r>
    <s v="STOR LINES - STEEL - NPS10 RECEIVER"/>
    <m/>
    <s v="REGULATED"/>
    <s v="45500"/>
    <x v="3"/>
    <n v="455005560002"/>
    <n v="2008"/>
    <s v="455005560002.2008"/>
    <n v="200812"/>
    <s v="000000"/>
    <x v="0"/>
    <n v="20310"/>
    <n v="3749.96"/>
    <m/>
    <m/>
    <n v="414.06"/>
    <m/>
    <m/>
    <m/>
  </r>
  <r>
    <s v="STOR LINES - STEEL - NPS10 RECEIVER"/>
    <m/>
    <s v="UNREGULATED"/>
    <s v="55500"/>
    <x v="3"/>
    <n v="555005560002"/>
    <n v="2008"/>
    <s v="555005560002.2008"/>
    <n v="200812"/>
    <s v="000000"/>
    <x v="0"/>
    <s v="U-20310"/>
    <m/>
    <n v="2018.05"/>
    <m/>
    <m/>
    <n v="2.81"/>
    <m/>
    <m/>
  </r>
  <r>
    <s v="BICKFORD - BASE PRESSURE GAS"/>
    <m/>
    <s v="UNREGULATED"/>
    <s v="55800"/>
    <x v="6"/>
    <n v="558005400001"/>
    <n v="1087"/>
    <s v="558005400001.1087"/>
    <n v="198703"/>
    <s v="000000"/>
    <x v="18"/>
    <s v="U-20310"/>
    <m/>
    <n v="14790"/>
    <m/>
    <m/>
    <m/>
    <m/>
    <m/>
  </r>
  <r>
    <s v="BICKFORD - BASE PRESSURE GAS"/>
    <m/>
    <s v="UNREGULATED"/>
    <s v="55800"/>
    <x v="6"/>
    <n v="558005400001"/>
    <n v="1092"/>
    <s v="558005400001.1092"/>
    <n v="199203"/>
    <s v="000000"/>
    <x v="18"/>
    <s v="U-20310"/>
    <m/>
    <n v="96293"/>
    <m/>
    <m/>
    <m/>
    <m/>
    <m/>
  </r>
  <r>
    <s v="STORAGE TANK COMPL DOW A - Pipe, Valve, Misc."/>
    <s v="13F-602"/>
    <s v="REGULATED"/>
    <s v="45700"/>
    <x v="0"/>
    <n v="457007000163"/>
    <n v="615"/>
    <s v="457007000163.615"/>
    <n v="201605"/>
    <s v="000000"/>
    <x v="25"/>
    <n v="20310"/>
    <n v="114424.9"/>
    <m/>
    <m/>
    <m/>
    <m/>
    <m/>
    <m/>
  </r>
  <r>
    <s v="STORAGE TANK COMPL DOW A - Pipe, Valve, Misc."/>
    <s v="13F-602"/>
    <s v="UNREGULATED"/>
    <s v="55700"/>
    <x v="0"/>
    <n v="557007000163"/>
    <n v="615"/>
    <s v="557007000163.615"/>
    <n v="201605"/>
    <s v="000000"/>
    <x v="25"/>
    <s v="U-20310"/>
    <m/>
    <n v="12572.77"/>
    <m/>
    <m/>
    <m/>
    <m/>
    <m/>
  </r>
  <r>
    <s v="STORAGE TANK COMPL ENISKILLEN - Pipe, Valve, Mis"/>
    <s v="11G-203"/>
    <s v="UNREGULATED"/>
    <s v="55700"/>
    <x v="0"/>
    <n v="557005600162"/>
    <n v="615"/>
    <s v="557005600162.615"/>
    <n v="201605"/>
    <s v="000000"/>
    <x v="10"/>
    <s v="U-20310"/>
    <m/>
    <n v="22343.119999999999"/>
    <m/>
    <m/>
    <m/>
    <m/>
    <m/>
  </r>
  <r>
    <s v="Enniskillen Comp Stn - Storage Tank Comp (2 Tank"/>
    <s v="11G-203"/>
    <s v="UNREGULATED"/>
    <s v="55700"/>
    <x v="0"/>
    <n v="557005600199"/>
    <n v="615"/>
    <s v="557005600199.615"/>
    <n v="201712"/>
    <s v="000000"/>
    <x v="10"/>
    <s v="U-20310"/>
    <m/>
    <n v="48371.85"/>
    <m/>
    <m/>
    <m/>
    <m/>
    <m/>
  </r>
  <r>
    <s v="STORAGE VALVE REPL - DAWN C COMP - Pipe, Valve,"/>
    <s v="10G-302"/>
    <s v="REGULATED"/>
    <s v="45600"/>
    <x v="2"/>
    <n v="456009200175"/>
    <n v="615"/>
    <s v="456009200175.615"/>
    <n v="201601"/>
    <s v="000000"/>
    <x v="29"/>
    <n v="20310"/>
    <n v="381949.88"/>
    <m/>
    <m/>
    <m/>
    <m/>
    <m/>
    <m/>
  </r>
  <r>
    <s v="STORAGE VALVE REPL - DAWN C COMP - Pipe, Valve,"/>
    <s v="10G-302"/>
    <s v="UNREGULATED"/>
    <s v="55600"/>
    <x v="2"/>
    <n v="556009200175"/>
    <n v="615"/>
    <s v="556009200175.615"/>
    <n v="201601"/>
    <s v="000000"/>
    <x v="29"/>
    <s v="U-20310"/>
    <m/>
    <n v="94891.42"/>
    <m/>
    <m/>
    <m/>
    <m/>
    <m/>
  </r>
  <r>
    <s v="TCPL MEASUREMENT"/>
    <s v="10G-305"/>
    <s v="REGULATED"/>
    <s v="45600"/>
    <x v="2"/>
    <n v="456009300038"/>
    <n v="615"/>
    <s v="456009300038.615"/>
    <n v="199109"/>
    <s v="000000"/>
    <x v="7"/>
    <n v="20310"/>
    <n v="88545.62"/>
    <m/>
    <m/>
    <m/>
    <m/>
    <m/>
    <m/>
  </r>
  <r>
    <s v="TCPL MEASUREMENT"/>
    <s v="10G-305"/>
    <s v="REGULATED"/>
    <s v="45700"/>
    <x v="0"/>
    <n v="457005300017"/>
    <n v="615"/>
    <s v="457005300017.615"/>
    <n v="199109"/>
    <s v="000000"/>
    <x v="7"/>
    <n v="20310"/>
    <n v="5436700.7400000002"/>
    <m/>
    <m/>
    <m/>
    <m/>
    <m/>
    <m/>
  </r>
  <r>
    <s v="TCPL MEASUREMENT"/>
    <s v="10G-305"/>
    <s v="REGULATED"/>
    <s v="45700"/>
    <x v="0"/>
    <n v="457005300017"/>
    <n v="670"/>
    <s v="457005300017.670"/>
    <n v="199612"/>
    <s v="000000"/>
    <x v="7"/>
    <n v="20310"/>
    <n v="1132.49"/>
    <m/>
    <m/>
    <m/>
    <m/>
    <m/>
    <m/>
  </r>
  <r>
    <s v="TCPL MEASUREMENT"/>
    <s v="10G-305"/>
    <s v="REGULATED"/>
    <s v="45700"/>
    <x v="0"/>
    <n v="457005300047"/>
    <n v="780"/>
    <s v="457005300047.780"/>
    <n v="200712"/>
    <s v="000000"/>
    <x v="7"/>
    <n v="20310"/>
    <n v="44289.27"/>
    <m/>
    <m/>
    <m/>
    <m/>
    <m/>
    <m/>
  </r>
  <r>
    <s v="TCPL Measurement"/>
    <s v="10G-305"/>
    <s v="REGULATED"/>
    <s v="45700"/>
    <x v="0"/>
    <n v="457008900041"/>
    <n v="615"/>
    <s v="457008900041.615"/>
    <n v="200610"/>
    <s v="000000"/>
    <x v="7"/>
    <n v="20310"/>
    <n v="1029927.26"/>
    <m/>
    <m/>
    <m/>
    <m/>
    <m/>
    <m/>
  </r>
  <r>
    <s v="TCPL MEASUREMENT - COMPRSR ELECT/CONTROLS"/>
    <s v="10G-305"/>
    <s v="REGULATED"/>
    <s v="45600"/>
    <x v="2"/>
    <n v="456009300038"/>
    <n v="84"/>
    <s v="456009300038.84"/>
    <n v="199501"/>
    <s v="000000"/>
    <x v="7"/>
    <n v="20310"/>
    <n v="580377.30000000005"/>
    <m/>
    <m/>
    <m/>
    <m/>
    <m/>
    <m/>
  </r>
  <r>
    <s v="TCPL MEASUREMENT - GROUNDBED"/>
    <s v="10G-305"/>
    <s v="REGULATED"/>
    <s v="45600"/>
    <x v="2"/>
    <n v="456009300038"/>
    <n v="270"/>
    <s v="456009300038.270"/>
    <n v="199501"/>
    <s v="000000"/>
    <x v="7"/>
    <n v="20310"/>
    <n v="3526.11"/>
    <m/>
    <m/>
    <m/>
    <m/>
    <m/>
    <m/>
  </r>
  <r>
    <s v="TCPL MEASUREMENT - TURBINE"/>
    <s v="10G-305"/>
    <s v="REGULATED"/>
    <s v="45600"/>
    <x v="2"/>
    <n v="456009300038"/>
    <n v="790"/>
    <s v="456009300038.790"/>
    <n v="199501"/>
    <s v="000000"/>
    <x v="7"/>
    <n v="20310"/>
    <n v="29242.78"/>
    <m/>
    <m/>
    <m/>
    <m/>
    <m/>
    <m/>
  </r>
  <r>
    <s v="TCPL/VECTOR EMERGENCY GENERATOR"/>
    <s v="10G-305"/>
    <s v="REGULATED"/>
    <s v="45600"/>
    <x v="2"/>
    <n v="456002500077"/>
    <n v="615"/>
    <s v="456002500077.615"/>
    <n v="200911"/>
    <s v="000000"/>
    <x v="7"/>
    <n v="20310"/>
    <n v="6817.6"/>
    <m/>
    <m/>
    <m/>
    <m/>
    <m/>
    <m/>
  </r>
  <r>
    <s v="TECUMSEH MEASUREMENT CONTROL BLDG"/>
    <s v="10G-301"/>
    <s v="REGULATED"/>
    <s v="45200"/>
    <x v="1"/>
    <n v="452008400264"/>
    <n v="763"/>
    <s v="452008400264.763"/>
    <n v="198603"/>
    <s v="000000"/>
    <x v="7"/>
    <n v="20310"/>
    <n v="118019.81"/>
    <m/>
    <m/>
    <m/>
    <m/>
    <m/>
    <m/>
  </r>
  <r>
    <s v="West Sombra  (M&amp;R MANTI  10F-103/4 )- TELEMETRY"/>
    <s v="10F-203"/>
    <s v="UNREGULATED"/>
    <s v="55700"/>
    <x v="0"/>
    <n v="557005500026"/>
    <n v="780"/>
    <s v="557005500026.780"/>
    <n v="200012"/>
    <s v="000000"/>
    <x v="0"/>
    <s v="U-20310"/>
    <m/>
    <n v="94363"/>
    <m/>
    <m/>
    <m/>
    <m/>
    <m/>
  </r>
  <r>
    <s v="West Sombra (M&amp;R Manti 10F-104) 10F-103"/>
    <s v="10F-103"/>
    <s v="UNREGULATED"/>
    <s v="55700"/>
    <x v="0"/>
    <n v="557005500026"/>
    <n v="84"/>
    <s v="557005500026.84"/>
    <n v="200512"/>
    <s v="000000"/>
    <x v="0"/>
    <s v="U-20310"/>
    <m/>
    <n v="19890"/>
    <m/>
    <m/>
    <m/>
    <m/>
    <m/>
  </r>
  <r>
    <s v="West Sombra  (M&amp;R MANTI  10F-103/4 )- TELEMETRY"/>
    <s v="10F-203"/>
    <s v="UNREGULATED"/>
    <s v="55700"/>
    <x v="0"/>
    <n v="557005500053"/>
    <n v="780"/>
    <s v="557005500053.780"/>
    <n v="200901"/>
    <s v="000000"/>
    <x v="0"/>
    <s v="U-20310"/>
    <m/>
    <n v="6505.29"/>
    <m/>
    <m/>
    <n v="17.010000000000002"/>
    <m/>
    <m/>
  </r>
  <r>
    <s v="SOMBRA - INCINERATOR -dehydration"/>
    <s v="10F-203"/>
    <s v="UNREGULATED"/>
    <s v="55700"/>
    <x v="0"/>
    <n v="557005500063"/>
    <n v="150"/>
    <s v="557005500063.150"/>
    <n v="201011"/>
    <s v="000000"/>
    <x v="0"/>
    <s v="U-20310"/>
    <m/>
    <n v="83762.23"/>
    <m/>
    <m/>
    <m/>
    <m/>
    <m/>
  </r>
  <r>
    <s v="SOMBRA - INCINERATOR-piping &amp; misc"/>
    <s v="10F-203"/>
    <s v="UNREGULATED"/>
    <s v="55700"/>
    <x v="0"/>
    <n v="557005500063"/>
    <n v="615"/>
    <s v="557005500063.615"/>
    <n v="201011"/>
    <s v="000000"/>
    <x v="0"/>
    <s v="U-20310"/>
    <m/>
    <n v="45654.2"/>
    <m/>
    <m/>
    <m/>
    <m/>
    <m/>
  </r>
  <r>
    <s v="SOMBRA - INCINERATOR-electronic/controls"/>
    <s v="10F-203"/>
    <s v="UNREGULATED"/>
    <s v="55700"/>
    <x v="0"/>
    <n v="557005500063"/>
    <n v="84"/>
    <s v="557005500063.84"/>
    <n v="201011"/>
    <s v="000000"/>
    <x v="0"/>
    <s v="U-20310"/>
    <m/>
    <n v="7215.06"/>
    <m/>
    <m/>
    <m/>
    <m/>
    <m/>
  </r>
  <r>
    <s v="Tecumseh Sombra Line Ext. - Pipe,valve,misc"/>
    <s v="10F-203"/>
    <s v="UNREGULATED"/>
    <s v="55700"/>
    <x v="0"/>
    <n v="557005500084"/>
    <n v="615"/>
    <s v="557005500084.615"/>
    <n v="201108"/>
    <s v="000000"/>
    <x v="0"/>
    <s v="U-20310"/>
    <m/>
    <n v="234917.9"/>
    <m/>
    <m/>
    <m/>
    <m/>
    <m/>
  </r>
  <r>
    <s v="Tecumseh Sombra Line Ext. - Filters"/>
    <s v="10F-203"/>
    <s v="UNREGULATED"/>
    <s v="55700"/>
    <x v="0"/>
    <n v="557005500084"/>
    <n v="721"/>
    <s v="557005500084.721"/>
    <n v="201108"/>
    <s v="000000"/>
    <x v="0"/>
    <s v="U-20310"/>
    <m/>
    <n v="44943.22"/>
    <m/>
    <m/>
    <m/>
    <m/>
    <m/>
  </r>
  <r>
    <s v="TERMINUS POOL - BASE PRESSURE GAS"/>
    <m/>
    <s v="REGULATED"/>
    <s v="45800"/>
    <x v="6"/>
    <n v="458005800001"/>
    <n v="1075"/>
    <s v="458005800001.1075"/>
    <n v="197503"/>
    <s v="000000"/>
    <x v="38"/>
    <n v="20310"/>
    <n v="1140285.76"/>
    <m/>
    <m/>
    <m/>
    <m/>
    <m/>
    <m/>
  </r>
  <r>
    <s v="TERMINUS POOL - BASE PRESSURE GAS"/>
    <m/>
    <s v="UNREGULATED"/>
    <s v="55800"/>
    <x v="6"/>
    <n v="558005800001"/>
    <n v="1075"/>
    <s v="558005800001.1075"/>
    <n v="197503"/>
    <s v="000000"/>
    <x v="38"/>
    <s v="U-20310"/>
    <m/>
    <n v="688846.49"/>
    <m/>
    <m/>
    <m/>
    <m/>
    <m/>
  </r>
  <r>
    <s v="TERMINUS POOL - MOISTURE ANALYZER"/>
    <s v="10G-101"/>
    <s v="REGULATED"/>
    <s v="45700"/>
    <x v="0"/>
    <n v="457005800071"/>
    <n v="780"/>
    <s v="457005800071.780"/>
    <n v="201011"/>
    <s v="000000"/>
    <x v="38"/>
    <n v="20310"/>
    <n v="21054.16"/>
    <m/>
    <m/>
    <m/>
    <m/>
    <m/>
    <m/>
  </r>
  <r>
    <s v="TERMINUS POOL - MOISTURE ANALYZER"/>
    <s v="10G-101"/>
    <s v="UNREGULATED"/>
    <s v="55700"/>
    <x v="0"/>
    <n v="557005800071"/>
    <n v="780"/>
    <s v="557005800071.780"/>
    <n v="201011"/>
    <s v="000000"/>
    <x v="38"/>
    <s v="U-20310"/>
    <m/>
    <n v="12718.96"/>
    <m/>
    <m/>
    <m/>
    <m/>
    <m/>
  </r>
  <r>
    <s v="TERMINUS POOL - WELL UT8 - ID 3339 - GROUNDBED #"/>
    <s v="10G-101"/>
    <s v="REGULATED"/>
    <s v="45300"/>
    <x v="5"/>
    <n v="453005800008"/>
    <n v="270"/>
    <s v="453005800008.270"/>
    <n v="197702"/>
    <s v="000000"/>
    <x v="38"/>
    <n v="20310"/>
    <n v="3316.45"/>
    <m/>
    <m/>
    <m/>
    <m/>
    <m/>
    <m/>
  </r>
  <r>
    <s v="TERMINUS POOL - WELL UT8 - ID 3339 - RECTIFIER #"/>
    <s v="10G-101"/>
    <s v="REGULATED"/>
    <s v="45300"/>
    <x v="5"/>
    <n v="453005800008"/>
    <n v="670"/>
    <s v="453005800008.670"/>
    <n v="197702"/>
    <s v="000000"/>
    <x v="38"/>
    <n v="20310"/>
    <n v="1373.22"/>
    <m/>
    <n v="1373.22"/>
    <m/>
    <m/>
    <m/>
    <m/>
  </r>
  <r>
    <s v="TERMINUS POOL - STEEL - NPS 8    (219.1)"/>
    <s v="10G-101"/>
    <s v="REGULATED"/>
    <s v="45500"/>
    <x v="3"/>
    <n v="455005800800"/>
    <n v="1076"/>
    <s v="455005800800.1076"/>
    <n v="197509"/>
    <s v="000000"/>
    <x v="38"/>
    <n v="20310"/>
    <n v="15471.29"/>
    <m/>
    <m/>
    <m/>
    <m/>
    <m/>
    <m/>
  </r>
  <r>
    <s v="TERMINUS POOL - STEEL - NPS 8    (219.1)"/>
    <s v="10G-101"/>
    <s v="REGULATED"/>
    <s v="45500"/>
    <x v="3"/>
    <n v="455005800800"/>
    <n v="1083"/>
    <s v="455005800800.1083"/>
    <n v="198209"/>
    <s v="000000"/>
    <x v="38"/>
    <n v="20310"/>
    <n v="60980.62"/>
    <m/>
    <m/>
    <m/>
    <m/>
    <m/>
    <m/>
  </r>
  <r>
    <s v="TERMINUS POOL - STEEL - NPS 8    (219.1)"/>
    <s v="10G-101"/>
    <s v="REGULATED"/>
    <s v="45500"/>
    <x v="3"/>
    <n v="455005800800"/>
    <n v="1084"/>
    <s v="455005800800.1084"/>
    <n v="198309"/>
    <s v="000000"/>
    <x v="38"/>
    <n v="20310"/>
    <n v="22417.94"/>
    <m/>
    <m/>
    <m/>
    <m/>
    <m/>
    <m/>
  </r>
  <r>
    <s v="TERMINUS POOL - STEEL - NPS 10   (273.0)"/>
    <s v="10G-101"/>
    <s v="REGULATED"/>
    <s v="45500"/>
    <x v="3"/>
    <n v="455005801000"/>
    <n v="1076"/>
    <s v="455005801000.1076"/>
    <n v="197509"/>
    <s v="000000"/>
    <x v="38"/>
    <n v="20310"/>
    <n v="38865.660000000003"/>
    <m/>
    <m/>
    <m/>
    <m/>
    <m/>
    <m/>
  </r>
  <r>
    <s v="TERMINUS POOL - STEEL - NPS 12   (323.9)"/>
    <s v="10G-101"/>
    <s v="REGULATED"/>
    <s v="45500"/>
    <x v="3"/>
    <n v="455005801200"/>
    <n v="1076"/>
    <s v="455005801200.1076"/>
    <n v="197509"/>
    <s v="000000"/>
    <x v="38"/>
    <n v="20310"/>
    <n v="6948.66"/>
    <m/>
    <m/>
    <m/>
    <m/>
    <m/>
    <m/>
  </r>
  <r>
    <s v="TERMINUS POOL - STEEL - NPS 12   (323.9)"/>
    <s v="10G-101"/>
    <s v="REGULATED"/>
    <s v="45500"/>
    <x v="3"/>
    <n v="455005801200"/>
    <n v="2017"/>
    <s v="455005801200.2017"/>
    <n v="201712"/>
    <s v="000000"/>
    <x v="38"/>
    <n v="20310"/>
    <n v="293872.06"/>
    <m/>
    <m/>
    <m/>
    <m/>
    <m/>
    <m/>
  </r>
  <r>
    <s v="TERMINUS POOL - STEEL - NPS 20   (508.0)"/>
    <s v="10G-101"/>
    <s v="REGULATED"/>
    <s v="45500"/>
    <x v="3"/>
    <n v="455005802000"/>
    <n v="1076"/>
    <s v="455005802000.1076"/>
    <n v="197509"/>
    <s v="000000"/>
    <x v="38"/>
    <n v="20310"/>
    <n v="535045.81000000006"/>
    <m/>
    <m/>
    <m/>
    <m/>
    <m/>
    <m/>
  </r>
  <r>
    <s v="TERMINUS POOL - STEEL - NPS 20   (508.0)"/>
    <s v="10G-101"/>
    <s v="REGULATED"/>
    <s v="45500"/>
    <x v="3"/>
    <n v="455005802000"/>
    <n v="1996"/>
    <s v="455005802000.1996"/>
    <n v="199612"/>
    <s v="000000"/>
    <x v="38"/>
    <n v="20310"/>
    <n v="0"/>
    <m/>
    <m/>
    <m/>
    <m/>
    <m/>
    <m/>
  </r>
  <r>
    <s v="TERMINUS POOL - STEEL - NPS 20   (508.0)"/>
    <s v="10G-101"/>
    <s v="REGULATED"/>
    <s v="45500"/>
    <x v="3"/>
    <n v="455005802000"/>
    <n v="2013"/>
    <s v="455005802000.2013"/>
    <n v="201310"/>
    <s v="000000"/>
    <x v="38"/>
    <n v="20310"/>
    <n v="0"/>
    <m/>
    <m/>
    <m/>
    <m/>
    <m/>
    <m/>
  </r>
  <r>
    <s v="TERMINUS POOL - STEEL - NPS 20   (508.0)"/>
    <s v="10G-101"/>
    <s v="REGULATED"/>
    <s v="45500"/>
    <x v="3"/>
    <n v="455005802000"/>
    <n v="2014"/>
    <s v="455005802000.2014"/>
    <n v="201406"/>
    <s v="000000"/>
    <x v="38"/>
    <n v="20310"/>
    <n v="18997.25"/>
    <m/>
    <m/>
    <m/>
    <m/>
    <m/>
    <m/>
  </r>
  <r>
    <s v="TERMINUS POOL - STEEL - NPS 20   (508.0)"/>
    <s v="10G-101"/>
    <s v="REGULATED"/>
    <s v="45500"/>
    <x v="3"/>
    <n v="455005802000"/>
    <n v="2017"/>
    <s v="455005802000.2017"/>
    <n v="201712"/>
    <s v="000000"/>
    <x v="38"/>
    <n v="20310"/>
    <n v="30800.720000000001"/>
    <m/>
    <m/>
    <m/>
    <m/>
    <m/>
    <m/>
  </r>
  <r>
    <s v="TERMINUS POOL - STEEL - NPS 24"/>
    <s v="10G-101"/>
    <s v="REGULATED"/>
    <s v="45500"/>
    <x v="3"/>
    <n v="455005802400"/>
    <n v="1076"/>
    <s v="455005802400.1076"/>
    <n v="197509"/>
    <s v="000000"/>
    <x v="38"/>
    <n v="20310"/>
    <n v="78961.039999999994"/>
    <m/>
    <m/>
    <m/>
    <m/>
    <m/>
    <m/>
  </r>
  <r>
    <s v="TERMINUS POOL - STEEL - NPS 24"/>
    <s v="10G-101"/>
    <s v="REGULATED"/>
    <s v="45500"/>
    <x v="3"/>
    <n v="455005802400"/>
    <n v="2006"/>
    <s v="455005802400.2006"/>
    <n v="200610"/>
    <s v="000000"/>
    <x v="38"/>
    <n v="20310"/>
    <n v="135360.07"/>
    <m/>
    <m/>
    <m/>
    <m/>
    <m/>
    <m/>
  </r>
  <r>
    <s v="TERMINUS POOL - STEEL - NPS 24"/>
    <s v="10G-101"/>
    <s v="REGULATED"/>
    <s v="45500"/>
    <x v="3"/>
    <n v="455005802400"/>
    <n v="2013"/>
    <s v="455005802400.2013"/>
    <n v="201310"/>
    <s v="000000"/>
    <x v="38"/>
    <n v="20310"/>
    <n v="0"/>
    <m/>
    <m/>
    <m/>
    <m/>
    <m/>
    <m/>
  </r>
  <r>
    <s v="TERMINUS POOL - STEEL - NPS 8    (219.1)"/>
    <s v="10G-101"/>
    <s v="UNREGULATED"/>
    <s v="55500"/>
    <x v="3"/>
    <n v="555005800800"/>
    <n v="1076"/>
    <s v="555005800800.1076"/>
    <n v="197509"/>
    <s v="000000"/>
    <x v="38"/>
    <s v="U-20310"/>
    <m/>
    <n v="9347"/>
    <m/>
    <m/>
    <m/>
    <m/>
    <m/>
  </r>
  <r>
    <s v="TERMINUS POOL - STEEL - NPS 8    (219.1)"/>
    <s v="10G-101"/>
    <s v="UNREGULATED"/>
    <s v="55500"/>
    <x v="3"/>
    <n v="555005800800"/>
    <n v="1083"/>
    <s v="555005800800.1083"/>
    <n v="198209"/>
    <s v="000000"/>
    <x v="38"/>
    <s v="U-20310"/>
    <m/>
    <n v="36841"/>
    <m/>
    <m/>
    <m/>
    <m/>
    <m/>
  </r>
  <r>
    <s v="TERMINUS POOL - STEEL - NPS 8    (219.1)"/>
    <s v="10G-101"/>
    <s v="UNREGULATED"/>
    <s v="55500"/>
    <x v="3"/>
    <n v="555005800800"/>
    <n v="1084"/>
    <s v="555005800800.1084"/>
    <n v="198309"/>
    <s v="000000"/>
    <x v="38"/>
    <s v="U-20310"/>
    <m/>
    <n v="13544"/>
    <m/>
    <m/>
    <m/>
    <m/>
    <m/>
  </r>
  <r>
    <s v="TERMINUS POOL - STEEL - NPS 10   (273.0)"/>
    <s v="10G-101"/>
    <s v="UNREGULATED"/>
    <s v="55500"/>
    <x v="3"/>
    <n v="555005801000"/>
    <n v="1076"/>
    <s v="555005801000.1076"/>
    <n v="197509"/>
    <s v="000000"/>
    <x v="38"/>
    <s v="U-20310"/>
    <m/>
    <n v="23481"/>
    <m/>
    <m/>
    <m/>
    <m/>
    <m/>
  </r>
  <r>
    <s v="TERMINUS POOL - STEEL - NPS 12   (323.9)"/>
    <s v="10G-101"/>
    <s v="UNREGULATED"/>
    <s v="55500"/>
    <x v="3"/>
    <n v="555005801200"/>
    <n v="1076"/>
    <s v="555005801200.1076"/>
    <n v="197509"/>
    <s v="000000"/>
    <x v="38"/>
    <s v="U-20310"/>
    <m/>
    <n v="4198"/>
    <m/>
    <m/>
    <m/>
    <m/>
    <m/>
  </r>
  <r>
    <s v="TERMINUS POOL - STEEL - NPS 12   (323.9)"/>
    <s v="10G-101"/>
    <s v="UNREGULATED"/>
    <s v="55500"/>
    <x v="3"/>
    <n v="555005801200"/>
    <n v="2017"/>
    <s v="555005801200.2017"/>
    <n v="201712"/>
    <s v="000000"/>
    <x v="38"/>
    <s v="U-20310"/>
    <m/>
    <n v="178001.83"/>
    <m/>
    <m/>
    <m/>
    <m/>
    <m/>
  </r>
  <r>
    <s v="TERMINUS POOL - STEEL - NPS 20   (508.0)"/>
    <s v="10G-101"/>
    <s v="UNREGULATED"/>
    <s v="55500"/>
    <x v="3"/>
    <n v="555005802000"/>
    <n v="1076"/>
    <s v="555005802000.1076"/>
    <n v="197509"/>
    <s v="000000"/>
    <x v="38"/>
    <s v="U-20310"/>
    <m/>
    <n v="323240.7"/>
    <m/>
    <m/>
    <m/>
    <m/>
    <m/>
  </r>
  <r>
    <s v="TERMINUS POOL - STEEL - NPS 20   (508.0)"/>
    <s v="10G-101"/>
    <s v="UNREGULATED"/>
    <s v="55500"/>
    <x v="3"/>
    <n v="555005802000"/>
    <n v="1996"/>
    <s v="555005802000.1996"/>
    <n v="199612"/>
    <s v="000000"/>
    <x v="38"/>
    <s v="U-20310"/>
    <m/>
    <n v="0"/>
    <m/>
    <m/>
    <m/>
    <m/>
    <m/>
  </r>
  <r>
    <s v="TERMINUS POOL - STEEL - NPS 20   (508.0)"/>
    <s v="10G-101"/>
    <s v="UNREGULATED"/>
    <s v="55500"/>
    <x v="3"/>
    <n v="555005802000"/>
    <n v="2013"/>
    <s v="555005802000.2013"/>
    <n v="201310"/>
    <s v="000000"/>
    <x v="38"/>
    <s v="U-20310"/>
    <m/>
    <n v="0"/>
    <m/>
    <m/>
    <m/>
    <m/>
    <m/>
  </r>
  <r>
    <s v="TERMINUS POOL - STEEL - NPS 20   (508.0)"/>
    <s v="10G-101"/>
    <s v="UNREGULATED"/>
    <s v="55500"/>
    <x v="3"/>
    <n v="555005802000"/>
    <n v="2014"/>
    <s v="555005802000.2014"/>
    <n v="201406"/>
    <s v="000000"/>
    <x v="38"/>
    <s v="U-20310"/>
    <m/>
    <n v="11476.37"/>
    <m/>
    <m/>
    <m/>
    <m/>
    <m/>
  </r>
  <r>
    <s v="TERMINUS POOL - STEEL - NPS 20   (508.0)"/>
    <s v="10G-101"/>
    <s v="UNREGULATED"/>
    <s v="55500"/>
    <x v="3"/>
    <n v="555005802000"/>
    <n v="2017"/>
    <s v="555005802000.2017"/>
    <n v="201712"/>
    <s v="000000"/>
    <x v="38"/>
    <s v="U-20310"/>
    <m/>
    <n v="25599.360000000001"/>
    <m/>
    <m/>
    <m/>
    <m/>
    <m/>
  </r>
  <r>
    <s v="TERMINUS POOL - STEEL - NPS 24"/>
    <s v="10G-101"/>
    <s v="UNREGULATED"/>
    <s v="55500"/>
    <x v="3"/>
    <n v="555005802400"/>
    <n v="1076"/>
    <s v="555005802400.1076"/>
    <n v="197509"/>
    <s v="000000"/>
    <x v="38"/>
    <s v="U-20310"/>
    <m/>
    <n v="47704.52"/>
    <m/>
    <m/>
    <m/>
    <m/>
    <m/>
  </r>
  <r>
    <s v="TERMINUS POOL - STEEL - NPS 24"/>
    <s v="10G-101"/>
    <s v="UNREGULATED"/>
    <s v="55500"/>
    <x v="3"/>
    <n v="555005802400"/>
    <n v="2006"/>
    <s v="555005802400.2006"/>
    <n v="200610"/>
    <s v="000000"/>
    <x v="38"/>
    <s v="U-20310"/>
    <m/>
    <n v="81778"/>
    <m/>
    <m/>
    <m/>
    <m/>
    <m/>
  </r>
  <r>
    <s v="TERMINUS POOL - STEEL - NPS 24"/>
    <s v="10G-101"/>
    <s v="UNREGULATED"/>
    <s v="55500"/>
    <x v="3"/>
    <n v="555005802400"/>
    <n v="2013"/>
    <s v="555005802400.2013"/>
    <n v="201310"/>
    <s v="000000"/>
    <x v="38"/>
    <s v="U-20310"/>
    <m/>
    <n v="0"/>
    <m/>
    <m/>
    <m/>
    <m/>
    <m/>
  </r>
  <r>
    <s v="TERMINUS POOL - WELL UT8 - ID 3339"/>
    <s v="10G-101"/>
    <s v="REGULATED"/>
    <s v="45300"/>
    <x v="5"/>
    <n v="453005800008"/>
    <n v="910"/>
    <s v="453005800008.910"/>
    <n v="197507"/>
    <s v="000000"/>
    <x v="38"/>
    <n v="20310"/>
    <n v="115226"/>
    <m/>
    <m/>
    <m/>
    <m/>
    <m/>
    <m/>
  </r>
  <r>
    <s v="TERMINUS POOL - WELL UT9 - ID 3352"/>
    <s v="10G-101"/>
    <s v="REGULATED"/>
    <s v="45300"/>
    <x v="5"/>
    <n v="453005800009"/>
    <n v="910"/>
    <s v="453005800009.910"/>
    <n v="199504"/>
    <s v="000000"/>
    <x v="38"/>
    <n v="20310"/>
    <n v="114225.41"/>
    <m/>
    <m/>
    <m/>
    <m/>
    <m/>
    <m/>
  </r>
  <r>
    <s v="TERMINUS POOL - WELL UT10 - ID 3338"/>
    <s v="10G-101"/>
    <s v="REGULATED"/>
    <s v="45300"/>
    <x v="5"/>
    <n v="453005800010"/>
    <n v="910"/>
    <s v="453005800010.910"/>
    <n v="199610"/>
    <s v="000000"/>
    <x v="38"/>
    <n v="20310"/>
    <n v="182846.85"/>
    <m/>
    <m/>
    <m/>
    <m/>
    <m/>
    <m/>
  </r>
  <r>
    <s v="TERMINUS POOL - WELL UT11 - ID 3341"/>
    <s v="10G-101"/>
    <s v="REGULATED"/>
    <s v="45300"/>
    <x v="5"/>
    <n v="453005800011"/>
    <n v="910"/>
    <s v="453005800011.910"/>
    <n v="199504"/>
    <s v="000000"/>
    <x v="38"/>
    <n v="20310"/>
    <n v="145876.71"/>
    <m/>
    <m/>
    <m/>
    <m/>
    <m/>
    <m/>
  </r>
  <r>
    <s v="TERMINUS POOL - WELL UT12 - ID 3345"/>
    <s v="10G-101"/>
    <s v="REGULATED"/>
    <s v="45300"/>
    <x v="5"/>
    <n v="453005800012"/>
    <n v="910"/>
    <s v="453005800012.910"/>
    <n v="199504"/>
    <s v="000000"/>
    <x v="38"/>
    <n v="20310"/>
    <n v="187994.15"/>
    <m/>
    <m/>
    <m/>
    <m/>
    <m/>
    <m/>
  </r>
  <r>
    <s v="TERMINUS POOL - WELL UT13 - ID 3342 - GROUNDBED#"/>
    <s v="10G-101"/>
    <s v="REGULATED"/>
    <s v="45300"/>
    <x v="5"/>
    <n v="453005800013"/>
    <n v="270"/>
    <s v="453005800013.270"/>
    <n v="199406"/>
    <s v="000000"/>
    <x v="38"/>
    <n v="20310"/>
    <n v="48384.59"/>
    <m/>
    <m/>
    <m/>
    <m/>
    <m/>
    <m/>
  </r>
  <r>
    <s v="TERMINUS POOL - WELL UT13 - ID 3342 - RECTIFIER#"/>
    <s v="10G-101"/>
    <s v="REGULATED"/>
    <s v="45300"/>
    <x v="5"/>
    <n v="453005800013"/>
    <n v="670"/>
    <s v="453005800013.670"/>
    <n v="199406"/>
    <s v="000000"/>
    <x v="38"/>
    <n v="20310"/>
    <n v="4075.74"/>
    <m/>
    <m/>
    <m/>
    <m/>
    <m/>
    <m/>
  </r>
  <r>
    <s v="TERMINUS POOL - WELL UT13 - ID 3342"/>
    <s v="10G-101"/>
    <s v="REGULATED"/>
    <s v="45300"/>
    <x v="5"/>
    <n v="453005800013"/>
    <n v="910"/>
    <s v="453005800013.910"/>
    <n v="198609"/>
    <s v="000000"/>
    <x v="38"/>
    <n v="20310"/>
    <n v="139384.54999999999"/>
    <m/>
    <m/>
    <m/>
    <m/>
    <m/>
    <m/>
  </r>
  <r>
    <s v="TERMINUS POOL - WELL UT14 - ID 3355"/>
    <s v="10G-101"/>
    <s v="REGULATED"/>
    <s v="45300"/>
    <x v="5"/>
    <n v="453005800014"/>
    <n v="910"/>
    <s v="453005800014.910"/>
    <n v="198801"/>
    <s v="000000"/>
    <x v="38"/>
    <n v="20310"/>
    <n v="137994.01"/>
    <m/>
    <m/>
    <m/>
    <m/>
    <m/>
    <m/>
  </r>
  <r>
    <s v="TERMINUS POOL - WELL RT5 - ID 3353 - RAM"/>
    <s v="10G-101"/>
    <s v="REGULATED"/>
    <s v="45300"/>
    <x v="5"/>
    <n v="453005800039"/>
    <n v="910"/>
    <s v="453005800039.910"/>
    <n v="200712"/>
    <s v="000000"/>
    <x v="38"/>
    <n v="20310"/>
    <n v="38065.79"/>
    <m/>
    <m/>
    <m/>
    <m/>
    <m/>
    <m/>
  </r>
  <r>
    <s v="TERMINUS POOL - WELL UT11 - ID 3341"/>
    <s v="10G-101"/>
    <s v="REGULATED"/>
    <s v="45300"/>
    <x v="5"/>
    <n v="453005800316"/>
    <n v="910"/>
    <s v="453005800316.910"/>
    <n v="201007"/>
    <s v="000000"/>
    <x v="38"/>
    <n v="20310"/>
    <n v="8241.2999999999993"/>
    <m/>
    <m/>
    <m/>
    <m/>
    <m/>
    <m/>
  </r>
  <r>
    <s v="TERMINUS POOL - WELL UT9 - ID 3352"/>
    <s v="10G-101"/>
    <s v="REGULATED"/>
    <s v="45300"/>
    <x v="5"/>
    <n v="453005800317"/>
    <n v="910"/>
    <s v="453005800317.910"/>
    <n v="201007"/>
    <s v="000000"/>
    <x v="38"/>
    <n v="20310"/>
    <n v="8241.2999999999993"/>
    <m/>
    <m/>
    <m/>
    <m/>
    <m/>
    <m/>
  </r>
  <r>
    <s v="TERMINUS POOL - WELL RT2 - ID 3343"/>
    <s v="10G-101"/>
    <s v="REGULATED"/>
    <s v="45300"/>
    <x v="5"/>
    <n v="453005800318"/>
    <n v="910"/>
    <s v="453005800318.910"/>
    <n v="201007"/>
    <s v="000000"/>
    <x v="38"/>
    <n v="20310"/>
    <n v="8241.2999999999993"/>
    <m/>
    <m/>
    <m/>
    <m/>
    <m/>
    <m/>
  </r>
  <r>
    <s v="TERMINUS POOL - WELL RT5 - ID 3353"/>
    <s v="10G-101"/>
    <s v="REGULATED"/>
    <s v="45300"/>
    <x v="5"/>
    <n v="453005800320"/>
    <n v="910"/>
    <s v="453005800320.910"/>
    <n v="201007"/>
    <s v="000000"/>
    <x v="38"/>
    <n v="20310"/>
    <n v="8241.2999999999993"/>
    <m/>
    <m/>
    <m/>
    <m/>
    <m/>
    <m/>
  </r>
  <r>
    <s v="TERMINUS POOL - WELL UT8 - ID 3339"/>
    <s v="10G-101"/>
    <s v="REGULATED"/>
    <s v="45300"/>
    <x v="5"/>
    <n v="453005800321"/>
    <n v="910"/>
    <s v="453005800321.910"/>
    <n v="201007"/>
    <s v="000000"/>
    <x v="38"/>
    <n v="20310"/>
    <n v="8241.2999999999993"/>
    <m/>
    <m/>
    <m/>
    <m/>
    <m/>
    <m/>
  </r>
  <r>
    <s v="TERMINUS POOL - WELL UT9 - ID 3352"/>
    <s v="10G-101"/>
    <s v="REGULATED"/>
    <s v="45300"/>
    <x v="5"/>
    <n v="453005800322"/>
    <n v="910"/>
    <s v="453005800322.910"/>
    <n v="201007"/>
    <s v="000000"/>
    <x v="38"/>
    <n v="20310"/>
    <n v="8241.2999999999993"/>
    <m/>
    <m/>
    <m/>
    <m/>
    <m/>
    <m/>
  </r>
  <r>
    <s v="TERMINUS POOL - WELL UT10 - ID 3338"/>
    <s v="10G-101"/>
    <s v="REGULATED"/>
    <s v="45300"/>
    <x v="5"/>
    <n v="453005800323"/>
    <n v="910"/>
    <s v="453005800323.910"/>
    <n v="201007"/>
    <s v="000000"/>
    <x v="38"/>
    <n v="20310"/>
    <n v="8241.2999999999993"/>
    <m/>
    <m/>
    <m/>
    <m/>
    <m/>
    <m/>
  </r>
  <r>
    <s v="TERMINUS POOL - WELL UT11 - ID 3341"/>
    <s v="10G-101"/>
    <s v="REGULATED"/>
    <s v="45300"/>
    <x v="5"/>
    <n v="453005800324"/>
    <n v="910"/>
    <s v="453005800324.910"/>
    <n v="201007"/>
    <s v="000000"/>
    <x v="38"/>
    <n v="20310"/>
    <n v="8241.2999999999993"/>
    <m/>
    <m/>
    <m/>
    <m/>
    <m/>
    <m/>
  </r>
  <r>
    <s v="TERMINUS POOL - WELL UT12 - ID 3345"/>
    <s v="10G-101"/>
    <s v="REGULATED"/>
    <s v="45300"/>
    <x v="5"/>
    <n v="453005800325"/>
    <n v="910"/>
    <s v="453005800325.910"/>
    <n v="201007"/>
    <s v="000000"/>
    <x v="38"/>
    <n v="20310"/>
    <n v="8241.2999999999993"/>
    <m/>
    <m/>
    <m/>
    <m/>
    <m/>
    <m/>
  </r>
  <r>
    <s v="TERMINUS POOL WELL UT 9"/>
    <s v="10G-101"/>
    <s v="REGULATED"/>
    <s v="45300"/>
    <x v="5"/>
    <n v="453005800327"/>
    <n v="910"/>
    <s v="453005800327.910"/>
    <n v="201110"/>
    <s v="000000"/>
    <x v="38"/>
    <n v="20310"/>
    <n v="104987.82"/>
    <m/>
    <m/>
    <m/>
    <m/>
    <m/>
    <m/>
  </r>
  <r>
    <s v="Terminus Pool - Well UT9 - ID 3352"/>
    <s v="10G-101"/>
    <s v="REGULATED"/>
    <s v="45300"/>
    <x v="5"/>
    <n v="453005800472"/>
    <n v="910"/>
    <s v="453005800472.910"/>
    <n v="201412"/>
    <s v="000000"/>
    <x v="38"/>
    <n v="20310"/>
    <n v="41341.33"/>
    <m/>
    <m/>
    <m/>
    <m/>
    <m/>
    <m/>
  </r>
  <r>
    <s v="Terminus Pool - Well UT12 - ID 3345"/>
    <s v="10G-101"/>
    <s v="REGULATED"/>
    <s v="45300"/>
    <x v="5"/>
    <n v="453005800473"/>
    <n v="910"/>
    <s v="453005800473.910"/>
    <n v="201412"/>
    <s v="000000"/>
    <x v="38"/>
    <n v="20310"/>
    <n v="42594.13"/>
    <m/>
    <m/>
    <m/>
    <m/>
    <m/>
    <m/>
  </r>
  <r>
    <s v="TERMINUS POOL - WELL UT9 - ID 3352"/>
    <s v="10G-101"/>
    <s v="REGULATED"/>
    <s v="45300"/>
    <x v="5"/>
    <n v="453005800591"/>
    <n v="910"/>
    <s v="453005800591.910"/>
    <n v="201610"/>
    <s v="000000"/>
    <x v="38"/>
    <n v="20310"/>
    <n v="48795.74"/>
    <m/>
    <m/>
    <m/>
    <m/>
    <m/>
    <m/>
  </r>
  <r>
    <s v="TERMINUS POOL - WELL UT10 - ID 3338"/>
    <s v="10G-101"/>
    <s v="REGULATED"/>
    <s v="45300"/>
    <x v="5"/>
    <n v="453005800605"/>
    <n v="910"/>
    <s v="453005800605.910"/>
    <n v="201712"/>
    <s v="000000"/>
    <x v="38"/>
    <n v="20310"/>
    <n v="2398.21"/>
    <m/>
    <m/>
    <m/>
    <m/>
    <m/>
    <m/>
  </r>
  <r>
    <s v="TERMINUS POOL - WELL UT13 - ID 3342"/>
    <s v="10G-101"/>
    <s v="REGULATED"/>
    <s v="45300"/>
    <x v="5"/>
    <n v="453005800606"/>
    <n v="910"/>
    <s v="453005800606.910"/>
    <n v="201712"/>
    <s v="000000"/>
    <x v="38"/>
    <n v="20310"/>
    <n v="3867.82"/>
    <m/>
    <m/>
    <m/>
    <m/>
    <m/>
    <m/>
  </r>
  <r>
    <s v="TERMINUS POOL - WELL UT14 - ID 3355"/>
    <s v="10G-101"/>
    <s v="REGULATED"/>
    <s v="45300"/>
    <x v="5"/>
    <n v="453005800620"/>
    <n v="910"/>
    <s v="453005800620.910"/>
    <n v="201711"/>
    <s v="000000"/>
    <x v="38"/>
    <n v="20310"/>
    <n v="24951.15"/>
    <m/>
    <m/>
    <m/>
    <m/>
    <m/>
    <m/>
  </r>
  <r>
    <s v="TERMINUS POOL - WELL UT8 - ID 3339"/>
    <s v="10G-101"/>
    <s v="REGULATED"/>
    <s v="45300"/>
    <x v="5"/>
    <n v="453005800622"/>
    <n v="910"/>
    <s v="453005800622.910"/>
    <n v="201708"/>
    <s v="000000"/>
    <x v="38"/>
    <n v="20310"/>
    <n v="13942.5"/>
    <m/>
    <m/>
    <m/>
    <m/>
    <m/>
    <m/>
  </r>
  <r>
    <s v="TERMINUS POOL - WELL UT10 - ID 3338"/>
    <s v="10G-101"/>
    <s v="REGULATED"/>
    <s v="45300"/>
    <x v="5"/>
    <n v="453005800638"/>
    <n v="910"/>
    <s v="453005800638.910"/>
    <n v="201712"/>
    <s v="000000"/>
    <x v="38"/>
    <n v="20310"/>
    <n v="61793.69"/>
    <m/>
    <m/>
    <m/>
    <m/>
    <m/>
    <m/>
  </r>
  <r>
    <s v="TERMINUS POOL - WELL UT13 - ID 3342"/>
    <s v="10G-101"/>
    <s v="REGULATED"/>
    <s v="45300"/>
    <x v="5"/>
    <n v="453005800639"/>
    <n v="910"/>
    <s v="453005800639.910"/>
    <n v="201712"/>
    <s v="000000"/>
    <x v="38"/>
    <n v="20310"/>
    <n v="23145.78"/>
    <m/>
    <m/>
    <m/>
    <m/>
    <m/>
    <m/>
  </r>
  <r>
    <s v="TERMINUS POOL - NEW WELL - ID 12240"/>
    <s v="10G-101"/>
    <s v="REGULATED"/>
    <s v="45300"/>
    <x v="5"/>
    <n v="453005800652"/>
    <n v="910"/>
    <s v="453005800652.910"/>
    <n v="201808"/>
    <s v="000000"/>
    <x v="38"/>
    <n v="20310"/>
    <n v="610208.23"/>
    <m/>
    <m/>
    <m/>
    <m/>
    <m/>
    <m/>
  </r>
  <r>
    <s v="Terminus, Well UT13, Well Optimization"/>
    <s v="10G-101"/>
    <s v="REGULATED"/>
    <s v="45300"/>
    <x v="5"/>
    <n v="453005800659"/>
    <n v="910"/>
    <s v="453005800659.910"/>
    <n v="201809"/>
    <s v="000000"/>
    <x v="38"/>
    <n v="20310"/>
    <n v="4171.63"/>
    <m/>
    <m/>
    <m/>
    <m/>
    <m/>
    <m/>
  </r>
  <r>
    <s v="SEISMIC INTERPRETATION TERMINUS WELL UT15"/>
    <s v="10G-101"/>
    <s v="REGULATED"/>
    <s v="45300"/>
    <x v="5"/>
    <n v="453005800662"/>
    <n v="910"/>
    <s v="453005800662.910"/>
    <n v="201802"/>
    <s v="000000"/>
    <x v="38"/>
    <n v="20310"/>
    <n v="25460.560000000001"/>
    <m/>
    <m/>
    <m/>
    <m/>
    <m/>
    <m/>
  </r>
  <r>
    <s v="TERMINUS POOL - WELL RT2 - ID 3343 - RAM"/>
    <s v="10G-101"/>
    <s v="UNREGULATED"/>
    <s v="55300"/>
    <x v="5"/>
    <n v="553005800002"/>
    <n v="910"/>
    <s v="553005800002.910"/>
    <n v="199504"/>
    <s v="000000"/>
    <x v="38"/>
    <s v="U-20310"/>
    <m/>
    <n v="90853"/>
    <m/>
    <m/>
    <m/>
    <m/>
    <m/>
  </r>
  <r>
    <s v="TERMINUS POOL - WELL RT5 - ID 3353 - RAM"/>
    <s v="10G-101"/>
    <s v="UNREGULATED"/>
    <s v="55300"/>
    <x v="5"/>
    <n v="553005800005"/>
    <n v="910"/>
    <s v="553005800005.910"/>
    <n v="199504"/>
    <s v="000000"/>
    <x v="38"/>
    <s v="U-20310"/>
    <m/>
    <n v="32391"/>
    <m/>
    <m/>
    <m/>
    <m/>
    <m/>
  </r>
  <r>
    <s v="TERMINUS POOL - WELL UT8 - ID 3339 - GROUNDBED #"/>
    <s v="10G-101"/>
    <s v="UNREGULATED"/>
    <s v="55300"/>
    <x v="5"/>
    <n v="553005800008"/>
    <n v="270"/>
    <s v="553005800008.270"/>
    <n v="197702"/>
    <s v="000000"/>
    <x v="38"/>
    <s v="U-20310"/>
    <m/>
    <n v="2003"/>
    <m/>
    <m/>
    <m/>
    <m/>
    <m/>
  </r>
  <r>
    <s v="TERMINUS POOL - WELL UT8 - ID 3339"/>
    <s v="10G-101"/>
    <s v="UNREGULATED"/>
    <s v="55300"/>
    <x v="5"/>
    <n v="553005800008"/>
    <n v="910"/>
    <s v="553005800008.910"/>
    <n v="197507"/>
    <s v="000000"/>
    <x v="38"/>
    <s v="U-20310"/>
    <m/>
    <n v="69614"/>
    <m/>
    <m/>
    <m/>
    <m/>
    <m/>
  </r>
  <r>
    <s v="TERMINUS POOL - WELL UT9 - ID 3352"/>
    <s v="10G-101"/>
    <s v="UNREGULATED"/>
    <s v="55300"/>
    <x v="5"/>
    <n v="553005800009"/>
    <n v="910"/>
    <s v="553005800009.910"/>
    <n v="199504"/>
    <s v="000000"/>
    <x v="38"/>
    <s v="U-20310"/>
    <m/>
    <n v="69009"/>
    <m/>
    <m/>
    <m/>
    <m/>
    <m/>
  </r>
  <r>
    <s v="TERMINUS POOL - WELL UT10 - ID 3338"/>
    <s v="10G-101"/>
    <s v="UNREGULATED"/>
    <s v="55300"/>
    <x v="5"/>
    <n v="553005800010"/>
    <n v="910"/>
    <s v="553005800010.910"/>
    <n v="199610"/>
    <s v="000000"/>
    <x v="38"/>
    <s v="U-20310"/>
    <m/>
    <n v="110467"/>
    <m/>
    <m/>
    <m/>
    <m/>
    <m/>
  </r>
  <r>
    <s v="TERMINUS POOL - WELL UT11 - ID 3341"/>
    <s v="10G-101"/>
    <s v="UNREGULATED"/>
    <s v="55300"/>
    <x v="5"/>
    <n v="553005800011"/>
    <n v="910"/>
    <s v="553005800011.910"/>
    <n v="199504"/>
    <s v="000000"/>
    <x v="38"/>
    <s v="U-20310"/>
    <m/>
    <n v="88132"/>
    <m/>
    <m/>
    <m/>
    <m/>
    <m/>
  </r>
  <r>
    <s v="TERMINUS POOL - WELL UT12 - ID 3345"/>
    <s v="10G-101"/>
    <s v="UNREGULATED"/>
    <s v="55300"/>
    <x v="5"/>
    <n v="553005800012"/>
    <n v="910"/>
    <s v="553005800012.910"/>
    <n v="199504"/>
    <s v="000000"/>
    <x v="38"/>
    <s v="U-20310"/>
    <m/>
    <n v="113577"/>
    <m/>
    <m/>
    <m/>
    <m/>
    <m/>
  </r>
  <r>
    <s v="TERMINUS POOL - WELL UT13 - ID 3342 - GROUNDBED#"/>
    <s v="10G-101"/>
    <s v="UNREGULATED"/>
    <s v="55300"/>
    <x v="5"/>
    <n v="553005800013"/>
    <n v="270"/>
    <s v="553005800013.270"/>
    <n v="199406"/>
    <s v="000000"/>
    <x v="38"/>
    <s v="U-20310"/>
    <m/>
    <n v="29231"/>
    <m/>
    <m/>
    <m/>
    <m/>
    <m/>
  </r>
  <r>
    <s v="TERMINUS POOL - WELL UT13 - ID 3342 - RECTIFIER#"/>
    <s v="10G-101"/>
    <s v="UNREGULATED"/>
    <s v="55300"/>
    <x v="5"/>
    <n v="553005800013"/>
    <n v="670"/>
    <s v="553005800013.670"/>
    <n v="199406"/>
    <s v="000000"/>
    <x v="38"/>
    <s v="U-20310"/>
    <m/>
    <n v="2463"/>
    <m/>
    <m/>
    <m/>
    <m/>
    <m/>
  </r>
  <r>
    <s v="TERMINUS POOL - WELL UT13 - ID 3342"/>
    <s v="10G-101"/>
    <s v="UNREGULATED"/>
    <s v="55300"/>
    <x v="5"/>
    <n v="553005800013"/>
    <n v="910"/>
    <s v="553005800013.910"/>
    <n v="198609"/>
    <s v="000000"/>
    <x v="38"/>
    <s v="U-20310"/>
    <m/>
    <n v="84209"/>
    <m/>
    <m/>
    <m/>
    <m/>
    <m/>
  </r>
  <r>
    <s v="TERMINUS POOL - WELL UT14 - ID 3355"/>
    <s v="10G-101"/>
    <s v="UNREGULATED"/>
    <s v="55300"/>
    <x v="5"/>
    <n v="553005800014"/>
    <n v="910"/>
    <s v="553005800014.910"/>
    <n v="198801"/>
    <s v="000000"/>
    <x v="38"/>
    <s v="U-20310"/>
    <m/>
    <n v="83370"/>
    <m/>
    <m/>
    <m/>
    <m/>
    <m/>
  </r>
  <r>
    <s v="TERMINUS POOL - WELL RT5 - ID 3353 - RAM"/>
    <s v="10G-101"/>
    <s v="UNREGULATED"/>
    <s v="55300"/>
    <x v="5"/>
    <n v="553005800039"/>
    <n v="910"/>
    <s v="553005800039.910"/>
    <n v="200712"/>
    <s v="000000"/>
    <x v="38"/>
    <s v="U-20310"/>
    <m/>
    <n v="22998"/>
    <m/>
    <m/>
    <m/>
    <m/>
    <m/>
  </r>
  <r>
    <s v="TERMINUS POOL - WELL UT11 - ID 3341"/>
    <s v="10G-101"/>
    <s v="UNREGULATED"/>
    <s v="55300"/>
    <x v="5"/>
    <n v="553005800316"/>
    <n v="910"/>
    <s v="553005800316.910"/>
    <n v="201007"/>
    <s v="000000"/>
    <x v="38"/>
    <s v="U-20310"/>
    <m/>
    <n v="4978.62"/>
    <m/>
    <m/>
    <m/>
    <m/>
    <m/>
  </r>
  <r>
    <s v="TERMINUS POOL - WELL UT9 - ID 3352"/>
    <s v="10G-101"/>
    <s v="UNREGULATED"/>
    <s v="55300"/>
    <x v="5"/>
    <n v="553005800317"/>
    <n v="910"/>
    <s v="553005800317.910"/>
    <n v="201007"/>
    <s v="000000"/>
    <x v="38"/>
    <s v="U-20310"/>
    <m/>
    <n v="4978.62"/>
    <m/>
    <m/>
    <m/>
    <m/>
    <m/>
  </r>
  <r>
    <s v="TERMINUS POOL - WELL RT2 - ID 3343"/>
    <s v="10G-101"/>
    <s v="UNREGULATED"/>
    <s v="55300"/>
    <x v="5"/>
    <n v="553005800318"/>
    <n v="910"/>
    <s v="553005800318.910"/>
    <n v="201007"/>
    <s v="000000"/>
    <x v="38"/>
    <s v="U-20310"/>
    <m/>
    <n v="4978.62"/>
    <m/>
    <m/>
    <m/>
    <m/>
    <m/>
  </r>
  <r>
    <s v="TERMINUS POOL - WELL RT5 - ID 3353"/>
    <s v="10G-101"/>
    <s v="UNREGULATED"/>
    <s v="55300"/>
    <x v="5"/>
    <n v="553005800320"/>
    <n v="910"/>
    <s v="553005800320.910"/>
    <n v="201301"/>
    <s v="000000"/>
    <x v="38"/>
    <s v="U-20310"/>
    <m/>
    <n v="4978.62"/>
    <m/>
    <m/>
    <m/>
    <m/>
    <m/>
  </r>
  <r>
    <s v="TERMINUS POOL - WELL UT8 - ID 3339"/>
    <s v="10G-101"/>
    <s v="UNREGULATED"/>
    <s v="55300"/>
    <x v="5"/>
    <n v="553005800321"/>
    <n v="910"/>
    <s v="553005800321.910"/>
    <n v="201007"/>
    <s v="000000"/>
    <x v="38"/>
    <s v="U-20310"/>
    <m/>
    <n v="4978.62"/>
    <m/>
    <m/>
    <m/>
    <m/>
    <m/>
  </r>
  <r>
    <s v="TERMINUS POOL - WELL UT9 - ID 3352"/>
    <s v="10G-101"/>
    <s v="UNREGULATED"/>
    <s v="55300"/>
    <x v="5"/>
    <n v="553005800322"/>
    <n v="910"/>
    <s v="553005800322.910"/>
    <n v="201007"/>
    <s v="000000"/>
    <x v="38"/>
    <s v="U-20310"/>
    <m/>
    <n v="4978.62"/>
    <m/>
    <m/>
    <m/>
    <m/>
    <m/>
  </r>
  <r>
    <s v="TERMINUS POOL - WELL UT10 - ID 3338"/>
    <s v="10G-101"/>
    <s v="UNREGULATED"/>
    <s v="55300"/>
    <x v="5"/>
    <n v="553005800323"/>
    <n v="910"/>
    <s v="553005800323.910"/>
    <n v="201007"/>
    <s v="000000"/>
    <x v="38"/>
    <s v="U-20310"/>
    <m/>
    <n v="4978.62"/>
    <m/>
    <m/>
    <m/>
    <m/>
    <m/>
  </r>
  <r>
    <s v="TERMINUS POOL - WELL UT11 - ID 3341"/>
    <s v="10G-101"/>
    <s v="UNREGULATED"/>
    <s v="55300"/>
    <x v="5"/>
    <n v="553005800324"/>
    <n v="910"/>
    <s v="553005800324.910"/>
    <n v="201007"/>
    <s v="000000"/>
    <x v="38"/>
    <s v="U-20310"/>
    <m/>
    <n v="4978.62"/>
    <m/>
    <m/>
    <m/>
    <m/>
    <m/>
  </r>
  <r>
    <s v="TERMINUS POOL - WELL UT12 - ID 3345"/>
    <s v="10G-101"/>
    <s v="UNREGULATED"/>
    <s v="55300"/>
    <x v="5"/>
    <n v="553005800325"/>
    <n v="910"/>
    <s v="553005800325.910"/>
    <n v="201007"/>
    <s v="000000"/>
    <x v="38"/>
    <s v="U-20310"/>
    <m/>
    <n v="4978.62"/>
    <m/>
    <m/>
    <m/>
    <m/>
    <m/>
  </r>
  <r>
    <s v="TERMINUS POOL WELL UT 9"/>
    <s v="10G-101"/>
    <s v="UNREGULATED"/>
    <s v="55300"/>
    <x v="5"/>
    <n v="553005800327"/>
    <n v="910"/>
    <s v="553005800327.910"/>
    <n v="201110"/>
    <s v="000000"/>
    <x v="38"/>
    <s v="U-20310"/>
    <m/>
    <n v="63423.81"/>
    <m/>
    <m/>
    <m/>
    <m/>
    <m/>
  </r>
  <r>
    <s v="Terminus Pool - Well UT9 - ID 3352"/>
    <s v="10G-101"/>
    <s v="UNREGULATED"/>
    <s v="55300"/>
    <x v="5"/>
    <n v="553005800472"/>
    <n v="910"/>
    <s v="553005800472.910"/>
    <n v="201412"/>
    <s v="000000"/>
    <x v="38"/>
    <s v="U-20310"/>
    <m/>
    <n v="24984.48"/>
    <m/>
    <m/>
    <m/>
    <m/>
    <m/>
  </r>
  <r>
    <s v="Terminus Pool - Well UT12 - ID 3345"/>
    <s v="10G-101"/>
    <s v="UNREGULATED"/>
    <s v="55300"/>
    <x v="5"/>
    <n v="553005800473"/>
    <n v="910"/>
    <s v="553005800473.910"/>
    <n v="201412"/>
    <s v="000000"/>
    <x v="38"/>
    <s v="U-20310"/>
    <m/>
    <n v="25741.59"/>
    <m/>
    <m/>
    <m/>
    <m/>
    <m/>
  </r>
  <r>
    <s v="TERMINUS POOL - WELL UT9 - ID 3352"/>
    <s v="10G-101"/>
    <s v="UNREGULATED"/>
    <s v="55300"/>
    <x v="5"/>
    <n v="553005800591"/>
    <n v="910"/>
    <s v="553005800591.910"/>
    <n v="201701"/>
    <s v="000000"/>
    <x v="38"/>
    <s v="U-20310"/>
    <m/>
    <n v="29528.080000000002"/>
    <m/>
    <m/>
    <m/>
    <m/>
    <m/>
  </r>
  <r>
    <s v="TERMINUS POOL - WELL UT10 - ID 3338"/>
    <s v="10G-101"/>
    <s v="UNREGULATED"/>
    <s v="55300"/>
    <x v="5"/>
    <n v="553005800605"/>
    <n v="910"/>
    <s v="553005800605.910"/>
    <n v="201712"/>
    <s v="000000"/>
    <x v="38"/>
    <s v="U-20310"/>
    <m/>
    <n v="1451.25"/>
    <m/>
    <m/>
    <m/>
    <m/>
    <m/>
  </r>
  <r>
    <s v="TERMINUS POOL - WELL UT13 - ID 3342"/>
    <s v="10G-101"/>
    <s v="UNREGULATED"/>
    <s v="55300"/>
    <x v="5"/>
    <n v="553005800606"/>
    <n v="910"/>
    <s v="553005800606.910"/>
    <n v="201712"/>
    <s v="000000"/>
    <x v="38"/>
    <s v="U-20310"/>
    <m/>
    <n v="2340.56"/>
    <m/>
    <m/>
    <m/>
    <m/>
    <m/>
  </r>
  <r>
    <s v="TERMINUS POOL - WELL UT14 - ID 3355"/>
    <s v="10G-101"/>
    <s v="UNREGULATED"/>
    <s v="55300"/>
    <x v="5"/>
    <n v="553005800620"/>
    <n v="910"/>
    <s v="553005800620.910"/>
    <n v="201712"/>
    <s v="000000"/>
    <x v="38"/>
    <s v="U-20310"/>
    <m/>
    <n v="15098.85"/>
    <m/>
    <m/>
    <m/>
    <m/>
    <m/>
  </r>
  <r>
    <s v="TERMINUS POOL - WELL UT8 - ID 3339"/>
    <s v="10G-101"/>
    <s v="UNREGULATED"/>
    <s v="55300"/>
    <x v="5"/>
    <n v="553005800622"/>
    <n v="910"/>
    <s v="553005800622.910"/>
    <n v="201708"/>
    <s v="000000"/>
    <x v="38"/>
    <s v="U-20310"/>
    <m/>
    <n v="8437.1200000000008"/>
    <m/>
    <m/>
    <m/>
    <m/>
    <m/>
  </r>
  <r>
    <s v="TERMINUS POOL - WELL UT10 - ID 3338"/>
    <s v="10G-101"/>
    <s v="UNREGULATED"/>
    <s v="55300"/>
    <x v="5"/>
    <n v="553005800638"/>
    <n v="910"/>
    <s v="553005800638.910"/>
    <n v="201712"/>
    <s v="000000"/>
    <x v="38"/>
    <s v="U-20310"/>
    <m/>
    <n v="37393.61"/>
    <m/>
    <m/>
    <m/>
    <m/>
    <m/>
  </r>
  <r>
    <s v="TERMINUS POOL STATION"/>
    <s v="10G-101"/>
    <s v="REGULATED"/>
    <s v="45700"/>
    <x v="0"/>
    <n v="457005800006"/>
    <n v="615"/>
    <s v="457005800006.615"/>
    <n v="197509"/>
    <s v="000000"/>
    <x v="38"/>
    <n v="20310"/>
    <n v="177302.38"/>
    <m/>
    <m/>
    <m/>
    <m/>
    <m/>
    <m/>
  </r>
  <r>
    <s v="TERMINUS POOL STATION"/>
    <s v="10G-101"/>
    <s v="REGULATED"/>
    <s v="45700"/>
    <x v="0"/>
    <n v="457005800038"/>
    <n v="615"/>
    <s v="457005800038.615"/>
    <n v="200611"/>
    <s v="000000"/>
    <x v="38"/>
    <n v="20310"/>
    <n v="38914.78"/>
    <m/>
    <m/>
    <m/>
    <m/>
    <m/>
    <m/>
  </r>
  <r>
    <s v="TERMINUS POOL STATION"/>
    <s v="10G-101"/>
    <s v="REGULATED"/>
    <s v="45700"/>
    <x v="0"/>
    <n v="457005800039"/>
    <n v="615"/>
    <s v="457005800039.615"/>
    <n v="200610"/>
    <s v="000000"/>
    <x v="38"/>
    <n v="20310"/>
    <n v="370604.86"/>
    <m/>
    <m/>
    <m/>
    <m/>
    <m/>
    <m/>
  </r>
  <r>
    <s v="TERMINUS POOL STATION"/>
    <s v="10G-101"/>
    <s v="UNREGULATED"/>
    <s v="55700"/>
    <x v="0"/>
    <n v="557005800006"/>
    <n v="615"/>
    <s v="557005800006.615"/>
    <n v="197509"/>
    <s v="000000"/>
    <x v="38"/>
    <s v="U-20310"/>
    <m/>
    <n v="107118"/>
    <m/>
    <m/>
    <m/>
    <m/>
    <m/>
  </r>
  <r>
    <s v="TERMINUS POOL STATION"/>
    <s v="10G-101"/>
    <s v="UNREGULATED"/>
    <s v="55700"/>
    <x v="0"/>
    <n v="557005800038"/>
    <n v="615"/>
    <s v="557005800038.615"/>
    <n v="200611"/>
    <s v="000000"/>
    <x v="38"/>
    <s v="U-20310"/>
    <m/>
    <n v="23510"/>
    <m/>
    <m/>
    <m/>
    <m/>
    <m/>
  </r>
  <r>
    <s v="TERMINUS POOL STATION"/>
    <s v="10G-101"/>
    <s v="UNREGULATED"/>
    <s v="55700"/>
    <x v="0"/>
    <n v="557005800039"/>
    <n v="615"/>
    <s v="557005800039.615"/>
    <n v="200610"/>
    <s v="000000"/>
    <x v="38"/>
    <s v="U-20310"/>
    <m/>
    <n v="223901.54"/>
    <m/>
    <m/>
    <m/>
    <m/>
    <m/>
  </r>
  <r>
    <s v="TERMINUS POOL STATION - TELEMETRY"/>
    <s v="10G-101"/>
    <s v="REGULATED"/>
    <s v="45700"/>
    <x v="0"/>
    <n v="457005800006"/>
    <n v="780"/>
    <s v="457005800006.780"/>
    <n v="197509"/>
    <s v="000000"/>
    <x v="38"/>
    <n v="20310"/>
    <n v="154791.31"/>
    <m/>
    <m/>
    <m/>
    <m/>
    <m/>
    <m/>
  </r>
  <r>
    <s v="TERMINUS POOL STATION - TELEMETRY"/>
    <s v="10G-101"/>
    <s v="UNREGULATED"/>
    <s v="55700"/>
    <x v="0"/>
    <n v="557005800006"/>
    <n v="780"/>
    <s v="557005800006.780"/>
    <n v="197509"/>
    <s v="000000"/>
    <x v="38"/>
    <s v="U-20310"/>
    <m/>
    <n v="93517"/>
    <m/>
    <m/>
    <m/>
    <m/>
    <m/>
  </r>
  <r>
    <s v="TERMINUS POOL STATION - TELEMETRY SCADA UPGRADE"/>
    <s v="10G-101"/>
    <s v="REGULATED"/>
    <s v="45700"/>
    <x v="0"/>
    <n v="457005800054"/>
    <n v="780"/>
    <s v="457005800054.780"/>
    <n v="200901"/>
    <s v="000000"/>
    <x v="38"/>
    <n v="20310"/>
    <n v="13282.31"/>
    <m/>
    <m/>
    <n v="2542.0100000000002"/>
    <m/>
    <m/>
    <m/>
  </r>
  <r>
    <s v="TERMINUS POOL STATION - TELEMETRY SCADA UPGRADE"/>
    <s v="10G-101"/>
    <s v="UNREGULATED"/>
    <s v="55700"/>
    <x v="0"/>
    <n v="557005800054"/>
    <n v="780"/>
    <s v="557005800054.780"/>
    <n v="200901"/>
    <s v="000000"/>
    <x v="38"/>
    <s v="U-20310"/>
    <m/>
    <n v="6505.29"/>
    <m/>
    <m/>
    <n v="17.010000000000002"/>
    <m/>
    <m/>
  </r>
  <r>
    <s v="TERMINUS POOL - WELL UT13 - ID 3342"/>
    <s v="10G-101"/>
    <s v="UNREGULATED"/>
    <s v="55300"/>
    <x v="5"/>
    <n v="553005800639"/>
    <n v="910"/>
    <s v="553005800639.910"/>
    <n v="201712"/>
    <s v="000000"/>
    <x v="38"/>
    <s v="U-20310"/>
    <m/>
    <n v="14006.35"/>
    <m/>
    <m/>
    <m/>
    <m/>
    <m/>
  </r>
  <r>
    <s v="TERMINUS POOL - NEW WELL - ID 12240"/>
    <s v="10G-101"/>
    <s v="UNREGULATED"/>
    <s v="55300"/>
    <x v="5"/>
    <n v="553005800652"/>
    <n v="910"/>
    <s v="553005800652.910"/>
    <n v="201808"/>
    <s v="000000"/>
    <x v="38"/>
    <s v="U-20310"/>
    <m/>
    <n v="369905.87"/>
    <m/>
    <m/>
    <m/>
    <m/>
    <m/>
  </r>
  <r>
    <s v="TERMINUS POOL-CENTRAL VALVE RUN-Pipe, valve, mis"/>
    <s v="10G-101"/>
    <s v="REGULATED"/>
    <s v="45700"/>
    <x v="0"/>
    <n v="457005800137"/>
    <n v="615"/>
    <s v="457005800137.615"/>
    <n v="201611"/>
    <s v="000000"/>
    <x v="38"/>
    <n v="20310"/>
    <n v="348602.56"/>
    <m/>
    <m/>
    <m/>
    <m/>
    <m/>
    <m/>
  </r>
  <r>
    <s v="TERMINUS POOL-CENTRAL VALVE RUN-Pipe, valve, mis"/>
    <s v="10G-101"/>
    <s v="UNREGULATED"/>
    <s v="55700"/>
    <x v="0"/>
    <n v="557005800137"/>
    <n v="615"/>
    <s v="557005800137.615"/>
    <n v="201611"/>
    <s v="000000"/>
    <x v="38"/>
    <s v="U-20310"/>
    <m/>
    <n v="210952.11"/>
    <m/>
    <m/>
    <m/>
    <m/>
    <m/>
  </r>
  <r>
    <s v="Terminus Take-off - Storage Tank Compl (1 Tank)"/>
    <s v="10G-101"/>
    <s v="REGULATED"/>
    <s v="45700"/>
    <x v="0"/>
    <n v="457005800200"/>
    <n v="615"/>
    <s v="457005800200.615"/>
    <n v="201712"/>
    <s v="000000"/>
    <x v="38"/>
    <n v="20310"/>
    <n v="45484.66"/>
    <m/>
    <m/>
    <m/>
    <m/>
    <m/>
    <m/>
  </r>
  <r>
    <s v="Terminus Take-off - Storage Tank Compl (1 Tank)"/>
    <s v="10G-101"/>
    <s v="UNREGULATED"/>
    <s v="55700"/>
    <x v="0"/>
    <n v="557005800200"/>
    <n v="615"/>
    <s v="557005800200.615"/>
    <n v="201712"/>
    <s v="000000"/>
    <x v="38"/>
    <s v="U-20310"/>
    <m/>
    <n v="26871.02"/>
    <m/>
    <m/>
    <m/>
    <m/>
    <m/>
  </r>
  <r>
    <s v="Terminus, Well UT13, Well Optimization"/>
    <s v="10G-101"/>
    <s v="UNREGULATED"/>
    <s v="55300"/>
    <x v="5"/>
    <n v="553005800659"/>
    <n v="910"/>
    <s v="553005800659.910"/>
    <n v="201809"/>
    <s v="000000"/>
    <x v="38"/>
    <s v="U-20310"/>
    <m/>
    <n v="9596.2000000000007"/>
    <m/>
    <m/>
    <m/>
    <m/>
    <m/>
  </r>
  <r>
    <s v="SEISMIC INTERPRETATION TERMINUS WELL UT15"/>
    <s v="10G-101"/>
    <s v="UNREGULATED"/>
    <s v="55300"/>
    <x v="5"/>
    <n v="553005800662"/>
    <n v="910"/>
    <s v="553005800662.910"/>
    <n v="201802"/>
    <s v="000000"/>
    <x v="38"/>
    <s v="U-20310"/>
    <m/>
    <n v="15436.72"/>
    <m/>
    <m/>
    <m/>
    <m/>
    <m/>
  </r>
  <r>
    <s v="TerminusX158 - Park/Walks/Curb"/>
    <s v="10G-101"/>
    <s v="REGULATED"/>
    <s v="45200"/>
    <x v="1"/>
    <n v="452005800277"/>
    <n v="752"/>
    <s v="452005800277.752"/>
    <n v="201612"/>
    <s v="000000"/>
    <x v="38"/>
    <n v="20310"/>
    <n v="4569.04"/>
    <m/>
    <m/>
    <m/>
    <m/>
    <m/>
    <m/>
  </r>
  <r>
    <s v="TerminusX158 - Park/Walks/Curb"/>
    <s v="10G-101"/>
    <s v="UNREGULATED"/>
    <s v="55200"/>
    <x v="1"/>
    <n v="552005800277"/>
    <n v="752"/>
    <s v="552005800277.752"/>
    <n v="201612"/>
    <s v="000000"/>
    <x v="38"/>
    <s v="U-20310"/>
    <m/>
    <n v="2764.9"/>
    <m/>
    <m/>
    <m/>
    <m/>
    <m/>
  </r>
  <r>
    <s v="Test/Simuln-OIL CITY(CENTURY)-WELL UOC 1-ID 1009"/>
    <m/>
    <s v="REGULATED"/>
    <s v="45300"/>
    <x v="5"/>
    <n v="453003900377"/>
    <n v="910"/>
    <s v="453003900377.910"/>
    <n v="201309"/>
    <s v="000000"/>
    <x v="37"/>
    <n v="20310"/>
    <n v="1715.33"/>
    <m/>
    <m/>
    <m/>
    <m/>
    <m/>
    <m/>
  </r>
  <r>
    <s v="Test/Simuln-OIL CITY(CENTURY)-WELL UOC 1-ID 1009"/>
    <m/>
    <s v="UNREGULATED"/>
    <s v="55300"/>
    <x v="5"/>
    <n v="553003900377"/>
    <n v="910"/>
    <s v="553003900377.910"/>
    <n v="201309"/>
    <s v="000000"/>
    <x v="37"/>
    <s v="U-20310"/>
    <m/>
    <n v="1652.65"/>
    <m/>
    <m/>
    <m/>
    <m/>
    <m/>
  </r>
  <r>
    <s v="Test/Simuln-OIL CITY(CENTURY)-WELL UOC 2-ID 1021"/>
    <m/>
    <s v="REGULATED"/>
    <s v="45300"/>
    <x v="5"/>
    <n v="453003900378"/>
    <n v="910"/>
    <s v="453003900378.910"/>
    <n v="201309"/>
    <s v="000000"/>
    <x v="37"/>
    <n v="20310"/>
    <n v="1715.24"/>
    <m/>
    <m/>
    <m/>
    <m/>
    <m/>
    <m/>
  </r>
  <r>
    <s v="Test/Simuln-OIL CITY(CENTURY)-WELL UOC 2-ID 1021"/>
    <m/>
    <s v="UNREGULATED"/>
    <s v="55300"/>
    <x v="5"/>
    <n v="553003900378"/>
    <n v="910"/>
    <s v="553003900378.910"/>
    <n v="201309"/>
    <s v="000000"/>
    <x v="37"/>
    <s v="U-20310"/>
    <m/>
    <n v="1652.65"/>
    <m/>
    <m/>
    <m/>
    <m/>
    <m/>
  </r>
  <r>
    <s v="Testing/Simulation - DAWN 167 - WELL D183 -ID 20"/>
    <s v="11H-602"/>
    <s v="REGULATED"/>
    <s v="45300"/>
    <x v="5"/>
    <n v="453006000369"/>
    <n v="910"/>
    <s v="453006000369.910"/>
    <n v="201309"/>
    <s v="000000"/>
    <x v="13"/>
    <n v="20310"/>
    <n v="2149.7399999999998"/>
    <m/>
    <m/>
    <m/>
    <m/>
    <m/>
    <m/>
  </r>
  <r>
    <s v="Testing/Simulation - DAWN 167 - WELL D183 -ID 20"/>
    <m/>
    <s v="UNREGULATED"/>
    <s v="55300"/>
    <x v="5"/>
    <n v="553006000369"/>
    <n v="910"/>
    <s v="553006000369.910"/>
    <n v="201309"/>
    <s v="000000"/>
    <x v="13"/>
    <s v="U-20310"/>
    <m/>
    <n v="1268.3699999999999"/>
    <m/>
    <m/>
    <m/>
    <m/>
    <m/>
  </r>
  <r>
    <s v="Testing/Simulation - DAWN 167 - WELL D184 -ID 20"/>
    <s v="11H-602"/>
    <s v="REGULATED"/>
    <s v="45300"/>
    <x v="5"/>
    <n v="453006000370"/>
    <n v="910"/>
    <s v="453006000370.910"/>
    <n v="201309"/>
    <s v="000000"/>
    <x v="13"/>
    <n v="20310"/>
    <n v="2149.7399999999998"/>
    <m/>
    <m/>
    <m/>
    <m/>
    <m/>
    <m/>
  </r>
  <r>
    <s v="Testing/Simulation - DAWN 167 - WELL D184 -ID 20"/>
    <s v="11H-602"/>
    <s v="UNREGULATED"/>
    <s v="55300"/>
    <x v="5"/>
    <n v="553006000370"/>
    <n v="910"/>
    <s v="553006000370.910"/>
    <n v="201309"/>
    <s v="000000"/>
    <x v="13"/>
    <s v="U-20310"/>
    <m/>
    <n v="1268.3699999999999"/>
    <m/>
    <m/>
    <m/>
    <m/>
    <m/>
  </r>
  <r>
    <s v="Testing/Simulation - DAWN 167 - WELL D187 -ID 20"/>
    <s v="11H-602"/>
    <s v="REGULATED"/>
    <s v="45300"/>
    <x v="5"/>
    <n v="453006000371"/>
    <n v="910"/>
    <s v="453006000371.910"/>
    <n v="201309"/>
    <s v="000000"/>
    <x v="13"/>
    <n v="20310"/>
    <n v="2149.7399999999998"/>
    <m/>
    <m/>
    <m/>
    <m/>
    <m/>
    <m/>
  </r>
  <r>
    <s v="Testing/Simulation - DAWN 167 - WELL D187 -ID 20"/>
    <s v="11H-602"/>
    <s v="UNREGULATED"/>
    <s v="55300"/>
    <x v="5"/>
    <n v="553006000371"/>
    <n v="910"/>
    <s v="553006000371.910"/>
    <n v="201309"/>
    <s v="000000"/>
    <x v="13"/>
    <s v="U-20310"/>
    <m/>
    <n v="1268.3699999999999"/>
    <m/>
    <m/>
    <m/>
    <m/>
    <m/>
  </r>
  <r>
    <s v="Testing/Simulation - DAWN 167 - WELL D265 -ID 20"/>
    <s v="11H-602"/>
    <s v="REGULATED"/>
    <s v="45300"/>
    <x v="5"/>
    <n v="453006000372"/>
    <n v="910"/>
    <s v="453006000372.910"/>
    <n v="201309"/>
    <s v="000000"/>
    <x v="13"/>
    <n v="20310"/>
    <n v="2149.7399999999998"/>
    <m/>
    <m/>
    <m/>
    <m/>
    <m/>
    <m/>
  </r>
  <r>
    <s v="Testing/Simulation - DAWN 167 - WELL D265 -ID 20"/>
    <s v="11H-602"/>
    <s v="UNREGULATED"/>
    <s v="55300"/>
    <x v="5"/>
    <n v="553006000372"/>
    <n v="910"/>
    <s v="553006000372.910"/>
    <n v="201309"/>
    <s v="000000"/>
    <x v="13"/>
    <s v="U-20310"/>
    <m/>
    <n v="1268.3699999999999"/>
    <m/>
    <m/>
    <m/>
    <m/>
    <m/>
  </r>
  <r>
    <s v="Testing/Simulation - DAWN 167 - WELL UE50 -ID 20"/>
    <s v="11H-602"/>
    <s v="REGULATED"/>
    <s v="45300"/>
    <x v="5"/>
    <n v="453006000373"/>
    <n v="910"/>
    <s v="453006000373.910"/>
    <n v="201309"/>
    <s v="000000"/>
    <x v="13"/>
    <n v="20310"/>
    <n v="2149.7399999999998"/>
    <m/>
    <m/>
    <m/>
    <m/>
    <m/>
    <m/>
  </r>
  <r>
    <s v="Testing/Simulation - DAWN 167 - WELL UE50 -ID 20"/>
    <s v="11H-602"/>
    <s v="UNREGULATED"/>
    <s v="55300"/>
    <x v="5"/>
    <n v="553006000373"/>
    <n v="910"/>
    <s v="553006000373.910"/>
    <n v="201309"/>
    <s v="000000"/>
    <x v="13"/>
    <s v="U-20310"/>
    <m/>
    <n v="1268.3699999999999"/>
    <m/>
    <m/>
    <m/>
    <m/>
    <m/>
  </r>
  <r>
    <s v="Testing/Simulation - DAWN 167 - WELL UE51 -ID 20"/>
    <s v="11H-602"/>
    <s v="UNREGULATED"/>
    <s v="55300"/>
    <x v="5"/>
    <n v="553006000374"/>
    <n v="910"/>
    <s v="553006000374.910"/>
    <n v="201309"/>
    <s v="000000"/>
    <x v="13"/>
    <s v="U-20310"/>
    <m/>
    <n v="1268.3699999999999"/>
    <m/>
    <m/>
    <m/>
    <m/>
    <m/>
  </r>
  <r>
    <s v="Testing/Simulation - DAWN 167 - WELL UE51-ID 204"/>
    <s v="11H-602"/>
    <s v="REGULATED"/>
    <s v="45300"/>
    <x v="5"/>
    <n v="453006000374"/>
    <n v="910"/>
    <s v="453006000374.910"/>
    <n v="201309"/>
    <s v="000000"/>
    <x v="13"/>
    <n v="20310"/>
    <n v="2149.7399999999998"/>
    <m/>
    <m/>
    <m/>
    <m/>
    <m/>
    <m/>
  </r>
  <r>
    <s v="Testing/Simulation - DAWN 167 - WELL UE52 -ID 20"/>
    <s v="11H-602"/>
    <s v="UNREGULATED"/>
    <s v="55300"/>
    <x v="5"/>
    <n v="553006000375"/>
    <n v="910"/>
    <s v="553006000375.910"/>
    <n v="201309"/>
    <s v="000000"/>
    <x v="13"/>
    <s v="U-20310"/>
    <m/>
    <n v="1268.3699999999999"/>
    <m/>
    <m/>
    <m/>
    <m/>
    <m/>
  </r>
  <r>
    <s v="Testing/Simulation - DAWN 167 - WELL UE53 -ID 21"/>
    <s v="11H-602"/>
    <s v="REGULATED"/>
    <s v="45300"/>
    <x v="5"/>
    <n v="453006000376"/>
    <n v="910"/>
    <s v="453006000376.910"/>
    <n v="201309"/>
    <s v="000000"/>
    <x v="13"/>
    <n v="20310"/>
    <n v="2149.6999999999998"/>
    <m/>
    <m/>
    <m/>
    <m/>
    <m/>
    <m/>
  </r>
  <r>
    <s v="Testing/Simulation - DAWN 167 - WELL UE53 -ID 21"/>
    <s v="11H-602"/>
    <s v="UNREGULATED"/>
    <s v="55300"/>
    <x v="5"/>
    <n v="553006000376"/>
    <n v="910"/>
    <s v="553006000376.910"/>
    <n v="201309"/>
    <s v="000000"/>
    <x v="13"/>
    <s v="U-20310"/>
    <m/>
    <n v="1268.3499999999999"/>
    <m/>
    <m/>
    <m/>
    <m/>
    <m/>
  </r>
  <r>
    <s v="Testing/Simulation -DAWN 167-WELL UE52-ID 2047"/>
    <s v="11H-602"/>
    <s v="REGULATED"/>
    <s v="45300"/>
    <x v="5"/>
    <n v="453006000375"/>
    <n v="910"/>
    <s v="453006000375.910"/>
    <n v="201309"/>
    <s v="000000"/>
    <x v="13"/>
    <n v="20310"/>
    <n v="2149.7399999999998"/>
    <m/>
    <m/>
    <m/>
    <m/>
    <m/>
    <m/>
  </r>
  <r>
    <s v="Tipperary Compr Stn - Storage Tank Compl (2 Tank"/>
    <s v="21L-602"/>
    <s v="UNREGULATED"/>
    <s v="55700"/>
    <x v="0"/>
    <n v="557004800201"/>
    <n v="615"/>
    <s v="557004800201.615"/>
    <n v="201712"/>
    <s v="000000"/>
    <x v="24"/>
    <s v="U-20310"/>
    <m/>
    <n v="91189.62"/>
    <m/>
    <m/>
    <m/>
    <m/>
    <m/>
  </r>
  <r>
    <s v="TIPPERARY WELL #22 HTLP - Injection/Withdrawl (N"/>
    <m/>
    <s v="REGULATED"/>
    <s v="45300"/>
    <x v="5"/>
    <n v="453004800600"/>
    <n v="910"/>
    <s v="453004800600.910"/>
    <n v="201612"/>
    <s v="000000"/>
    <x v="24"/>
    <n v="20310"/>
    <n v="0"/>
    <m/>
    <m/>
    <m/>
    <m/>
    <m/>
    <m/>
  </r>
  <r>
    <s v="TIPPERARY WELL #22 HTLP - Injection/Withdrawl (N"/>
    <s v="21L-602"/>
    <s v="UNREGULATED"/>
    <s v="55300"/>
    <x v="5"/>
    <n v="553004800600"/>
    <n v="910"/>
    <s v="553004800600.910"/>
    <n v="201612"/>
    <s v="000000"/>
    <x v="24"/>
    <s v="U-20310"/>
    <m/>
    <n v="940.24"/>
    <m/>
    <m/>
    <m/>
    <m/>
    <m/>
  </r>
  <r>
    <s v="Tipperary-Part Lot 15, Huron Rd Conc- Cty of Hur"/>
    <s v="21L-602"/>
    <s v="UNREGULATED"/>
    <s v="55000"/>
    <x v="7"/>
    <n v="550004800059"/>
    <n v="2017"/>
    <s v="550004800059.2017"/>
    <n v="201712"/>
    <s v="000000"/>
    <x v="24"/>
    <s v="U-20310"/>
    <m/>
    <n v="22950.57"/>
    <m/>
    <m/>
    <m/>
    <m/>
    <m/>
  </r>
  <r>
    <s v="TRAFALGAR-BENTPATH Valve Site (Crossover NPS26&amp;4"/>
    <s v="11H-403"/>
    <s v="REGULATED"/>
    <s v="45700"/>
    <x v="0"/>
    <n v="457005000001"/>
    <n v="615"/>
    <s v="457005000001.615"/>
    <n v="197909"/>
    <s v="000000"/>
    <x v="40"/>
    <n v="20310"/>
    <n v="10902.48"/>
    <m/>
    <m/>
    <m/>
    <m/>
    <m/>
    <m/>
  </r>
  <r>
    <s v="TRAFLAGAR-BENTPATH VALVE SITE(Crossover NPS 26&amp;4"/>
    <s v="11H-403"/>
    <s v="UNREGULATED"/>
    <s v="55700"/>
    <x v="0"/>
    <n v="557005000001"/>
    <n v="615"/>
    <s v="557005000001.615"/>
    <n v="197909"/>
    <s v="000000"/>
    <x v="40"/>
    <s v="U-20310"/>
    <m/>
    <n v="6587"/>
    <m/>
    <m/>
    <m/>
    <m/>
    <m/>
  </r>
  <r>
    <s v="TRIBUTE CUSTODY TRANSFER STATION"/>
    <s v="21L-602"/>
    <s v="UNREGULATED"/>
    <s v="55700"/>
    <x v="0"/>
    <n v="557004800045"/>
    <n v="580"/>
    <s v="557004800045.580"/>
    <n v="200804"/>
    <s v="000000"/>
    <x v="24"/>
    <s v="U-20310"/>
    <m/>
    <n v="309878.8"/>
    <m/>
    <m/>
    <m/>
    <m/>
    <m/>
  </r>
  <r>
    <s v="TRIBUTE CUSTODY TRANSFER STATION"/>
    <s v="21L-602"/>
    <s v="UNREGULATED"/>
    <s v="55700"/>
    <x v="0"/>
    <n v="557004800045"/>
    <n v="615"/>
    <s v="557004800045.615"/>
    <n v="200804"/>
    <s v="000000"/>
    <x v="24"/>
    <s v="U-20310"/>
    <m/>
    <n v="1807942.16"/>
    <m/>
    <m/>
    <m/>
    <m/>
    <m/>
  </r>
  <r>
    <s v="ULTRASONICE ELECTRONIC METERS - DAWN S YARD"/>
    <s v="10G-302"/>
    <s v="REGULATED"/>
    <s v="45700"/>
    <x v="0"/>
    <n v="457008600181"/>
    <n v="780"/>
    <s v="457008600181.780"/>
    <n v="201712"/>
    <s v="000000"/>
    <x v="1"/>
    <n v="20310"/>
    <n v="66679.460000000006"/>
    <m/>
    <m/>
    <m/>
    <m/>
    <m/>
    <m/>
  </r>
  <r>
    <s v="ULTRASONICE ELECTRONIC METERS - Dawn S Yard"/>
    <s v="10G-302"/>
    <s v="UNREGULATED"/>
    <s v="55700"/>
    <x v="0"/>
    <n v="557008600181"/>
    <n v="780"/>
    <s v="557008600181.780"/>
    <n v="201712"/>
    <s v="000000"/>
    <x v="1"/>
    <s v="U-20310"/>
    <m/>
    <n v="7326.6"/>
    <m/>
    <m/>
    <m/>
    <m/>
    <m/>
  </r>
  <r>
    <s v="UNDRGND STOR LAND RIGHTS"/>
    <m/>
    <s v="REGULATED"/>
    <s v="45100"/>
    <x v="4"/>
    <n v="451005000001"/>
    <n v="1080"/>
    <s v="451005000001.1080"/>
    <n v="198003"/>
    <s v="000000"/>
    <x v="40"/>
    <n v="20310"/>
    <n v="6598.49"/>
    <m/>
    <m/>
    <m/>
    <m/>
    <m/>
    <m/>
  </r>
  <r>
    <s v="UNDRGND STOR LAND RIGHTS"/>
    <m/>
    <s v="REGULATED"/>
    <s v="45100"/>
    <x v="4"/>
    <n v="451005000001"/>
    <n v="1094"/>
    <s v="451005000001.1094"/>
    <n v="199403"/>
    <s v="000000"/>
    <x v="40"/>
    <n v="20310"/>
    <n v="9730609.9800000004"/>
    <m/>
    <m/>
    <m/>
    <m/>
    <m/>
    <m/>
  </r>
  <r>
    <s v="UNDRGND STOR LAND RIGHTS"/>
    <m/>
    <s v="REGULATED"/>
    <s v="45100"/>
    <x v="4"/>
    <n v="451005000001"/>
    <n v="1095"/>
    <s v="451005000001.1095"/>
    <n v="199503"/>
    <s v="000000"/>
    <x v="40"/>
    <n v="20310"/>
    <n v="3028"/>
    <m/>
    <m/>
    <m/>
    <m/>
    <m/>
    <m/>
  </r>
  <r>
    <s v="UNDRGND STOR LAND RIGHTS"/>
    <m/>
    <s v="REGULATED"/>
    <s v="45100"/>
    <x v="4"/>
    <n v="451005000001"/>
    <n v="1996"/>
    <s v="451005000001.1996"/>
    <n v="199612"/>
    <s v="000000"/>
    <x v="40"/>
    <n v="20310"/>
    <n v="1064.25"/>
    <m/>
    <n v="1064.25"/>
    <m/>
    <m/>
    <m/>
    <m/>
  </r>
  <r>
    <s v="UNDRGND STOR LAND RIGHTS"/>
    <m/>
    <s v="UNREGULATED"/>
    <s v="55100"/>
    <x v="4"/>
    <n v="551005000001"/>
    <n v="1080"/>
    <s v="551005000001.1080"/>
    <n v="198003"/>
    <s v="000000"/>
    <x v="40"/>
    <s v="U-20310"/>
    <m/>
    <n v="3986"/>
    <m/>
    <m/>
    <m/>
    <m/>
    <m/>
  </r>
  <r>
    <s v="UNDRGND STOR LAND RIGHTS"/>
    <m/>
    <s v="UNREGULATED"/>
    <s v="55100"/>
    <x v="4"/>
    <n v="551005000001"/>
    <n v="1094"/>
    <s v="551005000001.1094"/>
    <n v="199403"/>
    <s v="000000"/>
    <x v="40"/>
    <s v="U-20310"/>
    <m/>
    <n v="5878767"/>
    <m/>
    <m/>
    <m/>
    <m/>
    <m/>
  </r>
  <r>
    <s v="UNDRGND STOR LAND RIGHTS"/>
    <m/>
    <s v="UNREGULATED"/>
    <s v="55100"/>
    <x v="4"/>
    <n v="551005000001"/>
    <n v="1095"/>
    <s v="551005000001.1095"/>
    <n v="199503"/>
    <s v="000000"/>
    <x v="40"/>
    <s v="U-20310"/>
    <m/>
    <n v="1830"/>
    <m/>
    <m/>
    <m/>
    <m/>
    <m/>
  </r>
  <r>
    <s v="Vector Dawn  RTU Bristol"/>
    <s v="10G-305"/>
    <s v="REGULATED"/>
    <s v="45700"/>
    <x v="0"/>
    <n v="457008400184"/>
    <n v="780"/>
    <s v="457008400184.780"/>
    <n v="201705"/>
    <s v="000000"/>
    <x v="7"/>
    <n v="20310"/>
    <n v="45722"/>
    <m/>
    <m/>
    <m/>
    <m/>
    <m/>
    <m/>
  </r>
  <r>
    <s v="VECTOR INTERCONNECT TO DAWN"/>
    <s v="10G-305"/>
    <s v="REGULATED"/>
    <s v="45200"/>
    <x v="1"/>
    <n v="452008400279"/>
    <n v="763"/>
    <s v="452008400279.763"/>
    <n v="201705"/>
    <s v="000000"/>
    <x v="7"/>
    <n v="20310"/>
    <n v="61566"/>
    <m/>
    <m/>
    <m/>
    <m/>
    <m/>
    <m/>
  </r>
  <r>
    <s v="VECTOR INTERCONNECT TO DAWN"/>
    <s v="10G-305"/>
    <s v="REGULATED"/>
    <s v="45700"/>
    <x v="0"/>
    <n v="457008400170"/>
    <n v="615"/>
    <s v="457008400170.615"/>
    <n v="201705"/>
    <s v="000000"/>
    <x v="7"/>
    <n v="20310"/>
    <n v="11834764.560000001"/>
    <m/>
    <m/>
    <m/>
    <m/>
    <m/>
    <m/>
  </r>
  <r>
    <s v="VECTOR INTERCONNECT TO DAWN"/>
    <s v="10G-305"/>
    <s v="REGULATED"/>
    <s v="45700"/>
    <x v="0"/>
    <n v="457008400170"/>
    <n v="780"/>
    <s v="457008400170.780"/>
    <n v="201705"/>
    <s v="000000"/>
    <x v="7"/>
    <n v="20310"/>
    <n v="46276.03"/>
    <m/>
    <m/>
    <m/>
    <m/>
    <m/>
    <m/>
  </r>
  <r>
    <s v="VECTOR INTERCONNECT TO DAWN"/>
    <s v="10G-305"/>
    <s v="REGULATED"/>
    <s v="45700"/>
    <x v="0"/>
    <n v="457008400170"/>
    <n v="800"/>
    <s v="457008400170.800"/>
    <n v="201705"/>
    <s v="000000"/>
    <x v="7"/>
    <n v="20310"/>
    <n v="423014.8"/>
    <m/>
    <m/>
    <m/>
    <m/>
    <m/>
    <m/>
  </r>
  <r>
    <s v="VECTOR INTERCONNECT TO DAWN"/>
    <s v="10G-305"/>
    <s v="REGULATED"/>
    <s v="45700"/>
    <x v="0"/>
    <n v="457008400170"/>
    <n v="805"/>
    <s v="457008400170.805"/>
    <n v="201705"/>
    <s v="000000"/>
    <x v="7"/>
    <n v="20310"/>
    <n v="413680.49"/>
    <m/>
    <m/>
    <m/>
    <m/>
    <m/>
    <m/>
  </r>
  <r>
    <s v="VECTOR INTERCONNECT TO DAWN"/>
    <s v="10G-305"/>
    <s v="REGULATED"/>
    <s v="45700"/>
    <x v="0"/>
    <n v="457008400170"/>
    <n v="825"/>
    <s v="457008400170.825"/>
    <n v="201705"/>
    <s v="000000"/>
    <x v="7"/>
    <n v="20310"/>
    <n v="1387003.29"/>
    <m/>
    <m/>
    <m/>
    <m/>
    <m/>
    <m/>
  </r>
  <r>
    <s v="VECTOR INTERCONNECT TO DAWN"/>
    <s v="10G-305"/>
    <s v="REGULATED"/>
    <s v="45700"/>
    <x v="0"/>
    <n v="457008400170"/>
    <n v="840"/>
    <s v="457008400170.840"/>
    <n v="201705"/>
    <s v="000000"/>
    <x v="7"/>
    <n v="20310"/>
    <n v="238772.55"/>
    <m/>
    <m/>
    <m/>
    <m/>
    <m/>
    <m/>
  </r>
  <r>
    <s v="VECTOR INTERCONNECT TO DAWN - AIDT"/>
    <s v="10G-305"/>
    <s v="REGULATED"/>
    <n v="45200"/>
    <x v="1"/>
    <n v="452908400279"/>
    <n v="763"/>
    <s v="452908400279.763"/>
    <n v="201705"/>
    <s v="000000"/>
    <x v="7"/>
    <n v="20310"/>
    <n v="-68882.42"/>
    <m/>
    <m/>
    <m/>
    <m/>
    <m/>
    <m/>
  </r>
  <r>
    <s v="VECTOR INTERCONNECT TO DAWN - AIDT"/>
    <s v="10G-305"/>
    <s v="REGULATED"/>
    <n v="45700"/>
    <x v="0"/>
    <n v="457908400170"/>
    <n v="615"/>
    <s v="457908400170.615"/>
    <n v="201705"/>
    <s v="000000"/>
    <x v="7"/>
    <n v="20310"/>
    <n v="-11781763.99"/>
    <m/>
    <m/>
    <m/>
    <m/>
    <m/>
    <m/>
  </r>
  <r>
    <s v="VECTOR INTERCONNECT TO DAWN - AIDT"/>
    <s v="10G-305"/>
    <s v="REGULATED"/>
    <n v="45700"/>
    <x v="0"/>
    <n v="457908400170"/>
    <n v="780"/>
    <s v="457908400170.780"/>
    <n v="201705"/>
    <s v="000000"/>
    <x v="7"/>
    <n v="20310"/>
    <n v="-51661.82"/>
    <m/>
    <m/>
    <m/>
    <m/>
    <m/>
    <m/>
  </r>
  <r>
    <s v="VECTOR INTERCONNECT TO DAWN - AIDT"/>
    <s v="10G-305"/>
    <s v="REGULATED"/>
    <n v="45700"/>
    <x v="0"/>
    <n v="457908400170"/>
    <n v="800"/>
    <s v="457908400170.800"/>
    <n v="201705"/>
    <s v="000000"/>
    <x v="7"/>
    <n v="20310"/>
    <n v="-476436.73"/>
    <m/>
    <m/>
    <m/>
    <m/>
    <m/>
    <m/>
  </r>
  <r>
    <s v="VECTOR INTERCONNECT TO DAWN - AIDT"/>
    <s v="10G-305"/>
    <s v="REGULATED"/>
    <n v="45700"/>
    <x v="0"/>
    <n v="457908400170"/>
    <n v="805"/>
    <s v="457908400170.805"/>
    <n v="201705"/>
    <s v="000000"/>
    <x v="7"/>
    <n v="20310"/>
    <n v="-464956.34"/>
    <m/>
    <m/>
    <m/>
    <m/>
    <m/>
    <m/>
  </r>
  <r>
    <s v="VECTOR INTERCONNECT TO DAWN - AIDT"/>
    <s v="10G-305"/>
    <s v="REGULATED"/>
    <n v="45700"/>
    <x v="0"/>
    <n v="457908400170"/>
    <n v="825"/>
    <s v="457908400170.825"/>
    <n v="201705"/>
    <s v="000000"/>
    <x v="7"/>
    <n v="20310"/>
    <n v="-1265714.48"/>
    <m/>
    <m/>
    <m/>
    <m/>
    <m/>
    <m/>
  </r>
  <r>
    <s v="VECTOR INTERCONNECT TO DAWN - AIDT"/>
    <s v="10G-305"/>
    <s v="REGULATED"/>
    <n v="45700"/>
    <x v="0"/>
    <n v="457908400170"/>
    <n v="840"/>
    <s v="457908400170.840"/>
    <n v="201705"/>
    <s v="000000"/>
    <x v="7"/>
    <n v="20310"/>
    <n v="-241088.47"/>
    <m/>
    <m/>
    <m/>
    <m/>
    <m/>
    <m/>
  </r>
  <r>
    <s v="VECTOR INTERCONNECT TO DAWN - M &amp; R Station - Pi"/>
    <s v="10G-305"/>
    <s v="REGULATED"/>
    <s v="45700"/>
    <x v="0"/>
    <n v="457002500059"/>
    <n v="169"/>
    <s v="457002500059.169"/>
    <n v="200911"/>
    <s v="000000"/>
    <x v="7"/>
    <n v="20310"/>
    <n v="27923.279999999999"/>
    <m/>
    <m/>
    <m/>
    <m/>
    <m/>
    <m/>
  </r>
  <r>
    <s v="VECTOR INTERCONNECT TO DAWN - M &amp; R Station - Pi"/>
    <s v="10G-305"/>
    <s v="REGULATED"/>
    <s v="45700"/>
    <x v="0"/>
    <n v="457002500059"/>
    <n v="615"/>
    <s v="457002500059.615"/>
    <n v="200911"/>
    <s v="000000"/>
    <x v="7"/>
    <n v="20310"/>
    <n v="365989"/>
    <m/>
    <m/>
    <m/>
    <m/>
    <m/>
    <m/>
  </r>
  <r>
    <s v="VECTOR INTERCONNECT TO DAWN - M &amp; R Station - se"/>
    <s v="10G-305"/>
    <s v="REGULATED"/>
    <s v="45700"/>
    <x v="0"/>
    <n v="457002500059"/>
    <n v="720"/>
    <s v="457002500059.720"/>
    <n v="200911"/>
    <s v="000000"/>
    <x v="7"/>
    <n v="20310"/>
    <n v="215628.12"/>
    <m/>
    <m/>
    <m/>
    <m/>
    <m/>
    <m/>
  </r>
  <r>
    <s v="VECTOR INTERCONNECT TO DAWN - PARKS/WALKS/CURBS"/>
    <s v="10G-305"/>
    <s v="REGULATED"/>
    <s v="45200"/>
    <x v="1"/>
    <n v="452002500145"/>
    <n v="752"/>
    <s v="452002500145.752"/>
    <n v="200911"/>
    <s v="000000"/>
    <x v="7"/>
    <n v="20310"/>
    <n v="64346.05"/>
    <m/>
    <m/>
    <m/>
    <m/>
    <m/>
    <m/>
  </r>
  <r>
    <s v="WAUBONO COMPRESSOR &amp; MEASUREMENT"/>
    <s v="11G-102"/>
    <s v="REGULATED"/>
    <s v="45200"/>
    <x v="1"/>
    <n v="452005200132"/>
    <n v="761"/>
    <s v="452005200132.761"/>
    <n v="200801"/>
    <s v="000000"/>
    <x v="9"/>
    <n v="20310"/>
    <n v="31880.080000000002"/>
    <m/>
    <m/>
    <n v="3520.13"/>
    <m/>
    <m/>
    <m/>
  </r>
  <r>
    <s v="WAUBONO COMPRESSOR &amp; MEASUREMENT"/>
    <s v="11G-102"/>
    <s v="UNREGULATED"/>
    <s v="55200"/>
    <x v="1"/>
    <n v="552005200132"/>
    <n v="761"/>
    <s v="552005200132.761"/>
    <n v="200801"/>
    <s v="000000"/>
    <x v="9"/>
    <s v="U-20310"/>
    <m/>
    <n v="17156.32"/>
    <m/>
    <m/>
    <n v="23.86"/>
    <m/>
    <m/>
  </r>
  <r>
    <s v="WAUBUNO - COMPRESSOR - CONCRETE FLOOR"/>
    <s v="11G-102"/>
    <s v="REGULATED"/>
    <s v="45200"/>
    <x v="1"/>
    <n v="452005200216"/>
    <n v="763"/>
    <s v="452005200216.763"/>
    <n v="201308"/>
    <s v="000000"/>
    <x v="9"/>
    <n v="20310"/>
    <n v="3873.08"/>
    <m/>
    <m/>
    <m/>
    <m/>
    <m/>
    <m/>
  </r>
  <r>
    <s v="WAUBUNO - COMPRESSOR BLDG"/>
    <s v="11G-102"/>
    <s v="REGULATED"/>
    <s v="45200"/>
    <x v="1"/>
    <n v="452005200093"/>
    <n v="763"/>
    <s v="452005200093.763"/>
    <n v="198804"/>
    <s v="000000"/>
    <x v="9"/>
    <n v="20310"/>
    <n v="179923.49"/>
    <m/>
    <m/>
    <m/>
    <m/>
    <m/>
    <m/>
  </r>
  <r>
    <s v="WAUBUNO - COMPRESSOR BLDG"/>
    <s v="11G-102"/>
    <s v="UNREGULATED"/>
    <s v="55200"/>
    <x v="1"/>
    <n v="552005200093"/>
    <n v="763"/>
    <s v="552005200093.763"/>
    <n v="198804"/>
    <s v="000000"/>
    <x v="9"/>
    <s v="U-20310"/>
    <m/>
    <n v="108702.01"/>
    <m/>
    <m/>
    <m/>
    <m/>
    <m/>
  </r>
  <r>
    <s v="WAUBUNO - LAND RIGHTS"/>
    <m/>
    <s v="REGULATED"/>
    <s v="45100"/>
    <x v="4"/>
    <n v="451005200001"/>
    <n v="1996"/>
    <s v="451005200001.1996"/>
    <n v="199612"/>
    <s v="000000"/>
    <x v="9"/>
    <n v="20310"/>
    <n v="70641.39"/>
    <m/>
    <m/>
    <m/>
    <m/>
    <m/>
    <m/>
  </r>
  <r>
    <s v="WAUBUNO - LAND RIGHTS"/>
    <m/>
    <s v="REGULATED"/>
    <s v="45100"/>
    <x v="4"/>
    <n v="451005200001"/>
    <n v="1997"/>
    <s v="451005200001.1997"/>
    <n v="199703"/>
    <s v="000000"/>
    <x v="9"/>
    <n v="20310"/>
    <n v="12981.02"/>
    <m/>
    <m/>
    <m/>
    <m/>
    <m/>
    <m/>
  </r>
  <r>
    <s v="WAUBUNO - LAND RIGHTS"/>
    <m/>
    <s v="REGULATED"/>
    <s v="45100"/>
    <x v="4"/>
    <n v="451005200001"/>
    <n v="2004"/>
    <s v="451005200001.2004"/>
    <n v="200412"/>
    <s v="000000"/>
    <x v="9"/>
    <n v="20310"/>
    <n v="132863.75"/>
    <m/>
    <m/>
    <m/>
    <m/>
    <m/>
    <m/>
  </r>
  <r>
    <s v="WAUBUNO - LAND RIGHTS"/>
    <m/>
    <s v="UNREGULATED"/>
    <s v="55100"/>
    <x v="4"/>
    <n v="551005200001"/>
    <n v="1996"/>
    <s v="551005200001.1996"/>
    <n v="199612"/>
    <s v="000000"/>
    <x v="9"/>
    <s v="U-20310"/>
    <m/>
    <n v="42678"/>
    <m/>
    <m/>
    <m/>
    <m/>
    <m/>
  </r>
  <r>
    <s v="WAUBUNO - LAND RIGHTS"/>
    <m/>
    <s v="UNREGULATED"/>
    <s v="55100"/>
    <x v="4"/>
    <n v="551005200001"/>
    <n v="1997"/>
    <s v="551005200001.1997"/>
    <n v="199703"/>
    <s v="000000"/>
    <x v="9"/>
    <s v="U-20310"/>
    <m/>
    <n v="7843"/>
    <m/>
    <m/>
    <m/>
    <m/>
    <m/>
  </r>
  <r>
    <s v="WAUBUNO - LAND RIGHTS"/>
    <m/>
    <s v="UNREGULATED"/>
    <s v="55100"/>
    <x v="4"/>
    <n v="551005200001"/>
    <n v="2004"/>
    <s v="551005200001.2004"/>
    <n v="200412"/>
    <s v="000000"/>
    <x v="9"/>
    <s v="U-20310"/>
    <m/>
    <n v="80263.850000000006"/>
    <m/>
    <m/>
    <m/>
    <m/>
    <m/>
  </r>
  <r>
    <s v="WAUBUNO - MOISTURE ANALYZER"/>
    <s v="11G-102"/>
    <s v="REGULATED"/>
    <s v="45700"/>
    <x v="0"/>
    <n v="457005200073"/>
    <n v="780"/>
    <s v="457005200073.780"/>
    <n v="201010"/>
    <s v="000000"/>
    <x v="9"/>
    <n v="20310"/>
    <n v="19913.25"/>
    <m/>
    <m/>
    <m/>
    <m/>
    <m/>
    <m/>
  </r>
  <r>
    <s v="WAUBUNO - MOISTURE ANALYZER"/>
    <s v="11G-102"/>
    <s v="UNREGULATED"/>
    <s v="55700"/>
    <x v="0"/>
    <n v="557005200073"/>
    <n v="780"/>
    <s v="557005200073.780"/>
    <n v="201010"/>
    <s v="000000"/>
    <x v="9"/>
    <s v="U-20310"/>
    <m/>
    <n v="12029.72"/>
    <m/>
    <m/>
    <m/>
    <m/>
    <m/>
  </r>
  <r>
    <s v="WAUBUNO - WELL UW1 - ID 1983"/>
    <s v="11G-102"/>
    <s v="REGULATED"/>
    <s v="45300"/>
    <x v="5"/>
    <n v="453005200001"/>
    <n v="910"/>
    <s v="453005200001.910"/>
    <n v="198707"/>
    <s v="000000"/>
    <x v="9"/>
    <n v="20310"/>
    <n v="228526.87"/>
    <m/>
    <m/>
    <m/>
    <m/>
    <m/>
    <m/>
  </r>
  <r>
    <s v="WAUBUNO - WELL UW1 - ID 1983"/>
    <s v="11G-102"/>
    <s v="UNREGULATED"/>
    <s v="55300"/>
    <x v="5"/>
    <n v="553005200001"/>
    <n v="910"/>
    <s v="553005200001.910"/>
    <n v="198707"/>
    <s v="000000"/>
    <x v="9"/>
    <s v="U-20310"/>
    <m/>
    <n v="138065"/>
    <m/>
    <m/>
    <m/>
    <m/>
    <m/>
  </r>
  <r>
    <s v="WAUBUNO - ROOF"/>
    <s v="11G-102"/>
    <s v="REGULATED"/>
    <s v="45200"/>
    <x v="1"/>
    <n v="452005200163"/>
    <n v="765"/>
    <s v="452005200163.765"/>
    <n v="200901"/>
    <s v="000000"/>
    <x v="9"/>
    <n v="20310"/>
    <n v="4096.16"/>
    <m/>
    <m/>
    <n v="781.47"/>
    <m/>
    <m/>
    <m/>
  </r>
  <r>
    <s v="WAUBUNO - ROOF"/>
    <s v="11G-102"/>
    <s v="UNREGULATED"/>
    <s v="55200"/>
    <x v="1"/>
    <n v="552005200163"/>
    <n v="765"/>
    <s v="552005200163.765"/>
    <n v="200901"/>
    <s v="000000"/>
    <x v="9"/>
    <s v="U-20310"/>
    <m/>
    <n v="2007.71"/>
    <m/>
    <m/>
    <n v="5.28"/>
    <m/>
    <m/>
  </r>
  <r>
    <s v="WAUBUNO - TELEMETRY BLDG"/>
    <s v="11G-102"/>
    <s v="REGULATED"/>
    <s v="45200"/>
    <x v="1"/>
    <n v="452005200094"/>
    <n v="763"/>
    <s v="452005200094.763"/>
    <n v="198804"/>
    <s v="000000"/>
    <x v="9"/>
    <n v="20310"/>
    <n v="88616.24"/>
    <m/>
    <m/>
    <m/>
    <m/>
    <m/>
    <m/>
  </r>
  <r>
    <s v="WAUBUNO - TELEMETRY BLDG"/>
    <s v="11G-102"/>
    <s v="UNREGULATED"/>
    <s v="55200"/>
    <x v="1"/>
    <n v="552005200094"/>
    <n v="763"/>
    <s v="552005200094.763"/>
    <n v="198804"/>
    <s v="000000"/>
    <x v="9"/>
    <s v="U-20310"/>
    <m/>
    <n v="53538"/>
    <m/>
    <m/>
    <m/>
    <m/>
    <m/>
  </r>
  <r>
    <s v="WAUBUNO - WELL UW2 - ID 1984"/>
    <s v="11G-102"/>
    <s v="UNREGULATED"/>
    <s v="55300"/>
    <x v="5"/>
    <n v="553005200002"/>
    <n v="910"/>
    <s v="553005200002.910"/>
    <n v="198707"/>
    <s v="000000"/>
    <x v="9"/>
    <s v="U-20310"/>
    <m/>
    <n v="156785"/>
    <m/>
    <m/>
    <m/>
    <m/>
    <m/>
  </r>
  <r>
    <s v="WAUBUNO - WELL UW2 - ID 1984"/>
    <s v="11G-102"/>
    <s v="REGULATED"/>
    <s v="45300"/>
    <x v="5"/>
    <n v="453005200002"/>
    <n v="910"/>
    <s v="453005200002.910"/>
    <n v="198707"/>
    <s v="000000"/>
    <x v="9"/>
    <n v="20310"/>
    <n v="259511.96"/>
    <m/>
    <m/>
    <m/>
    <m/>
    <m/>
    <m/>
  </r>
  <r>
    <s v="WAUBUNO - WELL UW3 - ID 6333"/>
    <s v="11G-102"/>
    <s v="UNREGULATED"/>
    <s v="55300"/>
    <x v="5"/>
    <n v="553005200003"/>
    <n v="910"/>
    <s v="553005200003.910"/>
    <n v="199105"/>
    <s v="000000"/>
    <x v="9"/>
    <s v="U-20310"/>
    <m/>
    <n v="173295"/>
    <m/>
    <m/>
    <m/>
    <m/>
    <m/>
  </r>
  <r>
    <s v="WAUBUNO - WELL UW3 - ID 6333"/>
    <s v="11G-102"/>
    <s v="REGULATED"/>
    <s v="45300"/>
    <x v="5"/>
    <n v="453005200003"/>
    <n v="910"/>
    <s v="453005200003.910"/>
    <n v="199105"/>
    <s v="000000"/>
    <x v="9"/>
    <n v="20310"/>
    <n v="286839.38"/>
    <m/>
    <m/>
    <m/>
    <m/>
    <m/>
    <m/>
  </r>
  <r>
    <s v="WAUBUNO - UI20 or UM20"/>
    <s v="11G-102"/>
    <s v="UNREGULATED"/>
    <s v="55300"/>
    <x v="5"/>
    <n v="553005200020"/>
    <n v="910"/>
    <s v="553005200020.910"/>
    <n v="195503"/>
    <s v="000000"/>
    <x v="9"/>
    <s v="U-20310"/>
    <m/>
    <n v="124724"/>
    <m/>
    <m/>
    <m/>
    <m/>
    <m/>
  </r>
  <r>
    <s v="WAUBUNO - UI20 or UM20"/>
    <s v="11G-102"/>
    <s v="REGULATED"/>
    <s v="45300"/>
    <x v="5"/>
    <n v="453005200020"/>
    <n v="910"/>
    <s v="453005200020.910"/>
    <n v="195503"/>
    <s v="000000"/>
    <x v="9"/>
    <n v="20310"/>
    <n v="206444.53"/>
    <m/>
    <m/>
    <m/>
    <m/>
    <m/>
    <m/>
  </r>
  <r>
    <s v="WAUBUNO - UI20 or UM20 - RECTIFIER # 1"/>
    <s v="11G-102"/>
    <s v="REGULATED"/>
    <s v="45300"/>
    <x v="5"/>
    <n v="453005200020"/>
    <n v="670"/>
    <s v="453005200020.670"/>
    <n v="196503"/>
    <s v="000000"/>
    <x v="9"/>
    <n v="20310"/>
    <n v="573.54999999999995"/>
    <m/>
    <n v="573.54999999999995"/>
    <m/>
    <m/>
    <m/>
    <m/>
  </r>
  <r>
    <s v="WAUBUNO - WELL UI22 - ID 1991"/>
    <s v="11G-102"/>
    <s v="REGULATED"/>
    <s v="45300"/>
    <x v="5"/>
    <n v="453005200022"/>
    <n v="910"/>
    <s v="453005200022.910"/>
    <n v="195503"/>
    <s v="000000"/>
    <x v="9"/>
    <n v="20310"/>
    <n v="109908.61"/>
    <m/>
    <m/>
    <m/>
    <m/>
    <m/>
    <m/>
  </r>
  <r>
    <s v="WAUBUNO - WELL UI25 - ID 2074"/>
    <s v="11G-102"/>
    <s v="REGULATED"/>
    <s v="45300"/>
    <x v="5"/>
    <n v="453005200025"/>
    <n v="910"/>
    <s v="453005200025.910"/>
    <n v="195503"/>
    <s v="000000"/>
    <x v="9"/>
    <n v="20310"/>
    <n v="180524.26"/>
    <m/>
    <m/>
    <m/>
    <m/>
    <m/>
    <m/>
  </r>
  <r>
    <s v="WAUBUNO - WELL UI22 - ID 1991"/>
    <s v="11G-102"/>
    <s v="UNREGULATED"/>
    <s v="55300"/>
    <x v="5"/>
    <n v="553005200022"/>
    <n v="910"/>
    <s v="553005200022.910"/>
    <n v="195503"/>
    <s v="000000"/>
    <x v="9"/>
    <s v="U-20310"/>
    <m/>
    <n v="66401"/>
    <m/>
    <m/>
    <m/>
    <m/>
    <m/>
  </r>
  <r>
    <s v="WAUBUNO - WELL UI25 - ID 2074"/>
    <s v="11G-102"/>
    <s v="UNREGULATED"/>
    <s v="55300"/>
    <x v="5"/>
    <n v="553005200025"/>
    <n v="910"/>
    <s v="553005200025.910"/>
    <n v="195503"/>
    <s v="000000"/>
    <x v="9"/>
    <s v="U-20310"/>
    <m/>
    <n v="109064"/>
    <m/>
    <m/>
    <m/>
    <m/>
    <m/>
  </r>
  <r>
    <s v="WAUBUNO - WELL UI28 - ID 1995"/>
    <s v="11G-102"/>
    <s v="REGULATED"/>
    <s v="45300"/>
    <x v="5"/>
    <n v="453005200028"/>
    <n v="910"/>
    <s v="453005200028.910"/>
    <n v="195503"/>
    <s v="000000"/>
    <x v="9"/>
    <n v="20310"/>
    <n v="132440.87"/>
    <m/>
    <m/>
    <m/>
    <m/>
    <m/>
    <m/>
  </r>
  <r>
    <s v="WAUBUNO - WELL UI28 - ID 1995 - TELEMETRY"/>
    <s v="11G-102"/>
    <s v="REGULATED"/>
    <s v="45300"/>
    <x v="5"/>
    <n v="453005200028"/>
    <n v="780"/>
    <s v="453005200028.780"/>
    <n v="195503"/>
    <s v="000000"/>
    <x v="9"/>
    <n v="20310"/>
    <n v="8525.99"/>
    <m/>
    <m/>
    <m/>
    <m/>
    <m/>
    <m/>
  </r>
  <r>
    <s v="WAUBUNO - WELL UI28 - ID 1995"/>
    <s v="11G-102"/>
    <s v="UNREGULATED"/>
    <s v="55300"/>
    <x v="5"/>
    <n v="553005200028"/>
    <n v="910"/>
    <s v="553005200028.910"/>
    <n v="195503"/>
    <s v="000000"/>
    <x v="9"/>
    <s v="U-20310"/>
    <m/>
    <n v="80014"/>
    <m/>
    <m/>
    <m/>
    <m/>
    <m/>
  </r>
  <r>
    <s v="WAUBUNO - WELL UI28 - ID 1995 - TELEMETRY"/>
    <s v="11G-102"/>
    <s v="UNREGULATED"/>
    <s v="55300"/>
    <x v="5"/>
    <n v="553005200028"/>
    <n v="780"/>
    <s v="553005200028.780"/>
    <n v="195503"/>
    <s v="000000"/>
    <x v="9"/>
    <s v="U-20310"/>
    <m/>
    <n v="5151"/>
    <m/>
    <m/>
    <m/>
    <m/>
    <m/>
  </r>
  <r>
    <s v="WAUBUNO - WELL UM20"/>
    <s v="11G-102"/>
    <s v="REGULATED"/>
    <s v="45300"/>
    <x v="5"/>
    <n v="453005200312"/>
    <n v="910"/>
    <s v="453005200312.910"/>
    <n v="201007"/>
    <s v="000000"/>
    <x v="9"/>
    <n v="20310"/>
    <n v="8241.34"/>
    <m/>
    <m/>
    <m/>
    <m/>
    <m/>
    <m/>
  </r>
  <r>
    <s v="WAUBUNO - WELL UM20"/>
    <s v="11G-102"/>
    <s v="UNREGULATED"/>
    <s v="55300"/>
    <x v="5"/>
    <n v="553005200312"/>
    <n v="910"/>
    <s v="553005200312.910"/>
    <n v="201007"/>
    <s v="000000"/>
    <x v="9"/>
    <s v="U-20310"/>
    <m/>
    <n v="4978.6499999999996"/>
    <m/>
    <m/>
    <m/>
    <m/>
    <m/>
  </r>
  <r>
    <s v="WAUBUNO - WELL UW1 - ID 1983"/>
    <s v="11G-102"/>
    <s v="REGULATED"/>
    <s v="45300"/>
    <x v="5"/>
    <n v="453005200475"/>
    <n v="910"/>
    <s v="453005200475.910"/>
    <n v="201510"/>
    <s v="000000"/>
    <x v="9"/>
    <n v="20310"/>
    <n v="4827.83"/>
    <m/>
    <m/>
    <m/>
    <m/>
    <m/>
    <m/>
  </r>
  <r>
    <s v="WAUBUNO - WELL UW1 - ID 1983"/>
    <s v="11G-102"/>
    <s v="UNREGULATED"/>
    <s v="55300"/>
    <x v="5"/>
    <n v="553005200475"/>
    <n v="910"/>
    <s v="553005200475.910"/>
    <n v="201510"/>
    <s v="000000"/>
    <x v="9"/>
    <s v="U-20310"/>
    <m/>
    <n v="2921.43"/>
    <m/>
    <m/>
    <m/>
    <m/>
    <m/>
  </r>
  <r>
    <s v="WAUBUNO - WELL UW2 - ID 1984"/>
    <s v="11G-102"/>
    <s v="REGULATED"/>
    <s v="45300"/>
    <x v="5"/>
    <n v="453005200476"/>
    <n v="910"/>
    <s v="453005200476.910"/>
    <n v="201510"/>
    <s v="000000"/>
    <x v="9"/>
    <n v="20310"/>
    <n v="4827.83"/>
    <m/>
    <m/>
    <m/>
    <m/>
    <m/>
    <m/>
  </r>
  <r>
    <s v="WAUBUNO - WELL UW2 - ID 1984"/>
    <s v="11G-102"/>
    <s v="UNREGULATED"/>
    <s v="55300"/>
    <x v="5"/>
    <n v="553005200476"/>
    <n v="910"/>
    <s v="553005200476.910"/>
    <n v="201510"/>
    <s v="000000"/>
    <x v="9"/>
    <s v="U-20310"/>
    <m/>
    <n v="2921.43"/>
    <m/>
    <m/>
    <m/>
    <m/>
    <m/>
  </r>
  <r>
    <s v="WAUBUNO - UM20 - 1993"/>
    <s v="11G-102"/>
    <s v="REGULATED"/>
    <s v="45300"/>
    <x v="5"/>
    <n v="453005200477"/>
    <n v="910"/>
    <s v="453005200477.910"/>
    <n v="201510"/>
    <s v="000000"/>
    <x v="9"/>
    <n v="20310"/>
    <n v="4827.83"/>
    <m/>
    <m/>
    <m/>
    <m/>
    <m/>
    <m/>
  </r>
  <r>
    <s v="WAUBUNO - UI20 - 1993"/>
    <s v="11G-102"/>
    <s v="UNREGULATED"/>
    <s v="55300"/>
    <x v="5"/>
    <n v="553005200477"/>
    <n v="910"/>
    <s v="553005200477.910"/>
    <n v="201510"/>
    <s v="000000"/>
    <x v="9"/>
    <s v="U-20310"/>
    <m/>
    <n v="2921.43"/>
    <m/>
    <m/>
    <m/>
    <m/>
    <m/>
  </r>
  <r>
    <s v="WAUBUNO - WELL UI22 - ID 1991"/>
    <s v="11G-102"/>
    <s v="REGULATED"/>
    <s v="45300"/>
    <x v="5"/>
    <n v="453005200478"/>
    <n v="910"/>
    <s v="453005200478.910"/>
    <n v="201510"/>
    <s v="000000"/>
    <x v="9"/>
    <n v="20310"/>
    <n v="4827.83"/>
    <m/>
    <m/>
    <m/>
    <m/>
    <m/>
    <m/>
  </r>
  <r>
    <s v="WAUBUNO - WELL UI25 - ID 2074"/>
    <s v="11G-102"/>
    <s v="REGULATED"/>
    <s v="45300"/>
    <x v="5"/>
    <n v="453005200479"/>
    <n v="910"/>
    <s v="453005200479.910"/>
    <n v="201510"/>
    <s v="000000"/>
    <x v="9"/>
    <n v="20310"/>
    <n v="4827.83"/>
    <m/>
    <m/>
    <m/>
    <m/>
    <m/>
    <m/>
  </r>
  <r>
    <s v="WAUBUNO - WELL UI22 - ID 1991"/>
    <s v="11G-102"/>
    <s v="UNREGULATED"/>
    <s v="55300"/>
    <x v="5"/>
    <n v="553005200478"/>
    <n v="910"/>
    <s v="553005200478.910"/>
    <n v="201510"/>
    <s v="000000"/>
    <x v="9"/>
    <s v="U-20310"/>
    <m/>
    <n v="2921.43"/>
    <m/>
    <m/>
    <m/>
    <m/>
    <m/>
  </r>
  <r>
    <s v="WAUBUNO - WELL UI25 - ID 2074"/>
    <s v="11G-102"/>
    <s v="UNREGULATED"/>
    <s v="55300"/>
    <x v="5"/>
    <n v="553005200479"/>
    <n v="910"/>
    <s v="553005200479.910"/>
    <n v="201510"/>
    <s v="000000"/>
    <x v="9"/>
    <s v="U-20310"/>
    <m/>
    <n v="2921.43"/>
    <m/>
    <m/>
    <m/>
    <m/>
    <m/>
  </r>
  <r>
    <s v="WAUBUNO - OBSERVATION - WELL UI28 - ID 1995"/>
    <s v="11G-102"/>
    <s v="REGULATED"/>
    <s v="45300"/>
    <x v="5"/>
    <n v="453005200480"/>
    <n v="910"/>
    <s v="453005200480.910"/>
    <n v="201510"/>
    <s v="000000"/>
    <x v="9"/>
    <n v="20310"/>
    <n v="4827.83"/>
    <m/>
    <m/>
    <m/>
    <m/>
    <m/>
    <m/>
  </r>
  <r>
    <s v="WAUBUNO - UI20 - 2144"/>
    <s v="11G-102"/>
    <s v="REGULATED"/>
    <s v="45300"/>
    <x v="5"/>
    <n v="453005200482"/>
    <n v="910"/>
    <s v="453005200482.910"/>
    <n v="201510"/>
    <s v="000000"/>
    <x v="9"/>
    <n v="20310"/>
    <n v="4826.9399999999996"/>
    <m/>
    <m/>
    <m/>
    <m/>
    <m/>
    <m/>
  </r>
  <r>
    <s v="WAUBUNO - OBSERVATION - WELL UI28 - ID 1995"/>
    <s v="11G-102"/>
    <s v="UNREGULATED"/>
    <s v="55300"/>
    <x v="5"/>
    <n v="553005200480"/>
    <n v="910"/>
    <s v="553005200480.910"/>
    <n v="201510"/>
    <s v="000000"/>
    <x v="9"/>
    <s v="U-20310"/>
    <m/>
    <n v="2921.43"/>
    <m/>
    <m/>
    <m/>
    <m/>
    <m/>
  </r>
  <r>
    <s v="WAUBUNO - UI20 - 2144"/>
    <s v="11G-102"/>
    <s v="UNREGULATED"/>
    <s v="55300"/>
    <x v="5"/>
    <n v="553005200482"/>
    <n v="910"/>
    <s v="553005200482.910"/>
    <n v="201510"/>
    <s v="000000"/>
    <x v="9"/>
    <s v="U-20310"/>
    <m/>
    <n v="2921.42"/>
    <m/>
    <m/>
    <m/>
    <m/>
    <m/>
  </r>
  <r>
    <s v="Waubuno - WELL UM20 - ID 1993"/>
    <s v="11G-102"/>
    <s v="REGULATED"/>
    <s v="45300"/>
    <x v="5"/>
    <n v="453005200596"/>
    <n v="910"/>
    <s v="453005200596.910"/>
    <n v="201611"/>
    <s v="000000"/>
    <x v="9"/>
    <n v="20310"/>
    <n v="97626.31"/>
    <m/>
    <m/>
    <m/>
    <m/>
    <m/>
    <m/>
  </r>
  <r>
    <s v="WAUBUNO - WELL UW3 - ID 6333"/>
    <s v="11G-102"/>
    <s v="REGULATED"/>
    <s v="45300"/>
    <x v="5"/>
    <n v="453005200608"/>
    <n v="910"/>
    <s v="453005200608.910"/>
    <n v="201712"/>
    <s v="000000"/>
    <x v="9"/>
    <n v="20310"/>
    <n v="1546.36"/>
    <m/>
    <m/>
    <m/>
    <m/>
    <m/>
    <m/>
  </r>
  <r>
    <s v="WAUBUNO - WELL UW3 - ID 6333"/>
    <s v="11G-102"/>
    <s v="REGULATED"/>
    <s v="45300"/>
    <x v="5"/>
    <n v="453005200641"/>
    <n v="910"/>
    <s v="453005200641.910"/>
    <n v="201712"/>
    <s v="000000"/>
    <x v="9"/>
    <n v="20310"/>
    <n v="84082.62"/>
    <m/>
    <m/>
    <m/>
    <m/>
    <m/>
    <m/>
  </r>
  <r>
    <s v="Waubuno - WELL UM20 - ID 1993"/>
    <s v="11G-102"/>
    <s v="UNREGULATED"/>
    <s v="55300"/>
    <x v="5"/>
    <n v="553005200596"/>
    <n v="910"/>
    <s v="553005200596.910"/>
    <n v="201611"/>
    <s v="000000"/>
    <x v="9"/>
    <s v="U-20310"/>
    <m/>
    <n v="59077.24"/>
    <m/>
    <m/>
    <m/>
    <m/>
    <m/>
  </r>
  <r>
    <s v="WAUBUNO - WELL UW3 - ID 6333"/>
    <s v="11G-102"/>
    <s v="UNREGULATED"/>
    <s v="55300"/>
    <x v="5"/>
    <n v="553005200608"/>
    <n v="910"/>
    <s v="553005200608.910"/>
    <n v="201712"/>
    <s v="000000"/>
    <x v="9"/>
    <s v="U-20310"/>
    <m/>
    <n v="935.75"/>
    <m/>
    <m/>
    <m/>
    <m/>
    <m/>
  </r>
  <r>
    <s v="WAUBUNO - WELL UW3 - ID 6333"/>
    <s v="11G-102"/>
    <s v="UNREGULATED"/>
    <s v="55300"/>
    <x v="5"/>
    <n v="553005200641"/>
    <n v="910"/>
    <s v="553005200641.910"/>
    <n v="201712"/>
    <s v="000000"/>
    <x v="9"/>
    <s v="U-20310"/>
    <m/>
    <n v="56451.46"/>
    <m/>
    <m/>
    <m/>
    <m/>
    <m/>
  </r>
  <r>
    <s v="Waubuno Comp Containment - Bldg Str -NR-Concrete"/>
    <s v="11G-102"/>
    <s v="UNREGULATED"/>
    <s v="55200"/>
    <x v="1"/>
    <n v="552005200216"/>
    <n v="763"/>
    <s v="552005200216.763"/>
    <n v="201308"/>
    <s v="000000"/>
    <x v="9"/>
    <s v="U-20310"/>
    <m/>
    <n v="2339.7600000000002"/>
    <m/>
    <m/>
    <m/>
    <m/>
    <m/>
  </r>
  <r>
    <s v="Waubuno Compr Stn - Storage Tank Compl (2 Tanks)"/>
    <s v="11G-102"/>
    <s v="REGULATED"/>
    <s v="45700"/>
    <x v="0"/>
    <n v="457005200196"/>
    <n v="615"/>
    <s v="457005200196.615"/>
    <n v="201712"/>
    <s v="000000"/>
    <x v="9"/>
    <n v="20310"/>
    <n v="81877.91"/>
    <m/>
    <m/>
    <m/>
    <m/>
    <m/>
    <m/>
  </r>
  <r>
    <s v="Waubuno Compr Stn - Storage Tank Compl (2 Tanks)"/>
    <s v="11G-102"/>
    <s v="UNREGULATED"/>
    <s v="55700"/>
    <x v="0"/>
    <n v="557005200196"/>
    <n v="615"/>
    <s v="557005200196.615"/>
    <n v="201712"/>
    <s v="000000"/>
    <x v="9"/>
    <s v="U-20310"/>
    <m/>
    <n v="48371.85"/>
    <m/>
    <m/>
    <m/>
    <m/>
    <m/>
  </r>
  <r>
    <s v="WAUBUNO COMPRESSOR"/>
    <s v="11G-102"/>
    <s v="UNREGULATED"/>
    <s v="55600"/>
    <x v="2"/>
    <n v="556005200063"/>
    <n v="5"/>
    <s v="556005200063.5"/>
    <n v="200807"/>
    <s v="000000"/>
    <x v="9"/>
    <s v="U-20310"/>
    <m/>
    <n v="13712.12"/>
    <m/>
    <m/>
    <n v="21.47"/>
    <m/>
    <m/>
  </r>
  <r>
    <s v="WAUBUNO COMPRESSOR"/>
    <s v="11G-102"/>
    <s v="UNREGULATED"/>
    <s v="55600"/>
    <x v="2"/>
    <n v="556005200063"/>
    <n v="166"/>
    <s v="556005200063.166"/>
    <n v="200807"/>
    <s v="000000"/>
    <x v="9"/>
    <s v="U-20310"/>
    <m/>
    <n v="65332.53"/>
    <m/>
    <m/>
    <n v="90.85"/>
    <m/>
    <m/>
  </r>
  <r>
    <s v="WAUBUNO COMPRESSOR"/>
    <s v="11G-102"/>
    <s v="UNREGULATED"/>
    <s v="55600"/>
    <x v="2"/>
    <n v="556005200063"/>
    <n v="190"/>
    <s v="556005200063.190"/>
    <n v="200807"/>
    <s v="000000"/>
    <x v="9"/>
    <s v="U-20310"/>
    <m/>
    <n v="33388.46"/>
    <m/>
    <m/>
    <n v="70.47"/>
    <m/>
    <m/>
  </r>
  <r>
    <s v="WAUBUNO COMPRESSOR - AERO ASSEMBLY"/>
    <s v="11G-102"/>
    <s v="REGULATED"/>
    <s v="45600"/>
    <x v="2"/>
    <n v="456005200001"/>
    <n v="80"/>
    <s v="456005200001.80"/>
    <n v="199407"/>
    <s v="000000"/>
    <x v="9"/>
    <n v="20310"/>
    <n v="8365.65"/>
    <m/>
    <m/>
    <m/>
    <m/>
    <m/>
    <m/>
  </r>
  <r>
    <s v="WAUBUNO COMPRESSOR - AERO ASSEMBLY"/>
    <s v="11G-102"/>
    <s v="UNREGULATED"/>
    <s v="55600"/>
    <x v="2"/>
    <n v="556005200001"/>
    <n v="80"/>
    <s v="556005200001.80"/>
    <n v="199407"/>
    <s v="000000"/>
    <x v="9"/>
    <s v="U-20310"/>
    <m/>
    <n v="5054"/>
    <m/>
    <m/>
    <m/>
    <m/>
    <m/>
  </r>
  <r>
    <s v="WAUBUNO COMPRESSOR - AFTERCOOLER"/>
    <s v="11G-102"/>
    <s v="REGULATED"/>
    <s v="45600"/>
    <x v="2"/>
    <n v="456005200063"/>
    <n v="5"/>
    <s v="456005200063.5"/>
    <n v="200807"/>
    <s v="000000"/>
    <x v="9"/>
    <n v="20310"/>
    <n v="25810.15"/>
    <m/>
    <m/>
    <n v="3147.5099999999998"/>
    <m/>
    <m/>
    <m/>
  </r>
  <r>
    <s v="WAUBUNO COMPRESSOR - CASE"/>
    <s v="11G-102"/>
    <s v="REGULATED"/>
    <s v="45600"/>
    <x v="2"/>
    <n v="456005200001"/>
    <n v="82"/>
    <s v="456005200001.82"/>
    <n v="198709"/>
    <s v="000000"/>
    <x v="9"/>
    <n v="20310"/>
    <n v="83653.88"/>
    <m/>
    <m/>
    <m/>
    <m/>
    <m/>
    <m/>
  </r>
  <r>
    <s v="WAUBUNO COMPRESSOR - CASE"/>
    <s v="11G-102"/>
    <s v="UNREGULATED"/>
    <s v="55600"/>
    <x v="2"/>
    <n v="556005200001"/>
    <n v="82"/>
    <s v="556005200001.82"/>
    <n v="198709"/>
    <s v="000000"/>
    <x v="9"/>
    <s v="U-20310"/>
    <m/>
    <n v="50540"/>
    <m/>
    <m/>
    <m/>
    <m/>
    <m/>
  </r>
  <r>
    <s v="WAUBUNO COMPRESSOR - ENGINE"/>
    <s v="11G-102"/>
    <s v="REGULATED"/>
    <s v="45600"/>
    <x v="2"/>
    <n v="456005200001"/>
    <n v="190"/>
    <s v="456005200001.190"/>
    <n v="199411"/>
    <s v="000000"/>
    <x v="9"/>
    <n v="20310"/>
    <n v="92534.01"/>
    <m/>
    <m/>
    <m/>
    <m/>
    <m/>
    <m/>
  </r>
  <r>
    <s v="WAUBUNO COMPRESSOR - ENGINE"/>
    <s v="11G-102"/>
    <s v="REGULATED"/>
    <s v="45600"/>
    <x v="2"/>
    <n v="456005200063"/>
    <n v="190"/>
    <s v="456005200063.190"/>
    <n v="200807"/>
    <s v="000000"/>
    <x v="9"/>
    <n v="20310"/>
    <n v="65348.29"/>
    <m/>
    <m/>
    <n v="10195.620000000001"/>
    <m/>
    <m/>
    <m/>
  </r>
  <r>
    <s v="WAUBUNO COMPRESSOR - ENGINE"/>
    <s v="11G-102"/>
    <s v="UNREGULATED"/>
    <s v="55600"/>
    <x v="2"/>
    <n v="556005200001"/>
    <n v="190"/>
    <s v="556005200001.190"/>
    <n v="199411"/>
    <s v="000000"/>
    <x v="9"/>
    <s v="U-20310"/>
    <m/>
    <n v="55905"/>
    <m/>
    <m/>
    <m/>
    <m/>
    <m/>
  </r>
  <r>
    <s v="WAUBUNO COMPRESSOR - FOUNDATION"/>
    <s v="11G-102"/>
    <s v="REGULATED"/>
    <s v="45600"/>
    <x v="2"/>
    <n v="456005200001"/>
    <n v="240"/>
    <s v="456005200001.240"/>
    <n v="198709"/>
    <s v="000000"/>
    <x v="9"/>
    <n v="20310"/>
    <n v="16752.41"/>
    <m/>
    <m/>
    <m/>
    <m/>
    <m/>
    <m/>
  </r>
  <r>
    <s v="WAUBUNO COMPRESSOR - FOUNDATION"/>
    <s v="11G-102"/>
    <s v="UNREGULATED"/>
    <s v="55600"/>
    <x v="2"/>
    <n v="556005200001"/>
    <n v="240"/>
    <s v="556005200001.240"/>
    <n v="198709"/>
    <s v="000000"/>
    <x v="9"/>
    <s v="U-20310"/>
    <m/>
    <n v="10121"/>
    <m/>
    <m/>
    <m/>
    <m/>
    <m/>
  </r>
  <r>
    <s v="WAUBUNO COMPRESSOR - HEAT EXCHANGER"/>
    <s v="11G-102"/>
    <s v="REGULATED"/>
    <s v="45600"/>
    <x v="2"/>
    <n v="456005200063"/>
    <n v="166"/>
    <s v="456005200063.166"/>
    <n v="200807"/>
    <s v="000000"/>
    <x v="9"/>
    <n v="20310"/>
    <n v="121401.35"/>
    <m/>
    <m/>
    <n v="13404.86"/>
    <m/>
    <m/>
    <m/>
  </r>
  <r>
    <s v="WAUBUNO COMPRESSOR - PIPE &amp; OTHER"/>
    <s v="11G-102"/>
    <s v="REGULATED"/>
    <s v="45600"/>
    <x v="2"/>
    <n v="456005200001"/>
    <n v="615"/>
    <s v="456005200001.615"/>
    <n v="199411"/>
    <s v="000000"/>
    <x v="9"/>
    <n v="20310"/>
    <n v="817924.81"/>
    <m/>
    <m/>
    <m/>
    <m/>
    <m/>
    <m/>
  </r>
  <r>
    <s v="WAUBUNO COMPRESSOR - PIPE &amp; OTHER"/>
    <s v="11G-102"/>
    <s v="UNREGULATED"/>
    <s v="55600"/>
    <x v="2"/>
    <n v="556005200001"/>
    <n v="615"/>
    <s v="556005200001.615"/>
    <n v="199411"/>
    <s v="000000"/>
    <x v="9"/>
    <s v="U-20310"/>
    <m/>
    <n v="494151"/>
    <m/>
    <m/>
    <m/>
    <m/>
    <m/>
  </r>
  <r>
    <s v="WAUBUNO COMPRESSOR - SCADA UPGRADE"/>
    <s v="11G-102"/>
    <s v="REGULATED"/>
    <s v="45600"/>
    <x v="2"/>
    <n v="456005200063"/>
    <n v="780"/>
    <s v="456005200063.780"/>
    <n v="200901"/>
    <s v="000000"/>
    <x v="9"/>
    <n v="20310"/>
    <n v="13051.71"/>
    <m/>
    <m/>
    <n v="2467.31"/>
    <m/>
    <m/>
    <m/>
  </r>
  <r>
    <s v="WAUBUNO COMPRESSOR - SCADA UPGRADE"/>
    <s v="11G-102"/>
    <s v="UNREGULATED"/>
    <s v="55600"/>
    <x v="2"/>
    <n v="556005200063"/>
    <n v="780"/>
    <s v="556005200063.780"/>
    <n v="200901"/>
    <s v="000000"/>
    <x v="9"/>
    <s v="U-20310"/>
    <m/>
    <n v="6411.29"/>
    <m/>
    <m/>
    <n v="17.190000000000001"/>
    <m/>
    <m/>
  </r>
  <r>
    <s v="WAUBUNO COMPRESSOR - SCRUBBER"/>
    <s v="11G-102"/>
    <s v="REGULATED"/>
    <s v="45600"/>
    <x v="2"/>
    <n v="456005200001"/>
    <n v="720"/>
    <s v="456005200001.720"/>
    <n v="198709"/>
    <s v="000000"/>
    <x v="9"/>
    <n v="20310"/>
    <n v="25096.23"/>
    <m/>
    <m/>
    <m/>
    <m/>
    <m/>
    <m/>
  </r>
  <r>
    <s v="WAUBUNO COMPRESSOR - SCRUBBER"/>
    <s v="11G-102"/>
    <s v="UNREGULATED"/>
    <s v="55600"/>
    <x v="2"/>
    <n v="556005200001"/>
    <n v="720"/>
    <s v="556005200001.720"/>
    <n v="198709"/>
    <s v="000000"/>
    <x v="9"/>
    <s v="U-20310"/>
    <m/>
    <n v="15162"/>
    <m/>
    <m/>
    <m/>
    <m/>
    <m/>
  </r>
  <r>
    <s v="WAUBUNO COMPRESSOR STN"/>
    <s v="11G-102"/>
    <s v="REGULATED"/>
    <s v="45000"/>
    <x v="7"/>
    <n v="450005200027"/>
    <n v="1995"/>
    <s v="450005200027.1995"/>
    <n v="199409"/>
    <s v="000000"/>
    <x v="9"/>
    <n v="20310"/>
    <n v="3973.63"/>
    <m/>
    <m/>
    <m/>
    <m/>
    <m/>
    <m/>
  </r>
  <r>
    <s v="WAUBUNO COMPRESSOR STN"/>
    <s v="11G-102"/>
    <s v="REGULATED"/>
    <s v="45000"/>
    <x v="7"/>
    <n v="450005200028"/>
    <n v="1988"/>
    <s v="450005200028.1988"/>
    <n v="198704"/>
    <s v="000000"/>
    <x v="9"/>
    <n v="20310"/>
    <n v="3496.8"/>
    <m/>
    <m/>
    <m/>
    <m/>
    <m/>
    <m/>
  </r>
  <r>
    <s v="WAUBUNO COMPRESSOR STN"/>
    <s v="11G-102"/>
    <s v="UNREGULATED"/>
    <s v="55000"/>
    <x v="7"/>
    <n v="550005200027"/>
    <n v="1995"/>
    <s v="550005200027.1995"/>
    <n v="199409"/>
    <s v="000000"/>
    <x v="9"/>
    <s v="U-20310"/>
    <m/>
    <n v="2401"/>
    <m/>
    <m/>
    <m/>
    <m/>
    <m/>
  </r>
  <r>
    <s v="WAUBUNO COMPRESSOR STN"/>
    <s v="11G-102"/>
    <s v="UNREGULATED"/>
    <s v="55000"/>
    <x v="7"/>
    <n v="550005200028"/>
    <n v="1988"/>
    <s v="550005200028.1988"/>
    <n v="198704"/>
    <s v="000000"/>
    <x v="9"/>
    <s v="U-20310"/>
    <m/>
    <n v="2112"/>
    <m/>
    <m/>
    <m/>
    <m/>
    <m/>
  </r>
  <r>
    <s v="WAUBUNO CONPRESSOR - ELECTRICAL/CONTROLS"/>
    <s v="11G-102"/>
    <s v="REGULATED"/>
    <s v="45600"/>
    <x v="2"/>
    <n v="456005200001"/>
    <n v="84"/>
    <s v="456005200001.84"/>
    <n v="198709"/>
    <s v="000000"/>
    <x v="9"/>
    <n v="20310"/>
    <n v="40801.82"/>
    <m/>
    <m/>
    <m/>
    <m/>
    <m/>
    <m/>
  </r>
  <r>
    <s v="WAUBUNO CONPRESSOR - ELECTRICAL/CONTROLS"/>
    <s v="11G-102"/>
    <s v="UNREGULATED"/>
    <s v="55600"/>
    <x v="2"/>
    <n v="556005200001"/>
    <n v="84"/>
    <s v="556005200001.84"/>
    <n v="198709"/>
    <s v="000000"/>
    <x v="9"/>
    <s v="U-20310"/>
    <m/>
    <n v="24651"/>
    <m/>
    <m/>
    <m/>
    <m/>
    <m/>
  </r>
  <r>
    <s v="WAUBUNO POOL - BASE PRESSURE GAS"/>
    <m/>
    <s v="REGULATED"/>
    <s v="45800"/>
    <x v="6"/>
    <n v="458005200001"/>
    <n v="1064"/>
    <s v="458005200001.1064"/>
    <n v="196403"/>
    <s v="000000"/>
    <x v="9"/>
    <n v="20310"/>
    <n v="15970.33"/>
    <m/>
    <m/>
    <m/>
    <m/>
    <m/>
    <m/>
  </r>
  <r>
    <s v="WAUBUNO POOL - BASE PRESSURE GAS"/>
    <m/>
    <s v="REGULATED"/>
    <s v="45800"/>
    <x v="6"/>
    <n v="458005200001"/>
    <n v="1078"/>
    <s v="458005200001.1078"/>
    <n v="197803"/>
    <s v="000000"/>
    <x v="9"/>
    <n v="20310"/>
    <n v="94274.7"/>
    <m/>
    <m/>
    <m/>
    <m/>
    <m/>
    <m/>
  </r>
  <r>
    <s v="WAUBUNO POOL - BASE PRESSURE GAS"/>
    <m/>
    <s v="REGULATED"/>
    <s v="45800"/>
    <x v="6"/>
    <n v="458005200001"/>
    <n v="2005"/>
    <s v="458005200001.2005"/>
    <n v="200512"/>
    <s v="000000"/>
    <x v="9"/>
    <n v="20310"/>
    <n v="8911.81"/>
    <m/>
    <m/>
    <m/>
    <m/>
    <m/>
    <m/>
  </r>
  <r>
    <s v="WAUBUNO POOL - BASE PRESSURE GAS"/>
    <m/>
    <s v="UNREGULATED"/>
    <s v="55800"/>
    <x v="6"/>
    <n v="558005200001"/>
    <n v="1064"/>
    <s v="558005200001.1064"/>
    <n v="196403"/>
    <s v="000000"/>
    <x v="9"/>
    <s v="U-20310"/>
    <m/>
    <n v="9648"/>
    <m/>
    <m/>
    <m/>
    <m/>
    <m/>
  </r>
  <r>
    <s v="WAUBUNO POOL - BASE PRESSURE GAS"/>
    <m/>
    <s v="UNREGULATED"/>
    <s v="55800"/>
    <x v="6"/>
    <n v="558005200001"/>
    <n v="1078"/>
    <s v="558005200001.1078"/>
    <n v="197803"/>
    <s v="000000"/>
    <x v="9"/>
    <s v="U-20310"/>
    <m/>
    <n v="56956"/>
    <m/>
    <m/>
    <m/>
    <m/>
    <m/>
  </r>
  <r>
    <s v="WAUBUNO POOL - BASE PRESSURE GAS"/>
    <m/>
    <s v="UNREGULATED"/>
    <s v="55800"/>
    <x v="6"/>
    <n v="558005200001"/>
    <n v="2005"/>
    <s v="558005200001.2005"/>
    <n v="200512"/>
    <s v="000000"/>
    <x v="9"/>
    <s v="U-20310"/>
    <m/>
    <n v="5384"/>
    <m/>
    <m/>
    <m/>
    <m/>
    <m/>
  </r>
  <r>
    <s v="WAUBUNO POOL - STEEL - NPS 4   (114.3)"/>
    <s v="11G-102"/>
    <s v="REGULATED"/>
    <s v="45500"/>
    <x v="3"/>
    <n v="455005200400"/>
    <n v="1056"/>
    <s v="455005200400.1056"/>
    <n v="195509"/>
    <s v="000000"/>
    <x v="9"/>
    <n v="20310"/>
    <n v="1431"/>
    <m/>
    <n v="1431"/>
    <m/>
    <m/>
    <m/>
    <m/>
  </r>
  <r>
    <s v="WAUBUNO POOL - STEEL - NPS 4   (114.3)"/>
    <s v="11G-102"/>
    <s v="REGULATED"/>
    <s v="45500"/>
    <x v="3"/>
    <n v="455005200400"/>
    <n v="1061"/>
    <s v="455005200400.1061"/>
    <n v="196009"/>
    <s v="000000"/>
    <x v="9"/>
    <n v="20310"/>
    <n v="2029"/>
    <m/>
    <n v="2029"/>
    <m/>
    <m/>
    <m/>
    <m/>
  </r>
  <r>
    <s v="WAUBUNO POOL - STEEL - NPS 6    (168.3)"/>
    <s v="11G-102"/>
    <s v="REGULATED"/>
    <s v="45500"/>
    <x v="3"/>
    <n v="455005200600"/>
    <n v="1061"/>
    <s v="455005200600.1061"/>
    <n v="196009"/>
    <s v="000000"/>
    <x v="9"/>
    <n v="20310"/>
    <n v="1988"/>
    <m/>
    <m/>
    <m/>
    <m/>
    <m/>
    <m/>
  </r>
  <r>
    <s v="WAUBUNO POOL - STEEL - NPS 6    (168.3)"/>
    <s v="11G-102"/>
    <s v="REGULATED"/>
    <s v="45500"/>
    <x v="3"/>
    <n v="455005200600"/>
    <n v="1065"/>
    <s v="455005200600.1065"/>
    <n v="196409"/>
    <s v="000000"/>
    <x v="9"/>
    <n v="20310"/>
    <n v="2309"/>
    <m/>
    <n v="2309"/>
    <m/>
    <m/>
    <m/>
    <m/>
  </r>
  <r>
    <s v="WAUBUNO POOL - STEEL - NPS 8    (219.1)"/>
    <s v="11G-102"/>
    <s v="REGULATED"/>
    <s v="45500"/>
    <x v="3"/>
    <n v="455005200800"/>
    <n v="1058"/>
    <s v="455005200800.1058"/>
    <n v="195709"/>
    <s v="000000"/>
    <x v="9"/>
    <n v="20310"/>
    <n v="1927"/>
    <m/>
    <m/>
    <m/>
    <m/>
    <m/>
    <m/>
  </r>
  <r>
    <s v="WAUBUNO POOL - STEEL - NPS 8    (219.1)"/>
    <s v="11G-102"/>
    <s v="REGULATED"/>
    <s v="45500"/>
    <x v="3"/>
    <n v="455005200800"/>
    <n v="1080"/>
    <s v="455005200800.1080"/>
    <n v="197909"/>
    <s v="000000"/>
    <x v="9"/>
    <n v="20310"/>
    <n v="519.54"/>
    <m/>
    <n v="519.54"/>
    <m/>
    <m/>
    <m/>
    <m/>
  </r>
  <r>
    <s v="WAUBUNO POOL - STEEL - NPS 8    (219.1)"/>
    <s v="11G-102"/>
    <s v="REGULATED"/>
    <s v="45500"/>
    <x v="3"/>
    <n v="455005200800"/>
    <n v="1088"/>
    <s v="455005200800.1088"/>
    <n v="198709"/>
    <s v="000000"/>
    <x v="9"/>
    <n v="20310"/>
    <n v="10348.040000000001"/>
    <m/>
    <m/>
    <m/>
    <m/>
    <m/>
    <m/>
  </r>
  <r>
    <s v="WAUBUNO POOL - STEEL - NPS 10   (273.0)"/>
    <s v="11G-102"/>
    <s v="REGULATED"/>
    <s v="45500"/>
    <x v="3"/>
    <n v="455005201000"/>
    <n v="1056"/>
    <s v="455005201000.1056"/>
    <n v="195509"/>
    <s v="000000"/>
    <x v="9"/>
    <n v="20310"/>
    <n v="877363.44"/>
    <m/>
    <m/>
    <m/>
    <m/>
    <m/>
    <m/>
  </r>
  <r>
    <s v="WAUBUNO POOL - STEEL - NPS 10   (273.0)"/>
    <s v="11G-102"/>
    <s v="REGULATED"/>
    <s v="45500"/>
    <x v="3"/>
    <n v="455005201000"/>
    <n v="1071"/>
    <s v="455005201000.1071"/>
    <n v="197009"/>
    <s v="000000"/>
    <x v="9"/>
    <n v="20310"/>
    <n v="562"/>
    <m/>
    <n v="562"/>
    <m/>
    <m/>
    <m/>
    <m/>
  </r>
  <r>
    <s v="WAUBUNO POOL - STEEL - NPS 10   (273.0)"/>
    <s v="11G-102"/>
    <s v="REGULATED"/>
    <s v="45500"/>
    <x v="3"/>
    <n v="455005201000"/>
    <n v="1080"/>
    <s v="455005201000.1080"/>
    <n v="197909"/>
    <s v="000000"/>
    <x v="9"/>
    <n v="20310"/>
    <n v="9171.7199999999993"/>
    <m/>
    <m/>
    <m/>
    <m/>
    <m/>
    <m/>
  </r>
  <r>
    <s v="WAUBUNO POOL - STEEL - NPS 10   (273.0)"/>
    <s v="11G-102"/>
    <s v="REGULATED"/>
    <s v="45500"/>
    <x v="3"/>
    <n v="455005201000"/>
    <n v="1088"/>
    <s v="455005201000.1088"/>
    <n v="198709"/>
    <s v="000000"/>
    <x v="9"/>
    <n v="20310"/>
    <n v="12561.87"/>
    <m/>
    <m/>
    <m/>
    <m/>
    <m/>
    <m/>
  </r>
  <r>
    <s v="WAUBUNO POOL - STEEL - NPS 10   (273.0)"/>
    <s v="11G-102"/>
    <s v="REGULATED"/>
    <s v="45500"/>
    <x v="3"/>
    <n v="455005201000"/>
    <n v="2005"/>
    <s v="455005201000.2005"/>
    <n v="200512"/>
    <s v="000000"/>
    <x v="9"/>
    <n v="20310"/>
    <n v="27550.13"/>
    <m/>
    <m/>
    <m/>
    <m/>
    <m/>
    <m/>
  </r>
  <r>
    <s v="WAUBUNO POOL - STEEL - NPS 10   (273.0)"/>
    <s v="11G-102"/>
    <s v="REGULATED"/>
    <s v="45500"/>
    <x v="3"/>
    <n v="455005201000"/>
    <n v="2006"/>
    <s v="455005201000.2006"/>
    <n v="200612"/>
    <s v="000000"/>
    <x v="9"/>
    <n v="20310"/>
    <n v="120008.86"/>
    <m/>
    <m/>
    <m/>
    <m/>
    <m/>
    <m/>
  </r>
  <r>
    <s v="WAUBUNO POOL - STEEL - NPS 10   (273.0)"/>
    <s v="11G-102"/>
    <s v="REGULATED"/>
    <s v="45500"/>
    <x v="3"/>
    <n v="455005201000"/>
    <n v="2012"/>
    <s v="455005201000.2012"/>
    <n v="201209"/>
    <s v="000000"/>
    <x v="9"/>
    <n v="20310"/>
    <n v="0"/>
    <m/>
    <m/>
    <m/>
    <m/>
    <m/>
    <m/>
  </r>
  <r>
    <s v="WAUBUNO POOL - STEEL - NPS 10   (273.0)"/>
    <s v="11G-102"/>
    <s v="REGULATED"/>
    <s v="45500"/>
    <x v="3"/>
    <n v="455005201000"/>
    <n v="2016"/>
    <s v="455005201000.2016"/>
    <n v="201612"/>
    <s v="000000"/>
    <x v="9"/>
    <n v="20310"/>
    <n v="0"/>
    <m/>
    <m/>
    <m/>
    <m/>
    <m/>
    <m/>
  </r>
  <r>
    <s v="WAUBUNO POOL - STEEL - NPS 10   (273.0)"/>
    <s v="11G-102"/>
    <s v="REGULATED"/>
    <s v="45500"/>
    <x v="3"/>
    <n v="455005201000"/>
    <n v="2017"/>
    <s v="455005201000.2017"/>
    <n v="201712"/>
    <s v="000000"/>
    <x v="9"/>
    <n v="20310"/>
    <n v="0"/>
    <m/>
    <m/>
    <m/>
    <m/>
    <m/>
    <m/>
  </r>
  <r>
    <s v="WAUBUNO POOL - MAJOR VLVE ASSEMBLY (156 POOL LIN"/>
    <s v="11G-102"/>
    <s v="REGULATED"/>
    <s v="45500"/>
    <x v="3"/>
    <n v="455005210095"/>
    <n v="1089"/>
    <s v="455005210095.1089"/>
    <n v="198809"/>
    <s v="000000"/>
    <x v="9"/>
    <n v="20310"/>
    <n v="18326.22"/>
    <m/>
    <m/>
    <m/>
    <m/>
    <m/>
    <m/>
  </r>
  <r>
    <s v="Waubuno Well UW2 - ID 1984 Groundbed #106"/>
    <s v="11G-102"/>
    <s v="REGULATED"/>
    <s v="45500"/>
    <x v="3"/>
    <n v="455005220106"/>
    <n v="2016"/>
    <s v="455005220106.2016"/>
    <n v="201612"/>
    <s v="000000"/>
    <x v="9"/>
    <n v="20310"/>
    <n v="56418.05"/>
    <m/>
    <m/>
    <m/>
    <m/>
    <m/>
    <m/>
  </r>
  <r>
    <s v="WAUBUNO POOL - RECEIVER AT DAWN - NPS 10"/>
    <s v="11G-102"/>
    <s v="REGULATED"/>
    <s v="45500"/>
    <x v="3"/>
    <n v="455005260001"/>
    <n v="2001"/>
    <s v="455005260001.2001"/>
    <n v="200109"/>
    <s v="000000"/>
    <x v="9"/>
    <n v="20310"/>
    <n v="10302.44"/>
    <m/>
    <m/>
    <m/>
    <m/>
    <m/>
    <m/>
  </r>
  <r>
    <s v="WAUBUNO POOL - STEEL - NPS 6    (168.3)"/>
    <s v="11G-102"/>
    <s v="UNREGULATED"/>
    <s v="55500"/>
    <x v="3"/>
    <n v="555005200600"/>
    <n v="1061"/>
    <s v="555005200600.1061"/>
    <n v="196009"/>
    <s v="000000"/>
    <x v="9"/>
    <s v="U-20310"/>
    <m/>
    <n v="1201"/>
    <m/>
    <m/>
    <m/>
    <m/>
    <m/>
  </r>
  <r>
    <s v="WAUBUNO POOL - STEEL - NPS 8    (219.1)"/>
    <s v="11G-102"/>
    <s v="UNREGULATED"/>
    <s v="55500"/>
    <x v="3"/>
    <n v="555005200800"/>
    <n v="1058"/>
    <s v="555005200800.1058"/>
    <n v="195709"/>
    <s v="000000"/>
    <x v="9"/>
    <s v="U-20310"/>
    <m/>
    <n v="1165"/>
    <m/>
    <m/>
    <m/>
    <m/>
    <m/>
  </r>
  <r>
    <s v="WAUBUNO POOL - STEEL - NPS 8    (219.1)"/>
    <s v="11G-102"/>
    <s v="UNREGULATED"/>
    <s v="55500"/>
    <x v="3"/>
    <n v="555005200800"/>
    <n v="1088"/>
    <s v="555005200800.1088"/>
    <n v="198709"/>
    <s v="000000"/>
    <x v="9"/>
    <s v="U-20310"/>
    <m/>
    <n v="6252"/>
    <m/>
    <m/>
    <m/>
    <m/>
    <m/>
  </r>
  <r>
    <s v="WAUBUNO POOL - STEEL - NPS 10   (273.0)"/>
    <s v="11G-102"/>
    <s v="UNREGULATED"/>
    <s v="55500"/>
    <x v="3"/>
    <n v="555005201000"/>
    <n v="1056"/>
    <s v="555005201000.1056"/>
    <n v="195509"/>
    <s v="000000"/>
    <x v="9"/>
    <s v="U-20310"/>
    <m/>
    <n v="523391.31"/>
    <m/>
    <m/>
    <m/>
    <m/>
    <m/>
  </r>
  <r>
    <s v="WAUBUNO POOL - STEEL - NPS 10   (273.0)"/>
    <s v="11G-102"/>
    <s v="UNREGULATED"/>
    <s v="55500"/>
    <x v="3"/>
    <n v="555005201000"/>
    <n v="1080"/>
    <s v="555005201000.1080"/>
    <n v="197909"/>
    <s v="000000"/>
    <x v="9"/>
    <s v="U-20310"/>
    <m/>
    <n v="5541"/>
    <m/>
    <m/>
    <m/>
    <m/>
    <m/>
  </r>
  <r>
    <s v="WAUBUNO POOL - STEEL - NPS 10   (273.0)"/>
    <s v="11G-102"/>
    <s v="UNREGULATED"/>
    <s v="55500"/>
    <x v="3"/>
    <n v="555005201000"/>
    <n v="1088"/>
    <s v="555005201000.1088"/>
    <n v="198709"/>
    <s v="000000"/>
    <x v="9"/>
    <s v="U-20310"/>
    <m/>
    <n v="7589.25"/>
    <m/>
    <m/>
    <m/>
    <m/>
    <m/>
  </r>
  <r>
    <s v="WAUBUNO POOL - STEEL - NPS 10   (273.0)"/>
    <s v="11G-102"/>
    <s v="UNREGULATED"/>
    <s v="55500"/>
    <x v="3"/>
    <n v="555005201000"/>
    <n v="2005"/>
    <s v="555005201000.2005"/>
    <n v="200512"/>
    <s v="000000"/>
    <x v="9"/>
    <s v="U-20310"/>
    <m/>
    <n v="16644"/>
    <m/>
    <m/>
    <m/>
    <m/>
    <m/>
  </r>
  <r>
    <s v="WAUBUNO POOL - STEEL - NPS 10   (273.0)"/>
    <s v="11G-102"/>
    <s v="UNREGULATED"/>
    <s v="55500"/>
    <x v="3"/>
    <n v="555005201000"/>
    <n v="2006"/>
    <s v="555005201000.2006"/>
    <n v="200612"/>
    <s v="000000"/>
    <x v="9"/>
    <s v="U-20310"/>
    <m/>
    <n v="72503"/>
    <m/>
    <m/>
    <m/>
    <m/>
    <m/>
  </r>
  <r>
    <s v="WAUBUNO POOL - STEEL - NPS 10   (273.0)"/>
    <s v="11G-102"/>
    <s v="UNREGULATED"/>
    <s v="55500"/>
    <x v="3"/>
    <n v="555005201000"/>
    <n v="2012"/>
    <s v="555005201000.2012"/>
    <n v="201209"/>
    <s v="000000"/>
    <x v="9"/>
    <s v="U-20310"/>
    <m/>
    <n v="0"/>
    <m/>
    <m/>
    <m/>
    <m/>
    <m/>
  </r>
  <r>
    <s v="WAUBUNO POOL - STEEL - NPS 10   (273.0)"/>
    <s v="11G-102"/>
    <s v="UNREGULATED"/>
    <s v="55500"/>
    <x v="3"/>
    <n v="555005201000"/>
    <n v="2016"/>
    <s v="555005201000.2016"/>
    <n v="201612"/>
    <s v="000000"/>
    <x v="9"/>
    <s v="U-20310"/>
    <m/>
    <n v="0"/>
    <m/>
    <m/>
    <m/>
    <m/>
    <m/>
  </r>
  <r>
    <s v="WAUBUNO POOL - STEEL - NPS 10   (273.0)"/>
    <s v="11G-102"/>
    <s v="UNREGULATED"/>
    <s v="55500"/>
    <x v="3"/>
    <n v="555005201000"/>
    <n v="2017"/>
    <s v="555005201000.2017"/>
    <n v="201712"/>
    <s v="000000"/>
    <x v="9"/>
    <s v="U-20310"/>
    <m/>
    <n v="0"/>
    <m/>
    <m/>
    <m/>
    <m/>
    <m/>
  </r>
  <r>
    <s v="WAUBUNO POOL - MAJOR VLVE ASSEMBLY (156 POOL LIN"/>
    <s v="11G-102"/>
    <s v="UNREGULATED"/>
    <s v="55500"/>
    <x v="3"/>
    <n v="555005210095"/>
    <n v="1089"/>
    <s v="555005210095.1089"/>
    <n v="198809"/>
    <s v="000000"/>
    <x v="9"/>
    <s v="U-20310"/>
    <m/>
    <n v="11072"/>
    <m/>
    <m/>
    <m/>
    <m/>
    <m/>
  </r>
  <r>
    <s v="WAUBUNO POOL STATION"/>
    <s v="11G-102"/>
    <s v="REGULATED"/>
    <s v="45700"/>
    <x v="0"/>
    <n v="457005200205"/>
    <n v="615"/>
    <s v="457005200205.615"/>
    <n v="199610"/>
    <s v="000000"/>
    <x v="9"/>
    <n v="20310"/>
    <n v="597.66999999999996"/>
    <m/>
    <m/>
    <m/>
    <m/>
    <m/>
    <m/>
  </r>
  <r>
    <s v="WAUBUNO POOL STATION"/>
    <s v="11G-102"/>
    <s v="REGULATED"/>
    <s v="45700"/>
    <x v="0"/>
    <n v="457005200205"/>
    <n v="780"/>
    <s v="457005200205.780"/>
    <n v="199610"/>
    <s v="000000"/>
    <x v="9"/>
    <n v="20310"/>
    <n v="724.99"/>
    <m/>
    <m/>
    <m/>
    <m/>
    <m/>
    <m/>
  </r>
  <r>
    <s v="WAUBUNO POOL STATION"/>
    <s v="11G-102"/>
    <s v="UNREGULATED"/>
    <s v="55700"/>
    <x v="0"/>
    <n v="557005200205"/>
    <n v="615"/>
    <s v="557005200205.615"/>
    <n v="199610"/>
    <s v="000000"/>
    <x v="9"/>
    <s v="U-20310"/>
    <m/>
    <n v="361.67"/>
    <m/>
    <m/>
    <m/>
    <m/>
    <m/>
  </r>
  <r>
    <s v="WAUBUNO POOL STATION"/>
    <s v="11G-102"/>
    <s v="UNREGULATED"/>
    <s v="55700"/>
    <x v="0"/>
    <n v="557005200205"/>
    <n v="780"/>
    <s v="557005200205.780"/>
    <n v="199610"/>
    <s v="000000"/>
    <x v="9"/>
    <s v="U-20310"/>
    <m/>
    <n v="438.71"/>
    <m/>
    <m/>
    <m/>
    <m/>
    <m/>
  </r>
  <r>
    <s v="11G-101V, STO HPC WAUBUNO"/>
    <s v="11G-102"/>
    <s v="REGULATED"/>
    <s v="45700"/>
    <x v="0"/>
    <n v="457005200211"/>
    <n v="615"/>
    <s v="457005200211.615"/>
    <n v="201812"/>
    <s v="000000"/>
    <x v="9"/>
    <n v="20310"/>
    <n v="52730.720000000001"/>
    <m/>
    <m/>
    <m/>
    <m/>
    <m/>
    <m/>
  </r>
  <r>
    <s v="11G-102, STO HPC WAUBUNO"/>
    <s v="11G-102"/>
    <s v="UNREGULATED"/>
    <s v="55700"/>
    <x v="0"/>
    <n v="557005200211"/>
    <n v="615"/>
    <s v="557005200211.615"/>
    <n v="201812"/>
    <s v="000000"/>
    <x v="9"/>
    <s v="U-20310"/>
    <m/>
    <n v="31909.279999999999"/>
    <m/>
    <m/>
    <m/>
    <m/>
    <m/>
  </r>
  <r>
    <s v="11G-102, STO HPC S&amp;T"/>
    <s v="11G-102"/>
    <s v="REGULATED"/>
    <s v="45700"/>
    <x v="0"/>
    <n v="457005200217"/>
    <n v="615"/>
    <s v="457005200217.615"/>
    <n v="201812"/>
    <s v="000000"/>
    <x v="9"/>
    <n v="20310"/>
    <n v="3958.46"/>
    <m/>
    <m/>
    <m/>
    <m/>
    <m/>
    <m/>
  </r>
  <r>
    <s v="11G-102, STO HPC S&amp;T, WAUBUNO"/>
    <s v="11G-102"/>
    <s v="UNREGULATED"/>
    <s v="55700"/>
    <x v="0"/>
    <n v="557005200217"/>
    <n v="615"/>
    <s v="557005200217.615"/>
    <n v="201812"/>
    <s v="000000"/>
    <x v="9"/>
    <s v="U-20310"/>
    <m/>
    <n v="2395.41"/>
    <m/>
    <m/>
    <m/>
    <m/>
    <m/>
  </r>
  <r>
    <s v="Waubuno Well UW2 - ID 1984 Groundbed #106"/>
    <s v="11G-102"/>
    <s v="UNREGULATED"/>
    <s v="55500"/>
    <x v="3"/>
    <n v="555005220106"/>
    <n v="2016"/>
    <s v="555005220106.2016"/>
    <n v="201612"/>
    <s v="000000"/>
    <x v="9"/>
    <s v="U-20310"/>
    <m/>
    <n v="34140.620000000003"/>
    <m/>
    <m/>
    <m/>
    <m/>
    <m/>
  </r>
  <r>
    <s v="WAUBUNO POOL - RECEIVER AT DAWN - NPS 10"/>
    <s v="11G-102"/>
    <s v="UNREGULATED"/>
    <s v="55500"/>
    <x v="3"/>
    <n v="555005260001"/>
    <n v="2001"/>
    <s v="555005260001.2001"/>
    <n v="200109"/>
    <s v="000000"/>
    <x v="9"/>
    <s v="U-20310"/>
    <m/>
    <n v="6224"/>
    <m/>
    <m/>
    <m/>
    <m/>
    <m/>
  </r>
  <r>
    <s v="WaubunoX152 - Park/Walks/Curb"/>
    <s v="11G-102"/>
    <s v="REGULATED"/>
    <s v="45200"/>
    <x v="1"/>
    <n v="452005200275"/>
    <n v="752"/>
    <s v="452005200275.752"/>
    <n v="201612"/>
    <s v="000000"/>
    <x v="9"/>
    <n v="20310"/>
    <n v="4566.55"/>
    <m/>
    <m/>
    <m/>
    <m/>
    <m/>
    <m/>
  </r>
  <r>
    <s v="WaubunoX152 - Park/Walks/Curb"/>
    <s v="11G-102"/>
    <s v="UNREGULATED"/>
    <s v="55200"/>
    <x v="1"/>
    <n v="552005200275"/>
    <n v="752"/>
    <s v="552005200275.752"/>
    <n v="201612"/>
    <s v="000000"/>
    <x v="9"/>
    <s v="U-20310"/>
    <m/>
    <n v="2763.39"/>
    <m/>
    <m/>
    <m/>
    <m/>
    <m/>
  </r>
  <r>
    <s v="SOMBRA - WELL IS8 - ID 2153"/>
    <s v="10F-301"/>
    <s v="UNREGULATED"/>
    <s v="55300"/>
    <x v="5"/>
    <n v="553005500640"/>
    <n v="910"/>
    <s v="553005500640.910"/>
    <n v="201712"/>
    <s v="000000"/>
    <x v="0"/>
    <s v="U-20310"/>
    <m/>
    <n v="20576.240000000002"/>
    <m/>
    <m/>
    <m/>
    <m/>
    <m/>
  </r>
  <r>
    <s v="SOMBRA, STO STORAGE WELL UPGRADES"/>
    <m/>
    <s v="UNREGULATED"/>
    <s v="55300"/>
    <x v="5"/>
    <n v="553005500686"/>
    <n v="910"/>
    <s v="553005500686.910"/>
    <n v="201812"/>
    <s v="000000"/>
    <x v="0"/>
    <s v="U-20310"/>
    <m/>
    <n v="49961.2"/>
    <m/>
    <m/>
    <m/>
    <m/>
    <m/>
  </r>
  <r>
    <s v="WELL 10929, TIPPERARY WELL MEASUREMENT UPGRADE"/>
    <s v="21L-602"/>
    <s v="UNREGULATED"/>
    <s v="55300"/>
    <x v="5"/>
    <n v="553004800665"/>
    <n v="910"/>
    <s v="553004800665.910"/>
    <n v="201812"/>
    <s v="000000"/>
    <x v="24"/>
    <s v="U-20310"/>
    <m/>
    <n v="10729.45"/>
    <m/>
    <m/>
    <m/>
    <m/>
    <m/>
  </r>
  <r>
    <s v="Dawn 156, Well 286, Well Optimization, 11G-602"/>
    <s v="11G-602"/>
    <s v="UNREGULATED"/>
    <s v="55300"/>
    <x v="5"/>
    <n v="553006500657"/>
    <n v="910"/>
    <s v="553006500657.910"/>
    <n v="201809"/>
    <s v="000000"/>
    <x v="11"/>
    <s v="U-20310"/>
    <m/>
    <n v="10435.4"/>
    <m/>
    <m/>
    <m/>
    <m/>
    <m/>
  </r>
  <r>
    <s v="Dawn 156, Well 287, Well Optimization, 11G-602"/>
    <s v="11G-602"/>
    <s v="UNREGULATED"/>
    <s v="55300"/>
    <x v="5"/>
    <n v="553006500658"/>
    <n v="910"/>
    <s v="553006500658.910"/>
    <n v="201809"/>
    <s v="000000"/>
    <x v="11"/>
    <s v="U-20310"/>
    <m/>
    <n v="19013.48"/>
    <m/>
    <m/>
    <m/>
    <m/>
    <m/>
  </r>
  <r>
    <s v="WELL 11192, DAWN 156 WELL MEASUREMENT UPGRADE"/>
    <s v="11G-602"/>
    <s v="UNREGULATED"/>
    <s v="55300"/>
    <x v="5"/>
    <n v="553006500674"/>
    <n v="910"/>
    <s v="553006500674.910"/>
    <n v="201812"/>
    <s v="000000"/>
    <x v="11"/>
    <s v="U-20310"/>
    <m/>
    <n v="6996.79"/>
    <m/>
    <m/>
    <m/>
    <m/>
    <m/>
  </r>
  <r>
    <s v="WELL 11165, DAWN 156 WELL MEASUREMENT UPGRADE"/>
    <s v="11G-602"/>
    <s v="UNREGULATED"/>
    <s v="55300"/>
    <x v="5"/>
    <n v="553006500675"/>
    <n v="910"/>
    <s v="553006500675.910"/>
    <n v="201812"/>
    <s v="000000"/>
    <x v="11"/>
    <s v="U-20310"/>
    <m/>
    <n v="6996.79"/>
    <m/>
    <m/>
    <m/>
    <m/>
    <m/>
  </r>
  <r>
    <s v="Well 11203,HTLP Tipperary Well Measurement Upgra"/>
    <s v="21L-602"/>
    <s v="UNREGULATED"/>
    <s v="55300"/>
    <x v="5"/>
    <n v="553004800663"/>
    <n v="910"/>
    <s v="553004800663.910"/>
    <n v="201812"/>
    <s v="000000"/>
    <x v="24"/>
    <s v="U-20310"/>
    <m/>
    <n v="10729.45"/>
    <m/>
    <m/>
    <m/>
    <m/>
    <m/>
  </r>
  <r>
    <s v="WELL 11399, TIPPERARY WELL MEASUREMENT UPGRADE"/>
    <s v="21L-602"/>
    <s v="UNREGULATED"/>
    <s v="55300"/>
    <x v="5"/>
    <n v="553004800666"/>
    <n v="910"/>
    <s v="553004800666.910"/>
    <n v="201812"/>
    <s v="000000"/>
    <x v="24"/>
    <s v="U-20310"/>
    <m/>
    <n v="10729.45"/>
    <m/>
    <m/>
    <m/>
    <m/>
    <m/>
  </r>
  <r>
    <s v="WELL 11777, TIPPERARY WELL MEASUREMENT UPGRADE"/>
    <s v="21L-602"/>
    <s v="UNREGULATED"/>
    <s v="55300"/>
    <x v="5"/>
    <n v="553004800667"/>
    <n v="910"/>
    <s v="553004800667.910"/>
    <n v="201812"/>
    <s v="000000"/>
    <x v="24"/>
    <s v="U-20310"/>
    <m/>
    <n v="10729.53"/>
    <m/>
    <m/>
    <m/>
    <m/>
    <m/>
  </r>
  <r>
    <s v="WELL 11778, HTLP TIPPERARY WELL MEASUREMNT UPGRA"/>
    <s v="21L-602"/>
    <s v="UNREGULATED"/>
    <s v="55300"/>
    <x v="5"/>
    <n v="553004800664"/>
    <n v="910"/>
    <s v="553004800664.910"/>
    <n v="201812"/>
    <s v="000000"/>
    <x v="24"/>
    <s v="U-20310"/>
    <m/>
    <n v="10729.45"/>
    <m/>
    <m/>
    <m/>
    <m/>
    <m/>
  </r>
  <r>
    <s v="WELL 1973, PAYNE WELL MEASUREMENT UPGRADE"/>
    <s v="12F-502"/>
    <s v="REGULATED"/>
    <s v="45300"/>
    <x v="5"/>
    <n v="453005300668"/>
    <n v="910"/>
    <s v="453005300668.910"/>
    <n v="201812"/>
    <s v="000000"/>
    <x v="33"/>
    <n v="20310"/>
    <n v="7957.21"/>
    <m/>
    <m/>
    <m/>
    <m/>
    <m/>
    <m/>
  </r>
  <r>
    <s v="WELL 1926, PAYNE WELL MEASUREMENT UPGRADE"/>
    <s v="12F-502"/>
    <s v="UNREGULATED"/>
    <s v="55300"/>
    <x v="5"/>
    <n v="553005300670"/>
    <n v="910"/>
    <s v="553005300670.910"/>
    <n v="201812"/>
    <s v="000000"/>
    <x v="33"/>
    <s v="U-20310"/>
    <m/>
    <n v="10089.4"/>
    <m/>
    <m/>
    <m/>
    <m/>
    <m/>
  </r>
  <r>
    <s v="WELL 1974, PAYNE WELL MEASUREMENT UPGRADE"/>
    <s v="12F-502"/>
    <s v="REGULATED"/>
    <s v="45300"/>
    <x v="5"/>
    <n v="453005300669"/>
    <n v="910"/>
    <s v="453005300669.910"/>
    <n v="201812"/>
    <s v="000000"/>
    <x v="33"/>
    <n v="20310"/>
    <n v="7957.21"/>
    <m/>
    <m/>
    <m/>
    <m/>
    <m/>
    <m/>
  </r>
  <r>
    <s v="WELL 1973, PAYNE WELL MEASUREMENT UPGRADE"/>
    <s v="12F-502"/>
    <s v="UNREGULATED"/>
    <s v="55300"/>
    <x v="5"/>
    <n v="553005300668"/>
    <n v="910"/>
    <s v="553005300668.910"/>
    <n v="201812"/>
    <s v="000000"/>
    <x v="33"/>
    <s v="U-20310"/>
    <m/>
    <n v="10086.379999999999"/>
    <m/>
    <m/>
    <m/>
    <m/>
    <m/>
  </r>
  <r>
    <s v="WELL 1926, PAYNE WELL MEASUREMENT UPGRADE"/>
    <s v="12F-502"/>
    <s v="REGULATED"/>
    <s v="45300"/>
    <x v="5"/>
    <n v="453005300670"/>
    <n v="910"/>
    <s v="453005300670.910"/>
    <n v="201812"/>
    <s v="000000"/>
    <x v="33"/>
    <n v="20310"/>
    <n v="7959.66"/>
    <m/>
    <m/>
    <m/>
    <m/>
    <m/>
    <m/>
  </r>
  <r>
    <s v="WELL 1974, PAYNE WELL MEASUREMENT UPGRADE"/>
    <s v="12F-502"/>
    <s v="UNREGULATED"/>
    <s v="55300"/>
    <x v="5"/>
    <n v="553005300669"/>
    <n v="910"/>
    <s v="553005300669.910"/>
    <n v="201812"/>
    <s v="000000"/>
    <x v="33"/>
    <s v="U-20310"/>
    <m/>
    <n v="10086.379999999999"/>
    <m/>
    <m/>
    <m/>
    <m/>
    <m/>
  </r>
  <r>
    <s v="WELL 2034, DAWN 156 WELL MEASUREMENT UPGRADE"/>
    <s v="11G-602"/>
    <s v="UNREGULATED"/>
    <s v="55300"/>
    <x v="5"/>
    <n v="553006500676"/>
    <n v="910"/>
    <s v="553006500676.910"/>
    <n v="201812"/>
    <s v="000000"/>
    <x v="11"/>
    <s v="U-20310"/>
    <m/>
    <n v="6998.89"/>
    <m/>
    <m/>
    <m/>
    <m/>
    <m/>
  </r>
  <r>
    <s v="DAWN 156, STO STORAGE WELL UPGRADES"/>
    <m/>
    <s v="UNREGULATED"/>
    <s v="55300"/>
    <x v="5"/>
    <n v="553006500687"/>
    <n v="910"/>
    <s v="553006500687.910"/>
    <n v="201812"/>
    <s v="000000"/>
    <x v="11"/>
    <s v="U-20310"/>
    <m/>
    <n v="102970.43"/>
    <m/>
    <m/>
    <m/>
    <m/>
    <m/>
  </r>
  <r>
    <s v="WELL 4592, OIL SPRINGS EAST WELL MEASUREMNT UPGR"/>
    <s v="11H-206"/>
    <s v="REGULATED"/>
    <s v="45300"/>
    <x v="5"/>
    <n v="453006200677"/>
    <n v="910"/>
    <s v="453006200677.910"/>
    <n v="201812"/>
    <s v="000000"/>
    <x v="12"/>
    <n v="20310"/>
    <n v="1788.25"/>
    <m/>
    <m/>
    <m/>
    <m/>
    <m/>
    <m/>
  </r>
  <r>
    <s v="WELL 8314, EDYS MILLS WELL MEASUREMENT UPGRADE"/>
    <s v="11H-506"/>
    <s v="REGULATED"/>
    <s v="45300"/>
    <x v="5"/>
    <n v="453006700671"/>
    <n v="910"/>
    <s v="453006700671.910"/>
    <n v="201812"/>
    <s v="000000"/>
    <x v="35"/>
    <n v="20310"/>
    <n v="12343.05"/>
    <m/>
    <m/>
    <m/>
    <m/>
    <m/>
    <m/>
  </r>
  <r>
    <s v="WELL 8314, EDYS MILLS WELL MEASUREMENT UPGRADE"/>
    <s v="11H-506"/>
    <s v="UNREGULATED"/>
    <s v="55300"/>
    <x v="5"/>
    <n v="553006700671"/>
    <n v="910"/>
    <s v="553006700671.910"/>
    <n v="201812"/>
    <s v="000000"/>
    <x v="35"/>
    <s v="U-20310"/>
    <m/>
    <n v="11347.92"/>
    <m/>
    <m/>
    <m/>
    <m/>
    <m/>
  </r>
  <r>
    <s v="WELL 9847, ROSEDALE WELL MEASUREMENT UPGRADE"/>
    <s v="11H-401"/>
    <s v="REGULATED"/>
    <s v="45300"/>
    <x v="5"/>
    <n v="453005900673"/>
    <n v="910"/>
    <s v="453005900673.910"/>
    <n v="201812"/>
    <s v="000000"/>
    <x v="39"/>
    <n v="20310"/>
    <n v="7302.22"/>
    <m/>
    <m/>
    <m/>
    <m/>
    <m/>
    <m/>
  </r>
  <r>
    <s v="Well D264 (47-49), Well Optimization"/>
    <s v="10G-310"/>
    <s v="REGULATED"/>
    <s v="45300"/>
    <x v="5"/>
    <n v="453006300653"/>
    <n v="910"/>
    <s v="453006300653.910"/>
    <n v="201809"/>
    <s v="000000"/>
    <x v="8"/>
    <n v="20310"/>
    <n v="35742.089999999997"/>
    <m/>
    <m/>
    <m/>
    <m/>
    <m/>
    <m/>
  </r>
  <r>
    <s v="WELL ID 2050, DAWN 167 POOL, WELL MEASUREMNT UPG"/>
    <s v="11H-602"/>
    <s v="REGULATED"/>
    <s v="45300"/>
    <x v="5"/>
    <n v="453006000679"/>
    <n v="910"/>
    <s v="453006000679.910"/>
    <n v="201812"/>
    <s v="000000"/>
    <x v="13"/>
    <n v="20310"/>
    <n v="4823.49"/>
    <m/>
    <m/>
    <m/>
    <m/>
    <m/>
    <m/>
  </r>
  <r>
    <s v="WELL ID 2050, DAWN 167 POOL, WELL MEASUREMNT UPG"/>
    <s v="11H-602"/>
    <s v="UNREGULATED"/>
    <s v="55300"/>
    <x v="5"/>
    <n v="553006000679"/>
    <n v="910"/>
    <s v="553006000679.910"/>
    <n v="201812"/>
    <s v="000000"/>
    <x v="13"/>
    <s v="U-20310"/>
    <m/>
    <n v="6064.75"/>
    <m/>
    <m/>
    <m/>
    <m/>
    <m/>
  </r>
  <r>
    <s v="WELL ID 2051, DAWN 167 POOL, WELL MEASUREMNT UPG"/>
    <s v="11H-602"/>
    <s v="REGULATED"/>
    <s v="45300"/>
    <x v="5"/>
    <n v="453006000680"/>
    <n v="910"/>
    <s v="453006000680.910"/>
    <n v="201812"/>
    <s v="000000"/>
    <x v="13"/>
    <n v="20310"/>
    <n v="4824.95"/>
    <m/>
    <m/>
    <m/>
    <m/>
    <m/>
    <m/>
  </r>
  <r>
    <s v="WELL ID 2051, DAWN 167 POOL, WELL MEASUREMNT UPG"/>
    <s v="11H-602"/>
    <s v="UNREGULATED"/>
    <s v="55300"/>
    <x v="5"/>
    <n v="553006000680"/>
    <n v="910"/>
    <s v="553006000680.910"/>
    <n v="201812"/>
    <s v="000000"/>
    <x v="13"/>
    <s v="U-20310"/>
    <m/>
    <n v="6066.58"/>
    <m/>
    <m/>
    <m/>
    <m/>
    <m/>
  </r>
  <r>
    <s v="WELL ID 2084,DAWN 167 POOL,WELL MEASUREMNT UPGRA"/>
    <s v="11H-602"/>
    <s v="REGULATED"/>
    <s v="45300"/>
    <x v="5"/>
    <n v="453006000678"/>
    <n v="910"/>
    <s v="453006000678.910"/>
    <n v="201812"/>
    <s v="000000"/>
    <x v="13"/>
    <n v="20310"/>
    <n v="4823.49"/>
    <m/>
    <m/>
    <m/>
    <m/>
    <m/>
    <m/>
  </r>
  <r>
    <s v="WELL ID 2084,DAWN 167 POOL,WELL MEASUREMNT UPGRA"/>
    <s v="11H-602"/>
    <s v="UNREGULATED"/>
    <s v="55300"/>
    <x v="5"/>
    <n v="553006000678"/>
    <n v="910"/>
    <s v="553006000678.910"/>
    <n v="201812"/>
    <s v="000000"/>
    <x v="13"/>
    <s v="U-20310"/>
    <m/>
    <n v="6064.75"/>
    <m/>
    <m/>
    <m/>
    <m/>
    <m/>
  </r>
  <r>
    <s v="WELL ID 2404, EDYS MILLS WELL MEASUREMENT UPGRAD"/>
    <s v="11H-506"/>
    <s v="REGULATED"/>
    <s v="45300"/>
    <x v="5"/>
    <n v="453006700672"/>
    <n v="910"/>
    <s v="453006700672.910"/>
    <n v="201812"/>
    <s v="000000"/>
    <x v="35"/>
    <n v="20310"/>
    <n v="12342.82"/>
    <m/>
    <m/>
    <m/>
    <m/>
    <m/>
    <m/>
  </r>
  <r>
    <s v="WELL ID 2404, EDYS MILLS WELL MEASUREMENT UPGRAD"/>
    <s v="11H-506"/>
    <s v="UNREGULATED"/>
    <s v="55300"/>
    <x v="5"/>
    <n v="553006700672"/>
    <n v="910"/>
    <s v="553006700672.910"/>
    <n v="201812"/>
    <s v="000000"/>
    <x v="35"/>
    <s v="U-20310"/>
    <m/>
    <n v="11347.92"/>
    <m/>
    <m/>
    <m/>
    <m/>
    <m/>
  </r>
  <r>
    <s v="WELL ID 4592,OIL SPRINGS EAST,WELL MEASUREMNT UP"/>
    <s v="11H-206"/>
    <s v="UNREGULATED"/>
    <s v="55300"/>
    <x v="5"/>
    <n v="553006200677"/>
    <n v="910"/>
    <s v="553006200677.910"/>
    <n v="201812"/>
    <s v="000000"/>
    <x v="12"/>
    <s v="U-20310"/>
    <m/>
    <n v="3138.07"/>
    <m/>
    <m/>
    <m/>
    <m/>
    <m/>
  </r>
  <r>
    <s v="WELL ID UE40, UWI 2120, WELL PAD IMPROVEMENT"/>
    <s v="11G-203"/>
    <s v="REGULATED"/>
    <s v="45300"/>
    <x v="5"/>
    <n v="453005600681"/>
    <n v="910"/>
    <s v="453005600681.910"/>
    <n v="201812"/>
    <s v="000000"/>
    <x v="10"/>
    <n v="20310"/>
    <n v="7107.36"/>
    <m/>
    <m/>
    <m/>
    <m/>
    <m/>
    <m/>
  </r>
  <r>
    <s v="WELL ID UE40, UWI 2120, WELL PAD IMPROVEMENT"/>
    <s v="11G-203"/>
    <s v="UNREGULATED"/>
    <s v="55300"/>
    <x v="5"/>
    <n v="553005600681"/>
    <n v="910"/>
    <s v="553005600681.910"/>
    <n v="201812"/>
    <s v="000000"/>
    <x v="10"/>
    <s v="U-20310"/>
    <m/>
    <n v="12418.34"/>
    <m/>
    <m/>
    <m/>
    <m/>
    <m/>
  </r>
  <r>
    <s v="WELL ID UE63, UE63 WELL PAD IMPROVEMENT"/>
    <s v="11G-203"/>
    <s v="REGULATED"/>
    <s v="45300"/>
    <x v="5"/>
    <n v="453005600682"/>
    <n v="910"/>
    <s v="453005600682.910"/>
    <n v="201812"/>
    <s v="000000"/>
    <x v="10"/>
    <n v="20310"/>
    <n v="7107.35"/>
    <m/>
    <m/>
    <m/>
    <m/>
    <m/>
    <m/>
  </r>
  <r>
    <s v="WELL ID UE63, UE63 WELL PAD IMPROVEMENT"/>
    <s v="11G-203"/>
    <s v="UNREGULATED"/>
    <s v="55300"/>
    <x v="5"/>
    <n v="553005600682"/>
    <n v="910"/>
    <s v="553005600682.910"/>
    <n v="201812"/>
    <s v="000000"/>
    <x v="10"/>
    <s v="U-20310"/>
    <m/>
    <n v="12418.35"/>
    <m/>
    <m/>
    <m/>
    <m/>
    <m/>
  </r>
  <r>
    <s v="BENTPATH EAST - WELL UBE3 - ID 10092"/>
    <m/>
    <s v="UNREGULATED"/>
    <s v="55300"/>
    <x v="5"/>
    <n v="553006900498"/>
    <n v="910"/>
    <s v="553006900498.910"/>
    <n v="201701"/>
    <s v="000000"/>
    <x v="17"/>
    <s v="U-20310"/>
    <m/>
    <n v="124711.94"/>
    <m/>
    <m/>
    <m/>
    <m/>
    <m/>
  </r>
  <r>
    <s v="BENTPATH EAST - WELL UBE4 - ID 10093 Observation"/>
    <m/>
    <s v="UNREGULATED"/>
    <s v="55300"/>
    <x v="5"/>
    <n v="553006900499"/>
    <n v="910"/>
    <s v="553006900499.910"/>
    <n v="201701"/>
    <s v="000000"/>
    <x v="17"/>
    <s v="U-20310"/>
    <m/>
    <n v="132713.68"/>
    <m/>
    <m/>
    <m/>
    <m/>
    <m/>
  </r>
  <r>
    <s v="Bentpath East"/>
    <m/>
    <s v="UNREGULATED"/>
    <s v="55300"/>
    <x v="5"/>
    <n v="553006900726"/>
    <n v="910"/>
    <s v="553006900726.910"/>
    <n v="200205"/>
    <s v="000000"/>
    <x v="17"/>
    <s v="U-20310"/>
    <m/>
    <n v="19167"/>
    <m/>
    <m/>
    <m/>
    <m/>
    <m/>
  </r>
  <r>
    <s v="BENTPATH EAST - WELL MUD 1-27-6 - ID 3564"/>
    <m/>
    <s v="UNREGULATED"/>
    <s v="55300"/>
    <x v="5"/>
    <n v="553006901276"/>
    <n v="910"/>
    <s v="553006901276.910"/>
    <n v="198502"/>
    <s v="000000"/>
    <x v="17"/>
    <s v="U-20310"/>
    <m/>
    <n v="31380"/>
    <m/>
    <m/>
    <m/>
    <m/>
    <m/>
  </r>
  <r>
    <s v="BENTPATH EAST - WELL MUD 2-26-6 - ID 3480"/>
    <m/>
    <s v="UNREGULATED"/>
    <s v="55300"/>
    <x v="5"/>
    <n v="553006902266"/>
    <n v="910"/>
    <s v="553006902266.910"/>
    <n v="198502"/>
    <s v="000000"/>
    <x v="17"/>
    <s v="U-20310"/>
    <m/>
    <n v="28693"/>
    <m/>
    <m/>
    <m/>
    <m/>
    <m/>
  </r>
  <r>
    <s v="BENTPATH EAST - WELL MUD 3-26-6 - ID 3481"/>
    <m/>
    <s v="UNREGULATED"/>
    <s v="55300"/>
    <x v="5"/>
    <n v="553006903266"/>
    <n v="910"/>
    <s v="553006903266.910"/>
    <n v="198502"/>
    <s v="000000"/>
    <x v="17"/>
    <s v="U-20310"/>
    <m/>
    <n v="32534"/>
    <m/>
    <m/>
    <m/>
    <m/>
    <m/>
  </r>
  <r>
    <s v="WELL STIMULATION - BLUEWATER"/>
    <m/>
    <s v="UNREGULATED"/>
    <s v="55300"/>
    <x v="5"/>
    <n v="553004500308"/>
    <n v="910"/>
    <s v="553004500308.910"/>
    <n v="200909"/>
    <s v="000000"/>
    <x v="20"/>
    <s v="U-20310"/>
    <m/>
    <n v="183488.06"/>
    <m/>
    <m/>
    <m/>
    <m/>
    <m/>
  </r>
  <r>
    <s v="WELL STIMULATION - BLUEWATER"/>
    <m/>
    <s v="UNREGULATED"/>
    <s v="55300"/>
    <x v="5"/>
    <n v="553004500309"/>
    <n v="910"/>
    <s v="553004500309.910"/>
    <n v="200909"/>
    <s v="000000"/>
    <x v="20"/>
    <s v="U-20310"/>
    <m/>
    <n v="75041.740000000005"/>
    <m/>
    <m/>
    <m/>
    <m/>
    <m/>
  </r>
  <r>
    <s v="WELL STIMULATION - BLUEWATER"/>
    <m/>
    <s v="UNREGULATED"/>
    <s v="55300"/>
    <x v="5"/>
    <n v="553004500310"/>
    <n v="910"/>
    <s v="553004500310.910"/>
    <n v="200909"/>
    <s v="000000"/>
    <x v="20"/>
    <s v="U-20310"/>
    <m/>
    <n v="88692.13"/>
    <m/>
    <m/>
    <m/>
    <m/>
    <m/>
  </r>
  <r>
    <s v="WELL STIMULATION - ENNISKILLEN"/>
    <s v="11G-203"/>
    <s v="UNREGULATED"/>
    <s v="55300"/>
    <x v="5"/>
    <n v="553005600294"/>
    <n v="910"/>
    <s v="553005600294.910"/>
    <n v="200909"/>
    <s v="000000"/>
    <x v="10"/>
    <s v="U-20310"/>
    <m/>
    <n v="63888.5"/>
    <m/>
    <m/>
    <m/>
    <m/>
    <m/>
  </r>
  <r>
    <s v="WELL STIMULATION - ENNISKILLEN"/>
    <s v="11G-203"/>
    <s v="UNREGULATED"/>
    <s v="55300"/>
    <x v="5"/>
    <n v="553005600295"/>
    <n v="910"/>
    <s v="553005600295.910"/>
    <n v="200909"/>
    <s v="000000"/>
    <x v="10"/>
    <s v="U-20310"/>
    <m/>
    <n v="26408.76"/>
    <m/>
    <m/>
    <m/>
    <m/>
    <m/>
  </r>
  <r>
    <s v="WELL STIMULATION - ENNISKILLEN"/>
    <s v="11G-203"/>
    <s v="UNREGULATED"/>
    <s v="55300"/>
    <x v="5"/>
    <n v="553005600296"/>
    <n v="910"/>
    <s v="553005600296.910"/>
    <n v="200909"/>
    <s v="000000"/>
    <x v="10"/>
    <s v="U-20310"/>
    <m/>
    <n v="26814.46"/>
    <m/>
    <m/>
    <m/>
    <m/>
    <m/>
  </r>
  <r>
    <s v="WELL STIMULATION - ENNISKILLEN"/>
    <s v="11G-203"/>
    <s v="UNREGULATED"/>
    <s v="55300"/>
    <x v="5"/>
    <n v="553005600297"/>
    <n v="910"/>
    <s v="553005600297.910"/>
    <n v="200909"/>
    <s v="000000"/>
    <x v="10"/>
    <s v="U-20310"/>
    <m/>
    <n v="1779.86"/>
    <m/>
    <m/>
    <m/>
    <m/>
    <m/>
  </r>
  <r>
    <s v="WELL STIMULATION - OIL CITY"/>
    <s v="11H-301"/>
    <s v="UNREGULATED"/>
    <s v="55300"/>
    <x v="5"/>
    <n v="553003900298"/>
    <n v="910"/>
    <s v="553003900298.910"/>
    <n v="200909"/>
    <s v="000000"/>
    <x v="37"/>
    <s v="U-20310"/>
    <m/>
    <n v="260460.93"/>
    <m/>
    <m/>
    <m/>
    <m/>
    <m/>
  </r>
  <r>
    <s v="WELL STIMULATION - OIL CITY"/>
    <s v="11H-301"/>
    <s v="UNREGULATED"/>
    <s v="55300"/>
    <x v="5"/>
    <n v="553003900299"/>
    <n v="910"/>
    <s v="553003900299.910"/>
    <n v="200909"/>
    <s v="000000"/>
    <x v="37"/>
    <s v="U-20310"/>
    <m/>
    <n v="80098.62"/>
    <m/>
    <m/>
    <m/>
    <m/>
    <m/>
  </r>
  <r>
    <s v="WELL STIMULATION - OIL CITY"/>
    <s v="11H-301"/>
    <s v="UNREGULATED"/>
    <s v="55300"/>
    <x v="5"/>
    <n v="553003900300"/>
    <n v="910"/>
    <s v="553003900300.910"/>
    <n v="200909"/>
    <s v="000000"/>
    <x v="37"/>
    <s v="U-20310"/>
    <m/>
    <n v="46218.03"/>
    <m/>
    <m/>
    <m/>
    <m/>
    <m/>
  </r>
  <r>
    <s v="WELL STIMULATION - OIL CITY"/>
    <s v="11H-301"/>
    <s v="UNREGULATED"/>
    <s v="55300"/>
    <x v="5"/>
    <n v="553003900301"/>
    <n v="910"/>
    <s v="553003900301.910"/>
    <n v="200909"/>
    <s v="000000"/>
    <x v="37"/>
    <s v="U-20310"/>
    <m/>
    <n v="162688.28"/>
    <m/>
    <m/>
    <m/>
    <m/>
    <m/>
  </r>
  <r>
    <s v="NREG-Remediation-Sombra Pool Line-Pipe,valve,mis"/>
    <s v="10F-203"/>
    <s v="UNREGULATED"/>
    <s v="55700"/>
    <x v="0"/>
    <n v="557005500124"/>
    <n v="615"/>
    <s v="557005500124.615"/>
    <n v="201409"/>
    <s v="000000"/>
    <x v="0"/>
    <s v="U-20310"/>
    <m/>
    <n v="28309.71"/>
    <m/>
    <m/>
    <m/>
    <m/>
    <m/>
  </r>
  <r>
    <s v="SOMBRA STATION"/>
    <s v="10F-301"/>
    <s v="UNREGULATED"/>
    <s v="55700"/>
    <x v="0"/>
    <n v="557005500173"/>
    <n v="615"/>
    <s v="557005500173.615"/>
    <n v="197809"/>
    <s v="000000"/>
    <x v="0"/>
    <s v="U-20310"/>
    <m/>
    <n v="2729.04"/>
    <m/>
    <m/>
    <m/>
    <m/>
    <m/>
  </r>
  <r>
    <s v="Sombra Pool Measurement"/>
    <s v="10F-203"/>
    <s v="UNREGULATED"/>
    <s v="55700"/>
    <x v="0"/>
    <n v="557005500174"/>
    <n v="150"/>
    <s v="557005500174.150"/>
    <n v="199712"/>
    <s v="000000"/>
    <x v="0"/>
    <s v="U-20310"/>
    <m/>
    <n v="97456.15"/>
    <m/>
    <m/>
    <m/>
    <m/>
    <m/>
  </r>
  <r>
    <s v="Sombra Pool Measurement"/>
    <s v="10F-203"/>
    <s v="UNREGULATED"/>
    <s v="55700"/>
    <x v="0"/>
    <n v="557005500174"/>
    <n v="580"/>
    <s v="557005500174.580"/>
    <n v="199712"/>
    <s v="000000"/>
    <x v="0"/>
    <s v="U-20310"/>
    <m/>
    <n v="9680.5300000000007"/>
    <m/>
    <m/>
    <m/>
    <m/>
    <m/>
  </r>
  <r>
    <s v="Sombra Pool Measurement"/>
    <s v="10F-203"/>
    <s v="UNREGULATED"/>
    <s v="55700"/>
    <x v="0"/>
    <n v="557005500174"/>
    <n v="615"/>
    <s v="557005500174.615"/>
    <n v="199712"/>
    <s v="000000"/>
    <x v="0"/>
    <s v="U-20310"/>
    <m/>
    <n v="119497.59"/>
    <m/>
    <m/>
    <m/>
    <m/>
    <m/>
  </r>
  <r>
    <s v="10F-203, STO HPC SOMBRA"/>
    <s v="10F-203"/>
    <s v="UNREGULATED"/>
    <s v="55700"/>
    <x v="0"/>
    <n v="557005500213"/>
    <n v="615"/>
    <s v="557005500213.615"/>
    <n v="201812"/>
    <s v="000000"/>
    <x v="0"/>
    <s v="U-20310"/>
    <m/>
    <n v="43455.28"/>
    <m/>
    <m/>
    <m/>
    <m/>
    <m/>
  </r>
  <r>
    <s v="Tecumseh Sombra Line Ext. - Aid - Pipe,Valve,mis"/>
    <s v="10F-203"/>
    <s v="UNREGULATED"/>
    <n v="55700"/>
    <x v="0"/>
    <n v="557905500084"/>
    <n v="615"/>
    <s v="557905500084.615"/>
    <n v="201108"/>
    <s v="000000"/>
    <x v="0"/>
    <s v="U-20310"/>
    <m/>
    <n v="-234917.9"/>
    <m/>
    <m/>
    <m/>
    <m/>
    <m/>
  </r>
  <r>
    <s v="Tecumseh Sombra Line Ext. - Aid - Filters"/>
    <s v="10F-203"/>
    <s v="UNREGULATED"/>
    <n v="55700"/>
    <x v="0"/>
    <n v="557905500084"/>
    <n v="721"/>
    <s v="557905500084.721"/>
    <n v="201108"/>
    <s v="000000"/>
    <x v="0"/>
    <s v="U-20310"/>
    <m/>
    <n v="-44943.22"/>
    <m/>
    <m/>
    <m/>
    <m/>
    <m/>
  </r>
  <r>
    <s v="YARD-N DAWN PLANT D ODOURANT BUILDING LANDING"/>
    <s v="10G-301"/>
    <s v="UNREGULATED"/>
    <s v="55200"/>
    <x v="1"/>
    <n v="552008600211"/>
    <n v="768"/>
    <s v="552008600211.768"/>
    <n v="201012"/>
    <s v="000000"/>
    <x v="1"/>
    <s v="U-20310"/>
    <m/>
    <n v="1065.58"/>
    <m/>
    <m/>
    <m/>
    <m/>
    <m/>
  </r>
  <r>
    <s v="YARD-N DAWN PLANT G CRANE CONTROLS REPLACEMENT"/>
    <s v="10G-302"/>
    <s v="UNREGULATED"/>
    <s v="55200"/>
    <x v="1"/>
    <n v="552008600212"/>
    <n v="763"/>
    <s v="552008600212.763"/>
    <n v="201110"/>
    <s v="000000"/>
    <x v="1"/>
    <s v="U-20310"/>
    <m/>
    <n v="4238.99"/>
    <m/>
    <m/>
    <m/>
    <m/>
    <m/>
  </r>
  <r>
    <s v="YARD-N DRAIN PIT ACCESS"/>
    <s v="10G-301"/>
    <s v="REGULATED"/>
    <s v="45200"/>
    <x v="1"/>
    <n v="452009600158"/>
    <n v="763"/>
    <s v="452009600158.763"/>
    <n v="200909"/>
    <s v="000000"/>
    <x v="1"/>
    <n v="20310"/>
    <n v="2276.1"/>
    <m/>
    <m/>
    <n v="430.28"/>
    <m/>
    <m/>
    <m/>
  </r>
  <r>
    <s v="YARD-N DRAIN PIT ACCESS"/>
    <s v="10G-302"/>
    <s v="UNREGULATED"/>
    <s v="55200"/>
    <x v="1"/>
    <n v="552009600158"/>
    <n v="763"/>
    <s v="552009600158.763"/>
    <n v="200909"/>
    <s v="000000"/>
    <x v="1"/>
    <s v="U-20310"/>
    <m/>
    <n v="458.67"/>
    <m/>
    <m/>
    <n v="1.23"/>
    <m/>
    <m/>
  </r>
  <r>
    <s v="YARD-N ODOURANT UPGRADE DAWN INJECTION SYSTEM"/>
    <s v="10G-301"/>
    <s v="REGULATED"/>
    <s v="45700"/>
    <x v="0"/>
    <n v="457009300075"/>
    <n v="580"/>
    <s v="457009300075.580"/>
    <n v="201012"/>
    <s v="000000"/>
    <x v="1"/>
    <n v="20310"/>
    <n v="217573.02"/>
    <m/>
    <m/>
    <m/>
    <m/>
    <m/>
    <m/>
  </r>
  <r>
    <s v="YARD-N ODOURANT UPGRADE DAWN INJECTION SYSTEM"/>
    <s v="10G-301"/>
    <s v="REGULATED"/>
    <s v="45700"/>
    <x v="0"/>
    <n v="457009300075"/>
    <n v="581"/>
    <s v="457009300075.581"/>
    <n v="201012"/>
    <s v="000000"/>
    <x v="1"/>
    <n v="20310"/>
    <n v="157473.59"/>
    <m/>
    <m/>
    <m/>
    <m/>
    <m/>
    <m/>
  </r>
  <r>
    <s v="YARD-N ODOURANT UPGRADE DAWN INJECTION SYSTEM"/>
    <s v="10G-301"/>
    <s v="UNREGULATED"/>
    <s v="55700"/>
    <x v="0"/>
    <n v="557009300075"/>
    <n v="580"/>
    <s v="557009300075.580"/>
    <n v="201012"/>
    <s v="000000"/>
    <x v="1"/>
    <s v="U-20310"/>
    <m/>
    <n v="24013.72"/>
    <m/>
    <m/>
    <m/>
    <m/>
    <m/>
  </r>
  <r>
    <s v="YARD-N ODOURANT UPGRADE DAWN INJECTION SYSTEM"/>
    <s v="10G-301"/>
    <s v="UNREGULATED"/>
    <s v="55700"/>
    <x v="0"/>
    <n v="557009300075"/>
    <n v="581"/>
    <s v="557009300075.581"/>
    <n v="201012"/>
    <s v="000000"/>
    <x v="1"/>
    <s v="U-20310"/>
    <m/>
    <n v="17380.5"/>
    <m/>
    <m/>
    <m/>
    <m/>
    <m/>
  </r>
  <r>
    <s v="YARD-N SOMBRA 16&quot; TIE-IN-BUILDING"/>
    <s v="10G-301"/>
    <s v="REGULATED"/>
    <s v="45200"/>
    <x v="1"/>
    <n v="452008400202"/>
    <n v="763"/>
    <s v="452008400202.763"/>
    <n v="200902"/>
    <s v="000000"/>
    <x v="7"/>
    <n v="20310"/>
    <n v="3604.82"/>
    <m/>
    <m/>
    <m/>
    <m/>
    <m/>
    <m/>
  </r>
  <r>
    <s v="YARD-N SOMBRA 16&quot; TIE-IN-ELECT/CTRLS"/>
    <s v="10G-301"/>
    <s v="REGULATED"/>
    <s v="45200"/>
    <x v="1"/>
    <n v="452008400202"/>
    <n v="169"/>
    <s v="452008400202.169"/>
    <n v="200902"/>
    <s v="000000"/>
    <x v="7"/>
    <n v="20310"/>
    <n v="52909.72"/>
    <m/>
    <m/>
    <m/>
    <m/>
    <m/>
    <m/>
  </r>
  <r>
    <s v="YARD-N SOMBRA 16&quot; TIE-IN-ELECT/CTRLS"/>
    <s v="10G-301"/>
    <s v="REGULATED"/>
    <s v="45700"/>
    <x v="0"/>
    <n v="457008400105"/>
    <n v="169"/>
    <s v="457008400105.169"/>
    <n v="200902"/>
    <s v="000000"/>
    <x v="7"/>
    <n v="20310"/>
    <n v="35949.85"/>
    <m/>
    <m/>
    <m/>
    <m/>
    <m/>
    <m/>
  </r>
  <r>
    <s v="YARD-N SOMBRA 16&quot; TIE-IN-PARKING LOT"/>
    <s v="10G-301"/>
    <s v="REGULATED"/>
    <s v="45200"/>
    <x v="1"/>
    <n v="452008400202"/>
    <n v="752"/>
    <s v="452008400202.752"/>
    <n v="200902"/>
    <s v="000000"/>
    <x v="7"/>
    <n v="20310"/>
    <n v="136640.22"/>
    <m/>
    <m/>
    <m/>
    <m/>
    <m/>
    <m/>
  </r>
  <r>
    <s v="YARD-N SOMBRA 16&quot; TIE-IN-PIPING &amp; MISC"/>
    <s v="10G-301"/>
    <s v="REGULATED"/>
    <s v="45700"/>
    <x v="0"/>
    <n v="457008400105"/>
    <n v="615"/>
    <s v="457008400105.615"/>
    <n v="200902"/>
    <s v="000000"/>
    <x v="7"/>
    <n v="20310"/>
    <n v="421203.44"/>
    <m/>
    <m/>
    <m/>
    <m/>
    <m/>
    <m/>
  </r>
  <r>
    <s v="YARD-N SOMBRA 16&quot; TIE-IN-SCADA UPGRADE (RADIO)"/>
    <s v="10G-301"/>
    <s v="REGULATED"/>
    <s v="45700"/>
    <x v="0"/>
    <n v="457008400106"/>
    <n v="780"/>
    <s v="457008400106.780"/>
    <n v="200812"/>
    <s v="000000"/>
    <x v="7"/>
    <n v="20310"/>
    <n v="19595.009999999998"/>
    <m/>
    <m/>
    <m/>
    <m/>
    <m/>
    <m/>
  </r>
  <r>
    <s v="YARD-N TECUM MEASURE GAS CHROMATOGRAPHS"/>
    <s v="10G-301"/>
    <s v="REGULATED"/>
    <s v="45700"/>
    <x v="0"/>
    <n v="457009400025"/>
    <n v="825"/>
    <s v="457009400025.825"/>
    <n v="200508"/>
    <s v="000000"/>
    <x v="7"/>
    <n v="20310"/>
    <n v="175231.32"/>
    <m/>
    <m/>
    <m/>
    <m/>
    <m/>
    <m/>
  </r>
  <r>
    <s v="YARD-N TECUMSEH MEASURE SCADA UPGRADE"/>
    <s v="10G-301"/>
    <s v="REGULATED"/>
    <s v="45200"/>
    <x v="1"/>
    <n v="452009300156"/>
    <n v="780"/>
    <s v="452009300156.780"/>
    <n v="200712"/>
    <s v="000000"/>
    <x v="7"/>
    <n v="20310"/>
    <n v="22124.7"/>
    <m/>
    <m/>
    <m/>
    <m/>
    <m/>
    <m/>
  </r>
  <r>
    <s v="YARD-N TECUMSEH MEASURE UPGRADE PIPING"/>
    <s v="10G-301"/>
    <s v="REGULATED"/>
    <s v="45600"/>
    <x v="2"/>
    <n v="456009300072"/>
    <n v="615"/>
    <s v="456009300072.615"/>
    <n v="200904"/>
    <s v="000000"/>
    <x v="7"/>
    <n v="20310"/>
    <n v="51391.03"/>
    <m/>
    <m/>
    <m/>
    <m/>
    <m/>
    <m/>
  </r>
  <r>
    <s v="YARD-N TECUMSEH MEASUREMENT BLDG 1"/>
    <s v="10G-301"/>
    <s v="REGULATED"/>
    <s v="45200"/>
    <x v="1"/>
    <n v="452008400193"/>
    <n v="763"/>
    <s v="452008400193.763"/>
    <n v="198603"/>
    <s v="000000"/>
    <x v="7"/>
    <n v="20310"/>
    <n v="314587.77"/>
    <m/>
    <m/>
    <m/>
    <m/>
    <m/>
    <m/>
  </r>
  <r>
    <s v="YARD-N TECUMSEH MEASUREMENT BLDG 1"/>
    <s v="10G-301"/>
    <s v="REGULATED"/>
    <s v="45200"/>
    <x v="1"/>
    <n v="452008400194"/>
    <n v="763"/>
    <s v="452008400194.763"/>
    <n v="198403"/>
    <s v="000000"/>
    <x v="7"/>
    <n v="20310"/>
    <n v="86331.07"/>
    <m/>
    <m/>
    <m/>
    <m/>
    <m/>
    <m/>
  </r>
  <r>
    <s v="YARD-N TECUMSEH MEASUREMENT BLDG RENO"/>
    <s v="10G-301"/>
    <s v="REGULATED"/>
    <s v="45200"/>
    <x v="1"/>
    <n v="452009300072"/>
    <n v="763"/>
    <s v="452009300072.763"/>
    <n v="199103"/>
    <s v="000000"/>
    <x v="7"/>
    <n v="20310"/>
    <n v="47685.27"/>
    <m/>
    <m/>
    <m/>
    <m/>
    <m/>
    <m/>
  </r>
  <r>
    <s v="YARD-N TECUMSEH MEASUREMENT PIPING &amp; MISC"/>
    <s v="10G-301"/>
    <s v="REGULATED"/>
    <s v="45700"/>
    <x v="0"/>
    <n v="457008400169"/>
    <n v="615"/>
    <s v="457008400169.615"/>
    <n v="197309"/>
    <s v="000000"/>
    <x v="7"/>
    <n v="20310"/>
    <n v="1199914"/>
    <m/>
    <m/>
    <m/>
    <m/>
    <m/>
    <m/>
  </r>
  <r>
    <s v="YARD-N TECUMSEH MEASUREMENT-CONTROLS"/>
    <s v="10G-301"/>
    <s v="REGULATED"/>
    <s v="45700"/>
    <x v="0"/>
    <n v="457008400103"/>
    <n v="780"/>
    <s v="457008400103.780"/>
    <n v="199807"/>
    <s v="000000"/>
    <x v="7"/>
    <n v="20310"/>
    <n v="38665.870000000003"/>
    <m/>
    <m/>
    <m/>
    <m/>
    <m/>
    <m/>
  </r>
  <r>
    <s v="YARD-N TECUMSEH MEASUREMENT-PARKING"/>
    <s v="10G-301"/>
    <s v="REGULATED"/>
    <s v="45200"/>
    <x v="1"/>
    <n v="452008400193"/>
    <n v="752"/>
    <s v="452008400193.752"/>
    <n v="198603"/>
    <s v="000000"/>
    <x v="7"/>
    <n v="20310"/>
    <n v="98766.17"/>
    <m/>
    <m/>
    <m/>
    <m/>
    <m/>
    <m/>
  </r>
  <r>
    <s v="YARD-N TECUMSEH MEASUREMENT-PIPING"/>
    <s v="10G-301"/>
    <s v="REGULATED"/>
    <s v="45700"/>
    <x v="0"/>
    <n v="457008400103"/>
    <n v="615"/>
    <s v="457008400103.615"/>
    <n v="199309"/>
    <s v="000000"/>
    <x v="7"/>
    <n v="20310"/>
    <n v="5258593"/>
    <m/>
    <m/>
    <m/>
    <m/>
    <m/>
    <m/>
  </r>
  <r>
    <s v="YARD-N TOTAL MEASUREMENT-BLDG"/>
    <s v="10G-301"/>
    <s v="REGULATED"/>
    <s v="45200"/>
    <x v="1"/>
    <n v="452008900196"/>
    <n v="763"/>
    <s v="452008900196.763"/>
    <n v="198903"/>
    <s v="000000"/>
    <x v="26"/>
    <n v="20310"/>
    <n v="254341.79"/>
    <m/>
    <m/>
    <m/>
    <m/>
    <m/>
    <m/>
  </r>
  <r>
    <s v="YARD-N TOTAL MEASUREMENT-BLDG"/>
    <s v="10G-301"/>
    <s v="REGULATED"/>
    <s v="45200"/>
    <x v="1"/>
    <n v="452008900197"/>
    <n v="763"/>
    <s v="452008900197.763"/>
    <n v="198903"/>
    <s v="000000"/>
    <x v="26"/>
    <n v="20310"/>
    <n v="292788.15000000002"/>
    <m/>
    <m/>
    <m/>
    <m/>
    <m/>
    <m/>
  </r>
  <r>
    <s v="YARD-N TOTAL MEASUREMENT-PARKING LOT"/>
    <s v="10G-301"/>
    <s v="REGULATED"/>
    <s v="45200"/>
    <x v="1"/>
    <n v="452008900195"/>
    <n v="752"/>
    <s v="452008900195.752"/>
    <n v="198903"/>
    <s v="000000"/>
    <x v="26"/>
    <n v="20310"/>
    <n v="107482.08"/>
    <m/>
    <m/>
    <m/>
    <m/>
    <m/>
    <m/>
  </r>
  <r>
    <s v="YARD-N TOTAL MEASUREMENT-PIPING"/>
    <s v="10G-301"/>
    <s v="REGULATED"/>
    <s v="45700"/>
    <x v="0"/>
    <n v="457008900104"/>
    <n v="615"/>
    <s v="457008900104.615"/>
    <n v="199309"/>
    <s v="000000"/>
    <x v="26"/>
    <n v="20310"/>
    <n v="2759107.18"/>
    <m/>
    <m/>
    <m/>
    <m/>
    <m/>
    <m/>
  </r>
  <r>
    <s v="YARD-N WAREHOUSE BARREL CONNECTION"/>
    <s v="10G-301"/>
    <s v="UNREGULATED"/>
    <s v="55200"/>
    <x v="1"/>
    <n v="552008600188"/>
    <n v="752"/>
    <s v="552008600188.752"/>
    <n v="201110"/>
    <s v="000000"/>
    <x v="1"/>
    <s v="U-20310"/>
    <m/>
    <n v="4965"/>
    <m/>
    <m/>
    <m/>
    <m/>
    <m/>
  </r>
  <r>
    <s v="YARD-S HYDRANT SYSTEM"/>
    <s v="10G-302"/>
    <s v="UNREGULATED"/>
    <s v="55200"/>
    <x v="1"/>
    <n v="552009000134"/>
    <n v="762"/>
    <s v="552009000134.762"/>
    <n v="200812"/>
    <s v="000000"/>
    <x v="1"/>
    <s v="U-20310"/>
    <m/>
    <n v="18153.75"/>
    <m/>
    <m/>
    <n v="25.91"/>
    <m/>
    <m/>
  </r>
  <r>
    <s v="YARD-S ODOURIZATION"/>
    <s v="10G-302"/>
    <s v="REGULATED"/>
    <s v="45700"/>
    <x v="0"/>
    <n v="457008600208"/>
    <n v="580"/>
    <s v="457008600208.580"/>
    <n v="200610"/>
    <s v="000000"/>
    <x v="1"/>
    <n v="20310"/>
    <n v="20095.93"/>
    <m/>
    <m/>
    <m/>
    <m/>
    <m/>
    <m/>
  </r>
  <r>
    <s v="YARD-S ODOURIZATION"/>
    <s v="10G-302"/>
    <s v="REGULATED"/>
    <s v="45700"/>
    <x v="0"/>
    <n v="457009400025"/>
    <n v="580"/>
    <s v="457009400025.580"/>
    <n v="200610"/>
    <s v="000000"/>
    <x v="1"/>
    <n v="20310"/>
    <n v="0"/>
    <m/>
    <m/>
    <m/>
    <m/>
    <m/>
    <m/>
  </r>
  <r>
    <s v="YARD-S ODOURIZATION"/>
    <s v="10G-302"/>
    <s v="UNREGULATED"/>
    <s v="55700"/>
    <x v="0"/>
    <n v="557008600208"/>
    <n v="580"/>
    <s v="557008600208.580"/>
    <n v="200610"/>
    <s v="000000"/>
    <x v="1"/>
    <s v="U-20310"/>
    <m/>
    <n v="2218.0100000000002"/>
    <m/>
    <m/>
    <m/>
    <m/>
    <m/>
  </r>
  <r>
    <s v="YARD-S ODOURIZATION"/>
    <s v="10G-302"/>
    <s v="UNREGULATED"/>
    <s v="55700"/>
    <x v="0"/>
    <n v="557009400025"/>
    <n v="580"/>
    <s v="557009400025.580"/>
    <n v="200610"/>
    <s v="000000"/>
    <x v="1"/>
    <s v="U-20310"/>
    <m/>
    <n v="0"/>
    <m/>
    <m/>
    <m/>
    <m/>
    <m/>
  </r>
  <r>
    <s v="YARD-S PANHANDLE STORG BLDG Formerly Chart Recor"/>
    <s v="10G-302"/>
    <s v="REGULATED"/>
    <s v="45200"/>
    <x v="1"/>
    <n v="452008600278"/>
    <n v="763"/>
    <s v="452008600278.763"/>
    <n v="200703"/>
    <s v="000000"/>
    <x v="1"/>
    <n v="20310"/>
    <n v="112978.21"/>
    <m/>
    <m/>
    <m/>
    <m/>
    <m/>
    <m/>
  </r>
  <r>
    <s v="YARD-S PANHANDLE STORG BLDG Formerly Chart Recor"/>
    <s v="10G-302"/>
    <s v="UNREGULATED"/>
    <s v="55200"/>
    <x v="1"/>
    <n v="552008600278"/>
    <n v="763"/>
    <s v="552008600278.763"/>
    <n v="200703"/>
    <s v="000000"/>
    <x v="1"/>
    <s v="U-20310"/>
    <m/>
    <n v="27997.85"/>
    <m/>
    <m/>
    <m/>
    <m/>
    <m/>
  </r>
  <r>
    <s v="YARD-S PLANT C 27,600 VOLT DEAD BUSS CLOSURE"/>
    <s v="10G-302"/>
    <s v="UNREGULATED"/>
    <s v="55200"/>
    <x v="1"/>
    <n v="552008600213"/>
    <n v="763"/>
    <s v="552008600213.763"/>
    <n v="201111"/>
    <s v="000000"/>
    <x v="1"/>
    <s v="U-20310"/>
    <m/>
    <n v="172085.24"/>
    <m/>
    <m/>
    <m/>
    <m/>
    <m/>
  </r>
  <r>
    <s v="Airport Pool"/>
    <s v="13G-503"/>
    <s v="REGULATED"/>
    <s v="45700"/>
    <x v="0"/>
    <n v="457004000125"/>
    <n v="615"/>
    <s v="457004000125.615"/>
    <n v="201412"/>
    <s v="000000"/>
    <x v="14"/>
    <n v="20310"/>
    <n v="112540.89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53EDCA-0D0A-491A-890B-4550E84FACE5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7:J255" firstHeaderRow="1" firstDataRow="2" firstDataCol="2"/>
  <pivotFields count="20">
    <pivotField compact="0" outline="0" showAll="0"/>
    <pivotField compact="0" outline="0" showAll="0"/>
    <pivotField compact="0" outline="0" showAll="0"/>
    <pivotField compact="0" outline="0" showAll="0"/>
    <pivotField axis="axisRow" compact="0" outline="0" subtotalTop="0" showAll="0">
      <items count="9">
        <item sd="0" x="7"/>
        <item x="4"/>
        <item x="1"/>
        <item x="5"/>
        <item x="3"/>
        <item x="2"/>
        <item x="0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2">
        <item x="40"/>
        <item x="37"/>
        <item x="21"/>
        <item x="14"/>
        <item x="20"/>
        <item x="24"/>
        <item x="34"/>
        <item x="9"/>
        <item x="33"/>
        <item x="18"/>
        <item x="0"/>
        <item x="10"/>
        <item x="16"/>
        <item x="38"/>
        <item x="39"/>
        <item x="13"/>
        <item x="12"/>
        <item x="8"/>
        <item x="27"/>
        <item x="11"/>
        <item x="35"/>
        <item x="22"/>
        <item x="17"/>
        <item x="25"/>
        <item x="19"/>
        <item x="36"/>
        <item x="7"/>
        <item x="1"/>
        <item x="32"/>
        <item x="4"/>
        <item x="26"/>
        <item x="23"/>
        <item x="28"/>
        <item x="29"/>
        <item x="15"/>
        <item x="2"/>
        <item x="30"/>
        <item x="3"/>
        <item x="5"/>
        <item x="31"/>
        <item x="6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dragToRow="0" dragToCol="0" dragToPage="0" showAll="0" defaultSubtotal="0"/>
  </pivotFields>
  <rowFields count="2">
    <field x="10"/>
    <field x="4"/>
  </rowFields>
  <rowItems count="247">
    <i>
      <x/>
      <x v="1"/>
    </i>
    <i r="1">
      <x v="4"/>
    </i>
    <i r="1">
      <x v="6"/>
    </i>
    <i t="default">
      <x/>
    </i>
    <i>
      <x v="1"/>
      <x/>
    </i>
    <i r="1">
      <x v="1"/>
    </i>
    <i r="1">
      <x v="3"/>
    </i>
    <i r="1">
      <x v="4"/>
    </i>
    <i r="1">
      <x v="6"/>
    </i>
    <i r="1">
      <x v="7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6"/>
    </i>
    <i r="1">
      <x v="7"/>
    </i>
    <i t="default">
      <x v="2"/>
    </i>
    <i>
      <x v="3"/>
      <x v="2"/>
    </i>
    <i r="1">
      <x v="5"/>
    </i>
    <i r="1">
      <x v="6"/>
    </i>
    <i t="default">
      <x v="3"/>
    </i>
    <i>
      <x v="4"/>
      <x v="1"/>
    </i>
    <i r="1">
      <x v="3"/>
    </i>
    <i r="1">
      <x v="4"/>
    </i>
    <i r="1">
      <x v="6"/>
    </i>
    <i r="1">
      <x v="7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5"/>
    </i>
    <i>
      <x v="6"/>
      <x v="1"/>
    </i>
    <i r="1">
      <x v="7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8"/>
    </i>
    <i>
      <x v="9"/>
      <x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9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0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2"/>
    </i>
    <i>
      <x v="13"/>
      <x v="2"/>
    </i>
    <i r="1">
      <x v="3"/>
    </i>
    <i r="1">
      <x v="4"/>
    </i>
    <i r="1">
      <x v="6"/>
    </i>
    <i r="1">
      <x v="7"/>
    </i>
    <i t="default">
      <x v="13"/>
    </i>
    <i>
      <x v="14"/>
      <x v="1"/>
    </i>
    <i r="1">
      <x v="3"/>
    </i>
    <i r="1">
      <x v="4"/>
    </i>
    <i r="1">
      <x v="7"/>
    </i>
    <i t="default">
      <x v="14"/>
    </i>
    <i>
      <x v="15"/>
      <x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5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6"/>
    </i>
    <i>
      <x v="17"/>
      <x/>
    </i>
    <i r="1">
      <x v="2"/>
    </i>
    <i r="1">
      <x v="3"/>
    </i>
    <i r="1">
      <x v="4"/>
    </i>
    <i r="1">
      <x v="6"/>
    </i>
    <i r="1">
      <x v="7"/>
    </i>
    <i t="default">
      <x v="17"/>
    </i>
    <i>
      <x v="18"/>
      <x/>
    </i>
    <i r="1">
      <x v="1"/>
    </i>
    <i r="1">
      <x v="2"/>
    </i>
    <i r="1">
      <x v="3"/>
    </i>
    <i r="1">
      <x v="4"/>
    </i>
    <i r="1">
      <x v="6"/>
    </i>
    <i r="1">
      <x v="7"/>
    </i>
    <i t="default">
      <x v="18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9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20"/>
    </i>
    <i>
      <x v="21"/>
      <x v="1"/>
    </i>
    <i r="1">
      <x v="2"/>
    </i>
    <i r="1">
      <x v="3"/>
    </i>
    <i r="1">
      <x v="4"/>
    </i>
    <i r="1">
      <x v="6"/>
    </i>
    <i r="1">
      <x v="7"/>
    </i>
    <i t="default">
      <x v="21"/>
    </i>
    <i>
      <x v="22"/>
      <x/>
    </i>
    <i r="1">
      <x v="1"/>
    </i>
    <i r="1">
      <x v="2"/>
    </i>
    <i r="1">
      <x v="3"/>
    </i>
    <i r="1">
      <x v="4"/>
    </i>
    <i r="1">
      <x v="6"/>
    </i>
    <i r="1">
      <x v="7"/>
    </i>
    <i t="default">
      <x v="22"/>
    </i>
    <i>
      <x v="2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23"/>
    </i>
    <i>
      <x v="24"/>
      <x v="1"/>
    </i>
    <i t="default">
      <x v="24"/>
    </i>
    <i>
      <x v="2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25"/>
    </i>
    <i>
      <x v="26"/>
      <x v="2"/>
    </i>
    <i r="1">
      <x v="4"/>
    </i>
    <i r="1">
      <x v="5"/>
    </i>
    <i r="1">
      <x v="6"/>
    </i>
    <i t="default">
      <x v="26"/>
    </i>
    <i>
      <x v="27"/>
      <x v="2"/>
    </i>
    <i r="1">
      <x v="5"/>
    </i>
    <i r="1">
      <x v="6"/>
    </i>
    <i t="default">
      <x v="27"/>
    </i>
    <i>
      <x v="28"/>
      <x v="2"/>
    </i>
    <i r="1">
      <x v="5"/>
    </i>
    <i t="default">
      <x v="28"/>
    </i>
    <i>
      <x v="29"/>
      <x v="2"/>
    </i>
    <i r="1">
      <x v="5"/>
    </i>
    <i r="1">
      <x v="6"/>
    </i>
    <i t="default">
      <x v="29"/>
    </i>
    <i>
      <x v="30"/>
      <x v="2"/>
    </i>
    <i r="1">
      <x v="5"/>
    </i>
    <i r="1">
      <x v="6"/>
    </i>
    <i t="default">
      <x v="30"/>
    </i>
    <i>
      <x v="31"/>
      <x/>
    </i>
    <i r="1">
      <x v="2"/>
    </i>
    <i r="1">
      <x v="5"/>
    </i>
    <i r="1">
      <x v="6"/>
    </i>
    <i t="default">
      <x v="31"/>
    </i>
    <i>
      <x v="32"/>
      <x v="2"/>
    </i>
    <i r="1">
      <x v="5"/>
    </i>
    <i t="default">
      <x v="32"/>
    </i>
    <i>
      <x v="33"/>
      <x v="2"/>
    </i>
    <i r="1">
      <x v="5"/>
    </i>
    <i t="default">
      <x v="33"/>
    </i>
    <i>
      <x v="34"/>
      <x/>
    </i>
    <i r="1">
      <x v="2"/>
    </i>
    <i r="1">
      <x v="5"/>
    </i>
    <i r="1">
      <x v="6"/>
    </i>
    <i t="default">
      <x v="34"/>
    </i>
    <i>
      <x v="35"/>
      <x v="2"/>
    </i>
    <i r="1">
      <x v="5"/>
    </i>
    <i r="1">
      <x v="6"/>
    </i>
    <i t="default">
      <x v="35"/>
    </i>
    <i>
      <x v="36"/>
      <x v="2"/>
    </i>
    <i r="1">
      <x v="5"/>
    </i>
    <i t="default">
      <x v="36"/>
    </i>
    <i>
      <x v="37"/>
      <x v="2"/>
    </i>
    <i r="1">
      <x v="5"/>
    </i>
    <i t="default">
      <x v="37"/>
    </i>
    <i>
      <x v="38"/>
      <x/>
    </i>
    <i r="1">
      <x v="2"/>
    </i>
    <i r="1">
      <x v="5"/>
    </i>
    <i t="default">
      <x v="38"/>
    </i>
    <i>
      <x v="39"/>
      <x v="2"/>
    </i>
    <i r="1">
      <x v="5"/>
    </i>
    <i t="default">
      <x v="39"/>
    </i>
    <i>
      <x v="40"/>
      <x v="4"/>
    </i>
    <i r="1">
      <x v="6"/>
    </i>
    <i t="default">
      <x v="4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Reg $" fld="12" baseField="0" baseItem="0" numFmtId="43"/>
    <dataField name="Sum of Non Reg $" fld="13" baseField="0" baseItem="0" numFmtId="43"/>
    <dataField name="Sum of Below Threshold" fld="14" baseField="10" baseItem="0" numFmtId="43"/>
    <dataField name="Sum of Reg O/H" fld="15" baseField="10" baseItem="0" numFmtId="43"/>
    <dataField name="Sum of NR O/H" fld="16" baseField="10" baseItem="0" numFmtId="43"/>
    <dataField name="Sum of NR Retire" fld="17" baseField="10" baseItem="0"/>
    <dataField name="Sum of Reg Retire" fld="18" baseField="10" baseItem="0"/>
    <dataField name="Reg %" fld="19" baseField="4" baseItem="3" numFmtId="168"/>
  </dataFields>
  <formats count="105">
    <format dxfId="104">
      <pivotArea field="10" grandRow="1" outline="0" axis="axisRow" fieldPosition="0">
        <references count="1">
          <reference field="4294967294" count="1" selected="0">
            <x v="3"/>
          </reference>
        </references>
      </pivotArea>
    </format>
    <format dxfId="103">
      <pivotArea outline="0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102">
      <pivotArea outline="0" fieldPosition="0">
        <references count="1">
          <reference field="4294967294" count="1" selected="0">
            <x v="7"/>
          </reference>
        </references>
      </pivotArea>
    </format>
    <format dxfId="101">
      <pivotArea outline="0" fieldPosition="0">
        <references count="3">
          <reference field="4294967294" count="1" selected="0">
            <x v="7"/>
          </reference>
          <reference field="4" count="1" selected="0">
            <x v="1"/>
          </reference>
          <reference field="10" count="1" selected="0">
            <x v="0"/>
          </reference>
        </references>
      </pivotArea>
    </format>
    <format dxfId="100">
      <pivotArea outline="0" fieldPosition="0">
        <references count="3">
          <reference field="4294967294" count="1" selected="0">
            <x v="7"/>
          </reference>
          <reference field="4" count="2" selected="0">
            <x v="4"/>
            <x v="6"/>
          </reference>
          <reference field="10" count="1" selected="0">
            <x v="0"/>
          </reference>
        </references>
      </pivotArea>
    </format>
    <format dxfId="99">
      <pivotArea outline="0" fieldPosition="0">
        <references count="3">
          <reference field="4294967294" count="1" selected="0">
            <x v="7"/>
          </reference>
          <reference field="4" count="6" selected="0">
            <x v="0"/>
            <x v="1"/>
            <x v="3"/>
            <x v="4"/>
            <x v="6"/>
            <x v="7"/>
          </reference>
          <reference field="10" count="1" selected="0">
            <x v="1"/>
          </reference>
        </references>
      </pivotArea>
    </format>
    <format dxfId="98">
      <pivotArea outline="0" fieldPosition="0">
        <references count="3">
          <reference field="4294967294" count="1" selected="0">
            <x v="7"/>
          </reference>
          <reference field="4" count="3" selected="0">
            <x v="0"/>
            <x v="1"/>
            <x v="2"/>
          </reference>
          <reference field="10" count="1" selected="0">
            <x v="2"/>
          </reference>
        </references>
      </pivotArea>
    </format>
    <format dxfId="97">
      <pivotArea outline="0" fieldPosition="0">
        <references count="3">
          <reference field="4294967294" count="1" selected="0">
            <x v="7"/>
          </reference>
          <reference field="4" count="3" selected="0">
            <x v="4"/>
            <x v="6"/>
            <x v="7"/>
          </reference>
          <reference field="10" count="1" selected="0">
            <x v="2"/>
          </reference>
        </references>
      </pivotArea>
    </format>
    <format dxfId="96">
      <pivotArea outline="0" fieldPosition="0">
        <references count="3">
          <reference field="4294967294" count="1" selected="0">
            <x v="7"/>
          </reference>
          <reference field="4" count="1" selected="0">
            <x v="3"/>
          </reference>
          <reference field="10" count="1" selected="0">
            <x v="2"/>
          </reference>
        </references>
      </pivotArea>
    </format>
    <format dxfId="95">
      <pivotArea outline="0" fieldPosition="0">
        <references count="3">
          <reference field="4294967294" count="1" selected="0">
            <x v="7"/>
          </reference>
          <reference field="4" count="1" selected="0">
            <x v="3"/>
          </reference>
          <reference field="10" count="1" selected="0">
            <x v="2"/>
          </reference>
        </references>
      </pivotArea>
    </format>
    <format dxfId="94">
      <pivotArea outline="0" fieldPosition="0">
        <references count="3">
          <reference field="4294967294" count="1" selected="0">
            <x v="7"/>
          </reference>
          <reference field="4" count="3" selected="0">
            <x v="2"/>
            <x v="5"/>
            <x v="6"/>
          </reference>
          <reference field="10" count="1" selected="0">
            <x v="3"/>
          </reference>
        </references>
      </pivotArea>
    </format>
    <format dxfId="93">
      <pivotArea outline="0" fieldPosition="0">
        <references count="3">
          <reference field="4294967294" count="1" selected="0">
            <x v="7"/>
          </reference>
          <reference field="4" count="5" selected="0">
            <x v="1"/>
            <x v="3"/>
            <x v="4"/>
            <x v="6"/>
            <x v="7"/>
          </reference>
          <reference field="10" count="1" selected="0">
            <x v="4"/>
          </reference>
        </references>
      </pivotArea>
    </format>
    <format dxfId="92">
      <pivotArea outline="0" fieldPosition="0">
        <references count="3">
          <reference field="4294967294" count="1" selected="0">
            <x v="7"/>
          </reference>
          <reference field="4" count="0" selected="0"/>
          <reference field="10" count="1" selected="0">
            <x v="5"/>
          </reference>
        </references>
      </pivotArea>
    </format>
    <format dxfId="91">
      <pivotArea outline="0" fieldPosition="0">
        <references count="3">
          <reference field="4294967294" count="1" selected="0">
            <x v="7"/>
          </reference>
          <reference field="4" count="2" selected="0">
            <x v="1"/>
            <x v="7"/>
          </reference>
          <reference field="10" count="1" selected="0">
            <x v="6"/>
          </reference>
        </references>
      </pivotArea>
    </format>
    <format dxfId="90">
      <pivotArea outline="0" fieldPosition="0">
        <references count="3">
          <reference field="4294967294" count="1" selected="0">
            <x v="7"/>
          </reference>
          <reference field="4" count="1" selected="0">
            <x v="4"/>
          </reference>
          <reference field="10" count="1" selected="0">
            <x v="7"/>
          </reference>
        </references>
      </pivotArea>
    </format>
    <format dxfId="89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7"/>
          </reference>
        </references>
      </pivotArea>
    </format>
    <format dxfId="88">
      <pivotArea outline="0" fieldPosition="0">
        <references count="3">
          <reference field="4294967294" count="1" selected="0">
            <x v="7"/>
          </reference>
          <reference field="4" count="4" selected="0">
            <x v="0"/>
            <x v="1"/>
            <x v="2"/>
            <x v="3"/>
          </reference>
          <reference field="10" count="1" selected="0">
            <x v="7"/>
          </reference>
        </references>
      </pivotArea>
    </format>
    <format dxfId="87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7"/>
          </reference>
        </references>
      </pivotArea>
    </format>
    <format dxfId="86">
      <pivotArea outline="0" fieldPosition="0">
        <references count="3">
          <reference field="4294967294" count="1" selected="0">
            <x v="7"/>
          </reference>
          <reference field="4" count="1" selected="0">
            <x v="7"/>
          </reference>
          <reference field="10" count="1" selected="0">
            <x v="7"/>
          </reference>
        </references>
      </pivotArea>
    </format>
    <format dxfId="85">
      <pivotArea outline="0" fieldPosition="0">
        <references count="3">
          <reference field="4294967294" count="1" selected="0">
            <x v="7"/>
          </reference>
          <reference field="4" count="1" selected="0">
            <x v="3"/>
          </reference>
          <reference field="10" count="1" selected="0">
            <x v="7"/>
          </reference>
        </references>
      </pivotArea>
    </format>
    <format dxfId="84">
      <pivotArea outline="0" fieldPosition="0">
        <references count="3">
          <reference field="4294967294" count="1" selected="0">
            <x v="7"/>
          </reference>
          <reference field="4" count="1" selected="0">
            <x v="4"/>
          </reference>
          <reference field="10" count="1" selected="0">
            <x v="8"/>
          </reference>
        </references>
      </pivotArea>
    </format>
    <format dxfId="83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8"/>
          </reference>
        </references>
      </pivotArea>
    </format>
    <format dxfId="82">
      <pivotArea outline="0" fieldPosition="0">
        <references count="3">
          <reference field="4294967294" count="1" selected="0">
            <x v="7"/>
          </reference>
          <reference field="4" count="4" selected="0">
            <x v="0"/>
            <x v="1"/>
            <x v="2"/>
            <x v="3"/>
          </reference>
          <reference field="10" count="1" selected="0">
            <x v="8"/>
          </reference>
        </references>
      </pivotArea>
    </format>
    <format dxfId="81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8"/>
          </reference>
        </references>
      </pivotArea>
    </format>
    <format dxfId="80">
      <pivotArea outline="0" fieldPosition="0">
        <references count="3">
          <reference field="4294967294" count="1" selected="0">
            <x v="7"/>
          </reference>
          <reference field="4" count="1" selected="0">
            <x v="7"/>
          </reference>
          <reference field="10" count="1" selected="0">
            <x v="8"/>
          </reference>
        </references>
      </pivotArea>
    </format>
    <format dxfId="79">
      <pivotArea outline="0" fieldPosition="0">
        <references count="3">
          <reference field="4294967294" count="1" selected="0">
            <x v="7"/>
          </reference>
          <reference field="4" count="2" selected="0">
            <x v="0"/>
            <x v="2"/>
          </reference>
          <reference field="10" count="1" selected="0">
            <x v="9"/>
          </reference>
        </references>
      </pivotArea>
    </format>
    <format dxfId="78">
      <pivotArea outline="0" fieldPosition="0">
        <references count="3">
          <reference field="4294967294" count="1" selected="0">
            <x v="7"/>
          </reference>
          <reference field="4" count="1" selected="0">
            <x v="7"/>
          </reference>
          <reference field="10" count="1" selected="0">
            <x v="9"/>
          </reference>
        </references>
      </pivotArea>
    </format>
    <format dxfId="77">
      <pivotArea outline="0" fieldPosition="0">
        <references count="3">
          <reference field="4294967294" count="1" selected="0">
            <x v="7"/>
          </reference>
          <reference field="4" count="4" selected="0">
            <x v="3"/>
            <x v="4"/>
            <x v="5"/>
            <x v="6"/>
          </reference>
          <reference field="10" count="1" selected="0">
            <x v="9"/>
          </reference>
        </references>
      </pivotArea>
    </format>
    <format dxfId="76">
      <pivotArea outline="0" fieldPosition="0">
        <references count="3">
          <reference field="4294967294" count="1" selected="0">
            <x v="7"/>
          </reference>
          <reference field="4" count="1" selected="0">
            <x v="3"/>
          </reference>
          <reference field="10" count="1" selected="0">
            <x v="9"/>
          </reference>
        </references>
      </pivotArea>
    </format>
    <format dxfId="75">
      <pivotArea outline="0" fieldPosition="0">
        <references count="3">
          <reference field="4294967294" count="1" selected="0">
            <x v="7"/>
          </reference>
          <reference field="4" count="1" selected="0">
            <x v="4"/>
          </reference>
          <reference field="10" count="1" selected="0">
            <x v="9"/>
          </reference>
        </references>
      </pivotArea>
    </format>
    <format dxfId="74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9"/>
          </reference>
        </references>
      </pivotArea>
    </format>
    <format dxfId="73">
      <pivotArea outline="0" fieldPosition="0">
        <references count="3">
          <reference field="4294967294" count="1" selected="0">
            <x v="7"/>
          </reference>
          <reference field="4" count="1" selected="0">
            <x v="0"/>
          </reference>
          <reference field="10" count="1" selected="0">
            <x v="10"/>
          </reference>
        </references>
      </pivotArea>
    </format>
    <format dxfId="72">
      <pivotArea outline="0" fieldPosition="0">
        <references count="3">
          <reference field="4294967294" count="1" selected="0">
            <x v="7"/>
          </reference>
          <reference field="4" count="1" selected="0">
            <x v="2"/>
          </reference>
          <reference field="10" count="1" selected="0">
            <x v="10"/>
          </reference>
        </references>
      </pivotArea>
    </format>
    <format dxfId="71">
      <pivotArea outline="0" fieldPosition="0">
        <references count="3">
          <reference field="4294967294" count="1" selected="0">
            <x v="7"/>
          </reference>
          <reference field="4" count="2" selected="0">
            <x v="4"/>
            <x v="5"/>
          </reference>
          <reference field="10" count="1" selected="0">
            <x v="10"/>
          </reference>
        </references>
      </pivotArea>
    </format>
    <format dxfId="70">
      <pivotArea outline="0" fieldPosition="0">
        <references count="3">
          <reference field="4294967294" count="1" selected="0">
            <x v="7"/>
          </reference>
          <reference field="4" count="1" selected="0">
            <x v="7"/>
          </reference>
          <reference field="10" count="1" selected="0">
            <x v="10"/>
          </reference>
        </references>
      </pivotArea>
    </format>
    <format dxfId="69">
      <pivotArea outline="0" fieldPosition="0">
        <references count="3">
          <reference field="4294967294" count="1" selected="0">
            <x v="7"/>
          </reference>
          <reference field="4" count="1" selected="0">
            <x v="3"/>
          </reference>
          <reference field="10" count="1" selected="0">
            <x v="10"/>
          </reference>
        </references>
      </pivotArea>
    </format>
    <format dxfId="68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10"/>
          </reference>
        </references>
      </pivotArea>
    </format>
    <format dxfId="67">
      <pivotArea outline="0" fieldPosition="0">
        <references count="3">
          <reference field="4294967294" count="1" selected="0">
            <x v="7"/>
          </reference>
          <reference field="4" count="1" selected="0">
            <x v="1"/>
          </reference>
          <reference field="10" count="1" selected="0">
            <x v="10"/>
          </reference>
        </references>
      </pivotArea>
    </format>
    <format dxfId="66">
      <pivotArea outline="0" fieldPosition="0">
        <references count="3">
          <reference field="4294967294" count="1" selected="0">
            <x v="7"/>
          </reference>
          <reference field="4" count="6" selected="0">
            <x v="0"/>
            <x v="1"/>
            <x v="2"/>
            <x v="3"/>
            <x v="4"/>
            <x v="5"/>
          </reference>
          <reference field="10" count="1" selected="0">
            <x v="11"/>
          </reference>
        </references>
      </pivotArea>
    </format>
    <format dxfId="65">
      <pivotArea outline="0" fieldPosition="0">
        <references count="3">
          <reference field="4294967294" count="1" selected="0">
            <x v="7"/>
          </reference>
          <reference field="4" count="1" selected="0">
            <x v="7"/>
          </reference>
          <reference field="10" count="1" selected="0">
            <x v="11"/>
          </reference>
        </references>
      </pivotArea>
    </format>
    <format dxfId="64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11"/>
          </reference>
        </references>
      </pivotArea>
    </format>
    <format dxfId="63">
      <pivotArea outline="0" fieldPosition="0">
        <references count="3">
          <reference field="4294967294" count="1" selected="0">
            <x v="7"/>
          </reference>
          <reference field="4" count="3" selected="0">
            <x v="0"/>
            <x v="1"/>
            <x v="2"/>
          </reference>
          <reference field="10" count="1" selected="0">
            <x v="12"/>
          </reference>
        </references>
      </pivotArea>
    </format>
    <format dxfId="62">
      <pivotArea outline="0" fieldPosition="0">
        <references count="3">
          <reference field="4294967294" count="1" selected="0">
            <x v="7"/>
          </reference>
          <reference field="4" count="4" selected="0">
            <x v="4"/>
            <x v="5"/>
            <x v="6"/>
            <x v="7"/>
          </reference>
          <reference field="10" count="1" selected="0">
            <x v="12"/>
          </reference>
        </references>
      </pivotArea>
    </format>
    <format dxfId="61">
      <pivotArea outline="0" fieldPosition="0">
        <references count="3">
          <reference field="4294967294" count="1" selected="0">
            <x v="7"/>
          </reference>
          <reference field="4" count="1" selected="0">
            <x v="3"/>
          </reference>
          <reference field="10" count="1" selected="0">
            <x v="12"/>
          </reference>
        </references>
      </pivotArea>
    </format>
    <format dxfId="60">
      <pivotArea outline="0" fieldPosition="0">
        <references count="3">
          <reference field="4294967294" count="1" selected="0">
            <x v="7"/>
          </reference>
          <reference field="4" count="1" selected="0">
            <x v="2"/>
          </reference>
          <reference field="10" count="1" selected="0">
            <x v="13"/>
          </reference>
        </references>
      </pivotArea>
    </format>
    <format dxfId="59">
      <pivotArea outline="0" fieldPosition="0">
        <references count="3">
          <reference field="4294967294" count="1" selected="0">
            <x v="7"/>
          </reference>
          <reference field="4" count="2" selected="0">
            <x v="6"/>
            <x v="7"/>
          </reference>
          <reference field="10" count="1" selected="0">
            <x v="13"/>
          </reference>
        </references>
      </pivotArea>
    </format>
    <format dxfId="58">
      <pivotArea outline="0" fieldPosition="0">
        <references count="3">
          <reference field="4294967294" count="1" selected="0">
            <x v="7"/>
          </reference>
          <reference field="4" count="2" selected="0">
            <x v="3"/>
            <x v="4"/>
          </reference>
          <reference field="10" count="1" selected="0">
            <x v="13"/>
          </reference>
        </references>
      </pivotArea>
    </format>
    <format dxfId="57">
      <pivotArea outline="0" fieldPosition="0">
        <references count="3">
          <reference field="4294967294" count="1" selected="0">
            <x v="7"/>
          </reference>
          <reference field="4" count="4" selected="0">
            <x v="1"/>
            <x v="3"/>
            <x v="4"/>
            <x v="7"/>
          </reference>
          <reference field="10" count="1" selected="0">
            <x v="14"/>
          </reference>
        </references>
      </pivotArea>
    </format>
    <format dxfId="56">
      <pivotArea outline="0" fieldPosition="0">
        <references count="3">
          <reference field="4294967294" count="1" selected="0">
            <x v="7"/>
          </reference>
          <reference field="4" count="7" selected="0">
            <x v="0"/>
            <x v="2"/>
            <x v="3"/>
            <x v="4"/>
            <x v="5"/>
            <x v="6"/>
            <x v="7"/>
          </reference>
          <reference field="10" count="1" selected="0">
            <x v="15"/>
          </reference>
        </references>
      </pivotArea>
    </format>
    <format dxfId="55">
      <pivotArea outline="0" fieldPosition="0">
        <references count="3">
          <reference field="4294967294" count="1" selected="0">
            <x v="7"/>
          </reference>
          <reference field="4" count="2" selected="0">
            <x v="5"/>
            <x v="6"/>
          </reference>
          <reference field="10" count="1" selected="0">
            <x v="16"/>
          </reference>
        </references>
      </pivotArea>
    </format>
    <format dxfId="54">
      <pivotArea outline="0" fieldPosition="0">
        <references count="3">
          <reference field="4294967294" count="1" selected="0">
            <x v="7"/>
          </reference>
          <reference field="4" count="5" selected="0">
            <x v="0"/>
            <x v="1"/>
            <x v="2"/>
            <x v="3"/>
            <x v="4"/>
          </reference>
          <reference field="10" count="1" selected="0">
            <x v="16"/>
          </reference>
        </references>
      </pivotArea>
    </format>
    <format dxfId="53">
      <pivotArea outline="0" fieldPosition="0">
        <references count="3">
          <reference field="4294967294" count="1" selected="0">
            <x v="7"/>
          </reference>
          <reference field="4" count="1" selected="0">
            <x v="7"/>
          </reference>
          <reference field="10" count="1" selected="0">
            <x v="16"/>
          </reference>
        </references>
      </pivotArea>
    </format>
    <format dxfId="52">
      <pivotArea outline="0" fieldPosition="0">
        <references count="3">
          <reference field="4294967294" count="1" selected="0">
            <x v="7"/>
          </reference>
          <reference field="4" count="4" selected="0">
            <x v="0"/>
            <x v="2"/>
            <x v="3"/>
            <x v="4"/>
          </reference>
          <reference field="10" count="1" selected="0">
            <x v="17"/>
          </reference>
        </references>
      </pivotArea>
    </format>
    <format dxfId="51">
      <pivotArea outline="0" fieldPosition="0">
        <references count="3">
          <reference field="4294967294" count="1" selected="0">
            <x v="7"/>
          </reference>
          <reference field="4" count="1" selected="0">
            <x v="7"/>
          </reference>
          <reference field="10" count="1" selected="0">
            <x v="17"/>
          </reference>
        </references>
      </pivotArea>
    </format>
    <format dxfId="50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17"/>
          </reference>
        </references>
      </pivotArea>
    </format>
    <format dxfId="49">
      <pivotArea outline="0" fieldPosition="0">
        <references count="3">
          <reference field="4294967294" count="1" selected="0">
            <x v="7"/>
          </reference>
          <reference field="4" count="7" selected="0">
            <x v="0"/>
            <x v="1"/>
            <x v="2"/>
            <x v="3"/>
            <x v="4"/>
            <x v="6"/>
            <x v="7"/>
          </reference>
          <reference field="10" count="1" selected="0">
            <x v="18"/>
          </reference>
        </references>
      </pivotArea>
    </format>
    <format dxfId="48">
      <pivotArea outline="0" fieldPosition="0">
        <references count="3">
          <reference field="4294967294" count="1" selected="0">
            <x v="7"/>
          </reference>
          <reference field="4" count="3" selected="0">
            <x v="0"/>
            <x v="1"/>
            <x v="2"/>
          </reference>
          <reference field="10" count="1" selected="0">
            <x v="19"/>
          </reference>
        </references>
      </pivotArea>
    </format>
    <format dxfId="47">
      <pivotArea outline="0" fieldPosition="0">
        <references count="3">
          <reference field="4294967294" count="1" selected="0">
            <x v="7"/>
          </reference>
          <reference field="4" count="1" selected="0">
            <x v="7"/>
          </reference>
          <reference field="10" count="1" selected="0">
            <x v="19"/>
          </reference>
        </references>
      </pivotArea>
    </format>
    <format dxfId="46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19"/>
          </reference>
        </references>
      </pivotArea>
    </format>
    <format dxfId="45">
      <pivotArea outline="0" fieldPosition="0">
        <references count="3">
          <reference field="4294967294" count="1" selected="0">
            <x v="7"/>
          </reference>
          <reference field="4" count="2" selected="0">
            <x v="3"/>
            <x v="4"/>
          </reference>
          <reference field="10" count="1" selected="0">
            <x v="19"/>
          </reference>
        </references>
      </pivotArea>
    </format>
    <format dxfId="44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19"/>
          </reference>
        </references>
      </pivotArea>
    </format>
    <format dxfId="43">
      <pivotArea outline="0" fieldPosition="0">
        <references count="3">
          <reference field="4294967294" count="1" selected="0">
            <x v="7"/>
          </reference>
          <reference field="4" count="1" selected="0">
            <x v="0"/>
          </reference>
          <reference field="10" count="1" selected="0">
            <x v="20"/>
          </reference>
        </references>
      </pivotArea>
    </format>
    <format dxfId="42">
      <pivotArea outline="0" fieldPosition="0">
        <references count="3">
          <reference field="4294967294" count="1" selected="0">
            <x v="7"/>
          </reference>
          <reference field="4" count="6" selected="0">
            <x v="2"/>
            <x v="3"/>
            <x v="4"/>
            <x v="5"/>
            <x v="6"/>
            <x v="7"/>
          </reference>
          <reference field="10" count="1" selected="0">
            <x v="20"/>
          </reference>
        </references>
      </pivotArea>
    </format>
    <format dxfId="41">
      <pivotArea outline="0" fieldPosition="0">
        <references count="3">
          <reference field="4294967294" count="1" selected="0">
            <x v="7"/>
          </reference>
          <reference field="4" count="1" selected="0">
            <x v="1"/>
          </reference>
          <reference field="10" count="1" selected="0">
            <x v="20"/>
          </reference>
        </references>
      </pivotArea>
    </format>
    <format dxfId="40">
      <pivotArea outline="0" fieldPosition="0">
        <references count="3">
          <reference field="4294967294" count="1" selected="0">
            <x v="7"/>
          </reference>
          <reference field="4" count="1" selected="0">
            <x v="3"/>
          </reference>
          <reference field="10" count="1" selected="0">
            <x v="21"/>
          </reference>
        </references>
      </pivotArea>
    </format>
    <format dxfId="39">
      <pivotArea outline="0" fieldPosition="0">
        <references count="3">
          <reference field="4294967294" count="1" selected="0">
            <x v="7"/>
          </reference>
          <reference field="4" count="1" selected="0">
            <x v="3"/>
          </reference>
          <reference field="10" count="1" selected="0">
            <x v="21"/>
          </reference>
        </references>
      </pivotArea>
    </format>
    <format dxfId="38">
      <pivotArea outline="0" fieldPosition="0">
        <references count="3">
          <reference field="4294967294" count="1" selected="0">
            <x v="7"/>
          </reference>
          <reference field="4" count="2" selected="0">
            <x v="1"/>
            <x v="2"/>
          </reference>
          <reference field="10" count="1" selected="0">
            <x v="21"/>
          </reference>
        </references>
      </pivotArea>
    </format>
    <format dxfId="37">
      <pivotArea outline="0" fieldPosition="0">
        <references count="3">
          <reference field="4294967294" count="1" selected="0">
            <x v="7"/>
          </reference>
          <reference field="4" count="3" selected="0">
            <x v="4"/>
            <x v="6"/>
            <x v="7"/>
          </reference>
          <reference field="10" count="1" selected="0">
            <x v="21"/>
          </reference>
        </references>
      </pivotArea>
    </format>
    <format dxfId="36">
      <pivotArea outline="0" fieldPosition="0">
        <references count="3">
          <reference field="4294967294" count="1" selected="0">
            <x v="7"/>
          </reference>
          <reference field="4" count="1" selected="0">
            <x v="0"/>
          </reference>
          <reference field="10" count="1" selected="0">
            <x v="22"/>
          </reference>
        </references>
      </pivotArea>
    </format>
    <format dxfId="35">
      <pivotArea outline="0" fieldPosition="0">
        <references count="3">
          <reference field="4294967294" count="1" selected="0">
            <x v="7"/>
          </reference>
          <reference field="4" count="2" selected="0">
            <x v="3"/>
            <x v="4"/>
          </reference>
          <reference field="10" count="1" selected="0">
            <x v="22"/>
          </reference>
        </references>
      </pivotArea>
    </format>
    <format dxfId="34">
      <pivotArea outline="0" fieldPosition="0">
        <references count="3">
          <reference field="4294967294" count="1" selected="0">
            <x v="7"/>
          </reference>
          <reference field="4" count="2" selected="0">
            <x v="1"/>
            <x v="2"/>
          </reference>
          <reference field="10" count="1" selected="0">
            <x v="22"/>
          </reference>
        </references>
      </pivotArea>
    </format>
    <format dxfId="33">
      <pivotArea outline="0" fieldPosition="0">
        <references count="3">
          <reference field="4294967294" count="1" selected="0">
            <x v="7"/>
          </reference>
          <reference field="4" count="2" selected="0">
            <x v="6"/>
            <x v="7"/>
          </reference>
          <reference field="10" count="1" selected="0">
            <x v="22"/>
          </reference>
        </references>
      </pivotArea>
    </format>
    <format dxfId="32">
      <pivotArea outline="0" fieldPosition="0">
        <references count="3">
          <reference field="4294967294" count="1" selected="0">
            <x v="7"/>
          </reference>
          <reference field="4" count="0" selected="0"/>
          <reference field="10" count="1" selected="0">
            <x v="23"/>
          </reference>
        </references>
      </pivotArea>
    </format>
    <format dxfId="31">
      <pivotArea outline="0" fieldPosition="0">
        <references count="3">
          <reference field="4294967294" count="1" selected="0">
            <x v="7"/>
          </reference>
          <reference field="4" count="1" selected="0">
            <x v="1"/>
          </reference>
          <reference field="10" count="1" selected="0">
            <x v="24"/>
          </reference>
        </references>
      </pivotArea>
    </format>
    <format dxfId="30">
      <pivotArea outline="0" fieldPosition="0">
        <references count="3">
          <reference field="4294967294" count="1" selected="0">
            <x v="7"/>
          </reference>
          <reference field="4" count="0" selected="0"/>
          <reference field="10" count="1" selected="0">
            <x v="25"/>
          </reference>
        </references>
      </pivotArea>
    </format>
    <format dxfId="29">
      <pivotArea outline="0" fieldPosition="0">
        <references count="3">
          <reference field="4294967294" count="1" selected="0">
            <x v="7"/>
          </reference>
          <reference field="4" count="1" selected="0">
            <x v="2"/>
          </reference>
          <reference field="10" count="1" selected="0">
            <x v="26"/>
          </reference>
        </references>
      </pivotArea>
    </format>
    <format dxfId="28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26"/>
          </reference>
        </references>
      </pivotArea>
    </format>
    <format dxfId="27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26"/>
          </reference>
        </references>
      </pivotArea>
    </format>
    <format dxfId="26">
      <pivotArea outline="0" fieldPosition="0">
        <references count="3">
          <reference field="4294967294" count="1" selected="0">
            <x v="7"/>
          </reference>
          <reference field="4" count="1" selected="0">
            <x v="4"/>
          </reference>
          <reference field="10" count="1" selected="0">
            <x v="26"/>
          </reference>
        </references>
      </pivotArea>
    </format>
    <format dxfId="25">
      <pivotArea outline="0" fieldPosition="0">
        <references count="3">
          <reference field="4294967294" count="1" selected="0">
            <x v="7"/>
          </reference>
          <reference field="4" count="1" selected="0">
            <x v="2"/>
          </reference>
          <reference field="10" count="1" selected="0">
            <x v="27"/>
          </reference>
        </references>
      </pivotArea>
    </format>
    <format dxfId="24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27"/>
          </reference>
        </references>
      </pivotArea>
    </format>
    <format dxfId="23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27"/>
          </reference>
        </references>
      </pivotArea>
    </format>
    <format dxfId="22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27"/>
          </reference>
        </references>
      </pivotArea>
    </format>
    <format dxfId="21">
      <pivotArea outline="0" fieldPosition="0">
        <references count="3">
          <reference field="4294967294" count="1" selected="0">
            <x v="7"/>
          </reference>
          <reference field="4" count="2" selected="0">
            <x v="2"/>
            <x v="5"/>
          </reference>
          <reference field="10" count="1" selected="0">
            <x v="28"/>
          </reference>
        </references>
      </pivotArea>
    </format>
    <format dxfId="20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29"/>
          </reference>
        </references>
      </pivotArea>
    </format>
    <format dxfId="19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29"/>
          </reference>
        </references>
      </pivotArea>
    </format>
    <format dxfId="18">
      <pivotArea outline="0" fieldPosition="0">
        <references count="3">
          <reference field="4294967294" count="1" selected="0">
            <x v="7"/>
          </reference>
          <reference field="4" count="1" selected="0">
            <x v="2"/>
          </reference>
          <reference field="10" count="1" selected="0">
            <x v="29"/>
          </reference>
        </references>
      </pivotArea>
    </format>
    <format dxfId="17">
      <pivotArea outline="0" fieldPosition="0">
        <references count="3">
          <reference field="4294967294" count="1" selected="0">
            <x v="7"/>
          </reference>
          <reference field="4" count="3" selected="0">
            <x v="2"/>
            <x v="5"/>
            <x v="6"/>
          </reference>
          <reference field="10" count="1" selected="0">
            <x v="30"/>
          </reference>
        </references>
      </pivotArea>
    </format>
    <format dxfId="16">
      <pivotArea outline="0" fieldPosition="0">
        <references count="3">
          <reference field="4294967294" count="1" selected="0">
            <x v="7"/>
          </reference>
          <reference field="4" count="1" selected="0">
            <x v="2"/>
          </reference>
          <reference field="10" count="1" selected="0">
            <x v="31"/>
          </reference>
        </references>
      </pivotArea>
    </format>
    <format dxfId="15">
      <pivotArea outline="0" fieldPosition="0">
        <references count="3">
          <reference field="4294967294" count="1" selected="0">
            <x v="7"/>
          </reference>
          <reference field="4" count="1" selected="0">
            <x v="0"/>
          </reference>
          <reference field="10" count="1" selected="0">
            <x v="31"/>
          </reference>
        </references>
      </pivotArea>
    </format>
    <format dxfId="14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31"/>
          </reference>
        </references>
      </pivotArea>
    </format>
    <format dxfId="13">
      <pivotArea outline="0" fieldPosition="0">
        <references count="3">
          <reference field="4294967294" count="1" selected="0">
            <x v="7"/>
          </reference>
          <reference field="4" count="1" selected="0">
            <x v="2"/>
          </reference>
          <reference field="10" count="1" selected="0">
            <x v="31"/>
          </reference>
        </references>
      </pivotArea>
    </format>
    <format dxfId="12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31"/>
          </reference>
        </references>
      </pivotArea>
    </format>
    <format dxfId="11">
      <pivotArea outline="0" fieldPosition="0">
        <references count="3">
          <reference field="4294967294" count="1" selected="0">
            <x v="7"/>
          </reference>
          <reference field="4" count="1" selected="0">
            <x v="2"/>
          </reference>
          <reference field="10" count="1" selected="0">
            <x v="32"/>
          </reference>
        </references>
      </pivotArea>
    </format>
    <format dxfId="10">
      <pivotArea outline="0" fieldPosition="0">
        <references count="3">
          <reference field="4294967294" count="1" selected="0">
            <x v="7"/>
          </reference>
          <reference field="4" count="2" selected="0">
            <x v="2"/>
            <x v="5"/>
          </reference>
          <reference field="10" count="1" selected="0">
            <x v="33"/>
          </reference>
        </references>
      </pivotArea>
    </format>
    <format dxfId="9">
      <pivotArea outline="0" fieldPosition="0">
        <references count="3">
          <reference field="4294967294" count="1" selected="0">
            <x v="7"/>
          </reference>
          <reference field="4" count="1" selected="0">
            <x v="5"/>
          </reference>
          <reference field="10" count="1" selected="0">
            <x v="32"/>
          </reference>
        </references>
      </pivotArea>
    </format>
    <format dxfId="8">
      <pivotArea outline="0" fieldPosition="0">
        <references count="3">
          <reference field="4294967294" count="1" selected="0">
            <x v="7"/>
          </reference>
          <reference field="4" count="4" selected="0">
            <x v="0"/>
            <x v="2"/>
            <x v="5"/>
            <x v="6"/>
          </reference>
          <reference field="10" count="1" selected="0">
            <x v="34"/>
          </reference>
        </references>
      </pivotArea>
    </format>
    <format dxfId="7">
      <pivotArea outline="0" fieldPosition="0">
        <references count="3">
          <reference field="4294967294" count="1" selected="0">
            <x v="7"/>
          </reference>
          <reference field="4" count="3" selected="0">
            <x v="2"/>
            <x v="5"/>
            <x v="6"/>
          </reference>
          <reference field="10" count="1" selected="0">
            <x v="35"/>
          </reference>
        </references>
      </pivotArea>
    </format>
    <format dxfId="6">
      <pivotArea outline="0" fieldPosition="0">
        <references count="3">
          <reference field="4294967294" count="1" selected="0">
            <x v="7"/>
          </reference>
          <reference field="4" count="2" selected="0">
            <x v="2"/>
            <x v="5"/>
          </reference>
          <reference field="10" count="1" selected="0">
            <x v="36"/>
          </reference>
        </references>
      </pivotArea>
    </format>
    <format dxfId="5">
      <pivotArea outline="0" fieldPosition="0">
        <references count="3">
          <reference field="4294967294" count="1" selected="0">
            <x v="7"/>
          </reference>
          <reference field="4" count="2" selected="0">
            <x v="2"/>
            <x v="5"/>
          </reference>
          <reference field="10" count="1" selected="0">
            <x v="37"/>
          </reference>
        </references>
      </pivotArea>
    </format>
    <format dxfId="4">
      <pivotArea outline="0" fieldPosition="0">
        <references count="3">
          <reference field="4294967294" count="1" selected="0">
            <x v="7"/>
          </reference>
          <reference field="4" count="2" selected="0">
            <x v="2"/>
            <x v="5"/>
          </reference>
          <reference field="10" count="1" selected="0">
            <x v="38"/>
          </reference>
        </references>
      </pivotArea>
    </format>
    <format dxfId="3">
      <pivotArea outline="0" fieldPosition="0">
        <references count="3">
          <reference field="4294967294" count="1" selected="0">
            <x v="7"/>
          </reference>
          <reference field="4" count="1" selected="0">
            <x v="0"/>
          </reference>
          <reference field="10" count="1" selected="0">
            <x v="38"/>
          </reference>
        </references>
      </pivotArea>
    </format>
    <format dxfId="2">
      <pivotArea outline="0" fieldPosition="0">
        <references count="3">
          <reference field="4294967294" count="1" selected="0">
            <x v="7"/>
          </reference>
          <reference field="4" count="2" selected="0">
            <x v="2"/>
            <x v="5"/>
          </reference>
          <reference field="10" count="1" selected="0">
            <x v="39"/>
          </reference>
        </references>
      </pivotArea>
    </format>
    <format dxfId="1">
      <pivotArea outline="0" fieldPosition="0">
        <references count="3">
          <reference field="4294967294" count="1" selected="0">
            <x v="7"/>
          </reference>
          <reference field="4" count="1" selected="0">
            <x v="4"/>
          </reference>
          <reference field="10" count="1" selected="0">
            <x v="40"/>
          </reference>
        </references>
      </pivotArea>
    </format>
    <format dxfId="0">
      <pivotArea outline="0" fieldPosition="0">
        <references count="3">
          <reference field="4294967294" count="1" selected="0">
            <x v="7"/>
          </reference>
          <reference field="4" count="1" selected="0">
            <x v="6"/>
          </reference>
          <reference field="10" count="1" selected="0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L132"/>
  <sheetViews>
    <sheetView tabSelected="1" topLeftCell="A102" zoomScaleNormal="100" zoomScalePageLayoutView="83" workbookViewId="0">
      <selection activeCell="J130" sqref="I128:J130"/>
    </sheetView>
  </sheetViews>
  <sheetFormatPr defaultColWidth="8.88671875" defaultRowHeight="14.4" x14ac:dyDescent="0.3"/>
  <cols>
    <col min="1" max="1" width="28.109375" customWidth="1"/>
    <col min="2" max="2" width="7.5546875" customWidth="1"/>
    <col min="3" max="4" width="15.44140625" bestFit="1" customWidth="1"/>
    <col min="5" max="6" width="17" customWidth="1"/>
    <col min="7" max="7" width="14.6640625" customWidth="1"/>
    <col min="8" max="8" width="15.44140625" bestFit="1" customWidth="1"/>
    <col min="9" max="11" width="16.44140625" bestFit="1" customWidth="1"/>
    <col min="12" max="12" width="13.109375" bestFit="1" customWidth="1"/>
  </cols>
  <sheetData>
    <row r="1" spans="1:11" ht="18" x14ac:dyDescent="0.35">
      <c r="A1" s="48" t="s">
        <v>0</v>
      </c>
      <c r="C1" s="24"/>
      <c r="D1" s="24"/>
      <c r="E1" s="38"/>
      <c r="F1" s="37" t="s">
        <v>1</v>
      </c>
      <c r="G1" s="37"/>
      <c r="H1" s="24"/>
      <c r="I1" s="24"/>
      <c r="J1" s="24"/>
      <c r="K1" s="24"/>
    </row>
    <row r="2" spans="1:11" ht="15.6" x14ac:dyDescent="0.3">
      <c r="A2" s="49" t="s">
        <v>2</v>
      </c>
      <c r="C2" s="24"/>
      <c r="D2" s="24"/>
      <c r="E2" s="70"/>
      <c r="F2" s="37" t="s">
        <v>3</v>
      </c>
      <c r="G2" s="37"/>
      <c r="H2" s="24"/>
      <c r="I2" s="24"/>
      <c r="J2" s="24"/>
      <c r="K2" s="24"/>
    </row>
    <row r="3" spans="1:11" ht="15.6" x14ac:dyDescent="0.3">
      <c r="A3" s="49" t="s">
        <v>4</v>
      </c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3">
      <c r="C4" s="24"/>
      <c r="D4" s="24"/>
      <c r="E4" s="24"/>
      <c r="F4" s="24"/>
      <c r="G4" s="24"/>
      <c r="H4" s="24"/>
      <c r="I4" s="24"/>
      <c r="J4" s="24"/>
      <c r="K4" s="24"/>
    </row>
    <row r="5" spans="1:11" ht="15" thickBot="1" x14ac:dyDescent="0.35">
      <c r="A5" s="10" t="s">
        <v>5</v>
      </c>
      <c r="B5" s="50"/>
      <c r="C5" s="24"/>
      <c r="D5" s="24"/>
      <c r="E5" s="24"/>
      <c r="F5" s="24"/>
      <c r="G5" s="24"/>
      <c r="H5" s="24"/>
      <c r="I5" s="24"/>
      <c r="J5" s="24"/>
      <c r="K5" s="24"/>
    </row>
    <row r="6" spans="1:11" ht="28.8" x14ac:dyDescent="0.3">
      <c r="B6" s="50"/>
      <c r="C6" s="51" t="s">
        <v>6</v>
      </c>
      <c r="D6" s="51" t="s">
        <v>7</v>
      </c>
      <c r="E6" s="52" t="s">
        <v>8</v>
      </c>
      <c r="F6" s="51" t="s">
        <v>9</v>
      </c>
      <c r="G6" s="52" t="s">
        <v>10</v>
      </c>
      <c r="H6" s="51" t="s">
        <v>11</v>
      </c>
      <c r="I6" s="51" t="s">
        <v>12</v>
      </c>
      <c r="J6" s="51" t="s">
        <v>13</v>
      </c>
    </row>
    <row r="7" spans="1:11" x14ac:dyDescent="0.3">
      <c r="A7" s="196" t="s">
        <v>14</v>
      </c>
      <c r="B7" s="197"/>
      <c r="C7" s="53" t="s">
        <v>15</v>
      </c>
      <c r="D7" s="53" t="s">
        <v>16</v>
      </c>
      <c r="E7" s="53" t="s">
        <v>17</v>
      </c>
      <c r="F7" s="53" t="s">
        <v>18</v>
      </c>
      <c r="G7" s="53" t="s">
        <v>19</v>
      </c>
      <c r="H7" s="53" t="s">
        <v>20</v>
      </c>
      <c r="I7" s="53" t="s">
        <v>21</v>
      </c>
      <c r="J7" s="53" t="s">
        <v>22</v>
      </c>
    </row>
    <row r="8" spans="1:11" x14ac:dyDescent="0.3">
      <c r="A8" s="194" t="s">
        <v>23</v>
      </c>
      <c r="B8" s="54" t="s">
        <v>24</v>
      </c>
      <c r="C8" s="73">
        <f>100%-C9</f>
        <v>0.8014</v>
      </c>
      <c r="D8" s="73">
        <f>100%-D9</f>
        <v>0.62339999999999995</v>
      </c>
      <c r="E8" s="77" t="s">
        <v>25</v>
      </c>
      <c r="F8" s="77" t="s">
        <v>25</v>
      </c>
      <c r="G8" s="73">
        <f>100%-G9</f>
        <v>0</v>
      </c>
      <c r="H8" s="77" t="s">
        <v>25</v>
      </c>
      <c r="I8" s="73">
        <f>100%-I9</f>
        <v>0.62339999999999995</v>
      </c>
      <c r="J8" s="73">
        <f>100%-J9</f>
        <v>0.62339999999999995</v>
      </c>
    </row>
    <row r="9" spans="1:11" x14ac:dyDescent="0.3">
      <c r="A9" s="195"/>
      <c r="B9" s="54" t="s">
        <v>26</v>
      </c>
      <c r="C9" s="73">
        <v>0.1986</v>
      </c>
      <c r="D9" s="73">
        <v>0.37659999999999999</v>
      </c>
      <c r="E9" s="77" t="s">
        <v>25</v>
      </c>
      <c r="F9" s="77" t="s">
        <v>25</v>
      </c>
      <c r="G9" s="73">
        <v>1</v>
      </c>
      <c r="H9" s="77" t="s">
        <v>25</v>
      </c>
      <c r="I9" s="73">
        <v>0.37659999999999999</v>
      </c>
      <c r="J9" s="73">
        <v>0.37659999999999999</v>
      </c>
    </row>
    <row r="10" spans="1:11" x14ac:dyDescent="0.3">
      <c r="A10" s="194" t="s">
        <v>27</v>
      </c>
      <c r="B10" s="54" t="s">
        <v>24</v>
      </c>
      <c r="C10" s="73">
        <f>100%-C11</f>
        <v>0.62339999999999995</v>
      </c>
      <c r="D10" s="73">
        <f>100%-D11</f>
        <v>0.62339999999999995</v>
      </c>
      <c r="E10" s="77" t="s">
        <v>25</v>
      </c>
      <c r="F10" s="73">
        <f>100%-F11</f>
        <v>0.62339999999999995</v>
      </c>
      <c r="G10" s="73">
        <f>100%-G11</f>
        <v>0</v>
      </c>
      <c r="H10" s="73">
        <f>100%-H11</f>
        <v>0.62339999999999995</v>
      </c>
      <c r="I10" s="73">
        <f>100%-I11</f>
        <v>0.62339999999999995</v>
      </c>
      <c r="J10" s="73">
        <f>100%-J11</f>
        <v>0.62339999999999995</v>
      </c>
    </row>
    <row r="11" spans="1:11" x14ac:dyDescent="0.3">
      <c r="A11" s="195"/>
      <c r="B11" s="54" t="s">
        <v>26</v>
      </c>
      <c r="C11" s="73">
        <v>0.37659999999999999</v>
      </c>
      <c r="D11" s="73">
        <v>0.37659999999999999</v>
      </c>
      <c r="E11" s="77" t="s">
        <v>25</v>
      </c>
      <c r="F11" s="73">
        <v>0.37659999999999999</v>
      </c>
      <c r="G11" s="73">
        <v>1</v>
      </c>
      <c r="H11" s="73">
        <v>0.37659999999999999</v>
      </c>
      <c r="I11" s="73">
        <v>0.37659999999999999</v>
      </c>
      <c r="J11" s="73">
        <v>0.37659999999999999</v>
      </c>
    </row>
    <row r="12" spans="1:11" x14ac:dyDescent="0.3">
      <c r="A12" s="194" t="s">
        <v>28</v>
      </c>
      <c r="B12" s="54" t="s">
        <v>24</v>
      </c>
      <c r="C12" s="114" t="s">
        <v>25</v>
      </c>
      <c r="D12" s="76">
        <f>100%-D13</f>
        <v>0.62339999999999995</v>
      </c>
      <c r="E12" s="73">
        <f>100%-E13</f>
        <v>0</v>
      </c>
      <c r="F12" s="77" t="s">
        <v>25</v>
      </c>
      <c r="G12" s="73">
        <f>100%-G13</f>
        <v>0</v>
      </c>
      <c r="H12" s="77" t="s">
        <v>25</v>
      </c>
      <c r="I12" s="73">
        <f>100%-I13</f>
        <v>0.62339999999999995</v>
      </c>
      <c r="J12" s="73">
        <f>100%-J13</f>
        <v>0.62339999999999995</v>
      </c>
    </row>
    <row r="13" spans="1:11" x14ac:dyDescent="0.3">
      <c r="A13" s="195"/>
      <c r="B13" s="54" t="s">
        <v>26</v>
      </c>
      <c r="C13" s="114" t="s">
        <v>25</v>
      </c>
      <c r="D13" s="73">
        <v>0.37659999999999999</v>
      </c>
      <c r="E13" s="73">
        <v>1</v>
      </c>
      <c r="F13" s="77" t="s">
        <v>25</v>
      </c>
      <c r="G13" s="73">
        <v>1</v>
      </c>
      <c r="H13" s="77" t="s">
        <v>25</v>
      </c>
      <c r="I13" s="73">
        <v>0.37659999999999999</v>
      </c>
      <c r="J13" s="73">
        <v>0.37659999999999999</v>
      </c>
    </row>
    <row r="14" spans="1:11" x14ac:dyDescent="0.3">
      <c r="A14" s="194" t="s">
        <v>29</v>
      </c>
      <c r="B14" s="54" t="s">
        <v>24</v>
      </c>
      <c r="C14" s="76">
        <f>100%-C15</f>
        <v>0.47899999999999998</v>
      </c>
      <c r="D14" s="74">
        <f>GETPIVOTDATA("Reg %",'pivot 2019'!$A$7,"Asset Class","X5300","Plnt","X140")</f>
        <v>0.53732518972422827</v>
      </c>
      <c r="E14" s="77" t="s">
        <v>25</v>
      </c>
      <c r="F14" s="74">
        <f>100%-F15</f>
        <v>0.51059999999999994</v>
      </c>
      <c r="G14" s="73">
        <f>100%-G15</f>
        <v>0</v>
      </c>
      <c r="H14" s="77" t="s">
        <v>25</v>
      </c>
      <c r="I14" s="73">
        <f>100%-I15</f>
        <v>0.62339999999999995</v>
      </c>
      <c r="J14" s="74">
        <f>100%-J15</f>
        <v>0.44099999999999995</v>
      </c>
    </row>
    <row r="15" spans="1:11" x14ac:dyDescent="0.3">
      <c r="A15" s="195"/>
      <c r="B15" s="54" t="s">
        <v>26</v>
      </c>
      <c r="C15" s="76">
        <v>0.52100000000000002</v>
      </c>
      <c r="D15" s="74">
        <f>1-D14</f>
        <v>0.46267481027577173</v>
      </c>
      <c r="E15" s="77" t="s">
        <v>25</v>
      </c>
      <c r="F15" s="74">
        <v>0.4894</v>
      </c>
      <c r="G15" s="73">
        <v>1</v>
      </c>
      <c r="H15" s="77" t="s">
        <v>25</v>
      </c>
      <c r="I15" s="73">
        <v>0.37659999999999999</v>
      </c>
      <c r="J15" s="74">
        <v>0.55900000000000005</v>
      </c>
    </row>
    <row r="16" spans="1:11" x14ac:dyDescent="0.3">
      <c r="A16" s="194" t="s">
        <v>30</v>
      </c>
      <c r="B16" s="54" t="s">
        <v>24</v>
      </c>
      <c r="C16" s="73">
        <f>100%-C17</f>
        <v>0.62339999999999995</v>
      </c>
      <c r="D16" s="74">
        <f>100%-D17</f>
        <v>0.622</v>
      </c>
      <c r="E16" s="77" t="s">
        <v>25</v>
      </c>
      <c r="F16" s="73">
        <f>100%-F17</f>
        <v>0.62339999999999995</v>
      </c>
      <c r="G16" s="73">
        <f>100%-G17</f>
        <v>0</v>
      </c>
      <c r="H16" s="77" t="s">
        <v>25</v>
      </c>
      <c r="I16" s="73">
        <f>100%-I17</f>
        <v>0.62339999999999995</v>
      </c>
      <c r="J16" s="73">
        <f>100%-J17</f>
        <v>0.62339999999999995</v>
      </c>
    </row>
    <row r="17" spans="1:12" ht="19.5" customHeight="1" x14ac:dyDescent="0.3">
      <c r="A17" s="195"/>
      <c r="B17" s="54" t="s">
        <v>26</v>
      </c>
      <c r="C17" s="73">
        <v>0.37659999999999999</v>
      </c>
      <c r="D17" s="74">
        <v>0.378</v>
      </c>
      <c r="E17" s="77" t="s">
        <v>25</v>
      </c>
      <c r="F17" s="73">
        <v>0.37659999999999999</v>
      </c>
      <c r="G17" s="73">
        <v>1</v>
      </c>
      <c r="H17" s="77" t="s">
        <v>25</v>
      </c>
      <c r="I17" s="73">
        <v>0.37659999999999999</v>
      </c>
      <c r="J17" s="73">
        <v>0.37659999999999999</v>
      </c>
    </row>
    <row r="18" spans="1:12" ht="19.5" customHeight="1" x14ac:dyDescent="0.3">
      <c r="A18" s="194" t="s">
        <v>31</v>
      </c>
      <c r="B18" s="54" t="s">
        <v>24</v>
      </c>
      <c r="C18" s="114" t="s">
        <v>25</v>
      </c>
      <c r="D18" s="77" t="s">
        <v>25</v>
      </c>
      <c r="E18" s="73">
        <f>100%-E19</f>
        <v>0</v>
      </c>
      <c r="F18" s="77" t="s">
        <v>25</v>
      </c>
      <c r="G18" s="73">
        <f>100%-G19</f>
        <v>0</v>
      </c>
      <c r="H18" s="77" t="s">
        <v>25</v>
      </c>
      <c r="I18" s="73">
        <f>100%-I19</f>
        <v>0.62339999999999995</v>
      </c>
      <c r="J18" s="74">
        <f>100%-J19</f>
        <v>0.34099999999999997</v>
      </c>
    </row>
    <row r="19" spans="1:12" ht="19.5" customHeight="1" x14ac:dyDescent="0.3">
      <c r="A19" s="195"/>
      <c r="B19" s="54" t="s">
        <v>26</v>
      </c>
      <c r="C19" s="114" t="s">
        <v>25</v>
      </c>
      <c r="D19" s="77" t="s">
        <v>25</v>
      </c>
      <c r="E19" s="73">
        <v>1</v>
      </c>
      <c r="F19" s="77" t="s">
        <v>25</v>
      </c>
      <c r="G19" s="73">
        <v>1</v>
      </c>
      <c r="H19" s="77" t="s">
        <v>25</v>
      </c>
      <c r="I19" s="73">
        <v>0.37659999999999999</v>
      </c>
      <c r="J19" s="74">
        <v>0.65900000000000003</v>
      </c>
    </row>
    <row r="20" spans="1:12" ht="19.5" customHeight="1" x14ac:dyDescent="0.3">
      <c r="A20" s="194" t="s">
        <v>32</v>
      </c>
      <c r="B20" s="54" t="s">
        <v>24</v>
      </c>
      <c r="C20" s="73">
        <f>100%-C21</f>
        <v>0.90059999999999996</v>
      </c>
      <c r="D20" s="74">
        <f>100%-D21</f>
        <v>0.60799999999999998</v>
      </c>
      <c r="E20" s="73">
        <f>100%-E21</f>
        <v>1</v>
      </c>
      <c r="F20" s="74">
        <f>100%-F21</f>
        <v>0.62339999999999995</v>
      </c>
      <c r="G20" s="73">
        <f>100%-G21</f>
        <v>0</v>
      </c>
      <c r="H20" s="77" t="s">
        <v>25</v>
      </c>
      <c r="I20" s="73">
        <f>100%-I21</f>
        <v>0.62339999999999995</v>
      </c>
      <c r="J20" s="73">
        <f>100%-J21</f>
        <v>0.62339999999999995</v>
      </c>
    </row>
    <row r="21" spans="1:12" ht="19.5" customHeight="1" x14ac:dyDescent="0.3">
      <c r="A21" s="195"/>
      <c r="B21" s="54" t="s">
        <v>26</v>
      </c>
      <c r="C21" s="73">
        <v>9.9400000000000002E-2</v>
      </c>
      <c r="D21" s="74">
        <v>0.39200000000000002</v>
      </c>
      <c r="E21" s="73">
        <v>0</v>
      </c>
      <c r="F21" s="74">
        <v>0.37659999999999999</v>
      </c>
      <c r="G21" s="73">
        <v>1</v>
      </c>
      <c r="H21" s="77" t="s">
        <v>25</v>
      </c>
      <c r="I21" s="73">
        <v>0.37659999999999999</v>
      </c>
      <c r="J21" s="73">
        <v>0.37659999999999999</v>
      </c>
    </row>
    <row r="22" spans="1:12" ht="20.100000000000001" customHeight="1" x14ac:dyDescent="0.3">
      <c r="A22" s="194" t="s">
        <v>33</v>
      </c>
      <c r="B22" s="54" t="s">
        <v>24</v>
      </c>
      <c r="C22" s="73">
        <f>100%-C23</f>
        <v>0.62339999999999995</v>
      </c>
      <c r="D22" s="73">
        <f>100%-D23</f>
        <v>0.62339999999999995</v>
      </c>
      <c r="E22" s="77" t="s">
        <v>25</v>
      </c>
      <c r="F22" s="73">
        <f t="shared" ref="F22:J22" si="0">100%-F23</f>
        <v>0.62339999999999995</v>
      </c>
      <c r="G22" s="73">
        <f t="shared" si="0"/>
        <v>0</v>
      </c>
      <c r="H22" s="73">
        <f t="shared" si="0"/>
        <v>0.62339999999999995</v>
      </c>
      <c r="I22" s="73">
        <f t="shared" si="0"/>
        <v>0.62339999999999995</v>
      </c>
      <c r="J22" s="73">
        <f t="shared" si="0"/>
        <v>0.62339999999999995</v>
      </c>
    </row>
    <row r="23" spans="1:12" ht="20.100000000000001" customHeight="1" thickBot="1" x14ac:dyDescent="0.35">
      <c r="A23" s="195"/>
      <c r="B23" s="54" t="s">
        <v>26</v>
      </c>
      <c r="C23" s="75">
        <v>0.37659999999999999</v>
      </c>
      <c r="D23" s="75">
        <v>0.37659999999999999</v>
      </c>
      <c r="E23" s="78" t="s">
        <v>25</v>
      </c>
      <c r="F23" s="75">
        <v>0.37659999999999999</v>
      </c>
      <c r="G23" s="75">
        <v>1</v>
      </c>
      <c r="H23" s="75">
        <v>0.37659999999999999</v>
      </c>
      <c r="I23" s="75">
        <v>0.37659999999999999</v>
      </c>
      <c r="J23" s="75">
        <v>0.37659999999999999</v>
      </c>
    </row>
    <row r="24" spans="1:12" x14ac:dyDescent="0.3">
      <c r="C24" s="24"/>
      <c r="D24" s="24"/>
      <c r="E24" s="24"/>
      <c r="F24" s="24"/>
      <c r="G24" s="24"/>
      <c r="H24" s="24"/>
      <c r="I24" s="24"/>
      <c r="J24" s="24"/>
    </row>
    <row r="25" spans="1:12" x14ac:dyDescent="0.3">
      <c r="A25" s="56" t="s">
        <v>34</v>
      </c>
      <c r="B25" s="56"/>
      <c r="C25" s="57">
        <f>100%-C26</f>
        <v>0.63056048156054711</v>
      </c>
      <c r="D25" s="57">
        <f t="shared" ref="D25:I25" si="1">100%-D26</f>
        <v>0.6020087393754352</v>
      </c>
      <c r="E25" s="57">
        <f t="shared" si="1"/>
        <v>0.93817754320447533</v>
      </c>
      <c r="F25" s="57">
        <f t="shared" si="1"/>
        <v>0.58075809188034899</v>
      </c>
      <c r="G25" s="57">
        <f t="shared" si="1"/>
        <v>0</v>
      </c>
      <c r="H25" s="57">
        <f t="shared" si="1"/>
        <v>0.62338236699586758</v>
      </c>
      <c r="I25" s="57">
        <f t="shared" si="1"/>
        <v>0.6253132309481011</v>
      </c>
      <c r="J25" s="57">
        <f>100%-J26</f>
        <v>0.53099890631815705</v>
      </c>
      <c r="K25" s="24"/>
    </row>
    <row r="26" spans="1:12" x14ac:dyDescent="0.3">
      <c r="A26" t="s">
        <v>35</v>
      </c>
      <c r="C26" s="58">
        <f>C28/(C27+C28)</f>
        <v>0.36943951843945289</v>
      </c>
      <c r="D26" s="58">
        <f>D28/(D27+D28)</f>
        <v>0.39799126062456486</v>
      </c>
      <c r="E26" s="58">
        <f t="shared" ref="E26:H26" si="2">E28/(E27+E28)</f>
        <v>6.1822456795524713E-2</v>
      </c>
      <c r="F26" s="58">
        <f t="shared" si="2"/>
        <v>0.41924190811965101</v>
      </c>
      <c r="G26" s="58">
        <f t="shared" si="2"/>
        <v>1</v>
      </c>
      <c r="H26" s="58">
        <f t="shared" si="2"/>
        <v>0.37661763300413242</v>
      </c>
      <c r="I26" s="58">
        <f>I28/(I27+I28)</f>
        <v>0.3746867690518989</v>
      </c>
      <c r="J26" s="58">
        <f>J28/(J27+J28)</f>
        <v>0.4690010936818429</v>
      </c>
    </row>
    <row r="27" spans="1:12" x14ac:dyDescent="0.3">
      <c r="A27" s="56" t="s">
        <v>36</v>
      </c>
      <c r="B27" s="56"/>
      <c r="C27" s="190">
        <v>6506230.7800000003</v>
      </c>
      <c r="D27" s="190">
        <v>18446780.580000002</v>
      </c>
      <c r="E27" s="190">
        <v>1101407.3199999998</v>
      </c>
      <c r="F27" s="190">
        <v>3014484.0899999994</v>
      </c>
      <c r="G27" s="190">
        <v>0</v>
      </c>
      <c r="H27" s="190">
        <v>8081371.7699999996</v>
      </c>
      <c r="I27" s="190">
        <v>5326722.6100000003</v>
      </c>
      <c r="J27" s="190">
        <v>9229644.4199999999</v>
      </c>
      <c r="K27" s="24"/>
    </row>
    <row r="28" spans="1:12" x14ac:dyDescent="0.3">
      <c r="A28" t="s">
        <v>37</v>
      </c>
      <c r="C28" s="191">
        <v>3811940.07</v>
      </c>
      <c r="D28" s="191">
        <v>12195267.24</v>
      </c>
      <c r="E28" s="191">
        <v>72578.7</v>
      </c>
      <c r="F28" s="191">
        <v>2176117.87</v>
      </c>
      <c r="G28" s="191">
        <v>46758700.429999992</v>
      </c>
      <c r="H28" s="191">
        <v>4882376</v>
      </c>
      <c r="I28" s="191">
        <v>3191764.3600000003</v>
      </c>
      <c r="J28" s="191">
        <v>8152019.2899999991</v>
      </c>
    </row>
    <row r="29" spans="1:12" x14ac:dyDescent="0.3">
      <c r="C29" s="19"/>
      <c r="D29" s="19"/>
      <c r="E29" s="19"/>
      <c r="F29" s="19"/>
      <c r="G29" s="19"/>
      <c r="H29" s="19"/>
      <c r="I29" s="19"/>
      <c r="J29" s="19"/>
    </row>
    <row r="30" spans="1:12" x14ac:dyDescent="0.3">
      <c r="A30" s="30" t="s">
        <v>38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</row>
    <row r="31" spans="1:12" x14ac:dyDescent="0.3">
      <c r="A31" s="24"/>
      <c r="B31" s="24"/>
      <c r="C31" s="24"/>
      <c r="D31" s="24"/>
      <c r="E31" s="24"/>
      <c r="F31" s="24"/>
      <c r="G31" s="24"/>
      <c r="H31" s="24"/>
    </row>
    <row r="32" spans="1:12" ht="15" thickBot="1" x14ac:dyDescent="0.35">
      <c r="A32" s="10" t="s">
        <v>5</v>
      </c>
      <c r="B32" s="50"/>
      <c r="C32" s="24"/>
      <c r="D32" s="24"/>
      <c r="E32" s="24"/>
      <c r="F32" s="24"/>
      <c r="G32" s="24"/>
      <c r="H32" s="24"/>
      <c r="I32" s="24"/>
      <c r="J32" s="24"/>
      <c r="K32" s="24"/>
    </row>
    <row r="33" spans="1:11" ht="28.8" x14ac:dyDescent="0.3">
      <c r="B33" s="50"/>
      <c r="C33" s="51" t="s">
        <v>39</v>
      </c>
      <c r="D33" s="51" t="s">
        <v>40</v>
      </c>
      <c r="E33" s="51" t="s">
        <v>41</v>
      </c>
      <c r="F33" s="51" t="s">
        <v>42</v>
      </c>
      <c r="G33" s="51" t="s">
        <v>43</v>
      </c>
      <c r="H33" s="51" t="s">
        <v>44</v>
      </c>
      <c r="I33" s="52" t="s">
        <v>45</v>
      </c>
      <c r="J33" s="52" t="s">
        <v>46</v>
      </c>
      <c r="K33" s="24"/>
    </row>
    <row r="34" spans="1:11" x14ac:dyDescent="0.3">
      <c r="A34" s="196" t="s">
        <v>14</v>
      </c>
      <c r="B34" s="197"/>
      <c r="C34" s="53" t="s">
        <v>47</v>
      </c>
      <c r="D34" s="53" t="s">
        <v>48</v>
      </c>
      <c r="E34" s="53" t="s">
        <v>49</v>
      </c>
      <c r="F34" s="53" t="s">
        <v>50</v>
      </c>
      <c r="G34" s="53" t="s">
        <v>51</v>
      </c>
      <c r="H34" s="53" t="s">
        <v>52</v>
      </c>
      <c r="I34" s="53" t="s">
        <v>53</v>
      </c>
      <c r="J34" s="53" t="s">
        <v>54</v>
      </c>
      <c r="K34" s="24"/>
    </row>
    <row r="35" spans="1:11" x14ac:dyDescent="0.3">
      <c r="A35" s="194" t="s">
        <v>23</v>
      </c>
      <c r="B35" s="54" t="s">
        <v>24</v>
      </c>
      <c r="C35" s="73">
        <f>100%-C36</f>
        <v>0.62339999999999995</v>
      </c>
      <c r="D35" s="73">
        <f>100%-D36</f>
        <v>0.62339999999999995</v>
      </c>
      <c r="E35" s="73">
        <f>100%-E36</f>
        <v>0.62339999999999995</v>
      </c>
      <c r="F35" s="77" t="s">
        <v>25</v>
      </c>
      <c r="G35" s="77" t="s">
        <v>25</v>
      </c>
      <c r="H35" s="73">
        <f>100%-H36</f>
        <v>0.8014</v>
      </c>
      <c r="I35" s="73">
        <f>100%-I36</f>
        <v>0.8014</v>
      </c>
      <c r="J35" s="73">
        <f>100%-J36</f>
        <v>0.62339999999999995</v>
      </c>
      <c r="K35" s="24"/>
    </row>
    <row r="36" spans="1:11" x14ac:dyDescent="0.3">
      <c r="A36" s="195"/>
      <c r="B36" s="54" t="s">
        <v>26</v>
      </c>
      <c r="C36" s="73">
        <v>0.37659999999999999</v>
      </c>
      <c r="D36" s="73">
        <v>0.37659999999999999</v>
      </c>
      <c r="E36" s="73">
        <v>0.37659999999999999</v>
      </c>
      <c r="F36" s="77" t="s">
        <v>25</v>
      </c>
      <c r="G36" s="77" t="s">
        <v>25</v>
      </c>
      <c r="H36" s="73">
        <v>0.1986</v>
      </c>
      <c r="I36" s="73">
        <v>0.1986</v>
      </c>
      <c r="J36" s="73">
        <v>0.37659999999999999</v>
      </c>
      <c r="K36" s="24"/>
    </row>
    <row r="37" spans="1:11" x14ac:dyDescent="0.3">
      <c r="A37" s="194" t="s">
        <v>27</v>
      </c>
      <c r="B37" s="54" t="s">
        <v>24</v>
      </c>
      <c r="C37" s="73">
        <f>100%-C38</f>
        <v>0.62339999999999995</v>
      </c>
      <c r="D37" s="73">
        <f>100%-D38</f>
        <v>0.62339999999999995</v>
      </c>
      <c r="E37" s="73">
        <f>100%-E38</f>
        <v>0.62339999999999995</v>
      </c>
      <c r="F37" s="77" t="s">
        <v>25</v>
      </c>
      <c r="G37" s="73">
        <f>100%-G38</f>
        <v>0.62339999999999995</v>
      </c>
      <c r="H37" s="77" t="s">
        <v>25</v>
      </c>
      <c r="I37" s="73">
        <f>100%-I38</f>
        <v>0.62339999999999995</v>
      </c>
      <c r="J37" s="77" t="s">
        <v>25</v>
      </c>
      <c r="K37" s="24"/>
    </row>
    <row r="38" spans="1:11" x14ac:dyDescent="0.3">
      <c r="A38" s="195"/>
      <c r="B38" s="54" t="s">
        <v>26</v>
      </c>
      <c r="C38" s="73">
        <v>0.37659999999999999</v>
      </c>
      <c r="D38" s="73">
        <v>0.37659999999999999</v>
      </c>
      <c r="E38" s="73">
        <v>0.37659999999999999</v>
      </c>
      <c r="F38" s="77" t="s">
        <v>25</v>
      </c>
      <c r="G38" s="73">
        <v>0.37659999999999999</v>
      </c>
      <c r="H38" s="77" t="s">
        <v>25</v>
      </c>
      <c r="I38" s="73">
        <v>0.37659999999999999</v>
      </c>
      <c r="J38" s="77" t="s">
        <v>25</v>
      </c>
      <c r="K38" s="24"/>
    </row>
    <row r="39" spans="1:11" ht="14.4" customHeight="1" x14ac:dyDescent="0.3">
      <c r="A39" s="194" t="s">
        <v>28</v>
      </c>
      <c r="B39" s="54" t="s">
        <v>24</v>
      </c>
      <c r="C39" s="73">
        <f>100%-C40</f>
        <v>0.62339999999999995</v>
      </c>
      <c r="D39" s="73">
        <f>100%-D40</f>
        <v>0.62339999999999995</v>
      </c>
      <c r="E39" s="73">
        <f>100%-E40</f>
        <v>0.62339999999999995</v>
      </c>
      <c r="F39" s="73">
        <f>100%-F40</f>
        <v>0.62339999999999995</v>
      </c>
      <c r="G39" s="77" t="s">
        <v>25</v>
      </c>
      <c r="H39" s="73">
        <f>100%-H40</f>
        <v>0.8014</v>
      </c>
      <c r="I39" s="73">
        <f>100%-I40</f>
        <v>0.8014</v>
      </c>
      <c r="J39" s="73">
        <f>100%-J40</f>
        <v>0.62339999999999995</v>
      </c>
      <c r="K39" s="24"/>
    </row>
    <row r="40" spans="1:11" x14ac:dyDescent="0.3">
      <c r="A40" s="195"/>
      <c r="B40" s="54" t="s">
        <v>26</v>
      </c>
      <c r="C40" s="73">
        <v>0.37659999999999999</v>
      </c>
      <c r="D40" s="73">
        <v>0.37659999999999999</v>
      </c>
      <c r="E40" s="73">
        <v>0.37659999999999999</v>
      </c>
      <c r="F40" s="73">
        <v>0.37659999999999999</v>
      </c>
      <c r="G40" s="77" t="s">
        <v>25</v>
      </c>
      <c r="H40" s="73">
        <v>0.1986</v>
      </c>
      <c r="I40" s="73">
        <v>0.1986</v>
      </c>
      <c r="J40" s="73">
        <v>0.37659999999999999</v>
      </c>
      <c r="K40" s="24"/>
    </row>
    <row r="41" spans="1:11" x14ac:dyDescent="0.3">
      <c r="A41" s="194" t="s">
        <v>29</v>
      </c>
      <c r="B41" s="54" t="s">
        <v>24</v>
      </c>
      <c r="C41" s="73">
        <f t="shared" ref="C41:J41" si="3">100%-C42</f>
        <v>0.62339999999999995</v>
      </c>
      <c r="D41" s="150">
        <f t="shared" si="3"/>
        <v>0.36399999999999999</v>
      </c>
      <c r="E41" s="150">
        <f>'pivot 2019'!L97</f>
        <v>0.22457610931341077</v>
      </c>
      <c r="F41" s="79">
        <f t="shared" si="3"/>
        <v>0.62339999999999995</v>
      </c>
      <c r="G41" s="151">
        <f t="shared" si="3"/>
        <v>0.45399999999999996</v>
      </c>
      <c r="H41" s="74">
        <f t="shared" si="3"/>
        <v>0.44299999999999995</v>
      </c>
      <c r="I41" s="74">
        <f t="shared" si="3"/>
        <v>0.36299999999999999</v>
      </c>
      <c r="J41" s="74">
        <f t="shared" si="3"/>
        <v>0.40900000000000003</v>
      </c>
      <c r="K41" s="24"/>
    </row>
    <row r="42" spans="1:11" x14ac:dyDescent="0.3">
      <c r="A42" s="195"/>
      <c r="B42" s="54" t="s">
        <v>26</v>
      </c>
      <c r="C42" s="73">
        <v>0.37659999999999999</v>
      </c>
      <c r="D42" s="150">
        <v>0.63600000000000001</v>
      </c>
      <c r="E42" s="81">
        <f>1-E41</f>
        <v>0.77542389068658923</v>
      </c>
      <c r="F42" s="79">
        <v>0.37659999999999999</v>
      </c>
      <c r="G42" s="81">
        <v>0.54600000000000004</v>
      </c>
      <c r="H42" s="74">
        <v>0.55700000000000005</v>
      </c>
      <c r="I42" s="74">
        <v>0.63700000000000001</v>
      </c>
      <c r="J42" s="74">
        <v>0.59099999999999997</v>
      </c>
      <c r="K42" s="24"/>
    </row>
    <row r="43" spans="1:11" x14ac:dyDescent="0.3">
      <c r="A43" s="194" t="s">
        <v>30</v>
      </c>
      <c r="B43" s="54" t="s">
        <v>24</v>
      </c>
      <c r="C43" s="73">
        <f t="shared" ref="C43:J43" si="4">100%-C44</f>
        <v>0.62339999999999995</v>
      </c>
      <c r="D43" s="73">
        <f t="shared" si="4"/>
        <v>0.62339999999999995</v>
      </c>
      <c r="E43" s="73">
        <f t="shared" si="4"/>
        <v>0.62339999999999995</v>
      </c>
      <c r="F43" s="73">
        <f t="shared" si="4"/>
        <v>0.62339999999999995</v>
      </c>
      <c r="G43" s="73">
        <f t="shared" si="4"/>
        <v>0.62339999999999995</v>
      </c>
      <c r="H43" s="73">
        <f t="shared" si="4"/>
        <v>0.62339999999999995</v>
      </c>
      <c r="I43" s="73">
        <f t="shared" si="4"/>
        <v>0.62339999999999995</v>
      </c>
      <c r="J43" s="73">
        <f t="shared" si="4"/>
        <v>0.62339999999999995</v>
      </c>
      <c r="K43" s="24"/>
    </row>
    <row r="44" spans="1:11" x14ac:dyDescent="0.3">
      <c r="A44" s="195"/>
      <c r="B44" s="54" t="s">
        <v>26</v>
      </c>
      <c r="C44" s="73">
        <v>0.37659999999999999</v>
      </c>
      <c r="D44" s="73">
        <v>0.37659999999999999</v>
      </c>
      <c r="E44" s="73">
        <v>0.37659999999999999</v>
      </c>
      <c r="F44" s="73">
        <v>0.37659999999999999</v>
      </c>
      <c r="G44" s="73">
        <v>0.37659999999999999</v>
      </c>
      <c r="H44" s="73">
        <v>0.37659999999999999</v>
      </c>
      <c r="I44" s="73">
        <v>0.37659999999999999</v>
      </c>
      <c r="J44" s="73">
        <v>0.37659999999999999</v>
      </c>
      <c r="K44" s="24"/>
    </row>
    <row r="45" spans="1:11" ht="14.4" customHeight="1" x14ac:dyDescent="0.3">
      <c r="A45" s="194" t="s">
        <v>31</v>
      </c>
      <c r="B45" s="54" t="s">
        <v>24</v>
      </c>
      <c r="C45" s="73">
        <f>100%-C46</f>
        <v>0.62339999999999995</v>
      </c>
      <c r="D45" s="73">
        <f>100%-D46</f>
        <v>0.62339999999999995</v>
      </c>
      <c r="E45" s="73">
        <f>100%-E46</f>
        <v>0.62339999999999995</v>
      </c>
      <c r="F45" s="77" t="s">
        <v>25</v>
      </c>
      <c r="G45" s="77" t="s">
        <v>25</v>
      </c>
      <c r="H45" s="73">
        <f>100%-H46</f>
        <v>0.8014</v>
      </c>
      <c r="I45" s="73">
        <f>100%-I46</f>
        <v>0.8014</v>
      </c>
      <c r="J45" s="77" t="s">
        <v>25</v>
      </c>
      <c r="K45" s="24"/>
    </row>
    <row r="46" spans="1:11" x14ac:dyDescent="0.3">
      <c r="A46" s="195"/>
      <c r="B46" s="54" t="s">
        <v>26</v>
      </c>
      <c r="C46" s="73">
        <v>0.37659999999999999</v>
      </c>
      <c r="D46" s="73">
        <v>0.37659999999999999</v>
      </c>
      <c r="E46" s="73">
        <v>0.37659999999999999</v>
      </c>
      <c r="F46" s="77" t="s">
        <v>25</v>
      </c>
      <c r="G46" s="77" t="s">
        <v>25</v>
      </c>
      <c r="H46" s="73">
        <v>0.1986</v>
      </c>
      <c r="I46" s="73">
        <v>0.1986</v>
      </c>
      <c r="J46" s="77" t="s">
        <v>25</v>
      </c>
      <c r="K46" s="24"/>
    </row>
    <row r="47" spans="1:11" ht="14.4" customHeight="1" x14ac:dyDescent="0.3">
      <c r="A47" s="194" t="s">
        <v>32</v>
      </c>
      <c r="B47" s="54" t="s">
        <v>24</v>
      </c>
      <c r="C47" s="73">
        <f>100%-C48</f>
        <v>0.62339999999999995</v>
      </c>
      <c r="D47" s="73">
        <f>100%-D48</f>
        <v>0.62339999999999995</v>
      </c>
      <c r="E47" s="73">
        <f>100%-E48</f>
        <v>0.62339999999999995</v>
      </c>
      <c r="F47" s="73">
        <f>100%-F48</f>
        <v>0.62339999999999995</v>
      </c>
      <c r="G47" s="77" t="s">
        <v>25</v>
      </c>
      <c r="H47" s="73">
        <f>100%-H48</f>
        <v>0.90059999999999996</v>
      </c>
      <c r="I47" s="73">
        <f>100%-I48</f>
        <v>0.90059999999999996</v>
      </c>
      <c r="J47" s="73">
        <f>100%-J48</f>
        <v>0.62339999999999995</v>
      </c>
      <c r="K47" s="24"/>
    </row>
    <row r="48" spans="1:11" x14ac:dyDescent="0.3">
      <c r="A48" s="195"/>
      <c r="B48" s="54" t="s">
        <v>26</v>
      </c>
      <c r="C48" s="73">
        <v>0.37659999999999999</v>
      </c>
      <c r="D48" s="73">
        <v>0.37659999999999999</v>
      </c>
      <c r="E48" s="73">
        <v>0.37659999999999999</v>
      </c>
      <c r="F48" s="73">
        <v>0.37659999999999999</v>
      </c>
      <c r="G48" s="77" t="s">
        <v>25</v>
      </c>
      <c r="H48" s="73">
        <v>9.9400000000000002E-2</v>
      </c>
      <c r="I48" s="73">
        <v>9.9400000000000002E-2</v>
      </c>
      <c r="J48" s="73">
        <v>0.37659999999999999</v>
      </c>
      <c r="K48" s="24"/>
    </row>
    <row r="49" spans="1:11" x14ac:dyDescent="0.3">
      <c r="A49" s="194" t="s">
        <v>33</v>
      </c>
      <c r="B49" s="54" t="s">
        <v>24</v>
      </c>
      <c r="C49" s="73">
        <f t="shared" ref="C49:J49" si="5">100%-C50</f>
        <v>0.62339999999999995</v>
      </c>
      <c r="D49" s="73">
        <f t="shared" si="5"/>
        <v>0.62339999999999995</v>
      </c>
      <c r="E49" s="73">
        <f t="shared" si="5"/>
        <v>0.62339999999999995</v>
      </c>
      <c r="F49" s="73">
        <f t="shared" si="5"/>
        <v>0.62339999999999995</v>
      </c>
      <c r="G49" s="73">
        <f t="shared" si="5"/>
        <v>0.62339999999999995</v>
      </c>
      <c r="H49" s="73">
        <f t="shared" si="5"/>
        <v>0.62339999999999995</v>
      </c>
      <c r="I49" s="73">
        <f t="shared" si="5"/>
        <v>0.62339999999999995</v>
      </c>
      <c r="J49" s="73">
        <f t="shared" si="5"/>
        <v>0.62339999999999995</v>
      </c>
      <c r="K49" s="24"/>
    </row>
    <row r="50" spans="1:11" ht="15" thickBot="1" x14ac:dyDescent="0.35">
      <c r="A50" s="195"/>
      <c r="B50" s="54" t="s">
        <v>26</v>
      </c>
      <c r="C50" s="75">
        <v>0.37659999999999999</v>
      </c>
      <c r="D50" s="75">
        <v>0.37659999999999999</v>
      </c>
      <c r="E50" s="75">
        <v>0.37659999999999999</v>
      </c>
      <c r="F50" s="75">
        <v>0.37659999999999999</v>
      </c>
      <c r="G50" s="75">
        <v>0.37659999999999999</v>
      </c>
      <c r="H50" s="75">
        <v>0.37659999999999999</v>
      </c>
      <c r="I50" s="75">
        <v>0.37659999999999999</v>
      </c>
      <c r="J50" s="75">
        <v>0.37659999999999999</v>
      </c>
      <c r="K50" s="24"/>
    </row>
    <row r="51" spans="1:11" x14ac:dyDescent="0.3">
      <c r="A51" s="24"/>
      <c r="B51" s="24"/>
      <c r="C51" s="24"/>
      <c r="D51" s="24"/>
      <c r="E51" s="24"/>
      <c r="F51" s="24"/>
      <c r="G51" s="24"/>
      <c r="H51" s="24"/>
      <c r="I51" s="24"/>
      <c r="J51" s="24"/>
    </row>
    <row r="52" spans="1:11" x14ac:dyDescent="0.3">
      <c r="A52" s="56" t="s">
        <v>34</v>
      </c>
      <c r="B52" s="56"/>
      <c r="C52" s="57">
        <f t="shared" ref="C52:J52" si="6">100%-C53</f>
        <v>0.6217670150905652</v>
      </c>
      <c r="D52" s="57">
        <f t="shared" si="6"/>
        <v>0.52995858582259092</v>
      </c>
      <c r="E52" s="57">
        <f t="shared" si="6"/>
        <v>0.48859822030161981</v>
      </c>
      <c r="F52" s="57">
        <f t="shared" si="6"/>
        <v>0.6225150819412919</v>
      </c>
      <c r="G52" s="57">
        <f t="shared" si="6"/>
        <v>0.56864799677850153</v>
      </c>
      <c r="H52" s="57">
        <f t="shared" si="6"/>
        <v>0.63234024336687145</v>
      </c>
      <c r="I52" s="57">
        <f t="shared" si="6"/>
        <v>0.67193038848872955</v>
      </c>
      <c r="J52" s="57">
        <f t="shared" si="6"/>
        <v>0.48096143753417819</v>
      </c>
      <c r="K52" s="24"/>
    </row>
    <row r="53" spans="1:11" x14ac:dyDescent="0.3">
      <c r="A53" t="s">
        <v>35</v>
      </c>
      <c r="C53" s="58">
        <f>C55/(C54+C55)</f>
        <v>0.37823298490943486</v>
      </c>
      <c r="D53" s="58">
        <f t="shared" ref="D53:J53" si="7">D55/(D54+D55)</f>
        <v>0.47004141417740908</v>
      </c>
      <c r="E53" s="58">
        <f t="shared" si="7"/>
        <v>0.51140177969838019</v>
      </c>
      <c r="F53" s="58">
        <f>F55/(F54+F55)</f>
        <v>0.37748491805870804</v>
      </c>
      <c r="G53" s="58">
        <f t="shared" si="7"/>
        <v>0.43135200322149847</v>
      </c>
      <c r="H53" s="58">
        <f t="shared" si="7"/>
        <v>0.36765975663312861</v>
      </c>
      <c r="I53" s="58">
        <f t="shared" si="7"/>
        <v>0.32806961151127051</v>
      </c>
      <c r="J53" s="58">
        <f t="shared" si="7"/>
        <v>0.51903856246582181</v>
      </c>
      <c r="K53" s="24"/>
    </row>
    <row r="54" spans="1:11" x14ac:dyDescent="0.3">
      <c r="A54" s="56" t="s">
        <v>36</v>
      </c>
      <c r="B54" s="56"/>
      <c r="C54" s="190">
        <v>16350152.280000001</v>
      </c>
      <c r="D54" s="190">
        <v>8424629.0700000003</v>
      </c>
      <c r="E54" s="190">
        <v>14974730.129999999</v>
      </c>
      <c r="F54" s="190">
        <v>5966140.1600000001</v>
      </c>
      <c r="G54" s="190">
        <v>5796989.1600000001</v>
      </c>
      <c r="H54" s="190">
        <v>13338045.720000003</v>
      </c>
      <c r="I54" s="190">
        <v>16905779.93</v>
      </c>
      <c r="J54" s="190">
        <v>5382608.0099999998</v>
      </c>
      <c r="K54" s="24"/>
    </row>
    <row r="55" spans="1:11" x14ac:dyDescent="0.3">
      <c r="A55" t="s">
        <v>37</v>
      </c>
      <c r="C55" s="191">
        <v>9946116.0700000003</v>
      </c>
      <c r="D55" s="191">
        <v>7472139.6500000022</v>
      </c>
      <c r="E55" s="191">
        <v>15673621.640000001</v>
      </c>
      <c r="F55" s="191">
        <v>3617788.54</v>
      </c>
      <c r="G55" s="191">
        <v>4397347.57</v>
      </c>
      <c r="H55" s="191">
        <v>7755101.3000000026</v>
      </c>
      <c r="I55" s="191">
        <v>8254236.9700000007</v>
      </c>
      <c r="J55" s="191">
        <v>5808742.459999999</v>
      </c>
      <c r="K55" s="24"/>
    </row>
    <row r="56" spans="1:11" x14ac:dyDescent="0.3">
      <c r="C56" s="24"/>
      <c r="D56" s="24"/>
      <c r="E56" s="24"/>
      <c r="F56" s="24"/>
      <c r="G56" s="24"/>
      <c r="H56" s="24"/>
      <c r="I56" s="24"/>
      <c r="K56" s="24"/>
    </row>
    <row r="57" spans="1:11" x14ac:dyDescent="0.3">
      <c r="A57" s="24"/>
      <c r="B57" s="24"/>
      <c r="C57" s="24"/>
      <c r="D57" s="24"/>
      <c r="E57" s="24"/>
      <c r="F57" s="24"/>
      <c r="G57" s="24"/>
      <c r="H57" s="24"/>
      <c r="I57" s="24"/>
      <c r="J57" s="24"/>
    </row>
    <row r="58" spans="1:11" ht="15" thickBot="1" x14ac:dyDescent="0.35">
      <c r="A58" s="10" t="s">
        <v>5</v>
      </c>
      <c r="B58" s="50"/>
      <c r="C58" s="24"/>
      <c r="D58" s="24"/>
      <c r="E58" s="24"/>
      <c r="F58" s="24"/>
      <c r="G58" s="24"/>
      <c r="H58" s="24"/>
      <c r="I58" s="24"/>
      <c r="J58" s="24"/>
      <c r="K58" s="24"/>
    </row>
    <row r="59" spans="1:11" ht="28.8" x14ac:dyDescent="0.3">
      <c r="B59" s="50"/>
      <c r="C59" s="52" t="s">
        <v>55</v>
      </c>
      <c r="D59" s="52" t="s">
        <v>56</v>
      </c>
      <c r="E59" s="52" t="s">
        <v>57</v>
      </c>
      <c r="F59" s="52" t="s">
        <v>58</v>
      </c>
      <c r="G59" s="52" t="s">
        <v>59</v>
      </c>
      <c r="H59" s="52" t="s">
        <v>60</v>
      </c>
      <c r="I59" s="52" t="s">
        <v>61</v>
      </c>
      <c r="J59" s="61" t="s">
        <v>62</v>
      </c>
      <c r="K59" s="24"/>
    </row>
    <row r="60" spans="1:11" x14ac:dyDescent="0.3">
      <c r="A60" s="196" t="s">
        <v>14</v>
      </c>
      <c r="B60" s="197"/>
      <c r="C60" s="53" t="s">
        <v>63</v>
      </c>
      <c r="D60" s="53" t="s">
        <v>64</v>
      </c>
      <c r="E60" s="53" t="s">
        <v>65</v>
      </c>
      <c r="F60" s="53" t="s">
        <v>66</v>
      </c>
      <c r="G60" s="53" t="s">
        <v>67</v>
      </c>
      <c r="H60" s="53" t="s">
        <v>68</v>
      </c>
      <c r="I60" s="53" t="s">
        <v>69</v>
      </c>
      <c r="J60" s="62" t="s">
        <v>70</v>
      </c>
      <c r="K60" s="24"/>
    </row>
    <row r="61" spans="1:11" x14ac:dyDescent="0.3">
      <c r="A61" s="194" t="s">
        <v>23</v>
      </c>
      <c r="B61" s="54" t="s">
        <v>24</v>
      </c>
      <c r="C61" s="73">
        <f>100%-C62</f>
        <v>0.62339999999999995</v>
      </c>
      <c r="D61" s="73">
        <f>100%-D62</f>
        <v>0.8014</v>
      </c>
      <c r="E61" s="77" t="s">
        <v>25</v>
      </c>
      <c r="F61" s="73">
        <f>100%-F62</f>
        <v>0.62339999999999995</v>
      </c>
      <c r="G61" s="73">
        <f>100%-G62</f>
        <v>0.8014</v>
      </c>
      <c r="H61" s="77" t="s">
        <v>25</v>
      </c>
      <c r="I61" s="73">
        <f>100%-I62</f>
        <v>0</v>
      </c>
      <c r="J61" s="76">
        <f>100%-J62</f>
        <v>0</v>
      </c>
      <c r="K61" s="24"/>
    </row>
    <row r="62" spans="1:11" x14ac:dyDescent="0.3">
      <c r="A62" s="195"/>
      <c r="B62" s="54" t="s">
        <v>26</v>
      </c>
      <c r="C62" s="73">
        <v>0.37659999999999999</v>
      </c>
      <c r="D62" s="73">
        <v>0.1986</v>
      </c>
      <c r="E62" s="77" t="s">
        <v>25</v>
      </c>
      <c r="F62" s="73">
        <v>0.37659999999999999</v>
      </c>
      <c r="G62" s="73">
        <v>0.1986</v>
      </c>
      <c r="H62" s="77" t="s">
        <v>25</v>
      </c>
      <c r="I62" s="73">
        <v>1</v>
      </c>
      <c r="J62" s="76">
        <v>1</v>
      </c>
      <c r="K62" s="24"/>
    </row>
    <row r="63" spans="1:11" x14ac:dyDescent="0.3">
      <c r="A63" s="194" t="s">
        <v>27</v>
      </c>
      <c r="B63" s="54" t="s">
        <v>24</v>
      </c>
      <c r="C63" s="74">
        <f>100%-C64</f>
        <v>0.43459999999999999</v>
      </c>
      <c r="D63" s="73">
        <f>100%-D64</f>
        <v>0.62339999999999995</v>
      </c>
      <c r="E63" s="73">
        <f t="shared" ref="E63:J63" si="8">100%-E64</f>
        <v>0.62339999999999995</v>
      </c>
      <c r="F63" s="74">
        <v>0.62229999999999996</v>
      </c>
      <c r="G63" s="73">
        <f t="shared" si="8"/>
        <v>0.62339999999999995</v>
      </c>
      <c r="H63" s="73">
        <f t="shared" si="8"/>
        <v>0.62339999999999995</v>
      </c>
      <c r="I63" s="73">
        <f t="shared" si="8"/>
        <v>0</v>
      </c>
      <c r="J63" s="76">
        <f t="shared" si="8"/>
        <v>0</v>
      </c>
      <c r="K63" s="24"/>
    </row>
    <row r="64" spans="1:11" x14ac:dyDescent="0.3">
      <c r="A64" s="195"/>
      <c r="B64" s="54" t="s">
        <v>26</v>
      </c>
      <c r="C64" s="74">
        <v>0.56540000000000001</v>
      </c>
      <c r="D64" s="73">
        <v>0.37659999999999999</v>
      </c>
      <c r="E64" s="73">
        <v>0.37659999999999999</v>
      </c>
      <c r="F64" s="74">
        <v>0.37769999999999998</v>
      </c>
      <c r="G64" s="73">
        <v>0.37659999999999999</v>
      </c>
      <c r="H64" s="73">
        <v>0.37659999999999999</v>
      </c>
      <c r="I64" s="73">
        <v>1</v>
      </c>
      <c r="J64" s="76">
        <v>1</v>
      </c>
      <c r="K64" s="24"/>
    </row>
    <row r="65" spans="1:11" ht="14.4" customHeight="1" x14ac:dyDescent="0.3">
      <c r="A65" s="194" t="s">
        <v>28</v>
      </c>
      <c r="B65" s="54" t="s">
        <v>24</v>
      </c>
      <c r="C65" s="73">
        <f>100%-C66</f>
        <v>0.62339999999999995</v>
      </c>
      <c r="D65" s="73">
        <f>100%-D66</f>
        <v>0.8014</v>
      </c>
      <c r="E65" s="73">
        <f t="shared" ref="E65:J65" si="9">100%-E66</f>
        <v>0.62339999999999995</v>
      </c>
      <c r="F65" s="73">
        <f t="shared" si="9"/>
        <v>0.62339999999999995</v>
      </c>
      <c r="G65" s="73">
        <f t="shared" si="9"/>
        <v>0.8014</v>
      </c>
      <c r="H65" s="77" t="s">
        <v>25</v>
      </c>
      <c r="I65" s="73">
        <f t="shared" si="9"/>
        <v>0</v>
      </c>
      <c r="J65" s="76">
        <f t="shared" si="9"/>
        <v>0</v>
      </c>
      <c r="K65" s="24"/>
    </row>
    <row r="66" spans="1:11" x14ac:dyDescent="0.3">
      <c r="A66" s="195"/>
      <c r="B66" s="54" t="s">
        <v>26</v>
      </c>
      <c r="C66" s="73">
        <v>0.37659999999999999</v>
      </c>
      <c r="D66" s="73">
        <v>0.1986</v>
      </c>
      <c r="E66" s="73">
        <v>0.37659999999999999</v>
      </c>
      <c r="F66" s="73">
        <v>0.37659999999999999</v>
      </c>
      <c r="G66" s="73">
        <v>0.1986</v>
      </c>
      <c r="H66" s="77" t="s">
        <v>25</v>
      </c>
      <c r="I66" s="73">
        <v>1</v>
      </c>
      <c r="J66" s="76">
        <v>1</v>
      </c>
      <c r="K66" s="24"/>
    </row>
    <row r="67" spans="1:11" x14ac:dyDescent="0.3">
      <c r="A67" s="194" t="s">
        <v>29</v>
      </c>
      <c r="B67" s="54" t="s">
        <v>24</v>
      </c>
      <c r="C67" s="74">
        <f>'pivot 2019'!L149</f>
        <v>0.1989832635908039</v>
      </c>
      <c r="D67" s="74">
        <f>100%-D68</f>
        <v>0.52110000000000001</v>
      </c>
      <c r="E67" s="74">
        <f>GETPIVOTDATA("Reg %",'pivot 2019'!$A$7,"Asset Class","X5300","Plnt","X168")</f>
        <v>0.36326849854928894</v>
      </c>
      <c r="F67" s="74">
        <f>GETPIVOTDATA("Reg %",'pivot 2019'!$A$7,"Asset Class","X5300","Plnt","X169")</f>
        <v>0.43568485405603363</v>
      </c>
      <c r="G67" s="74">
        <f t="shared" ref="G67:J67" si="10">100%-G68</f>
        <v>0.50790000000000002</v>
      </c>
      <c r="H67" s="77" t="s">
        <v>25</v>
      </c>
      <c r="I67" s="73">
        <f t="shared" si="10"/>
        <v>0</v>
      </c>
      <c r="J67" s="76">
        <f t="shared" si="10"/>
        <v>0</v>
      </c>
      <c r="K67" s="24"/>
    </row>
    <row r="68" spans="1:11" x14ac:dyDescent="0.3">
      <c r="A68" s="195"/>
      <c r="B68" s="54" t="s">
        <v>26</v>
      </c>
      <c r="C68" s="74">
        <f>1-C67</f>
        <v>0.80101673640919613</v>
      </c>
      <c r="D68" s="74">
        <v>0.47889999999999999</v>
      </c>
      <c r="E68" s="74">
        <f>1-E67</f>
        <v>0.63673150145071111</v>
      </c>
      <c r="F68" s="74">
        <f>1-F67</f>
        <v>0.56431514594396637</v>
      </c>
      <c r="G68" s="74">
        <v>0.49209999999999998</v>
      </c>
      <c r="H68" s="77" t="s">
        <v>25</v>
      </c>
      <c r="I68" s="73">
        <v>1</v>
      </c>
      <c r="J68" s="76">
        <v>1</v>
      </c>
      <c r="K68" s="24"/>
    </row>
    <row r="69" spans="1:11" x14ac:dyDescent="0.3">
      <c r="A69" s="194" t="s">
        <v>30</v>
      </c>
      <c r="B69" s="54" t="s">
        <v>24</v>
      </c>
      <c r="C69" s="74">
        <f>'pivot 2019'!L150</f>
        <v>0.14614553580148046</v>
      </c>
      <c r="D69" s="73">
        <f>100%-D70</f>
        <v>0.62339999999999995</v>
      </c>
      <c r="E69" s="73">
        <f>100%-E70</f>
        <v>0.62339999999999995</v>
      </c>
      <c r="F69" s="74">
        <f>GETPIVOTDATA("Reg %",'pivot 2019'!$A$7,"Asset Class","X5500","Plnt","X169")</f>
        <v>0.56114265039176425</v>
      </c>
      <c r="G69" s="73">
        <f>100%-G70</f>
        <v>0.62339999999999995</v>
      </c>
      <c r="H69" s="77" t="s">
        <v>25</v>
      </c>
      <c r="I69" s="73">
        <f>100%-I70</f>
        <v>0</v>
      </c>
      <c r="J69" s="76">
        <f>100%-J70</f>
        <v>0</v>
      </c>
      <c r="K69" s="24"/>
    </row>
    <row r="70" spans="1:11" x14ac:dyDescent="0.3">
      <c r="A70" s="195"/>
      <c r="B70" s="54" t="s">
        <v>26</v>
      </c>
      <c r="C70" s="74">
        <f>1-C69</f>
        <v>0.85385446419851951</v>
      </c>
      <c r="D70" s="73">
        <v>0.37659999999999999</v>
      </c>
      <c r="E70" s="73">
        <v>0.37659999999999999</v>
      </c>
      <c r="F70" s="74">
        <f>1-F69</f>
        <v>0.43885734960823575</v>
      </c>
      <c r="G70" s="73">
        <v>0.37659999999999999</v>
      </c>
      <c r="H70" s="77" t="s">
        <v>25</v>
      </c>
      <c r="I70" s="73">
        <v>1</v>
      </c>
      <c r="J70" s="76">
        <v>1</v>
      </c>
      <c r="K70" s="24"/>
    </row>
    <row r="71" spans="1:11" ht="14.4" customHeight="1" x14ac:dyDescent="0.3">
      <c r="A71" s="194" t="s">
        <v>31</v>
      </c>
      <c r="B71" s="54" t="s">
        <v>24</v>
      </c>
      <c r="C71" s="74">
        <f>100%-C72</f>
        <v>0.35799999999999998</v>
      </c>
      <c r="D71" s="73">
        <f>100%-D72</f>
        <v>0.8014</v>
      </c>
      <c r="E71" s="77" t="s">
        <v>25</v>
      </c>
      <c r="F71" s="77" t="s">
        <v>25</v>
      </c>
      <c r="G71" s="74">
        <f>100%-G72</f>
        <v>0.75109999999999999</v>
      </c>
      <c r="H71" s="77" t="s">
        <v>25</v>
      </c>
      <c r="I71" s="73">
        <f>100%-I72</f>
        <v>0</v>
      </c>
      <c r="J71" s="76">
        <f>100%-J72</f>
        <v>0</v>
      </c>
      <c r="K71" s="24"/>
    </row>
    <row r="72" spans="1:11" x14ac:dyDescent="0.3">
      <c r="A72" s="195"/>
      <c r="B72" s="54" t="s">
        <v>26</v>
      </c>
      <c r="C72" s="74">
        <v>0.64200000000000002</v>
      </c>
      <c r="D72" s="73">
        <v>0.1986</v>
      </c>
      <c r="E72" s="77" t="s">
        <v>25</v>
      </c>
      <c r="F72" s="77" t="s">
        <v>25</v>
      </c>
      <c r="G72" s="74">
        <v>0.24890000000000001</v>
      </c>
      <c r="H72" s="77" t="s">
        <v>25</v>
      </c>
      <c r="I72" s="73">
        <v>1</v>
      </c>
      <c r="J72" s="76">
        <v>1</v>
      </c>
      <c r="K72" s="24"/>
    </row>
    <row r="73" spans="1:11" ht="14.4" customHeight="1" x14ac:dyDescent="0.3">
      <c r="A73" s="194" t="s">
        <v>32</v>
      </c>
      <c r="B73" s="54" t="s">
        <v>24</v>
      </c>
      <c r="C73" s="74">
        <f>'pivot 2019'!L152</f>
        <v>0.24411366805529811</v>
      </c>
      <c r="D73" s="73">
        <f>100%-D74</f>
        <v>0.90059999999999996</v>
      </c>
      <c r="E73" s="73">
        <f t="shared" ref="E73:J73" si="11">100%-E74</f>
        <v>0.62339999999999995</v>
      </c>
      <c r="F73" s="74">
        <f t="shared" si="11"/>
        <v>0.46799999999999997</v>
      </c>
      <c r="G73" s="73">
        <f t="shared" si="11"/>
        <v>0.90059999999999996</v>
      </c>
      <c r="H73" s="77" t="s">
        <v>25</v>
      </c>
      <c r="I73" s="73">
        <f t="shared" si="11"/>
        <v>0</v>
      </c>
      <c r="J73" s="76">
        <f t="shared" si="11"/>
        <v>0</v>
      </c>
      <c r="K73" s="24"/>
    </row>
    <row r="74" spans="1:11" x14ac:dyDescent="0.3">
      <c r="A74" s="195"/>
      <c r="B74" s="54" t="s">
        <v>26</v>
      </c>
      <c r="C74" s="74">
        <f>1-C73</f>
        <v>0.75588633194470189</v>
      </c>
      <c r="D74" s="73">
        <v>9.9400000000000002E-2</v>
      </c>
      <c r="E74" s="73">
        <v>0.37659999999999999</v>
      </c>
      <c r="F74" s="81">
        <v>0.53200000000000003</v>
      </c>
      <c r="G74" s="73">
        <v>9.9400000000000002E-2</v>
      </c>
      <c r="H74" s="77" t="s">
        <v>25</v>
      </c>
      <c r="I74" s="73">
        <v>1</v>
      </c>
      <c r="J74" s="76">
        <v>1</v>
      </c>
      <c r="K74" s="24"/>
    </row>
    <row r="75" spans="1:11" x14ac:dyDescent="0.3">
      <c r="A75" s="194" t="s">
        <v>33</v>
      </c>
      <c r="B75" s="54" t="s">
        <v>24</v>
      </c>
      <c r="C75" s="73">
        <f>100%-C76</f>
        <v>0.62339999999999995</v>
      </c>
      <c r="D75" s="73">
        <f>100%-D76</f>
        <v>0.62339999999999995</v>
      </c>
      <c r="E75" s="73">
        <f t="shared" ref="E75:J75" si="12">100%-E76</f>
        <v>0.62339999999999995</v>
      </c>
      <c r="F75" s="73">
        <f t="shared" si="12"/>
        <v>0.62339999999999995</v>
      </c>
      <c r="G75" s="73">
        <f t="shared" si="12"/>
        <v>0.62339999999999995</v>
      </c>
      <c r="H75" s="77" t="s">
        <v>25</v>
      </c>
      <c r="I75" s="73">
        <f t="shared" si="12"/>
        <v>0</v>
      </c>
      <c r="J75" s="76">
        <f t="shared" si="12"/>
        <v>0</v>
      </c>
      <c r="K75" s="24"/>
    </row>
    <row r="76" spans="1:11" ht="15" thickBot="1" x14ac:dyDescent="0.35">
      <c r="A76" s="195"/>
      <c r="B76" s="54" t="s">
        <v>26</v>
      </c>
      <c r="C76" s="75">
        <v>0.37659999999999999</v>
      </c>
      <c r="D76" s="75">
        <v>0.37659999999999999</v>
      </c>
      <c r="E76" s="75">
        <v>0.37659999999999999</v>
      </c>
      <c r="F76" s="75">
        <v>0.37659999999999999</v>
      </c>
      <c r="G76" s="75">
        <v>0.37659999999999999</v>
      </c>
      <c r="H76" s="78" t="s">
        <v>25</v>
      </c>
      <c r="I76" s="75">
        <v>1</v>
      </c>
      <c r="J76" s="80">
        <v>1</v>
      </c>
      <c r="K76" s="24"/>
    </row>
    <row r="77" spans="1:1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</row>
    <row r="78" spans="1:11" x14ac:dyDescent="0.3">
      <c r="A78" s="56" t="s">
        <v>34</v>
      </c>
      <c r="B78" s="56"/>
      <c r="C78" s="57">
        <f>100%-C79</f>
        <v>0.27713831556850577</v>
      </c>
      <c r="D78" s="57">
        <f>100%-D79</f>
        <v>0.70909352085762312</v>
      </c>
      <c r="E78" s="57">
        <f>100%-E79</f>
        <v>0.52008839390938744</v>
      </c>
      <c r="F78" s="57">
        <f t="shared" ref="F78:I78" si="13">100%-F79</f>
        <v>0.5444862797316139</v>
      </c>
      <c r="G78" s="57">
        <f t="shared" si="13"/>
        <v>0.68551624576297021</v>
      </c>
      <c r="H78" s="57">
        <f t="shared" si="13"/>
        <v>0.62338275402736443</v>
      </c>
      <c r="I78" s="57">
        <f t="shared" si="13"/>
        <v>0</v>
      </c>
      <c r="J78" s="57"/>
      <c r="K78" s="24"/>
    </row>
    <row r="79" spans="1:11" x14ac:dyDescent="0.3">
      <c r="A79" t="s">
        <v>35</v>
      </c>
      <c r="C79" s="58">
        <f>C81/(C80+C81)</f>
        <v>0.72286168443149423</v>
      </c>
      <c r="D79" s="58">
        <f t="shared" ref="D79:I79" si="14">D81/(D80+D81)</f>
        <v>0.29090647914237688</v>
      </c>
      <c r="E79" s="58">
        <f t="shared" si="14"/>
        <v>0.47991160609061256</v>
      </c>
      <c r="F79" s="58">
        <f t="shared" si="14"/>
        <v>0.45551372026838616</v>
      </c>
      <c r="G79" s="58">
        <f t="shared" si="14"/>
        <v>0.31448375423702973</v>
      </c>
      <c r="H79" s="58">
        <f t="shared" si="14"/>
        <v>0.37661724597263552</v>
      </c>
      <c r="I79" s="58">
        <f t="shared" si="14"/>
        <v>1</v>
      </c>
      <c r="J79" s="58"/>
      <c r="K79" s="24"/>
    </row>
    <row r="80" spans="1:11" x14ac:dyDescent="0.3">
      <c r="A80" s="56" t="s">
        <v>36</v>
      </c>
      <c r="B80" s="56"/>
      <c r="C80" s="190">
        <v>21302154.789999999</v>
      </c>
      <c r="D80" s="190">
        <v>11658684.859999999</v>
      </c>
      <c r="E80" s="190">
        <v>2129398.0099999998</v>
      </c>
      <c r="F80" s="190">
        <v>9695047.3400000017</v>
      </c>
      <c r="G80" s="190">
        <v>21060049.489999998</v>
      </c>
      <c r="H80" s="190">
        <v>1005670.95</v>
      </c>
      <c r="I80" s="59">
        <v>0</v>
      </c>
      <c r="J80" s="59">
        <v>0</v>
      </c>
      <c r="K80" s="24"/>
    </row>
    <row r="81" spans="1:12" x14ac:dyDescent="0.3">
      <c r="A81" t="s">
        <v>37</v>
      </c>
      <c r="C81" s="191">
        <v>55562549.920000024</v>
      </c>
      <c r="D81" s="191">
        <v>4782989.6399999997</v>
      </c>
      <c r="E81" s="191">
        <v>1964902.1800000002</v>
      </c>
      <c r="F81" s="191">
        <v>8110814.2599999998</v>
      </c>
      <c r="G81" s="191">
        <v>9661395.290000001</v>
      </c>
      <c r="H81" s="191">
        <v>607577</v>
      </c>
      <c r="I81" s="191">
        <v>14712583.970000001</v>
      </c>
      <c r="J81" s="19">
        <v>0</v>
      </c>
      <c r="K81" s="24"/>
    </row>
    <row r="82" spans="1:12" x14ac:dyDescent="0.3">
      <c r="C82" s="24"/>
      <c r="D82" s="24"/>
      <c r="E82" s="24"/>
      <c r="F82" s="24"/>
      <c r="G82" s="24"/>
      <c r="H82" s="24"/>
      <c r="I82" s="24"/>
      <c r="K82" s="24"/>
    </row>
    <row r="83" spans="1:12" ht="115.2" x14ac:dyDescent="0.3">
      <c r="A83" s="24"/>
      <c r="B83" s="24"/>
      <c r="C83" s="60" t="s">
        <v>71</v>
      </c>
      <c r="D83" s="24"/>
      <c r="E83" s="24"/>
      <c r="F83" s="24"/>
      <c r="G83" s="24"/>
      <c r="H83" s="24"/>
      <c r="I83" s="24"/>
      <c r="J83" s="24"/>
    </row>
    <row r="84" spans="1:12" ht="15" thickBot="1" x14ac:dyDescent="0.35">
      <c r="A84" s="10" t="s">
        <v>72</v>
      </c>
      <c r="B84" s="24"/>
      <c r="C84" s="24"/>
      <c r="D84" s="24"/>
      <c r="E84" s="24"/>
      <c r="F84" s="24"/>
      <c r="G84" s="24"/>
      <c r="H84" s="24"/>
      <c r="I84" s="24"/>
      <c r="J84" s="24"/>
    </row>
    <row r="85" spans="1:12" ht="28.8" x14ac:dyDescent="0.3">
      <c r="B85" s="50"/>
      <c r="C85" s="61" t="s">
        <v>73</v>
      </c>
      <c r="D85" s="61" t="s">
        <v>74</v>
      </c>
      <c r="E85" s="61" t="s">
        <v>75</v>
      </c>
      <c r="F85" s="61" t="s">
        <v>76</v>
      </c>
      <c r="G85" s="52" t="s">
        <v>77</v>
      </c>
      <c r="H85" s="52" t="s">
        <v>78</v>
      </c>
      <c r="I85" s="52" t="s">
        <v>79</v>
      </c>
      <c r="J85" s="52" t="s">
        <v>80</v>
      </c>
      <c r="L85" s="24"/>
    </row>
    <row r="86" spans="1:12" x14ac:dyDescent="0.3">
      <c r="A86" s="196" t="s">
        <v>14</v>
      </c>
      <c r="B86" s="197"/>
      <c r="C86" s="62" t="s">
        <v>81</v>
      </c>
      <c r="D86" s="62" t="s">
        <v>82</v>
      </c>
      <c r="E86" s="62" t="s">
        <v>83</v>
      </c>
      <c r="F86" s="62" t="s">
        <v>84</v>
      </c>
      <c r="G86" s="53" t="s">
        <v>85</v>
      </c>
      <c r="H86" s="53" t="s">
        <v>86</v>
      </c>
      <c r="I86" s="53" t="s">
        <v>87</v>
      </c>
      <c r="J86" s="53" t="s">
        <v>88</v>
      </c>
      <c r="L86" s="24"/>
    </row>
    <row r="87" spans="1:12" ht="20.100000000000001" customHeight="1" x14ac:dyDescent="0.3">
      <c r="A87" s="194" t="s">
        <v>89</v>
      </c>
      <c r="B87" s="54" t="s">
        <v>24</v>
      </c>
      <c r="C87" s="77" t="s">
        <v>25</v>
      </c>
      <c r="D87" s="77" t="s">
        <v>25</v>
      </c>
      <c r="E87" s="77" t="s">
        <v>25</v>
      </c>
      <c r="F87" s="63" t="s">
        <v>25</v>
      </c>
      <c r="G87" s="77" t="s">
        <v>25</v>
      </c>
      <c r="H87" s="73">
        <f>100%-H88</f>
        <v>0.8014</v>
      </c>
      <c r="I87" s="55" t="s">
        <v>25</v>
      </c>
      <c r="J87" s="55" t="s">
        <v>25</v>
      </c>
      <c r="L87" s="24"/>
    </row>
    <row r="88" spans="1:12" ht="20.100000000000001" customHeight="1" x14ac:dyDescent="0.3">
      <c r="A88" s="195"/>
      <c r="B88" s="54" t="s">
        <v>26</v>
      </c>
      <c r="C88" s="77" t="s">
        <v>25</v>
      </c>
      <c r="D88" s="77" t="s">
        <v>25</v>
      </c>
      <c r="E88" s="77" t="s">
        <v>25</v>
      </c>
      <c r="F88" s="63" t="s">
        <v>25</v>
      </c>
      <c r="G88" s="77" t="s">
        <v>25</v>
      </c>
      <c r="H88" s="73">
        <v>0.1986</v>
      </c>
      <c r="I88" s="55" t="s">
        <v>25</v>
      </c>
      <c r="J88" s="55" t="s">
        <v>25</v>
      </c>
      <c r="L88" s="24"/>
    </row>
    <row r="89" spans="1:12" ht="20.100000000000001" customHeight="1" x14ac:dyDescent="0.3">
      <c r="A89" s="194" t="s">
        <v>28</v>
      </c>
      <c r="B89" s="54" t="s">
        <v>24</v>
      </c>
      <c r="C89" s="76">
        <v>1</v>
      </c>
      <c r="D89" s="73">
        <f>100%-D90</f>
        <v>0.8014</v>
      </c>
      <c r="E89" s="76">
        <v>0.57547000000000004</v>
      </c>
      <c r="F89" s="81">
        <v>0.41</v>
      </c>
      <c r="G89" s="76">
        <v>1</v>
      </c>
      <c r="H89" s="73">
        <f>100%-H90</f>
        <v>0.8014</v>
      </c>
      <c r="I89" s="73">
        <f>100%-I90</f>
        <v>0.8014</v>
      </c>
      <c r="J89" s="73">
        <f>100%-J90</f>
        <v>0.8014</v>
      </c>
      <c r="L89" s="24"/>
    </row>
    <row r="90" spans="1:12" ht="20.100000000000001" customHeight="1" x14ac:dyDescent="0.3">
      <c r="A90" s="195"/>
      <c r="B90" s="54" t="s">
        <v>26</v>
      </c>
      <c r="C90" s="77" t="s">
        <v>25</v>
      </c>
      <c r="D90" s="73">
        <v>0.1986</v>
      </c>
      <c r="E90" s="76">
        <v>0.42449999999999999</v>
      </c>
      <c r="F90" s="81">
        <v>0.59</v>
      </c>
      <c r="G90" s="77" t="s">
        <v>25</v>
      </c>
      <c r="H90" s="73">
        <v>0.1986</v>
      </c>
      <c r="I90" s="73">
        <v>0.1986</v>
      </c>
      <c r="J90" s="73">
        <v>0.1986</v>
      </c>
      <c r="L90" s="24"/>
    </row>
    <row r="91" spans="1:12" ht="20.100000000000001" customHeight="1" x14ac:dyDescent="0.3">
      <c r="A91" s="194" t="s">
        <v>30</v>
      </c>
      <c r="B91" s="54" t="s">
        <v>24</v>
      </c>
      <c r="C91" s="100">
        <f>GETPIVOTDATA("Reg %",'pivot 2019'!$A$7,"Asset Class","X5500","Plnt","X184")</f>
        <v>1</v>
      </c>
      <c r="D91" s="77" t="s">
        <v>25</v>
      </c>
      <c r="E91" s="77" t="s">
        <v>25</v>
      </c>
      <c r="F91" s="77" t="s">
        <v>25</v>
      </c>
      <c r="G91" s="77" t="s">
        <v>25</v>
      </c>
      <c r="H91" s="77" t="s">
        <v>25</v>
      </c>
      <c r="I91" s="77" t="s">
        <v>25</v>
      </c>
      <c r="J91" s="77" t="s">
        <v>25</v>
      </c>
      <c r="L91" s="24"/>
    </row>
    <row r="92" spans="1:12" ht="20.100000000000001" customHeight="1" x14ac:dyDescent="0.3">
      <c r="A92" s="195"/>
      <c r="B92" s="54" t="s">
        <v>26</v>
      </c>
      <c r="C92" s="113" t="s">
        <v>25</v>
      </c>
      <c r="D92" s="77" t="s">
        <v>25</v>
      </c>
      <c r="E92" s="77" t="s">
        <v>25</v>
      </c>
      <c r="F92" s="77" t="s">
        <v>25</v>
      </c>
      <c r="G92" s="77" t="s">
        <v>25</v>
      </c>
      <c r="H92" s="77" t="s">
        <v>25</v>
      </c>
      <c r="I92" s="77" t="s">
        <v>25</v>
      </c>
      <c r="J92" s="77" t="s">
        <v>25</v>
      </c>
      <c r="L92" s="24"/>
    </row>
    <row r="93" spans="1:12" ht="20.100000000000001" customHeight="1" x14ac:dyDescent="0.3">
      <c r="A93" s="194" t="s">
        <v>31</v>
      </c>
      <c r="B93" s="54" t="s">
        <v>24</v>
      </c>
      <c r="C93" s="76">
        <v>1</v>
      </c>
      <c r="D93" s="73">
        <f>100%-D94</f>
        <v>0.8014</v>
      </c>
      <c r="E93" s="76">
        <v>0.57547000000000004</v>
      </c>
      <c r="F93" s="81">
        <v>0.41</v>
      </c>
      <c r="G93" s="76">
        <v>1</v>
      </c>
      <c r="H93" s="73">
        <f>100%-H94</f>
        <v>0.8014</v>
      </c>
      <c r="I93" s="73">
        <f>100%-I94</f>
        <v>0.8014</v>
      </c>
      <c r="J93" s="73">
        <f>100%-J94</f>
        <v>0.8014</v>
      </c>
      <c r="L93" s="24"/>
    </row>
    <row r="94" spans="1:12" ht="20.100000000000001" customHeight="1" x14ac:dyDescent="0.3">
      <c r="A94" s="195"/>
      <c r="B94" s="54" t="s">
        <v>26</v>
      </c>
      <c r="C94" s="77" t="s">
        <v>25</v>
      </c>
      <c r="D94" s="73">
        <v>0.1986</v>
      </c>
      <c r="E94" s="76">
        <v>0.42449999999999999</v>
      </c>
      <c r="F94" s="81">
        <v>0.59</v>
      </c>
      <c r="G94" s="77" t="s">
        <v>25</v>
      </c>
      <c r="H94" s="73">
        <v>0.1986</v>
      </c>
      <c r="I94" s="73">
        <v>0.1986</v>
      </c>
      <c r="J94" s="73">
        <v>0.1986</v>
      </c>
      <c r="L94" s="24"/>
    </row>
    <row r="95" spans="1:12" ht="20.100000000000001" customHeight="1" x14ac:dyDescent="0.3">
      <c r="A95" s="194" t="s">
        <v>90</v>
      </c>
      <c r="B95" s="54" t="s">
        <v>24</v>
      </c>
      <c r="C95" s="76">
        <v>1</v>
      </c>
      <c r="D95" s="73">
        <f>100%-D96</f>
        <v>0.90059999999999996</v>
      </c>
      <c r="E95" s="77" t="s">
        <v>25</v>
      </c>
      <c r="F95" s="187">
        <v>0.41</v>
      </c>
      <c r="G95" s="76">
        <v>1</v>
      </c>
      <c r="H95" s="73">
        <f>100%-H96</f>
        <v>0.90059999999999996</v>
      </c>
      <c r="I95" s="55" t="s">
        <v>25</v>
      </c>
      <c r="J95" s="55" t="s">
        <v>25</v>
      </c>
      <c r="L95" s="24"/>
    </row>
    <row r="96" spans="1:12" ht="20.100000000000001" customHeight="1" x14ac:dyDescent="0.3">
      <c r="A96" s="195"/>
      <c r="B96" s="54" t="s">
        <v>26</v>
      </c>
      <c r="C96" s="77" t="s">
        <v>25</v>
      </c>
      <c r="D96" s="73">
        <v>9.9400000000000002E-2</v>
      </c>
      <c r="E96" s="77" t="s">
        <v>25</v>
      </c>
      <c r="F96" s="187">
        <v>0.59</v>
      </c>
      <c r="G96" s="77" t="s">
        <v>25</v>
      </c>
      <c r="H96" s="73">
        <v>9.9400000000000002E-2</v>
      </c>
      <c r="I96" s="55" t="s">
        <v>25</v>
      </c>
      <c r="J96" s="55" t="s">
        <v>25</v>
      </c>
      <c r="L96" s="24"/>
    </row>
    <row r="97" spans="1:11" x14ac:dyDescent="0.3">
      <c r="A97" s="24"/>
      <c r="B97" s="24"/>
      <c r="C97" s="64" t="s">
        <v>91</v>
      </c>
      <c r="D97" s="24"/>
      <c r="E97" s="24"/>
      <c r="F97" s="24"/>
      <c r="G97" s="64" t="s">
        <v>91</v>
      </c>
      <c r="H97" s="24"/>
      <c r="I97" s="24"/>
      <c r="J97" s="24"/>
    </row>
    <row r="98" spans="1:11" x14ac:dyDescent="0.3">
      <c r="C98" s="24"/>
      <c r="D98" s="24"/>
      <c r="E98" s="24"/>
      <c r="F98" s="24"/>
      <c r="G98" s="24"/>
      <c r="H98" s="24"/>
      <c r="I98" s="24"/>
      <c r="J98" s="24"/>
      <c r="K98" s="24"/>
    </row>
    <row r="99" spans="1:11" x14ac:dyDescent="0.3">
      <c r="A99" s="56" t="s">
        <v>34</v>
      </c>
      <c r="B99" s="56"/>
      <c r="C99" s="57">
        <f>100%-C100</f>
        <v>1</v>
      </c>
      <c r="D99" s="57">
        <f t="shared" ref="D99:J99" si="15">100%-D100</f>
        <v>0.84160987490032424</v>
      </c>
      <c r="E99" s="57">
        <f t="shared" si="15"/>
        <v>0.57549034343739736</v>
      </c>
      <c r="F99" s="57">
        <f t="shared" si="15"/>
        <v>0.30702321735113747</v>
      </c>
      <c r="G99" s="57">
        <f t="shared" si="15"/>
        <v>1</v>
      </c>
      <c r="H99" s="57">
        <f t="shared" si="15"/>
        <v>0.81743075516271424</v>
      </c>
      <c r="I99" s="57">
        <f t="shared" si="15"/>
        <v>0.80361896643731745</v>
      </c>
      <c r="J99" s="57">
        <f t="shared" si="15"/>
        <v>0.80162750802554372</v>
      </c>
      <c r="K99" s="24"/>
    </row>
    <row r="100" spans="1:11" x14ac:dyDescent="0.3">
      <c r="A100" t="s">
        <v>35</v>
      </c>
      <c r="C100" s="58">
        <f>C102/(C101+C102)</f>
        <v>0</v>
      </c>
      <c r="D100" s="58">
        <f t="shared" ref="D100:J100" si="16">D102/(D101+D102)</f>
        <v>0.15839012509967573</v>
      </c>
      <c r="E100" s="58">
        <f t="shared" si="16"/>
        <v>0.42450965656260264</v>
      </c>
      <c r="F100" s="58">
        <f t="shared" si="16"/>
        <v>0.69297678264886253</v>
      </c>
      <c r="G100" s="58">
        <f t="shared" si="16"/>
        <v>0</v>
      </c>
      <c r="H100" s="58">
        <f t="shared" si="16"/>
        <v>0.1825692448372857</v>
      </c>
      <c r="I100" s="58">
        <f t="shared" si="16"/>
        <v>0.19638103356268258</v>
      </c>
      <c r="J100" s="58">
        <f t="shared" si="16"/>
        <v>0.19837249197445625</v>
      </c>
      <c r="K100" s="24"/>
    </row>
    <row r="101" spans="1:11" x14ac:dyDescent="0.3">
      <c r="A101" s="56" t="s">
        <v>36</v>
      </c>
      <c r="B101" s="56"/>
      <c r="C101" s="190">
        <v>20880638.379999999</v>
      </c>
      <c r="D101" s="190">
        <v>7116099.71</v>
      </c>
      <c r="E101" s="190">
        <v>23126912.41</v>
      </c>
      <c r="F101" s="190">
        <v>5255805.57</v>
      </c>
      <c r="G101" s="190">
        <v>6148087.3200000003</v>
      </c>
      <c r="H101" s="190">
        <v>13238184.07</v>
      </c>
      <c r="I101" s="190">
        <v>571748.11</v>
      </c>
      <c r="J101" s="190">
        <v>20426244.919999998</v>
      </c>
      <c r="K101" s="24"/>
    </row>
    <row r="102" spans="1:11" x14ac:dyDescent="0.3">
      <c r="A102" t="s">
        <v>37</v>
      </c>
      <c r="C102" s="19">
        <v>0</v>
      </c>
      <c r="D102" s="191">
        <v>1339242.75</v>
      </c>
      <c r="E102" s="191">
        <v>17059534.98</v>
      </c>
      <c r="F102" s="191">
        <v>11862787.66</v>
      </c>
      <c r="G102" s="19">
        <v>0</v>
      </c>
      <c r="H102" s="191">
        <v>2956685.0200000005</v>
      </c>
      <c r="I102" s="191">
        <v>139718.56</v>
      </c>
      <c r="J102" s="191">
        <v>5054723.1300000008</v>
      </c>
      <c r="K102" s="24"/>
    </row>
    <row r="103" spans="1:11" x14ac:dyDescent="0.3">
      <c r="C103" s="58"/>
      <c r="D103" s="58"/>
      <c r="E103" s="58"/>
      <c r="F103" s="69"/>
      <c r="G103" s="58"/>
      <c r="H103" s="58"/>
      <c r="I103" s="58"/>
      <c r="J103" s="58"/>
      <c r="K103" s="24"/>
    </row>
    <row r="104" spans="1:11" x14ac:dyDescent="0.3">
      <c r="A104" s="10" t="s">
        <v>92</v>
      </c>
      <c r="C104" s="58"/>
      <c r="D104" s="58"/>
      <c r="E104" s="58"/>
      <c r="F104" s="58"/>
      <c r="G104" s="10" t="s">
        <v>93</v>
      </c>
      <c r="H104" s="58"/>
      <c r="I104" s="58"/>
      <c r="J104" s="58"/>
      <c r="K104" s="24"/>
    </row>
    <row r="105" spans="1:11" x14ac:dyDescent="0.3">
      <c r="A105" s="10" t="s">
        <v>94</v>
      </c>
      <c r="C105" s="58"/>
      <c r="D105" s="58"/>
      <c r="E105" s="58"/>
      <c r="F105" s="58"/>
      <c r="G105" s="10" t="s">
        <v>94</v>
      </c>
      <c r="H105" s="58"/>
      <c r="I105" s="58"/>
      <c r="J105" s="58"/>
      <c r="K105" s="24"/>
    </row>
    <row r="106" spans="1:11" x14ac:dyDescent="0.3">
      <c r="A106" t="s">
        <v>95</v>
      </c>
      <c r="C106" s="58"/>
      <c r="D106" s="58"/>
      <c r="E106" s="58"/>
      <c r="F106" s="58"/>
      <c r="G106" t="s">
        <v>96</v>
      </c>
      <c r="H106" s="58"/>
      <c r="I106" s="58"/>
      <c r="J106" s="58"/>
      <c r="K106" s="24"/>
    </row>
    <row r="107" spans="1:11" x14ac:dyDescent="0.3">
      <c r="A107" t="s">
        <v>97</v>
      </c>
      <c r="C107" s="58"/>
      <c r="D107" s="58"/>
      <c r="E107" s="58"/>
      <c r="F107" s="58"/>
      <c r="G107" t="s">
        <v>98</v>
      </c>
      <c r="H107" s="58"/>
      <c r="I107" s="58"/>
      <c r="J107" s="58"/>
      <c r="K107" s="24"/>
    </row>
    <row r="108" spans="1:11" x14ac:dyDescent="0.3">
      <c r="A108" t="s">
        <v>99</v>
      </c>
      <c r="C108" s="58"/>
      <c r="D108" s="58"/>
      <c r="E108" s="58"/>
      <c r="F108" s="58"/>
      <c r="G108" t="s">
        <v>100</v>
      </c>
      <c r="H108" s="58"/>
      <c r="I108" s="58"/>
      <c r="J108" s="58"/>
      <c r="K108" s="24"/>
    </row>
    <row r="109" spans="1:11" x14ac:dyDescent="0.3">
      <c r="A109" t="s">
        <v>101</v>
      </c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1" x14ac:dyDescent="0.3">
      <c r="A110" s="24"/>
      <c r="B110" s="24"/>
      <c r="C110" s="64"/>
      <c r="D110" s="24"/>
      <c r="E110" s="24"/>
      <c r="F110" s="24"/>
      <c r="G110" s="64"/>
      <c r="H110" s="24"/>
      <c r="I110" s="24"/>
      <c r="J110" s="24"/>
    </row>
    <row r="111" spans="1:11" ht="15" thickBot="1" x14ac:dyDescent="0.35">
      <c r="A111" s="10" t="s">
        <v>72</v>
      </c>
      <c r="B111" s="24"/>
      <c r="C111" s="24"/>
      <c r="D111" s="24"/>
      <c r="E111" s="24"/>
      <c r="F111" s="24"/>
      <c r="G111" s="24"/>
      <c r="H111" s="24"/>
      <c r="I111" s="24"/>
      <c r="J111" s="24"/>
    </row>
    <row r="112" spans="1:11" ht="28.8" x14ac:dyDescent="0.3">
      <c r="B112" s="50"/>
      <c r="C112" s="52" t="s">
        <v>102</v>
      </c>
      <c r="D112" s="52" t="s">
        <v>103</v>
      </c>
      <c r="E112" s="52" t="s">
        <v>104</v>
      </c>
      <c r="F112" s="61" t="s">
        <v>105</v>
      </c>
      <c r="G112" s="52" t="s">
        <v>106</v>
      </c>
      <c r="H112" s="61" t="s">
        <v>107</v>
      </c>
    </row>
    <row r="113" spans="1:12" x14ac:dyDescent="0.3">
      <c r="A113" s="196" t="s">
        <v>14</v>
      </c>
      <c r="B113" s="197"/>
      <c r="C113" s="53" t="s">
        <v>108</v>
      </c>
      <c r="D113" s="53" t="s">
        <v>109</v>
      </c>
      <c r="E113" s="53" t="s">
        <v>110</v>
      </c>
      <c r="F113" s="62" t="s">
        <v>111</v>
      </c>
      <c r="G113" s="53" t="s">
        <v>112</v>
      </c>
      <c r="H113" s="62" t="s">
        <v>113</v>
      </c>
    </row>
    <row r="114" spans="1:12" x14ac:dyDescent="0.3">
      <c r="A114" s="194" t="s">
        <v>89</v>
      </c>
      <c r="B114" s="54" t="s">
        <v>24</v>
      </c>
      <c r="C114" s="55" t="s">
        <v>25</v>
      </c>
      <c r="D114" s="77" t="s">
        <v>25</v>
      </c>
      <c r="E114" s="55" t="s">
        <v>25</v>
      </c>
      <c r="F114" s="100">
        <v>1</v>
      </c>
      <c r="G114" s="55" t="s">
        <v>25</v>
      </c>
      <c r="H114" s="55" t="s">
        <v>25</v>
      </c>
    </row>
    <row r="115" spans="1:12" x14ac:dyDescent="0.3">
      <c r="A115" s="195"/>
      <c r="B115" s="54" t="s">
        <v>26</v>
      </c>
      <c r="C115" s="77" t="s">
        <v>25</v>
      </c>
      <c r="D115" s="77" t="s">
        <v>25</v>
      </c>
      <c r="E115" s="77" t="s">
        <v>25</v>
      </c>
      <c r="F115" s="113" t="s">
        <v>25</v>
      </c>
      <c r="G115" s="77" t="s">
        <v>25</v>
      </c>
      <c r="H115" s="77" t="s">
        <v>25</v>
      </c>
    </row>
    <row r="116" spans="1:12" ht="14.4" customHeight="1" x14ac:dyDescent="0.3">
      <c r="A116" s="194" t="s">
        <v>28</v>
      </c>
      <c r="B116" s="54" t="s">
        <v>24</v>
      </c>
      <c r="C116" s="73">
        <v>1</v>
      </c>
      <c r="D116" s="73">
        <f>100%-D117</f>
        <v>0.8014</v>
      </c>
      <c r="E116" s="73">
        <f>100%-E117</f>
        <v>0.8014</v>
      </c>
      <c r="F116" s="76">
        <v>1</v>
      </c>
      <c r="G116" s="77" t="s">
        <v>25</v>
      </c>
      <c r="H116" s="77" t="s">
        <v>25</v>
      </c>
    </row>
    <row r="117" spans="1:12" x14ac:dyDescent="0.3">
      <c r="A117" s="195"/>
      <c r="B117" s="54" t="s">
        <v>26</v>
      </c>
      <c r="C117" s="77" t="s">
        <v>25</v>
      </c>
      <c r="D117" s="73">
        <v>0.1986</v>
      </c>
      <c r="E117" s="73">
        <v>0.1986</v>
      </c>
      <c r="F117" s="114" t="s">
        <v>25</v>
      </c>
      <c r="G117" s="73">
        <v>1</v>
      </c>
      <c r="H117" s="77" t="s">
        <v>25</v>
      </c>
    </row>
    <row r="118" spans="1:12" x14ac:dyDescent="0.3">
      <c r="A118" s="194" t="s">
        <v>30</v>
      </c>
      <c r="B118" s="54" t="s">
        <v>24</v>
      </c>
      <c r="C118" s="55" t="s">
        <v>25</v>
      </c>
      <c r="D118" s="77" t="s">
        <v>25</v>
      </c>
      <c r="E118" s="55" t="s">
        <v>25</v>
      </c>
      <c r="F118" s="55" t="s">
        <v>25</v>
      </c>
      <c r="G118" s="55" t="s">
        <v>25</v>
      </c>
      <c r="H118" s="76">
        <v>1</v>
      </c>
    </row>
    <row r="119" spans="1:12" x14ac:dyDescent="0.3">
      <c r="A119" s="195"/>
      <c r="B119" s="54" t="s">
        <v>26</v>
      </c>
      <c r="C119" s="77" t="s">
        <v>25</v>
      </c>
      <c r="D119" s="77" t="s">
        <v>25</v>
      </c>
      <c r="E119" s="77" t="s">
        <v>25</v>
      </c>
      <c r="F119" s="77" t="s">
        <v>25</v>
      </c>
      <c r="G119" s="77" t="s">
        <v>25</v>
      </c>
      <c r="H119" s="63" t="s">
        <v>25</v>
      </c>
    </row>
    <row r="120" spans="1:12" ht="14.4" customHeight="1" x14ac:dyDescent="0.3">
      <c r="A120" s="194" t="s">
        <v>31</v>
      </c>
      <c r="B120" s="54" t="s">
        <v>24</v>
      </c>
      <c r="C120" s="73">
        <v>1</v>
      </c>
      <c r="D120" s="73">
        <f>100%-D121</f>
        <v>0.8014</v>
      </c>
      <c r="E120" s="74">
        <f>100%-E121</f>
        <v>0.77229999999999999</v>
      </c>
      <c r="F120" s="76">
        <v>1</v>
      </c>
      <c r="G120" s="77" t="s">
        <v>25</v>
      </c>
      <c r="H120" s="77" t="s">
        <v>25</v>
      </c>
      <c r="K120" s="24"/>
    </row>
    <row r="121" spans="1:12" x14ac:dyDescent="0.3">
      <c r="A121" s="195"/>
      <c r="B121" s="54" t="s">
        <v>26</v>
      </c>
      <c r="C121" s="77" t="s">
        <v>25</v>
      </c>
      <c r="D121" s="73">
        <v>0.1986</v>
      </c>
      <c r="E121" s="74">
        <v>0.22770000000000001</v>
      </c>
      <c r="F121" s="114" t="s">
        <v>25</v>
      </c>
      <c r="G121" s="73">
        <v>1</v>
      </c>
      <c r="H121" s="77" t="s">
        <v>25</v>
      </c>
      <c r="K121" s="24"/>
    </row>
    <row r="122" spans="1:12" ht="14.4" customHeight="1" x14ac:dyDescent="0.3">
      <c r="A122" s="194" t="s">
        <v>90</v>
      </c>
      <c r="B122" s="54" t="s">
        <v>24</v>
      </c>
      <c r="C122" s="76">
        <v>1</v>
      </c>
      <c r="D122" s="55" t="s">
        <v>25</v>
      </c>
      <c r="E122" s="55" t="s">
        <v>25</v>
      </c>
      <c r="F122" s="63" t="s">
        <v>25</v>
      </c>
      <c r="G122" s="55" t="s">
        <v>25</v>
      </c>
      <c r="H122" s="76">
        <v>1</v>
      </c>
      <c r="K122" s="24"/>
    </row>
    <row r="123" spans="1:12" x14ac:dyDescent="0.3">
      <c r="A123" s="195"/>
      <c r="B123" s="54" t="s">
        <v>26</v>
      </c>
      <c r="C123" s="63" t="s">
        <v>25</v>
      </c>
      <c r="D123" s="55" t="s">
        <v>25</v>
      </c>
      <c r="E123" s="55" t="s">
        <v>25</v>
      </c>
      <c r="F123" s="63" t="s">
        <v>25</v>
      </c>
      <c r="G123" s="55" t="s">
        <v>25</v>
      </c>
      <c r="H123" s="63" t="s">
        <v>25</v>
      </c>
      <c r="K123" s="24"/>
    </row>
    <row r="124" spans="1:12" x14ac:dyDescent="0.3">
      <c r="A124" s="65"/>
      <c r="B124" s="50"/>
      <c r="C124" s="66"/>
      <c r="D124" s="66"/>
      <c r="E124" s="66"/>
      <c r="F124" s="66"/>
      <c r="G124" s="66"/>
      <c r="H124" s="66"/>
      <c r="K124" s="24"/>
    </row>
    <row r="125" spans="1:12" x14ac:dyDescent="0.3">
      <c r="C125" s="24"/>
      <c r="D125" s="24"/>
      <c r="E125" s="24"/>
      <c r="F125" s="24"/>
      <c r="G125" s="24"/>
      <c r="H125" s="24"/>
      <c r="I125" s="67" t="s">
        <v>114</v>
      </c>
      <c r="J125" s="68" t="s">
        <v>115</v>
      </c>
      <c r="L125" s="188"/>
    </row>
    <row r="126" spans="1:12" x14ac:dyDescent="0.3">
      <c r="A126" s="56" t="s">
        <v>34</v>
      </c>
      <c r="B126" s="56"/>
      <c r="C126" s="57">
        <f t="shared" ref="C126:H126" si="17">100%-C127</f>
        <v>1</v>
      </c>
      <c r="D126" s="57">
        <f t="shared" si="17"/>
        <v>0.80237816459817446</v>
      </c>
      <c r="E126" s="57">
        <f t="shared" si="17"/>
        <v>0.77416509953154955</v>
      </c>
      <c r="F126" s="57">
        <f t="shared" si="17"/>
        <v>1</v>
      </c>
      <c r="G126" s="57">
        <f t="shared" si="17"/>
        <v>0</v>
      </c>
      <c r="H126" s="57">
        <f t="shared" si="17"/>
        <v>0.9923108366866944</v>
      </c>
      <c r="I126" s="58"/>
      <c r="J126" s="58"/>
      <c r="L126" s="189"/>
    </row>
    <row r="127" spans="1:12" x14ac:dyDescent="0.3">
      <c r="A127" t="s">
        <v>35</v>
      </c>
      <c r="C127" s="58">
        <f t="shared" ref="C127:H127" si="18">C129/(C128+C129)</f>
        <v>0</v>
      </c>
      <c r="D127" s="58">
        <f t="shared" si="18"/>
        <v>0.1976218354018256</v>
      </c>
      <c r="E127" s="58">
        <f t="shared" si="18"/>
        <v>0.22583490046845048</v>
      </c>
      <c r="F127" s="58">
        <f t="shared" si="18"/>
        <v>0</v>
      </c>
      <c r="G127" s="58">
        <f t="shared" si="18"/>
        <v>1</v>
      </c>
      <c r="H127" s="58">
        <f t="shared" si="18"/>
        <v>7.6891633133055687E-3</v>
      </c>
      <c r="I127" s="58"/>
      <c r="J127" s="58"/>
      <c r="L127" s="189"/>
    </row>
    <row r="128" spans="1:12" x14ac:dyDescent="0.3">
      <c r="A128" s="56" t="s">
        <v>36</v>
      </c>
      <c r="B128" s="56"/>
      <c r="C128" s="190">
        <v>33813969.649999991</v>
      </c>
      <c r="D128" s="190">
        <v>46040657.93</v>
      </c>
      <c r="E128" s="190">
        <v>33982777.669999994</v>
      </c>
      <c r="F128" s="190">
        <v>249219475.19999999</v>
      </c>
      <c r="G128" s="59">
        <v>0</v>
      </c>
      <c r="H128" s="190">
        <v>24515270.270000007</v>
      </c>
      <c r="I128" s="192">
        <v>787983295.43999982</v>
      </c>
      <c r="J128" s="192">
        <v>787847005.99525976</v>
      </c>
      <c r="L128" s="152"/>
    </row>
    <row r="129" spans="1:12" x14ac:dyDescent="0.3">
      <c r="A129" t="s">
        <v>37</v>
      </c>
      <c r="C129" s="19">
        <v>0</v>
      </c>
      <c r="D129" s="191">
        <v>11339589.890000004</v>
      </c>
      <c r="E129" s="191">
        <v>9913256.5099999979</v>
      </c>
      <c r="F129" s="19">
        <v>0</v>
      </c>
      <c r="G129" s="191">
        <v>65599481.49000001</v>
      </c>
      <c r="H129" s="191">
        <v>189962.57</v>
      </c>
      <c r="I129" s="192">
        <v>424390930.66000003</v>
      </c>
      <c r="J129" s="192">
        <v>424527220.10474026</v>
      </c>
      <c r="L129" s="152"/>
    </row>
    <row r="130" spans="1:12" x14ac:dyDescent="0.3">
      <c r="A130" s="153"/>
      <c r="B130" s="56"/>
      <c r="C130" s="154"/>
      <c r="D130" s="154"/>
      <c r="E130" s="154"/>
      <c r="F130" s="154"/>
      <c r="G130" s="154"/>
      <c r="H130" s="154"/>
      <c r="I130" s="193">
        <f>SUM(I128:I129)</f>
        <v>1212374226.0999999</v>
      </c>
      <c r="J130" s="193">
        <f>SUM(J128:J129)</f>
        <v>1212374226.0999999</v>
      </c>
      <c r="L130" s="152"/>
    </row>
    <row r="131" spans="1:12" x14ac:dyDescent="0.3">
      <c r="C131" s="24"/>
      <c r="D131" s="24"/>
      <c r="E131" s="24"/>
      <c r="F131" s="24"/>
      <c r="G131" s="155"/>
      <c r="H131" s="152"/>
      <c r="I131" s="152"/>
      <c r="J131" s="24"/>
    </row>
    <row r="132" spans="1:12" x14ac:dyDescent="0.3">
      <c r="J132" s="156">
        <f>J129/J130</f>
        <v>0.3501618650128942</v>
      </c>
      <c r="K132" s="157" t="s">
        <v>116</v>
      </c>
    </row>
  </sheetData>
  <mergeCells count="39">
    <mergeCell ref="A91:A92"/>
    <mergeCell ref="A16:A17"/>
    <mergeCell ref="A7:B7"/>
    <mergeCell ref="A8:A9"/>
    <mergeCell ref="A10:A11"/>
    <mergeCell ref="A12:A13"/>
    <mergeCell ref="A14:A15"/>
    <mergeCell ref="A49:A50"/>
    <mergeCell ref="A18:A19"/>
    <mergeCell ref="A20:A21"/>
    <mergeCell ref="A22:A23"/>
    <mergeCell ref="A34:B34"/>
    <mergeCell ref="A35:A36"/>
    <mergeCell ref="A37:A38"/>
    <mergeCell ref="A39:A40"/>
    <mergeCell ref="A41:A42"/>
    <mergeCell ref="A43:A44"/>
    <mergeCell ref="A45:A46"/>
    <mergeCell ref="A47:A48"/>
    <mergeCell ref="A89:A90"/>
    <mergeCell ref="A60:B60"/>
    <mergeCell ref="A61:A62"/>
    <mergeCell ref="A63:A64"/>
    <mergeCell ref="A65:A66"/>
    <mergeCell ref="A67:A68"/>
    <mergeCell ref="A69:A70"/>
    <mergeCell ref="A71:A72"/>
    <mergeCell ref="A73:A74"/>
    <mergeCell ref="A75:A76"/>
    <mergeCell ref="A86:B86"/>
    <mergeCell ref="A87:A88"/>
    <mergeCell ref="A122:A123"/>
    <mergeCell ref="A93:A94"/>
    <mergeCell ref="A95:A96"/>
    <mergeCell ref="A113:B113"/>
    <mergeCell ref="A114:A115"/>
    <mergeCell ref="A116:A117"/>
    <mergeCell ref="A120:A121"/>
    <mergeCell ref="A118:A119"/>
  </mergeCells>
  <printOptions horizontalCentered="1"/>
  <pageMargins left="0.70866141732283505" right="0.70866141732283505" top="0.74803149606299202" bottom="0.74803149606299202" header="0.31496062992126" footer="0.31496062992126"/>
  <pageSetup paperSize="5" scale="92" orientation="landscape" r:id="rId1"/>
  <headerFooter>
    <oddFooter>&amp;L&amp;9&amp;Z&amp;F\&amp;A</oddFooter>
  </headerFooter>
  <rowBreaks count="4" manualBreakCount="4">
    <brk id="30" max="16383" man="1"/>
    <brk id="57" max="16383" man="1"/>
    <brk id="83" max="16383" man="1"/>
    <brk id="10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R38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.88671875" customWidth="1"/>
    <col min="6" max="6" width="10.33203125" customWidth="1"/>
    <col min="7" max="7" width="13.88671875" bestFit="1" customWidth="1"/>
    <col min="8" max="8" width="3.33203125" style="121" customWidth="1"/>
    <col min="9" max="9" width="9.6640625" bestFit="1" customWidth="1"/>
    <col min="10" max="10" width="9.6640625" customWidth="1"/>
    <col min="11" max="11" width="3.109375" customWidth="1"/>
    <col min="12" max="12" width="11.6640625" bestFit="1" customWidth="1"/>
    <col min="13" max="13" width="12.33203125" bestFit="1" customWidth="1"/>
    <col min="14" max="14" width="5.44140625" bestFit="1" customWidth="1"/>
    <col min="15" max="15" width="12.6640625" customWidth="1"/>
    <col min="16" max="16" width="13.88671875" customWidth="1"/>
    <col min="17" max="17" width="11.6640625" customWidth="1"/>
    <col min="18" max="18" width="11.6640625" bestFit="1" customWidth="1"/>
  </cols>
  <sheetData>
    <row r="1" spans="1:18" ht="15.6" x14ac:dyDescent="0.3">
      <c r="A1" s="27" t="s">
        <v>6613</v>
      </c>
      <c r="D1" s="28"/>
      <c r="E1" t="s">
        <v>6507</v>
      </c>
    </row>
    <row r="2" spans="1:18" ht="15.6" x14ac:dyDescent="0.3">
      <c r="A2" s="27" t="s">
        <v>6611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8" spans="1:18" x14ac:dyDescent="0.3">
      <c r="A8" s="102">
        <v>457005300002</v>
      </c>
      <c r="B8" s="26">
        <v>615</v>
      </c>
      <c r="C8" s="26">
        <v>197809</v>
      </c>
      <c r="D8" s="110" t="s">
        <v>6434</v>
      </c>
      <c r="E8" s="26" t="s">
        <v>22</v>
      </c>
      <c r="F8" s="26">
        <v>20310</v>
      </c>
      <c r="G8" s="8">
        <v>2285131.96</v>
      </c>
      <c r="H8" s="119"/>
      <c r="I8" s="8"/>
      <c r="M8" s="12">
        <f t="shared" ref="M8:M14" si="0">+(G8+L8)/(G8+G22)</f>
        <v>0.62338233033734991</v>
      </c>
    </row>
    <row r="9" spans="1:18" x14ac:dyDescent="0.3">
      <c r="A9" s="102">
        <v>457005300002</v>
      </c>
      <c r="B9" s="26">
        <v>780</v>
      </c>
      <c r="C9" s="26">
        <v>197809</v>
      </c>
      <c r="D9" s="110" t="s">
        <v>6434</v>
      </c>
      <c r="E9" s="26" t="s">
        <v>22</v>
      </c>
      <c r="F9" s="26">
        <v>20310</v>
      </c>
      <c r="G9" s="8">
        <v>109943.82</v>
      </c>
      <c r="H9" s="119"/>
      <c r="I9" s="8"/>
      <c r="M9" s="12">
        <f t="shared" si="0"/>
        <v>0.62338154081362929</v>
      </c>
    </row>
    <row r="10" spans="1:18" x14ac:dyDescent="0.3">
      <c r="A10" s="102">
        <v>457005300036</v>
      </c>
      <c r="B10" s="26">
        <v>615</v>
      </c>
      <c r="C10" s="26">
        <v>200506</v>
      </c>
      <c r="D10" s="110" t="s">
        <v>6434</v>
      </c>
      <c r="E10" s="26" t="s">
        <v>22</v>
      </c>
      <c r="F10" s="26">
        <v>20310</v>
      </c>
      <c r="G10" s="8">
        <v>10109.36</v>
      </c>
      <c r="H10" s="119"/>
      <c r="I10" s="8"/>
      <c r="M10" s="12">
        <f t="shared" si="0"/>
        <v>0.62336656521160039</v>
      </c>
    </row>
    <row r="11" spans="1:18" x14ac:dyDescent="0.3">
      <c r="A11" s="102">
        <v>457005300067</v>
      </c>
      <c r="B11" s="26">
        <v>615</v>
      </c>
      <c r="C11" s="26">
        <v>201012</v>
      </c>
      <c r="D11" s="110" t="s">
        <v>6434</v>
      </c>
      <c r="E11" s="26" t="s">
        <v>22</v>
      </c>
      <c r="F11" s="26">
        <v>20310</v>
      </c>
      <c r="G11" s="8">
        <v>13248.82</v>
      </c>
      <c r="H11" s="119"/>
      <c r="I11" s="8"/>
      <c r="M11" s="12">
        <f t="shared" si="0"/>
        <v>0.62339995445246021</v>
      </c>
    </row>
    <row r="12" spans="1:18" x14ac:dyDescent="0.3">
      <c r="A12" s="102">
        <v>457005300072</v>
      </c>
      <c r="B12" s="26">
        <v>780</v>
      </c>
      <c r="C12" s="26">
        <v>201010</v>
      </c>
      <c r="D12" s="110" t="s">
        <v>6434</v>
      </c>
      <c r="E12" s="26" t="s">
        <v>22</v>
      </c>
      <c r="F12" s="26">
        <v>20310</v>
      </c>
      <c r="G12" s="8">
        <v>20106.740000000002</v>
      </c>
      <c r="H12" s="119"/>
      <c r="I12" s="8"/>
      <c r="M12" s="12">
        <f t="shared" si="0"/>
        <v>0.62340004991729547</v>
      </c>
    </row>
    <row r="13" spans="1:18" x14ac:dyDescent="0.3">
      <c r="A13" s="102">
        <v>457005300131</v>
      </c>
      <c r="B13" s="26">
        <v>780</v>
      </c>
      <c r="C13" s="26">
        <v>201412</v>
      </c>
      <c r="D13" s="110" t="s">
        <v>6434</v>
      </c>
      <c r="E13" s="26" t="s">
        <v>22</v>
      </c>
      <c r="F13" s="26">
        <v>20310</v>
      </c>
      <c r="G13" s="8">
        <v>10649.72</v>
      </c>
      <c r="H13" s="119"/>
      <c r="I13" s="8"/>
      <c r="M13" s="12">
        <f t="shared" si="0"/>
        <v>0.62340019012742287</v>
      </c>
    </row>
    <row r="14" spans="1:18" x14ac:dyDescent="0.3">
      <c r="A14" s="102">
        <v>457005300197</v>
      </c>
      <c r="B14" s="26">
        <v>615</v>
      </c>
      <c r="C14" s="26">
        <v>201712</v>
      </c>
      <c r="D14" s="110" t="s">
        <v>6434</v>
      </c>
      <c r="E14" s="26" t="s">
        <v>22</v>
      </c>
      <c r="F14" s="26">
        <v>20310</v>
      </c>
      <c r="G14" s="146">
        <v>81877.91</v>
      </c>
      <c r="H14" s="119" t="s">
        <v>6521</v>
      </c>
      <c r="I14" s="8"/>
      <c r="K14" s="119" t="s">
        <v>6558</v>
      </c>
      <c r="L14" s="44">
        <f>R14</f>
        <v>-732.30951999999525</v>
      </c>
      <c r="M14" s="12">
        <f t="shared" si="0"/>
        <v>0.623</v>
      </c>
      <c r="N14" s="106" t="s">
        <v>6612</v>
      </c>
      <c r="O14" s="103">
        <f>G14+G28</f>
        <v>130249.76000000001</v>
      </c>
      <c r="P14" s="103">
        <f>O14*0.623</f>
        <v>81145.600480000008</v>
      </c>
      <c r="Q14" s="103">
        <f>G14</f>
        <v>81877.91</v>
      </c>
      <c r="R14" s="35">
        <f>P14-Q14</f>
        <v>-732.30951999999525</v>
      </c>
    </row>
    <row r="15" spans="1:18" x14ac:dyDescent="0.3">
      <c r="A15" s="1"/>
      <c r="B15" s="1"/>
      <c r="C15" s="1"/>
      <c r="D15" s="47"/>
      <c r="E15" s="1"/>
      <c r="F15" s="83" t="s">
        <v>6527</v>
      </c>
      <c r="G15" s="22">
        <f>SUM(G8:G14)</f>
        <v>2531068.33</v>
      </c>
      <c r="H15" s="122"/>
      <c r="I15" s="8"/>
    </row>
    <row r="16" spans="1:18" x14ac:dyDescent="0.3">
      <c r="A16" s="1"/>
      <c r="B16" s="1"/>
      <c r="C16" s="1"/>
      <c r="F16" s="17" t="s">
        <v>6513</v>
      </c>
      <c r="G16" s="43">
        <f>+L19</f>
        <v>-732.30951999999525</v>
      </c>
      <c r="H16" s="119"/>
      <c r="I16" s="8"/>
      <c r="J16" s="8"/>
      <c r="K16" s="8"/>
      <c r="L16" s="8"/>
      <c r="M16" s="22"/>
    </row>
    <row r="17" spans="1:14" x14ac:dyDescent="0.3">
      <c r="A17" s="1"/>
      <c r="B17" s="1"/>
      <c r="C17" s="1"/>
      <c r="F17" s="26" t="s">
        <v>6517</v>
      </c>
      <c r="G17" s="8">
        <f>-SUM(I8:I14)</f>
        <v>0</v>
      </c>
      <c r="H17" s="119"/>
      <c r="I17" s="8"/>
      <c r="J17" s="8"/>
      <c r="K17" s="8"/>
      <c r="L17" s="8"/>
      <c r="M17" s="22"/>
    </row>
    <row r="18" spans="1:14" x14ac:dyDescent="0.3">
      <c r="A18" s="1"/>
      <c r="B18" s="1"/>
      <c r="C18" s="1"/>
      <c r="F18" s="17" t="s">
        <v>6528</v>
      </c>
      <c r="G18" s="8">
        <v>0</v>
      </c>
      <c r="H18" s="119"/>
      <c r="I18" s="8"/>
      <c r="J18" s="8"/>
      <c r="K18" s="8"/>
      <c r="L18" s="8"/>
    </row>
    <row r="19" spans="1:14" x14ac:dyDescent="0.3">
      <c r="A19" s="1"/>
      <c r="B19" s="1"/>
      <c r="C19" s="1"/>
      <c r="F19" s="17"/>
      <c r="G19" s="18">
        <f>G15+G16-G17-G18</f>
        <v>2530336.0204799999</v>
      </c>
      <c r="H19" s="123"/>
      <c r="I19" s="18">
        <f>SUM(I2:I17)</f>
        <v>0</v>
      </c>
      <c r="J19" s="18">
        <f>SUM(J2:J17)</f>
        <v>0</v>
      </c>
      <c r="K19" s="18"/>
      <c r="L19" s="18">
        <f>SUM(L8:L17)</f>
        <v>-732.30951999999525</v>
      </c>
      <c r="M19" s="21">
        <f>+G19/G35</f>
        <v>0.62337027300768155</v>
      </c>
    </row>
    <row r="20" spans="1:14" x14ac:dyDescent="0.3">
      <c r="A20" s="1"/>
      <c r="B20" s="1"/>
      <c r="C20" s="1"/>
      <c r="D20" s="47"/>
      <c r="E20" s="1"/>
      <c r="F20" s="1"/>
      <c r="G20" s="22"/>
      <c r="H20" s="122"/>
    </row>
    <row r="21" spans="1:14" x14ac:dyDescent="0.3">
      <c r="A21" s="1"/>
      <c r="B21" s="1"/>
      <c r="C21" s="1"/>
      <c r="D21" s="47"/>
      <c r="E21" s="1"/>
      <c r="F21" s="1"/>
      <c r="G21" s="22"/>
      <c r="H21" s="122"/>
    </row>
    <row r="22" spans="1:14" x14ac:dyDescent="0.3">
      <c r="A22" s="102">
        <v>557005300002</v>
      </c>
      <c r="B22" s="26">
        <v>615</v>
      </c>
      <c r="C22" s="26">
        <v>197809</v>
      </c>
      <c r="D22" s="110" t="s">
        <v>6434</v>
      </c>
      <c r="E22" s="26" t="s">
        <v>22</v>
      </c>
      <c r="F22" s="26" t="s">
        <v>124</v>
      </c>
      <c r="G22" s="16">
        <v>1380567</v>
      </c>
      <c r="H22" s="119"/>
    </row>
    <row r="23" spans="1:14" x14ac:dyDescent="0.3">
      <c r="A23" s="102">
        <v>557005300002</v>
      </c>
      <c r="B23" s="26">
        <v>780</v>
      </c>
      <c r="C23" s="26">
        <v>197809</v>
      </c>
      <c r="D23" s="110" t="s">
        <v>6434</v>
      </c>
      <c r="E23" s="26" t="s">
        <v>22</v>
      </c>
      <c r="F23" s="26" t="s">
        <v>124</v>
      </c>
      <c r="G23" s="16">
        <v>66423</v>
      </c>
      <c r="H23" s="119"/>
      <c r="N23" s="94"/>
    </row>
    <row r="24" spans="1:14" x14ac:dyDescent="0.3">
      <c r="A24" s="102">
        <v>557005300036</v>
      </c>
      <c r="B24" s="26">
        <v>615</v>
      </c>
      <c r="C24" s="26">
        <v>200506</v>
      </c>
      <c r="D24" s="110" t="s">
        <v>6434</v>
      </c>
      <c r="E24" s="26" t="s">
        <v>22</v>
      </c>
      <c r="F24" s="26" t="s">
        <v>124</v>
      </c>
      <c r="G24" s="16">
        <v>6108</v>
      </c>
      <c r="H24" s="119"/>
    </row>
    <row r="25" spans="1:14" x14ac:dyDescent="0.3">
      <c r="A25" s="102">
        <v>557005300067</v>
      </c>
      <c r="B25" s="26">
        <v>615</v>
      </c>
      <c r="C25" s="26">
        <v>201012</v>
      </c>
      <c r="D25" s="110" t="s">
        <v>6434</v>
      </c>
      <c r="E25" s="26" t="s">
        <v>22</v>
      </c>
      <c r="F25" s="26" t="s">
        <v>124</v>
      </c>
      <c r="G25" s="16">
        <v>8003.7</v>
      </c>
      <c r="H25" s="119"/>
    </row>
    <row r="26" spans="1:14" x14ac:dyDescent="0.3">
      <c r="A26" s="102">
        <v>557005300072</v>
      </c>
      <c r="B26" s="26">
        <v>780</v>
      </c>
      <c r="C26" s="26">
        <v>201010</v>
      </c>
      <c r="D26" s="110" t="s">
        <v>6434</v>
      </c>
      <c r="E26" s="26" t="s">
        <v>22</v>
      </c>
      <c r="F26" s="26" t="s">
        <v>124</v>
      </c>
      <c r="G26" s="16">
        <v>12146.61</v>
      </c>
      <c r="H26" s="119"/>
    </row>
    <row r="27" spans="1:14" x14ac:dyDescent="0.3">
      <c r="A27" s="102">
        <v>557005300131</v>
      </c>
      <c r="B27" s="26">
        <v>780</v>
      </c>
      <c r="C27" s="26">
        <v>201412</v>
      </c>
      <c r="D27" s="110" t="s">
        <v>6434</v>
      </c>
      <c r="E27" s="26" t="s">
        <v>22</v>
      </c>
      <c r="F27" s="26" t="s">
        <v>124</v>
      </c>
      <c r="G27" s="16">
        <v>6433.56</v>
      </c>
      <c r="H27" s="119"/>
    </row>
    <row r="28" spans="1:14" x14ac:dyDescent="0.3">
      <c r="A28" s="102">
        <v>557005300197</v>
      </c>
      <c r="B28" s="26">
        <v>615</v>
      </c>
      <c r="C28" s="26">
        <v>201712</v>
      </c>
      <c r="D28" s="110" t="s">
        <v>6434</v>
      </c>
      <c r="E28" s="26" t="s">
        <v>22</v>
      </c>
      <c r="F28" s="26" t="s">
        <v>124</v>
      </c>
      <c r="G28" s="71">
        <v>48371.85</v>
      </c>
      <c r="H28" s="119" t="s">
        <v>6575</v>
      </c>
      <c r="K28" s="119" t="s">
        <v>6558</v>
      </c>
      <c r="L28" s="44">
        <f>-L14</f>
        <v>732.30951999999525</v>
      </c>
      <c r="N28" s="106" t="s">
        <v>6612</v>
      </c>
    </row>
    <row r="29" spans="1:14" x14ac:dyDescent="0.3">
      <c r="F29" s="83" t="s">
        <v>6530</v>
      </c>
      <c r="G29" s="22">
        <f>SUM(G22:G28)</f>
        <v>1528053.7200000002</v>
      </c>
      <c r="H29" s="122"/>
    </row>
    <row r="30" spans="1:14" x14ac:dyDescent="0.3">
      <c r="F30" s="17" t="s">
        <v>6513</v>
      </c>
      <c r="G30" s="43">
        <f>-G16</f>
        <v>732.30951999999525</v>
      </c>
      <c r="H30" s="119"/>
      <c r="I30" s="8"/>
      <c r="J30" s="8"/>
      <c r="K30" s="8"/>
      <c r="L30" s="8"/>
      <c r="M30" s="22"/>
    </row>
    <row r="31" spans="1:14" x14ac:dyDescent="0.3">
      <c r="F31" s="26" t="s">
        <v>6517</v>
      </c>
      <c r="G31" s="8">
        <f>SUM(I22:I28)</f>
        <v>0</v>
      </c>
      <c r="H31" s="119"/>
      <c r="I31" s="8"/>
      <c r="J31" s="8"/>
      <c r="K31" s="8"/>
      <c r="L31" s="8"/>
      <c r="M31" s="22"/>
    </row>
    <row r="32" spans="1:14" x14ac:dyDescent="0.3">
      <c r="F32" s="17" t="s">
        <v>6528</v>
      </c>
      <c r="G32" s="8"/>
      <c r="H32" s="119"/>
      <c r="I32" s="8"/>
      <c r="J32" s="8"/>
      <c r="K32" s="8"/>
      <c r="L32" s="8"/>
    </row>
    <row r="33" spans="1:13" x14ac:dyDescent="0.3">
      <c r="F33" s="17"/>
      <c r="G33" s="18">
        <f>+G29-G32-G31+G30</f>
        <v>1528786.0295200001</v>
      </c>
      <c r="H33" s="123"/>
      <c r="I33" s="18">
        <f>SUM(I23:I31)</f>
        <v>0</v>
      </c>
      <c r="J33" s="18">
        <f>SUM(J23:J31)</f>
        <v>0</v>
      </c>
      <c r="K33" s="18"/>
      <c r="L33" s="18">
        <f>SUM(L22:L31)</f>
        <v>732.30951999999525</v>
      </c>
      <c r="M33" s="21">
        <f>+G33/G35</f>
        <v>0.3766297269923185</v>
      </c>
    </row>
    <row r="35" spans="1:13" ht="15" thickBot="1" x14ac:dyDescent="0.35">
      <c r="G35" s="39">
        <f>+G19+G33</f>
        <v>4059122.05</v>
      </c>
      <c r="H35" s="124"/>
      <c r="I35" s="39">
        <f>+I19+I33</f>
        <v>0</v>
      </c>
      <c r="J35" s="39">
        <f>+J19+J33</f>
        <v>0</v>
      </c>
      <c r="K35" s="39"/>
      <c r="L35" s="39">
        <f>+L19+L33</f>
        <v>0</v>
      </c>
    </row>
    <row r="36" spans="1:13" ht="15" thickTop="1" x14ac:dyDescent="0.3">
      <c r="A36" s="106" t="s">
        <v>6576</v>
      </c>
    </row>
    <row r="37" spans="1:13" x14ac:dyDescent="0.3">
      <c r="A37" s="106"/>
    </row>
    <row r="38" spans="1:13" x14ac:dyDescent="0.3">
      <c r="A38" s="45"/>
    </row>
  </sheetData>
  <printOptions horizontalCentered="1"/>
  <pageMargins left="0.70866141732283505" right="0.70866141732283505" top="0.74803149606299202" bottom="0.74803149606299202" header="0.31496062992126" footer="0.31496062992126"/>
  <pageSetup scale="68" orientation="landscape" r:id="rId1"/>
  <headerFooter>
    <oddFooter>&amp;L&amp;Z&amp;F\&amp;A</oddFooter>
  </headerFooter>
  <rowBreaks count="1" manualBreakCount="1">
    <brk id="2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R96"/>
  <sheetViews>
    <sheetView zoomScale="80" zoomScaleNormal="80" workbookViewId="0">
      <pane ySplit="5" topLeftCell="A6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9.44140625" customWidth="1"/>
    <col min="6" max="6" width="10.88671875" customWidth="1"/>
    <col min="7" max="7" width="14.5546875" bestFit="1" customWidth="1"/>
    <col min="8" max="8" width="3.33203125" customWidth="1"/>
    <col min="9" max="10" width="12.5546875" customWidth="1"/>
    <col min="11" max="11" width="3.33203125" customWidth="1"/>
    <col min="12" max="12" width="12.5546875" customWidth="1"/>
    <col min="13" max="13" width="12.33203125" bestFit="1" customWidth="1"/>
    <col min="14" max="14" width="7.44140625" bestFit="1" customWidth="1"/>
    <col min="15" max="15" width="16.6640625" bestFit="1" customWidth="1"/>
    <col min="16" max="16" width="21.109375" bestFit="1" customWidth="1"/>
    <col min="17" max="17" width="11" bestFit="1" customWidth="1"/>
    <col min="18" max="18" width="9.88671875" bestFit="1" customWidth="1"/>
  </cols>
  <sheetData>
    <row r="1" spans="1:18" ht="15.6" x14ac:dyDescent="0.3">
      <c r="A1" s="27" t="s">
        <v>6648</v>
      </c>
      <c r="D1" s="28"/>
      <c r="E1" t="s">
        <v>6507</v>
      </c>
    </row>
    <row r="2" spans="1:18" ht="15.6" x14ac:dyDescent="0.3">
      <c r="A2" s="27" t="s">
        <v>6508</v>
      </c>
      <c r="D2" s="29"/>
      <c r="E2" t="s">
        <v>6509</v>
      </c>
    </row>
    <row r="3" spans="1:18" x14ac:dyDescent="0.3">
      <c r="D3" s="31"/>
      <c r="E3" t="s">
        <v>6510</v>
      </c>
      <c r="M3" s="25"/>
      <c r="O3" s="115" t="s">
        <v>6513</v>
      </c>
      <c r="P3" s="103"/>
      <c r="Q3" s="103"/>
      <c r="R3" s="35"/>
    </row>
    <row r="4" spans="1:18" x14ac:dyDescent="0.3">
      <c r="D4" s="46"/>
      <c r="E4" t="s">
        <v>6511</v>
      </c>
      <c r="O4" s="116" t="s">
        <v>6519</v>
      </c>
      <c r="P4" s="116" t="s">
        <v>6649</v>
      </c>
      <c r="Q4" s="116" t="s">
        <v>6521</v>
      </c>
      <c r="R4" s="116" t="s">
        <v>6522</v>
      </c>
    </row>
    <row r="5" spans="1:18" ht="28.8" x14ac:dyDescent="0.3">
      <c r="A5" t="s">
        <v>6419</v>
      </c>
      <c r="B5" t="s">
        <v>6420</v>
      </c>
      <c r="C5" t="s">
        <v>6514</v>
      </c>
      <c r="D5" t="s">
        <v>6515</v>
      </c>
      <c r="E5" t="s">
        <v>6424</v>
      </c>
      <c r="F5" t="s">
        <v>6425</v>
      </c>
      <c r="G5" s="30" t="s">
        <v>6516</v>
      </c>
      <c r="H5" s="30"/>
      <c r="I5" s="30" t="s">
        <v>6517</v>
      </c>
      <c r="J5" s="42" t="s">
        <v>6428</v>
      </c>
      <c r="K5" s="42"/>
      <c r="L5" s="42" t="s">
        <v>6513</v>
      </c>
      <c r="M5" s="25" t="s">
        <v>6518</v>
      </c>
      <c r="O5" s="117" t="s">
        <v>6523</v>
      </c>
      <c r="P5" s="118" t="s">
        <v>6650</v>
      </c>
      <c r="Q5" s="118" t="s">
        <v>6525</v>
      </c>
      <c r="R5" s="118" t="s">
        <v>6526</v>
      </c>
    </row>
    <row r="6" spans="1:18" x14ac:dyDescent="0.3">
      <c r="A6" s="1"/>
      <c r="B6" s="1"/>
      <c r="F6" s="26"/>
      <c r="G6" s="8"/>
      <c r="H6" s="8"/>
      <c r="I6" s="8"/>
      <c r="J6" s="8"/>
      <c r="K6" s="8"/>
      <c r="L6" s="8"/>
      <c r="M6" s="12"/>
    </row>
    <row r="7" spans="1:18" x14ac:dyDescent="0.3">
      <c r="A7" s="1" t="s">
        <v>6651</v>
      </c>
      <c r="B7" s="1" t="s">
        <v>6534</v>
      </c>
      <c r="C7" s="1" t="s">
        <v>6652</v>
      </c>
      <c r="D7" s="1" t="s">
        <v>6434</v>
      </c>
      <c r="E7" s="1" t="s">
        <v>606</v>
      </c>
      <c r="F7" s="1" t="s">
        <v>6536</v>
      </c>
      <c r="G7" s="22">
        <v>39864.75</v>
      </c>
      <c r="H7" s="22"/>
      <c r="I7" s="8"/>
      <c r="J7" s="8"/>
      <c r="K7" s="8"/>
      <c r="L7" s="8"/>
      <c r="M7" s="12">
        <f>+G7/(G7+G43)</f>
        <v>0.62338591450184722</v>
      </c>
    </row>
    <row r="8" spans="1:18" x14ac:dyDescent="0.3">
      <c r="A8" s="1" t="s">
        <v>6653</v>
      </c>
      <c r="B8" s="1" t="s">
        <v>6654</v>
      </c>
      <c r="C8" s="1" t="s">
        <v>6655</v>
      </c>
      <c r="D8" s="1" t="s">
        <v>6434</v>
      </c>
      <c r="E8" s="1" t="s">
        <v>606</v>
      </c>
      <c r="F8" s="1" t="s">
        <v>6536</v>
      </c>
      <c r="G8" s="22">
        <v>14106.46</v>
      </c>
      <c r="H8" s="22"/>
      <c r="I8" s="8"/>
      <c r="J8" s="8"/>
      <c r="K8" s="8"/>
      <c r="L8" s="8"/>
      <c r="M8" s="12">
        <f>+G8/(G8+G44)</f>
        <v>0.62336706222773319</v>
      </c>
    </row>
    <row r="9" spans="1:18" x14ac:dyDescent="0.3">
      <c r="A9" s="1" t="s">
        <v>6653</v>
      </c>
      <c r="B9" s="1" t="s">
        <v>6541</v>
      </c>
      <c r="C9" s="1" t="s">
        <v>6655</v>
      </c>
      <c r="D9" s="1" t="s">
        <v>6434</v>
      </c>
      <c r="E9" s="1" t="s">
        <v>606</v>
      </c>
      <c r="F9" s="1" t="s">
        <v>6536</v>
      </c>
      <c r="G9" s="22">
        <v>1671.16</v>
      </c>
      <c r="H9" s="119" t="s">
        <v>6521</v>
      </c>
      <c r="I9" s="8"/>
      <c r="K9" s="119" t="s">
        <v>6558</v>
      </c>
      <c r="L9" s="168">
        <f>R9</f>
        <v>-1.4203200000001743</v>
      </c>
      <c r="M9" s="12">
        <f>(G9+L9)/(G9+G45)</f>
        <v>0.623</v>
      </c>
      <c r="N9" s="106" t="s">
        <v>6529</v>
      </c>
      <c r="O9" s="103">
        <f>G9+G45</f>
        <v>2680.16</v>
      </c>
      <c r="P9" s="103">
        <f>O9*0.623</f>
        <v>1669.7396799999999</v>
      </c>
      <c r="Q9" s="103">
        <f>G9</f>
        <v>1671.16</v>
      </c>
      <c r="R9" s="35">
        <f>P9-Q9</f>
        <v>-1.4203200000001743</v>
      </c>
    </row>
    <row r="10" spans="1:18" x14ac:dyDescent="0.3">
      <c r="A10" s="1" t="s">
        <v>6653</v>
      </c>
      <c r="B10" s="1" t="s">
        <v>6534</v>
      </c>
      <c r="C10" s="1" t="s">
        <v>6656</v>
      </c>
      <c r="D10" s="1" t="s">
        <v>6434</v>
      </c>
      <c r="E10" s="1" t="s">
        <v>606</v>
      </c>
      <c r="F10" s="1" t="s">
        <v>6536</v>
      </c>
      <c r="G10" s="22">
        <v>278705.84999999998</v>
      </c>
      <c r="H10" s="22"/>
      <c r="I10" s="8"/>
      <c r="J10" s="8"/>
      <c r="K10" s="8"/>
      <c r="L10" s="8"/>
      <c r="M10" s="12">
        <f>+G10/(G10+G46)</f>
        <v>0.62338189995970583</v>
      </c>
    </row>
    <row r="11" spans="1:18" x14ac:dyDescent="0.3">
      <c r="A11" s="1" t="s">
        <v>6657</v>
      </c>
      <c r="B11" s="1" t="s">
        <v>6658</v>
      </c>
      <c r="C11" s="1" t="s">
        <v>6659</v>
      </c>
      <c r="D11" s="1" t="s">
        <v>6434</v>
      </c>
      <c r="E11" s="1" t="s">
        <v>606</v>
      </c>
      <c r="F11" s="1" t="s">
        <v>6536</v>
      </c>
      <c r="G11" s="8">
        <v>1625.77</v>
      </c>
      <c r="H11" s="22"/>
      <c r="J11" s="8">
        <v>1625.77</v>
      </c>
      <c r="K11" s="8"/>
      <c r="L11" s="8"/>
      <c r="M11" s="12"/>
    </row>
    <row r="12" spans="1:18" x14ac:dyDescent="0.3">
      <c r="A12" s="1" t="s">
        <v>6657</v>
      </c>
      <c r="B12" s="1" t="s">
        <v>6547</v>
      </c>
      <c r="C12" s="1" t="s">
        <v>6659</v>
      </c>
      <c r="D12" s="1" t="s">
        <v>6434</v>
      </c>
      <c r="E12" s="1" t="s">
        <v>606</v>
      </c>
      <c r="F12" s="1" t="s">
        <v>6536</v>
      </c>
      <c r="G12" s="22">
        <v>2635.95</v>
      </c>
      <c r="H12" s="22"/>
      <c r="I12" s="8"/>
      <c r="J12" s="8"/>
      <c r="K12" s="8"/>
      <c r="L12" s="8"/>
      <c r="M12" s="12">
        <f>+G12/(G12+G47)</f>
        <v>0.62345817713076079</v>
      </c>
    </row>
    <row r="13" spans="1:18" x14ac:dyDescent="0.3">
      <c r="A13" s="1" t="s">
        <v>6657</v>
      </c>
      <c r="B13" s="1" t="s">
        <v>6534</v>
      </c>
      <c r="C13" s="1" t="s">
        <v>6652</v>
      </c>
      <c r="D13" s="1" t="s">
        <v>6434</v>
      </c>
      <c r="E13" s="1" t="s">
        <v>606</v>
      </c>
      <c r="F13" s="1" t="s">
        <v>6536</v>
      </c>
      <c r="G13" s="22">
        <v>199892.99</v>
      </c>
      <c r="H13" s="22"/>
      <c r="I13" s="8"/>
      <c r="J13" s="8"/>
      <c r="K13" s="8"/>
      <c r="L13" s="8"/>
      <c r="M13" s="12">
        <f>+G13/(G13+G48)</f>
        <v>0.62338378033243458</v>
      </c>
    </row>
    <row r="14" spans="1:18" x14ac:dyDescent="0.3">
      <c r="A14" s="1" t="s">
        <v>6660</v>
      </c>
      <c r="B14" s="1" t="s">
        <v>6534</v>
      </c>
      <c r="C14" s="1" t="s">
        <v>6652</v>
      </c>
      <c r="D14" s="1" t="s">
        <v>6434</v>
      </c>
      <c r="E14" s="1" t="s">
        <v>606</v>
      </c>
      <c r="F14" s="1" t="s">
        <v>6536</v>
      </c>
      <c r="G14" s="22">
        <v>170032.56</v>
      </c>
      <c r="H14" s="22"/>
      <c r="I14" s="8"/>
      <c r="J14" s="8"/>
      <c r="K14" s="8"/>
      <c r="L14" s="8"/>
      <c r="M14" s="12">
        <f>+G14/(G14+G49)</f>
        <v>0.6233812057080812</v>
      </c>
    </row>
    <row r="15" spans="1:18" x14ac:dyDescent="0.3">
      <c r="A15" s="1" t="s">
        <v>6661</v>
      </c>
      <c r="B15" s="1" t="s">
        <v>6534</v>
      </c>
      <c r="C15" s="1" t="s">
        <v>6662</v>
      </c>
      <c r="D15" s="1" t="s">
        <v>6434</v>
      </c>
      <c r="E15" s="1" t="s">
        <v>606</v>
      </c>
      <c r="F15" s="1" t="s">
        <v>6536</v>
      </c>
      <c r="G15" s="22">
        <v>216203.3</v>
      </c>
      <c r="H15" s="22"/>
      <c r="I15" s="8"/>
      <c r="J15" s="8"/>
      <c r="K15" s="8"/>
      <c r="L15" s="8"/>
      <c r="M15" s="12">
        <f>+G15/(G15+G50)</f>
        <v>0.62338170474705701</v>
      </c>
    </row>
    <row r="16" spans="1:18" x14ac:dyDescent="0.3">
      <c r="A16" s="1" t="s">
        <v>6661</v>
      </c>
      <c r="B16" s="1" t="s">
        <v>6663</v>
      </c>
      <c r="C16" s="1" t="s">
        <v>6664</v>
      </c>
      <c r="D16" s="1" t="s">
        <v>6434</v>
      </c>
      <c r="E16" s="1" t="s">
        <v>606</v>
      </c>
      <c r="F16" s="1" t="s">
        <v>6536</v>
      </c>
      <c r="G16" s="8">
        <v>422168.37</v>
      </c>
      <c r="H16" s="22"/>
      <c r="I16" s="4">
        <v>46826.93</v>
      </c>
      <c r="J16" s="8"/>
      <c r="K16" s="8"/>
      <c r="L16" s="8"/>
      <c r="M16" s="12">
        <f t="shared" ref="M16:M31" si="0">+(G16-I16)/(G16-I16+G51-I51)</f>
        <v>0.6234000293844274</v>
      </c>
    </row>
    <row r="17" spans="1:18" x14ac:dyDescent="0.3">
      <c r="A17" s="1" t="s">
        <v>6665</v>
      </c>
      <c r="B17" s="1" t="s">
        <v>6534</v>
      </c>
      <c r="C17" s="1" t="s">
        <v>6662</v>
      </c>
      <c r="D17" s="1" t="s">
        <v>6434</v>
      </c>
      <c r="E17" s="1" t="s">
        <v>606</v>
      </c>
      <c r="F17" s="1" t="s">
        <v>6536</v>
      </c>
      <c r="G17" s="8">
        <v>186713.45</v>
      </c>
      <c r="H17" s="22"/>
      <c r="I17" s="8"/>
      <c r="J17" s="8"/>
      <c r="K17" s="8"/>
      <c r="L17" s="8"/>
      <c r="M17" s="12">
        <f t="shared" si="0"/>
        <v>0.62338087480378856</v>
      </c>
    </row>
    <row r="18" spans="1:18" x14ac:dyDescent="0.3">
      <c r="A18" s="1" t="s">
        <v>6665</v>
      </c>
      <c r="B18" s="1" t="s">
        <v>6663</v>
      </c>
      <c r="C18" s="1" t="s">
        <v>6664</v>
      </c>
      <c r="D18" s="1" t="s">
        <v>6434</v>
      </c>
      <c r="E18" s="1" t="s">
        <v>606</v>
      </c>
      <c r="F18" s="1" t="s">
        <v>6536</v>
      </c>
      <c r="G18" s="22">
        <v>27926.45</v>
      </c>
      <c r="H18" s="22"/>
      <c r="I18" s="4">
        <v>3083.58</v>
      </c>
      <c r="J18" s="8"/>
      <c r="K18" s="8"/>
      <c r="L18" s="8"/>
      <c r="M18" s="12">
        <f t="shared" si="0"/>
        <v>0.62339936738798496</v>
      </c>
    </row>
    <row r="19" spans="1:18" x14ac:dyDescent="0.3">
      <c r="A19" s="1" t="s">
        <v>6666</v>
      </c>
      <c r="B19" s="1" t="s">
        <v>6534</v>
      </c>
      <c r="C19" s="1" t="s">
        <v>6662</v>
      </c>
      <c r="D19" s="1" t="s">
        <v>6434</v>
      </c>
      <c r="E19" s="1" t="s">
        <v>606</v>
      </c>
      <c r="F19" s="1" t="s">
        <v>6536</v>
      </c>
      <c r="G19" s="8">
        <v>196706.29</v>
      </c>
      <c r="H19" s="22"/>
      <c r="I19" s="8"/>
      <c r="J19" s="8"/>
      <c r="K19" s="8"/>
      <c r="L19" s="8"/>
      <c r="M19" s="12">
        <f t="shared" si="0"/>
        <v>0.62338330772325035</v>
      </c>
    </row>
    <row r="20" spans="1:18" x14ac:dyDescent="0.3">
      <c r="A20" s="1" t="s">
        <v>6666</v>
      </c>
      <c r="B20" s="1" t="s">
        <v>6663</v>
      </c>
      <c r="C20" s="1" t="s">
        <v>6664</v>
      </c>
      <c r="D20" s="1" t="s">
        <v>6434</v>
      </c>
      <c r="E20" s="1" t="s">
        <v>606</v>
      </c>
      <c r="F20" s="1" t="s">
        <v>6536</v>
      </c>
      <c r="G20" s="22">
        <v>35143.17</v>
      </c>
      <c r="H20" s="22"/>
      <c r="I20" s="4">
        <v>5675.68</v>
      </c>
      <c r="J20" s="8"/>
      <c r="K20" s="8"/>
      <c r="L20" s="8"/>
      <c r="M20" s="12">
        <f t="shared" si="0"/>
        <v>0.62339963891783667</v>
      </c>
    </row>
    <row r="21" spans="1:18" x14ac:dyDescent="0.3">
      <c r="A21" s="1" t="s">
        <v>6667</v>
      </c>
      <c r="B21" s="1" t="s">
        <v>6534</v>
      </c>
      <c r="C21" s="1" t="s">
        <v>6662</v>
      </c>
      <c r="D21" s="1" t="s">
        <v>6434</v>
      </c>
      <c r="E21" s="1" t="s">
        <v>606</v>
      </c>
      <c r="F21" s="1" t="s">
        <v>6536</v>
      </c>
      <c r="G21" s="8">
        <v>207060.99</v>
      </c>
      <c r="H21" s="22"/>
      <c r="I21" s="8"/>
      <c r="J21" s="8"/>
      <c r="K21" s="8"/>
      <c r="L21" s="8"/>
      <c r="M21" s="12">
        <f t="shared" si="0"/>
        <v>0.62338290698022036</v>
      </c>
    </row>
    <row r="22" spans="1:18" x14ac:dyDescent="0.3">
      <c r="A22" s="1" t="s">
        <v>6667</v>
      </c>
      <c r="B22" s="1" t="s">
        <v>6663</v>
      </c>
      <c r="C22" s="1" t="s">
        <v>6664</v>
      </c>
      <c r="D22" s="1" t="s">
        <v>6434</v>
      </c>
      <c r="E22" s="1" t="s">
        <v>606</v>
      </c>
      <c r="F22" s="1" t="s">
        <v>6536</v>
      </c>
      <c r="G22" s="22">
        <v>20931.95</v>
      </c>
      <c r="H22" s="22"/>
      <c r="I22" s="4">
        <v>2311.2600000000002</v>
      </c>
      <c r="J22" s="8"/>
      <c r="K22" s="8"/>
      <c r="L22" s="8"/>
      <c r="M22" s="12">
        <f t="shared" si="0"/>
        <v>0.62340021078315189</v>
      </c>
    </row>
    <row r="23" spans="1:18" x14ac:dyDescent="0.3">
      <c r="A23" s="1" t="s">
        <v>6668</v>
      </c>
      <c r="B23" s="1" t="s">
        <v>6654</v>
      </c>
      <c r="C23" s="1" t="s">
        <v>6669</v>
      </c>
      <c r="D23" s="1" t="s">
        <v>6434</v>
      </c>
      <c r="E23" s="1" t="s">
        <v>606</v>
      </c>
      <c r="F23" s="1" t="s">
        <v>6536</v>
      </c>
      <c r="G23" s="22">
        <v>6931.44</v>
      </c>
      <c r="H23" s="22"/>
      <c r="I23" s="8"/>
      <c r="J23" s="8"/>
      <c r="K23" s="8"/>
      <c r="L23" s="8"/>
      <c r="M23" s="12">
        <f t="shared" si="0"/>
        <v>0.6233623275992316</v>
      </c>
    </row>
    <row r="24" spans="1:18" x14ac:dyDescent="0.3">
      <c r="A24" s="1" t="s">
        <v>6668</v>
      </c>
      <c r="B24" s="1" t="s">
        <v>6534</v>
      </c>
      <c r="C24" s="1" t="s">
        <v>6670</v>
      </c>
      <c r="D24" s="1" t="s">
        <v>6434</v>
      </c>
      <c r="E24" s="1" t="s">
        <v>606</v>
      </c>
      <c r="F24" s="1" t="s">
        <v>6536</v>
      </c>
      <c r="G24" s="22">
        <v>98176.7</v>
      </c>
      <c r="H24" s="22"/>
      <c r="I24" s="8"/>
      <c r="J24" s="8"/>
      <c r="K24" s="8"/>
      <c r="L24" s="8"/>
      <c r="M24" s="12">
        <f t="shared" si="0"/>
        <v>0.62338489437721956</v>
      </c>
    </row>
    <row r="25" spans="1:18" x14ac:dyDescent="0.3">
      <c r="A25" s="1" t="s">
        <v>6671</v>
      </c>
      <c r="B25" s="1" t="s">
        <v>6541</v>
      </c>
      <c r="C25" s="1" t="s">
        <v>6672</v>
      </c>
      <c r="D25" s="1" t="s">
        <v>6434</v>
      </c>
      <c r="E25" s="1" t="s">
        <v>606</v>
      </c>
      <c r="F25" s="1" t="s">
        <v>6536</v>
      </c>
      <c r="G25" s="22">
        <v>3598.62</v>
      </c>
      <c r="H25" s="22"/>
      <c r="I25" s="8"/>
      <c r="J25" s="8"/>
      <c r="K25" s="8"/>
      <c r="L25" s="8"/>
      <c r="M25" s="12">
        <f t="shared" si="0"/>
        <v>0.62339457646614538</v>
      </c>
    </row>
    <row r="26" spans="1:18" x14ac:dyDescent="0.3">
      <c r="A26" s="1" t="s">
        <v>6671</v>
      </c>
      <c r="B26" s="1" t="s">
        <v>6534</v>
      </c>
      <c r="C26" s="1" t="s">
        <v>6673</v>
      </c>
      <c r="D26" s="1" t="s">
        <v>6434</v>
      </c>
      <c r="E26" s="1" t="s">
        <v>606</v>
      </c>
      <c r="F26" s="1" t="s">
        <v>6536</v>
      </c>
      <c r="G26" s="22">
        <v>163800.92000000001</v>
      </c>
      <c r="H26" s="22"/>
      <c r="I26" s="8"/>
      <c r="J26" s="8"/>
      <c r="K26" s="8"/>
      <c r="L26" s="8"/>
      <c r="M26" s="12">
        <f t="shared" si="0"/>
        <v>0.62338387306605558</v>
      </c>
    </row>
    <row r="27" spans="1:18" x14ac:dyDescent="0.3">
      <c r="A27" s="1" t="s">
        <v>6674</v>
      </c>
      <c r="B27" s="1" t="s">
        <v>6534</v>
      </c>
      <c r="C27" s="1" t="s">
        <v>6662</v>
      </c>
      <c r="D27" s="1" t="s">
        <v>6434</v>
      </c>
      <c r="E27" s="1" t="s">
        <v>606</v>
      </c>
      <c r="F27" s="1" t="s">
        <v>6536</v>
      </c>
      <c r="G27" s="8">
        <v>225205.04</v>
      </c>
      <c r="H27" s="22"/>
      <c r="I27" s="8"/>
      <c r="J27" s="8"/>
      <c r="K27" s="8"/>
      <c r="L27" s="8"/>
      <c r="M27" s="12">
        <f t="shared" si="0"/>
        <v>0.62338245285208249</v>
      </c>
    </row>
    <row r="28" spans="1:18" x14ac:dyDescent="0.3">
      <c r="A28" s="1" t="s">
        <v>6674</v>
      </c>
      <c r="B28" s="1" t="s">
        <v>6663</v>
      </c>
      <c r="C28" s="1" t="s">
        <v>6664</v>
      </c>
      <c r="D28" s="1" t="s">
        <v>6434</v>
      </c>
      <c r="E28" s="1" t="s">
        <v>606</v>
      </c>
      <c r="F28" s="1" t="s">
        <v>6536</v>
      </c>
      <c r="G28" s="22">
        <v>14978.34</v>
      </c>
      <c r="H28" s="22"/>
      <c r="I28" s="4">
        <v>1653.88</v>
      </c>
      <c r="J28" s="8"/>
      <c r="K28" s="8"/>
      <c r="L28" s="8"/>
      <c r="M28" s="12">
        <f t="shared" si="0"/>
        <v>0.62340038102652584</v>
      </c>
    </row>
    <row r="29" spans="1:18" x14ac:dyDescent="0.3">
      <c r="A29" s="1" t="s">
        <v>6675</v>
      </c>
      <c r="B29" s="1" t="s">
        <v>6541</v>
      </c>
      <c r="C29" s="1" t="s">
        <v>6676</v>
      </c>
      <c r="D29" s="1" t="s">
        <v>6434</v>
      </c>
      <c r="E29" s="1" t="s">
        <v>606</v>
      </c>
      <c r="F29" s="1" t="s">
        <v>6536</v>
      </c>
      <c r="G29" s="22">
        <v>4043.43</v>
      </c>
      <c r="H29" s="22"/>
      <c r="I29" s="8"/>
      <c r="J29" s="8"/>
      <c r="K29" s="8"/>
      <c r="L29" s="8"/>
      <c r="M29" s="12">
        <f t="shared" si="0"/>
        <v>0.62336755349244499</v>
      </c>
    </row>
    <row r="30" spans="1:18" x14ac:dyDescent="0.3">
      <c r="A30" s="1" t="s">
        <v>6675</v>
      </c>
      <c r="B30" s="1" t="s">
        <v>6534</v>
      </c>
      <c r="C30" s="1" t="s">
        <v>6535</v>
      </c>
      <c r="D30" s="1" t="s">
        <v>6434</v>
      </c>
      <c r="E30" s="1" t="s">
        <v>606</v>
      </c>
      <c r="F30" s="1" t="s">
        <v>6536</v>
      </c>
      <c r="G30" s="22">
        <v>142005.99</v>
      </c>
      <c r="H30" s="22"/>
      <c r="I30" s="35"/>
      <c r="J30" s="35"/>
      <c r="K30" s="35"/>
      <c r="L30" s="35"/>
      <c r="M30" s="12">
        <f t="shared" si="0"/>
        <v>0.62338287803646542</v>
      </c>
    </row>
    <row r="31" spans="1:18" x14ac:dyDescent="0.3">
      <c r="A31" s="1" t="s">
        <v>6677</v>
      </c>
      <c r="B31" s="1" t="s">
        <v>6534</v>
      </c>
      <c r="C31" s="1" t="s">
        <v>6635</v>
      </c>
      <c r="D31" s="1" t="s">
        <v>6434</v>
      </c>
      <c r="E31" s="1" t="s">
        <v>606</v>
      </c>
      <c r="F31" s="1" t="s">
        <v>6536</v>
      </c>
      <c r="G31" s="22">
        <v>119812.64</v>
      </c>
      <c r="H31" s="22"/>
      <c r="I31" s="8"/>
      <c r="J31" s="8"/>
      <c r="K31" s="8"/>
      <c r="L31" s="8"/>
      <c r="M31" s="12">
        <f t="shared" si="0"/>
        <v>0.62339998742925318</v>
      </c>
    </row>
    <row r="32" spans="1:18" x14ac:dyDescent="0.3">
      <c r="A32" s="102">
        <v>453005400625</v>
      </c>
      <c r="B32" s="26">
        <v>910</v>
      </c>
      <c r="C32" s="26">
        <v>201708</v>
      </c>
      <c r="D32" s="110" t="s">
        <v>6434</v>
      </c>
      <c r="E32" s="26" t="s">
        <v>606</v>
      </c>
      <c r="F32" s="26">
        <v>20310</v>
      </c>
      <c r="G32" s="8">
        <v>2119.31</v>
      </c>
      <c r="H32" s="119" t="s">
        <v>6521</v>
      </c>
      <c r="I32" s="8"/>
      <c r="K32" s="119" t="s">
        <v>6558</v>
      </c>
      <c r="L32" s="44">
        <f>R32</f>
        <v>-500.06272000000013</v>
      </c>
      <c r="M32" s="12">
        <f>+(G32+L32)/(G32+G67)</f>
        <v>0.47599999999999998</v>
      </c>
      <c r="N32" s="140" t="s">
        <v>6678</v>
      </c>
      <c r="O32" s="103">
        <f>G32+G67</f>
        <v>3401.7799999999997</v>
      </c>
      <c r="P32" s="103">
        <f>O32*0.476</f>
        <v>1619.2472799999998</v>
      </c>
      <c r="Q32" s="103">
        <f>G32</f>
        <v>2119.31</v>
      </c>
      <c r="R32" s="35">
        <f>P32-Q32</f>
        <v>-500.06272000000013</v>
      </c>
    </row>
    <row r="33" spans="1:18" x14ac:dyDescent="0.3">
      <c r="A33" s="102">
        <v>453005400626</v>
      </c>
      <c r="B33" s="26">
        <v>910</v>
      </c>
      <c r="C33" s="26">
        <v>201708</v>
      </c>
      <c r="D33" s="110" t="s">
        <v>6434</v>
      </c>
      <c r="E33" s="26" t="s">
        <v>606</v>
      </c>
      <c r="F33" s="26">
        <v>20310</v>
      </c>
      <c r="G33" s="8">
        <v>2119.31</v>
      </c>
      <c r="H33" s="119" t="s">
        <v>6521</v>
      </c>
      <c r="I33" s="8"/>
      <c r="K33" s="119" t="s">
        <v>6558</v>
      </c>
      <c r="L33" s="44">
        <f t="shared" ref="L33:L36" si="1">R33</f>
        <v>-500.06272000000013</v>
      </c>
      <c r="M33" s="12">
        <f t="shared" ref="M33:M36" si="2">+(G33+L33)/(G33+G68)</f>
        <v>0.47599999999999998</v>
      </c>
      <c r="N33" s="140" t="s">
        <v>6678</v>
      </c>
      <c r="O33" s="103">
        <f>G33+G68</f>
        <v>3401.7799999999997</v>
      </c>
      <c r="P33" s="103">
        <f>O33*0.476</f>
        <v>1619.2472799999998</v>
      </c>
      <c r="Q33" s="103">
        <f t="shared" ref="Q33:Q36" si="3">G33</f>
        <v>2119.31</v>
      </c>
      <c r="R33" s="35">
        <f t="shared" ref="R33:R36" si="4">P33-Q33</f>
        <v>-500.06272000000013</v>
      </c>
    </row>
    <row r="34" spans="1:18" x14ac:dyDescent="0.3">
      <c r="A34" s="102">
        <v>453005400627</v>
      </c>
      <c r="B34" s="26">
        <v>910</v>
      </c>
      <c r="C34" s="26">
        <v>201708</v>
      </c>
      <c r="D34" s="110" t="s">
        <v>6434</v>
      </c>
      <c r="E34" s="26" t="s">
        <v>606</v>
      </c>
      <c r="F34" s="26">
        <v>20310</v>
      </c>
      <c r="G34" s="8">
        <v>2119.31</v>
      </c>
      <c r="H34" s="119" t="s">
        <v>6521</v>
      </c>
      <c r="I34" s="8"/>
      <c r="K34" s="119" t="s">
        <v>6558</v>
      </c>
      <c r="L34" s="44">
        <f t="shared" si="1"/>
        <v>-500.06272000000013</v>
      </c>
      <c r="M34" s="12">
        <f t="shared" si="2"/>
        <v>0.47599999999999998</v>
      </c>
      <c r="N34" s="140" t="s">
        <v>6678</v>
      </c>
      <c r="O34" s="103">
        <f>G34+G69</f>
        <v>3401.7799999999997</v>
      </c>
      <c r="P34" s="103">
        <f>O34*0.476</f>
        <v>1619.2472799999998</v>
      </c>
      <c r="Q34" s="103">
        <f t="shared" si="3"/>
        <v>2119.31</v>
      </c>
      <c r="R34" s="35">
        <f t="shared" si="4"/>
        <v>-500.06272000000013</v>
      </c>
    </row>
    <row r="35" spans="1:18" x14ac:dyDescent="0.3">
      <c r="A35" s="102">
        <v>453005400628</v>
      </c>
      <c r="B35" s="26">
        <v>910</v>
      </c>
      <c r="C35" s="26">
        <v>201708</v>
      </c>
      <c r="D35" s="110" t="s">
        <v>6434</v>
      </c>
      <c r="E35" s="26" t="s">
        <v>606</v>
      </c>
      <c r="F35" s="26">
        <v>20310</v>
      </c>
      <c r="G35" s="8">
        <v>2119.31</v>
      </c>
      <c r="H35" s="119" t="s">
        <v>6521</v>
      </c>
      <c r="I35" s="8"/>
      <c r="K35" s="119" t="s">
        <v>6558</v>
      </c>
      <c r="L35" s="44">
        <f t="shared" si="1"/>
        <v>-500.06272000000013</v>
      </c>
      <c r="M35" s="12">
        <f t="shared" si="2"/>
        <v>0.47599999999999998</v>
      </c>
      <c r="N35" s="140" t="s">
        <v>6678</v>
      </c>
      <c r="O35" s="103">
        <f>G35+G70</f>
        <v>3401.7799999999997</v>
      </c>
      <c r="P35" s="103">
        <f>O35*0.476</f>
        <v>1619.2472799999998</v>
      </c>
      <c r="Q35" s="103">
        <f t="shared" si="3"/>
        <v>2119.31</v>
      </c>
      <c r="R35" s="35">
        <f t="shared" si="4"/>
        <v>-500.06272000000013</v>
      </c>
    </row>
    <row r="36" spans="1:18" x14ac:dyDescent="0.3">
      <c r="A36" s="102">
        <v>453005400629</v>
      </c>
      <c r="B36" s="26">
        <v>910</v>
      </c>
      <c r="C36" s="26">
        <v>201708</v>
      </c>
      <c r="D36" s="110" t="s">
        <v>6434</v>
      </c>
      <c r="E36" s="26" t="s">
        <v>606</v>
      </c>
      <c r="F36" s="26">
        <v>20310</v>
      </c>
      <c r="G36" s="146">
        <v>2120.77</v>
      </c>
      <c r="H36" s="119" t="s">
        <v>6521</v>
      </c>
      <c r="I36" s="8"/>
      <c r="K36" s="119" t="s">
        <v>6558</v>
      </c>
      <c r="L36" s="44">
        <f t="shared" si="1"/>
        <v>-500.40888000000018</v>
      </c>
      <c r="M36" s="12">
        <f t="shared" si="2"/>
        <v>0.47599999999999998</v>
      </c>
      <c r="N36" s="140" t="s">
        <v>6678</v>
      </c>
      <c r="O36" s="103">
        <f>G36+G71</f>
        <v>3404.12</v>
      </c>
      <c r="P36" s="103">
        <f>O36*0.476</f>
        <v>1620.3611199999998</v>
      </c>
      <c r="Q36" s="103">
        <f t="shared" si="3"/>
        <v>2120.77</v>
      </c>
      <c r="R36" s="35">
        <f t="shared" si="4"/>
        <v>-500.40888000000018</v>
      </c>
    </row>
    <row r="37" spans="1:18" x14ac:dyDescent="0.3">
      <c r="B37" s="1"/>
      <c r="F37" s="26" t="s">
        <v>6527</v>
      </c>
      <c r="G37" s="8">
        <f>SUM(G6:G36)</f>
        <v>2810540.5900000008</v>
      </c>
      <c r="H37" s="8"/>
      <c r="I37" s="8"/>
      <c r="J37" s="8"/>
      <c r="K37" s="8"/>
      <c r="L37" s="8"/>
      <c r="M37" s="22"/>
      <c r="N37" s="12"/>
    </row>
    <row r="38" spans="1:18" x14ac:dyDescent="0.3">
      <c r="B38" s="1"/>
      <c r="F38" s="17" t="s">
        <v>6513</v>
      </c>
      <c r="G38" s="43">
        <f>L41</f>
        <v>-2502.0800800000006</v>
      </c>
      <c r="H38" s="43"/>
      <c r="I38" s="8"/>
      <c r="J38" s="8"/>
      <c r="K38" s="8"/>
      <c r="L38" s="8"/>
      <c r="M38" s="22"/>
      <c r="N38" s="12"/>
    </row>
    <row r="39" spans="1:18" x14ac:dyDescent="0.3">
      <c r="B39" s="1"/>
      <c r="F39" s="26" t="s">
        <v>6517</v>
      </c>
      <c r="G39" s="8">
        <f>+I41</f>
        <v>59551.33</v>
      </c>
      <c r="H39" s="8"/>
      <c r="I39" s="8"/>
      <c r="J39" s="8"/>
      <c r="K39" s="8"/>
      <c r="L39" s="8"/>
      <c r="M39" s="22"/>
      <c r="N39" s="12"/>
    </row>
    <row r="40" spans="1:18" x14ac:dyDescent="0.3">
      <c r="B40" s="1"/>
      <c r="F40" s="17" t="s">
        <v>6528</v>
      </c>
      <c r="G40" s="8">
        <f>+J41</f>
        <v>1625.77</v>
      </c>
      <c r="H40" s="8"/>
      <c r="I40" s="8"/>
      <c r="J40" s="8"/>
      <c r="K40" s="8"/>
      <c r="L40" s="8"/>
      <c r="N40" s="13"/>
    </row>
    <row r="41" spans="1:18" x14ac:dyDescent="0.3">
      <c r="B41" s="1"/>
      <c r="F41" s="17"/>
      <c r="G41" s="18">
        <f>+G37-G40-G39+G38</f>
        <v>2746861.4099200005</v>
      </c>
      <c r="H41" s="18"/>
      <c r="I41" s="18">
        <f>SUM(I7:I39)</f>
        <v>59551.33</v>
      </c>
      <c r="J41" s="18">
        <f>SUM(J7:J39)</f>
        <v>1625.77</v>
      </c>
      <c r="K41" s="18"/>
      <c r="L41" s="18">
        <f>SUM(L7:L39)</f>
        <v>-2502.0800800000006</v>
      </c>
      <c r="M41" s="21">
        <f>+G41/G92</f>
        <v>0.2199617467239138</v>
      </c>
      <c r="N41" s="13"/>
    </row>
    <row r="42" spans="1:18" x14ac:dyDescent="0.3">
      <c r="B42" s="1"/>
      <c r="F42" s="17"/>
      <c r="G42" s="22"/>
      <c r="H42" s="22"/>
      <c r="I42" s="22"/>
      <c r="J42" s="22"/>
      <c r="K42" s="22"/>
      <c r="L42" s="22"/>
      <c r="M42" s="12"/>
      <c r="N42" s="13"/>
    </row>
    <row r="43" spans="1:18" x14ac:dyDescent="0.3">
      <c r="A43" s="1" t="s">
        <v>6679</v>
      </c>
      <c r="B43" s="1" t="s">
        <v>6534</v>
      </c>
      <c r="C43" s="1" t="s">
        <v>6652</v>
      </c>
      <c r="D43" s="1" t="s">
        <v>6434</v>
      </c>
      <c r="E43" s="1" t="s">
        <v>606</v>
      </c>
      <c r="F43" s="1" t="s">
        <v>124</v>
      </c>
      <c r="G43" s="16">
        <v>24084</v>
      </c>
      <c r="H43" s="35"/>
      <c r="I43" s="8"/>
      <c r="J43" s="8"/>
      <c r="K43" s="8"/>
      <c r="L43" s="8"/>
      <c r="M43" s="12"/>
      <c r="N43" s="13"/>
    </row>
    <row r="44" spans="1:18" x14ac:dyDescent="0.3">
      <c r="A44" s="1" t="s">
        <v>6680</v>
      </c>
      <c r="B44" s="1" t="s">
        <v>6654</v>
      </c>
      <c r="C44" s="1" t="s">
        <v>6655</v>
      </c>
      <c r="D44" s="1" t="s">
        <v>6434</v>
      </c>
      <c r="E44" s="1" t="s">
        <v>606</v>
      </c>
      <c r="F44" s="1" t="s">
        <v>124</v>
      </c>
      <c r="G44" s="16">
        <v>8523</v>
      </c>
      <c r="H44" s="35"/>
      <c r="I44" s="8"/>
      <c r="J44" s="8"/>
      <c r="K44" s="8"/>
      <c r="L44" s="8"/>
      <c r="M44" s="12"/>
      <c r="N44" s="13"/>
    </row>
    <row r="45" spans="1:18" x14ac:dyDescent="0.3">
      <c r="A45" s="1" t="s">
        <v>6680</v>
      </c>
      <c r="B45" s="1" t="s">
        <v>6541</v>
      </c>
      <c r="C45" s="1" t="s">
        <v>6655</v>
      </c>
      <c r="D45" s="1" t="s">
        <v>6434</v>
      </c>
      <c r="E45" s="1" t="s">
        <v>606</v>
      </c>
      <c r="F45" s="1" t="s">
        <v>124</v>
      </c>
      <c r="G45" s="16">
        <v>1009</v>
      </c>
      <c r="H45" s="119" t="s">
        <v>6575</v>
      </c>
      <c r="K45" s="119" t="s">
        <v>6558</v>
      </c>
      <c r="L45" s="169">
        <f>-L9</f>
        <v>1.4203200000001743</v>
      </c>
      <c r="M45" s="12"/>
      <c r="N45" s="106" t="s">
        <v>6529</v>
      </c>
    </row>
    <row r="46" spans="1:18" x14ac:dyDescent="0.3">
      <c r="A46" s="1" t="s">
        <v>6680</v>
      </c>
      <c r="B46" s="1" t="s">
        <v>6534</v>
      </c>
      <c r="C46" s="1" t="s">
        <v>6656</v>
      </c>
      <c r="D46" s="1" t="s">
        <v>6434</v>
      </c>
      <c r="E46" s="1" t="s">
        <v>606</v>
      </c>
      <c r="F46" s="1" t="s">
        <v>124</v>
      </c>
      <c r="G46" s="16">
        <v>168381</v>
      </c>
      <c r="H46" s="35"/>
      <c r="I46" s="8"/>
      <c r="J46" s="8"/>
      <c r="K46" s="8"/>
      <c r="L46" s="8"/>
      <c r="M46" s="12"/>
      <c r="N46" s="2"/>
      <c r="O46" s="2"/>
      <c r="P46" s="4"/>
    </row>
    <row r="47" spans="1:18" x14ac:dyDescent="0.3">
      <c r="A47" s="1" t="s">
        <v>6681</v>
      </c>
      <c r="B47" s="1" t="s">
        <v>6547</v>
      </c>
      <c r="C47" s="1" t="s">
        <v>6659</v>
      </c>
      <c r="D47" s="1" t="s">
        <v>6434</v>
      </c>
      <c r="E47" s="1" t="s">
        <v>606</v>
      </c>
      <c r="F47" s="1" t="s">
        <v>124</v>
      </c>
      <c r="G47" s="16">
        <v>1592</v>
      </c>
      <c r="H47" s="35"/>
      <c r="I47" s="8"/>
      <c r="J47" s="8"/>
      <c r="K47" s="8"/>
      <c r="L47" s="8"/>
      <c r="M47" s="12"/>
      <c r="N47" s="2"/>
      <c r="O47" s="2"/>
      <c r="P47" s="4"/>
    </row>
    <row r="48" spans="1:18" x14ac:dyDescent="0.3">
      <c r="A48" s="1" t="s">
        <v>6681</v>
      </c>
      <c r="B48" s="1" t="s">
        <v>6534</v>
      </c>
      <c r="C48" s="1" t="s">
        <v>6652</v>
      </c>
      <c r="D48" s="1" t="s">
        <v>6434</v>
      </c>
      <c r="E48" s="1" t="s">
        <v>606</v>
      </c>
      <c r="F48" s="1" t="s">
        <v>124</v>
      </c>
      <c r="G48" s="16">
        <v>120765</v>
      </c>
      <c r="H48" s="35"/>
      <c r="I48" s="8"/>
      <c r="J48" s="8"/>
      <c r="K48" s="8"/>
      <c r="L48" s="8"/>
      <c r="M48" s="12"/>
      <c r="N48" s="2"/>
      <c r="O48" s="2"/>
      <c r="P48" s="4"/>
    </row>
    <row r="49" spans="1:16" x14ac:dyDescent="0.3">
      <c r="A49" s="1" t="s">
        <v>6682</v>
      </c>
      <c r="B49" s="1" t="s">
        <v>6534</v>
      </c>
      <c r="C49" s="1" t="s">
        <v>6652</v>
      </c>
      <c r="D49" s="1" t="s">
        <v>6434</v>
      </c>
      <c r="E49" s="1" t="s">
        <v>606</v>
      </c>
      <c r="F49" s="1" t="s">
        <v>124</v>
      </c>
      <c r="G49" s="16">
        <v>102726</v>
      </c>
      <c r="H49" s="35"/>
      <c r="I49" s="8"/>
      <c r="J49" s="8"/>
      <c r="K49" s="8"/>
      <c r="L49" s="8"/>
      <c r="M49" s="12"/>
      <c r="N49" s="2"/>
      <c r="O49" s="2"/>
      <c r="P49" s="4"/>
    </row>
    <row r="50" spans="1:16" x14ac:dyDescent="0.3">
      <c r="A50" s="1" t="s">
        <v>6683</v>
      </c>
      <c r="B50" s="1" t="s">
        <v>6534</v>
      </c>
      <c r="C50" s="1" t="s">
        <v>6662</v>
      </c>
      <c r="D50" s="1" t="s">
        <v>6434</v>
      </c>
      <c r="E50" s="1" t="s">
        <v>606</v>
      </c>
      <c r="F50" s="1" t="s">
        <v>124</v>
      </c>
      <c r="G50" s="16">
        <v>130620</v>
      </c>
      <c r="H50" s="35"/>
      <c r="I50" s="8"/>
      <c r="J50" s="8"/>
      <c r="K50" s="8"/>
      <c r="L50" s="8"/>
      <c r="M50" s="12"/>
      <c r="N50" s="2"/>
      <c r="O50" s="2"/>
      <c r="P50" s="4"/>
    </row>
    <row r="51" spans="1:16" x14ac:dyDescent="0.3">
      <c r="A51" s="1" t="s">
        <v>6683</v>
      </c>
      <c r="B51" s="1" t="s">
        <v>6663</v>
      </c>
      <c r="C51" s="1" t="s">
        <v>6664</v>
      </c>
      <c r="D51" s="1" t="s">
        <v>6434</v>
      </c>
      <c r="E51" s="1" t="s">
        <v>606</v>
      </c>
      <c r="F51" s="1" t="s">
        <v>124</v>
      </c>
      <c r="G51" s="16">
        <v>227063.62</v>
      </c>
      <c r="H51" s="35"/>
      <c r="I51" s="4">
        <v>317.44</v>
      </c>
      <c r="J51" s="8"/>
      <c r="K51" s="8"/>
      <c r="L51" s="8"/>
      <c r="M51" s="12"/>
      <c r="N51" s="13"/>
    </row>
    <row r="52" spans="1:16" x14ac:dyDescent="0.3">
      <c r="A52" s="1" t="s">
        <v>6684</v>
      </c>
      <c r="B52" s="1" t="s">
        <v>6534</v>
      </c>
      <c r="C52" s="1" t="s">
        <v>6662</v>
      </c>
      <c r="D52" s="1" t="s">
        <v>6434</v>
      </c>
      <c r="E52" s="1" t="s">
        <v>606</v>
      </c>
      <c r="F52" s="1" t="s">
        <v>124</v>
      </c>
      <c r="G52" s="16">
        <v>112804</v>
      </c>
      <c r="H52" s="35"/>
      <c r="I52" s="8"/>
      <c r="J52" s="8"/>
      <c r="K52" s="8"/>
      <c r="L52" s="8"/>
      <c r="M52" s="12"/>
      <c r="N52" s="13"/>
    </row>
    <row r="53" spans="1:16" x14ac:dyDescent="0.3">
      <c r="A53" s="1" t="s">
        <v>6684</v>
      </c>
      <c r="B53" s="1" t="s">
        <v>6663</v>
      </c>
      <c r="C53" s="1" t="s">
        <v>6664</v>
      </c>
      <c r="D53" s="1" t="s">
        <v>6434</v>
      </c>
      <c r="E53" s="1" t="s">
        <v>606</v>
      </c>
      <c r="F53" s="1" t="s">
        <v>124</v>
      </c>
      <c r="G53" s="16">
        <v>15028.68</v>
      </c>
      <c r="H53" s="35"/>
      <c r="I53" s="4">
        <v>20.9</v>
      </c>
      <c r="J53" s="8"/>
      <c r="K53" s="8"/>
      <c r="L53" s="8"/>
      <c r="M53" s="12"/>
      <c r="N53" s="13"/>
    </row>
    <row r="54" spans="1:16" x14ac:dyDescent="0.3">
      <c r="A54" s="1" t="s">
        <v>6685</v>
      </c>
      <c r="B54" s="1" t="s">
        <v>6534</v>
      </c>
      <c r="C54" s="1" t="s">
        <v>6662</v>
      </c>
      <c r="D54" s="1" t="s">
        <v>6434</v>
      </c>
      <c r="E54" s="1" t="s">
        <v>606</v>
      </c>
      <c r="F54" s="1" t="s">
        <v>124</v>
      </c>
      <c r="G54" s="16">
        <v>118840</v>
      </c>
      <c r="H54" s="35"/>
      <c r="I54" s="8"/>
      <c r="J54" s="8"/>
      <c r="K54" s="8"/>
      <c r="L54" s="8"/>
      <c r="M54" s="12"/>
      <c r="N54" s="13"/>
    </row>
    <row r="55" spans="1:16" x14ac:dyDescent="0.3">
      <c r="A55" s="1" t="s">
        <v>6685</v>
      </c>
      <c r="B55" s="1" t="s">
        <v>6663</v>
      </c>
      <c r="C55" s="1" t="s">
        <v>6664</v>
      </c>
      <c r="D55" s="1" t="s">
        <v>6434</v>
      </c>
      <c r="E55" s="1" t="s">
        <v>606</v>
      </c>
      <c r="F55" s="1" t="s">
        <v>124</v>
      </c>
      <c r="G55" s="16">
        <v>17803.68</v>
      </c>
      <c r="H55" s="35"/>
      <c r="I55" s="4">
        <v>2.15</v>
      </c>
      <c r="J55" s="8"/>
      <c r="K55" s="8"/>
      <c r="L55" s="8"/>
      <c r="M55" s="12"/>
      <c r="N55" s="13"/>
    </row>
    <row r="56" spans="1:16" x14ac:dyDescent="0.3">
      <c r="A56" s="1" t="s">
        <v>6686</v>
      </c>
      <c r="B56" s="1" t="s">
        <v>6534</v>
      </c>
      <c r="C56" s="1" t="s">
        <v>6662</v>
      </c>
      <c r="D56" s="1" t="s">
        <v>6434</v>
      </c>
      <c r="E56" s="1" t="s">
        <v>606</v>
      </c>
      <c r="F56" s="1" t="s">
        <v>124</v>
      </c>
      <c r="G56" s="16">
        <v>125096</v>
      </c>
      <c r="H56" s="35"/>
      <c r="I56" s="8"/>
      <c r="J56" s="8"/>
      <c r="K56" s="8"/>
      <c r="L56" s="8"/>
      <c r="M56" s="12"/>
      <c r="N56" s="13"/>
    </row>
    <row r="57" spans="1:16" x14ac:dyDescent="0.3">
      <c r="A57" s="1" t="s">
        <v>6686</v>
      </c>
      <c r="B57" s="1" t="s">
        <v>6663</v>
      </c>
      <c r="C57" s="1" t="s">
        <v>6664</v>
      </c>
      <c r="D57" s="1" t="s">
        <v>6434</v>
      </c>
      <c r="E57" s="1" t="s">
        <v>606</v>
      </c>
      <c r="F57" s="1" t="s">
        <v>124</v>
      </c>
      <c r="G57" s="16">
        <v>11264.53</v>
      </c>
      <c r="H57" s="35"/>
      <c r="I57" s="4">
        <v>15.66</v>
      </c>
      <c r="J57" s="8"/>
      <c r="K57" s="8"/>
      <c r="L57" s="8"/>
      <c r="M57" s="12"/>
      <c r="N57" s="13"/>
    </row>
    <row r="58" spans="1:16" x14ac:dyDescent="0.3">
      <c r="A58" s="1" t="s">
        <v>6687</v>
      </c>
      <c r="B58" s="1" t="s">
        <v>6654</v>
      </c>
      <c r="C58" s="1" t="s">
        <v>6669</v>
      </c>
      <c r="D58" s="1" t="s">
        <v>6434</v>
      </c>
      <c r="E58" s="1" t="s">
        <v>606</v>
      </c>
      <c r="F58" s="1" t="s">
        <v>124</v>
      </c>
      <c r="G58" s="16">
        <v>4188</v>
      </c>
      <c r="H58" s="35"/>
      <c r="I58" s="8"/>
      <c r="J58" s="8"/>
      <c r="K58" s="8"/>
      <c r="L58" s="8"/>
      <c r="M58" s="12"/>
      <c r="N58" s="13"/>
    </row>
    <row r="59" spans="1:16" x14ac:dyDescent="0.3">
      <c r="A59" s="1" t="s">
        <v>6687</v>
      </c>
      <c r="B59" s="1" t="s">
        <v>6534</v>
      </c>
      <c r="C59" s="1" t="s">
        <v>6670</v>
      </c>
      <c r="D59" s="1" t="s">
        <v>6434</v>
      </c>
      <c r="E59" s="1" t="s">
        <v>606</v>
      </c>
      <c r="F59" s="1" t="s">
        <v>124</v>
      </c>
      <c r="G59" s="16">
        <v>59313</v>
      </c>
      <c r="H59" s="35"/>
      <c r="I59" s="8"/>
      <c r="J59" s="8"/>
      <c r="K59" s="8"/>
      <c r="L59" s="8"/>
      <c r="M59" s="12"/>
      <c r="N59" s="13"/>
    </row>
    <row r="60" spans="1:16" x14ac:dyDescent="0.3">
      <c r="A60" s="1" t="s">
        <v>6688</v>
      </c>
      <c r="B60" s="1" t="s">
        <v>6541</v>
      </c>
      <c r="C60" s="1" t="s">
        <v>6672</v>
      </c>
      <c r="D60" s="1" t="s">
        <v>6434</v>
      </c>
      <c r="E60" s="1" t="s">
        <v>606</v>
      </c>
      <c r="F60" s="1" t="s">
        <v>124</v>
      </c>
      <c r="G60" s="16">
        <v>2174</v>
      </c>
      <c r="H60" s="35"/>
      <c r="I60" s="8"/>
      <c r="J60" s="8"/>
      <c r="K60" s="8"/>
      <c r="L60" s="8"/>
      <c r="M60" s="12"/>
      <c r="N60" s="13"/>
    </row>
    <row r="61" spans="1:16" x14ac:dyDescent="0.3">
      <c r="A61" s="1" t="s">
        <v>6688</v>
      </c>
      <c r="B61" s="1" t="s">
        <v>6534</v>
      </c>
      <c r="C61" s="1" t="s">
        <v>6673</v>
      </c>
      <c r="D61" s="1" t="s">
        <v>6434</v>
      </c>
      <c r="E61" s="1" t="s">
        <v>606</v>
      </c>
      <c r="F61" s="1" t="s">
        <v>124</v>
      </c>
      <c r="G61" s="16">
        <v>98960</v>
      </c>
      <c r="H61" s="35"/>
      <c r="I61" s="8"/>
      <c r="J61" s="8"/>
      <c r="K61" s="8"/>
      <c r="L61" s="8"/>
      <c r="M61" s="12"/>
      <c r="N61" s="13"/>
    </row>
    <row r="62" spans="1:16" x14ac:dyDescent="0.3">
      <c r="A62" s="1" t="s">
        <v>6689</v>
      </c>
      <c r="B62" s="1" t="s">
        <v>6534</v>
      </c>
      <c r="C62" s="1" t="s">
        <v>6662</v>
      </c>
      <c r="D62" s="1" t="s">
        <v>6434</v>
      </c>
      <c r="E62" s="1" t="s">
        <v>606</v>
      </c>
      <c r="F62" s="1" t="s">
        <v>124</v>
      </c>
      <c r="G62" s="16">
        <v>136058</v>
      </c>
      <c r="H62" s="35"/>
      <c r="I62" s="8"/>
      <c r="J62" s="8"/>
      <c r="K62" s="8"/>
      <c r="L62" s="8"/>
      <c r="M62" s="12"/>
      <c r="N62" s="13"/>
    </row>
    <row r="63" spans="1:16" x14ac:dyDescent="0.3">
      <c r="A63" s="1" t="s">
        <v>6689</v>
      </c>
      <c r="B63" s="1" t="s">
        <v>6663</v>
      </c>
      <c r="C63" s="1" t="s">
        <v>6664</v>
      </c>
      <c r="D63" s="1" t="s">
        <v>6434</v>
      </c>
      <c r="E63" s="1" t="s">
        <v>606</v>
      </c>
      <c r="F63" s="1" t="s">
        <v>124</v>
      </c>
      <c r="G63" s="16">
        <v>8060.59</v>
      </c>
      <c r="H63" s="35"/>
      <c r="I63" s="4">
        <v>11.21</v>
      </c>
      <c r="J63" s="8"/>
      <c r="K63" s="8"/>
      <c r="L63" s="8"/>
      <c r="M63" s="12"/>
      <c r="N63" s="13"/>
    </row>
    <row r="64" spans="1:16" x14ac:dyDescent="0.3">
      <c r="A64" s="1" t="s">
        <v>6690</v>
      </c>
      <c r="B64" s="1" t="s">
        <v>6541</v>
      </c>
      <c r="C64" s="1" t="s">
        <v>6676</v>
      </c>
      <c r="D64" s="1" t="s">
        <v>6434</v>
      </c>
      <c r="E64" s="1" t="s">
        <v>606</v>
      </c>
      <c r="F64" s="1" t="s">
        <v>124</v>
      </c>
      <c r="G64" s="16">
        <v>2443</v>
      </c>
      <c r="H64" s="35"/>
      <c r="I64" s="8"/>
      <c r="J64" s="8"/>
      <c r="K64" s="8"/>
      <c r="L64" s="8"/>
      <c r="M64" s="12"/>
      <c r="N64" s="13"/>
    </row>
    <row r="65" spans="1:15" x14ac:dyDescent="0.3">
      <c r="A65" s="1" t="s">
        <v>6690</v>
      </c>
      <c r="B65" s="1" t="s">
        <v>6534</v>
      </c>
      <c r="C65" s="1" t="s">
        <v>6535</v>
      </c>
      <c r="D65" s="1" t="s">
        <v>6434</v>
      </c>
      <c r="E65" s="1" t="s">
        <v>606</v>
      </c>
      <c r="F65" s="1" t="s">
        <v>124</v>
      </c>
      <c r="G65" s="16">
        <v>85793</v>
      </c>
      <c r="H65" s="35"/>
      <c r="I65" s="8"/>
      <c r="J65" s="8"/>
      <c r="K65" s="8"/>
      <c r="L65" s="8"/>
      <c r="M65" s="12"/>
      <c r="N65" s="13"/>
    </row>
    <row r="66" spans="1:15" x14ac:dyDescent="0.3">
      <c r="A66" s="1" t="s">
        <v>6691</v>
      </c>
      <c r="B66" s="1" t="s">
        <v>6534</v>
      </c>
      <c r="C66" s="1" t="s">
        <v>6635</v>
      </c>
      <c r="D66" s="1" t="s">
        <v>6434</v>
      </c>
      <c r="E66" s="1" t="s">
        <v>606</v>
      </c>
      <c r="F66" s="1" t="s">
        <v>124</v>
      </c>
      <c r="G66" s="16">
        <v>72379.600000000006</v>
      </c>
      <c r="H66" s="35"/>
      <c r="I66" s="8"/>
      <c r="J66" s="8"/>
      <c r="K66" s="8"/>
      <c r="L66" s="8"/>
      <c r="M66" s="12"/>
      <c r="N66" s="13"/>
    </row>
    <row r="67" spans="1:15" x14ac:dyDescent="0.3">
      <c r="A67" s="102">
        <v>553005400625</v>
      </c>
      <c r="B67" s="26">
        <v>910</v>
      </c>
      <c r="C67" s="26">
        <v>201708</v>
      </c>
      <c r="D67" s="110" t="s">
        <v>6434</v>
      </c>
      <c r="E67" s="26" t="s">
        <v>606</v>
      </c>
      <c r="F67" s="26" t="s">
        <v>124</v>
      </c>
      <c r="G67" s="16">
        <v>1282.47</v>
      </c>
      <c r="H67" s="119" t="s">
        <v>6575</v>
      </c>
      <c r="K67" s="119" t="s">
        <v>6558</v>
      </c>
      <c r="L67" s="44">
        <f>-L32</f>
        <v>500.06272000000013</v>
      </c>
      <c r="N67" s="140" t="s">
        <v>6678</v>
      </c>
    </row>
    <row r="68" spans="1:15" x14ac:dyDescent="0.3">
      <c r="A68" s="102">
        <v>553005400626</v>
      </c>
      <c r="B68" s="26">
        <v>910</v>
      </c>
      <c r="C68" s="26">
        <v>201708</v>
      </c>
      <c r="D68" s="110" t="s">
        <v>6434</v>
      </c>
      <c r="E68" s="26" t="s">
        <v>606</v>
      </c>
      <c r="F68" s="26" t="s">
        <v>124</v>
      </c>
      <c r="G68" s="16">
        <v>1282.47</v>
      </c>
      <c r="H68" s="119" t="s">
        <v>6575</v>
      </c>
      <c r="K68" s="119" t="s">
        <v>6558</v>
      </c>
      <c r="L68" s="44">
        <f t="shared" ref="L68:L71" si="5">-L33</f>
        <v>500.06272000000013</v>
      </c>
      <c r="M68" s="12"/>
      <c r="N68" s="140" t="s">
        <v>6678</v>
      </c>
    </row>
    <row r="69" spans="1:15" x14ac:dyDescent="0.3">
      <c r="A69" s="102">
        <v>553005400627</v>
      </c>
      <c r="B69" s="26">
        <v>910</v>
      </c>
      <c r="C69" s="26">
        <v>201708</v>
      </c>
      <c r="D69" s="110" t="s">
        <v>6434</v>
      </c>
      <c r="E69" s="26" t="s">
        <v>606</v>
      </c>
      <c r="F69" s="26" t="s">
        <v>124</v>
      </c>
      <c r="G69" s="16">
        <v>1282.47</v>
      </c>
      <c r="H69" s="119" t="s">
        <v>6575</v>
      </c>
      <c r="K69" s="119" t="s">
        <v>6558</v>
      </c>
      <c r="L69" s="44">
        <f t="shared" si="5"/>
        <v>500.06272000000013</v>
      </c>
      <c r="M69" s="12"/>
      <c r="N69" s="140" t="s">
        <v>6678</v>
      </c>
    </row>
    <row r="70" spans="1:15" x14ac:dyDescent="0.3">
      <c r="A70" s="102">
        <v>553005400628</v>
      </c>
      <c r="B70" s="26">
        <v>910</v>
      </c>
      <c r="C70" s="26">
        <v>201708</v>
      </c>
      <c r="D70" s="110" t="s">
        <v>6434</v>
      </c>
      <c r="E70" s="26" t="s">
        <v>606</v>
      </c>
      <c r="F70" s="26" t="s">
        <v>124</v>
      </c>
      <c r="G70" s="16">
        <v>1282.47</v>
      </c>
      <c r="H70" s="119" t="s">
        <v>6575</v>
      </c>
      <c r="K70" s="119" t="s">
        <v>6558</v>
      </c>
      <c r="L70" s="44">
        <f t="shared" si="5"/>
        <v>500.06272000000013</v>
      </c>
      <c r="M70" s="12"/>
      <c r="N70" s="140" t="s">
        <v>6678</v>
      </c>
    </row>
    <row r="71" spans="1:15" x14ac:dyDescent="0.3">
      <c r="A71" s="102">
        <v>553005400629</v>
      </c>
      <c r="B71" s="26">
        <v>910</v>
      </c>
      <c r="C71" s="26">
        <v>201708</v>
      </c>
      <c r="D71" s="110" t="s">
        <v>6434</v>
      </c>
      <c r="E71" s="26" t="s">
        <v>606</v>
      </c>
      <c r="F71" s="26" t="s">
        <v>124</v>
      </c>
      <c r="G71" s="16">
        <v>1283.3499999999999</v>
      </c>
      <c r="H71" s="119" t="s">
        <v>6575</v>
      </c>
      <c r="K71" s="119" t="s">
        <v>6558</v>
      </c>
      <c r="L71" s="44">
        <f t="shared" si="5"/>
        <v>500.40888000000018</v>
      </c>
      <c r="M71" s="12"/>
      <c r="N71" s="140" t="s">
        <v>6678</v>
      </c>
    </row>
    <row r="72" spans="1:15" x14ac:dyDescent="0.3">
      <c r="A72" s="102">
        <v>553005400646</v>
      </c>
      <c r="B72" s="26">
        <v>910</v>
      </c>
      <c r="C72" s="26">
        <v>201712</v>
      </c>
      <c r="D72" s="110" t="s">
        <v>6434</v>
      </c>
      <c r="E72" s="26" t="s">
        <v>606</v>
      </c>
      <c r="F72" s="26" t="s">
        <v>124</v>
      </c>
      <c r="G72" s="15">
        <v>2512759.44</v>
      </c>
      <c r="H72" s="35"/>
      <c r="I72" s="8"/>
      <c r="J72" s="8"/>
      <c r="K72" s="8"/>
      <c r="M72" s="12"/>
      <c r="N72" s="106"/>
    </row>
    <row r="73" spans="1:15" x14ac:dyDescent="0.3">
      <c r="A73" s="102">
        <v>553005400647</v>
      </c>
      <c r="B73" s="26">
        <v>910</v>
      </c>
      <c r="C73" s="26">
        <v>201712</v>
      </c>
      <c r="D73" s="110" t="s">
        <v>6434</v>
      </c>
      <c r="E73" s="26" t="s">
        <v>606</v>
      </c>
      <c r="F73" s="26" t="s">
        <v>124</v>
      </c>
      <c r="G73" s="15">
        <v>2182300.37</v>
      </c>
      <c r="H73" s="35"/>
      <c r="I73" s="8"/>
      <c r="J73" s="8"/>
      <c r="K73" s="8"/>
      <c r="M73" s="12"/>
      <c r="N73" s="140" t="s">
        <v>6692</v>
      </c>
    </row>
    <row r="74" spans="1:15" x14ac:dyDescent="0.3">
      <c r="A74" s="102">
        <v>553005400648</v>
      </c>
      <c r="B74" s="26">
        <v>910</v>
      </c>
      <c r="C74" s="26">
        <v>201712</v>
      </c>
      <c r="D74" s="110" t="s">
        <v>6434</v>
      </c>
      <c r="E74" s="26" t="s">
        <v>606</v>
      </c>
      <c r="F74" s="26" t="s">
        <v>124</v>
      </c>
      <c r="G74" s="15">
        <v>2022600.15</v>
      </c>
      <c r="H74" s="35"/>
      <c r="I74" s="8"/>
      <c r="J74" s="8"/>
      <c r="K74" s="8"/>
      <c r="M74" s="12"/>
      <c r="N74" s="13"/>
    </row>
    <row r="75" spans="1:15" x14ac:dyDescent="0.3">
      <c r="A75" s="1" t="s">
        <v>6693</v>
      </c>
      <c r="B75" s="1" t="s">
        <v>6534</v>
      </c>
      <c r="C75" s="1" t="s">
        <v>6694</v>
      </c>
      <c r="D75" s="1" t="s">
        <v>6434</v>
      </c>
      <c r="E75" s="1" t="s">
        <v>606</v>
      </c>
      <c r="F75" s="1" t="s">
        <v>124</v>
      </c>
      <c r="G75" s="15">
        <v>123611.87</v>
      </c>
      <c r="H75" s="35"/>
      <c r="I75" s="8"/>
      <c r="J75" s="8"/>
      <c r="K75" s="8"/>
      <c r="L75" s="8"/>
      <c r="M75" s="12"/>
      <c r="N75" s="13"/>
    </row>
    <row r="76" spans="1:15" x14ac:dyDescent="0.3">
      <c r="A76" s="1" t="s">
        <v>6695</v>
      </c>
      <c r="B76" s="1" t="s">
        <v>6534</v>
      </c>
      <c r="C76" s="1" t="s">
        <v>6694</v>
      </c>
      <c r="D76" s="1" t="s">
        <v>6434</v>
      </c>
      <c r="E76" s="1" t="s">
        <v>606</v>
      </c>
      <c r="F76" s="1" t="s">
        <v>124</v>
      </c>
      <c r="G76" s="15">
        <v>123611.87</v>
      </c>
      <c r="H76" s="35"/>
      <c r="I76" s="8"/>
      <c r="J76" s="8"/>
      <c r="K76" s="8"/>
      <c r="L76" s="8"/>
      <c r="M76" s="12"/>
      <c r="N76" s="13"/>
    </row>
    <row r="77" spans="1:15" x14ac:dyDescent="0.3">
      <c r="A77" s="1" t="s">
        <v>6696</v>
      </c>
      <c r="B77" s="1" t="s">
        <v>6534</v>
      </c>
      <c r="C77" s="1" t="s">
        <v>6694</v>
      </c>
      <c r="D77" s="1" t="s">
        <v>6434</v>
      </c>
      <c r="E77" s="1" t="s">
        <v>606</v>
      </c>
      <c r="F77" s="1" t="s">
        <v>124</v>
      </c>
      <c r="G77" s="15">
        <v>123611.87</v>
      </c>
      <c r="H77" s="35"/>
      <c r="I77" s="8"/>
      <c r="J77" s="8"/>
      <c r="K77" s="8"/>
      <c r="L77" s="8"/>
      <c r="M77" s="12"/>
      <c r="N77" s="13"/>
    </row>
    <row r="78" spans="1:15" x14ac:dyDescent="0.3">
      <c r="A78" s="1" t="s">
        <v>6697</v>
      </c>
      <c r="B78" s="1" t="s">
        <v>6534</v>
      </c>
      <c r="C78" s="1" t="s">
        <v>6694</v>
      </c>
      <c r="D78" s="1" t="s">
        <v>6434</v>
      </c>
      <c r="E78" s="1" t="s">
        <v>606</v>
      </c>
      <c r="F78" s="1" t="s">
        <v>124</v>
      </c>
      <c r="G78" s="15">
        <v>123611.87</v>
      </c>
      <c r="H78" s="35"/>
      <c r="I78" s="8"/>
      <c r="J78" s="8"/>
      <c r="K78" s="8"/>
      <c r="L78" s="8"/>
      <c r="M78" s="12"/>
      <c r="N78" s="13"/>
    </row>
    <row r="79" spans="1:15" x14ac:dyDescent="0.3">
      <c r="A79" s="1" t="s">
        <v>6698</v>
      </c>
      <c r="B79" s="1" t="s">
        <v>6534</v>
      </c>
      <c r="C79" s="1" t="s">
        <v>6694</v>
      </c>
      <c r="D79" s="1" t="s">
        <v>6434</v>
      </c>
      <c r="E79" s="1" t="s">
        <v>606</v>
      </c>
      <c r="F79" s="1" t="s">
        <v>124</v>
      </c>
      <c r="G79" s="15">
        <v>123611.87</v>
      </c>
      <c r="H79" s="35"/>
      <c r="I79" s="8"/>
      <c r="J79" s="8"/>
      <c r="K79" s="8"/>
      <c r="L79" s="8"/>
      <c r="M79" s="12"/>
      <c r="N79" s="8"/>
    </row>
    <row r="80" spans="1:15" x14ac:dyDescent="0.3">
      <c r="A80" s="1" t="s">
        <v>6699</v>
      </c>
      <c r="B80" s="1" t="s">
        <v>6534</v>
      </c>
      <c r="C80" s="1" t="s">
        <v>6694</v>
      </c>
      <c r="D80" s="1" t="s">
        <v>6434</v>
      </c>
      <c r="E80" s="1" t="s">
        <v>606</v>
      </c>
      <c r="F80" s="1" t="s">
        <v>124</v>
      </c>
      <c r="G80" s="15">
        <v>123611.87</v>
      </c>
      <c r="H80" s="35"/>
      <c r="I80" s="8"/>
      <c r="J80" s="8"/>
      <c r="K80" s="8"/>
      <c r="L80" s="8"/>
      <c r="M80" s="107"/>
      <c r="N80" s="111"/>
      <c r="O80" s="108"/>
    </row>
    <row r="81" spans="1:14" x14ac:dyDescent="0.3">
      <c r="A81" s="1" t="s">
        <v>6700</v>
      </c>
      <c r="B81" s="1" t="s">
        <v>6534</v>
      </c>
      <c r="C81" s="1" t="s">
        <v>6694</v>
      </c>
      <c r="D81" s="1" t="s">
        <v>6434</v>
      </c>
      <c r="E81" s="1" t="s">
        <v>606</v>
      </c>
      <c r="F81" s="1" t="s">
        <v>124</v>
      </c>
      <c r="G81" s="15">
        <v>123611.87</v>
      </c>
      <c r="H81" s="35"/>
      <c r="I81" s="8"/>
      <c r="J81" s="8"/>
      <c r="K81" s="8"/>
      <c r="L81" s="8"/>
      <c r="M81" s="12"/>
      <c r="N81" s="13"/>
    </row>
    <row r="82" spans="1:14" x14ac:dyDescent="0.3">
      <c r="A82" s="1" t="s">
        <v>6701</v>
      </c>
      <c r="B82" s="1" t="s">
        <v>6534</v>
      </c>
      <c r="C82" s="1" t="s">
        <v>6694</v>
      </c>
      <c r="D82" s="1" t="s">
        <v>6434</v>
      </c>
      <c r="E82" s="1" t="s">
        <v>606</v>
      </c>
      <c r="F82" s="1" t="s">
        <v>124</v>
      </c>
      <c r="G82" s="15">
        <v>123747.8</v>
      </c>
      <c r="H82" s="35"/>
      <c r="I82" s="8"/>
      <c r="J82" s="8"/>
      <c r="K82" s="8"/>
      <c r="L82" s="8"/>
      <c r="M82" s="12"/>
      <c r="N82" s="13"/>
    </row>
    <row r="83" spans="1:14" x14ac:dyDescent="0.3">
      <c r="A83" s="1" t="s">
        <v>6702</v>
      </c>
      <c r="B83" s="1" t="s">
        <v>6534</v>
      </c>
      <c r="C83" s="1" t="s">
        <v>6694</v>
      </c>
      <c r="D83" s="1" t="s">
        <v>6434</v>
      </c>
      <c r="E83" s="1" t="s">
        <v>606</v>
      </c>
      <c r="F83" s="1" t="s">
        <v>124</v>
      </c>
      <c r="G83" s="15">
        <v>123611.87</v>
      </c>
      <c r="H83" s="35"/>
      <c r="I83" s="8"/>
      <c r="J83" s="8"/>
      <c r="K83" s="8"/>
      <c r="L83" s="8"/>
      <c r="M83" s="12"/>
      <c r="N83" s="13"/>
    </row>
    <row r="84" spans="1:14" x14ac:dyDescent="0.3">
      <c r="A84" s="1" t="s">
        <v>6703</v>
      </c>
      <c r="B84" s="1" t="s">
        <v>6534</v>
      </c>
      <c r="C84" s="1" t="s">
        <v>6694</v>
      </c>
      <c r="D84" s="1" t="s">
        <v>6434</v>
      </c>
      <c r="E84" s="1" t="s">
        <v>606</v>
      </c>
      <c r="F84" s="1" t="s">
        <v>124</v>
      </c>
      <c r="G84" s="15">
        <v>123611.87</v>
      </c>
      <c r="H84" s="35"/>
      <c r="I84" s="8"/>
      <c r="J84" s="8"/>
      <c r="K84" s="8"/>
      <c r="L84" s="8"/>
      <c r="M84" s="12"/>
      <c r="N84" s="13"/>
    </row>
    <row r="85" spans="1:14" x14ac:dyDescent="0.3">
      <c r="A85" s="1" t="s">
        <v>6704</v>
      </c>
      <c r="B85" s="1" t="s">
        <v>6534</v>
      </c>
      <c r="C85" s="1" t="s">
        <v>6694</v>
      </c>
      <c r="D85" s="1" t="s">
        <v>6434</v>
      </c>
      <c r="E85" s="1" t="s">
        <v>606</v>
      </c>
      <c r="F85" s="1" t="s">
        <v>124</v>
      </c>
      <c r="G85" s="20">
        <v>123611.41</v>
      </c>
      <c r="H85" s="35"/>
      <c r="I85" s="8"/>
      <c r="J85" s="8"/>
      <c r="K85" s="8"/>
      <c r="L85" s="8"/>
      <c r="M85" s="12"/>
      <c r="N85" s="13"/>
    </row>
    <row r="86" spans="1:14" x14ac:dyDescent="0.3">
      <c r="F86" s="26" t="s">
        <v>6530</v>
      </c>
      <c r="G86" s="11">
        <f>SUM(G43:G85)</f>
        <v>9738908.9299999941</v>
      </c>
      <c r="H86" s="11"/>
      <c r="I86" s="11"/>
      <c r="J86" s="11"/>
      <c r="K86" s="11"/>
      <c r="L86" s="11"/>
      <c r="M86" s="12"/>
      <c r="N86" s="13"/>
    </row>
    <row r="87" spans="1:14" x14ac:dyDescent="0.3">
      <c r="F87" s="17" t="s">
        <v>6513</v>
      </c>
      <c r="G87" s="44">
        <f>L90</f>
        <v>2502.0800800000006</v>
      </c>
      <c r="H87" s="11"/>
      <c r="I87" s="11"/>
      <c r="J87" s="11"/>
      <c r="K87" s="11"/>
      <c r="L87" s="11"/>
      <c r="M87" s="12"/>
      <c r="N87" s="13"/>
    </row>
    <row r="88" spans="1:14" x14ac:dyDescent="0.3">
      <c r="F88" s="26" t="s">
        <v>6517</v>
      </c>
      <c r="G88" s="11">
        <f>+I90</f>
        <v>367.35999999999996</v>
      </c>
      <c r="H88" s="11"/>
      <c r="M88" s="12"/>
    </row>
    <row r="89" spans="1:14" x14ac:dyDescent="0.3">
      <c r="F89" s="17" t="s">
        <v>6528</v>
      </c>
      <c r="G89" s="11">
        <v>0</v>
      </c>
      <c r="H89" s="11"/>
      <c r="I89" s="11"/>
      <c r="J89" s="11"/>
      <c r="K89" s="11"/>
      <c r="L89" s="11"/>
      <c r="M89" s="12"/>
    </row>
    <row r="90" spans="1:14" x14ac:dyDescent="0.3">
      <c r="G90" s="36">
        <f>+G86-G88-G89+G87</f>
        <v>9741043.6500799954</v>
      </c>
      <c r="H90" s="36"/>
      <c r="I90" s="36">
        <f>SUM(I43:I85)</f>
        <v>367.35999999999996</v>
      </c>
      <c r="J90" s="36">
        <f>SUM(J43:J85)</f>
        <v>0</v>
      </c>
      <c r="K90" s="36"/>
      <c r="L90" s="36">
        <f>SUM(L43:L85)</f>
        <v>2502.0800800000006</v>
      </c>
      <c r="M90" s="21">
        <f>+G90/G92</f>
        <v>0.78003825327608622</v>
      </c>
    </row>
    <row r="92" spans="1:14" ht="15" thickBot="1" x14ac:dyDescent="0.35">
      <c r="G92" s="39">
        <f>+G41+G90</f>
        <v>12487905.059999995</v>
      </c>
      <c r="H92" s="39"/>
      <c r="I92" s="39">
        <f>I90+I41</f>
        <v>59918.69</v>
      </c>
      <c r="J92" s="39">
        <f>J90+J41</f>
        <v>1625.77</v>
      </c>
      <c r="K92" s="39"/>
      <c r="L92" s="39">
        <f>L90+L41</f>
        <v>0</v>
      </c>
    </row>
    <row r="93" spans="1:14" ht="15" thickTop="1" x14ac:dyDescent="0.3">
      <c r="A93" s="106" t="s">
        <v>6705</v>
      </c>
    </row>
    <row r="94" spans="1:14" x14ac:dyDescent="0.3">
      <c r="A94" s="106" t="s">
        <v>6706</v>
      </c>
    </row>
    <row r="95" spans="1:14" x14ac:dyDescent="0.3">
      <c r="A95" s="109" t="s">
        <v>6707</v>
      </c>
    </row>
    <row r="96" spans="1:14" x14ac:dyDescent="0.3">
      <c r="A96" s="109"/>
    </row>
  </sheetData>
  <printOptions horizontalCentered="1"/>
  <pageMargins left="0.70866141732283505" right="0.70866141732283505" top="0.74803149606299202" bottom="0.62992125984252001" header="0.31496062992126" footer="0.31496062992126"/>
  <pageSetup scale="60" fitToHeight="0" orientation="landscape" r:id="rId1"/>
  <headerFooter>
    <oddFooter>&amp;L&amp;9&amp;Z&amp;F\&amp;A</oddFooter>
  </headerFooter>
  <rowBreaks count="1" manualBreakCount="1">
    <brk id="42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  <pageSetUpPr fitToPage="1"/>
  </sheetPr>
  <dimension ref="A1:T56"/>
  <sheetViews>
    <sheetView zoomScale="80" zoomScaleNormal="80" workbookViewId="0">
      <pane ySplit="6" topLeftCell="A10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7.44140625" customWidth="1"/>
    <col min="6" max="6" width="10.33203125" customWidth="1"/>
    <col min="7" max="7" width="13.88671875" bestFit="1" customWidth="1"/>
    <col min="8" max="8" width="3.33203125" style="121" customWidth="1"/>
    <col min="9" max="9" width="9.6640625" bestFit="1" customWidth="1"/>
    <col min="10" max="10" width="9.6640625" customWidth="1"/>
    <col min="11" max="11" width="3.109375" customWidth="1"/>
    <col min="12" max="12" width="11.6640625" bestFit="1" customWidth="1"/>
    <col min="13" max="13" width="12.33203125" bestFit="1" customWidth="1"/>
    <col min="14" max="14" width="5.88671875" bestFit="1" customWidth="1"/>
    <col min="15" max="15" width="12.6640625" customWidth="1"/>
    <col min="16" max="16" width="13.88671875" customWidth="1"/>
    <col min="17" max="17" width="11.6640625" customWidth="1"/>
    <col min="18" max="18" width="11.6640625" bestFit="1" customWidth="1"/>
  </cols>
  <sheetData>
    <row r="1" spans="1:20" ht="15.6" x14ac:dyDescent="0.3">
      <c r="A1" s="27" t="s">
        <v>6648</v>
      </c>
      <c r="D1" s="28"/>
      <c r="E1" t="s">
        <v>6507</v>
      </c>
    </row>
    <row r="2" spans="1:20" ht="15.6" x14ac:dyDescent="0.3">
      <c r="A2" s="27" t="s">
        <v>6577</v>
      </c>
      <c r="D2" s="29"/>
      <c r="E2" t="s">
        <v>6509</v>
      </c>
    </row>
    <row r="3" spans="1:20" ht="15.6" x14ac:dyDescent="0.3">
      <c r="A3" s="27"/>
      <c r="D3" s="31"/>
      <c r="E3" t="s">
        <v>6510</v>
      </c>
    </row>
    <row r="4" spans="1:20" x14ac:dyDescent="0.3">
      <c r="D4" s="46"/>
      <c r="E4" t="s">
        <v>6511</v>
      </c>
      <c r="P4" s="115" t="s">
        <v>6513</v>
      </c>
      <c r="Q4" s="103"/>
      <c r="R4" s="103"/>
      <c r="S4" s="35"/>
    </row>
    <row r="5" spans="1:20" x14ac:dyDescent="0.3">
      <c r="D5" s="167"/>
      <c r="E5" t="s">
        <v>6512</v>
      </c>
      <c r="P5" s="116" t="s">
        <v>6519</v>
      </c>
      <c r="Q5" s="116" t="s">
        <v>6708</v>
      </c>
      <c r="R5" s="116" t="s">
        <v>6521</v>
      </c>
      <c r="S5" s="116" t="s">
        <v>6522</v>
      </c>
    </row>
    <row r="6" spans="1:20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P6" s="117" t="s">
        <v>6523</v>
      </c>
      <c r="Q6" s="118" t="s">
        <v>6709</v>
      </c>
      <c r="R6" s="118" t="s">
        <v>6525</v>
      </c>
      <c r="S6" s="118" t="s">
        <v>6526</v>
      </c>
    </row>
    <row r="8" spans="1:20" x14ac:dyDescent="0.3">
      <c r="A8" s="102" t="s">
        <v>665</v>
      </c>
      <c r="B8" s="26">
        <v>1999</v>
      </c>
      <c r="C8" s="26">
        <v>199910</v>
      </c>
      <c r="D8" s="110" t="s">
        <v>6434</v>
      </c>
      <c r="E8" s="26" t="s">
        <v>606</v>
      </c>
      <c r="F8" s="26">
        <v>20310</v>
      </c>
      <c r="G8" s="8">
        <v>108.87</v>
      </c>
      <c r="H8" s="119"/>
      <c r="I8" s="8"/>
      <c r="J8" s="8">
        <v>108.87</v>
      </c>
      <c r="M8" s="12"/>
    </row>
    <row r="9" spans="1:20" x14ac:dyDescent="0.3">
      <c r="A9" s="102" t="s">
        <v>668</v>
      </c>
      <c r="B9" s="26">
        <v>1999</v>
      </c>
      <c r="C9" s="26">
        <v>199910</v>
      </c>
      <c r="D9" s="110" t="s">
        <v>6434</v>
      </c>
      <c r="E9" s="26" t="s">
        <v>606</v>
      </c>
      <c r="F9" s="26">
        <v>20310</v>
      </c>
      <c r="G9" s="8">
        <v>108.83</v>
      </c>
      <c r="H9" s="119"/>
      <c r="I9" s="8"/>
      <c r="J9" s="8">
        <v>108.83</v>
      </c>
      <c r="M9" s="12"/>
    </row>
    <row r="10" spans="1:20" x14ac:dyDescent="0.3">
      <c r="A10" s="143">
        <v>455005401000</v>
      </c>
      <c r="B10" s="26">
        <v>1073</v>
      </c>
      <c r="C10" s="26">
        <v>197209</v>
      </c>
      <c r="D10" s="110" t="s">
        <v>6434</v>
      </c>
      <c r="E10" s="26" t="s">
        <v>606</v>
      </c>
      <c r="F10" s="26">
        <v>20310</v>
      </c>
      <c r="G10" s="8">
        <v>25544.31</v>
      </c>
      <c r="H10" s="119"/>
      <c r="I10" s="8"/>
      <c r="M10" s="12">
        <f t="shared" ref="M10:M23" si="0">+(G10+L10)/(G10+G31)</f>
        <v>0.62339215024486105</v>
      </c>
      <c r="O10" s="106"/>
      <c r="P10" s="103"/>
      <c r="Q10" s="103"/>
      <c r="R10" s="103"/>
      <c r="S10" s="35"/>
      <c r="T10" s="106"/>
    </row>
    <row r="11" spans="1:20" x14ac:dyDescent="0.3">
      <c r="A11" s="143">
        <v>455005401000</v>
      </c>
      <c r="B11" s="26">
        <v>1073</v>
      </c>
      <c r="C11" s="26">
        <v>197209</v>
      </c>
      <c r="D11" s="110" t="s">
        <v>6434</v>
      </c>
      <c r="E11" s="26" t="s">
        <v>606</v>
      </c>
      <c r="F11" s="26">
        <v>20310</v>
      </c>
      <c r="G11" s="8">
        <f>-(25544.31-3221.44)</f>
        <v>-22322.870000000003</v>
      </c>
      <c r="H11" s="119" t="s">
        <v>6521</v>
      </c>
      <c r="I11" s="8"/>
      <c r="K11" s="119" t="s">
        <v>6558</v>
      </c>
      <c r="L11" s="44">
        <f>S11</f>
        <v>121.46979999999894</v>
      </c>
      <c r="M11" s="12">
        <f t="shared" si="0"/>
        <v>0.62</v>
      </c>
      <c r="N11" s="106" t="s">
        <v>6529</v>
      </c>
      <c r="P11" s="103">
        <f>G11+G32</f>
        <v>-35808.710000000006</v>
      </c>
      <c r="Q11" s="103">
        <f>P11*0.62</f>
        <v>-22201.400200000004</v>
      </c>
      <c r="R11" s="103">
        <f>G11</f>
        <v>-22322.870000000003</v>
      </c>
      <c r="S11" s="35">
        <f>Q11-R11</f>
        <v>121.46979999999894</v>
      </c>
      <c r="T11" s="106"/>
    </row>
    <row r="12" spans="1:20" x14ac:dyDescent="0.3">
      <c r="A12" s="102">
        <v>455005401200</v>
      </c>
      <c r="B12" s="26">
        <v>1088</v>
      </c>
      <c r="C12" s="26">
        <v>198709</v>
      </c>
      <c r="D12" s="110" t="s">
        <v>6434</v>
      </c>
      <c r="E12" s="26" t="s">
        <v>606</v>
      </c>
      <c r="F12" s="26">
        <v>20310</v>
      </c>
      <c r="G12" s="8">
        <v>24803.97</v>
      </c>
      <c r="H12" s="119"/>
      <c r="I12" s="8"/>
      <c r="M12" s="12">
        <f t="shared" si="0"/>
        <v>0.62338808971431026</v>
      </c>
    </row>
    <row r="13" spans="1:20" x14ac:dyDescent="0.3">
      <c r="A13" s="143">
        <v>455005402000</v>
      </c>
      <c r="B13" s="26">
        <v>1073</v>
      </c>
      <c r="C13" s="26">
        <v>197209</v>
      </c>
      <c r="D13" s="110" t="s">
        <v>6434</v>
      </c>
      <c r="E13" s="26" t="s">
        <v>606</v>
      </c>
      <c r="F13" s="26">
        <v>20310</v>
      </c>
      <c r="G13" s="8">
        <v>43673.91</v>
      </c>
      <c r="H13" s="119"/>
      <c r="I13" s="8"/>
      <c r="M13" s="12">
        <f t="shared" si="0"/>
        <v>0.62338837415540727</v>
      </c>
    </row>
    <row r="14" spans="1:20" x14ac:dyDescent="0.3">
      <c r="A14" s="143">
        <v>455005402000</v>
      </c>
      <c r="B14" s="26">
        <v>1073</v>
      </c>
      <c r="C14" s="26">
        <v>197209</v>
      </c>
      <c r="D14" s="110" t="s">
        <v>6434</v>
      </c>
      <c r="E14" s="26" t="s">
        <v>606</v>
      </c>
      <c r="F14" s="26">
        <v>20310</v>
      </c>
      <c r="G14" s="8">
        <f>-(43673.91-22107.5)</f>
        <v>-21566.410000000003</v>
      </c>
      <c r="H14" s="119" t="s">
        <v>6521</v>
      </c>
      <c r="I14" s="8"/>
      <c r="K14" s="119" t="s">
        <v>6558</v>
      </c>
      <c r="L14" s="44">
        <f>S14</f>
        <v>117.22479999999996</v>
      </c>
      <c r="M14" s="12">
        <f t="shared" si="0"/>
        <v>0.62</v>
      </c>
      <c r="N14" s="106" t="s">
        <v>6529</v>
      </c>
      <c r="P14" s="103">
        <f>G14+G35</f>
        <v>-34595.460000000006</v>
      </c>
      <c r="Q14" s="103">
        <f>P14*0.62</f>
        <v>-21449.185200000004</v>
      </c>
      <c r="R14" s="103">
        <f>G14</f>
        <v>-21566.410000000003</v>
      </c>
      <c r="S14" s="35">
        <f>Q14-R14</f>
        <v>117.22479999999996</v>
      </c>
      <c r="T14" s="106"/>
    </row>
    <row r="15" spans="1:20" x14ac:dyDescent="0.3">
      <c r="A15" s="143">
        <v>455005402000</v>
      </c>
      <c r="B15" s="26">
        <v>1088</v>
      </c>
      <c r="C15" s="26">
        <v>198709</v>
      </c>
      <c r="D15" s="110" t="s">
        <v>6434</v>
      </c>
      <c r="E15" s="26" t="s">
        <v>606</v>
      </c>
      <c r="F15" s="26">
        <v>20310</v>
      </c>
      <c r="G15" s="8">
        <v>7854.14</v>
      </c>
      <c r="H15" s="119"/>
      <c r="I15" s="8"/>
      <c r="M15" s="12">
        <f t="shared" si="0"/>
        <v>0.62338699308048018</v>
      </c>
    </row>
    <row r="16" spans="1:20" x14ac:dyDescent="0.3">
      <c r="A16" s="143">
        <v>455005402000</v>
      </c>
      <c r="B16" s="26">
        <v>1088</v>
      </c>
      <c r="C16" s="26">
        <v>198709</v>
      </c>
      <c r="D16" s="110" t="s">
        <v>6434</v>
      </c>
      <c r="E16" s="26" t="s">
        <v>606</v>
      </c>
      <c r="F16" s="26">
        <v>20310</v>
      </c>
      <c r="G16" s="8">
        <f>-(7854.14-1707.42)</f>
        <v>-6146.72</v>
      </c>
      <c r="H16" s="119" t="s">
        <v>6521</v>
      </c>
      <c r="I16" s="8"/>
      <c r="K16" s="119" t="s">
        <v>6558</v>
      </c>
      <c r="L16" s="44">
        <f>S16</f>
        <v>33.395999999999731</v>
      </c>
      <c r="M16" s="12">
        <f t="shared" si="0"/>
        <v>0.62</v>
      </c>
      <c r="N16" s="106" t="s">
        <v>6529</v>
      </c>
      <c r="P16" s="103">
        <f>G16+G37</f>
        <v>-9860.2000000000007</v>
      </c>
      <c r="Q16" s="103">
        <f>P16*0.62</f>
        <v>-6113.3240000000005</v>
      </c>
      <c r="R16" s="103">
        <f>G16</f>
        <v>-6146.72</v>
      </c>
      <c r="S16" s="35">
        <f>Q16-R16</f>
        <v>33.395999999999731</v>
      </c>
    </row>
    <row r="17" spans="1:19" x14ac:dyDescent="0.3">
      <c r="A17" s="143">
        <v>455005402400</v>
      </c>
      <c r="B17" s="26">
        <v>1073</v>
      </c>
      <c r="C17" s="26">
        <v>197212</v>
      </c>
      <c r="D17" s="110" t="s">
        <v>6434</v>
      </c>
      <c r="E17" s="26" t="s">
        <v>606</v>
      </c>
      <c r="F17" s="26">
        <v>20310</v>
      </c>
      <c r="G17" s="8">
        <v>1008535.6</v>
      </c>
      <c r="H17"/>
      <c r="M17" s="12">
        <f t="shared" si="0"/>
        <v>0.62338224573608614</v>
      </c>
    </row>
    <row r="18" spans="1:19" x14ac:dyDescent="0.3">
      <c r="A18" s="143">
        <v>455005402400</v>
      </c>
      <c r="B18" s="26">
        <v>1073</v>
      </c>
      <c r="C18" s="26">
        <v>197212</v>
      </c>
      <c r="D18" s="110" t="s">
        <v>6434</v>
      </c>
      <c r="E18" s="26" t="s">
        <v>606</v>
      </c>
      <c r="F18" s="26">
        <v>20310</v>
      </c>
      <c r="G18" s="8">
        <f>1031104.95-1008535.6</f>
        <v>22569.349999999977</v>
      </c>
      <c r="H18" s="119" t="s">
        <v>6521</v>
      </c>
      <c r="I18" s="8"/>
      <c r="K18" s="119" t="s">
        <v>6558</v>
      </c>
      <c r="L18" s="44">
        <f>S18</f>
        <v>-122.65299999999115</v>
      </c>
      <c r="M18" s="12">
        <f t="shared" si="0"/>
        <v>0.62</v>
      </c>
      <c r="N18" s="106" t="s">
        <v>6529</v>
      </c>
      <c r="P18" s="103">
        <f>G18+G39</f>
        <v>36204.349999999977</v>
      </c>
      <c r="Q18" s="103">
        <f>P18*0.62</f>
        <v>22446.696999999986</v>
      </c>
      <c r="R18" s="103">
        <f>G18</f>
        <v>22569.349999999977</v>
      </c>
      <c r="S18" s="35">
        <f>Q18-R18</f>
        <v>-122.65299999999115</v>
      </c>
    </row>
    <row r="19" spans="1:19" x14ac:dyDescent="0.3">
      <c r="A19" s="102">
        <v>455005402400</v>
      </c>
      <c r="B19" s="26">
        <v>2002</v>
      </c>
      <c r="C19" s="26">
        <v>200209</v>
      </c>
      <c r="D19" s="110" t="s">
        <v>6434</v>
      </c>
      <c r="E19" s="26" t="s">
        <v>606</v>
      </c>
      <c r="F19" s="26">
        <v>20310</v>
      </c>
      <c r="G19" s="8">
        <v>215551.04</v>
      </c>
      <c r="H19" s="119"/>
      <c r="I19" s="8"/>
      <c r="M19" s="12">
        <f t="shared" si="0"/>
        <v>0.62338339001163867</v>
      </c>
    </row>
    <row r="20" spans="1:19" x14ac:dyDescent="0.3">
      <c r="A20" s="102">
        <v>455005403600</v>
      </c>
      <c r="B20" s="26">
        <v>1093</v>
      </c>
      <c r="C20" s="26">
        <v>199209</v>
      </c>
      <c r="D20" s="110" t="s">
        <v>6434</v>
      </c>
      <c r="E20" s="26" t="s">
        <v>606</v>
      </c>
      <c r="F20" s="26">
        <v>20310</v>
      </c>
      <c r="G20" s="8">
        <v>605435.41</v>
      </c>
      <c r="H20" s="119"/>
      <c r="I20" s="8"/>
      <c r="M20" s="12">
        <f t="shared" si="0"/>
        <v>0.62338233174415836</v>
      </c>
    </row>
    <row r="21" spans="1:19" x14ac:dyDescent="0.3">
      <c r="A21" s="102">
        <v>455005410096</v>
      </c>
      <c r="B21" s="26">
        <v>1084</v>
      </c>
      <c r="C21" s="26">
        <v>198309</v>
      </c>
      <c r="D21" s="110" t="s">
        <v>6434</v>
      </c>
      <c r="E21" s="26" t="s">
        <v>606</v>
      </c>
      <c r="F21" s="26">
        <v>20310</v>
      </c>
      <c r="G21" s="8">
        <v>345137.29</v>
      </c>
      <c r="H21" s="119"/>
      <c r="I21" s="8"/>
      <c r="M21" s="12">
        <f t="shared" si="0"/>
        <v>0.62338275526684805</v>
      </c>
    </row>
    <row r="22" spans="1:19" x14ac:dyDescent="0.3">
      <c r="A22" s="102">
        <v>455005410096</v>
      </c>
      <c r="B22" s="26">
        <v>1093</v>
      </c>
      <c r="C22" s="26">
        <v>199209</v>
      </c>
      <c r="D22" s="110" t="s">
        <v>6434</v>
      </c>
      <c r="E22" s="26" t="s">
        <v>606</v>
      </c>
      <c r="F22" s="26">
        <v>20310</v>
      </c>
      <c r="G22" s="8">
        <v>517828.36</v>
      </c>
      <c r="H22" s="119"/>
      <c r="I22" s="8"/>
      <c r="M22" s="12">
        <f t="shared" si="0"/>
        <v>0.62338235240298934</v>
      </c>
    </row>
    <row r="23" spans="1:19" x14ac:dyDescent="0.3">
      <c r="A23" s="102">
        <v>455005430100</v>
      </c>
      <c r="B23" s="26">
        <v>1996</v>
      </c>
      <c r="C23" s="26">
        <v>199612</v>
      </c>
      <c r="D23" s="110" t="s">
        <v>6434</v>
      </c>
      <c r="E23" s="26" t="s">
        <v>606</v>
      </c>
      <c r="F23" s="26">
        <v>20310</v>
      </c>
      <c r="G23" s="146">
        <v>3248.58</v>
      </c>
      <c r="H23" s="119"/>
      <c r="I23" s="8"/>
      <c r="M23" s="12">
        <f t="shared" si="0"/>
        <v>0.62333879552841942</v>
      </c>
    </row>
    <row r="24" spans="1:19" x14ac:dyDescent="0.3">
      <c r="A24" s="1"/>
      <c r="B24" s="1"/>
      <c r="C24" s="1"/>
      <c r="D24" s="47"/>
      <c r="E24" s="1"/>
      <c r="F24" s="83" t="s">
        <v>6527</v>
      </c>
      <c r="G24" s="22">
        <f>SUM(G8:G23)</f>
        <v>2770363.66</v>
      </c>
      <c r="H24" s="122"/>
      <c r="I24" s="8"/>
    </row>
    <row r="25" spans="1:19" x14ac:dyDescent="0.3">
      <c r="A25" s="1"/>
      <c r="B25" s="1"/>
      <c r="C25" s="1"/>
      <c r="F25" s="17" t="s">
        <v>6513</v>
      </c>
      <c r="G25" s="43">
        <f>+L28</f>
        <v>149.43760000000748</v>
      </c>
      <c r="H25" s="119"/>
      <c r="I25" s="8"/>
      <c r="J25" s="8"/>
      <c r="K25" s="8"/>
      <c r="L25" s="8"/>
      <c r="M25" s="22"/>
    </row>
    <row r="26" spans="1:19" x14ac:dyDescent="0.3">
      <c r="A26" s="1"/>
      <c r="B26" s="1"/>
      <c r="C26" s="1"/>
      <c r="F26" s="26" t="s">
        <v>6517</v>
      </c>
      <c r="G26" s="8">
        <f>-SUM(I8:I23)</f>
        <v>0</v>
      </c>
      <c r="H26" s="119"/>
      <c r="I26" s="8"/>
      <c r="J26" s="8"/>
      <c r="K26" s="8"/>
      <c r="L26" s="8"/>
      <c r="M26" s="22"/>
    </row>
    <row r="27" spans="1:19" x14ac:dyDescent="0.3">
      <c r="A27" s="1"/>
      <c r="B27" s="1"/>
      <c r="C27" s="1"/>
      <c r="F27" s="17" t="s">
        <v>6528</v>
      </c>
      <c r="G27" s="8">
        <f>J28</f>
        <v>217.7</v>
      </c>
      <c r="H27" s="119"/>
      <c r="I27" s="8"/>
      <c r="J27" s="8"/>
      <c r="K27" s="8"/>
      <c r="L27" s="8"/>
    </row>
    <row r="28" spans="1:19" x14ac:dyDescent="0.3">
      <c r="A28" s="1"/>
      <c r="B28" s="1"/>
      <c r="C28" s="1"/>
      <c r="F28" s="17"/>
      <c r="G28" s="18">
        <f>G24+G25-G26-G27</f>
        <v>2770295.3975999998</v>
      </c>
      <c r="H28" s="123"/>
      <c r="I28" s="18">
        <f>SUM(I2:I26)</f>
        <v>0</v>
      </c>
      <c r="J28" s="18">
        <f>SUM(J8:J26)</f>
        <v>217.7</v>
      </c>
      <c r="K28" s="18"/>
      <c r="L28" s="18">
        <f>SUM(L8:L26)</f>
        <v>149.43760000000748</v>
      </c>
      <c r="M28" s="21">
        <f>+G28/G52</f>
        <v>0.5691314479849181</v>
      </c>
    </row>
    <row r="29" spans="1:19" x14ac:dyDescent="0.3">
      <c r="A29" s="1"/>
      <c r="B29" s="1"/>
      <c r="C29" s="1"/>
      <c r="D29" s="47"/>
      <c r="E29" s="1"/>
      <c r="F29" s="1"/>
      <c r="G29" s="22"/>
      <c r="H29" s="122"/>
    </row>
    <row r="30" spans="1:19" x14ac:dyDescent="0.3">
      <c r="A30" s="1"/>
      <c r="B30" s="1"/>
      <c r="C30" s="1"/>
      <c r="D30" s="47"/>
      <c r="E30" s="1"/>
      <c r="F30" s="1"/>
      <c r="G30" s="22"/>
      <c r="H30" s="122"/>
    </row>
    <row r="31" spans="1:19" x14ac:dyDescent="0.3">
      <c r="A31" s="143">
        <v>555005401000</v>
      </c>
      <c r="B31" s="26">
        <v>1073</v>
      </c>
      <c r="C31" s="26">
        <v>197209</v>
      </c>
      <c r="D31" s="110" t="s">
        <v>6434</v>
      </c>
      <c r="E31" s="26" t="s">
        <v>606</v>
      </c>
      <c r="F31" s="26" t="s">
        <v>124</v>
      </c>
      <c r="G31" s="16">
        <v>15432</v>
      </c>
      <c r="H31" s="119"/>
    </row>
    <row r="32" spans="1:19" x14ac:dyDescent="0.3">
      <c r="A32" s="143">
        <v>555005401000</v>
      </c>
      <c r="B32" s="26">
        <v>1073</v>
      </c>
      <c r="C32" s="26">
        <v>197209</v>
      </c>
      <c r="D32" s="110" t="s">
        <v>6434</v>
      </c>
      <c r="E32" s="26" t="s">
        <v>606</v>
      </c>
      <c r="F32" s="26" t="s">
        <v>124</v>
      </c>
      <c r="G32" s="16">
        <f>-(15432-1946.16)</f>
        <v>-13485.84</v>
      </c>
      <c r="H32" s="119" t="s">
        <v>6575</v>
      </c>
      <c r="I32" s="8"/>
      <c r="K32" s="119" t="s">
        <v>6558</v>
      </c>
      <c r="L32" s="44">
        <f>-L11</f>
        <v>-121.46979999999894</v>
      </c>
      <c r="N32" s="106" t="s">
        <v>6529</v>
      </c>
    </row>
    <row r="33" spans="1:14" x14ac:dyDescent="0.3">
      <c r="A33" s="102">
        <v>555005401200</v>
      </c>
      <c r="B33" s="26">
        <v>1088</v>
      </c>
      <c r="C33" s="26">
        <v>198709</v>
      </c>
      <c r="D33" s="110" t="s">
        <v>6434</v>
      </c>
      <c r="E33" s="26" t="s">
        <v>606</v>
      </c>
      <c r="F33" s="26" t="s">
        <v>124</v>
      </c>
      <c r="G33" s="16">
        <v>14985</v>
      </c>
      <c r="H33" s="119"/>
    </row>
    <row r="34" spans="1:14" x14ac:dyDescent="0.3">
      <c r="A34" s="143">
        <v>555005402000</v>
      </c>
      <c r="B34" s="26">
        <v>1073</v>
      </c>
      <c r="C34" s="26">
        <v>197209</v>
      </c>
      <c r="D34" s="110" t="s">
        <v>6434</v>
      </c>
      <c r="E34" s="26" t="s">
        <v>606</v>
      </c>
      <c r="F34" s="26" t="s">
        <v>124</v>
      </c>
      <c r="G34" s="16">
        <v>26385</v>
      </c>
      <c r="H34" s="119"/>
    </row>
    <row r="35" spans="1:14" x14ac:dyDescent="0.3">
      <c r="A35" s="143">
        <v>555005402000</v>
      </c>
      <c r="B35" s="26">
        <v>1073</v>
      </c>
      <c r="C35" s="26">
        <v>197209</v>
      </c>
      <c r="D35" s="110" t="s">
        <v>6434</v>
      </c>
      <c r="E35" s="26" t="s">
        <v>606</v>
      </c>
      <c r="F35" s="26" t="s">
        <v>124</v>
      </c>
      <c r="G35" s="16">
        <f>-(26385-13355.95)</f>
        <v>-13029.05</v>
      </c>
      <c r="H35" s="119" t="s">
        <v>6575</v>
      </c>
      <c r="I35" s="8"/>
      <c r="K35" s="119" t="s">
        <v>6558</v>
      </c>
      <c r="L35" s="44">
        <f>-L14</f>
        <v>-117.22479999999996</v>
      </c>
      <c r="N35" s="106" t="s">
        <v>6529</v>
      </c>
    </row>
    <row r="36" spans="1:14" x14ac:dyDescent="0.3">
      <c r="A36" s="143">
        <v>555005402000</v>
      </c>
      <c r="B36" s="26">
        <v>1088</v>
      </c>
      <c r="C36" s="26">
        <v>198709</v>
      </c>
      <c r="D36" s="110" t="s">
        <v>6434</v>
      </c>
      <c r="E36" s="26" t="s">
        <v>606</v>
      </c>
      <c r="F36" s="26" t="s">
        <v>124</v>
      </c>
      <c r="G36" s="16">
        <v>4745</v>
      </c>
      <c r="H36" s="119"/>
    </row>
    <row r="37" spans="1:14" x14ac:dyDescent="0.3">
      <c r="A37" s="143">
        <v>555005402000</v>
      </c>
      <c r="B37" s="26">
        <v>1088</v>
      </c>
      <c r="C37" s="26">
        <v>198709</v>
      </c>
      <c r="D37" s="110" t="s">
        <v>6434</v>
      </c>
      <c r="E37" s="26" t="s">
        <v>606</v>
      </c>
      <c r="F37" s="26" t="s">
        <v>124</v>
      </c>
      <c r="G37" s="16">
        <f>1031.52-4745</f>
        <v>-3713.48</v>
      </c>
      <c r="H37" s="119" t="s">
        <v>6575</v>
      </c>
      <c r="I37" s="8"/>
      <c r="K37" s="119" t="s">
        <v>6558</v>
      </c>
      <c r="L37" s="44">
        <f>-L16</f>
        <v>-33.395999999999731</v>
      </c>
      <c r="N37" s="106" t="s">
        <v>6529</v>
      </c>
    </row>
    <row r="38" spans="1:14" x14ac:dyDescent="0.3">
      <c r="A38" s="143">
        <v>555005402400</v>
      </c>
      <c r="B38" s="26">
        <v>1073</v>
      </c>
      <c r="C38" s="26">
        <v>197212</v>
      </c>
      <c r="D38" s="110" t="s">
        <v>6434</v>
      </c>
      <c r="E38" s="26" t="s">
        <v>606</v>
      </c>
      <c r="F38" s="26" t="s">
        <v>124</v>
      </c>
      <c r="G38" s="16">
        <v>609309</v>
      </c>
      <c r="H38" s="119"/>
    </row>
    <row r="39" spans="1:14" x14ac:dyDescent="0.3">
      <c r="A39" s="143">
        <v>555005402400</v>
      </c>
      <c r="B39" s="26">
        <v>1073</v>
      </c>
      <c r="C39" s="26">
        <v>197212</v>
      </c>
      <c r="D39" s="110" t="s">
        <v>6434</v>
      </c>
      <c r="E39" s="26" t="s">
        <v>606</v>
      </c>
      <c r="F39" s="26" t="s">
        <v>124</v>
      </c>
      <c r="G39" s="16">
        <f>622944-609309</f>
        <v>13635</v>
      </c>
      <c r="H39" s="119" t="s">
        <v>6575</v>
      </c>
      <c r="I39" s="8"/>
      <c r="K39" s="119" t="s">
        <v>6558</v>
      </c>
      <c r="L39" s="44">
        <f>-L18</f>
        <v>122.65299999999115</v>
      </c>
      <c r="N39" s="106" t="s">
        <v>6529</v>
      </c>
    </row>
    <row r="40" spans="1:14" x14ac:dyDescent="0.3">
      <c r="A40" s="102">
        <v>555005402400</v>
      </c>
      <c r="B40" s="26">
        <v>2002</v>
      </c>
      <c r="C40" s="26">
        <v>200209</v>
      </c>
      <c r="D40" s="110" t="s">
        <v>6434</v>
      </c>
      <c r="E40" s="26" t="s">
        <v>606</v>
      </c>
      <c r="F40" s="26" t="s">
        <v>124</v>
      </c>
      <c r="G40" s="16">
        <v>130225</v>
      </c>
      <c r="H40"/>
    </row>
    <row r="41" spans="1:14" x14ac:dyDescent="0.3">
      <c r="A41" s="102">
        <v>555005403600</v>
      </c>
      <c r="B41" s="26">
        <v>1093</v>
      </c>
      <c r="C41" s="26">
        <v>199209</v>
      </c>
      <c r="D41" s="110" t="s">
        <v>6434</v>
      </c>
      <c r="E41" s="26" t="s">
        <v>606</v>
      </c>
      <c r="F41" s="26" t="s">
        <v>124</v>
      </c>
      <c r="G41" s="16">
        <v>365775</v>
      </c>
      <c r="H41" s="119"/>
      <c r="K41" s="119"/>
      <c r="N41" s="106"/>
    </row>
    <row r="42" spans="1:14" x14ac:dyDescent="0.3">
      <c r="A42" s="102">
        <v>555005410096</v>
      </c>
      <c r="B42" s="26">
        <v>1084</v>
      </c>
      <c r="C42" s="26">
        <v>198309</v>
      </c>
      <c r="D42" s="110" t="s">
        <v>6434</v>
      </c>
      <c r="E42" s="26" t="s">
        <v>606</v>
      </c>
      <c r="F42" s="26" t="s">
        <v>124</v>
      </c>
      <c r="G42" s="16">
        <v>208515</v>
      </c>
      <c r="H42" s="119"/>
      <c r="K42" s="119"/>
      <c r="N42" s="106"/>
    </row>
    <row r="43" spans="1:14" x14ac:dyDescent="0.3">
      <c r="A43" s="102">
        <v>555005410096</v>
      </c>
      <c r="B43" s="26">
        <v>1093</v>
      </c>
      <c r="C43" s="26">
        <v>199209</v>
      </c>
      <c r="D43" s="110" t="s">
        <v>6434</v>
      </c>
      <c r="E43" s="26" t="s">
        <v>606</v>
      </c>
      <c r="F43" s="26" t="s">
        <v>124</v>
      </c>
      <c r="G43" s="16">
        <v>312847</v>
      </c>
      <c r="H43" s="119"/>
      <c r="K43" s="119"/>
      <c r="N43" s="106"/>
    </row>
    <row r="44" spans="1:14" x14ac:dyDescent="0.3">
      <c r="A44" s="102">
        <v>555005430100</v>
      </c>
      <c r="B44" s="26">
        <v>1996</v>
      </c>
      <c r="C44" s="26">
        <v>199612</v>
      </c>
      <c r="D44" s="110" t="s">
        <v>6434</v>
      </c>
      <c r="E44" s="26" t="s">
        <v>606</v>
      </c>
      <c r="F44" s="26" t="s">
        <v>124</v>
      </c>
      <c r="G44" s="16">
        <v>1963</v>
      </c>
      <c r="H44" s="119"/>
      <c r="K44" s="119"/>
      <c r="N44" s="106"/>
    </row>
    <row r="45" spans="1:14" x14ac:dyDescent="0.3">
      <c r="A45" s="102">
        <v>555005401200</v>
      </c>
      <c r="B45" s="26">
        <v>2017</v>
      </c>
      <c r="C45" s="26">
        <v>201712</v>
      </c>
      <c r="D45" s="110" t="s">
        <v>6434</v>
      </c>
      <c r="E45" s="26" t="s">
        <v>606</v>
      </c>
      <c r="F45" s="26" t="s">
        <v>124</v>
      </c>
      <c r="G45" s="20">
        <v>423850.88</v>
      </c>
      <c r="H45"/>
      <c r="N45" s="106" t="s">
        <v>6678</v>
      </c>
    </row>
    <row r="46" spans="1:14" x14ac:dyDescent="0.3">
      <c r="F46" s="83" t="s">
        <v>6530</v>
      </c>
      <c r="G46" s="22">
        <f>SUM(G31:G45)</f>
        <v>2097438.5099999998</v>
      </c>
      <c r="H46" s="122"/>
    </row>
    <row r="47" spans="1:14" x14ac:dyDescent="0.3">
      <c r="F47" s="17" t="s">
        <v>6513</v>
      </c>
      <c r="G47" s="43">
        <f>-G25</f>
        <v>-149.43760000000748</v>
      </c>
      <c r="H47" s="119"/>
      <c r="I47" s="8"/>
      <c r="J47" s="8"/>
      <c r="K47" s="8"/>
      <c r="L47" s="8"/>
      <c r="M47" s="22"/>
    </row>
    <row r="48" spans="1:14" x14ac:dyDescent="0.3">
      <c r="F48" s="26" t="s">
        <v>6517</v>
      </c>
      <c r="G48" s="8">
        <f>SUM(I31:I40)</f>
        <v>0</v>
      </c>
      <c r="H48" s="119"/>
      <c r="I48" s="8"/>
      <c r="J48" s="8"/>
      <c r="K48" s="8"/>
      <c r="L48" s="8"/>
      <c r="M48" s="22"/>
    </row>
    <row r="49" spans="1:13" x14ac:dyDescent="0.3">
      <c r="F49" s="17" t="s">
        <v>6528</v>
      </c>
      <c r="G49" s="8"/>
      <c r="H49" s="119"/>
      <c r="I49" s="8"/>
      <c r="J49" s="8"/>
      <c r="K49" s="8"/>
      <c r="L49" s="8"/>
    </row>
    <row r="50" spans="1:13" x14ac:dyDescent="0.3">
      <c r="F50" s="17"/>
      <c r="G50" s="18">
        <f>+G46-G49-G48+G47</f>
        <v>2097289.0723999999</v>
      </c>
      <c r="H50" s="123"/>
      <c r="I50" s="18">
        <f>SUM(I33:I48)</f>
        <v>0</v>
      </c>
      <c r="J50" s="18">
        <f>SUM(J33:J48)</f>
        <v>0</v>
      </c>
      <c r="K50" s="18"/>
      <c r="L50" s="18">
        <f>SUM(L31:L48)</f>
        <v>-149.43760000000748</v>
      </c>
      <c r="M50" s="21">
        <f>+G50/G52</f>
        <v>0.43086855201508195</v>
      </c>
    </row>
    <row r="52" spans="1:13" ht="15" thickBot="1" x14ac:dyDescent="0.35">
      <c r="G52" s="39">
        <f>+G28+G50</f>
        <v>4867584.47</v>
      </c>
      <c r="H52" s="124"/>
      <c r="I52" s="39">
        <f>+I28+I50</f>
        <v>0</v>
      </c>
      <c r="J52" s="39">
        <f>+J28+J50</f>
        <v>217.7</v>
      </c>
      <c r="K52" s="39"/>
      <c r="L52" s="39">
        <f>+L28+L50</f>
        <v>0</v>
      </c>
    </row>
    <row r="53" spans="1:13" ht="15" thickTop="1" x14ac:dyDescent="0.3">
      <c r="G53" s="11"/>
      <c r="H53" s="125"/>
      <c r="I53" s="11"/>
      <c r="J53" s="11"/>
      <c r="K53" s="11"/>
      <c r="L53" s="11"/>
    </row>
    <row r="54" spans="1:13" x14ac:dyDescent="0.3">
      <c r="A54" s="109" t="s">
        <v>6710</v>
      </c>
    </row>
    <row r="55" spans="1:13" x14ac:dyDescent="0.3">
      <c r="A55" s="109" t="s">
        <v>6711</v>
      </c>
    </row>
    <row r="56" spans="1:13" x14ac:dyDescent="0.3">
      <c r="A56" s="45"/>
    </row>
  </sheetData>
  <printOptions horizontalCentered="1"/>
  <pageMargins left="0.70866141732283505" right="0.70866141732283505" top="0.74803149606299202" bottom="0.74803149606299202" header="0.31496062992126" footer="0.31496062992126"/>
  <pageSetup scale="57" orientation="landscape" r:id="rId1"/>
  <headerFooter>
    <oddFooter>&amp;L&amp;Z&amp;F\&amp;A</oddFooter>
  </headerFooter>
  <rowBreaks count="1" manualBreakCount="1">
    <brk id="3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07394-4739-46FE-AACE-B00F4B7EEC9B}">
  <sheetPr>
    <tabColor rgb="FF92D050"/>
    <pageSetUpPr fitToPage="1"/>
  </sheetPr>
  <dimension ref="A1:R65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.109375" customWidth="1"/>
    <col min="6" max="6" width="10.33203125" customWidth="1"/>
    <col min="7" max="7" width="14.6640625" bestFit="1" customWidth="1"/>
    <col min="8" max="8" width="3.44140625" style="121" customWidth="1"/>
    <col min="9" max="9" width="11.5546875" bestFit="1" customWidth="1"/>
    <col min="10" max="10" width="9.6640625" customWidth="1"/>
    <col min="11" max="11" width="3" customWidth="1"/>
    <col min="12" max="12" width="11.6640625" bestFit="1" customWidth="1"/>
    <col min="13" max="13" width="12.33203125" bestFit="1" customWidth="1"/>
    <col min="15" max="15" width="12.6640625" customWidth="1"/>
    <col min="16" max="16" width="14" customWidth="1"/>
    <col min="17" max="17" width="12.109375" bestFit="1" customWidth="1"/>
    <col min="18" max="18" width="11.6640625" bestFit="1" customWidth="1"/>
  </cols>
  <sheetData>
    <row r="1" spans="1:18" ht="15.6" x14ac:dyDescent="0.3">
      <c r="A1" s="27" t="s">
        <v>6648</v>
      </c>
      <c r="D1" s="28"/>
      <c r="E1" t="s">
        <v>6507</v>
      </c>
    </row>
    <row r="2" spans="1:18" ht="15.6" x14ac:dyDescent="0.3">
      <c r="A2" s="27" t="s">
        <v>6712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8" spans="1:18" x14ac:dyDescent="0.3">
      <c r="A8" s="110" t="s">
        <v>6713</v>
      </c>
      <c r="B8" s="1" t="s">
        <v>6714</v>
      </c>
      <c r="C8" s="1" t="s">
        <v>6715</v>
      </c>
      <c r="D8" s="1" t="s">
        <v>6434</v>
      </c>
      <c r="E8" s="1" t="s">
        <v>606</v>
      </c>
      <c r="F8" s="1" t="s">
        <v>6536</v>
      </c>
      <c r="G8" s="8">
        <v>826178.83</v>
      </c>
      <c r="H8" s="119"/>
      <c r="I8" s="8"/>
      <c r="M8" s="12">
        <f t="shared" ref="M8:M15" si="0">+(G8+L8)/(G8+G33)</f>
        <v>0.62338213119952601</v>
      </c>
      <c r="N8" s="94"/>
    </row>
    <row r="9" spans="1:18" x14ac:dyDescent="0.3">
      <c r="A9" s="110" t="s">
        <v>6713</v>
      </c>
      <c r="B9" s="1" t="s">
        <v>6716</v>
      </c>
      <c r="C9" s="1" t="s">
        <v>6715</v>
      </c>
      <c r="D9" s="1" t="s">
        <v>6434</v>
      </c>
      <c r="E9" s="1" t="s">
        <v>606</v>
      </c>
      <c r="F9" s="1" t="s">
        <v>6536</v>
      </c>
      <c r="G9" s="8">
        <v>171902.69</v>
      </c>
      <c r="H9" s="119"/>
      <c r="I9" s="8"/>
      <c r="M9" s="12">
        <f t="shared" si="0"/>
        <v>0.62338086244897672</v>
      </c>
    </row>
    <row r="10" spans="1:18" x14ac:dyDescent="0.3">
      <c r="A10" s="110" t="s">
        <v>6713</v>
      </c>
      <c r="B10" s="1" t="s">
        <v>6717</v>
      </c>
      <c r="C10" s="1" t="s">
        <v>6715</v>
      </c>
      <c r="D10" s="1" t="s">
        <v>6434</v>
      </c>
      <c r="E10" s="1" t="s">
        <v>606</v>
      </c>
      <c r="F10" s="1" t="s">
        <v>6536</v>
      </c>
      <c r="G10" s="8">
        <v>121276.89</v>
      </c>
      <c r="H10" s="119"/>
      <c r="I10" s="8"/>
      <c r="M10" s="12">
        <f t="shared" si="0"/>
        <v>0.62338128355585631</v>
      </c>
    </row>
    <row r="11" spans="1:18" x14ac:dyDescent="0.3">
      <c r="A11" s="110" t="s">
        <v>6713</v>
      </c>
      <c r="B11" s="1" t="s">
        <v>6718</v>
      </c>
      <c r="C11" s="1" t="s">
        <v>6662</v>
      </c>
      <c r="D11" s="1" t="s">
        <v>6434</v>
      </c>
      <c r="E11" s="1" t="s">
        <v>606</v>
      </c>
      <c r="F11" s="1" t="s">
        <v>6536</v>
      </c>
      <c r="G11" s="8">
        <v>2417253.71</v>
      </c>
      <c r="H11" s="119"/>
      <c r="I11" s="8"/>
      <c r="M11" s="12">
        <f t="shared" si="0"/>
        <v>0.62338228001330209</v>
      </c>
    </row>
    <row r="12" spans="1:18" x14ac:dyDescent="0.3">
      <c r="A12" s="110" t="s">
        <v>6713</v>
      </c>
      <c r="B12" s="1" t="s">
        <v>6719</v>
      </c>
      <c r="C12" s="1" t="s">
        <v>6715</v>
      </c>
      <c r="D12" s="1" t="s">
        <v>6434</v>
      </c>
      <c r="E12" s="1" t="s">
        <v>606</v>
      </c>
      <c r="F12" s="1" t="s">
        <v>6536</v>
      </c>
      <c r="G12" s="8">
        <v>42719.78</v>
      </c>
      <c r="H12" s="119"/>
      <c r="I12" s="8"/>
      <c r="M12" s="12">
        <f t="shared" si="0"/>
        <v>0.62338451085806579</v>
      </c>
    </row>
    <row r="13" spans="1:18" x14ac:dyDescent="0.3">
      <c r="A13" s="110" t="s">
        <v>6713</v>
      </c>
      <c r="B13" s="1" t="s">
        <v>6720</v>
      </c>
      <c r="C13" s="1" t="s">
        <v>6715</v>
      </c>
      <c r="D13" s="1" t="s">
        <v>6434</v>
      </c>
      <c r="E13" s="1" t="s">
        <v>606</v>
      </c>
      <c r="F13" s="1" t="s">
        <v>6536</v>
      </c>
      <c r="G13" s="8">
        <v>348843.07</v>
      </c>
      <c r="H13" s="119"/>
      <c r="I13" s="8"/>
      <c r="M13" s="12">
        <f t="shared" si="0"/>
        <v>0.62338258847566874</v>
      </c>
    </row>
    <row r="14" spans="1:18" x14ac:dyDescent="0.3">
      <c r="A14" s="110" t="s">
        <v>6713</v>
      </c>
      <c r="B14" s="1" t="s">
        <v>6721</v>
      </c>
      <c r="C14" s="1" t="s">
        <v>6715</v>
      </c>
      <c r="D14" s="1" t="s">
        <v>6434</v>
      </c>
      <c r="E14" s="1" t="s">
        <v>606</v>
      </c>
      <c r="F14" s="1" t="s">
        <v>6536</v>
      </c>
      <c r="G14" s="8">
        <v>299037.45</v>
      </c>
      <c r="H14" s="119"/>
      <c r="I14" s="8"/>
      <c r="M14" s="12">
        <f t="shared" si="0"/>
        <v>0.62338241837709685</v>
      </c>
    </row>
    <row r="15" spans="1:18" x14ac:dyDescent="0.3">
      <c r="A15" s="110" t="s">
        <v>6713</v>
      </c>
      <c r="B15" s="1" t="s">
        <v>6722</v>
      </c>
      <c r="C15" s="1" t="s">
        <v>6715</v>
      </c>
      <c r="D15" s="1" t="s">
        <v>6434</v>
      </c>
      <c r="E15" s="1" t="s">
        <v>606</v>
      </c>
      <c r="F15" s="1" t="s">
        <v>6536</v>
      </c>
      <c r="G15" s="8">
        <v>384477.02</v>
      </c>
      <c r="H15" s="119"/>
      <c r="I15" s="8"/>
      <c r="M15" s="12">
        <f t="shared" si="0"/>
        <v>0.62338288947926535</v>
      </c>
    </row>
    <row r="16" spans="1:18" x14ac:dyDescent="0.3">
      <c r="A16" s="110" t="s">
        <v>6723</v>
      </c>
      <c r="B16" s="1" t="s">
        <v>6724</v>
      </c>
      <c r="C16" s="1" t="s">
        <v>6725</v>
      </c>
      <c r="D16" s="1" t="s">
        <v>6434</v>
      </c>
      <c r="E16" s="1" t="s">
        <v>606</v>
      </c>
      <c r="F16" s="1" t="s">
        <v>6536</v>
      </c>
      <c r="G16" s="8">
        <v>16790.12</v>
      </c>
      <c r="H16" s="119"/>
      <c r="I16">
        <v>2005.02</v>
      </c>
      <c r="M16" s="12">
        <f>+(G16-I16)/(G16-I16+G41-I41)</f>
        <v>0.62340013669594674</v>
      </c>
    </row>
    <row r="17" spans="1:18" x14ac:dyDescent="0.3">
      <c r="A17" s="110" t="s">
        <v>6723</v>
      </c>
      <c r="B17" s="1" t="s">
        <v>6726</v>
      </c>
      <c r="C17" s="1" t="s">
        <v>6725</v>
      </c>
      <c r="D17" s="1" t="s">
        <v>6434</v>
      </c>
      <c r="E17" s="1" t="s">
        <v>606</v>
      </c>
      <c r="F17" s="1" t="s">
        <v>6536</v>
      </c>
      <c r="G17" s="8">
        <v>24582.54</v>
      </c>
      <c r="H17" s="119"/>
      <c r="I17">
        <v>1111.69</v>
      </c>
      <c r="M17" s="12">
        <f>+(G17-I17)/(G17-I17+G42-I42)</f>
        <v>0.6234000553523078</v>
      </c>
    </row>
    <row r="18" spans="1:18" x14ac:dyDescent="0.3">
      <c r="A18" s="110" t="s">
        <v>6723</v>
      </c>
      <c r="B18" s="1" t="s">
        <v>6727</v>
      </c>
      <c r="C18" s="1" t="s">
        <v>6725</v>
      </c>
      <c r="D18" s="1" t="s">
        <v>6434</v>
      </c>
      <c r="E18" s="1" t="s">
        <v>606</v>
      </c>
      <c r="F18" s="1" t="s">
        <v>6536</v>
      </c>
      <c r="G18" s="8">
        <v>120981.57</v>
      </c>
      <c r="H18" s="119"/>
      <c r="I18">
        <v>22686.46</v>
      </c>
      <c r="M18" s="12">
        <f>+(G18-I18)/(G18-I18+G43-I43)</f>
        <v>0.62340002417618623</v>
      </c>
    </row>
    <row r="19" spans="1:18" x14ac:dyDescent="0.3">
      <c r="A19" s="110" t="s">
        <v>6723</v>
      </c>
      <c r="B19" s="1" t="s">
        <v>6728</v>
      </c>
      <c r="C19" s="1" t="s">
        <v>6729</v>
      </c>
      <c r="D19" s="1" t="s">
        <v>6434</v>
      </c>
      <c r="E19" s="1" t="s">
        <v>606</v>
      </c>
      <c r="F19" s="1" t="s">
        <v>6536</v>
      </c>
      <c r="G19" s="8">
        <v>55907.41</v>
      </c>
      <c r="H19" s="119"/>
      <c r="M19" s="12">
        <f>+(G19+L19)/(G19+G44)</f>
        <v>0.62340000338977608</v>
      </c>
    </row>
    <row r="20" spans="1:18" x14ac:dyDescent="0.3">
      <c r="A20" s="110" t="s">
        <v>6723</v>
      </c>
      <c r="B20" s="1" t="s">
        <v>6718</v>
      </c>
      <c r="C20" s="1" t="s">
        <v>6730</v>
      </c>
      <c r="D20" s="1" t="s">
        <v>6434</v>
      </c>
      <c r="E20" s="1" t="s">
        <v>606</v>
      </c>
      <c r="F20" s="1" t="s">
        <v>6536</v>
      </c>
      <c r="G20" s="8">
        <v>973.03</v>
      </c>
      <c r="H20" s="119"/>
      <c r="I20">
        <v>139.75</v>
      </c>
      <c r="M20" s="12">
        <f>+(G20-I20)/(G20-I20+G45-I45)</f>
        <v>0.62339994164603074</v>
      </c>
    </row>
    <row r="21" spans="1:18" x14ac:dyDescent="0.3">
      <c r="A21" s="110" t="s">
        <v>6731</v>
      </c>
      <c r="B21" s="1" t="s">
        <v>6547</v>
      </c>
      <c r="C21" s="1" t="s">
        <v>6732</v>
      </c>
      <c r="D21" s="1" t="s">
        <v>6434</v>
      </c>
      <c r="E21" s="1" t="s">
        <v>606</v>
      </c>
      <c r="F21" s="1" t="s">
        <v>6536</v>
      </c>
      <c r="G21" s="8">
        <v>466540.04</v>
      </c>
      <c r="H21" s="119"/>
      <c r="I21" s="8"/>
      <c r="M21" s="12">
        <f>+(G21+L21)/(G21+G46)</f>
        <v>0.6233999971565245</v>
      </c>
      <c r="O21" s="115"/>
      <c r="P21" s="103"/>
      <c r="Q21" s="103"/>
      <c r="R21" s="35"/>
    </row>
    <row r="22" spans="1:18" x14ac:dyDescent="0.3">
      <c r="A22" s="110" t="s">
        <v>6733</v>
      </c>
      <c r="B22" s="1" t="s">
        <v>6726</v>
      </c>
      <c r="C22" s="1" t="s">
        <v>6734</v>
      </c>
      <c r="D22" s="1" t="s">
        <v>6434</v>
      </c>
      <c r="E22" s="1" t="s">
        <v>606</v>
      </c>
      <c r="F22" s="1" t="s">
        <v>6536</v>
      </c>
      <c r="G22" s="8">
        <v>63912.69</v>
      </c>
      <c r="H22" s="119"/>
      <c r="I22" s="8"/>
      <c r="M22" s="12">
        <f>+(G22+L22)/(G22+G47)</f>
        <v>0.62340001381156729</v>
      </c>
      <c r="O22" s="116"/>
      <c r="P22" s="116"/>
      <c r="Q22" s="116"/>
      <c r="R22" s="116"/>
    </row>
    <row r="23" spans="1:18" x14ac:dyDescent="0.3">
      <c r="A23" s="110" t="s">
        <v>6735</v>
      </c>
      <c r="B23" s="1" t="s">
        <v>6727</v>
      </c>
      <c r="C23" s="1" t="s">
        <v>6736</v>
      </c>
      <c r="D23" s="1" t="s">
        <v>6434</v>
      </c>
      <c r="E23" s="1" t="s">
        <v>606</v>
      </c>
      <c r="F23" s="1" t="s">
        <v>6536</v>
      </c>
      <c r="G23" s="8">
        <v>162915.91</v>
      </c>
      <c r="H23" s="119" t="s">
        <v>6521</v>
      </c>
      <c r="I23" s="8"/>
      <c r="K23" s="119" t="s">
        <v>6558</v>
      </c>
      <c r="L23" s="44">
        <f>R23</f>
        <v>-162.01316999999108</v>
      </c>
      <c r="M23" s="12">
        <f>+(G23+L23)/(G23+G48)</f>
        <v>0.623</v>
      </c>
      <c r="N23" s="106" t="s">
        <v>6529</v>
      </c>
      <c r="O23" s="103">
        <f>G23+G48</f>
        <v>261242.21000000002</v>
      </c>
      <c r="P23" s="103">
        <f>O23*0.623</f>
        <v>162753.89683000001</v>
      </c>
      <c r="Q23" s="103">
        <f>G23</f>
        <v>162915.91</v>
      </c>
      <c r="R23" s="35">
        <f>P23-Q23</f>
        <v>-162.01316999999108</v>
      </c>
    </row>
    <row r="24" spans="1:18" x14ac:dyDescent="0.3">
      <c r="A24" s="102">
        <v>456005400171</v>
      </c>
      <c r="B24" s="1">
        <v>175</v>
      </c>
      <c r="C24" s="1">
        <v>201601</v>
      </c>
      <c r="D24" s="1" t="s">
        <v>6434</v>
      </c>
      <c r="E24" s="1" t="s">
        <v>606</v>
      </c>
      <c r="F24" s="1">
        <v>20310</v>
      </c>
      <c r="G24" s="8">
        <v>22195.27</v>
      </c>
      <c r="I24" s="8"/>
      <c r="L24" s="11"/>
      <c r="M24" s="12">
        <f>+(G24+L24)/(G24+G49)</f>
        <v>0.6230001153637903</v>
      </c>
      <c r="N24" s="106"/>
      <c r="O24" s="103"/>
      <c r="P24" s="103"/>
      <c r="Q24" s="103"/>
      <c r="R24" s="35"/>
    </row>
    <row r="25" spans="1:18" x14ac:dyDescent="0.3">
      <c r="A25" s="110" t="s">
        <v>6737</v>
      </c>
      <c r="B25" s="1" t="s">
        <v>6722</v>
      </c>
      <c r="C25" s="1" t="s">
        <v>6738</v>
      </c>
      <c r="D25" s="1" t="s">
        <v>6434</v>
      </c>
      <c r="E25" s="1" t="s">
        <v>606</v>
      </c>
      <c r="F25" s="1" t="s">
        <v>6536</v>
      </c>
      <c r="G25" s="146">
        <v>259145.89</v>
      </c>
      <c r="H25" s="119"/>
      <c r="I25" s="8"/>
      <c r="M25" s="12">
        <f>+(G25+L25)/(G25+G50)</f>
        <v>0.62338158469118932</v>
      </c>
      <c r="N25" s="106"/>
      <c r="O25" s="11"/>
      <c r="P25" s="103"/>
      <c r="Q25" s="103"/>
      <c r="R25" s="35"/>
    </row>
    <row r="26" spans="1:18" x14ac:dyDescent="0.3">
      <c r="A26" s="1"/>
      <c r="B26" s="1"/>
      <c r="C26" s="1"/>
      <c r="D26" s="47"/>
      <c r="E26" s="1"/>
      <c r="F26" s="83" t="s">
        <v>6527</v>
      </c>
      <c r="G26" s="22">
        <f>SUM(G8:G25)</f>
        <v>5805633.9100000001</v>
      </c>
      <c r="H26" s="122"/>
      <c r="I26" s="8"/>
    </row>
    <row r="27" spans="1:18" x14ac:dyDescent="0.3">
      <c r="A27" s="1"/>
      <c r="B27" s="1"/>
      <c r="C27" s="1"/>
      <c r="F27" s="17" t="s">
        <v>6513</v>
      </c>
      <c r="G27" s="43">
        <f>L30</f>
        <v>-162.01316999999108</v>
      </c>
      <c r="H27" s="119"/>
      <c r="I27" s="8"/>
      <c r="J27" s="8"/>
      <c r="K27" s="8"/>
      <c r="L27" s="8"/>
      <c r="M27" s="22"/>
    </row>
    <row r="28" spans="1:18" x14ac:dyDescent="0.3">
      <c r="A28" s="1"/>
      <c r="B28" s="1"/>
      <c r="C28" s="1"/>
      <c r="F28" s="26" t="s">
        <v>6517</v>
      </c>
      <c r="G28" s="8">
        <f>-I30</f>
        <v>-25942.92</v>
      </c>
      <c r="H28" s="119"/>
      <c r="I28" s="8"/>
      <c r="J28" s="8"/>
      <c r="K28" s="8"/>
      <c r="L28" s="8"/>
      <c r="M28" s="22"/>
      <c r="P28" s="103"/>
    </row>
    <row r="29" spans="1:18" x14ac:dyDescent="0.3">
      <c r="A29" s="1"/>
      <c r="B29" s="1"/>
      <c r="C29" s="1"/>
      <c r="F29" s="17" t="s">
        <v>6528</v>
      </c>
      <c r="G29" s="8">
        <v>0</v>
      </c>
      <c r="H29" s="119"/>
      <c r="I29" s="8"/>
      <c r="J29" s="8"/>
      <c r="K29" s="8"/>
      <c r="L29" s="8"/>
    </row>
    <row r="30" spans="1:18" x14ac:dyDescent="0.3">
      <c r="A30" s="1"/>
      <c r="B30" s="1"/>
      <c r="C30" s="1"/>
      <c r="F30" s="17"/>
      <c r="G30" s="18">
        <f>SUM(G26:G29)</f>
        <v>5779528.9768300001</v>
      </c>
      <c r="H30" s="123"/>
      <c r="I30" s="18">
        <f>SUM(I8:I28)</f>
        <v>25942.92</v>
      </c>
      <c r="J30" s="18">
        <f>SUM(J2:J28)</f>
        <v>0</v>
      </c>
      <c r="K30" s="18"/>
      <c r="L30" s="18">
        <f>SUM(L8:L28)</f>
        <v>-162.01316999999108</v>
      </c>
      <c r="M30" s="21">
        <f>+G30/G62</f>
        <v>0.50853951218515991</v>
      </c>
    </row>
    <row r="31" spans="1:18" x14ac:dyDescent="0.3">
      <c r="A31" s="1"/>
      <c r="B31" s="1"/>
      <c r="C31" s="1"/>
      <c r="D31" s="47"/>
      <c r="E31" s="1"/>
      <c r="F31" s="1"/>
      <c r="G31" s="22"/>
      <c r="H31" s="122"/>
    </row>
    <row r="32" spans="1:18" x14ac:dyDescent="0.3">
      <c r="A32" s="1"/>
      <c r="B32" s="1"/>
      <c r="C32" s="1"/>
      <c r="D32" s="47"/>
      <c r="E32" s="1"/>
      <c r="F32" s="1"/>
      <c r="G32" s="22"/>
      <c r="H32" s="122"/>
    </row>
    <row r="33" spans="1:14" x14ac:dyDescent="0.3">
      <c r="A33" s="110" t="s">
        <v>6739</v>
      </c>
      <c r="B33" s="1" t="s">
        <v>6714</v>
      </c>
      <c r="C33" s="1" t="s">
        <v>6715</v>
      </c>
      <c r="D33" s="1" t="s">
        <v>6434</v>
      </c>
      <c r="E33" s="1" t="s">
        <v>606</v>
      </c>
      <c r="F33" s="1" t="s">
        <v>124</v>
      </c>
      <c r="G33" s="16">
        <v>499138</v>
      </c>
      <c r="H33" s="119"/>
    </row>
    <row r="34" spans="1:14" x14ac:dyDescent="0.3">
      <c r="A34" s="110" t="s">
        <v>6739</v>
      </c>
      <c r="B34" s="1" t="s">
        <v>6716</v>
      </c>
      <c r="C34" s="1" t="s">
        <v>6715</v>
      </c>
      <c r="D34" s="1" t="s">
        <v>6434</v>
      </c>
      <c r="E34" s="1" t="s">
        <v>606</v>
      </c>
      <c r="F34" s="1" t="s">
        <v>124</v>
      </c>
      <c r="G34" s="16">
        <v>103856</v>
      </c>
      <c r="H34" s="119"/>
      <c r="N34" s="94"/>
    </row>
    <row r="35" spans="1:14" x14ac:dyDescent="0.3">
      <c r="A35" s="110" t="s">
        <v>6739</v>
      </c>
      <c r="B35" s="1" t="s">
        <v>6717</v>
      </c>
      <c r="C35" s="1" t="s">
        <v>6715</v>
      </c>
      <c r="D35" s="1" t="s">
        <v>6434</v>
      </c>
      <c r="E35" s="1" t="s">
        <v>606</v>
      </c>
      <c r="F35" s="1" t="s">
        <v>124</v>
      </c>
      <c r="G35" s="16">
        <v>73270</v>
      </c>
      <c r="H35" s="119"/>
    </row>
    <row r="36" spans="1:14" x14ac:dyDescent="0.3">
      <c r="A36" s="110" t="s">
        <v>6739</v>
      </c>
      <c r="B36" s="1" t="s">
        <v>6718</v>
      </c>
      <c r="C36" s="1" t="s">
        <v>6662</v>
      </c>
      <c r="D36" s="1" t="s">
        <v>6434</v>
      </c>
      <c r="E36" s="1" t="s">
        <v>606</v>
      </c>
      <c r="F36" s="1" t="s">
        <v>124</v>
      </c>
      <c r="G36" s="16">
        <v>1460388.93</v>
      </c>
      <c r="H36" s="119"/>
    </row>
    <row r="37" spans="1:14" x14ac:dyDescent="0.3">
      <c r="A37" s="110" t="s">
        <v>6739</v>
      </c>
      <c r="B37" s="1" t="s">
        <v>6719</v>
      </c>
      <c r="C37" s="1" t="s">
        <v>6715</v>
      </c>
      <c r="D37" s="1" t="s">
        <v>6434</v>
      </c>
      <c r="E37" s="1" t="s">
        <v>606</v>
      </c>
      <c r="F37" s="1" t="s">
        <v>124</v>
      </c>
      <c r="G37" s="16">
        <v>25809</v>
      </c>
      <c r="H37" s="119"/>
    </row>
    <row r="38" spans="1:14" x14ac:dyDescent="0.3">
      <c r="A38" s="110" t="s">
        <v>6739</v>
      </c>
      <c r="B38" s="1" t="s">
        <v>6720</v>
      </c>
      <c r="C38" s="1" t="s">
        <v>6715</v>
      </c>
      <c r="D38" s="1" t="s">
        <v>6434</v>
      </c>
      <c r="E38" s="1" t="s">
        <v>606</v>
      </c>
      <c r="F38" s="1" t="s">
        <v>124</v>
      </c>
      <c r="G38" s="16">
        <v>210754</v>
      </c>
      <c r="H38" s="119"/>
    </row>
    <row r="39" spans="1:14" x14ac:dyDescent="0.3">
      <c r="A39" s="110" t="s">
        <v>6739</v>
      </c>
      <c r="B39" s="1" t="s">
        <v>6721</v>
      </c>
      <c r="C39" s="1" t="s">
        <v>6715</v>
      </c>
      <c r="D39" s="1" t="s">
        <v>6434</v>
      </c>
      <c r="E39" s="1" t="s">
        <v>606</v>
      </c>
      <c r="F39" s="1" t="s">
        <v>124</v>
      </c>
      <c r="G39" s="16">
        <v>180664</v>
      </c>
      <c r="H39" s="119"/>
    </row>
    <row r="40" spans="1:14" x14ac:dyDescent="0.3">
      <c r="A40" s="110" t="s">
        <v>6739</v>
      </c>
      <c r="B40" s="1" t="s">
        <v>6722</v>
      </c>
      <c r="C40" s="1" t="s">
        <v>6715</v>
      </c>
      <c r="D40" s="1" t="s">
        <v>6434</v>
      </c>
      <c r="E40" s="1" t="s">
        <v>606</v>
      </c>
      <c r="F40" s="1" t="s">
        <v>124</v>
      </c>
      <c r="G40" s="16">
        <v>232282</v>
      </c>
      <c r="H40" s="119"/>
    </row>
    <row r="41" spans="1:14" x14ac:dyDescent="0.3">
      <c r="A41" s="110" t="s">
        <v>6740</v>
      </c>
      <c r="B41" s="1" t="s">
        <v>6724</v>
      </c>
      <c r="C41" s="1" t="s">
        <v>6725</v>
      </c>
      <c r="D41" s="1" t="s">
        <v>6434</v>
      </c>
      <c r="E41" s="1" t="s">
        <v>606</v>
      </c>
      <c r="F41" s="1" t="s">
        <v>124</v>
      </c>
      <c r="G41" s="16">
        <v>8937.82</v>
      </c>
      <c r="H41" s="119"/>
      <c r="I41">
        <v>6.05</v>
      </c>
    </row>
    <row r="42" spans="1:14" x14ac:dyDescent="0.3">
      <c r="A42" s="110" t="s">
        <v>6740</v>
      </c>
      <c r="B42" s="1" t="s">
        <v>6726</v>
      </c>
      <c r="C42" s="1" t="s">
        <v>6725</v>
      </c>
      <c r="D42" s="1" t="s">
        <v>6434</v>
      </c>
      <c r="E42" s="1" t="s">
        <v>606</v>
      </c>
      <c r="F42" s="1" t="s">
        <v>124</v>
      </c>
      <c r="G42" s="16">
        <v>14186.64</v>
      </c>
      <c r="H42" s="119"/>
      <c r="I42">
        <v>7.75</v>
      </c>
    </row>
    <row r="43" spans="1:14" x14ac:dyDescent="0.3">
      <c r="A43" s="110" t="s">
        <v>6740</v>
      </c>
      <c r="B43" s="1" t="s">
        <v>6727</v>
      </c>
      <c r="C43" s="1" t="s">
        <v>6725</v>
      </c>
      <c r="D43" s="1" t="s">
        <v>6434</v>
      </c>
      <c r="E43" s="1" t="s">
        <v>606</v>
      </c>
      <c r="F43" s="1" t="s">
        <v>124</v>
      </c>
      <c r="G43" s="16">
        <v>59534.8</v>
      </c>
      <c r="H43" s="119"/>
      <c r="I43">
        <v>154.09</v>
      </c>
    </row>
    <row r="44" spans="1:14" x14ac:dyDescent="0.3">
      <c r="A44" s="110" t="s">
        <v>6740</v>
      </c>
      <c r="B44" s="1" t="s">
        <v>6728</v>
      </c>
      <c r="C44" s="1" t="s">
        <v>6729</v>
      </c>
      <c r="D44" s="1" t="s">
        <v>6434</v>
      </c>
      <c r="E44" s="1" t="s">
        <v>606</v>
      </c>
      <c r="F44" s="1" t="s">
        <v>124</v>
      </c>
      <c r="G44" s="16">
        <v>33774.03</v>
      </c>
      <c r="H44" s="119"/>
    </row>
    <row r="45" spans="1:14" x14ac:dyDescent="0.3">
      <c r="A45" s="110" t="s">
        <v>6740</v>
      </c>
      <c r="B45" s="1" t="s">
        <v>6718</v>
      </c>
      <c r="C45" s="1" t="s">
        <v>6730</v>
      </c>
      <c r="D45" s="1" t="s">
        <v>6434</v>
      </c>
      <c r="E45" s="1" t="s">
        <v>606</v>
      </c>
      <c r="F45" s="1" t="s">
        <v>124</v>
      </c>
      <c r="G45" s="16">
        <v>505.37</v>
      </c>
      <c r="H45" s="119"/>
      <c r="I45">
        <v>1.98</v>
      </c>
    </row>
    <row r="46" spans="1:14" x14ac:dyDescent="0.3">
      <c r="A46" s="110" t="s">
        <v>6741</v>
      </c>
      <c r="B46" s="1" t="s">
        <v>6547</v>
      </c>
      <c r="C46" s="1" t="s">
        <v>6732</v>
      </c>
      <c r="D46" s="1" t="s">
        <v>6434</v>
      </c>
      <c r="E46" s="1" t="s">
        <v>606</v>
      </c>
      <c r="F46" s="1" t="s">
        <v>124</v>
      </c>
      <c r="G46" s="16">
        <v>281839.88</v>
      </c>
      <c r="H46" s="119"/>
    </row>
    <row r="47" spans="1:14" x14ac:dyDescent="0.3">
      <c r="A47" s="110" t="s">
        <v>6742</v>
      </c>
      <c r="B47" s="1" t="s">
        <v>6726</v>
      </c>
      <c r="C47" s="1" t="s">
        <v>6734</v>
      </c>
      <c r="D47" s="1" t="s">
        <v>6434</v>
      </c>
      <c r="E47" s="1" t="s">
        <v>606</v>
      </c>
      <c r="F47" s="1" t="s">
        <v>124</v>
      </c>
      <c r="G47" s="16">
        <v>38610.07</v>
      </c>
      <c r="H47" s="119"/>
    </row>
    <row r="48" spans="1:14" x14ac:dyDescent="0.3">
      <c r="A48" s="110" t="s">
        <v>6743</v>
      </c>
      <c r="B48" s="1" t="s">
        <v>6727</v>
      </c>
      <c r="C48" s="1" t="s">
        <v>6736</v>
      </c>
      <c r="D48" s="1" t="s">
        <v>6434</v>
      </c>
      <c r="E48" s="1" t="s">
        <v>606</v>
      </c>
      <c r="F48" s="1" t="s">
        <v>124</v>
      </c>
      <c r="G48" s="16">
        <v>98326.3</v>
      </c>
      <c r="H48" s="119" t="s">
        <v>6575</v>
      </c>
      <c r="K48" s="119" t="s">
        <v>6558</v>
      </c>
      <c r="L48" s="44">
        <f>-L23</f>
        <v>162.01316999999108</v>
      </c>
    </row>
    <row r="49" spans="1:14" x14ac:dyDescent="0.3">
      <c r="A49" s="102">
        <v>556005400171</v>
      </c>
      <c r="B49" s="1">
        <v>175</v>
      </c>
      <c r="C49" s="1">
        <v>201601</v>
      </c>
      <c r="D49" s="1" t="s">
        <v>6434</v>
      </c>
      <c r="E49" s="1" t="s">
        <v>606</v>
      </c>
      <c r="F49" s="1" t="s">
        <v>124</v>
      </c>
      <c r="G49" s="16">
        <v>13431.16</v>
      </c>
      <c r="L49" s="11"/>
    </row>
    <row r="50" spans="1:14" x14ac:dyDescent="0.3">
      <c r="A50" s="110" t="s">
        <v>6744</v>
      </c>
      <c r="B50" s="1" t="s">
        <v>6722</v>
      </c>
      <c r="C50" s="1" t="s">
        <v>6738</v>
      </c>
      <c r="D50" s="1" t="s">
        <v>6434</v>
      </c>
      <c r="E50" s="1" t="s">
        <v>606</v>
      </c>
      <c r="F50" s="1" t="s">
        <v>124</v>
      </c>
      <c r="G50" s="16">
        <v>156564</v>
      </c>
      <c r="H50" s="119"/>
    </row>
    <row r="51" spans="1:14" x14ac:dyDescent="0.3">
      <c r="A51" s="102">
        <v>556005400196</v>
      </c>
      <c r="B51" s="26">
        <v>615</v>
      </c>
      <c r="C51" s="170">
        <v>201812</v>
      </c>
      <c r="D51" s="1" t="s">
        <v>6434</v>
      </c>
      <c r="E51" s="1" t="s">
        <v>606</v>
      </c>
      <c r="F51" s="1" t="s">
        <v>124</v>
      </c>
      <c r="G51" s="29">
        <v>1676677.67</v>
      </c>
      <c r="H51" s="119"/>
    </row>
    <row r="52" spans="1:14" x14ac:dyDescent="0.3">
      <c r="A52" s="102">
        <v>556005400196</v>
      </c>
      <c r="B52" s="26">
        <v>720</v>
      </c>
      <c r="C52" s="170">
        <v>201812</v>
      </c>
      <c r="D52" s="1" t="s">
        <v>6434</v>
      </c>
      <c r="E52" s="1" t="s">
        <v>606</v>
      </c>
      <c r="F52" s="1" t="s">
        <v>124</v>
      </c>
      <c r="G52" s="29">
        <v>116864.38</v>
      </c>
      <c r="H52" s="119"/>
    </row>
    <row r="53" spans="1:14" x14ac:dyDescent="0.3">
      <c r="A53" s="102">
        <v>556005400196</v>
      </c>
      <c r="B53" s="26">
        <v>800</v>
      </c>
      <c r="C53" s="170">
        <v>201812</v>
      </c>
      <c r="D53" s="1" t="s">
        <v>6434</v>
      </c>
      <c r="E53" s="1" t="s">
        <v>606</v>
      </c>
      <c r="F53" s="1" t="s">
        <v>124</v>
      </c>
      <c r="G53" s="29">
        <v>5880</v>
      </c>
      <c r="H53" s="119"/>
      <c r="N53" s="140" t="s">
        <v>6678</v>
      </c>
    </row>
    <row r="54" spans="1:14" x14ac:dyDescent="0.3">
      <c r="A54" s="102">
        <v>556005400196</v>
      </c>
      <c r="B54" s="26">
        <v>805</v>
      </c>
      <c r="C54" s="170">
        <v>201812</v>
      </c>
      <c r="D54" s="1" t="s">
        <v>6434</v>
      </c>
      <c r="E54" s="1" t="s">
        <v>606</v>
      </c>
      <c r="F54" s="1" t="s">
        <v>124</v>
      </c>
      <c r="G54" s="29">
        <v>243277.79</v>
      </c>
      <c r="H54" s="119"/>
    </row>
    <row r="55" spans="1:14" x14ac:dyDescent="0.3">
      <c r="A55" s="102">
        <v>556005400196</v>
      </c>
      <c r="B55" s="26">
        <v>840</v>
      </c>
      <c r="C55" s="170">
        <v>201812</v>
      </c>
      <c r="D55" s="1" t="s">
        <v>6434</v>
      </c>
      <c r="E55" s="1" t="s">
        <v>606</v>
      </c>
      <c r="F55" s="1" t="s">
        <v>124</v>
      </c>
      <c r="G55" s="29">
        <v>50862.64</v>
      </c>
      <c r="H55" s="119"/>
    </row>
    <row r="56" spans="1:14" x14ac:dyDescent="0.3">
      <c r="F56" s="83" t="s">
        <v>6530</v>
      </c>
      <c r="G56" s="22">
        <f>SUM(G33:G55)</f>
        <v>5585434.4799999986</v>
      </c>
      <c r="H56" s="122"/>
    </row>
    <row r="57" spans="1:14" x14ac:dyDescent="0.3">
      <c r="F57" s="17" t="s">
        <v>6513</v>
      </c>
      <c r="G57" s="43">
        <f>L60</f>
        <v>162.01316999999108</v>
      </c>
      <c r="H57" s="119"/>
      <c r="I57" s="8"/>
      <c r="J57" s="8"/>
      <c r="K57" s="8"/>
      <c r="L57" s="8"/>
      <c r="M57" s="22"/>
    </row>
    <row r="58" spans="1:14" x14ac:dyDescent="0.3">
      <c r="F58" s="26" t="s">
        <v>6517</v>
      </c>
      <c r="G58" s="8">
        <f>-I60</f>
        <v>-169.87</v>
      </c>
      <c r="H58" s="119"/>
      <c r="I58" s="8"/>
      <c r="J58" s="8"/>
      <c r="K58" s="8"/>
      <c r="L58" s="8"/>
      <c r="M58" s="22"/>
    </row>
    <row r="59" spans="1:14" x14ac:dyDescent="0.3">
      <c r="F59" s="17" t="s">
        <v>6528</v>
      </c>
      <c r="G59" s="8"/>
      <c r="H59" s="119"/>
      <c r="I59" s="8"/>
      <c r="J59" s="8"/>
      <c r="K59" s="8"/>
      <c r="L59" s="8"/>
    </row>
    <row r="60" spans="1:14" x14ac:dyDescent="0.3">
      <c r="F60" s="17"/>
      <c r="G60" s="18">
        <f>SUM(G56:G59)</f>
        <v>5585426.6231699986</v>
      </c>
      <c r="H60" s="123"/>
      <c r="I60" s="18">
        <f>SUM(I34:I58)</f>
        <v>169.87</v>
      </c>
      <c r="J60" s="18">
        <f>SUM(J34:J58)</f>
        <v>0</v>
      </c>
      <c r="K60" s="18"/>
      <c r="L60" s="18">
        <f>SUM(L33:L58)</f>
        <v>162.01316999999108</v>
      </c>
      <c r="M60" s="21">
        <f>+G60/G62</f>
        <v>0.4914604878148402</v>
      </c>
    </row>
    <row r="62" spans="1:14" ht="15" thickBot="1" x14ac:dyDescent="0.35">
      <c r="G62" s="39">
        <f>+G30+G60</f>
        <v>11364955.599999998</v>
      </c>
      <c r="H62" s="124"/>
      <c r="I62" s="39">
        <f>+I30+I60</f>
        <v>26112.789999999997</v>
      </c>
      <c r="J62" s="39">
        <f>+J30+J60</f>
        <v>0</v>
      </c>
      <c r="K62" s="39"/>
      <c r="L62" s="39">
        <f>+L30+L60</f>
        <v>0</v>
      </c>
    </row>
    <row r="63" spans="1:14" ht="15" thickTop="1" x14ac:dyDescent="0.3">
      <c r="A63" s="106"/>
    </row>
    <row r="64" spans="1:14" x14ac:dyDescent="0.3">
      <c r="A64" s="106" t="s">
        <v>6705</v>
      </c>
    </row>
    <row r="65" spans="1:1" x14ac:dyDescent="0.3">
      <c r="A65" s="109" t="s">
        <v>6711</v>
      </c>
    </row>
  </sheetData>
  <printOptions horizontalCentered="1"/>
  <pageMargins left="0.70866141732283505" right="0.70866141732283505" top="0.74803149606299202" bottom="0.74803149606299202" header="0.31496062992126" footer="0.31496062992126"/>
  <pageSetup scale="48" orientation="landscape" r:id="rId1"/>
  <headerFooter>
    <oddFooter>&amp;L&amp;Z&amp;F\&amp;A</oddFooter>
  </headerFooter>
  <rowBreaks count="1" manualBreakCount="1">
    <brk id="32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  <pageSetUpPr fitToPage="1"/>
  </sheetPr>
  <dimension ref="A1:R52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6.44140625" customWidth="1"/>
    <col min="6" max="6" width="10.33203125" customWidth="1"/>
    <col min="7" max="7" width="13.88671875" bestFit="1" customWidth="1"/>
    <col min="8" max="8" width="3.88671875" style="121" customWidth="1"/>
    <col min="9" max="9" width="10.109375" bestFit="1" customWidth="1"/>
    <col min="10" max="10" width="9.6640625" customWidth="1"/>
    <col min="11" max="11" width="3" customWidth="1"/>
    <col min="12" max="12" width="11.6640625" bestFit="1" customWidth="1"/>
    <col min="13" max="13" width="12.33203125" bestFit="1" customWidth="1"/>
    <col min="14" max="14" width="5.5546875" bestFit="1" customWidth="1"/>
    <col min="15" max="15" width="12.6640625" customWidth="1"/>
    <col min="16" max="16" width="14.6640625" customWidth="1"/>
    <col min="17" max="17" width="12.109375" bestFit="1" customWidth="1"/>
    <col min="18" max="18" width="11.6640625" bestFit="1" customWidth="1"/>
  </cols>
  <sheetData>
    <row r="1" spans="1:18" ht="15.6" x14ac:dyDescent="0.3">
      <c r="A1" s="27" t="s">
        <v>6648</v>
      </c>
      <c r="D1" s="28"/>
      <c r="E1" t="s">
        <v>6507</v>
      </c>
    </row>
    <row r="2" spans="1:18" ht="15.6" x14ac:dyDescent="0.3">
      <c r="A2" s="27" t="s">
        <v>6611</v>
      </c>
      <c r="D2" s="29"/>
      <c r="E2" t="s">
        <v>6509</v>
      </c>
    </row>
    <row r="3" spans="1:18" ht="15.6" x14ac:dyDescent="0.3">
      <c r="A3" s="27"/>
      <c r="D3" s="31"/>
      <c r="E3" t="s">
        <v>6745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8" spans="1:18" x14ac:dyDescent="0.3">
      <c r="A8" s="110" t="s">
        <v>6746</v>
      </c>
      <c r="B8" s="1" t="s">
        <v>6718</v>
      </c>
      <c r="C8" s="1" t="s">
        <v>6747</v>
      </c>
      <c r="D8" s="1" t="s">
        <v>6434</v>
      </c>
      <c r="E8" s="1" t="s">
        <v>606</v>
      </c>
      <c r="F8" s="1" t="s">
        <v>6536</v>
      </c>
      <c r="G8" s="8">
        <v>1534209.46</v>
      </c>
      <c r="H8" s="119"/>
      <c r="I8" s="8"/>
      <c r="M8" s="12">
        <f>+(G8+L8)/(G8+G29)</f>
        <v>0.6233822503485893</v>
      </c>
      <c r="N8" s="94"/>
    </row>
    <row r="9" spans="1:18" x14ac:dyDescent="0.3">
      <c r="A9" s="110" t="s">
        <v>6746</v>
      </c>
      <c r="B9" s="1" t="s">
        <v>6547</v>
      </c>
      <c r="C9" s="1" t="s">
        <v>6748</v>
      </c>
      <c r="D9" s="1" t="s">
        <v>6434</v>
      </c>
      <c r="E9" s="1" t="s">
        <v>606</v>
      </c>
      <c r="F9" s="1" t="s">
        <v>6536</v>
      </c>
      <c r="G9" s="8">
        <v>109236.32</v>
      </c>
      <c r="H9" s="119"/>
      <c r="I9" s="8"/>
      <c r="M9" s="12">
        <f>+(G9+L9)/(G9+G30)</f>
        <v>0.62338353668739133</v>
      </c>
    </row>
    <row r="10" spans="1:18" x14ac:dyDescent="0.3">
      <c r="A10" s="110" t="s">
        <v>6749</v>
      </c>
      <c r="B10" s="1" t="s">
        <v>6547</v>
      </c>
      <c r="C10" s="1" t="s">
        <v>6725</v>
      </c>
      <c r="D10" s="1" t="s">
        <v>6434</v>
      </c>
      <c r="E10" s="1" t="s">
        <v>606</v>
      </c>
      <c r="F10" s="1" t="s">
        <v>6536</v>
      </c>
      <c r="G10" s="8">
        <v>13282.31</v>
      </c>
      <c r="H10" s="119"/>
      <c r="I10" s="8">
        <v>2542.0100000000002</v>
      </c>
      <c r="M10" s="12">
        <f>+(G10-I10)/(G10-I10+G31-I31)</f>
        <v>0.62340018736309077</v>
      </c>
    </row>
    <row r="11" spans="1:18" x14ac:dyDescent="0.3">
      <c r="A11" s="110" t="s">
        <v>6750</v>
      </c>
      <c r="B11" s="1" t="s">
        <v>6547</v>
      </c>
      <c r="C11" s="1" t="s">
        <v>6751</v>
      </c>
      <c r="D11" s="1" t="s">
        <v>6434</v>
      </c>
      <c r="E11" s="1" t="s">
        <v>606</v>
      </c>
      <c r="F11" s="1" t="s">
        <v>6536</v>
      </c>
      <c r="G11" s="8">
        <v>23875.68</v>
      </c>
      <c r="H11" s="119"/>
      <c r="I11" s="8"/>
      <c r="M11" s="12">
        <f t="shared" ref="M11:M21" si="0">+(G11+L11)/(G11+G32)</f>
        <v>0.62339989879668323</v>
      </c>
    </row>
    <row r="12" spans="1:18" x14ac:dyDescent="0.3">
      <c r="A12" s="110" t="s">
        <v>6752</v>
      </c>
      <c r="B12" s="1" t="s">
        <v>6718</v>
      </c>
      <c r="C12" s="1" t="s">
        <v>6635</v>
      </c>
      <c r="D12" s="1" t="s">
        <v>6434</v>
      </c>
      <c r="E12" s="1" t="s">
        <v>606</v>
      </c>
      <c r="F12" s="1" t="s">
        <v>6536</v>
      </c>
      <c r="G12" s="8">
        <v>123255.46</v>
      </c>
      <c r="H12" s="119"/>
      <c r="I12" s="8"/>
      <c r="M12" s="12">
        <f t="shared" si="0"/>
        <v>0.62339998772980632</v>
      </c>
    </row>
    <row r="13" spans="1:18" x14ac:dyDescent="0.3">
      <c r="A13" s="110" t="s">
        <v>6753</v>
      </c>
      <c r="B13" s="1" t="s">
        <v>6754</v>
      </c>
      <c r="C13" s="1" t="s">
        <v>6755</v>
      </c>
      <c r="D13" s="1" t="s">
        <v>6434</v>
      </c>
      <c r="E13" s="1" t="s">
        <v>606</v>
      </c>
      <c r="F13" s="1" t="s">
        <v>6536</v>
      </c>
      <c r="G13" s="8">
        <v>75287.48</v>
      </c>
      <c r="H13" s="119"/>
      <c r="I13" s="8"/>
      <c r="M13" s="12">
        <f t="shared" si="0"/>
        <v>0.62340003608538042</v>
      </c>
    </row>
    <row r="14" spans="1:18" x14ac:dyDescent="0.3">
      <c r="A14" s="110" t="s">
        <v>6756</v>
      </c>
      <c r="B14" s="1" t="s">
        <v>6718</v>
      </c>
      <c r="C14" s="1" t="s">
        <v>6757</v>
      </c>
      <c r="D14" s="1" t="s">
        <v>6434</v>
      </c>
      <c r="E14" s="1" t="s">
        <v>606</v>
      </c>
      <c r="F14" s="1" t="s">
        <v>6536</v>
      </c>
      <c r="G14" s="8">
        <v>15585</v>
      </c>
      <c r="H14" s="119"/>
      <c r="I14" s="8"/>
      <c r="M14" s="12">
        <f t="shared" si="0"/>
        <v>0.62339999999999995</v>
      </c>
    </row>
    <row r="15" spans="1:18" x14ac:dyDescent="0.3">
      <c r="A15" s="110" t="s">
        <v>6758</v>
      </c>
      <c r="B15" s="1" t="s">
        <v>6718</v>
      </c>
      <c r="C15" s="1" t="s">
        <v>6757</v>
      </c>
      <c r="D15" s="1" t="s">
        <v>6434</v>
      </c>
      <c r="E15" s="1" t="s">
        <v>606</v>
      </c>
      <c r="F15" s="1" t="s">
        <v>6536</v>
      </c>
      <c r="G15" s="8">
        <v>54775.72</v>
      </c>
      <c r="H15" s="119"/>
      <c r="I15" s="8"/>
      <c r="M15" s="12">
        <f t="shared" si="0"/>
        <v>0.62339999424123693</v>
      </c>
    </row>
    <row r="16" spans="1:18" x14ac:dyDescent="0.3">
      <c r="A16" s="102">
        <v>457005400154</v>
      </c>
      <c r="B16" s="1">
        <v>780</v>
      </c>
      <c r="C16" s="1">
        <v>201609</v>
      </c>
      <c r="D16" s="1" t="s">
        <v>6434</v>
      </c>
      <c r="E16" s="1" t="s">
        <v>606</v>
      </c>
      <c r="F16" s="1">
        <v>20310</v>
      </c>
      <c r="G16" s="8">
        <v>31245.85</v>
      </c>
      <c r="H16" s="119"/>
      <c r="K16" s="119"/>
      <c r="L16" s="11"/>
      <c r="M16" s="12">
        <f t="shared" si="0"/>
        <v>0.62299978047556448</v>
      </c>
      <c r="N16" s="106"/>
      <c r="O16" s="103"/>
      <c r="P16" s="103"/>
      <c r="Q16" s="103"/>
      <c r="R16" s="35"/>
    </row>
    <row r="17" spans="1:18" x14ac:dyDescent="0.3">
      <c r="A17" s="102">
        <v>457005400159</v>
      </c>
      <c r="B17" s="1">
        <v>615</v>
      </c>
      <c r="C17" s="1">
        <v>201612</v>
      </c>
      <c r="D17" s="1" t="s">
        <v>6434</v>
      </c>
      <c r="E17" s="1" t="s">
        <v>606</v>
      </c>
      <c r="F17" s="1">
        <v>20310</v>
      </c>
      <c r="G17" s="8">
        <v>203812.36</v>
      </c>
      <c r="H17" s="119" t="s">
        <v>6521</v>
      </c>
      <c r="K17" s="119" t="s">
        <v>6558</v>
      </c>
      <c r="L17" s="44">
        <f>R17</f>
        <v>1914.7747600000002</v>
      </c>
      <c r="M17" s="12">
        <f t="shared" si="0"/>
        <v>0.623</v>
      </c>
      <c r="N17" s="106" t="s">
        <v>6559</v>
      </c>
      <c r="O17" s="103">
        <f>G17+G38</f>
        <v>330220.12</v>
      </c>
      <c r="P17" s="103">
        <f t="shared" ref="P17" si="1">O17*0.623</f>
        <v>205727.13475999999</v>
      </c>
      <c r="Q17" s="103">
        <f t="shared" ref="Q17" si="2">G17</f>
        <v>203812.36</v>
      </c>
      <c r="R17" s="35">
        <f t="shared" ref="R17" si="3">P17-Q17</f>
        <v>1914.7747600000002</v>
      </c>
    </row>
    <row r="18" spans="1:18" x14ac:dyDescent="0.3">
      <c r="A18" s="102">
        <v>457005400161</v>
      </c>
      <c r="B18" s="1">
        <v>615</v>
      </c>
      <c r="C18" s="1">
        <v>201605</v>
      </c>
      <c r="D18" s="1" t="s">
        <v>6434</v>
      </c>
      <c r="E18" s="1" t="s">
        <v>606</v>
      </c>
      <c r="F18" s="1">
        <v>20310</v>
      </c>
      <c r="G18" s="8">
        <v>58020.99</v>
      </c>
      <c r="H18" s="119"/>
      <c r="K18" s="119"/>
      <c r="M18" s="12">
        <f t="shared" si="0"/>
        <v>0.62299996746539654</v>
      </c>
      <c r="O18" s="103"/>
    </row>
    <row r="19" spans="1:18" x14ac:dyDescent="0.3">
      <c r="A19" s="102">
        <v>457005400198</v>
      </c>
      <c r="B19" s="26">
        <v>615</v>
      </c>
      <c r="C19" s="26">
        <v>201712</v>
      </c>
      <c r="D19" s="110" t="s">
        <v>6434</v>
      </c>
      <c r="E19" s="26" t="s">
        <v>606</v>
      </c>
      <c r="F19" s="26">
        <v>20310</v>
      </c>
      <c r="G19" s="9">
        <v>45484.62</v>
      </c>
      <c r="H19" s="119" t="s">
        <v>6521</v>
      </c>
      <c r="K19" s="119" t="s">
        <v>6558</v>
      </c>
      <c r="L19" s="44">
        <f>R19</f>
        <v>-4617.7326099999991</v>
      </c>
      <c r="M19" s="12">
        <f t="shared" si="0"/>
        <v>0.623</v>
      </c>
      <c r="N19" s="106" t="s">
        <v>6559</v>
      </c>
      <c r="O19" s="103">
        <f>G19+G40</f>
        <v>65596.930000000008</v>
      </c>
      <c r="P19" s="103">
        <f>O19*0.623</f>
        <v>40866.887390000004</v>
      </c>
      <c r="Q19" s="103">
        <f>G19</f>
        <v>45484.62</v>
      </c>
      <c r="R19" s="35">
        <f>P19-Q19</f>
        <v>-4617.7326099999991</v>
      </c>
    </row>
    <row r="20" spans="1:18" x14ac:dyDescent="0.3">
      <c r="A20" s="102">
        <v>457005400218</v>
      </c>
      <c r="B20" s="26">
        <v>780</v>
      </c>
      <c r="C20" s="167">
        <v>201812</v>
      </c>
      <c r="D20" s="110" t="s">
        <v>6434</v>
      </c>
      <c r="E20" s="26" t="s">
        <v>606</v>
      </c>
      <c r="F20" s="26">
        <v>20310</v>
      </c>
      <c r="G20" s="9">
        <v>118828.07</v>
      </c>
      <c r="H20" s="119" t="s">
        <v>6521</v>
      </c>
      <c r="K20" s="119" t="s">
        <v>6558</v>
      </c>
      <c r="L20" s="44">
        <f>R20</f>
        <v>-445.30473000001803</v>
      </c>
      <c r="M20" s="12">
        <f t="shared" si="0"/>
        <v>0.623</v>
      </c>
      <c r="N20" s="106" t="s">
        <v>6559</v>
      </c>
      <c r="O20" s="103">
        <f>G20+G41</f>
        <v>190020.49</v>
      </c>
      <c r="P20" s="103">
        <f>O20*0.623</f>
        <v>118382.76526999999</v>
      </c>
      <c r="Q20" s="103">
        <f>G20</f>
        <v>118828.07</v>
      </c>
      <c r="R20" s="35">
        <f>P20-Q20</f>
        <v>-445.30473000001803</v>
      </c>
    </row>
    <row r="21" spans="1:18" x14ac:dyDescent="0.3">
      <c r="A21" s="102">
        <v>457005400220</v>
      </c>
      <c r="B21" s="26">
        <v>581</v>
      </c>
      <c r="C21" s="167">
        <v>201811</v>
      </c>
      <c r="D21" s="110" t="s">
        <v>6434</v>
      </c>
      <c r="E21" s="26" t="s">
        <v>606</v>
      </c>
      <c r="F21" s="26">
        <v>20310</v>
      </c>
      <c r="G21" s="146">
        <v>62683.73</v>
      </c>
      <c r="H21" s="119" t="s">
        <v>6521</v>
      </c>
      <c r="K21" s="119" t="s">
        <v>6558</v>
      </c>
      <c r="L21" s="44">
        <f>R21</f>
        <v>-23631.766210000002</v>
      </c>
      <c r="M21" s="12">
        <f t="shared" si="0"/>
        <v>0.623</v>
      </c>
      <c r="N21" s="106" t="s">
        <v>6559</v>
      </c>
      <c r="O21" s="103">
        <f>G21+G42</f>
        <v>62683.73</v>
      </c>
      <c r="P21" s="103">
        <f>O21*0.623</f>
        <v>39051.963790000002</v>
      </c>
      <c r="Q21" s="103">
        <f>G21</f>
        <v>62683.73</v>
      </c>
      <c r="R21" s="35">
        <f>P21-Q21</f>
        <v>-23631.766210000002</v>
      </c>
    </row>
    <row r="22" spans="1:18" x14ac:dyDescent="0.3">
      <c r="A22" s="1"/>
      <c r="B22" s="1"/>
      <c r="C22" s="1"/>
      <c r="D22" s="47"/>
      <c r="E22" s="1"/>
      <c r="F22" s="83" t="s">
        <v>6527</v>
      </c>
      <c r="G22" s="22">
        <f>SUM(G8:G21)</f>
        <v>2469583.0500000003</v>
      </c>
      <c r="H22" s="122"/>
      <c r="I22" s="8"/>
      <c r="O22" s="103"/>
    </row>
    <row r="23" spans="1:18" x14ac:dyDescent="0.3">
      <c r="A23" s="1"/>
      <c r="B23" s="1"/>
      <c r="C23" s="1"/>
      <c r="F23" s="17" t="s">
        <v>6513</v>
      </c>
      <c r="G23" s="43">
        <f>L26</f>
        <v>-26780.028790000018</v>
      </c>
      <c r="H23" s="119"/>
      <c r="I23" s="8"/>
      <c r="J23" s="8"/>
      <c r="K23" s="8"/>
      <c r="L23" s="8"/>
      <c r="M23" s="22"/>
    </row>
    <row r="24" spans="1:18" x14ac:dyDescent="0.3">
      <c r="A24" s="1"/>
      <c r="B24" s="1"/>
      <c r="C24" s="1"/>
      <c r="F24" s="26" t="s">
        <v>6517</v>
      </c>
      <c r="G24" s="8">
        <f>-I26</f>
        <v>-2542.0100000000002</v>
      </c>
      <c r="H24" s="119"/>
      <c r="I24" s="8"/>
      <c r="J24" s="8"/>
      <c r="K24" s="8"/>
      <c r="L24" s="8"/>
      <c r="M24" s="22"/>
      <c r="P24" s="103"/>
    </row>
    <row r="25" spans="1:18" x14ac:dyDescent="0.3">
      <c r="A25" s="1"/>
      <c r="B25" s="1"/>
      <c r="C25" s="1"/>
      <c r="F25" s="17" t="s">
        <v>6528</v>
      </c>
      <c r="G25" s="8">
        <v>0</v>
      </c>
      <c r="H25" s="119"/>
      <c r="I25" s="8"/>
      <c r="J25" s="8"/>
      <c r="K25" s="8"/>
      <c r="L25" s="8"/>
    </row>
    <row r="26" spans="1:18" x14ac:dyDescent="0.3">
      <c r="A26" s="1"/>
      <c r="B26" s="1"/>
      <c r="C26" s="1"/>
      <c r="F26" s="17"/>
      <c r="G26" s="18">
        <f>SUM(G22:G25)</f>
        <v>2440261.0112100006</v>
      </c>
      <c r="H26" s="123"/>
      <c r="I26" s="18">
        <f>SUM(I2:I24)</f>
        <v>2542.0100000000002</v>
      </c>
      <c r="J26" s="18">
        <f>SUM(J2:J24)</f>
        <v>0</v>
      </c>
      <c r="K26" s="18"/>
      <c r="L26" s="18">
        <f>SUM(L2:L24)</f>
        <v>-26780.028790000018</v>
      </c>
      <c r="M26" s="21">
        <f>+G26/G49</f>
        <v>0.62330720239288817</v>
      </c>
    </row>
    <row r="27" spans="1:18" x14ac:dyDescent="0.3">
      <c r="A27" s="1"/>
      <c r="B27" s="1"/>
      <c r="C27" s="1"/>
      <c r="D27" s="47"/>
      <c r="E27" s="1"/>
      <c r="F27" s="1"/>
      <c r="G27" s="22"/>
      <c r="H27" s="122"/>
    </row>
    <row r="28" spans="1:18" x14ac:dyDescent="0.3">
      <c r="A28" s="1"/>
      <c r="B28" s="1"/>
      <c r="C28" s="1"/>
      <c r="D28" s="47"/>
      <c r="E28" s="1"/>
      <c r="F28" s="1"/>
      <c r="G28" s="22"/>
      <c r="H28" s="122"/>
    </row>
    <row r="29" spans="1:18" x14ac:dyDescent="0.3">
      <c r="A29" s="110" t="s">
        <v>6759</v>
      </c>
      <c r="B29" s="1" t="s">
        <v>6718</v>
      </c>
      <c r="C29" s="1" t="s">
        <v>6747</v>
      </c>
      <c r="D29" s="1" t="s">
        <v>6434</v>
      </c>
      <c r="E29" s="1" t="s">
        <v>606</v>
      </c>
      <c r="F29" s="1" t="s">
        <v>124</v>
      </c>
      <c r="G29" s="16">
        <v>926896</v>
      </c>
      <c r="H29" s="119"/>
    </row>
    <row r="30" spans="1:18" x14ac:dyDescent="0.3">
      <c r="A30" s="110" t="s">
        <v>6759</v>
      </c>
      <c r="B30" s="1" t="s">
        <v>6547</v>
      </c>
      <c r="C30" s="1" t="s">
        <v>6748</v>
      </c>
      <c r="D30" s="1" t="s">
        <v>6434</v>
      </c>
      <c r="E30" s="1" t="s">
        <v>606</v>
      </c>
      <c r="F30" s="1" t="s">
        <v>124</v>
      </c>
      <c r="G30" s="16">
        <v>65995</v>
      </c>
      <c r="H30" s="119"/>
      <c r="N30" s="94"/>
    </row>
    <row r="31" spans="1:18" x14ac:dyDescent="0.3">
      <c r="A31" s="110" t="s">
        <v>6760</v>
      </c>
      <c r="B31" s="1" t="s">
        <v>6547</v>
      </c>
      <c r="C31" s="1" t="s">
        <v>6725</v>
      </c>
      <c r="D31" s="1" t="s">
        <v>6434</v>
      </c>
      <c r="E31" s="1" t="s">
        <v>606</v>
      </c>
      <c r="F31" s="1" t="s">
        <v>124</v>
      </c>
      <c r="G31" s="16">
        <v>6505.29</v>
      </c>
      <c r="H31" s="119"/>
      <c r="I31">
        <v>17.010000000000002</v>
      </c>
    </row>
    <row r="32" spans="1:18" x14ac:dyDescent="0.3">
      <c r="A32" s="110" t="s">
        <v>6761</v>
      </c>
      <c r="B32" s="1" t="s">
        <v>6547</v>
      </c>
      <c r="C32" s="1" t="s">
        <v>6751</v>
      </c>
      <c r="D32" s="1" t="s">
        <v>6434</v>
      </c>
      <c r="E32" s="1" t="s">
        <v>606</v>
      </c>
      <c r="F32" s="1" t="s">
        <v>124</v>
      </c>
      <c r="G32" s="16">
        <v>14423.46</v>
      </c>
      <c r="H32" s="119"/>
    </row>
    <row r="33" spans="1:14" x14ac:dyDescent="0.3">
      <c r="A33" s="110" t="s">
        <v>6762</v>
      </c>
      <c r="B33" s="1" t="s">
        <v>6718</v>
      </c>
      <c r="C33" s="1" t="s">
        <v>6635</v>
      </c>
      <c r="D33" s="1" t="s">
        <v>6434</v>
      </c>
      <c r="E33" s="1" t="s">
        <v>606</v>
      </c>
      <c r="F33" s="1" t="s">
        <v>124</v>
      </c>
      <c r="G33" s="16">
        <v>74459.429999999993</v>
      </c>
      <c r="H33" s="119"/>
    </row>
    <row r="34" spans="1:14" x14ac:dyDescent="0.3">
      <c r="A34" s="110" t="s">
        <v>6763</v>
      </c>
      <c r="B34" s="1" t="s">
        <v>6754</v>
      </c>
      <c r="C34" s="1" t="s">
        <v>6755</v>
      </c>
      <c r="D34" s="1" t="s">
        <v>6434</v>
      </c>
      <c r="E34" s="1" t="s">
        <v>606</v>
      </c>
      <c r="F34" s="1" t="s">
        <v>124</v>
      </c>
      <c r="G34" s="16">
        <v>45481.65</v>
      </c>
      <c r="H34" s="119"/>
    </row>
    <row r="35" spans="1:14" x14ac:dyDescent="0.3">
      <c r="A35" s="110" t="s">
        <v>6764</v>
      </c>
      <c r="B35" s="1" t="s">
        <v>6718</v>
      </c>
      <c r="C35" s="1" t="s">
        <v>6757</v>
      </c>
      <c r="D35" s="1" t="s">
        <v>6434</v>
      </c>
      <c r="E35" s="1" t="s">
        <v>606</v>
      </c>
      <c r="F35" s="1" t="s">
        <v>124</v>
      </c>
      <c r="G35" s="16">
        <v>9415</v>
      </c>
      <c r="H35" s="119"/>
    </row>
    <row r="36" spans="1:14" x14ac:dyDescent="0.3">
      <c r="A36" s="110" t="s">
        <v>6765</v>
      </c>
      <c r="B36" s="1" t="s">
        <v>6718</v>
      </c>
      <c r="C36" s="1" t="s">
        <v>6757</v>
      </c>
      <c r="D36" s="1" t="s">
        <v>6434</v>
      </c>
      <c r="E36" s="1" t="s">
        <v>606</v>
      </c>
      <c r="F36" s="1" t="s">
        <v>124</v>
      </c>
      <c r="G36" s="16">
        <v>33090.370000000003</v>
      </c>
      <c r="H36" s="119"/>
    </row>
    <row r="37" spans="1:14" x14ac:dyDescent="0.3">
      <c r="A37" s="102">
        <v>557005400154</v>
      </c>
      <c r="B37" s="1">
        <v>780</v>
      </c>
      <c r="C37" s="1">
        <v>201609</v>
      </c>
      <c r="D37" s="1" t="s">
        <v>6434</v>
      </c>
      <c r="E37" s="1" t="s">
        <v>606</v>
      </c>
      <c r="F37" s="1" t="s">
        <v>124</v>
      </c>
      <c r="G37" s="16">
        <v>18908.02</v>
      </c>
      <c r="H37" s="119"/>
      <c r="K37" s="119"/>
      <c r="L37" s="11"/>
      <c r="N37" s="106"/>
    </row>
    <row r="38" spans="1:14" x14ac:dyDescent="0.3">
      <c r="A38" s="102">
        <v>557005400159</v>
      </c>
      <c r="B38" s="1">
        <v>615</v>
      </c>
      <c r="C38" s="1">
        <v>201612</v>
      </c>
      <c r="D38" s="1" t="s">
        <v>6434</v>
      </c>
      <c r="E38" s="1" t="s">
        <v>606</v>
      </c>
      <c r="F38" s="1" t="s">
        <v>124</v>
      </c>
      <c r="G38" s="16">
        <v>126407.76</v>
      </c>
      <c r="H38" s="119" t="s">
        <v>6575</v>
      </c>
      <c r="K38" s="119" t="s">
        <v>6558</v>
      </c>
      <c r="L38" s="44">
        <f>-L17</f>
        <v>-1914.7747600000002</v>
      </c>
      <c r="N38" s="106" t="s">
        <v>6559</v>
      </c>
    </row>
    <row r="39" spans="1:14" x14ac:dyDescent="0.3">
      <c r="A39" s="102">
        <v>557005400161</v>
      </c>
      <c r="B39" s="1">
        <v>615</v>
      </c>
      <c r="C39" s="1">
        <v>201605</v>
      </c>
      <c r="D39" s="1" t="s">
        <v>6434</v>
      </c>
      <c r="E39" s="1" t="s">
        <v>606</v>
      </c>
      <c r="F39" s="1" t="s">
        <v>124</v>
      </c>
      <c r="G39" s="16">
        <v>35110.620000000003</v>
      </c>
      <c r="H39" s="119"/>
      <c r="K39" s="119"/>
    </row>
    <row r="40" spans="1:14" x14ac:dyDescent="0.3">
      <c r="A40" s="102">
        <v>557005400198</v>
      </c>
      <c r="B40" s="26">
        <v>615</v>
      </c>
      <c r="C40" s="26">
        <v>201712</v>
      </c>
      <c r="D40" s="110" t="s">
        <v>6434</v>
      </c>
      <c r="E40" s="26" t="s">
        <v>606</v>
      </c>
      <c r="F40" s="26" t="s">
        <v>124</v>
      </c>
      <c r="G40" s="166">
        <v>20112.310000000001</v>
      </c>
      <c r="H40" s="119" t="s">
        <v>6575</v>
      </c>
      <c r="K40" s="119" t="s">
        <v>6558</v>
      </c>
      <c r="L40" s="44">
        <f>-L19</f>
        <v>4617.7326099999991</v>
      </c>
      <c r="N40" s="106" t="s">
        <v>6559</v>
      </c>
    </row>
    <row r="41" spans="1:14" x14ac:dyDescent="0.3">
      <c r="A41" s="102">
        <v>557005400218</v>
      </c>
      <c r="B41" s="26">
        <v>780</v>
      </c>
      <c r="C41" s="172">
        <v>201812</v>
      </c>
      <c r="D41" s="110" t="s">
        <v>6434</v>
      </c>
      <c r="E41" s="26" t="s">
        <v>606</v>
      </c>
      <c r="F41" s="26" t="s">
        <v>124</v>
      </c>
      <c r="G41" s="28">
        <v>71192.42</v>
      </c>
      <c r="H41" s="119" t="s">
        <v>6575</v>
      </c>
      <c r="K41" s="119" t="s">
        <v>6558</v>
      </c>
      <c r="L41" s="44">
        <f>-L20</f>
        <v>445.30473000001803</v>
      </c>
      <c r="N41" s="106" t="s">
        <v>6559</v>
      </c>
    </row>
    <row r="42" spans="1:14" x14ac:dyDescent="0.3">
      <c r="A42" s="174">
        <v>557005400220</v>
      </c>
      <c r="B42" s="173">
        <v>581</v>
      </c>
      <c r="C42" s="173">
        <v>201811</v>
      </c>
      <c r="D42" s="175" t="s">
        <v>6434</v>
      </c>
      <c r="E42" s="173" t="s">
        <v>606</v>
      </c>
      <c r="F42" s="173">
        <v>20310</v>
      </c>
      <c r="G42" s="171">
        <v>0</v>
      </c>
      <c r="H42" s="119" t="s">
        <v>6575</v>
      </c>
      <c r="K42" s="119" t="s">
        <v>6558</v>
      </c>
      <c r="L42" s="44">
        <f>-L21</f>
        <v>23631.766210000002</v>
      </c>
      <c r="N42" s="106" t="s">
        <v>6559</v>
      </c>
    </row>
    <row r="43" spans="1:14" x14ac:dyDescent="0.3">
      <c r="F43" s="83" t="s">
        <v>6530</v>
      </c>
      <c r="G43" s="22">
        <f>SUM(G29:G42)</f>
        <v>1447997.33</v>
      </c>
      <c r="H43" s="122"/>
    </row>
    <row r="44" spans="1:14" x14ac:dyDescent="0.3">
      <c r="F44" s="17" t="s">
        <v>6513</v>
      </c>
      <c r="G44" s="43">
        <f>L47</f>
        <v>26780.028790000018</v>
      </c>
      <c r="H44" s="119"/>
      <c r="I44" s="8"/>
      <c r="J44" s="8"/>
      <c r="K44" s="8"/>
      <c r="L44" s="8"/>
      <c r="M44" s="22"/>
    </row>
    <row r="45" spans="1:14" x14ac:dyDescent="0.3">
      <c r="F45" s="26" t="s">
        <v>6517</v>
      </c>
      <c r="G45" s="8">
        <f>-I47</f>
        <v>-17.010000000000002</v>
      </c>
      <c r="H45" s="119"/>
      <c r="I45" s="8"/>
      <c r="J45" s="8"/>
      <c r="K45" s="8"/>
      <c r="L45" s="8"/>
      <c r="M45" s="22"/>
    </row>
    <row r="46" spans="1:14" x14ac:dyDescent="0.3">
      <c r="F46" s="17" t="s">
        <v>6528</v>
      </c>
      <c r="G46" s="8"/>
      <c r="H46" s="119"/>
      <c r="I46" s="8"/>
      <c r="J46" s="8"/>
      <c r="K46" s="8"/>
      <c r="L46" s="8"/>
    </row>
    <row r="47" spans="1:14" x14ac:dyDescent="0.3">
      <c r="F47" s="17"/>
      <c r="G47" s="18">
        <f>SUM(G43:G46)</f>
        <v>1474760.3487900002</v>
      </c>
      <c r="H47" s="123"/>
      <c r="I47" s="18">
        <f>SUM(I30:I45)</f>
        <v>17.010000000000002</v>
      </c>
      <c r="J47" s="18">
        <f>SUM(J30:J45)</f>
        <v>0</v>
      </c>
      <c r="K47" s="18"/>
      <c r="L47" s="18">
        <f>SUM(L29:L45)</f>
        <v>26780.028790000018</v>
      </c>
      <c r="M47" s="21">
        <f>+G47/G49</f>
        <v>0.37669279760711188</v>
      </c>
    </row>
    <row r="49" spans="1:12" ht="15" thickBot="1" x14ac:dyDescent="0.35">
      <c r="G49" s="39">
        <f>+G26+G47</f>
        <v>3915021.3600000008</v>
      </c>
      <c r="H49" s="124"/>
      <c r="I49" s="39">
        <f>+I26+I47</f>
        <v>2559.0200000000004</v>
      </c>
      <c r="J49" s="39">
        <f>+J26+J47</f>
        <v>0</v>
      </c>
      <c r="K49" s="39"/>
      <c r="L49" s="39">
        <f>+L26+L47</f>
        <v>0</v>
      </c>
    </row>
    <row r="50" spans="1:12" ht="15" thickTop="1" x14ac:dyDescent="0.3">
      <c r="A50" s="106" t="s">
        <v>6576</v>
      </c>
    </row>
    <row r="51" spans="1:12" x14ac:dyDescent="0.3">
      <c r="A51" s="106"/>
    </row>
    <row r="52" spans="1:12" x14ac:dyDescent="0.3">
      <c r="A52" s="45"/>
    </row>
  </sheetData>
  <printOptions horizontalCentered="1"/>
  <pageMargins left="0.70866141732283505" right="0.70866141732283505" top="0.74803149606299202" bottom="0.74803149606299202" header="0.31496062992126" footer="0.31496062992126"/>
  <pageSetup scale="62" orientation="landscape" r:id="rId1"/>
  <headerFooter>
    <oddFooter>&amp;L&amp;Z&amp;F\&amp;A</oddFooter>
  </headerFooter>
  <rowBreaks count="1" manualBreakCount="1">
    <brk id="2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  <pageSetUpPr fitToPage="1"/>
  </sheetPr>
  <dimension ref="A1:R91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6.109375" customWidth="1"/>
    <col min="6" max="6" width="10.33203125" customWidth="1"/>
    <col min="7" max="7" width="13.88671875" bestFit="1" customWidth="1"/>
    <col min="8" max="8" width="3.33203125" style="121" customWidth="1"/>
    <col min="9" max="9" width="9.6640625" bestFit="1" customWidth="1"/>
    <col min="10" max="10" width="10.109375" bestFit="1" customWidth="1"/>
    <col min="11" max="11" width="3.109375" customWidth="1"/>
    <col min="12" max="12" width="11.6640625" bestFit="1" customWidth="1"/>
    <col min="13" max="13" width="12.33203125" bestFit="1" customWidth="1"/>
    <col min="14" max="14" width="5.5546875" bestFit="1" customWidth="1"/>
    <col min="15" max="15" width="12.6640625" customWidth="1"/>
    <col min="16" max="16" width="13.88671875" customWidth="1"/>
    <col min="17" max="17" width="11.6640625" customWidth="1"/>
    <col min="18" max="18" width="11.6640625" bestFit="1" customWidth="1"/>
  </cols>
  <sheetData>
    <row r="1" spans="1:18" ht="15.6" x14ac:dyDescent="0.3">
      <c r="A1" s="27" t="s">
        <v>6766</v>
      </c>
      <c r="D1" s="28"/>
      <c r="E1" t="s">
        <v>6507</v>
      </c>
    </row>
    <row r="2" spans="1:18" ht="15.6" x14ac:dyDescent="0.3">
      <c r="A2" s="27" t="s">
        <v>6508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8" spans="1:18" x14ac:dyDescent="0.3">
      <c r="A8" s="102">
        <v>453005500001</v>
      </c>
      <c r="B8" s="26">
        <v>270</v>
      </c>
      <c r="C8" s="26">
        <v>199110</v>
      </c>
      <c r="D8" s="110" t="s">
        <v>6434</v>
      </c>
      <c r="E8" s="26" t="s">
        <v>47</v>
      </c>
      <c r="F8" s="26">
        <v>20310</v>
      </c>
      <c r="G8" s="8">
        <v>33317.550000000003</v>
      </c>
      <c r="H8" s="119"/>
      <c r="I8" s="8"/>
      <c r="M8" s="12">
        <f>+(G8+L8)/(G8+G49)</f>
        <v>0.62338074206847782</v>
      </c>
    </row>
    <row r="9" spans="1:18" x14ac:dyDescent="0.3">
      <c r="A9" s="102">
        <v>453005500001</v>
      </c>
      <c r="B9" s="26">
        <v>670</v>
      </c>
      <c r="C9" s="26">
        <v>199110</v>
      </c>
      <c r="D9" s="110" t="s">
        <v>6434</v>
      </c>
      <c r="E9" s="26" t="s">
        <v>47</v>
      </c>
      <c r="F9" s="26">
        <v>20310</v>
      </c>
      <c r="G9" s="8">
        <v>9428.7099999999991</v>
      </c>
      <c r="H9" s="119"/>
      <c r="I9" s="8"/>
      <c r="M9" s="12">
        <f>+(G9+L9)/(G9+G50)</f>
        <v>0.62335652342931336</v>
      </c>
    </row>
    <row r="10" spans="1:18" x14ac:dyDescent="0.3">
      <c r="A10" s="102">
        <v>453005500001</v>
      </c>
      <c r="B10" s="26">
        <v>910</v>
      </c>
      <c r="C10" s="26">
        <v>199010</v>
      </c>
      <c r="D10" s="110" t="s">
        <v>6434</v>
      </c>
      <c r="E10" s="26" t="s">
        <v>47</v>
      </c>
      <c r="F10" s="26">
        <v>20310</v>
      </c>
      <c r="G10" s="8">
        <v>41011.19</v>
      </c>
      <c r="H10" s="119"/>
      <c r="I10" s="8"/>
      <c r="M10" s="12">
        <f>+(G10+L10)/(G10+G51)</f>
        <v>0.62338225143449</v>
      </c>
    </row>
    <row r="11" spans="1:18" x14ac:dyDescent="0.3">
      <c r="A11" s="102">
        <v>453005500006</v>
      </c>
      <c r="B11" s="26">
        <v>270</v>
      </c>
      <c r="C11" s="26">
        <v>199109</v>
      </c>
      <c r="D11" s="110" t="s">
        <v>6434</v>
      </c>
      <c r="E11" s="26" t="s">
        <v>47</v>
      </c>
      <c r="F11" s="26">
        <v>20310</v>
      </c>
      <c r="G11" s="8">
        <v>35999.72</v>
      </c>
      <c r="H11" s="119"/>
      <c r="I11" s="8"/>
      <c r="M11" s="12">
        <f>+(G11+L11)/(G11+G52)</f>
        <v>0.62337479731503465</v>
      </c>
    </row>
    <row r="12" spans="1:18" x14ac:dyDescent="0.3">
      <c r="A12" s="102">
        <v>453005500006</v>
      </c>
      <c r="B12" s="26">
        <v>670</v>
      </c>
      <c r="C12" s="26">
        <v>199109</v>
      </c>
      <c r="D12" s="110" t="s">
        <v>6434</v>
      </c>
      <c r="E12" s="26" t="s">
        <v>47</v>
      </c>
      <c r="F12" s="26">
        <v>20310</v>
      </c>
      <c r="G12" s="8">
        <v>1779.71</v>
      </c>
      <c r="H12" s="119"/>
      <c r="I12" s="8"/>
      <c r="J12" s="8">
        <v>1779.71</v>
      </c>
      <c r="M12" s="12"/>
    </row>
    <row r="13" spans="1:18" x14ac:dyDescent="0.3">
      <c r="A13" s="102">
        <v>453005500006</v>
      </c>
      <c r="B13" s="26">
        <v>780</v>
      </c>
      <c r="C13" s="26">
        <v>199010</v>
      </c>
      <c r="D13" s="110" t="s">
        <v>6434</v>
      </c>
      <c r="E13" s="26" t="s">
        <v>47</v>
      </c>
      <c r="F13" s="26">
        <v>20310</v>
      </c>
      <c r="G13" s="8">
        <v>8537.56</v>
      </c>
      <c r="H13" s="119"/>
      <c r="I13" s="8"/>
      <c r="M13" s="12">
        <f t="shared" ref="M13:M41" si="0">+(G13+L13)/(G13+G53)</f>
        <v>0.62338159228246237</v>
      </c>
    </row>
    <row r="14" spans="1:18" x14ac:dyDescent="0.3">
      <c r="A14" s="102">
        <v>453005500006</v>
      </c>
      <c r="B14" s="26">
        <v>910</v>
      </c>
      <c r="C14" s="26">
        <v>199010</v>
      </c>
      <c r="D14" s="110" t="s">
        <v>6434</v>
      </c>
      <c r="E14" s="26" t="s">
        <v>47</v>
      </c>
      <c r="F14" s="26">
        <v>20310</v>
      </c>
      <c r="G14" s="8">
        <v>92675.87</v>
      </c>
      <c r="H14" s="119"/>
      <c r="I14" s="8"/>
      <c r="M14" s="12">
        <f t="shared" si="0"/>
        <v>0.62337943887565539</v>
      </c>
    </row>
    <row r="15" spans="1:18" x14ac:dyDescent="0.3">
      <c r="A15" s="102">
        <v>453005500008</v>
      </c>
      <c r="B15" s="26">
        <v>910</v>
      </c>
      <c r="C15" s="26">
        <v>199010</v>
      </c>
      <c r="D15" s="110" t="s">
        <v>6434</v>
      </c>
      <c r="E15" s="26" t="s">
        <v>47</v>
      </c>
      <c r="F15" s="26">
        <v>20310</v>
      </c>
      <c r="G15" s="8">
        <v>85502.89</v>
      </c>
      <c r="H15" s="119"/>
      <c r="I15" s="8"/>
      <c r="M15" s="12">
        <f t="shared" si="0"/>
        <v>0.62338115027651297</v>
      </c>
    </row>
    <row r="16" spans="1:18" x14ac:dyDescent="0.3">
      <c r="A16" s="102">
        <v>453005500009</v>
      </c>
      <c r="B16" s="26">
        <v>910</v>
      </c>
      <c r="C16" s="26">
        <v>199010</v>
      </c>
      <c r="D16" s="110" t="s">
        <v>6434</v>
      </c>
      <c r="E16" s="26" t="s">
        <v>47</v>
      </c>
      <c r="F16" s="26">
        <v>20310</v>
      </c>
      <c r="G16" s="8">
        <v>205611.74</v>
      </c>
      <c r="H16" s="119"/>
      <c r="I16" s="8"/>
      <c r="M16" s="12">
        <f t="shared" si="0"/>
        <v>0.62338183892842169</v>
      </c>
    </row>
    <row r="17" spans="1:13" x14ac:dyDescent="0.3">
      <c r="A17" s="102">
        <v>453005500010</v>
      </c>
      <c r="B17" s="26">
        <v>910</v>
      </c>
      <c r="C17" s="26">
        <v>199010</v>
      </c>
      <c r="D17" s="110" t="s">
        <v>6434</v>
      </c>
      <c r="E17" s="26" t="s">
        <v>47</v>
      </c>
      <c r="F17" s="26">
        <v>20310</v>
      </c>
      <c r="G17" s="8">
        <v>275546.84000000003</v>
      </c>
      <c r="H17" s="119"/>
      <c r="I17" s="8"/>
      <c r="M17" s="12">
        <f t="shared" si="0"/>
        <v>0.62338256894208399</v>
      </c>
    </row>
    <row r="18" spans="1:13" x14ac:dyDescent="0.3">
      <c r="A18" s="102">
        <v>453005500011</v>
      </c>
      <c r="B18" s="26">
        <v>910</v>
      </c>
      <c r="C18" s="26">
        <v>199503</v>
      </c>
      <c r="D18" s="110" t="s">
        <v>6434</v>
      </c>
      <c r="E18" s="26" t="s">
        <v>47</v>
      </c>
      <c r="F18" s="26">
        <v>20310</v>
      </c>
      <c r="G18" s="8">
        <v>503013.31</v>
      </c>
      <c r="H18" s="119"/>
      <c r="I18" s="8"/>
      <c r="M18" s="12">
        <f t="shared" si="0"/>
        <v>0.62338270703556509</v>
      </c>
    </row>
    <row r="19" spans="1:13" x14ac:dyDescent="0.3">
      <c r="A19" s="102">
        <v>453005500012</v>
      </c>
      <c r="B19" s="26">
        <v>910</v>
      </c>
      <c r="C19" s="26">
        <v>199010</v>
      </c>
      <c r="D19" s="110" t="s">
        <v>6434</v>
      </c>
      <c r="E19" s="26" t="s">
        <v>47</v>
      </c>
      <c r="F19" s="26">
        <v>20310</v>
      </c>
      <c r="G19" s="8">
        <v>279619.21000000002</v>
      </c>
      <c r="H19" s="119"/>
      <c r="I19" s="8"/>
      <c r="M19" s="12">
        <f t="shared" si="0"/>
        <v>0.62338302464951556</v>
      </c>
    </row>
    <row r="20" spans="1:13" x14ac:dyDescent="0.3">
      <c r="A20" s="102">
        <v>453005500013</v>
      </c>
      <c r="B20" s="26">
        <v>910</v>
      </c>
      <c r="C20" s="26">
        <v>199010</v>
      </c>
      <c r="D20" s="110" t="s">
        <v>6434</v>
      </c>
      <c r="E20" s="26" t="s">
        <v>47</v>
      </c>
      <c r="F20" s="26">
        <v>20310</v>
      </c>
      <c r="G20" s="8">
        <v>265016.33</v>
      </c>
      <c r="H20" s="119"/>
      <c r="I20" s="8"/>
      <c r="M20" s="12">
        <f t="shared" si="0"/>
        <v>0.62338253666857102</v>
      </c>
    </row>
    <row r="21" spans="1:13" x14ac:dyDescent="0.3">
      <c r="A21" s="102">
        <v>453005500014</v>
      </c>
      <c r="B21" s="26">
        <v>910</v>
      </c>
      <c r="C21" s="26">
        <v>199010</v>
      </c>
      <c r="D21" s="110" t="s">
        <v>6434</v>
      </c>
      <c r="E21" s="26" t="s">
        <v>47</v>
      </c>
      <c r="F21" s="26">
        <v>20310</v>
      </c>
      <c r="G21" s="8">
        <v>235948.41</v>
      </c>
      <c r="H21" s="119"/>
      <c r="I21" s="8"/>
      <c r="M21" s="12">
        <f t="shared" si="0"/>
        <v>0.62338348202562865</v>
      </c>
    </row>
    <row r="22" spans="1:13" x14ac:dyDescent="0.3">
      <c r="A22" s="102">
        <v>453005500015</v>
      </c>
      <c r="B22" s="26">
        <v>910</v>
      </c>
      <c r="C22" s="26">
        <v>199503</v>
      </c>
      <c r="D22" s="110" t="s">
        <v>6434</v>
      </c>
      <c r="E22" s="26" t="s">
        <v>47</v>
      </c>
      <c r="F22" s="26">
        <v>20310</v>
      </c>
      <c r="G22" s="8">
        <v>299367.15000000002</v>
      </c>
      <c r="H22" s="119"/>
      <c r="I22" s="8"/>
      <c r="M22" s="12">
        <f t="shared" si="0"/>
        <v>0.62338136541121913</v>
      </c>
    </row>
    <row r="23" spans="1:13" x14ac:dyDescent="0.3">
      <c r="A23" s="102">
        <v>453005500016</v>
      </c>
      <c r="B23" s="26">
        <v>910</v>
      </c>
      <c r="C23" s="26">
        <v>199010</v>
      </c>
      <c r="D23" s="110" t="s">
        <v>6434</v>
      </c>
      <c r="E23" s="26" t="s">
        <v>47</v>
      </c>
      <c r="F23" s="26">
        <v>20310</v>
      </c>
      <c r="G23" s="8">
        <v>245626.45</v>
      </c>
      <c r="H23" s="119"/>
      <c r="I23" s="8"/>
      <c r="M23" s="12">
        <f t="shared" si="0"/>
        <v>0.62338186567795817</v>
      </c>
    </row>
    <row r="24" spans="1:13" x14ac:dyDescent="0.3">
      <c r="A24" s="102">
        <v>453005500017</v>
      </c>
      <c r="B24" s="26">
        <v>910</v>
      </c>
      <c r="C24" s="26">
        <v>199010</v>
      </c>
      <c r="D24" s="110" t="s">
        <v>6434</v>
      </c>
      <c r="E24" s="26" t="s">
        <v>47</v>
      </c>
      <c r="F24" s="26">
        <v>20310</v>
      </c>
      <c r="G24" s="8">
        <v>153943.21</v>
      </c>
      <c r="H24" s="119"/>
      <c r="I24" s="8"/>
      <c r="M24" s="12">
        <f t="shared" si="0"/>
        <v>0.62338257078275638</v>
      </c>
    </row>
    <row r="25" spans="1:13" x14ac:dyDescent="0.3">
      <c r="A25" s="102">
        <v>453005500018</v>
      </c>
      <c r="B25" s="26">
        <v>910</v>
      </c>
      <c r="C25" s="26">
        <v>199010</v>
      </c>
      <c r="D25" s="110" t="s">
        <v>6434</v>
      </c>
      <c r="E25" s="26" t="s">
        <v>47</v>
      </c>
      <c r="F25" s="26">
        <v>20310</v>
      </c>
      <c r="G25" s="8">
        <v>164159.64000000001</v>
      </c>
      <c r="H25" s="119"/>
      <c r="I25" s="8"/>
      <c r="M25" s="12">
        <f t="shared" si="0"/>
        <v>0.62338084293608775</v>
      </c>
    </row>
    <row r="26" spans="1:13" x14ac:dyDescent="0.3">
      <c r="A26" s="102">
        <v>453005500019</v>
      </c>
      <c r="B26" s="26">
        <v>910</v>
      </c>
      <c r="C26" s="26">
        <v>200207</v>
      </c>
      <c r="D26" s="110" t="s">
        <v>6434</v>
      </c>
      <c r="E26" s="26" t="s">
        <v>47</v>
      </c>
      <c r="F26" s="26">
        <v>20310</v>
      </c>
      <c r="G26" s="8">
        <v>1066737.8899999999</v>
      </c>
      <c r="H26" s="119"/>
      <c r="I26" s="8"/>
      <c r="M26" s="12">
        <f t="shared" si="0"/>
        <v>0.6233822608400188</v>
      </c>
    </row>
    <row r="27" spans="1:13" x14ac:dyDescent="0.3">
      <c r="A27" s="102">
        <v>453005500020</v>
      </c>
      <c r="B27" s="26">
        <v>910</v>
      </c>
      <c r="C27" s="26">
        <v>200207</v>
      </c>
      <c r="D27" s="110" t="s">
        <v>6434</v>
      </c>
      <c r="E27" s="26" t="s">
        <v>47</v>
      </c>
      <c r="F27" s="26">
        <v>20310</v>
      </c>
      <c r="G27" s="8">
        <v>844342.02</v>
      </c>
      <c r="H27" s="119"/>
      <c r="I27" s="8"/>
      <c r="M27" s="12">
        <f t="shared" si="0"/>
        <v>0.62338228608327806</v>
      </c>
    </row>
    <row r="28" spans="1:13" x14ac:dyDescent="0.3">
      <c r="A28" s="102">
        <v>453005500330</v>
      </c>
      <c r="B28" s="26">
        <v>910</v>
      </c>
      <c r="C28" s="26">
        <v>201110</v>
      </c>
      <c r="D28" s="110" t="s">
        <v>6434</v>
      </c>
      <c r="E28" s="26" t="s">
        <v>47</v>
      </c>
      <c r="F28" s="26">
        <v>20310</v>
      </c>
      <c r="G28" s="8">
        <v>18527.25</v>
      </c>
      <c r="H28" s="119"/>
      <c r="I28" s="8"/>
      <c r="M28" s="12">
        <f t="shared" si="0"/>
        <v>0.62340005006783383</v>
      </c>
    </row>
    <row r="29" spans="1:13" x14ac:dyDescent="0.3">
      <c r="A29" s="102">
        <v>453005500331</v>
      </c>
      <c r="B29" s="26">
        <v>910</v>
      </c>
      <c r="C29" s="26">
        <v>201110</v>
      </c>
      <c r="D29" s="110" t="s">
        <v>6434</v>
      </c>
      <c r="E29" s="26" t="s">
        <v>47</v>
      </c>
      <c r="F29" s="26">
        <v>20310</v>
      </c>
      <c r="G29" s="8">
        <v>18527.27</v>
      </c>
      <c r="H29" s="119"/>
      <c r="I29" s="8"/>
      <c r="M29" s="12">
        <f t="shared" si="0"/>
        <v>0.62340030350239062</v>
      </c>
    </row>
    <row r="30" spans="1:13" x14ac:dyDescent="0.3">
      <c r="A30" s="102">
        <v>453005500332</v>
      </c>
      <c r="B30" s="26">
        <v>910</v>
      </c>
      <c r="C30" s="26">
        <v>201107</v>
      </c>
      <c r="D30" s="110" t="s">
        <v>6434</v>
      </c>
      <c r="E30" s="26" t="s">
        <v>47</v>
      </c>
      <c r="F30" s="26">
        <v>20310</v>
      </c>
      <c r="G30" s="8">
        <v>226842.73</v>
      </c>
      <c r="H30" s="119"/>
      <c r="I30" s="8"/>
      <c r="M30" s="12">
        <f t="shared" si="0"/>
        <v>0.62321177681352602</v>
      </c>
    </row>
    <row r="31" spans="1:13" x14ac:dyDescent="0.3">
      <c r="A31" s="102">
        <v>453005500333</v>
      </c>
      <c r="B31" s="26">
        <v>910</v>
      </c>
      <c r="C31" s="26">
        <v>201111</v>
      </c>
      <c r="D31" s="110" t="s">
        <v>6434</v>
      </c>
      <c r="E31" s="26" t="s">
        <v>47</v>
      </c>
      <c r="F31" s="26">
        <v>20310</v>
      </c>
      <c r="G31" s="8">
        <v>78699.08</v>
      </c>
      <c r="H31" s="119"/>
      <c r="I31" s="8"/>
      <c r="M31" s="12">
        <f t="shared" si="0"/>
        <v>0.62340003342794015</v>
      </c>
    </row>
    <row r="32" spans="1:13" x14ac:dyDescent="0.3">
      <c r="A32" s="102">
        <v>453005500334</v>
      </c>
      <c r="B32" s="26">
        <v>910</v>
      </c>
      <c r="C32" s="26">
        <v>201111</v>
      </c>
      <c r="D32" s="110" t="s">
        <v>6434</v>
      </c>
      <c r="E32" s="26" t="s">
        <v>47</v>
      </c>
      <c r="F32" s="26">
        <v>20310</v>
      </c>
      <c r="G32" s="8">
        <v>78517.88</v>
      </c>
      <c r="H32" s="119"/>
      <c r="I32" s="8"/>
      <c r="M32" s="12">
        <f t="shared" si="0"/>
        <v>0.62339996371606277</v>
      </c>
    </row>
    <row r="33" spans="1:18" x14ac:dyDescent="0.3">
      <c r="A33" s="102">
        <v>453005500335</v>
      </c>
      <c r="B33" s="26">
        <v>910</v>
      </c>
      <c r="C33" s="26">
        <v>201211</v>
      </c>
      <c r="D33" s="110" t="s">
        <v>6434</v>
      </c>
      <c r="E33" s="26" t="s">
        <v>47</v>
      </c>
      <c r="F33" s="26">
        <v>20310</v>
      </c>
      <c r="G33" s="8">
        <v>17561</v>
      </c>
      <c r="H33" s="119"/>
      <c r="I33" s="8"/>
      <c r="M33" s="12">
        <f t="shared" si="0"/>
        <v>0.62339987759906734</v>
      </c>
    </row>
    <row r="34" spans="1:18" x14ac:dyDescent="0.3">
      <c r="A34" s="102">
        <v>453005500379</v>
      </c>
      <c r="B34" s="26">
        <v>910</v>
      </c>
      <c r="C34" s="26">
        <v>201307</v>
      </c>
      <c r="D34" s="110" t="s">
        <v>6434</v>
      </c>
      <c r="E34" s="26" t="s">
        <v>47</v>
      </c>
      <c r="F34" s="26">
        <v>20310</v>
      </c>
      <c r="G34" s="8">
        <v>72002.539999999994</v>
      </c>
      <c r="H34" s="119"/>
      <c r="I34" s="8"/>
      <c r="M34" s="12">
        <f t="shared" si="0"/>
        <v>0.62340158329758277</v>
      </c>
    </row>
    <row r="35" spans="1:18" x14ac:dyDescent="0.3">
      <c r="A35" s="102">
        <v>453005500380</v>
      </c>
      <c r="B35" s="26">
        <v>910</v>
      </c>
      <c r="C35" s="26">
        <v>201307</v>
      </c>
      <c r="D35" s="110" t="s">
        <v>6434</v>
      </c>
      <c r="E35" s="26" t="s">
        <v>47</v>
      </c>
      <c r="F35" s="26">
        <v>20310</v>
      </c>
      <c r="G35" s="8">
        <v>72001.539999999994</v>
      </c>
      <c r="H35" s="119"/>
      <c r="I35" s="8"/>
      <c r="M35" s="12">
        <f t="shared" si="0"/>
        <v>0.62339837663608266</v>
      </c>
    </row>
    <row r="36" spans="1:18" x14ac:dyDescent="0.3">
      <c r="A36" s="102">
        <v>453005500598</v>
      </c>
      <c r="B36" s="26">
        <v>910</v>
      </c>
      <c r="C36" s="26">
        <v>201611</v>
      </c>
      <c r="D36" s="110" t="s">
        <v>6434</v>
      </c>
      <c r="E36" s="26" t="s">
        <v>47</v>
      </c>
      <c r="F36" s="26">
        <v>20310</v>
      </c>
      <c r="G36" s="8">
        <v>149525.68</v>
      </c>
      <c r="H36" s="119"/>
      <c r="I36" s="8"/>
      <c r="M36" s="12">
        <f t="shared" si="0"/>
        <v>0.62300001862429311</v>
      </c>
    </row>
    <row r="37" spans="1:18" x14ac:dyDescent="0.3">
      <c r="A37" s="102">
        <v>453005500607</v>
      </c>
      <c r="B37" s="26">
        <v>910</v>
      </c>
      <c r="C37" s="26">
        <v>201712</v>
      </c>
      <c r="D37" s="110" t="s">
        <v>6434</v>
      </c>
      <c r="E37" s="26" t="s">
        <v>47</v>
      </c>
      <c r="F37" s="26">
        <v>20310</v>
      </c>
      <c r="G37" s="8">
        <v>3121.16</v>
      </c>
      <c r="L37" s="11"/>
      <c r="M37" s="12">
        <f t="shared" si="0"/>
        <v>0.62300095012255774</v>
      </c>
      <c r="O37" s="103"/>
      <c r="P37" s="103"/>
      <c r="Q37" s="103"/>
      <c r="R37" s="35"/>
    </row>
    <row r="38" spans="1:18" x14ac:dyDescent="0.3">
      <c r="A38" s="102">
        <v>453005500617</v>
      </c>
      <c r="B38" s="26">
        <v>910</v>
      </c>
      <c r="C38" s="26">
        <v>201711</v>
      </c>
      <c r="D38" s="110" t="s">
        <v>6434</v>
      </c>
      <c r="E38" s="26" t="s">
        <v>47</v>
      </c>
      <c r="F38" s="26">
        <v>20310</v>
      </c>
      <c r="G38" s="8">
        <v>29340.400000000001</v>
      </c>
      <c r="H38" s="119"/>
      <c r="I38" s="8"/>
      <c r="K38" s="119"/>
      <c r="L38" s="11"/>
      <c r="M38" s="12">
        <f t="shared" si="0"/>
        <v>0.62300006752260417</v>
      </c>
      <c r="N38" s="119"/>
      <c r="O38" s="103"/>
      <c r="P38" s="103"/>
      <c r="Q38" s="103"/>
      <c r="R38" s="35"/>
    </row>
    <row r="39" spans="1:18" x14ac:dyDescent="0.3">
      <c r="A39" s="102">
        <v>453005500618</v>
      </c>
      <c r="B39" s="26">
        <v>910</v>
      </c>
      <c r="C39" s="26">
        <v>201711</v>
      </c>
      <c r="D39" s="110" t="s">
        <v>6434</v>
      </c>
      <c r="E39" s="26" t="s">
        <v>47</v>
      </c>
      <c r="F39" s="26">
        <v>20310</v>
      </c>
      <c r="G39" s="8">
        <v>29340.23</v>
      </c>
      <c r="H39" s="119"/>
      <c r="I39" s="8"/>
      <c r="K39" s="119"/>
      <c r="L39" s="11"/>
      <c r="M39" s="12">
        <f t="shared" si="0"/>
        <v>0.6229998972291797</v>
      </c>
      <c r="N39" s="119"/>
      <c r="O39" s="103"/>
      <c r="P39" s="103"/>
      <c r="Q39" s="103"/>
      <c r="R39" s="35"/>
    </row>
    <row r="40" spans="1:18" x14ac:dyDescent="0.3">
      <c r="A40" s="102">
        <v>453005500640</v>
      </c>
      <c r="B40" s="26">
        <v>910</v>
      </c>
      <c r="C40" s="26">
        <v>201712</v>
      </c>
      <c r="D40" s="110" t="s">
        <v>6434</v>
      </c>
      <c r="E40" s="26" t="s">
        <v>47</v>
      </c>
      <c r="F40" s="26">
        <v>20310</v>
      </c>
      <c r="G40" s="9">
        <v>34002.639999999999</v>
      </c>
      <c r="H40" s="119"/>
      <c r="I40" s="8"/>
      <c r="K40" s="119"/>
      <c r="L40" s="11"/>
      <c r="M40" s="12">
        <f t="shared" si="0"/>
        <v>0.62299995895848348</v>
      </c>
      <c r="N40" s="119"/>
      <c r="O40" s="103"/>
      <c r="P40" s="103"/>
      <c r="Q40" s="103"/>
      <c r="R40" s="35"/>
    </row>
    <row r="41" spans="1:18" x14ac:dyDescent="0.3">
      <c r="A41" s="102">
        <v>453005500686</v>
      </c>
      <c r="B41" s="26">
        <v>910</v>
      </c>
      <c r="C41" s="167">
        <v>201812</v>
      </c>
      <c r="D41" s="110" t="s">
        <v>6434</v>
      </c>
      <c r="E41" s="26" t="s">
        <v>47</v>
      </c>
      <c r="F41" s="26">
        <v>20310</v>
      </c>
      <c r="G41" s="146">
        <v>56057.31</v>
      </c>
      <c r="H41" s="119" t="s">
        <v>6521</v>
      </c>
      <c r="I41" s="8"/>
      <c r="K41" s="119" t="s">
        <v>6558</v>
      </c>
      <c r="L41" s="44">
        <f>R41</f>
        <v>9992.2217300000048</v>
      </c>
      <c r="M41" s="12">
        <f t="shared" si="0"/>
        <v>0.623</v>
      </c>
      <c r="N41" s="106" t="s">
        <v>6559</v>
      </c>
      <c r="O41" s="103">
        <f>G41+G81</f>
        <v>106018.51</v>
      </c>
      <c r="P41" s="103">
        <f>O41*0.623</f>
        <v>66049.531730000002</v>
      </c>
      <c r="Q41" s="103">
        <f>G41</f>
        <v>56057.31</v>
      </c>
      <c r="R41" s="35">
        <f>P41-Q41</f>
        <v>9992.2217300000048</v>
      </c>
    </row>
    <row r="42" spans="1:18" x14ac:dyDescent="0.3">
      <c r="A42" s="1"/>
      <c r="B42" s="1"/>
      <c r="C42" s="1"/>
      <c r="D42" s="47"/>
      <c r="E42" s="1"/>
      <c r="F42" s="83" t="s">
        <v>6527</v>
      </c>
      <c r="G42" s="22">
        <f>SUM(G8:G41)</f>
        <v>5731252.1100000003</v>
      </c>
      <c r="H42" s="122"/>
      <c r="I42" s="8"/>
    </row>
    <row r="43" spans="1:18" x14ac:dyDescent="0.3">
      <c r="A43" s="1"/>
      <c r="B43" s="1"/>
      <c r="C43" s="1"/>
      <c r="F43" s="17" t="s">
        <v>6513</v>
      </c>
      <c r="G43" s="43">
        <f>+L46</f>
        <v>9992.2217300000048</v>
      </c>
      <c r="H43" s="119"/>
      <c r="I43" s="8"/>
      <c r="J43" s="8"/>
      <c r="K43" s="8"/>
      <c r="L43" s="8"/>
      <c r="M43" s="22"/>
    </row>
    <row r="44" spans="1:18" x14ac:dyDescent="0.3">
      <c r="A44" s="1"/>
      <c r="B44" s="1"/>
      <c r="C44" s="1"/>
      <c r="F44" s="26" t="s">
        <v>6517</v>
      </c>
      <c r="G44" s="8">
        <f>-SUM(I8:I40)</f>
        <v>0</v>
      </c>
      <c r="H44" s="119"/>
      <c r="I44" s="8"/>
      <c r="J44" s="8"/>
      <c r="K44" s="8"/>
      <c r="L44" s="8"/>
      <c r="M44" s="22"/>
    </row>
    <row r="45" spans="1:18" x14ac:dyDescent="0.3">
      <c r="A45" s="1"/>
      <c r="B45" s="1"/>
      <c r="C45" s="1"/>
      <c r="F45" s="17" t="s">
        <v>6528</v>
      </c>
      <c r="G45" s="8">
        <v>0</v>
      </c>
      <c r="H45" s="119"/>
      <c r="I45" s="8"/>
      <c r="J45" s="8"/>
      <c r="K45" s="8"/>
      <c r="L45" s="8"/>
    </row>
    <row r="46" spans="1:18" x14ac:dyDescent="0.3">
      <c r="A46" s="1"/>
      <c r="B46" s="1"/>
      <c r="C46" s="1"/>
      <c r="F46" s="17"/>
      <c r="G46" s="18">
        <f>SUM(G42:G45)</f>
        <v>5741244.3317300007</v>
      </c>
      <c r="H46" s="123"/>
      <c r="I46" s="18">
        <f>SUM(I2:I44)</f>
        <v>0</v>
      </c>
      <c r="J46" s="18">
        <f>SUM(J2:J44)</f>
        <v>1779.71</v>
      </c>
      <c r="K46" s="18"/>
      <c r="L46" s="18">
        <f>SUM(L2:L44)</f>
        <v>9992.2217300000048</v>
      </c>
      <c r="M46" s="21">
        <f>+G46/G88</f>
        <v>0.62342854525505631</v>
      </c>
    </row>
    <row r="47" spans="1:18" x14ac:dyDescent="0.3">
      <c r="A47" s="1"/>
      <c r="B47" s="1"/>
      <c r="C47" s="1"/>
      <c r="D47" s="47"/>
      <c r="E47" s="1"/>
      <c r="F47" s="1"/>
      <c r="G47" s="22"/>
      <c r="H47" s="122"/>
    </row>
    <row r="48" spans="1:18" x14ac:dyDescent="0.3">
      <c r="A48" s="1"/>
      <c r="B48" s="1"/>
      <c r="C48" s="1"/>
      <c r="D48" s="47"/>
      <c r="E48" s="1"/>
      <c r="F48" s="1"/>
      <c r="G48" s="22"/>
      <c r="H48" s="122"/>
    </row>
    <row r="49" spans="1:14" x14ac:dyDescent="0.3">
      <c r="A49" s="102">
        <v>553005500001</v>
      </c>
      <c r="B49" s="26">
        <v>270</v>
      </c>
      <c r="C49" s="26">
        <v>199110</v>
      </c>
      <c r="D49" s="110" t="s">
        <v>6434</v>
      </c>
      <c r="E49" s="26" t="s">
        <v>47</v>
      </c>
      <c r="F49" s="26" t="s">
        <v>124</v>
      </c>
      <c r="G49" s="16">
        <v>20129</v>
      </c>
      <c r="H49" s="119"/>
    </row>
    <row r="50" spans="1:14" x14ac:dyDescent="0.3">
      <c r="A50" s="102">
        <v>553005500001</v>
      </c>
      <c r="B50" s="26">
        <v>670</v>
      </c>
      <c r="C50" s="26">
        <v>199110</v>
      </c>
      <c r="D50" s="110" t="s">
        <v>6434</v>
      </c>
      <c r="E50" s="26" t="s">
        <v>47</v>
      </c>
      <c r="F50" s="26" t="s">
        <v>124</v>
      </c>
      <c r="G50" s="16">
        <v>5697</v>
      </c>
      <c r="H50" s="119"/>
      <c r="N50" s="94"/>
    </row>
    <row r="51" spans="1:14" x14ac:dyDescent="0.3">
      <c r="A51" s="102">
        <v>553005500001</v>
      </c>
      <c r="B51" s="26">
        <v>910</v>
      </c>
      <c r="C51" s="26">
        <v>199010</v>
      </c>
      <c r="D51" s="110" t="s">
        <v>6434</v>
      </c>
      <c r="E51" s="26" t="s">
        <v>47</v>
      </c>
      <c r="F51" s="26" t="s">
        <v>124</v>
      </c>
      <c r="G51" s="16">
        <v>24777</v>
      </c>
      <c r="H51" s="119"/>
      <c r="N51" s="94"/>
    </row>
    <row r="52" spans="1:14" x14ac:dyDescent="0.3">
      <c r="A52" s="102">
        <v>553005500006</v>
      </c>
      <c r="B52" s="26">
        <v>270</v>
      </c>
      <c r="C52" s="26">
        <v>199109</v>
      </c>
      <c r="D52" s="110" t="s">
        <v>6434</v>
      </c>
      <c r="E52" s="26" t="s">
        <v>47</v>
      </c>
      <c r="F52" s="26" t="s">
        <v>124</v>
      </c>
      <c r="G52" s="16">
        <v>21750</v>
      </c>
      <c r="H52" s="119"/>
      <c r="N52" s="94"/>
    </row>
    <row r="53" spans="1:14" x14ac:dyDescent="0.3">
      <c r="A53" s="102">
        <v>553005500006</v>
      </c>
      <c r="B53" s="26">
        <v>780</v>
      </c>
      <c r="C53" s="26">
        <v>199010</v>
      </c>
      <c r="D53" s="110" t="s">
        <v>6434</v>
      </c>
      <c r="E53" s="26" t="s">
        <v>47</v>
      </c>
      <c r="F53" s="26" t="s">
        <v>124</v>
      </c>
      <c r="G53" s="16">
        <v>5158</v>
      </c>
      <c r="H53" s="119"/>
      <c r="N53" s="94"/>
    </row>
    <row r="54" spans="1:14" x14ac:dyDescent="0.3">
      <c r="A54" s="102">
        <v>553005500006</v>
      </c>
      <c r="B54" s="26">
        <v>910</v>
      </c>
      <c r="C54" s="26">
        <v>199010</v>
      </c>
      <c r="D54" s="110" t="s">
        <v>6434</v>
      </c>
      <c r="E54" s="26" t="s">
        <v>47</v>
      </c>
      <c r="F54" s="26" t="s">
        <v>124</v>
      </c>
      <c r="G54" s="16">
        <v>55991</v>
      </c>
      <c r="H54" s="119"/>
      <c r="N54" s="94"/>
    </row>
    <row r="55" spans="1:14" x14ac:dyDescent="0.3">
      <c r="A55" s="102">
        <v>553005500008</v>
      </c>
      <c r="B55" s="26">
        <v>910</v>
      </c>
      <c r="C55" s="26">
        <v>199010</v>
      </c>
      <c r="D55" s="110" t="s">
        <v>6434</v>
      </c>
      <c r="E55" s="26" t="s">
        <v>47</v>
      </c>
      <c r="F55" s="26" t="s">
        <v>124</v>
      </c>
      <c r="G55" s="16">
        <v>51657</v>
      </c>
      <c r="H55" s="119"/>
      <c r="N55" s="94"/>
    </row>
    <row r="56" spans="1:14" x14ac:dyDescent="0.3">
      <c r="A56" s="102">
        <v>553005500009</v>
      </c>
      <c r="B56" s="26">
        <v>910</v>
      </c>
      <c r="C56" s="26">
        <v>199010</v>
      </c>
      <c r="D56" s="110" t="s">
        <v>6434</v>
      </c>
      <c r="E56" s="26" t="s">
        <v>47</v>
      </c>
      <c r="F56" s="26" t="s">
        <v>124</v>
      </c>
      <c r="G56" s="16">
        <v>124221</v>
      </c>
      <c r="H56" s="119"/>
      <c r="N56" s="94"/>
    </row>
    <row r="57" spans="1:14" x14ac:dyDescent="0.3">
      <c r="A57" s="102">
        <v>553005500010</v>
      </c>
      <c r="B57" s="26">
        <v>910</v>
      </c>
      <c r="C57" s="26">
        <v>199010</v>
      </c>
      <c r="D57" s="110" t="s">
        <v>6434</v>
      </c>
      <c r="E57" s="26" t="s">
        <v>47</v>
      </c>
      <c r="F57" s="26" t="s">
        <v>124</v>
      </c>
      <c r="G57" s="16">
        <v>166472</v>
      </c>
      <c r="H57" s="119"/>
      <c r="N57" s="94"/>
    </row>
    <row r="58" spans="1:14" x14ac:dyDescent="0.3">
      <c r="A58" s="102">
        <v>553005500011</v>
      </c>
      <c r="B58" s="26">
        <v>910</v>
      </c>
      <c r="C58" s="26">
        <v>199503</v>
      </c>
      <c r="D58" s="110" t="s">
        <v>6434</v>
      </c>
      <c r="E58" s="26" t="s">
        <v>47</v>
      </c>
      <c r="F58" s="26" t="s">
        <v>124</v>
      </c>
      <c r="G58" s="16">
        <v>303896</v>
      </c>
      <c r="H58" s="119"/>
      <c r="N58" s="94"/>
    </row>
    <row r="59" spans="1:14" x14ac:dyDescent="0.3">
      <c r="A59" s="102">
        <v>553005500012</v>
      </c>
      <c r="B59" s="26">
        <v>910</v>
      </c>
      <c r="C59" s="26">
        <v>199010</v>
      </c>
      <c r="D59" s="110" t="s">
        <v>6434</v>
      </c>
      <c r="E59" s="26" t="s">
        <v>47</v>
      </c>
      <c r="F59" s="26" t="s">
        <v>124</v>
      </c>
      <c r="G59" s="16">
        <v>168932</v>
      </c>
      <c r="H59" s="119"/>
      <c r="N59" s="94"/>
    </row>
    <row r="60" spans="1:14" x14ac:dyDescent="0.3">
      <c r="A60" s="102">
        <v>553005500013</v>
      </c>
      <c r="B60" s="26">
        <v>910</v>
      </c>
      <c r="C60" s="26">
        <v>199010</v>
      </c>
      <c r="D60" s="110" t="s">
        <v>6434</v>
      </c>
      <c r="E60" s="26" t="s">
        <v>47</v>
      </c>
      <c r="F60" s="26" t="s">
        <v>124</v>
      </c>
      <c r="G60" s="16">
        <v>160110</v>
      </c>
      <c r="H60" s="119"/>
      <c r="N60" s="94"/>
    </row>
    <row r="61" spans="1:14" x14ac:dyDescent="0.3">
      <c r="A61" s="102">
        <v>553005500014</v>
      </c>
      <c r="B61" s="26">
        <v>910</v>
      </c>
      <c r="C61" s="26">
        <v>199010</v>
      </c>
      <c r="D61" s="110" t="s">
        <v>6434</v>
      </c>
      <c r="E61" s="26" t="s">
        <v>47</v>
      </c>
      <c r="F61" s="26" t="s">
        <v>124</v>
      </c>
      <c r="G61" s="16">
        <v>142548</v>
      </c>
      <c r="H61" s="119"/>
      <c r="N61" s="94"/>
    </row>
    <row r="62" spans="1:14" x14ac:dyDescent="0.3">
      <c r="A62" s="102">
        <v>553005500015</v>
      </c>
      <c r="B62" s="26">
        <v>910</v>
      </c>
      <c r="C62" s="26">
        <v>199503</v>
      </c>
      <c r="D62" s="110" t="s">
        <v>6434</v>
      </c>
      <c r="E62" s="26" t="s">
        <v>47</v>
      </c>
      <c r="F62" s="26" t="s">
        <v>124</v>
      </c>
      <c r="G62" s="16">
        <v>180864</v>
      </c>
      <c r="H62" s="119"/>
      <c r="N62" s="94"/>
    </row>
    <row r="63" spans="1:14" x14ac:dyDescent="0.3">
      <c r="A63" s="102">
        <v>553005500016</v>
      </c>
      <c r="B63" s="26">
        <v>910</v>
      </c>
      <c r="C63" s="26">
        <v>199010</v>
      </c>
      <c r="D63" s="110" t="s">
        <v>6434</v>
      </c>
      <c r="E63" s="26" t="s">
        <v>47</v>
      </c>
      <c r="F63" s="26" t="s">
        <v>124</v>
      </c>
      <c r="G63" s="16">
        <v>148396</v>
      </c>
      <c r="H63" s="119"/>
      <c r="N63" s="94"/>
    </row>
    <row r="64" spans="1:14" x14ac:dyDescent="0.3">
      <c r="A64" s="102">
        <v>553005500017</v>
      </c>
      <c r="B64" s="26">
        <v>910</v>
      </c>
      <c r="C64" s="26">
        <v>199010</v>
      </c>
      <c r="D64" s="110" t="s">
        <v>6434</v>
      </c>
      <c r="E64" s="26" t="s">
        <v>47</v>
      </c>
      <c r="F64" s="26" t="s">
        <v>124</v>
      </c>
      <c r="G64" s="16">
        <v>93005</v>
      </c>
      <c r="H64" s="119"/>
      <c r="N64" s="94"/>
    </row>
    <row r="65" spans="1:14" x14ac:dyDescent="0.3">
      <c r="A65" s="102">
        <v>553005500018</v>
      </c>
      <c r="B65" s="26">
        <v>910</v>
      </c>
      <c r="C65" s="26">
        <v>199010</v>
      </c>
      <c r="D65" s="110" t="s">
        <v>6434</v>
      </c>
      <c r="E65" s="26" t="s">
        <v>47</v>
      </c>
      <c r="F65" s="26" t="s">
        <v>124</v>
      </c>
      <c r="G65" s="16">
        <v>99178</v>
      </c>
      <c r="H65" s="119"/>
      <c r="N65" s="94"/>
    </row>
    <row r="66" spans="1:14" x14ac:dyDescent="0.3">
      <c r="A66" s="102">
        <v>553005500019</v>
      </c>
      <c r="B66" s="26">
        <v>910</v>
      </c>
      <c r="C66" s="26">
        <v>200207</v>
      </c>
      <c r="D66" s="110" t="s">
        <v>6434</v>
      </c>
      <c r="E66" s="26" t="s">
        <v>47</v>
      </c>
      <c r="F66" s="26" t="s">
        <v>124</v>
      </c>
      <c r="G66" s="16">
        <v>644472</v>
      </c>
      <c r="H66" s="119"/>
      <c r="N66" s="94"/>
    </row>
    <row r="67" spans="1:14" x14ac:dyDescent="0.3">
      <c r="A67" s="102">
        <v>553005500020</v>
      </c>
      <c r="B67" s="26">
        <v>910</v>
      </c>
      <c r="C67" s="26">
        <v>200207</v>
      </c>
      <c r="D67" s="110" t="s">
        <v>6434</v>
      </c>
      <c r="E67" s="26" t="s">
        <v>47</v>
      </c>
      <c r="F67" s="26" t="s">
        <v>124</v>
      </c>
      <c r="G67" s="16">
        <v>510111</v>
      </c>
      <c r="H67" s="119"/>
      <c r="N67" s="94"/>
    </row>
    <row r="68" spans="1:14" x14ac:dyDescent="0.3">
      <c r="A68" s="102">
        <v>553005500330</v>
      </c>
      <c r="B68" s="26">
        <v>910</v>
      </c>
      <c r="C68" s="26">
        <v>201110</v>
      </c>
      <c r="D68" s="110" t="s">
        <v>6434</v>
      </c>
      <c r="E68" s="26" t="s">
        <v>47</v>
      </c>
      <c r="F68" s="26" t="s">
        <v>124</v>
      </c>
      <c r="G68" s="16">
        <v>11192.43</v>
      </c>
      <c r="H68" s="119"/>
      <c r="N68" s="94"/>
    </row>
    <row r="69" spans="1:14" x14ac:dyDescent="0.3">
      <c r="A69" s="102">
        <v>553005500331</v>
      </c>
      <c r="B69" s="26">
        <v>910</v>
      </c>
      <c r="C69" s="26">
        <v>201110</v>
      </c>
      <c r="D69" s="110" t="s">
        <v>6434</v>
      </c>
      <c r="E69" s="26" t="s">
        <v>47</v>
      </c>
      <c r="F69" s="26" t="s">
        <v>124</v>
      </c>
      <c r="G69" s="16">
        <v>11192.43</v>
      </c>
      <c r="H69" s="119"/>
      <c r="N69" s="94"/>
    </row>
    <row r="70" spans="1:14" x14ac:dyDescent="0.3">
      <c r="A70" s="102">
        <v>553005500332</v>
      </c>
      <c r="B70" s="26">
        <v>910</v>
      </c>
      <c r="C70" s="26">
        <v>201107</v>
      </c>
      <c r="D70" s="110" t="s">
        <v>6434</v>
      </c>
      <c r="E70" s="26" t="s">
        <v>47</v>
      </c>
      <c r="F70" s="26" t="s">
        <v>124</v>
      </c>
      <c r="G70" s="16">
        <v>137147.07</v>
      </c>
      <c r="H70" s="119"/>
      <c r="N70" s="94"/>
    </row>
    <row r="71" spans="1:14" x14ac:dyDescent="0.3">
      <c r="A71" s="102">
        <v>553005500333</v>
      </c>
      <c r="B71" s="26">
        <v>910</v>
      </c>
      <c r="C71" s="26">
        <v>201111</v>
      </c>
      <c r="D71" s="110" t="s">
        <v>6434</v>
      </c>
      <c r="E71" s="26" t="s">
        <v>47</v>
      </c>
      <c r="F71" s="26" t="s">
        <v>124</v>
      </c>
      <c r="G71" s="16">
        <v>47542.62</v>
      </c>
      <c r="H71" s="119"/>
      <c r="N71" s="94"/>
    </row>
    <row r="72" spans="1:14" x14ac:dyDescent="0.3">
      <c r="A72" s="102">
        <v>553005500334</v>
      </c>
      <c r="B72" s="26">
        <v>910</v>
      </c>
      <c r="C72" s="26">
        <v>201111</v>
      </c>
      <c r="D72" s="110" t="s">
        <v>6434</v>
      </c>
      <c r="E72" s="26" t="s">
        <v>47</v>
      </c>
      <c r="F72" s="26" t="s">
        <v>124</v>
      </c>
      <c r="G72" s="16">
        <v>47433.17</v>
      </c>
      <c r="H72" s="119"/>
      <c r="N72" s="94"/>
    </row>
    <row r="73" spans="1:14" x14ac:dyDescent="0.3">
      <c r="A73" s="102">
        <v>553005500335</v>
      </c>
      <c r="B73" s="26">
        <v>910</v>
      </c>
      <c r="C73" s="26">
        <v>201211</v>
      </c>
      <c r="D73" s="110" t="s">
        <v>6434</v>
      </c>
      <c r="E73" s="26" t="s">
        <v>47</v>
      </c>
      <c r="F73" s="26" t="s">
        <v>124</v>
      </c>
      <c r="G73" s="16">
        <v>10608.72</v>
      </c>
      <c r="H73" s="119"/>
      <c r="N73" s="94"/>
    </row>
    <row r="74" spans="1:14" x14ac:dyDescent="0.3">
      <c r="A74" s="102">
        <v>553005500379</v>
      </c>
      <c r="B74" s="26">
        <v>910</v>
      </c>
      <c r="C74" s="26">
        <v>201307</v>
      </c>
      <c r="D74" s="110" t="s">
        <v>6434</v>
      </c>
      <c r="E74" s="26" t="s">
        <v>47</v>
      </c>
      <c r="F74" s="26" t="s">
        <v>124</v>
      </c>
      <c r="G74" s="16">
        <v>43496.91</v>
      </c>
      <c r="H74" s="119"/>
      <c r="N74" s="94"/>
    </row>
    <row r="75" spans="1:14" x14ac:dyDescent="0.3">
      <c r="A75" s="102">
        <v>553005500380</v>
      </c>
      <c r="B75" s="26">
        <v>910</v>
      </c>
      <c r="C75" s="26">
        <v>201307</v>
      </c>
      <c r="D75" s="110" t="s">
        <v>6434</v>
      </c>
      <c r="E75" s="26" t="s">
        <v>47</v>
      </c>
      <c r="F75" s="26" t="s">
        <v>124</v>
      </c>
      <c r="G75" s="16">
        <v>43496.9</v>
      </c>
      <c r="H75" s="119"/>
      <c r="N75" s="94"/>
    </row>
    <row r="76" spans="1:14" x14ac:dyDescent="0.3">
      <c r="A76" s="102">
        <v>553005500598</v>
      </c>
      <c r="B76" s="26">
        <v>910</v>
      </c>
      <c r="C76" s="26">
        <v>201611</v>
      </c>
      <c r="D76" s="110" t="s">
        <v>6434</v>
      </c>
      <c r="E76" s="26" t="s">
        <v>47</v>
      </c>
      <c r="F76" s="26" t="s">
        <v>124</v>
      </c>
      <c r="G76" s="16">
        <v>90483.43</v>
      </c>
      <c r="H76" s="119"/>
      <c r="N76" s="94"/>
    </row>
    <row r="77" spans="1:14" x14ac:dyDescent="0.3">
      <c r="A77" s="102">
        <v>553005500607</v>
      </c>
      <c r="B77" s="26">
        <v>910</v>
      </c>
      <c r="C77" s="26">
        <v>201712</v>
      </c>
      <c r="D77" s="110" t="s">
        <v>6434</v>
      </c>
      <c r="E77" s="26" t="s">
        <v>47</v>
      </c>
      <c r="F77" s="26" t="s">
        <v>124</v>
      </c>
      <c r="G77" s="16">
        <v>1888.72</v>
      </c>
      <c r="H77"/>
      <c r="L77" s="11"/>
    </row>
    <row r="78" spans="1:14" x14ac:dyDescent="0.3">
      <c r="A78" s="102">
        <v>553005500617</v>
      </c>
      <c r="B78" s="26">
        <v>910</v>
      </c>
      <c r="C78" s="26">
        <v>201711</v>
      </c>
      <c r="D78" s="110" t="s">
        <v>6434</v>
      </c>
      <c r="E78" s="26" t="s">
        <v>47</v>
      </c>
      <c r="F78" s="26" t="s">
        <v>124</v>
      </c>
      <c r="G78" s="16">
        <v>17754.939999999999</v>
      </c>
      <c r="H78" s="119"/>
      <c r="K78" s="119"/>
      <c r="L78" s="11"/>
      <c r="N78" s="119"/>
    </row>
    <row r="79" spans="1:14" x14ac:dyDescent="0.3">
      <c r="A79" s="102">
        <v>553005500618</v>
      </c>
      <c r="B79" s="26">
        <v>910</v>
      </c>
      <c r="C79" s="26">
        <v>201711</v>
      </c>
      <c r="D79" s="110" t="s">
        <v>6434</v>
      </c>
      <c r="E79" s="26" t="s">
        <v>47</v>
      </c>
      <c r="F79" s="26" t="s">
        <v>124</v>
      </c>
      <c r="G79" s="16">
        <v>17754.849999999999</v>
      </c>
      <c r="H79" s="119"/>
      <c r="K79" s="119"/>
      <c r="L79" s="11"/>
      <c r="N79" s="119"/>
    </row>
    <row r="80" spans="1:14" x14ac:dyDescent="0.3">
      <c r="A80" s="102">
        <v>553005500640</v>
      </c>
      <c r="B80" s="26">
        <v>910</v>
      </c>
      <c r="C80" s="26">
        <v>201712</v>
      </c>
      <c r="D80" s="110" t="s">
        <v>6434</v>
      </c>
      <c r="E80" s="26" t="s">
        <v>47</v>
      </c>
      <c r="F80" s="26" t="s">
        <v>124</v>
      </c>
      <c r="G80" s="166">
        <v>20576.240000000002</v>
      </c>
      <c r="H80" s="119"/>
      <c r="K80" s="119"/>
      <c r="L80" s="11"/>
      <c r="N80" s="119"/>
    </row>
    <row r="81" spans="1:14" x14ac:dyDescent="0.3">
      <c r="A81" s="102">
        <v>553005500686</v>
      </c>
      <c r="B81" s="26">
        <v>910</v>
      </c>
      <c r="C81" s="167">
        <v>201812</v>
      </c>
      <c r="D81" s="110" t="s">
        <v>6434</v>
      </c>
      <c r="E81" s="26" t="s">
        <v>47</v>
      </c>
      <c r="F81" s="26" t="s">
        <v>124</v>
      </c>
      <c r="G81" s="71">
        <v>49961.2</v>
      </c>
      <c r="H81" s="119" t="s">
        <v>6575</v>
      </c>
      <c r="K81" s="119" t="s">
        <v>6558</v>
      </c>
      <c r="L81" s="44">
        <f>-L41</f>
        <v>-9992.2217300000048</v>
      </c>
      <c r="N81" s="106" t="s">
        <v>6559</v>
      </c>
    </row>
    <row r="82" spans="1:14" x14ac:dyDescent="0.3">
      <c r="F82" s="83" t="s">
        <v>6530</v>
      </c>
      <c r="G82" s="22">
        <f>SUM(G49:G81)</f>
        <v>3477893.6300000013</v>
      </c>
      <c r="H82" s="122"/>
    </row>
    <row r="83" spans="1:14" x14ac:dyDescent="0.3">
      <c r="F83" s="17" t="s">
        <v>6513</v>
      </c>
      <c r="G83" s="43">
        <f>-G43</f>
        <v>-9992.2217300000048</v>
      </c>
      <c r="H83" s="119"/>
      <c r="I83" s="8"/>
      <c r="J83" s="8"/>
      <c r="K83" s="8"/>
      <c r="L83" s="8"/>
      <c r="M83" s="22"/>
    </row>
    <row r="84" spans="1:14" x14ac:dyDescent="0.3">
      <c r="F84" s="26" t="s">
        <v>6517</v>
      </c>
      <c r="G84" s="8">
        <f>SUM(I49:I80)</f>
        <v>0</v>
      </c>
      <c r="H84" s="119"/>
      <c r="I84" s="8"/>
      <c r="J84" s="8"/>
      <c r="K84" s="8"/>
      <c r="L84" s="8"/>
      <c r="M84" s="22"/>
    </row>
    <row r="85" spans="1:14" x14ac:dyDescent="0.3">
      <c r="F85" s="17" t="s">
        <v>6528</v>
      </c>
      <c r="G85" s="8"/>
      <c r="H85" s="119"/>
      <c r="I85" s="8"/>
      <c r="J85" s="8"/>
      <c r="K85" s="8"/>
      <c r="L85" s="8"/>
    </row>
    <row r="86" spans="1:14" x14ac:dyDescent="0.3">
      <c r="F86" s="17"/>
      <c r="G86" s="18">
        <f>+G82-G85-G84+G83</f>
        <v>3467901.4082700014</v>
      </c>
      <c r="H86" s="123"/>
      <c r="I86" s="18">
        <f>SUM(I50:I84)</f>
        <v>0</v>
      </c>
      <c r="J86" s="18">
        <f>SUM(J50:J84)</f>
        <v>0</v>
      </c>
      <c r="K86" s="18"/>
      <c r="L86" s="18">
        <f>SUM(L49:L84)</f>
        <v>-9992.2217300000048</v>
      </c>
      <c r="M86" s="21">
        <f>+G86/G88</f>
        <v>0.37657145474494363</v>
      </c>
    </row>
    <row r="88" spans="1:14" ht="15" thickBot="1" x14ac:dyDescent="0.35">
      <c r="G88" s="39">
        <f>+G46+G86</f>
        <v>9209145.7400000021</v>
      </c>
      <c r="H88" s="124"/>
      <c r="I88" s="39">
        <f>+I46+I86</f>
        <v>0</v>
      </c>
      <c r="J88" s="39">
        <f>+J46+J86</f>
        <v>1779.71</v>
      </c>
      <c r="K88" s="39"/>
      <c r="L88" s="39">
        <f>+L46+L86</f>
        <v>0</v>
      </c>
    </row>
    <row r="89" spans="1:14" ht="15" thickTop="1" x14ac:dyDescent="0.3">
      <c r="A89" s="106" t="s">
        <v>6576</v>
      </c>
    </row>
    <row r="90" spans="1:14" x14ac:dyDescent="0.3">
      <c r="A90" s="106"/>
    </row>
    <row r="91" spans="1:14" x14ac:dyDescent="0.3">
      <c r="A91" s="45"/>
    </row>
  </sheetData>
  <printOptions horizontalCentered="1"/>
  <pageMargins left="0.70866141732283505" right="0.70866141732283505" top="0.74803149606299202" bottom="0.74803149606299202" header="0.31496062992126" footer="0.31496062992126"/>
  <pageSetup scale="67" fitToHeight="0" orientation="landscape" r:id="rId1"/>
  <headerFooter>
    <oddFooter>&amp;L&amp;Z&amp;F\&amp;A</oddFooter>
  </headerFooter>
  <rowBreaks count="1" manualBreakCount="1">
    <brk id="4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D58B7-9620-4CA2-AAB1-8C5999465183}">
  <sheetPr>
    <tabColor rgb="FF92D050"/>
    <pageSetUpPr fitToPage="1"/>
  </sheetPr>
  <dimension ref="A1:R58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" customWidth="1"/>
    <col min="6" max="6" width="10.33203125" customWidth="1"/>
    <col min="7" max="7" width="13.88671875" bestFit="1" customWidth="1"/>
    <col min="8" max="8" width="3.33203125" style="121" customWidth="1"/>
    <col min="9" max="9" width="11.5546875" bestFit="1" customWidth="1"/>
    <col min="10" max="10" width="9.6640625" customWidth="1"/>
    <col min="11" max="11" width="3.109375" customWidth="1"/>
    <col min="12" max="12" width="11.6640625" bestFit="1" customWidth="1"/>
    <col min="13" max="13" width="12.33203125" bestFit="1" customWidth="1"/>
    <col min="14" max="14" width="5.109375" bestFit="1" customWidth="1"/>
    <col min="15" max="15" width="12.6640625" customWidth="1"/>
    <col min="16" max="16" width="13.88671875" customWidth="1"/>
    <col min="17" max="17" width="12.109375" bestFit="1" customWidth="1"/>
    <col min="18" max="18" width="11.6640625" bestFit="1" customWidth="1"/>
  </cols>
  <sheetData>
    <row r="1" spans="1:18" ht="15.6" x14ac:dyDescent="0.3">
      <c r="A1" s="27" t="s">
        <v>6766</v>
      </c>
      <c r="D1" s="28"/>
      <c r="E1" t="s">
        <v>6507</v>
      </c>
    </row>
    <row r="2" spans="1:18" ht="15.6" x14ac:dyDescent="0.3">
      <c r="A2" s="27" t="s">
        <v>6611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8" spans="1:18" x14ac:dyDescent="0.3">
      <c r="A8" s="102">
        <v>457005500026</v>
      </c>
      <c r="B8" s="26">
        <v>615</v>
      </c>
      <c r="C8" s="26">
        <v>200012</v>
      </c>
      <c r="D8" s="110" t="s">
        <v>6434</v>
      </c>
      <c r="E8" s="26" t="s">
        <v>47</v>
      </c>
      <c r="F8" s="26">
        <v>20310</v>
      </c>
      <c r="G8" s="8">
        <v>327377.14</v>
      </c>
      <c r="H8" s="119"/>
      <c r="I8" s="8"/>
      <c r="M8" s="12">
        <f t="shared" ref="M8:M14" si="0">+(G8+L8)/(G8+G32)</f>
        <v>0.62338298034964978</v>
      </c>
    </row>
    <row r="9" spans="1:18" x14ac:dyDescent="0.3">
      <c r="A9" s="102">
        <v>457005500026</v>
      </c>
      <c r="B9" s="26">
        <v>780</v>
      </c>
      <c r="C9" s="26">
        <v>200012</v>
      </c>
      <c r="D9" s="110" t="s">
        <v>6434</v>
      </c>
      <c r="E9" s="26" t="s">
        <v>47</v>
      </c>
      <c r="F9" s="26">
        <v>20310</v>
      </c>
      <c r="G9" s="8">
        <v>156190.48000000001</v>
      </c>
      <c r="H9" s="119"/>
      <c r="I9" s="8"/>
      <c r="M9" s="12">
        <f t="shared" si="0"/>
        <v>0.62338180255967712</v>
      </c>
    </row>
    <row r="10" spans="1:18" x14ac:dyDescent="0.3">
      <c r="A10" s="102">
        <v>457005500026</v>
      </c>
      <c r="B10" s="26">
        <v>84</v>
      </c>
      <c r="C10" s="26">
        <v>200512</v>
      </c>
      <c r="D10" s="110" t="s">
        <v>6434</v>
      </c>
      <c r="E10" s="26" t="s">
        <v>47</v>
      </c>
      <c r="F10" s="26">
        <v>20310</v>
      </c>
      <c r="G10" s="8">
        <v>32922.870000000003</v>
      </c>
      <c r="H10" s="119"/>
      <c r="I10" s="8"/>
      <c r="M10" s="12">
        <f t="shared" si="0"/>
        <v>0.62338725390231586</v>
      </c>
    </row>
    <row r="11" spans="1:18" x14ac:dyDescent="0.3">
      <c r="A11" s="102">
        <v>457005500053</v>
      </c>
      <c r="B11" s="26">
        <v>780</v>
      </c>
      <c r="C11" s="26">
        <v>200901</v>
      </c>
      <c r="D11" s="110" t="s">
        <v>6434</v>
      </c>
      <c r="E11" s="26" t="s">
        <v>47</v>
      </c>
      <c r="F11" s="26">
        <v>20310</v>
      </c>
      <c r="G11" s="8">
        <v>13282.31</v>
      </c>
      <c r="H11" s="119" t="s">
        <v>6521</v>
      </c>
      <c r="I11" s="8">
        <v>2542.0100000000002</v>
      </c>
      <c r="K11" s="119" t="s">
        <v>6558</v>
      </c>
      <c r="L11" s="44">
        <f>R11</f>
        <v>-954.63520000000062</v>
      </c>
      <c r="M11" s="12">
        <f t="shared" si="0"/>
        <v>0.623</v>
      </c>
      <c r="N11" s="106" t="s">
        <v>6612</v>
      </c>
      <c r="O11" s="103">
        <f>G11+G35</f>
        <v>19787.599999999999</v>
      </c>
      <c r="P11" s="103">
        <f>O11*0.623</f>
        <v>12327.674799999999</v>
      </c>
      <c r="Q11" s="103">
        <f>G11</f>
        <v>13282.31</v>
      </c>
      <c r="R11" s="35">
        <f>P11-Q11</f>
        <v>-954.63520000000062</v>
      </c>
    </row>
    <row r="12" spans="1:18" x14ac:dyDescent="0.3">
      <c r="A12" s="102">
        <v>457005500063</v>
      </c>
      <c r="B12" s="26">
        <v>150</v>
      </c>
      <c r="C12" s="26">
        <v>201011</v>
      </c>
      <c r="D12" s="110" t="s">
        <v>6434</v>
      </c>
      <c r="E12" s="26" t="s">
        <v>47</v>
      </c>
      <c r="F12" s="26">
        <v>20310</v>
      </c>
      <c r="G12" s="8">
        <v>138654.73000000001</v>
      </c>
      <c r="H12" s="119"/>
      <c r="I12" s="8"/>
      <c r="K12" s="119"/>
      <c r="L12" s="11"/>
      <c r="M12" s="12">
        <f t="shared" si="0"/>
        <v>0.62339998712328415</v>
      </c>
      <c r="N12" s="106"/>
      <c r="O12" s="103"/>
      <c r="P12" s="103"/>
      <c r="Q12" s="103"/>
      <c r="R12" s="35"/>
    </row>
    <row r="13" spans="1:18" x14ac:dyDescent="0.3">
      <c r="A13" s="102">
        <v>457005500063</v>
      </c>
      <c r="B13" s="26">
        <v>615</v>
      </c>
      <c r="C13" s="26">
        <v>201011</v>
      </c>
      <c r="D13" s="110" t="s">
        <v>6434</v>
      </c>
      <c r="E13" s="26" t="s">
        <v>47</v>
      </c>
      <c r="F13" s="26">
        <v>20310</v>
      </c>
      <c r="G13" s="8">
        <v>75573.09</v>
      </c>
      <c r="H13" s="119"/>
      <c r="I13" s="8"/>
      <c r="M13" s="12">
        <f t="shared" si="0"/>
        <v>0.62339997866816954</v>
      </c>
    </row>
    <row r="14" spans="1:18" x14ac:dyDescent="0.3">
      <c r="A14" s="102">
        <v>457005500063</v>
      </c>
      <c r="B14" s="26">
        <v>84</v>
      </c>
      <c r="C14" s="26">
        <v>201011</v>
      </c>
      <c r="D14" s="110" t="s">
        <v>6434</v>
      </c>
      <c r="E14" s="26" t="s">
        <v>47</v>
      </c>
      <c r="F14" s="26">
        <v>20310</v>
      </c>
      <c r="G14" s="9">
        <v>11943.37</v>
      </c>
      <c r="H14" s="119"/>
      <c r="I14" s="8"/>
      <c r="K14" s="119"/>
      <c r="L14" s="11"/>
      <c r="M14" s="12">
        <f t="shared" si="0"/>
        <v>0.62340024730627719</v>
      </c>
      <c r="N14" s="106"/>
      <c r="O14" s="103"/>
      <c r="P14" s="103"/>
      <c r="Q14" s="103"/>
      <c r="R14" s="35"/>
    </row>
    <row r="15" spans="1:18" x14ac:dyDescent="0.3">
      <c r="A15" s="102">
        <v>457005500084</v>
      </c>
      <c r="B15" s="26">
        <v>615</v>
      </c>
      <c r="C15" s="26">
        <v>201108</v>
      </c>
      <c r="D15" s="110" t="s">
        <v>6434</v>
      </c>
      <c r="E15" s="26" t="s">
        <v>47</v>
      </c>
      <c r="F15" s="26">
        <v>20310</v>
      </c>
      <c r="G15" s="9">
        <v>388868.35</v>
      </c>
      <c r="H15" s="119"/>
      <c r="I15" s="8"/>
      <c r="K15" s="119"/>
      <c r="L15" s="11"/>
      <c r="M15" s="12">
        <f t="shared" ref="M15:M24" si="1">+(G15+L15)/(G15+G39)</f>
        <v>0.62340000280544816</v>
      </c>
      <c r="N15" s="106"/>
      <c r="O15" s="103"/>
      <c r="P15" s="103"/>
      <c r="Q15" s="103"/>
      <c r="R15" s="35"/>
    </row>
    <row r="16" spans="1:18" x14ac:dyDescent="0.3">
      <c r="A16" s="102">
        <v>457005500084</v>
      </c>
      <c r="B16" s="26">
        <v>721</v>
      </c>
      <c r="C16" s="26">
        <v>201108</v>
      </c>
      <c r="D16" s="110" t="s">
        <v>6434</v>
      </c>
      <c r="E16" s="26" t="s">
        <v>47</v>
      </c>
      <c r="F16" s="26">
        <v>20310</v>
      </c>
      <c r="G16" s="9">
        <v>74396.19</v>
      </c>
      <c r="H16" s="119"/>
      <c r="I16" s="8"/>
      <c r="K16" s="119"/>
      <c r="L16" s="11"/>
      <c r="M16" s="12">
        <f t="shared" si="1"/>
        <v>0.62340001513330756</v>
      </c>
      <c r="N16" s="106"/>
      <c r="O16" s="103"/>
      <c r="P16" s="103"/>
      <c r="Q16" s="103"/>
      <c r="R16" s="35"/>
    </row>
    <row r="17" spans="1:18" x14ac:dyDescent="0.3">
      <c r="A17" s="102">
        <v>457005500124</v>
      </c>
      <c r="B17" s="26">
        <v>615</v>
      </c>
      <c r="C17" s="26">
        <v>201409</v>
      </c>
      <c r="D17" s="110" t="s">
        <v>6434</v>
      </c>
      <c r="E17" s="26" t="s">
        <v>47</v>
      </c>
      <c r="F17" s="26">
        <v>20310</v>
      </c>
      <c r="G17" s="9">
        <v>46862.07</v>
      </c>
      <c r="H17" s="119"/>
      <c r="I17" s="8"/>
      <c r="K17" s="119"/>
      <c r="L17" s="11"/>
      <c r="M17" s="12">
        <f t="shared" si="1"/>
        <v>0.62339976517783668</v>
      </c>
      <c r="N17" s="106"/>
      <c r="O17" s="103"/>
      <c r="P17" s="103"/>
      <c r="Q17" s="103"/>
      <c r="R17" s="35"/>
    </row>
    <row r="18" spans="1:18" x14ac:dyDescent="0.3">
      <c r="A18" s="102">
        <v>457005500173</v>
      </c>
      <c r="B18" s="26">
        <v>615</v>
      </c>
      <c r="C18" s="26">
        <v>197809</v>
      </c>
      <c r="D18" s="110" t="s">
        <v>6434</v>
      </c>
      <c r="E18" s="26" t="s">
        <v>47</v>
      </c>
      <c r="F18" s="26">
        <v>20310</v>
      </c>
      <c r="G18" s="9">
        <v>4509.78</v>
      </c>
      <c r="H18" s="119"/>
      <c r="I18" s="8"/>
      <c r="K18" s="119"/>
      <c r="L18" s="11"/>
      <c r="M18" s="12">
        <f t="shared" si="1"/>
        <v>0.62299932861985796</v>
      </c>
      <c r="N18" s="106"/>
      <c r="O18" s="103"/>
      <c r="P18" s="103"/>
      <c r="Q18" s="103"/>
      <c r="R18" s="35"/>
    </row>
    <row r="19" spans="1:18" x14ac:dyDescent="0.3">
      <c r="A19" s="102">
        <v>457005500174</v>
      </c>
      <c r="B19" s="26">
        <v>150</v>
      </c>
      <c r="C19" s="26">
        <v>199712</v>
      </c>
      <c r="D19" s="110" t="s">
        <v>6434</v>
      </c>
      <c r="E19" s="26" t="s">
        <v>47</v>
      </c>
      <c r="F19" s="26">
        <v>20310</v>
      </c>
      <c r="G19" s="9">
        <v>161048.23000000001</v>
      </c>
      <c r="H19" s="119"/>
      <c r="I19" s="8"/>
      <c r="K19" s="119"/>
      <c r="L19" s="11"/>
      <c r="M19" s="12">
        <f t="shared" si="1"/>
        <v>0.62300000487419205</v>
      </c>
      <c r="N19" s="106"/>
      <c r="O19" s="103"/>
      <c r="P19" s="103"/>
      <c r="Q19" s="103"/>
      <c r="R19" s="35"/>
    </row>
    <row r="20" spans="1:18" x14ac:dyDescent="0.3">
      <c r="A20" s="102">
        <v>457005500174</v>
      </c>
      <c r="B20" s="26">
        <v>580</v>
      </c>
      <c r="C20" s="26">
        <v>199712</v>
      </c>
      <c r="D20" s="110" t="s">
        <v>6434</v>
      </c>
      <c r="E20" s="26" t="s">
        <v>47</v>
      </c>
      <c r="F20" s="26">
        <v>20310</v>
      </c>
      <c r="G20" s="9">
        <v>15997.27</v>
      </c>
      <c r="H20" s="119"/>
      <c r="I20" s="8"/>
      <c r="K20" s="119"/>
      <c r="L20" s="11"/>
      <c r="M20" s="12">
        <f t="shared" si="1"/>
        <v>0.62300002336648774</v>
      </c>
      <c r="N20" s="106"/>
      <c r="O20" s="103"/>
      <c r="P20" s="103"/>
      <c r="Q20" s="103"/>
      <c r="R20" s="35"/>
    </row>
    <row r="21" spans="1:18" x14ac:dyDescent="0.3">
      <c r="A21" s="102">
        <v>457005500174</v>
      </c>
      <c r="B21" s="26">
        <v>615</v>
      </c>
      <c r="C21" s="26">
        <v>199712</v>
      </c>
      <c r="D21" s="110" t="s">
        <v>6434</v>
      </c>
      <c r="E21" s="26" t="s">
        <v>47</v>
      </c>
      <c r="F21" s="26">
        <v>20310</v>
      </c>
      <c r="G21" s="9">
        <v>197472.15</v>
      </c>
      <c r="H21" s="119"/>
      <c r="I21" s="8"/>
      <c r="K21" s="119"/>
      <c r="L21" s="11"/>
      <c r="M21" s="12">
        <f t="shared" si="1"/>
        <v>0.62300000624665308</v>
      </c>
      <c r="N21" s="106"/>
      <c r="O21" s="103"/>
      <c r="P21" s="103"/>
      <c r="Q21" s="103"/>
      <c r="R21" s="35"/>
    </row>
    <row r="22" spans="1:18" x14ac:dyDescent="0.3">
      <c r="A22" s="102">
        <v>457005500213</v>
      </c>
      <c r="B22" s="26">
        <v>615</v>
      </c>
      <c r="C22" s="172">
        <v>201812</v>
      </c>
      <c r="D22" s="110" t="s">
        <v>6434</v>
      </c>
      <c r="E22" s="26" t="s">
        <v>47</v>
      </c>
      <c r="F22" s="26">
        <v>20310</v>
      </c>
      <c r="G22" s="9">
        <v>-23455.279999999999</v>
      </c>
      <c r="H22" s="119" t="s">
        <v>6521</v>
      </c>
      <c r="I22" s="8"/>
      <c r="K22" s="119" t="s">
        <v>6558</v>
      </c>
      <c r="L22" s="44">
        <f>R22</f>
        <v>35915.279999999999</v>
      </c>
      <c r="M22" s="12">
        <f>+(G22+L22)/(G22+G46)</f>
        <v>0.623</v>
      </c>
      <c r="N22" s="106" t="s">
        <v>6612</v>
      </c>
      <c r="O22" s="103">
        <f>G22+G46</f>
        <v>20000</v>
      </c>
      <c r="P22" s="103">
        <f>O22*0.623</f>
        <v>12460</v>
      </c>
      <c r="Q22" s="103">
        <f>G22</f>
        <v>-23455.279999999999</v>
      </c>
      <c r="R22" s="35">
        <f>P22-Q22</f>
        <v>35915.279999999999</v>
      </c>
    </row>
    <row r="23" spans="1:18" x14ac:dyDescent="0.3">
      <c r="A23" s="102">
        <v>457905500084</v>
      </c>
      <c r="B23" s="26">
        <v>615</v>
      </c>
      <c r="C23" s="26">
        <v>201108</v>
      </c>
      <c r="D23" s="110" t="s">
        <v>6434</v>
      </c>
      <c r="E23" s="26" t="s">
        <v>47</v>
      </c>
      <c r="F23" s="26">
        <v>20310</v>
      </c>
      <c r="G23" s="9">
        <v>-388868.35</v>
      </c>
      <c r="H23" s="119"/>
      <c r="I23" s="8"/>
      <c r="K23" s="119"/>
      <c r="L23" s="11"/>
      <c r="M23" s="12">
        <f t="shared" si="1"/>
        <v>0.62340000280544816</v>
      </c>
      <c r="N23" s="106"/>
      <c r="O23" s="103"/>
      <c r="P23" s="103"/>
      <c r="Q23" s="103"/>
      <c r="R23" s="35"/>
    </row>
    <row r="24" spans="1:18" x14ac:dyDescent="0.3">
      <c r="A24" s="102">
        <v>457905500084</v>
      </c>
      <c r="B24" s="26">
        <v>721</v>
      </c>
      <c r="C24" s="26">
        <v>201108</v>
      </c>
      <c r="D24" s="110" t="s">
        <v>6434</v>
      </c>
      <c r="E24" s="26" t="s">
        <v>47</v>
      </c>
      <c r="F24" s="26">
        <v>20310</v>
      </c>
      <c r="G24" s="146">
        <v>-74396.19</v>
      </c>
      <c r="H24" s="119"/>
      <c r="I24" s="8"/>
      <c r="K24" s="119"/>
      <c r="L24" s="11"/>
      <c r="M24" s="12">
        <f t="shared" si="1"/>
        <v>0.62340001513330756</v>
      </c>
      <c r="N24" s="106"/>
      <c r="O24" s="103"/>
      <c r="P24" s="103"/>
      <c r="Q24" s="103"/>
      <c r="R24" s="35"/>
    </row>
    <row r="25" spans="1:18" x14ac:dyDescent="0.3">
      <c r="A25" s="1"/>
      <c r="B25" s="1"/>
      <c r="C25" s="1"/>
      <c r="D25" s="47"/>
      <c r="E25" s="1"/>
      <c r="F25" s="83" t="s">
        <v>6527</v>
      </c>
      <c r="G25" s="22">
        <f>SUM(G8:G24)</f>
        <v>1158378.21</v>
      </c>
      <c r="H25" s="122"/>
      <c r="I25" s="8"/>
    </row>
    <row r="26" spans="1:18" x14ac:dyDescent="0.3">
      <c r="A26" s="1"/>
      <c r="B26" s="1"/>
      <c r="C26" s="1"/>
      <c r="F26" s="17" t="s">
        <v>6513</v>
      </c>
      <c r="G26" s="43">
        <f>+L29</f>
        <v>34960.644799999995</v>
      </c>
      <c r="H26" s="119"/>
      <c r="I26" s="8"/>
      <c r="J26" s="8"/>
      <c r="K26" s="8"/>
      <c r="L26" s="8"/>
      <c r="M26" s="22"/>
    </row>
    <row r="27" spans="1:18" x14ac:dyDescent="0.3">
      <c r="A27" s="1"/>
      <c r="B27" s="1"/>
      <c r="C27" s="1"/>
      <c r="F27" s="26" t="s">
        <v>6517</v>
      </c>
      <c r="G27" s="8">
        <f>-SUM(I8:I14)</f>
        <v>-2542.0100000000002</v>
      </c>
      <c r="H27" s="119"/>
      <c r="I27" s="8"/>
      <c r="J27" s="8"/>
      <c r="K27" s="8"/>
      <c r="L27" s="8"/>
      <c r="M27" s="22"/>
    </row>
    <row r="28" spans="1:18" x14ac:dyDescent="0.3">
      <c r="A28" s="1"/>
      <c r="B28" s="1"/>
      <c r="C28" s="1"/>
      <c r="F28" s="17" t="s">
        <v>6528</v>
      </c>
      <c r="G28" s="8">
        <v>0</v>
      </c>
      <c r="H28" s="119"/>
      <c r="I28" s="8"/>
      <c r="J28" s="8"/>
      <c r="K28" s="8"/>
      <c r="L28" s="8"/>
    </row>
    <row r="29" spans="1:18" x14ac:dyDescent="0.3">
      <c r="A29" s="1"/>
      <c r="B29" s="1"/>
      <c r="C29" s="1"/>
      <c r="F29" s="17"/>
      <c r="G29" s="18">
        <f>SUM(G25:G28)</f>
        <v>1190796.8447999998</v>
      </c>
      <c r="H29" s="123"/>
      <c r="I29" s="18">
        <f>SUM(I2:I27)</f>
        <v>2542.0100000000002</v>
      </c>
      <c r="J29" s="18">
        <f>SUM(J2:J27)</f>
        <v>0</v>
      </c>
      <c r="K29" s="18"/>
      <c r="L29" s="18">
        <f>SUM(L7:L27)</f>
        <v>34960.644799999995</v>
      </c>
      <c r="M29" s="21">
        <f>+G29/G55</f>
        <v>0.62276187223111001</v>
      </c>
    </row>
    <row r="30" spans="1:18" x14ac:dyDescent="0.3">
      <c r="A30" s="1"/>
      <c r="B30" s="1"/>
      <c r="C30" s="1"/>
      <c r="D30" s="47"/>
      <c r="E30" s="1"/>
      <c r="F30" s="1"/>
      <c r="G30" s="22"/>
      <c r="H30" s="122"/>
    </row>
    <row r="31" spans="1:18" x14ac:dyDescent="0.3">
      <c r="A31" s="1"/>
      <c r="B31" s="1"/>
      <c r="C31" s="1"/>
      <c r="D31" s="47"/>
      <c r="E31" s="1"/>
      <c r="F31" s="1"/>
      <c r="G31" s="22"/>
      <c r="H31" s="122"/>
    </row>
    <row r="32" spans="1:18" x14ac:dyDescent="0.3">
      <c r="A32" s="102">
        <v>557005500026</v>
      </c>
      <c r="B32" s="26">
        <v>615</v>
      </c>
      <c r="C32" s="26">
        <v>200012</v>
      </c>
      <c r="D32" s="110" t="s">
        <v>6434</v>
      </c>
      <c r="E32" s="26" t="s">
        <v>47</v>
      </c>
      <c r="F32" s="26" t="s">
        <v>124</v>
      </c>
      <c r="G32" s="16">
        <v>197785</v>
      </c>
      <c r="H32" s="119"/>
    </row>
    <row r="33" spans="1:14" x14ac:dyDescent="0.3">
      <c r="A33" s="102">
        <v>557005500026</v>
      </c>
      <c r="B33" s="26">
        <v>780</v>
      </c>
      <c r="C33" s="26">
        <v>200012</v>
      </c>
      <c r="D33" s="110" t="s">
        <v>6434</v>
      </c>
      <c r="E33" s="26" t="s">
        <v>47</v>
      </c>
      <c r="F33" s="26" t="s">
        <v>124</v>
      </c>
      <c r="G33" s="16">
        <v>94363</v>
      </c>
      <c r="H33" s="119"/>
    </row>
    <row r="34" spans="1:14" x14ac:dyDescent="0.3">
      <c r="A34" s="102">
        <v>557005500026</v>
      </c>
      <c r="B34" s="26">
        <v>84</v>
      </c>
      <c r="C34" s="26">
        <v>200512</v>
      </c>
      <c r="D34" s="110" t="s">
        <v>6434</v>
      </c>
      <c r="E34" s="26" t="s">
        <v>47</v>
      </c>
      <c r="F34" s="26" t="s">
        <v>124</v>
      </c>
      <c r="G34" s="16">
        <v>19890</v>
      </c>
      <c r="H34" s="119"/>
      <c r="N34" s="94"/>
    </row>
    <row r="35" spans="1:14" x14ac:dyDescent="0.3">
      <c r="A35" s="102">
        <v>557005500053</v>
      </c>
      <c r="B35" s="26">
        <v>780</v>
      </c>
      <c r="C35" s="26">
        <v>200901</v>
      </c>
      <c r="D35" s="110" t="s">
        <v>6434</v>
      </c>
      <c r="E35" s="26" t="s">
        <v>47</v>
      </c>
      <c r="F35" s="26" t="s">
        <v>124</v>
      </c>
      <c r="G35" s="16">
        <v>6505.29</v>
      </c>
      <c r="H35" s="119" t="s">
        <v>6575</v>
      </c>
      <c r="I35">
        <v>17.010000000000002</v>
      </c>
      <c r="K35" s="119" t="s">
        <v>6558</v>
      </c>
      <c r="L35" s="44">
        <f>-L11</f>
        <v>954.63520000000062</v>
      </c>
      <c r="N35" s="106" t="s">
        <v>6612</v>
      </c>
    </row>
    <row r="36" spans="1:14" x14ac:dyDescent="0.3">
      <c r="A36" s="102">
        <v>557005500063</v>
      </c>
      <c r="B36" s="26">
        <v>150</v>
      </c>
      <c r="C36" s="26">
        <v>201011</v>
      </c>
      <c r="D36" s="110" t="s">
        <v>6434</v>
      </c>
      <c r="E36" s="26" t="s">
        <v>47</v>
      </c>
      <c r="F36" s="26" t="s">
        <v>124</v>
      </c>
      <c r="G36" s="16">
        <v>83762.23</v>
      </c>
      <c r="H36" s="119"/>
      <c r="K36" s="119"/>
      <c r="L36" s="11"/>
    </row>
    <row r="37" spans="1:14" x14ac:dyDescent="0.3">
      <c r="A37" s="102">
        <v>557005500063</v>
      </c>
      <c r="B37" s="26">
        <v>615</v>
      </c>
      <c r="C37" s="26">
        <v>201011</v>
      </c>
      <c r="D37" s="110" t="s">
        <v>6434</v>
      </c>
      <c r="E37" s="26" t="s">
        <v>47</v>
      </c>
      <c r="F37" s="26" t="s">
        <v>124</v>
      </c>
      <c r="G37" s="16">
        <v>45654.2</v>
      </c>
      <c r="H37" s="119"/>
    </row>
    <row r="38" spans="1:14" x14ac:dyDescent="0.3">
      <c r="A38" s="102">
        <v>557005500063</v>
      </c>
      <c r="B38" s="26">
        <v>84</v>
      </c>
      <c r="C38" s="26">
        <v>201011</v>
      </c>
      <c r="D38" s="110" t="s">
        <v>6434</v>
      </c>
      <c r="E38" s="26" t="s">
        <v>47</v>
      </c>
      <c r="F38" s="26" t="s">
        <v>124</v>
      </c>
      <c r="G38" s="166">
        <v>7215.06</v>
      </c>
      <c r="H38"/>
    </row>
    <row r="39" spans="1:14" x14ac:dyDescent="0.3">
      <c r="A39" s="102">
        <v>557005500084</v>
      </c>
      <c r="B39" s="26">
        <v>615</v>
      </c>
      <c r="C39" s="26">
        <v>201108</v>
      </c>
      <c r="D39" s="110" t="s">
        <v>6434</v>
      </c>
      <c r="E39" s="26" t="s">
        <v>47</v>
      </c>
      <c r="F39" s="26" t="s">
        <v>124</v>
      </c>
      <c r="G39" s="166">
        <v>234917.9</v>
      </c>
      <c r="H39" s="119"/>
      <c r="K39" s="119"/>
      <c r="L39" s="11"/>
      <c r="N39" s="106"/>
    </row>
    <row r="40" spans="1:14" x14ac:dyDescent="0.3">
      <c r="A40" s="102">
        <v>557005500084</v>
      </c>
      <c r="B40" s="26">
        <v>721</v>
      </c>
      <c r="C40" s="26">
        <v>201108</v>
      </c>
      <c r="D40" s="110" t="s">
        <v>6434</v>
      </c>
      <c r="E40" s="26" t="s">
        <v>47</v>
      </c>
      <c r="F40" s="26" t="s">
        <v>124</v>
      </c>
      <c r="G40" s="166">
        <v>44943.22</v>
      </c>
      <c r="H40" s="119"/>
      <c r="K40" s="119"/>
      <c r="L40" s="11"/>
      <c r="N40" s="106"/>
    </row>
    <row r="41" spans="1:14" x14ac:dyDescent="0.3">
      <c r="A41" s="102">
        <v>557005500124</v>
      </c>
      <c r="B41" s="26">
        <v>615</v>
      </c>
      <c r="C41" s="26">
        <v>201409</v>
      </c>
      <c r="D41" s="110" t="s">
        <v>6434</v>
      </c>
      <c r="E41" s="26" t="s">
        <v>47</v>
      </c>
      <c r="F41" s="26" t="s">
        <v>124</v>
      </c>
      <c r="G41" s="166">
        <v>28309.71</v>
      </c>
      <c r="H41" s="119"/>
      <c r="K41" s="119"/>
      <c r="L41" s="11"/>
      <c r="N41" s="106"/>
    </row>
    <row r="42" spans="1:14" x14ac:dyDescent="0.3">
      <c r="A42" s="102">
        <v>557005500173</v>
      </c>
      <c r="B42" s="26">
        <v>615</v>
      </c>
      <c r="C42" s="26">
        <v>197809</v>
      </c>
      <c r="D42" s="110" t="s">
        <v>6434</v>
      </c>
      <c r="E42" s="26" t="s">
        <v>47</v>
      </c>
      <c r="F42" s="26" t="s">
        <v>124</v>
      </c>
      <c r="G42" s="166">
        <v>2729.04</v>
      </c>
      <c r="H42" s="119"/>
      <c r="K42" s="119"/>
      <c r="L42" s="11"/>
      <c r="N42" s="106"/>
    </row>
    <row r="43" spans="1:14" x14ac:dyDescent="0.3">
      <c r="A43" s="102">
        <v>557005500174</v>
      </c>
      <c r="B43" s="26">
        <v>150</v>
      </c>
      <c r="C43" s="26">
        <v>199712</v>
      </c>
      <c r="D43" s="110" t="s">
        <v>6434</v>
      </c>
      <c r="E43" s="26" t="s">
        <v>47</v>
      </c>
      <c r="F43" s="26" t="s">
        <v>124</v>
      </c>
      <c r="G43" s="166">
        <v>97456.15</v>
      </c>
      <c r="H43" s="119"/>
      <c r="K43" s="119"/>
      <c r="L43" s="11"/>
      <c r="N43" s="106"/>
    </row>
    <row r="44" spans="1:14" x14ac:dyDescent="0.3">
      <c r="A44" s="102">
        <v>557005500174</v>
      </c>
      <c r="B44" s="26">
        <v>580</v>
      </c>
      <c r="C44" s="26">
        <v>199712</v>
      </c>
      <c r="D44" s="110" t="s">
        <v>6434</v>
      </c>
      <c r="E44" s="26" t="s">
        <v>47</v>
      </c>
      <c r="F44" s="26" t="s">
        <v>124</v>
      </c>
      <c r="G44" s="166">
        <v>9680.5300000000007</v>
      </c>
      <c r="H44" s="119"/>
      <c r="K44" s="119"/>
      <c r="L44" s="11"/>
      <c r="N44" s="106"/>
    </row>
    <row r="45" spans="1:14" x14ac:dyDescent="0.3">
      <c r="A45" s="102">
        <v>557005500174</v>
      </c>
      <c r="B45" s="26">
        <v>615</v>
      </c>
      <c r="C45" s="26">
        <v>199712</v>
      </c>
      <c r="D45" s="110" t="s">
        <v>6434</v>
      </c>
      <c r="E45" s="26" t="s">
        <v>47</v>
      </c>
      <c r="F45" s="26" t="s">
        <v>124</v>
      </c>
      <c r="G45" s="166">
        <v>119497.59</v>
      </c>
      <c r="H45" s="119"/>
      <c r="K45" s="119"/>
      <c r="L45" s="11"/>
      <c r="N45" s="106"/>
    </row>
    <row r="46" spans="1:14" x14ac:dyDescent="0.3">
      <c r="A46" s="102">
        <v>557005500213</v>
      </c>
      <c r="B46" s="26">
        <v>615</v>
      </c>
      <c r="C46" s="172">
        <v>201812</v>
      </c>
      <c r="D46" s="110" t="s">
        <v>6434</v>
      </c>
      <c r="E46" s="26" t="s">
        <v>47</v>
      </c>
      <c r="F46" s="26" t="s">
        <v>124</v>
      </c>
      <c r="G46" s="166">
        <v>43455.28</v>
      </c>
      <c r="H46" s="119" t="s">
        <v>6575</v>
      </c>
      <c r="K46" s="119" t="s">
        <v>6558</v>
      </c>
      <c r="L46" s="44">
        <f>-L22</f>
        <v>-35915.279999999999</v>
      </c>
      <c r="N46" s="106" t="s">
        <v>6612</v>
      </c>
    </row>
    <row r="47" spans="1:14" x14ac:dyDescent="0.3">
      <c r="A47" s="102">
        <v>557905500084</v>
      </c>
      <c r="B47" s="26">
        <v>615</v>
      </c>
      <c r="C47" s="26">
        <v>201108</v>
      </c>
      <c r="D47" s="110" t="s">
        <v>6434</v>
      </c>
      <c r="E47" s="26" t="s">
        <v>47</v>
      </c>
      <c r="F47" s="26" t="s">
        <v>124</v>
      </c>
      <c r="G47" s="166">
        <v>-234917.9</v>
      </c>
      <c r="H47" s="119"/>
      <c r="K47" s="119"/>
      <c r="L47" s="11"/>
      <c r="N47" s="106"/>
    </row>
    <row r="48" spans="1:14" x14ac:dyDescent="0.3">
      <c r="A48" s="102">
        <v>557905500084</v>
      </c>
      <c r="B48" s="26">
        <v>721</v>
      </c>
      <c r="C48" s="26">
        <v>201108</v>
      </c>
      <c r="D48" s="110" t="s">
        <v>6434</v>
      </c>
      <c r="E48" s="26" t="s">
        <v>47</v>
      </c>
      <c r="F48" s="26" t="s">
        <v>124</v>
      </c>
      <c r="G48" s="71">
        <v>-44943.22</v>
      </c>
      <c r="H48" s="119"/>
      <c r="K48" s="119"/>
      <c r="L48" s="11"/>
      <c r="N48" s="106"/>
    </row>
    <row r="49" spans="1:13" x14ac:dyDescent="0.3">
      <c r="F49" s="83" t="s">
        <v>6530</v>
      </c>
      <c r="G49" s="22">
        <f>SUM(G32:G48)</f>
        <v>756303.08</v>
      </c>
      <c r="H49" s="122"/>
    </row>
    <row r="50" spans="1:13" x14ac:dyDescent="0.3">
      <c r="F50" s="17" t="s">
        <v>6513</v>
      </c>
      <c r="G50" s="43">
        <f>L53</f>
        <v>-34960.644799999995</v>
      </c>
      <c r="H50" s="119"/>
      <c r="I50" s="8"/>
      <c r="J50" s="8"/>
      <c r="K50" s="8"/>
      <c r="L50" s="8"/>
      <c r="M50" s="22"/>
    </row>
    <row r="51" spans="1:13" x14ac:dyDescent="0.3">
      <c r="F51" s="26" t="s">
        <v>6517</v>
      </c>
      <c r="G51" s="8">
        <f>SUM(I32:I46)</f>
        <v>17.010000000000002</v>
      </c>
      <c r="H51" s="119"/>
      <c r="I51" s="8"/>
      <c r="J51" s="8"/>
      <c r="K51" s="8"/>
      <c r="L51" s="8"/>
      <c r="M51" s="22"/>
    </row>
    <row r="52" spans="1:13" x14ac:dyDescent="0.3">
      <c r="F52" s="17" t="s">
        <v>6528</v>
      </c>
      <c r="G52" s="8"/>
      <c r="H52" s="119"/>
      <c r="I52" s="8"/>
      <c r="J52" s="8"/>
      <c r="K52" s="8"/>
      <c r="L52" s="8"/>
    </row>
    <row r="53" spans="1:13" x14ac:dyDescent="0.3">
      <c r="F53" s="17"/>
      <c r="G53" s="18">
        <f>+G49-G52-G51+G50</f>
        <v>721325.42519999994</v>
      </c>
      <c r="H53" s="123"/>
      <c r="I53" s="18">
        <f>SUM(I34:I51)</f>
        <v>17.010000000000002</v>
      </c>
      <c r="J53" s="18">
        <f>SUM(J34:J51)</f>
        <v>0</v>
      </c>
      <c r="K53" s="18"/>
      <c r="L53" s="18">
        <f>SUM(L32:L51)</f>
        <v>-34960.644799999995</v>
      </c>
      <c r="M53" s="21">
        <f>+G53/G55</f>
        <v>0.37723812776889004</v>
      </c>
    </row>
    <row r="55" spans="1:13" ht="15" thickBot="1" x14ac:dyDescent="0.35">
      <c r="G55" s="39">
        <f>+G29+G53</f>
        <v>1912122.2699999998</v>
      </c>
      <c r="H55" s="124"/>
      <c r="I55" s="39">
        <f>+I29+I53</f>
        <v>2559.0200000000004</v>
      </c>
      <c r="J55" s="39">
        <f>+J29+J53</f>
        <v>0</v>
      </c>
      <c r="K55" s="39"/>
      <c r="L55" s="39">
        <f>+L29+L53</f>
        <v>0</v>
      </c>
    </row>
    <row r="56" spans="1:13" ht="15" thickTop="1" x14ac:dyDescent="0.3">
      <c r="A56" s="106" t="s">
        <v>6576</v>
      </c>
    </row>
    <row r="57" spans="1:13" x14ac:dyDescent="0.3">
      <c r="A57" s="106"/>
    </row>
    <row r="58" spans="1:13" x14ac:dyDescent="0.3">
      <c r="A58" s="45"/>
    </row>
  </sheetData>
  <printOptions horizontalCentered="1"/>
  <pageMargins left="0.70866141732283505" right="0.70866141732283505" top="0.74803149606299202" bottom="0.74803149606299202" header="0.31496062992126" footer="0.31496062992126"/>
  <pageSetup scale="56" orientation="landscape" r:id="rId1"/>
  <headerFooter>
    <oddFooter>&amp;L&amp;Z&amp;F\&amp;A</oddFooter>
  </headerFooter>
  <rowBreaks count="1" manualBreakCount="1">
    <brk id="3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  <pageSetUpPr fitToPage="1"/>
  </sheetPr>
  <dimension ref="A1:R38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4.109375" customWidth="1"/>
    <col min="6" max="6" width="10.33203125" customWidth="1"/>
    <col min="7" max="7" width="13.88671875" bestFit="1" customWidth="1"/>
    <col min="8" max="8" width="3.33203125" style="121" customWidth="1"/>
    <col min="9" max="9" width="9.6640625" bestFit="1" customWidth="1"/>
    <col min="10" max="10" width="9.6640625" customWidth="1"/>
    <col min="11" max="11" width="3.109375" customWidth="1"/>
    <col min="12" max="12" width="11.6640625" bestFit="1" customWidth="1"/>
    <col min="13" max="13" width="12.33203125" bestFit="1" customWidth="1"/>
    <col min="14" max="14" width="5.109375" bestFit="1" customWidth="1"/>
    <col min="15" max="15" width="12.6640625" customWidth="1"/>
    <col min="16" max="16" width="13.88671875" customWidth="1"/>
    <col min="17" max="17" width="12.109375" bestFit="1" customWidth="1"/>
    <col min="18" max="18" width="11.6640625" bestFit="1" customWidth="1"/>
  </cols>
  <sheetData>
    <row r="1" spans="1:18" ht="15.6" x14ac:dyDescent="0.3">
      <c r="A1" s="27" t="s">
        <v>6767</v>
      </c>
      <c r="D1" s="28"/>
      <c r="E1" t="s">
        <v>6507</v>
      </c>
    </row>
    <row r="2" spans="1:18" ht="15.6" x14ac:dyDescent="0.3">
      <c r="A2" s="27" t="s">
        <v>6611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8" spans="1:18" x14ac:dyDescent="0.3">
      <c r="A8" s="102">
        <v>457005600004</v>
      </c>
      <c r="B8" s="26">
        <v>615</v>
      </c>
      <c r="C8" s="26">
        <v>198909</v>
      </c>
      <c r="D8" s="110" t="s">
        <v>6434</v>
      </c>
      <c r="E8" s="26" t="s">
        <v>48</v>
      </c>
      <c r="F8" s="26">
        <v>20310</v>
      </c>
      <c r="G8" s="8">
        <v>828823.24</v>
      </c>
      <c r="H8" s="119"/>
      <c r="I8" s="8"/>
      <c r="M8" s="12">
        <f>+(G8+L8)/(G8+G22)</f>
        <v>0.6233824251279132</v>
      </c>
    </row>
    <row r="9" spans="1:18" x14ac:dyDescent="0.3">
      <c r="A9" s="102">
        <v>457005600004</v>
      </c>
      <c r="B9" s="26">
        <v>780</v>
      </c>
      <c r="C9" s="26">
        <v>198909</v>
      </c>
      <c r="D9" s="110" t="s">
        <v>6434</v>
      </c>
      <c r="E9" s="26" t="s">
        <v>48</v>
      </c>
      <c r="F9" s="26">
        <v>20310</v>
      </c>
      <c r="G9" s="8">
        <v>141873.45000000001</v>
      </c>
      <c r="H9" s="119"/>
      <c r="I9" s="8"/>
      <c r="M9" s="12">
        <f t="shared" ref="M9:M14" si="0">+(G9+L9)/(G9+G23)</f>
        <v>0.62338267502305167</v>
      </c>
    </row>
    <row r="10" spans="1:18" x14ac:dyDescent="0.3">
      <c r="A10" s="102">
        <v>457005600070</v>
      </c>
      <c r="B10" s="26">
        <v>780</v>
      </c>
      <c r="C10" s="26">
        <v>201009</v>
      </c>
      <c r="D10" s="110" t="s">
        <v>6434</v>
      </c>
      <c r="E10" s="26" t="s">
        <v>48</v>
      </c>
      <c r="F10" s="26">
        <v>20310</v>
      </c>
      <c r="G10" s="8">
        <v>23681.95</v>
      </c>
      <c r="H10" s="119"/>
      <c r="I10" s="8"/>
      <c r="M10" s="12">
        <f t="shared" si="0"/>
        <v>0.6234000037379861</v>
      </c>
    </row>
    <row r="11" spans="1:18" x14ac:dyDescent="0.3">
      <c r="A11" s="102">
        <v>457005600140</v>
      </c>
      <c r="B11" s="26">
        <v>615</v>
      </c>
      <c r="C11" s="26">
        <v>201508</v>
      </c>
      <c r="D11" s="110" t="s">
        <v>6434</v>
      </c>
      <c r="E11" s="26" t="s">
        <v>48</v>
      </c>
      <c r="F11" s="26">
        <v>20310</v>
      </c>
      <c r="G11" s="8">
        <v>26477.5</v>
      </c>
      <c r="H11" s="119"/>
      <c r="I11" s="8"/>
      <c r="M11" s="12">
        <f t="shared" si="0"/>
        <v>0.623</v>
      </c>
    </row>
    <row r="12" spans="1:18" x14ac:dyDescent="0.3">
      <c r="A12" s="102">
        <v>457005600157</v>
      </c>
      <c r="B12" s="26">
        <v>615</v>
      </c>
      <c r="C12" s="26">
        <v>201612</v>
      </c>
      <c r="D12" s="110" t="s">
        <v>6434</v>
      </c>
      <c r="E12" s="26" t="s">
        <v>48</v>
      </c>
      <c r="F12" s="26">
        <v>20310</v>
      </c>
      <c r="G12" s="8">
        <v>203852.04</v>
      </c>
      <c r="H12" s="119"/>
      <c r="I12" s="8"/>
      <c r="K12" s="119"/>
      <c r="L12" s="11"/>
      <c r="M12" s="12">
        <f t="shared" si="0"/>
        <v>0.62299999443782861</v>
      </c>
      <c r="N12" s="106"/>
      <c r="O12" s="103"/>
      <c r="P12" s="103"/>
      <c r="Q12" s="103"/>
      <c r="R12" s="35"/>
    </row>
    <row r="13" spans="1:18" x14ac:dyDescent="0.3">
      <c r="A13" s="102">
        <v>457005600162</v>
      </c>
      <c r="B13" s="26">
        <v>615</v>
      </c>
      <c r="C13" s="26">
        <v>201605</v>
      </c>
      <c r="D13" s="110" t="s">
        <v>6434</v>
      </c>
      <c r="E13" s="26" t="s">
        <v>48</v>
      </c>
      <c r="F13" s="26">
        <v>20310</v>
      </c>
      <c r="G13" s="8">
        <v>36922.46</v>
      </c>
      <c r="H13" s="119"/>
      <c r="I13" s="8"/>
      <c r="M13" s="12">
        <f t="shared" si="0"/>
        <v>0.62300006175591294</v>
      </c>
    </row>
    <row r="14" spans="1:18" x14ac:dyDescent="0.3">
      <c r="A14" s="102">
        <v>457005600199</v>
      </c>
      <c r="B14" s="26">
        <v>615</v>
      </c>
      <c r="C14" s="26">
        <v>201712</v>
      </c>
      <c r="D14" s="110" t="s">
        <v>6434</v>
      </c>
      <c r="E14" s="26" t="s">
        <v>48</v>
      </c>
      <c r="F14" s="26">
        <v>20310</v>
      </c>
      <c r="G14" s="146">
        <v>81877.91</v>
      </c>
      <c r="H14" s="119" t="s">
        <v>6521</v>
      </c>
      <c r="I14" s="8"/>
      <c r="K14" s="119" t="s">
        <v>6558</v>
      </c>
      <c r="L14" s="44">
        <f>R14</f>
        <v>-732.30951999999525</v>
      </c>
      <c r="M14" s="12">
        <f t="shared" si="0"/>
        <v>0.623</v>
      </c>
      <c r="N14" s="106" t="s">
        <v>6612</v>
      </c>
      <c r="O14" s="103">
        <f>G14+G28</f>
        <v>130249.76000000001</v>
      </c>
      <c r="P14" s="103">
        <f>O14*0.623</f>
        <v>81145.600480000008</v>
      </c>
      <c r="Q14" s="103">
        <f>G14</f>
        <v>81877.91</v>
      </c>
      <c r="R14" s="35">
        <f>P14-Q14</f>
        <v>-732.30951999999525</v>
      </c>
    </row>
    <row r="15" spans="1:18" x14ac:dyDescent="0.3">
      <c r="A15" s="1"/>
      <c r="B15" s="1"/>
      <c r="C15" s="1"/>
      <c r="D15" s="47"/>
      <c r="E15" s="1"/>
      <c r="F15" s="83" t="s">
        <v>6527</v>
      </c>
      <c r="G15" s="22">
        <f>SUM(G8:G14)</f>
        <v>1343508.5499999998</v>
      </c>
      <c r="H15" s="122"/>
      <c r="I15" s="8"/>
    </row>
    <row r="16" spans="1:18" x14ac:dyDescent="0.3">
      <c r="A16" s="1"/>
      <c r="B16" s="1"/>
      <c r="C16" s="1"/>
      <c r="F16" s="17" t="s">
        <v>6513</v>
      </c>
      <c r="G16" s="43">
        <f>+L19</f>
        <v>-732.30951999999525</v>
      </c>
      <c r="H16" s="119"/>
      <c r="I16" s="8"/>
      <c r="J16" s="8"/>
      <c r="K16" s="8"/>
      <c r="L16" s="8"/>
      <c r="M16" s="22"/>
    </row>
    <row r="17" spans="1:14" x14ac:dyDescent="0.3">
      <c r="A17" s="1"/>
      <c r="B17" s="1"/>
      <c r="C17" s="1"/>
      <c r="F17" s="26" t="s">
        <v>6517</v>
      </c>
      <c r="G17" s="8">
        <f>-SUM(I8:I14)</f>
        <v>0</v>
      </c>
      <c r="H17" s="119"/>
      <c r="I17" s="8"/>
      <c r="J17" s="8"/>
      <c r="K17" s="8"/>
      <c r="L17" s="8"/>
      <c r="M17" s="22"/>
    </row>
    <row r="18" spans="1:14" x14ac:dyDescent="0.3">
      <c r="A18" s="1"/>
      <c r="B18" s="1"/>
      <c r="C18" s="1"/>
      <c r="F18" s="17" t="s">
        <v>6528</v>
      </c>
      <c r="G18" s="8">
        <v>0</v>
      </c>
      <c r="H18" s="119"/>
      <c r="I18" s="8"/>
      <c r="J18" s="8"/>
      <c r="K18" s="8"/>
      <c r="L18" s="8"/>
    </row>
    <row r="19" spans="1:14" x14ac:dyDescent="0.3">
      <c r="A19" s="1"/>
      <c r="B19" s="1"/>
      <c r="C19" s="1"/>
      <c r="F19" s="17"/>
      <c r="G19" s="18">
        <f>SUM(G15:G18)</f>
        <v>1342776.2404799999</v>
      </c>
      <c r="H19" s="123"/>
      <c r="I19" s="18">
        <f>SUM(I2:I17)</f>
        <v>0</v>
      </c>
      <c r="J19" s="18">
        <f>SUM(J2:J17)</f>
        <v>0</v>
      </c>
      <c r="K19" s="18"/>
      <c r="L19" s="18">
        <f>SUM(L2:L17)</f>
        <v>-732.30951999999525</v>
      </c>
      <c r="M19" s="21">
        <f>+G19/G35</f>
        <v>0.62328349292467411</v>
      </c>
    </row>
    <row r="20" spans="1:14" x14ac:dyDescent="0.3">
      <c r="A20" s="1"/>
      <c r="B20" s="1"/>
      <c r="C20" s="1"/>
      <c r="D20" s="47"/>
      <c r="E20" s="1"/>
      <c r="F20" s="1"/>
      <c r="G20" s="22"/>
      <c r="H20" s="122"/>
    </row>
    <row r="21" spans="1:14" x14ac:dyDescent="0.3">
      <c r="A21" s="1"/>
      <c r="B21" s="1"/>
      <c r="C21" s="1"/>
      <c r="D21" s="47"/>
      <c r="E21" s="1"/>
      <c r="F21" s="1"/>
      <c r="G21" s="22"/>
      <c r="H21" s="122"/>
    </row>
    <row r="22" spans="1:14" x14ac:dyDescent="0.3">
      <c r="A22" s="102">
        <v>557005600004</v>
      </c>
      <c r="B22" s="26">
        <v>615</v>
      </c>
      <c r="C22" s="26">
        <v>198909</v>
      </c>
      <c r="D22" s="110" t="s">
        <v>6434</v>
      </c>
      <c r="E22" s="26" t="s">
        <v>48</v>
      </c>
      <c r="F22" s="26" t="s">
        <v>124</v>
      </c>
      <c r="G22" s="16">
        <v>500735</v>
      </c>
      <c r="H22" s="119"/>
    </row>
    <row r="23" spans="1:14" x14ac:dyDescent="0.3">
      <c r="A23" s="102">
        <v>557005600004</v>
      </c>
      <c r="B23" s="26">
        <v>780</v>
      </c>
      <c r="C23" s="26">
        <v>198909</v>
      </c>
      <c r="D23" s="110" t="s">
        <v>6434</v>
      </c>
      <c r="E23" s="26" t="s">
        <v>48</v>
      </c>
      <c r="F23" s="26" t="s">
        <v>124</v>
      </c>
      <c r="G23" s="16">
        <v>85713</v>
      </c>
      <c r="H23" s="119"/>
    </row>
    <row r="24" spans="1:14" x14ac:dyDescent="0.3">
      <c r="A24" s="102">
        <v>557005600070</v>
      </c>
      <c r="B24" s="26">
        <v>780</v>
      </c>
      <c r="C24" s="26">
        <v>201009</v>
      </c>
      <c r="D24" s="110" t="s">
        <v>6434</v>
      </c>
      <c r="E24" s="26" t="s">
        <v>48</v>
      </c>
      <c r="F24" s="26" t="s">
        <v>124</v>
      </c>
      <c r="G24" s="16">
        <v>14306.42</v>
      </c>
      <c r="H24" s="119"/>
      <c r="N24" s="94"/>
    </row>
    <row r="25" spans="1:14" x14ac:dyDescent="0.3">
      <c r="A25" s="102">
        <v>557005600140</v>
      </c>
      <c r="B25" s="26">
        <v>615</v>
      </c>
      <c r="C25" s="26">
        <v>201508</v>
      </c>
      <c r="D25" s="110" t="s">
        <v>6434</v>
      </c>
      <c r="E25" s="26" t="s">
        <v>48</v>
      </c>
      <c r="F25" s="26" t="s">
        <v>124</v>
      </c>
      <c r="G25" s="16">
        <v>16022.5</v>
      </c>
      <c r="H25" s="119"/>
    </row>
    <row r="26" spans="1:14" x14ac:dyDescent="0.3">
      <c r="A26" s="102">
        <v>557005600157</v>
      </c>
      <c r="B26" s="26">
        <v>615</v>
      </c>
      <c r="C26" s="26">
        <v>201612</v>
      </c>
      <c r="D26" s="110" t="s">
        <v>6434</v>
      </c>
      <c r="E26" s="26" t="s">
        <v>48</v>
      </c>
      <c r="F26" s="26" t="s">
        <v>124</v>
      </c>
      <c r="G26" s="16">
        <v>123358.3</v>
      </c>
      <c r="H26" s="119"/>
      <c r="K26" s="119"/>
      <c r="L26" s="11"/>
      <c r="N26" s="106"/>
    </row>
    <row r="27" spans="1:14" x14ac:dyDescent="0.3">
      <c r="A27" s="102">
        <v>557005600162</v>
      </c>
      <c r="B27" s="26">
        <v>615</v>
      </c>
      <c r="C27" s="26">
        <v>201605</v>
      </c>
      <c r="D27" s="110" t="s">
        <v>6434</v>
      </c>
      <c r="E27" s="26" t="s">
        <v>48</v>
      </c>
      <c r="F27" s="26" t="s">
        <v>124</v>
      </c>
      <c r="G27" s="16">
        <v>22343.119999999999</v>
      </c>
      <c r="H27" s="119"/>
    </row>
    <row r="28" spans="1:14" x14ac:dyDescent="0.3">
      <c r="A28" s="102">
        <v>557005600199</v>
      </c>
      <c r="B28" s="26">
        <v>615</v>
      </c>
      <c r="C28" s="26">
        <v>201712</v>
      </c>
      <c r="D28" s="110" t="s">
        <v>6434</v>
      </c>
      <c r="E28" s="26" t="s">
        <v>48</v>
      </c>
      <c r="F28" s="26" t="s">
        <v>124</v>
      </c>
      <c r="G28" s="71">
        <v>48371.85</v>
      </c>
      <c r="H28" s="119" t="s">
        <v>6575</v>
      </c>
      <c r="K28" s="119" t="s">
        <v>6558</v>
      </c>
      <c r="L28" s="44">
        <f>-L14</f>
        <v>732.30951999999525</v>
      </c>
      <c r="N28" s="106" t="s">
        <v>6612</v>
      </c>
    </row>
    <row r="29" spans="1:14" x14ac:dyDescent="0.3">
      <c r="F29" s="83" t="s">
        <v>6530</v>
      </c>
      <c r="G29" s="22">
        <f>SUM(G22:G28)</f>
        <v>810850.19000000006</v>
      </c>
      <c r="H29" s="122"/>
    </row>
    <row r="30" spans="1:14" x14ac:dyDescent="0.3">
      <c r="F30" s="17" t="s">
        <v>6513</v>
      </c>
      <c r="G30" s="43">
        <f>-G16</f>
        <v>732.30951999999525</v>
      </c>
      <c r="H30" s="119"/>
      <c r="I30" s="8"/>
      <c r="J30" s="8"/>
      <c r="K30" s="8"/>
      <c r="L30" s="8"/>
      <c r="M30" s="22"/>
    </row>
    <row r="31" spans="1:14" x14ac:dyDescent="0.3">
      <c r="F31" s="26" t="s">
        <v>6517</v>
      </c>
      <c r="G31" s="8">
        <f>SUM(I22:I28)</f>
        <v>0</v>
      </c>
      <c r="H31" s="119"/>
      <c r="I31" s="8"/>
      <c r="J31" s="8"/>
      <c r="K31" s="8"/>
      <c r="L31" s="8"/>
      <c r="M31" s="22"/>
    </row>
    <row r="32" spans="1:14" x14ac:dyDescent="0.3">
      <c r="F32" s="17" t="s">
        <v>6528</v>
      </c>
      <c r="G32" s="8"/>
      <c r="H32" s="119"/>
      <c r="I32" s="8"/>
      <c r="J32" s="8"/>
      <c r="K32" s="8"/>
      <c r="L32" s="8"/>
    </row>
    <row r="33" spans="1:13" x14ac:dyDescent="0.3">
      <c r="F33" s="17"/>
      <c r="G33" s="18">
        <f>+G29-G32-G31+G30</f>
        <v>811582.49952000007</v>
      </c>
      <c r="H33" s="123"/>
      <c r="I33" s="18">
        <f>SUM(I24:I31)</f>
        <v>0</v>
      </c>
      <c r="J33" s="18">
        <f>SUM(J24:J31)</f>
        <v>0</v>
      </c>
      <c r="K33" s="18"/>
      <c r="L33" s="18">
        <f>SUM(L22:L31)</f>
        <v>732.30951999999525</v>
      </c>
      <c r="M33" s="21">
        <f>+G33/G35</f>
        <v>0.37671650707532578</v>
      </c>
    </row>
    <row r="35" spans="1:13" ht="15" thickBot="1" x14ac:dyDescent="0.35">
      <c r="G35" s="39">
        <f>+G19+G33</f>
        <v>2154358.7400000002</v>
      </c>
      <c r="H35" s="124"/>
      <c r="I35" s="39">
        <f>+I19+I33</f>
        <v>0</v>
      </c>
      <c r="J35" s="39">
        <f>+J19+J33</f>
        <v>0</v>
      </c>
      <c r="K35" s="39"/>
      <c r="L35" s="39">
        <f>+L19+L33</f>
        <v>0</v>
      </c>
    </row>
    <row r="36" spans="1:13" ht="15" thickTop="1" x14ac:dyDescent="0.3">
      <c r="A36" s="106" t="s">
        <v>6576</v>
      </c>
    </row>
    <row r="37" spans="1:13" x14ac:dyDescent="0.3">
      <c r="A37" s="106"/>
    </row>
    <row r="38" spans="1:13" x14ac:dyDescent="0.3">
      <c r="A38" s="45"/>
    </row>
  </sheetData>
  <printOptions horizontalCentered="1"/>
  <pageMargins left="0.70866141732283505" right="0.70866141732283505" top="0.74803149606299202" bottom="0.74803149606299202" header="0.31496062992126" footer="0.31496062992126"/>
  <pageSetup scale="68" orientation="landscape" r:id="rId1"/>
  <headerFooter>
    <oddFooter>&amp;L&amp;Z&amp;F\&amp;A</oddFooter>
  </headerFooter>
  <rowBreaks count="1" manualBreakCount="1">
    <brk id="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  <pageSetUpPr fitToPage="1"/>
  </sheetPr>
  <dimension ref="A1:R78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.109375" customWidth="1"/>
    <col min="6" max="6" width="10.33203125" customWidth="1"/>
    <col min="7" max="7" width="14.6640625" bestFit="1" customWidth="1"/>
    <col min="8" max="8" width="4" customWidth="1"/>
    <col min="9" max="9" width="11.5546875" bestFit="1" customWidth="1"/>
    <col min="10" max="10" width="10.109375" bestFit="1" customWidth="1"/>
    <col min="11" max="11" width="3.44140625" customWidth="1"/>
    <col min="12" max="12" width="12" bestFit="1" customWidth="1"/>
    <col min="13" max="13" width="12.33203125" bestFit="1" customWidth="1"/>
    <col min="14" max="14" width="7.6640625" bestFit="1" customWidth="1"/>
    <col min="15" max="15" width="12.88671875" customWidth="1"/>
    <col min="16" max="16" width="21.109375" bestFit="1" customWidth="1"/>
    <col min="17" max="17" width="14.6640625" bestFit="1" customWidth="1"/>
    <col min="18" max="18" width="12" bestFit="1" customWidth="1"/>
  </cols>
  <sheetData>
    <row r="1" spans="1:18" ht="15.6" x14ac:dyDescent="0.3">
      <c r="A1" s="27" t="s">
        <v>6768</v>
      </c>
      <c r="D1" s="28"/>
      <c r="E1" t="s">
        <v>6507</v>
      </c>
    </row>
    <row r="2" spans="1:18" ht="15.6" x14ac:dyDescent="0.3">
      <c r="A2" s="27" t="s">
        <v>6508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6769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H6" s="30"/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6770</v>
      </c>
      <c r="Q6" s="118" t="s">
        <v>6525</v>
      </c>
      <c r="R6" s="118" t="s">
        <v>6526</v>
      </c>
    </row>
    <row r="8" spans="1:18" x14ac:dyDescent="0.3">
      <c r="A8" s="102">
        <v>453005700001</v>
      </c>
      <c r="B8" s="26">
        <v>910</v>
      </c>
      <c r="C8" s="26">
        <v>197103</v>
      </c>
      <c r="D8" s="110" t="s">
        <v>6434</v>
      </c>
      <c r="E8" s="26" t="s">
        <v>49</v>
      </c>
      <c r="F8" s="26">
        <v>20310</v>
      </c>
      <c r="G8" s="8">
        <v>394842.41</v>
      </c>
      <c r="H8" s="8"/>
      <c r="I8" s="8"/>
      <c r="M8" s="12">
        <f t="shared" ref="M8:M14" si="0">+(G8+L8)/(G8+G34)</f>
        <v>0.62338215721717616</v>
      </c>
      <c r="N8" s="94"/>
    </row>
    <row r="9" spans="1:18" x14ac:dyDescent="0.3">
      <c r="A9" s="102">
        <v>453005700002</v>
      </c>
      <c r="B9" s="26">
        <v>910</v>
      </c>
      <c r="C9" s="26">
        <v>197103</v>
      </c>
      <c r="D9" s="110" t="s">
        <v>6434</v>
      </c>
      <c r="E9" s="26" t="s">
        <v>49</v>
      </c>
      <c r="F9" s="26">
        <v>20310</v>
      </c>
      <c r="G9" s="8">
        <v>186157.43</v>
      </c>
      <c r="H9" s="35"/>
      <c r="I9" s="8"/>
      <c r="M9" s="12">
        <f t="shared" si="0"/>
        <v>0.62338103623659913</v>
      </c>
    </row>
    <row r="10" spans="1:18" x14ac:dyDescent="0.3">
      <c r="A10" s="102">
        <v>453005700003</v>
      </c>
      <c r="B10" s="26">
        <v>910</v>
      </c>
      <c r="C10" s="26">
        <v>199409</v>
      </c>
      <c r="D10" s="110" t="s">
        <v>6434</v>
      </c>
      <c r="E10" s="26" t="s">
        <v>49</v>
      </c>
      <c r="F10" s="26">
        <v>20310</v>
      </c>
      <c r="G10" s="8">
        <v>112009.53</v>
      </c>
      <c r="H10" s="8"/>
      <c r="I10" s="8"/>
      <c r="M10" s="12">
        <f t="shared" si="0"/>
        <v>0.62338503445551086</v>
      </c>
    </row>
    <row r="11" spans="1:18" x14ac:dyDescent="0.3">
      <c r="A11" s="102">
        <v>453005700004</v>
      </c>
      <c r="B11" s="26">
        <v>910</v>
      </c>
      <c r="C11" s="26">
        <v>197103</v>
      </c>
      <c r="D11" s="110" t="s">
        <v>6434</v>
      </c>
      <c r="E11" s="26" t="s">
        <v>49</v>
      </c>
      <c r="F11" s="26">
        <v>20310</v>
      </c>
      <c r="G11" s="8">
        <v>101198.7</v>
      </c>
      <c r="H11" s="8"/>
      <c r="I11" s="8"/>
      <c r="M11" s="12">
        <f t="shared" si="0"/>
        <v>0.62338000735499288</v>
      </c>
    </row>
    <row r="12" spans="1:18" x14ac:dyDescent="0.3">
      <c r="A12" s="102">
        <v>453005700005</v>
      </c>
      <c r="B12" s="26">
        <v>910</v>
      </c>
      <c r="C12" s="26">
        <v>197103</v>
      </c>
      <c r="D12" s="110" t="s">
        <v>6434</v>
      </c>
      <c r="E12" s="26" t="s">
        <v>49</v>
      </c>
      <c r="F12" s="26">
        <v>20310</v>
      </c>
      <c r="G12" s="8">
        <v>235878.56</v>
      </c>
      <c r="H12" s="8"/>
      <c r="I12" s="8"/>
      <c r="M12" s="12">
        <f t="shared" si="0"/>
        <v>0.62338150536188541</v>
      </c>
    </row>
    <row r="13" spans="1:18" x14ac:dyDescent="0.3">
      <c r="A13" s="102">
        <v>453005700006</v>
      </c>
      <c r="B13" s="26">
        <v>910</v>
      </c>
      <c r="C13" s="26">
        <v>197103</v>
      </c>
      <c r="D13" s="110" t="s">
        <v>6434</v>
      </c>
      <c r="E13" s="26" t="s">
        <v>49</v>
      </c>
      <c r="F13" s="26">
        <v>20310</v>
      </c>
      <c r="G13" s="8">
        <v>68999.289999999994</v>
      </c>
      <c r="H13" s="8"/>
      <c r="I13" s="8"/>
      <c r="M13" s="12">
        <f t="shared" si="0"/>
        <v>0.62338265545493898</v>
      </c>
    </row>
    <row r="14" spans="1:18" x14ac:dyDescent="0.3">
      <c r="A14" s="102">
        <v>453005700007</v>
      </c>
      <c r="B14" s="26">
        <v>780</v>
      </c>
      <c r="C14" s="26">
        <v>200112</v>
      </c>
      <c r="D14" s="110" t="s">
        <v>6434</v>
      </c>
      <c r="E14" s="26" t="s">
        <v>49</v>
      </c>
      <c r="F14" s="26">
        <v>20310</v>
      </c>
      <c r="G14" s="8">
        <v>2634.4</v>
      </c>
      <c r="H14" s="8"/>
      <c r="I14" s="8"/>
      <c r="M14" s="12">
        <f t="shared" si="0"/>
        <v>0.62346760070052543</v>
      </c>
    </row>
    <row r="15" spans="1:18" x14ac:dyDescent="0.3">
      <c r="A15" s="102">
        <v>453005700007</v>
      </c>
      <c r="B15" s="26">
        <v>84</v>
      </c>
      <c r="C15" s="26">
        <v>200112</v>
      </c>
      <c r="D15" s="110" t="s">
        <v>6434</v>
      </c>
      <c r="E15" s="26" t="s">
        <v>49</v>
      </c>
      <c r="F15" s="26">
        <v>20310</v>
      </c>
      <c r="G15" s="8">
        <v>1624.75</v>
      </c>
      <c r="H15" s="8"/>
      <c r="I15" s="8"/>
      <c r="J15" s="11">
        <f>G15</f>
        <v>1624.75</v>
      </c>
      <c r="M15" s="12"/>
    </row>
    <row r="16" spans="1:18" x14ac:dyDescent="0.3">
      <c r="A16" s="102">
        <v>453005700007</v>
      </c>
      <c r="B16" s="26">
        <v>910</v>
      </c>
      <c r="C16" s="26">
        <v>197103</v>
      </c>
      <c r="D16" s="110" t="s">
        <v>6434</v>
      </c>
      <c r="E16" s="26" t="s">
        <v>49</v>
      </c>
      <c r="F16" s="26">
        <v>20310</v>
      </c>
      <c r="G16" s="8">
        <v>118271.21</v>
      </c>
      <c r="H16" s="8"/>
      <c r="I16" s="8"/>
      <c r="M16" s="12">
        <f>+(G16+L16)/(G16+G41)</f>
        <v>0.62338162651131068</v>
      </c>
    </row>
    <row r="17" spans="1:18" x14ac:dyDescent="0.3">
      <c r="A17" s="102">
        <v>453005700008</v>
      </c>
      <c r="B17" s="26">
        <v>910</v>
      </c>
      <c r="C17" s="26">
        <v>197103</v>
      </c>
      <c r="D17" s="110" t="s">
        <v>6434</v>
      </c>
      <c r="E17" s="26" t="s">
        <v>49</v>
      </c>
      <c r="F17" s="26">
        <v>20310</v>
      </c>
      <c r="G17" s="8">
        <v>132990.57999999999</v>
      </c>
      <c r="H17" s="8"/>
      <c r="I17" s="8"/>
      <c r="M17" s="12">
        <f>+(G17+L17)/(G17+G42)</f>
        <v>0.62338093457327115</v>
      </c>
    </row>
    <row r="18" spans="1:18" x14ac:dyDescent="0.3">
      <c r="A18" s="102">
        <v>453005700010</v>
      </c>
      <c r="B18" s="26">
        <v>910</v>
      </c>
      <c r="C18" s="26">
        <v>199712</v>
      </c>
      <c r="D18" s="110" t="s">
        <v>6434</v>
      </c>
      <c r="E18" s="26" t="s">
        <v>49</v>
      </c>
      <c r="F18" s="26">
        <v>20310</v>
      </c>
      <c r="G18" s="8">
        <v>289256.08</v>
      </c>
      <c r="H18" s="8"/>
      <c r="I18" s="8"/>
      <c r="M18" s="12">
        <f>+(G18+L18)/(G18+G43)</f>
        <v>0.62338318167570839</v>
      </c>
    </row>
    <row r="19" spans="1:18" x14ac:dyDescent="0.3">
      <c r="A19" s="102">
        <v>453005700011</v>
      </c>
      <c r="B19" s="26">
        <v>910</v>
      </c>
      <c r="C19" s="26">
        <v>199712</v>
      </c>
      <c r="D19" s="110" t="s">
        <v>6434</v>
      </c>
      <c r="E19" s="26" t="s">
        <v>49</v>
      </c>
      <c r="F19" s="26">
        <v>20310</v>
      </c>
      <c r="G19" s="8">
        <v>283488.48</v>
      </c>
      <c r="H19" s="8"/>
      <c r="I19" s="8"/>
      <c r="M19" s="12">
        <f>+(G19+L19)/(G19+G44)</f>
        <v>0.62338250404918227</v>
      </c>
    </row>
    <row r="20" spans="1:18" x14ac:dyDescent="0.3">
      <c r="A20" s="102">
        <v>453005700012</v>
      </c>
      <c r="B20" s="26">
        <v>910</v>
      </c>
      <c r="C20" s="26">
        <v>199712</v>
      </c>
      <c r="D20" s="110" t="s">
        <v>6434</v>
      </c>
      <c r="E20" s="26" t="s">
        <v>49</v>
      </c>
      <c r="F20" s="26">
        <v>20310</v>
      </c>
      <c r="G20" s="8">
        <v>324207.58</v>
      </c>
      <c r="H20" s="8"/>
      <c r="I20" s="8"/>
      <c r="M20" s="12">
        <f>+(G20+L20)/(G20+G45)</f>
        <v>0.62338191278710231</v>
      </c>
      <c r="O20" s="10"/>
    </row>
    <row r="21" spans="1:18" x14ac:dyDescent="0.3">
      <c r="A21" s="102">
        <v>453005700313</v>
      </c>
      <c r="B21" s="26">
        <v>910</v>
      </c>
      <c r="C21" s="26">
        <v>200912</v>
      </c>
      <c r="D21" s="110" t="s">
        <v>6434</v>
      </c>
      <c r="E21" s="26" t="s">
        <v>49</v>
      </c>
      <c r="F21" s="26">
        <v>20310</v>
      </c>
      <c r="G21" s="8">
        <v>42888.86</v>
      </c>
      <c r="H21" s="8"/>
      <c r="I21" s="8">
        <v>8107.77</v>
      </c>
      <c r="M21" s="12">
        <f>+(G21-I21)/(G21-I21+G46-I46)</f>
        <v>0.62339992163832525</v>
      </c>
      <c r="O21" s="10"/>
      <c r="P21" s="10"/>
      <c r="Q21" s="10"/>
      <c r="R21" s="10"/>
    </row>
    <row r="22" spans="1:18" x14ac:dyDescent="0.3">
      <c r="A22" s="102">
        <v>453005700619</v>
      </c>
      <c r="B22" s="26">
        <v>910</v>
      </c>
      <c r="C22" s="26">
        <v>201711</v>
      </c>
      <c r="D22" s="110" t="s">
        <v>6434</v>
      </c>
      <c r="E22" s="26" t="s">
        <v>49</v>
      </c>
      <c r="F22" s="26">
        <v>20310</v>
      </c>
      <c r="G22" s="8">
        <v>35932.769999999997</v>
      </c>
      <c r="H22" s="119" t="s">
        <v>6521</v>
      </c>
      <c r="I22" s="8"/>
      <c r="K22" s="119" t="s">
        <v>6558</v>
      </c>
      <c r="L22" s="44">
        <f>R22</f>
        <v>-17663.3884</v>
      </c>
      <c r="M22" s="12">
        <f>+(G22+L22)/(G22+G60)</f>
        <v>0.30399999999999999</v>
      </c>
      <c r="N22" s="139" t="s">
        <v>6678</v>
      </c>
      <c r="O22" s="103">
        <f>G22+G60</f>
        <v>60096.649999999994</v>
      </c>
      <c r="P22" s="103">
        <f>O22*0.304</f>
        <v>18269.381599999997</v>
      </c>
      <c r="Q22" s="103">
        <f>G22</f>
        <v>35932.769999999997</v>
      </c>
      <c r="R22" s="35">
        <f>P22-Q22</f>
        <v>-17663.3884</v>
      </c>
    </row>
    <row r="23" spans="1:18" x14ac:dyDescent="0.3">
      <c r="A23" s="102">
        <v>453005700623</v>
      </c>
      <c r="B23" s="26">
        <v>910</v>
      </c>
      <c r="C23" s="26">
        <v>201708</v>
      </c>
      <c r="D23" s="110" t="s">
        <v>6434</v>
      </c>
      <c r="E23" s="26" t="s">
        <v>49</v>
      </c>
      <c r="F23" s="26">
        <v>20310</v>
      </c>
      <c r="G23" s="8">
        <v>55368.03</v>
      </c>
      <c r="H23" s="119" t="s">
        <v>6521</v>
      </c>
      <c r="I23" s="8"/>
      <c r="K23" s="119" t="s">
        <v>6558</v>
      </c>
      <c r="L23" s="44">
        <f>R23</f>
        <v>-28350.561999999998</v>
      </c>
      <c r="M23" s="12">
        <f>+(G23+L23)/(G23+G63)</f>
        <v>0.30399999999999999</v>
      </c>
      <c r="N23" s="139" t="s">
        <v>6678</v>
      </c>
      <c r="O23" s="103">
        <f>G23+G63</f>
        <v>88873.25</v>
      </c>
      <c r="P23" s="103">
        <f>O23*0.304</f>
        <v>27017.468000000001</v>
      </c>
      <c r="Q23" s="103">
        <f>G23</f>
        <v>55368.03</v>
      </c>
      <c r="R23" s="35">
        <f>P23-Q23</f>
        <v>-28350.561999999998</v>
      </c>
    </row>
    <row r="24" spans="1:18" x14ac:dyDescent="0.3">
      <c r="A24" s="102">
        <v>453005700624</v>
      </c>
      <c r="B24" s="26">
        <v>910</v>
      </c>
      <c r="C24" s="26">
        <v>201708</v>
      </c>
      <c r="D24" s="110" t="s">
        <v>6434</v>
      </c>
      <c r="E24" s="26" t="s">
        <v>49</v>
      </c>
      <c r="F24" s="26">
        <v>20310</v>
      </c>
      <c r="G24" s="9">
        <v>23715.85</v>
      </c>
      <c r="H24" s="119" t="s">
        <v>6521</v>
      </c>
      <c r="I24" s="8"/>
      <c r="K24" s="119" t="s">
        <v>6558</v>
      </c>
      <c r="L24" s="44">
        <f>R24</f>
        <v>-12143.427279999998</v>
      </c>
      <c r="M24" s="12">
        <f>+(G24+L24)/(G24+G64)</f>
        <v>0.30399999999999999</v>
      </c>
      <c r="N24" s="139" t="s">
        <v>6678</v>
      </c>
      <c r="O24" s="103">
        <f>G24+G64</f>
        <v>38067.18</v>
      </c>
      <c r="P24" s="103">
        <f>O24*0.304</f>
        <v>11572.42272</v>
      </c>
      <c r="Q24" s="103">
        <f>G24</f>
        <v>23715.85</v>
      </c>
      <c r="R24" s="35">
        <f>P24-Q24</f>
        <v>-12143.427279999998</v>
      </c>
    </row>
    <row r="25" spans="1:18" x14ac:dyDescent="0.3">
      <c r="A25" s="102">
        <v>453005700655</v>
      </c>
      <c r="B25" s="26">
        <v>910</v>
      </c>
      <c r="C25" s="172">
        <v>201809</v>
      </c>
      <c r="D25" s="110" t="s">
        <v>6434</v>
      </c>
      <c r="E25" s="26" t="s">
        <v>49</v>
      </c>
      <c r="F25" s="26">
        <v>20310</v>
      </c>
      <c r="G25" s="9">
        <v>15177.95</v>
      </c>
      <c r="H25" s="119" t="s">
        <v>6521</v>
      </c>
      <c r="I25" s="8"/>
      <c r="K25" s="119" t="s">
        <v>6558</v>
      </c>
      <c r="L25" s="44">
        <f>R25</f>
        <v>-358.22285999999804</v>
      </c>
      <c r="M25" s="12">
        <f>+(G25+L25)/(G25+G66)</f>
        <v>0.27700000000000002</v>
      </c>
      <c r="N25" s="139" t="s">
        <v>6529</v>
      </c>
      <c r="O25" s="103">
        <f>G25+G66</f>
        <v>53500.820000000007</v>
      </c>
      <c r="P25" s="103">
        <f>O25*0.277</f>
        <v>14819.727140000003</v>
      </c>
      <c r="Q25" s="103">
        <f>G25</f>
        <v>15177.95</v>
      </c>
      <c r="R25" s="35">
        <f>P25-Q25</f>
        <v>-358.22285999999804</v>
      </c>
    </row>
    <row r="26" spans="1:18" x14ac:dyDescent="0.3">
      <c r="A26" s="102">
        <v>453005700656</v>
      </c>
      <c r="B26" s="26">
        <v>910</v>
      </c>
      <c r="C26" s="172">
        <v>201809</v>
      </c>
      <c r="D26" s="110" t="s">
        <v>6434</v>
      </c>
      <c r="E26" s="26" t="s">
        <v>49</v>
      </c>
      <c r="F26" s="26">
        <v>20310</v>
      </c>
      <c r="G26" s="146">
        <v>20332.72</v>
      </c>
      <c r="H26" s="119" t="s">
        <v>6521</v>
      </c>
      <c r="I26" s="8"/>
      <c r="K26" s="119" t="s">
        <v>6558</v>
      </c>
      <c r="L26" s="44">
        <f>R26</f>
        <v>-358.22783999999956</v>
      </c>
      <c r="M26" s="12">
        <f>+(G26+L26)/(G26+G67)</f>
        <v>0.27700000000000002</v>
      </c>
      <c r="N26" s="139" t="s">
        <v>6529</v>
      </c>
      <c r="O26" s="103">
        <f>G26+G67</f>
        <v>72110.080000000002</v>
      </c>
      <c r="P26" s="103">
        <f>O26*0.277</f>
        <v>19974.492160000002</v>
      </c>
      <c r="Q26" s="103">
        <f>G26</f>
        <v>20332.72</v>
      </c>
      <c r="R26" s="35">
        <f>P26-Q26</f>
        <v>-358.22783999999956</v>
      </c>
    </row>
    <row r="27" spans="1:18" x14ac:dyDescent="0.3">
      <c r="A27" s="1"/>
      <c r="B27" s="1"/>
      <c r="C27" s="1"/>
      <c r="D27" s="47"/>
      <c r="E27" s="1"/>
      <c r="F27" s="83" t="s">
        <v>6527</v>
      </c>
      <c r="G27" s="22">
        <f>SUM(G8:G26)</f>
        <v>2444975.1800000002</v>
      </c>
      <c r="H27" s="22"/>
      <c r="I27" s="8"/>
    </row>
    <row r="28" spans="1:18" x14ac:dyDescent="0.3">
      <c r="A28" s="1"/>
      <c r="B28" s="1"/>
      <c r="C28" s="1"/>
      <c r="F28" s="17" t="s">
        <v>6513</v>
      </c>
      <c r="G28" s="43">
        <f>+L31</f>
        <v>-58873.828379999999</v>
      </c>
      <c r="H28" s="43"/>
      <c r="I28" s="8"/>
      <c r="J28" s="8"/>
      <c r="K28" s="8"/>
      <c r="L28" s="8"/>
      <c r="M28" s="22"/>
    </row>
    <row r="29" spans="1:18" x14ac:dyDescent="0.3">
      <c r="A29" s="1"/>
      <c r="B29" s="1"/>
      <c r="C29" s="1"/>
      <c r="F29" s="26" t="s">
        <v>6517</v>
      </c>
      <c r="G29" s="8">
        <f>-SUM(I8:I26)</f>
        <v>-8107.77</v>
      </c>
      <c r="H29" s="8"/>
      <c r="I29" s="8"/>
      <c r="J29" s="8"/>
      <c r="K29" s="8"/>
      <c r="L29" s="8"/>
      <c r="M29" s="22"/>
      <c r="Q29" s="11"/>
    </row>
    <row r="30" spans="1:18" x14ac:dyDescent="0.3">
      <c r="A30" s="1"/>
      <c r="B30" s="1"/>
      <c r="C30" s="1"/>
      <c r="F30" s="17" t="s">
        <v>6528</v>
      </c>
      <c r="G30" s="8">
        <f>-J31</f>
        <v>-1624.75</v>
      </c>
      <c r="H30" s="8"/>
      <c r="I30" s="8"/>
      <c r="J30" s="8"/>
      <c r="K30" s="8"/>
      <c r="L30" s="8"/>
      <c r="Q30" s="11"/>
    </row>
    <row r="31" spans="1:18" x14ac:dyDescent="0.3">
      <c r="A31" s="1"/>
      <c r="B31" s="1"/>
      <c r="C31" s="1"/>
      <c r="F31" s="17"/>
      <c r="G31" s="18">
        <f>SUM(G27:G30)</f>
        <v>2376368.8316200003</v>
      </c>
      <c r="H31" s="18"/>
      <c r="I31" s="18">
        <f>SUM(I8:I29)</f>
        <v>8107.77</v>
      </c>
      <c r="J31" s="18">
        <f>SUM(J8:J29)</f>
        <v>1624.75</v>
      </c>
      <c r="K31" s="18"/>
      <c r="L31" s="18">
        <f>SUM(L8:L29)</f>
        <v>-58873.828379999999</v>
      </c>
      <c r="M31" s="21">
        <f>+G31/G75</f>
        <v>0.22457610931341077</v>
      </c>
    </row>
    <row r="32" spans="1:18" x14ac:dyDescent="0.3">
      <c r="A32" s="1"/>
      <c r="B32" s="1"/>
      <c r="C32" s="1"/>
      <c r="D32" s="47"/>
      <c r="E32" s="1"/>
      <c r="F32" s="1"/>
      <c r="G32" s="22"/>
      <c r="H32" s="22"/>
    </row>
    <row r="33" spans="1:14" x14ac:dyDescent="0.3">
      <c r="A33" s="1"/>
      <c r="B33" s="1"/>
      <c r="C33" s="1"/>
      <c r="D33" s="47"/>
      <c r="E33" s="1"/>
      <c r="F33" s="1"/>
      <c r="G33" s="22"/>
      <c r="H33" s="22"/>
    </row>
    <row r="34" spans="1:14" x14ac:dyDescent="0.3">
      <c r="A34" s="102">
        <v>553005700001</v>
      </c>
      <c r="B34" s="26">
        <v>910</v>
      </c>
      <c r="C34" s="26">
        <v>197103</v>
      </c>
      <c r="D34" s="110" t="s">
        <v>6434</v>
      </c>
      <c r="E34" s="26" t="s">
        <v>49</v>
      </c>
      <c r="F34" s="26" t="s">
        <v>124</v>
      </c>
      <c r="G34" s="16">
        <v>238545</v>
      </c>
    </row>
    <row r="35" spans="1:14" x14ac:dyDescent="0.3">
      <c r="A35" s="102">
        <v>553005700002</v>
      </c>
      <c r="B35" s="26">
        <v>910</v>
      </c>
      <c r="C35" s="26">
        <v>197103</v>
      </c>
      <c r="D35" s="110" t="s">
        <v>6434</v>
      </c>
      <c r="E35" s="26" t="s">
        <v>49</v>
      </c>
      <c r="F35" s="26" t="s">
        <v>124</v>
      </c>
      <c r="G35" s="16">
        <v>112468</v>
      </c>
      <c r="N35" s="94"/>
    </row>
    <row r="36" spans="1:14" x14ac:dyDescent="0.3">
      <c r="A36" s="102">
        <v>553005700003</v>
      </c>
      <c r="B36" s="26">
        <v>910</v>
      </c>
      <c r="C36" s="26">
        <v>199409</v>
      </c>
      <c r="D36" s="110" t="s">
        <v>6434</v>
      </c>
      <c r="E36" s="26" t="s">
        <v>49</v>
      </c>
      <c r="F36" s="26" t="s">
        <v>124</v>
      </c>
      <c r="G36" s="16">
        <v>67670</v>
      </c>
    </row>
    <row r="37" spans="1:14" x14ac:dyDescent="0.3">
      <c r="A37" s="102">
        <v>553005700004</v>
      </c>
      <c r="B37" s="26">
        <v>910</v>
      </c>
      <c r="C37" s="26">
        <v>197103</v>
      </c>
      <c r="D37" s="110" t="s">
        <v>6434</v>
      </c>
      <c r="E37" s="26" t="s">
        <v>49</v>
      </c>
      <c r="F37" s="26" t="s">
        <v>124</v>
      </c>
      <c r="G37" s="16">
        <v>61140</v>
      </c>
    </row>
    <row r="38" spans="1:14" x14ac:dyDescent="0.3">
      <c r="A38" s="102">
        <v>553005700005</v>
      </c>
      <c r="B38" s="26">
        <v>910</v>
      </c>
      <c r="C38" s="26">
        <v>197103</v>
      </c>
      <c r="D38" s="110" t="s">
        <v>6434</v>
      </c>
      <c r="E38" s="26" t="s">
        <v>49</v>
      </c>
      <c r="F38" s="26" t="s">
        <v>124</v>
      </c>
      <c r="G38" s="16">
        <v>142507</v>
      </c>
    </row>
    <row r="39" spans="1:14" x14ac:dyDescent="0.3">
      <c r="A39" s="102">
        <v>553005700006</v>
      </c>
      <c r="B39" s="26">
        <v>910</v>
      </c>
      <c r="C39" s="26">
        <v>197103</v>
      </c>
      <c r="D39" s="110" t="s">
        <v>6434</v>
      </c>
      <c r="E39" s="26" t="s">
        <v>49</v>
      </c>
      <c r="F39" s="26" t="s">
        <v>124</v>
      </c>
      <c r="G39" s="16">
        <v>41686</v>
      </c>
    </row>
    <row r="40" spans="1:14" x14ac:dyDescent="0.3">
      <c r="A40" s="102">
        <v>553005700007</v>
      </c>
      <c r="B40" s="26">
        <v>780</v>
      </c>
      <c r="C40" s="26">
        <v>200112</v>
      </c>
      <c r="D40" s="110" t="s">
        <v>6434</v>
      </c>
      <c r="E40" s="26" t="s">
        <v>49</v>
      </c>
      <c r="F40" s="26" t="s">
        <v>124</v>
      </c>
      <c r="G40" s="16">
        <v>1591</v>
      </c>
    </row>
    <row r="41" spans="1:14" x14ac:dyDescent="0.3">
      <c r="A41" s="102">
        <v>553005700007</v>
      </c>
      <c r="B41" s="26">
        <v>910</v>
      </c>
      <c r="C41" s="26">
        <v>197103</v>
      </c>
      <c r="D41" s="110" t="s">
        <v>6434</v>
      </c>
      <c r="E41" s="26" t="s">
        <v>49</v>
      </c>
      <c r="F41" s="26" t="s">
        <v>124</v>
      </c>
      <c r="G41" s="16">
        <v>71454</v>
      </c>
    </row>
    <row r="42" spans="1:14" x14ac:dyDescent="0.3">
      <c r="A42" s="102">
        <v>553005700008</v>
      </c>
      <c r="B42" s="26">
        <v>910</v>
      </c>
      <c r="C42" s="26">
        <v>197103</v>
      </c>
      <c r="D42" s="110" t="s">
        <v>6434</v>
      </c>
      <c r="E42" s="26" t="s">
        <v>49</v>
      </c>
      <c r="F42" s="26" t="s">
        <v>124</v>
      </c>
      <c r="G42" s="16">
        <v>80347</v>
      </c>
      <c r="I42" s="1"/>
    </row>
    <row r="43" spans="1:14" x14ac:dyDescent="0.3">
      <c r="A43" s="102">
        <v>553005700010</v>
      </c>
      <c r="B43" s="26">
        <v>910</v>
      </c>
      <c r="C43" s="26">
        <v>199712</v>
      </c>
      <c r="D43" s="110" t="s">
        <v>6434</v>
      </c>
      <c r="E43" s="26" t="s">
        <v>49</v>
      </c>
      <c r="F43" s="26" t="s">
        <v>124</v>
      </c>
      <c r="G43" s="16">
        <v>174754</v>
      </c>
    </row>
    <row r="44" spans="1:14" x14ac:dyDescent="0.3">
      <c r="A44" s="102">
        <v>553005700011</v>
      </c>
      <c r="B44" s="26">
        <v>910</v>
      </c>
      <c r="C44" s="26">
        <v>199712</v>
      </c>
      <c r="D44" s="110" t="s">
        <v>6434</v>
      </c>
      <c r="E44" s="26" t="s">
        <v>49</v>
      </c>
      <c r="F44" s="26" t="s">
        <v>124</v>
      </c>
      <c r="G44" s="16">
        <v>171270</v>
      </c>
    </row>
    <row r="45" spans="1:14" x14ac:dyDescent="0.3">
      <c r="A45" s="102">
        <v>553005700012</v>
      </c>
      <c r="B45" s="26">
        <v>910</v>
      </c>
      <c r="C45" s="26">
        <v>199712</v>
      </c>
      <c r="D45" s="110" t="s">
        <v>6434</v>
      </c>
      <c r="E45" s="26" t="s">
        <v>49</v>
      </c>
      <c r="F45" s="26" t="s">
        <v>124</v>
      </c>
      <c r="G45" s="16">
        <v>195871</v>
      </c>
    </row>
    <row r="46" spans="1:14" x14ac:dyDescent="0.3">
      <c r="A46" s="102">
        <v>553005700313</v>
      </c>
      <c r="B46" s="26">
        <v>910</v>
      </c>
      <c r="C46" s="26">
        <v>200912</v>
      </c>
      <c r="D46" s="110" t="s">
        <v>6434</v>
      </c>
      <c r="E46" s="26" t="s">
        <v>49</v>
      </c>
      <c r="F46" s="26" t="s">
        <v>124</v>
      </c>
      <c r="G46" s="16">
        <v>21067.99</v>
      </c>
      <c r="I46">
        <v>56.5</v>
      </c>
    </row>
    <row r="47" spans="1:14" x14ac:dyDescent="0.3">
      <c r="A47" s="102">
        <v>553005700350</v>
      </c>
      <c r="B47" s="26">
        <v>910</v>
      </c>
      <c r="C47" s="26">
        <v>201309</v>
      </c>
      <c r="D47" s="110" t="s">
        <v>6434</v>
      </c>
      <c r="E47" s="26" t="s">
        <v>49</v>
      </c>
      <c r="F47" s="26" t="s">
        <v>124</v>
      </c>
      <c r="G47" s="15">
        <v>120909.22</v>
      </c>
    </row>
    <row r="48" spans="1:14" x14ac:dyDescent="0.3">
      <c r="A48" s="102">
        <v>553005700351</v>
      </c>
      <c r="B48" s="26">
        <v>910</v>
      </c>
      <c r="C48" s="26">
        <v>201309</v>
      </c>
      <c r="D48" s="110" t="s">
        <v>6434</v>
      </c>
      <c r="E48" s="26" t="s">
        <v>49</v>
      </c>
      <c r="F48" s="26" t="s">
        <v>124</v>
      </c>
      <c r="G48" s="15">
        <v>120909.22</v>
      </c>
    </row>
    <row r="49" spans="1:14" x14ac:dyDescent="0.3">
      <c r="A49" s="102">
        <v>553005700352</v>
      </c>
      <c r="B49" s="26">
        <v>910</v>
      </c>
      <c r="C49" s="26">
        <v>201309</v>
      </c>
      <c r="D49" s="110" t="s">
        <v>6434</v>
      </c>
      <c r="E49" s="26" t="s">
        <v>49</v>
      </c>
      <c r="F49" s="26" t="s">
        <v>124</v>
      </c>
      <c r="G49" s="15">
        <v>120909.22</v>
      </c>
    </row>
    <row r="50" spans="1:14" x14ac:dyDescent="0.3">
      <c r="A50" s="102">
        <v>553005700353</v>
      </c>
      <c r="B50" s="26">
        <v>910</v>
      </c>
      <c r="C50" s="26">
        <v>201309</v>
      </c>
      <c r="D50" s="110" t="s">
        <v>6434</v>
      </c>
      <c r="E50" s="26" t="s">
        <v>49</v>
      </c>
      <c r="F50" s="26" t="s">
        <v>124</v>
      </c>
      <c r="G50" s="15">
        <v>120909.22</v>
      </c>
    </row>
    <row r="51" spans="1:14" x14ac:dyDescent="0.3">
      <c r="A51" s="102">
        <v>553005700354</v>
      </c>
      <c r="B51" s="26">
        <v>910</v>
      </c>
      <c r="C51" s="26">
        <v>201309</v>
      </c>
      <c r="D51" s="110" t="s">
        <v>6434</v>
      </c>
      <c r="E51" s="26" t="s">
        <v>49</v>
      </c>
      <c r="F51" s="26" t="s">
        <v>124</v>
      </c>
      <c r="G51" s="15">
        <v>120909.22</v>
      </c>
    </row>
    <row r="52" spans="1:14" x14ac:dyDescent="0.3">
      <c r="A52" s="102">
        <v>553005700355</v>
      </c>
      <c r="B52" s="26">
        <v>910</v>
      </c>
      <c r="C52" s="26">
        <v>201309</v>
      </c>
      <c r="D52" s="110" t="s">
        <v>6434</v>
      </c>
      <c r="E52" s="26" t="s">
        <v>49</v>
      </c>
      <c r="F52" s="26" t="s">
        <v>124</v>
      </c>
      <c r="G52" s="15">
        <v>120909.22</v>
      </c>
    </row>
    <row r="53" spans="1:14" x14ac:dyDescent="0.3">
      <c r="A53" s="102">
        <v>553005700356</v>
      </c>
      <c r="B53" s="26">
        <v>910</v>
      </c>
      <c r="C53" s="26">
        <v>201309</v>
      </c>
      <c r="D53" s="110" t="s">
        <v>6434</v>
      </c>
      <c r="E53" s="26" t="s">
        <v>49</v>
      </c>
      <c r="F53" s="26" t="s">
        <v>124</v>
      </c>
      <c r="G53" s="15">
        <v>120909.22</v>
      </c>
      <c r="N53" s="106"/>
    </row>
    <row r="54" spans="1:14" x14ac:dyDescent="0.3">
      <c r="A54" s="102">
        <v>553005700357</v>
      </c>
      <c r="B54" s="26">
        <v>910</v>
      </c>
      <c r="C54" s="26">
        <v>201309</v>
      </c>
      <c r="D54" s="110" t="s">
        <v>6434</v>
      </c>
      <c r="E54" s="26" t="s">
        <v>49</v>
      </c>
      <c r="F54" s="26" t="s">
        <v>124</v>
      </c>
      <c r="G54" s="15">
        <v>120909.22</v>
      </c>
    </row>
    <row r="55" spans="1:14" x14ac:dyDescent="0.3">
      <c r="A55" s="102">
        <v>553005700358</v>
      </c>
      <c r="B55" s="26">
        <v>910</v>
      </c>
      <c r="C55" s="26">
        <v>201309</v>
      </c>
      <c r="D55" s="110" t="s">
        <v>6434</v>
      </c>
      <c r="E55" s="26" t="s">
        <v>49</v>
      </c>
      <c r="F55" s="26" t="s">
        <v>124</v>
      </c>
      <c r="G55" s="15">
        <v>120909.22</v>
      </c>
    </row>
    <row r="56" spans="1:14" x14ac:dyDescent="0.3">
      <c r="A56" s="102">
        <v>553005700359</v>
      </c>
      <c r="B56" s="26">
        <v>910</v>
      </c>
      <c r="C56" s="26">
        <v>201309</v>
      </c>
      <c r="D56" s="110" t="s">
        <v>6434</v>
      </c>
      <c r="E56" s="26" t="s">
        <v>49</v>
      </c>
      <c r="F56" s="26" t="s">
        <v>124</v>
      </c>
      <c r="G56" s="15">
        <v>120909.22</v>
      </c>
    </row>
    <row r="57" spans="1:14" x14ac:dyDescent="0.3">
      <c r="A57" s="102">
        <v>553005700360</v>
      </c>
      <c r="B57" s="26">
        <v>910</v>
      </c>
      <c r="C57" s="26">
        <v>201309</v>
      </c>
      <c r="D57" s="110" t="s">
        <v>6434</v>
      </c>
      <c r="E57" s="26" t="s">
        <v>49</v>
      </c>
      <c r="F57" s="26" t="s">
        <v>124</v>
      </c>
      <c r="G57" s="15">
        <v>134340.99</v>
      </c>
    </row>
    <row r="58" spans="1:14" x14ac:dyDescent="0.3">
      <c r="A58" s="102">
        <v>553005700368</v>
      </c>
      <c r="B58" s="26">
        <v>910</v>
      </c>
      <c r="C58" s="26">
        <v>201309</v>
      </c>
      <c r="D58" s="110" t="s">
        <v>6434</v>
      </c>
      <c r="E58" s="26" t="s">
        <v>49</v>
      </c>
      <c r="F58" s="26" t="s">
        <v>124</v>
      </c>
      <c r="G58" s="15">
        <v>2397275.11</v>
      </c>
    </row>
    <row r="59" spans="1:14" x14ac:dyDescent="0.3">
      <c r="A59" s="102">
        <v>553005700449</v>
      </c>
      <c r="B59" s="26">
        <v>910</v>
      </c>
      <c r="C59" s="26">
        <v>201506</v>
      </c>
      <c r="D59" s="110" t="s">
        <v>6434</v>
      </c>
      <c r="E59" s="26" t="s">
        <v>49</v>
      </c>
      <c r="F59" s="26" t="s">
        <v>124</v>
      </c>
      <c r="G59" s="15">
        <v>111092.66</v>
      </c>
    </row>
    <row r="60" spans="1:14" x14ac:dyDescent="0.3">
      <c r="A60" s="102">
        <v>553005700619</v>
      </c>
      <c r="B60" s="26">
        <v>910</v>
      </c>
      <c r="C60" s="26">
        <v>201711</v>
      </c>
      <c r="D60" s="110" t="s">
        <v>6434</v>
      </c>
      <c r="E60" s="26" t="s">
        <v>49</v>
      </c>
      <c r="F60" s="26" t="s">
        <v>124</v>
      </c>
      <c r="G60" s="16">
        <v>24163.88</v>
      </c>
      <c r="H60" s="119" t="s">
        <v>6575</v>
      </c>
      <c r="I60" s="8"/>
      <c r="K60" s="119" t="s">
        <v>6558</v>
      </c>
      <c r="L60" s="44">
        <f>-L22</f>
        <v>17663.3884</v>
      </c>
      <c r="M60" s="12"/>
      <c r="N60" s="106" t="s">
        <v>6529</v>
      </c>
    </row>
    <row r="61" spans="1:14" x14ac:dyDescent="0.3">
      <c r="A61" s="102">
        <v>553005700621</v>
      </c>
      <c r="B61" s="26">
        <v>910</v>
      </c>
      <c r="C61" s="26">
        <v>201712</v>
      </c>
      <c r="D61" s="110" t="s">
        <v>6434</v>
      </c>
      <c r="E61" s="26" t="s">
        <v>49</v>
      </c>
      <c r="F61" s="26" t="s">
        <v>124</v>
      </c>
      <c r="G61" s="15">
        <v>350329.38</v>
      </c>
      <c r="N61" s="106" t="s">
        <v>6692</v>
      </c>
    </row>
    <row r="62" spans="1:14" x14ac:dyDescent="0.3">
      <c r="A62" s="102">
        <v>553005700622</v>
      </c>
      <c r="B62" s="26">
        <v>910</v>
      </c>
      <c r="C62" s="26">
        <v>201712</v>
      </c>
      <c r="D62" s="110" t="s">
        <v>6434</v>
      </c>
      <c r="E62" s="26" t="s">
        <v>49</v>
      </c>
      <c r="F62" s="26" t="s">
        <v>124</v>
      </c>
      <c r="G62" s="15">
        <v>350354.9</v>
      </c>
    </row>
    <row r="63" spans="1:14" x14ac:dyDescent="0.3">
      <c r="A63" s="102">
        <v>553005700623</v>
      </c>
      <c r="B63" s="26">
        <v>910</v>
      </c>
      <c r="C63" s="26">
        <v>201708</v>
      </c>
      <c r="D63" s="110" t="s">
        <v>6434</v>
      </c>
      <c r="E63" s="26" t="s">
        <v>49</v>
      </c>
      <c r="F63" s="26" t="s">
        <v>124</v>
      </c>
      <c r="G63" s="16">
        <v>33505.22</v>
      </c>
      <c r="H63" s="119" t="s">
        <v>6575</v>
      </c>
      <c r="I63" s="8"/>
      <c r="K63" s="119" t="s">
        <v>6558</v>
      </c>
      <c r="L63" s="44">
        <f>-L23</f>
        <v>28350.561999999998</v>
      </c>
      <c r="M63" s="12"/>
      <c r="N63" s="139"/>
    </row>
    <row r="64" spans="1:14" x14ac:dyDescent="0.3">
      <c r="A64" s="102">
        <v>553005700624</v>
      </c>
      <c r="B64" s="26">
        <v>910</v>
      </c>
      <c r="C64" s="26">
        <v>201708</v>
      </c>
      <c r="D64" s="110" t="s">
        <v>6434</v>
      </c>
      <c r="E64" s="26" t="s">
        <v>49</v>
      </c>
      <c r="F64" s="26" t="s">
        <v>124</v>
      </c>
      <c r="G64" s="16">
        <v>14351.33</v>
      </c>
      <c r="H64" s="119" t="s">
        <v>6575</v>
      </c>
      <c r="I64" s="8"/>
      <c r="K64" s="119" t="s">
        <v>6558</v>
      </c>
      <c r="L64" s="44">
        <f>-L24</f>
        <v>12143.427279999998</v>
      </c>
    </row>
    <row r="65" spans="1:14" x14ac:dyDescent="0.3">
      <c r="A65" s="102">
        <v>553005700649</v>
      </c>
      <c r="B65" s="26">
        <v>910</v>
      </c>
      <c r="C65" s="26">
        <v>201712</v>
      </c>
      <c r="D65" s="110" t="s">
        <v>6434</v>
      </c>
      <c r="E65" s="26" t="s">
        <v>49</v>
      </c>
      <c r="F65" s="26" t="s">
        <v>124</v>
      </c>
      <c r="G65" s="176">
        <v>422262.04</v>
      </c>
      <c r="N65" s="106" t="s">
        <v>6692</v>
      </c>
    </row>
    <row r="66" spans="1:14" x14ac:dyDescent="0.3">
      <c r="A66" s="102">
        <v>553005700655</v>
      </c>
      <c r="B66" s="26">
        <v>910</v>
      </c>
      <c r="C66" s="172">
        <v>201809</v>
      </c>
      <c r="D66" s="110" t="s">
        <v>6434</v>
      </c>
      <c r="E66" s="26" t="s">
        <v>49</v>
      </c>
      <c r="F66" s="26" t="s">
        <v>124</v>
      </c>
      <c r="G66" s="28">
        <v>38322.870000000003</v>
      </c>
      <c r="H66" s="119" t="s">
        <v>6575</v>
      </c>
      <c r="I66" s="8"/>
      <c r="K66" s="119" t="s">
        <v>6558</v>
      </c>
      <c r="L66" s="44">
        <f>-L25</f>
        <v>358.22285999999804</v>
      </c>
      <c r="N66" s="139" t="s">
        <v>6529</v>
      </c>
    </row>
    <row r="67" spans="1:14" x14ac:dyDescent="0.3">
      <c r="A67" s="102">
        <v>553005700656</v>
      </c>
      <c r="B67" s="26">
        <v>910</v>
      </c>
      <c r="C67" s="172">
        <v>201809</v>
      </c>
      <c r="D67" s="110" t="s">
        <v>6434</v>
      </c>
      <c r="E67" s="26" t="s">
        <v>49</v>
      </c>
      <c r="F67" s="26" t="s">
        <v>124</v>
      </c>
      <c r="G67" s="28">
        <v>51777.36</v>
      </c>
      <c r="L67" s="44">
        <f>-L26</f>
        <v>358.22783999999956</v>
      </c>
    </row>
    <row r="68" spans="1:14" x14ac:dyDescent="0.3">
      <c r="A68" s="102">
        <v>553005700661</v>
      </c>
      <c r="B68" s="26">
        <v>910</v>
      </c>
      <c r="C68" s="172">
        <v>201808</v>
      </c>
      <c r="D68" s="110" t="s">
        <v>6434</v>
      </c>
      <c r="E68" s="26" t="s">
        <v>49</v>
      </c>
      <c r="F68" s="26" t="s">
        <v>124</v>
      </c>
      <c r="G68" s="20">
        <v>1629036.41</v>
      </c>
      <c r="N68" s="106" t="s">
        <v>6692</v>
      </c>
    </row>
    <row r="69" spans="1:14" x14ac:dyDescent="0.3">
      <c r="F69" s="83" t="s">
        <v>6530</v>
      </c>
      <c r="G69" s="22">
        <f>SUM(G34:G68)</f>
        <v>8146275.3400000017</v>
      </c>
      <c r="H69" s="22"/>
    </row>
    <row r="70" spans="1:14" x14ac:dyDescent="0.3">
      <c r="F70" s="17" t="s">
        <v>6513</v>
      </c>
      <c r="G70" s="43">
        <f>+L73</f>
        <v>58873.828379999999</v>
      </c>
      <c r="H70" s="35"/>
      <c r="I70" s="8"/>
      <c r="J70" s="8"/>
      <c r="K70" s="8"/>
      <c r="L70" s="8"/>
      <c r="M70" s="22"/>
    </row>
    <row r="71" spans="1:14" x14ac:dyDescent="0.3">
      <c r="F71" s="26" t="s">
        <v>6517</v>
      </c>
      <c r="G71" s="8">
        <f>SUM(I34:I68)</f>
        <v>56.5</v>
      </c>
      <c r="H71" s="8"/>
      <c r="I71" s="8"/>
      <c r="J71" s="8"/>
      <c r="K71" s="8"/>
      <c r="L71" s="8"/>
      <c r="M71" s="22"/>
    </row>
    <row r="72" spans="1:14" x14ac:dyDescent="0.3">
      <c r="F72" s="17" t="s">
        <v>6528</v>
      </c>
      <c r="G72" s="8"/>
      <c r="H72" s="8"/>
      <c r="I72" s="8"/>
      <c r="J72" s="8"/>
      <c r="K72" s="8"/>
      <c r="L72" s="8"/>
    </row>
    <row r="73" spans="1:14" x14ac:dyDescent="0.3">
      <c r="F73" s="17"/>
      <c r="G73" s="18">
        <f>SUM(G69:G72)</f>
        <v>8205205.6683800016</v>
      </c>
      <c r="H73" s="18"/>
      <c r="I73" s="18">
        <f>SUM(I34:I71)</f>
        <v>56.5</v>
      </c>
      <c r="J73" s="18">
        <f>SUM(J35:J71)</f>
        <v>0</v>
      </c>
      <c r="K73" s="18"/>
      <c r="L73" s="18">
        <f>SUM(L34:L71)</f>
        <v>58873.828379999999</v>
      </c>
      <c r="M73" s="21">
        <f>+G73/G75</f>
        <v>0.77542389068658923</v>
      </c>
    </row>
    <row r="75" spans="1:14" ht="15" thickBot="1" x14ac:dyDescent="0.35">
      <c r="G75" s="39">
        <f>+G31+G73</f>
        <v>10581574.500000002</v>
      </c>
      <c r="H75" s="39"/>
      <c r="I75" s="39">
        <f>+I31+I73</f>
        <v>8164.27</v>
      </c>
      <c r="J75" s="39">
        <f>+J31+J73</f>
        <v>1624.75</v>
      </c>
      <c r="K75" s="39"/>
      <c r="L75" s="39">
        <f>+L31+L73</f>
        <v>0</v>
      </c>
    </row>
    <row r="76" spans="1:14" ht="15" thickTop="1" x14ac:dyDescent="0.3">
      <c r="A76" s="106" t="s">
        <v>6705</v>
      </c>
    </row>
    <row r="77" spans="1:14" x14ac:dyDescent="0.3">
      <c r="A77" s="106" t="s">
        <v>6706</v>
      </c>
    </row>
    <row r="78" spans="1:14" x14ac:dyDescent="0.3">
      <c r="A78" s="109" t="s">
        <v>6707</v>
      </c>
    </row>
  </sheetData>
  <printOptions horizontalCentered="1"/>
  <pageMargins left="0.70866141732283505" right="0.70866141732283505" top="0.74803149606299202" bottom="0.74803149606299202" header="0.31496062992126" footer="0.31496062992126"/>
  <pageSetup scale="62" fitToHeight="0" orientation="landscape" r:id="rId1"/>
  <headerFooter>
    <oddFooter>&amp;L&amp;Z&amp;F\&amp;A</oddFooter>
  </headerFooter>
  <rowBreaks count="1" manualBreakCount="1">
    <brk id="33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A1:R101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" customWidth="1"/>
    <col min="2" max="2" width="7.109375" customWidth="1"/>
    <col min="3" max="4" width="9.5546875" customWidth="1"/>
    <col min="5" max="5" width="6.88671875" customWidth="1"/>
    <col min="6" max="6" width="7.6640625" customWidth="1"/>
    <col min="7" max="7" width="15" customWidth="1"/>
    <col min="8" max="8" width="4" style="121" customWidth="1"/>
    <col min="9" max="9" width="15" customWidth="1"/>
    <col min="10" max="10" width="13" customWidth="1"/>
    <col min="11" max="11" width="3.33203125" customWidth="1"/>
    <col min="12" max="12" width="13" customWidth="1"/>
    <col min="13" max="13" width="12.33203125" bestFit="1" customWidth="1"/>
    <col min="14" max="14" width="6.109375" style="94" bestFit="1" customWidth="1"/>
    <col min="15" max="15" width="12.33203125" style="94" customWidth="1"/>
    <col min="16" max="16" width="15.5546875" customWidth="1"/>
    <col min="17" max="17" width="11.44140625" bestFit="1" customWidth="1"/>
    <col min="18" max="18" width="11.6640625" bestFit="1" customWidth="1"/>
  </cols>
  <sheetData>
    <row r="1" spans="1:18" ht="15.6" x14ac:dyDescent="0.3">
      <c r="A1" s="27" t="s">
        <v>6771</v>
      </c>
      <c r="E1" s="28"/>
      <c r="F1" t="s">
        <v>6507</v>
      </c>
      <c r="I1" s="25"/>
      <c r="J1" s="25"/>
      <c r="K1" s="25"/>
      <c r="L1" s="25"/>
    </row>
    <row r="2" spans="1:18" ht="15.6" x14ac:dyDescent="0.3">
      <c r="A2" s="27" t="s">
        <v>6772</v>
      </c>
      <c r="E2" s="29"/>
      <c r="F2" t="s">
        <v>6509</v>
      </c>
      <c r="I2" s="25"/>
      <c r="J2" s="25"/>
      <c r="K2" s="25"/>
      <c r="L2" s="25"/>
    </row>
    <row r="3" spans="1:18" x14ac:dyDescent="0.3">
      <c r="E3" s="31"/>
      <c r="F3" t="s">
        <v>6510</v>
      </c>
      <c r="I3" s="25"/>
      <c r="J3" s="25"/>
      <c r="K3" s="25"/>
      <c r="L3" s="25"/>
    </row>
    <row r="4" spans="1:18" x14ac:dyDescent="0.3">
      <c r="E4" s="46"/>
      <c r="F4" t="s">
        <v>6511</v>
      </c>
      <c r="I4" s="25"/>
      <c r="J4" s="25"/>
      <c r="K4" s="25"/>
      <c r="L4" s="25"/>
      <c r="O4" s="115" t="s">
        <v>6513</v>
      </c>
      <c r="P4" s="103"/>
      <c r="Q4" s="103"/>
      <c r="R4" s="35"/>
    </row>
    <row r="5" spans="1:18" x14ac:dyDescent="0.3">
      <c r="E5" s="167"/>
      <c r="F5" t="s">
        <v>6512</v>
      </c>
      <c r="I5" s="25"/>
      <c r="J5" s="25"/>
      <c r="K5" s="25"/>
      <c r="L5" s="25"/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9.4" customHeight="1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2" t="s">
        <v>6516</v>
      </c>
      <c r="H6" s="127"/>
      <c r="I6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7" spans="1:18" x14ac:dyDescent="0.3">
      <c r="A7" s="1" t="s">
        <v>6773</v>
      </c>
      <c r="B7" s="1" t="s">
        <v>6534</v>
      </c>
      <c r="C7" s="1" t="s">
        <v>6655</v>
      </c>
      <c r="D7" s="1" t="s">
        <v>6434</v>
      </c>
      <c r="E7" s="1" t="s">
        <v>50</v>
      </c>
      <c r="F7" s="1" t="s">
        <v>6536</v>
      </c>
      <c r="G7" s="22">
        <v>150380.5</v>
      </c>
      <c r="H7" s="122"/>
      <c r="M7" s="12">
        <f>+G7/(G7+G49)</f>
        <v>0.62338149552197353</v>
      </c>
    </row>
    <row r="8" spans="1:18" x14ac:dyDescent="0.3">
      <c r="A8" s="1" t="s">
        <v>6774</v>
      </c>
      <c r="B8" s="1" t="s">
        <v>6534</v>
      </c>
      <c r="C8" s="1" t="s">
        <v>6655</v>
      </c>
      <c r="D8" s="1" t="s">
        <v>6434</v>
      </c>
      <c r="E8" s="1" t="s">
        <v>50</v>
      </c>
      <c r="F8" s="1" t="s">
        <v>6536</v>
      </c>
      <c r="G8" s="22">
        <v>53613.21</v>
      </c>
      <c r="H8" s="122"/>
      <c r="M8" s="12">
        <f>+G8/(G8+G50)</f>
        <v>0.62337890203281909</v>
      </c>
    </row>
    <row r="9" spans="1:18" x14ac:dyDescent="0.3">
      <c r="A9" s="1" t="s">
        <v>6775</v>
      </c>
      <c r="B9" s="1" t="s">
        <v>6654</v>
      </c>
      <c r="C9" s="1" t="s">
        <v>6776</v>
      </c>
      <c r="D9" s="1" t="s">
        <v>6434</v>
      </c>
      <c r="E9" s="1" t="s">
        <v>50</v>
      </c>
      <c r="F9" s="1" t="s">
        <v>6536</v>
      </c>
      <c r="G9" s="22">
        <v>3316.45</v>
      </c>
      <c r="H9" s="122"/>
      <c r="M9" s="12">
        <f>+G9/(G9+G51)</f>
        <v>0.62345731231612289</v>
      </c>
    </row>
    <row r="10" spans="1:18" x14ac:dyDescent="0.3">
      <c r="A10" s="1" t="s">
        <v>6775</v>
      </c>
      <c r="B10" s="1" t="s">
        <v>6541</v>
      </c>
      <c r="C10" s="1" t="s">
        <v>6776</v>
      </c>
      <c r="D10" s="1" t="s">
        <v>6434</v>
      </c>
      <c r="E10" s="1" t="s">
        <v>50</v>
      </c>
      <c r="F10" s="1" t="s">
        <v>6536</v>
      </c>
      <c r="G10" s="22">
        <v>1373.22</v>
      </c>
      <c r="H10" s="122"/>
      <c r="J10">
        <v>1373.22</v>
      </c>
      <c r="M10" s="12"/>
    </row>
    <row r="11" spans="1:18" x14ac:dyDescent="0.3">
      <c r="A11" s="1" t="s">
        <v>6775</v>
      </c>
      <c r="B11" s="1" t="s">
        <v>6534</v>
      </c>
      <c r="C11" s="1" t="s">
        <v>6777</v>
      </c>
      <c r="D11" s="1" t="s">
        <v>6434</v>
      </c>
      <c r="E11" s="1" t="s">
        <v>50</v>
      </c>
      <c r="F11" s="1" t="s">
        <v>6536</v>
      </c>
      <c r="G11" s="22">
        <v>115226</v>
      </c>
      <c r="H11" s="122"/>
      <c r="M11" s="12">
        <f t="shared" ref="M11:M33" si="0">+G11/(G11+G52)</f>
        <v>0.62338238476520236</v>
      </c>
    </row>
    <row r="12" spans="1:18" x14ac:dyDescent="0.3">
      <c r="A12" s="1" t="s">
        <v>6778</v>
      </c>
      <c r="B12" s="1" t="s">
        <v>6534</v>
      </c>
      <c r="C12" s="1" t="s">
        <v>6655</v>
      </c>
      <c r="D12" s="1" t="s">
        <v>6434</v>
      </c>
      <c r="E12" s="1" t="s">
        <v>50</v>
      </c>
      <c r="F12" s="1" t="s">
        <v>6536</v>
      </c>
      <c r="G12" s="22">
        <v>114225.41</v>
      </c>
      <c r="H12" s="122"/>
      <c r="M12" s="12">
        <f t="shared" si="0"/>
        <v>0.62338405761232296</v>
      </c>
    </row>
    <row r="13" spans="1:18" x14ac:dyDescent="0.3">
      <c r="A13" s="1" t="s">
        <v>6779</v>
      </c>
      <c r="B13" s="1" t="s">
        <v>6534</v>
      </c>
      <c r="C13" s="1" t="s">
        <v>6780</v>
      </c>
      <c r="D13" s="1" t="s">
        <v>6434</v>
      </c>
      <c r="E13" s="1" t="s">
        <v>50</v>
      </c>
      <c r="F13" s="1" t="s">
        <v>6536</v>
      </c>
      <c r="G13" s="22">
        <v>182846.85</v>
      </c>
      <c r="H13" s="122"/>
      <c r="M13" s="12">
        <f t="shared" si="0"/>
        <v>0.62338293946910461</v>
      </c>
    </row>
    <row r="14" spans="1:18" x14ac:dyDescent="0.3">
      <c r="A14" s="1" t="s">
        <v>6781</v>
      </c>
      <c r="B14" s="1" t="s">
        <v>6534</v>
      </c>
      <c r="C14" s="1" t="s">
        <v>6655</v>
      </c>
      <c r="D14" s="1" t="s">
        <v>6434</v>
      </c>
      <c r="E14" s="1" t="s">
        <v>50</v>
      </c>
      <c r="F14" s="1" t="s">
        <v>6536</v>
      </c>
      <c r="G14" s="22">
        <v>145876.71</v>
      </c>
      <c r="H14" s="122"/>
      <c r="M14" s="12">
        <f t="shared" si="0"/>
        <v>0.62338153994353451</v>
      </c>
    </row>
    <row r="15" spans="1:18" x14ac:dyDescent="0.3">
      <c r="A15" s="1" t="s">
        <v>6782</v>
      </c>
      <c r="B15" s="1" t="s">
        <v>6534</v>
      </c>
      <c r="C15" s="1" t="s">
        <v>6655</v>
      </c>
      <c r="D15" s="1" t="s">
        <v>6434</v>
      </c>
      <c r="E15" s="1" t="s">
        <v>50</v>
      </c>
      <c r="F15" s="1" t="s">
        <v>6536</v>
      </c>
      <c r="G15" s="22">
        <v>187994.15</v>
      </c>
      <c r="H15" s="122"/>
      <c r="M15" s="12">
        <f t="shared" si="0"/>
        <v>0.62338240909317744</v>
      </c>
    </row>
    <row r="16" spans="1:18" x14ac:dyDescent="0.3">
      <c r="A16" s="1" t="s">
        <v>6783</v>
      </c>
      <c r="B16" s="1" t="s">
        <v>6654</v>
      </c>
      <c r="C16" s="1" t="s">
        <v>6784</v>
      </c>
      <c r="D16" s="1" t="s">
        <v>6434</v>
      </c>
      <c r="E16" s="1" t="s">
        <v>50</v>
      </c>
      <c r="F16" s="1" t="s">
        <v>6536</v>
      </c>
      <c r="G16" s="22">
        <v>48384.59</v>
      </c>
      <c r="H16" s="122"/>
      <c r="M16" s="12">
        <f t="shared" si="0"/>
        <v>0.62338751789427871</v>
      </c>
    </row>
    <row r="17" spans="1:18" x14ac:dyDescent="0.3">
      <c r="A17" s="1" t="s">
        <v>6783</v>
      </c>
      <c r="B17" s="1" t="s">
        <v>6541</v>
      </c>
      <c r="C17" s="1" t="s">
        <v>6784</v>
      </c>
      <c r="D17" s="1" t="s">
        <v>6434</v>
      </c>
      <c r="E17" s="1" t="s">
        <v>50</v>
      </c>
      <c r="F17" s="1" t="s">
        <v>6536</v>
      </c>
      <c r="G17" s="22">
        <v>4075.74</v>
      </c>
      <c r="H17" s="122"/>
      <c r="M17" s="12">
        <f t="shared" si="0"/>
        <v>0.6233219244074546</v>
      </c>
    </row>
    <row r="18" spans="1:18" x14ac:dyDescent="0.3">
      <c r="A18" s="1" t="s">
        <v>6783</v>
      </c>
      <c r="B18" s="1" t="s">
        <v>6534</v>
      </c>
      <c r="C18" s="1" t="s">
        <v>6785</v>
      </c>
      <c r="D18" s="1" t="s">
        <v>6434</v>
      </c>
      <c r="E18" s="1" t="s">
        <v>50</v>
      </c>
      <c r="F18" s="1" t="s">
        <v>6536</v>
      </c>
      <c r="G18" s="22">
        <v>139384.54999999999</v>
      </c>
      <c r="H18" s="122"/>
      <c r="M18" s="12">
        <f t="shared" si="0"/>
        <v>0.62338359044793556</v>
      </c>
    </row>
    <row r="19" spans="1:18" x14ac:dyDescent="0.3">
      <c r="A19" s="1" t="s">
        <v>6786</v>
      </c>
      <c r="B19" s="1" t="s">
        <v>6534</v>
      </c>
      <c r="C19" s="1" t="s">
        <v>6787</v>
      </c>
      <c r="D19" s="1" t="s">
        <v>6434</v>
      </c>
      <c r="E19" s="1" t="s">
        <v>50</v>
      </c>
      <c r="F19" s="1" t="s">
        <v>6536</v>
      </c>
      <c r="G19" s="22">
        <v>137994.01</v>
      </c>
      <c r="H19" s="122"/>
      <c r="M19" s="12">
        <f t="shared" si="0"/>
        <v>0.62338051248710213</v>
      </c>
    </row>
    <row r="20" spans="1:18" x14ac:dyDescent="0.3">
      <c r="A20" s="1" t="s">
        <v>6788</v>
      </c>
      <c r="B20" s="1" t="s">
        <v>6534</v>
      </c>
      <c r="C20" s="1" t="s">
        <v>6789</v>
      </c>
      <c r="D20" s="1" t="s">
        <v>6434</v>
      </c>
      <c r="E20" s="1" t="s">
        <v>50</v>
      </c>
      <c r="F20" s="1" t="s">
        <v>6536</v>
      </c>
      <c r="G20" s="22">
        <v>38065.79</v>
      </c>
      <c r="H20" s="122"/>
      <c r="M20" s="12">
        <f t="shared" si="0"/>
        <v>0.62337745495325458</v>
      </c>
    </row>
    <row r="21" spans="1:18" x14ac:dyDescent="0.3">
      <c r="A21" s="1" t="s">
        <v>6790</v>
      </c>
      <c r="B21" s="1" t="s">
        <v>6534</v>
      </c>
      <c r="C21" s="1" t="s">
        <v>6549</v>
      </c>
      <c r="D21" s="1" t="s">
        <v>6434</v>
      </c>
      <c r="E21" s="1" t="s">
        <v>50</v>
      </c>
      <c r="F21" s="1" t="s">
        <v>6536</v>
      </c>
      <c r="G21" s="22">
        <v>8241.2999999999993</v>
      </c>
      <c r="H21" s="122"/>
      <c r="M21" s="12">
        <f t="shared" si="0"/>
        <v>0.62340014160448776</v>
      </c>
    </row>
    <row r="22" spans="1:18" x14ac:dyDescent="0.3">
      <c r="A22" s="1" t="s">
        <v>6791</v>
      </c>
      <c r="B22" s="1" t="s">
        <v>6534</v>
      </c>
      <c r="C22" s="1" t="s">
        <v>6549</v>
      </c>
      <c r="D22" s="1" t="s">
        <v>6434</v>
      </c>
      <c r="E22" s="1" t="s">
        <v>50</v>
      </c>
      <c r="F22" s="1" t="s">
        <v>6536</v>
      </c>
      <c r="G22" s="22">
        <v>8241.2999999999993</v>
      </c>
      <c r="H22" s="122"/>
      <c r="M22" s="12">
        <f t="shared" si="0"/>
        <v>0.62340014160448776</v>
      </c>
    </row>
    <row r="23" spans="1:18" x14ac:dyDescent="0.3">
      <c r="A23" s="1" t="s">
        <v>6792</v>
      </c>
      <c r="B23" s="1" t="s">
        <v>6534</v>
      </c>
      <c r="C23" s="1" t="s">
        <v>6549</v>
      </c>
      <c r="D23" s="1" t="s">
        <v>6434</v>
      </c>
      <c r="E23" s="1" t="s">
        <v>50</v>
      </c>
      <c r="F23" s="1" t="s">
        <v>6536</v>
      </c>
      <c r="G23" s="22">
        <v>8241.2999999999993</v>
      </c>
      <c r="H23" s="122"/>
      <c r="M23" s="12">
        <f t="shared" si="0"/>
        <v>0.62340014160448776</v>
      </c>
    </row>
    <row r="24" spans="1:18" x14ac:dyDescent="0.3">
      <c r="A24" s="1" t="s">
        <v>6793</v>
      </c>
      <c r="B24" s="1" t="s">
        <v>6534</v>
      </c>
      <c r="C24" s="1" t="s">
        <v>6549</v>
      </c>
      <c r="D24" s="1" t="s">
        <v>6434</v>
      </c>
      <c r="E24" s="1" t="s">
        <v>50</v>
      </c>
      <c r="F24" s="1" t="s">
        <v>6536</v>
      </c>
      <c r="G24" s="22">
        <v>8241.2999999999993</v>
      </c>
      <c r="H24" s="122"/>
      <c r="M24" s="12">
        <f t="shared" si="0"/>
        <v>0.62340014160448776</v>
      </c>
    </row>
    <row r="25" spans="1:18" x14ac:dyDescent="0.3">
      <c r="A25" s="1" t="s">
        <v>6794</v>
      </c>
      <c r="B25" s="1" t="s">
        <v>6534</v>
      </c>
      <c r="C25" s="1" t="s">
        <v>6549</v>
      </c>
      <c r="D25" s="1" t="s">
        <v>6434</v>
      </c>
      <c r="E25" s="1" t="s">
        <v>50</v>
      </c>
      <c r="F25" s="1" t="s">
        <v>6536</v>
      </c>
      <c r="G25" s="22">
        <v>8241.2999999999993</v>
      </c>
      <c r="H25" s="122"/>
      <c r="M25" s="12">
        <f t="shared" si="0"/>
        <v>0.62340014160448776</v>
      </c>
    </row>
    <row r="26" spans="1:18" x14ac:dyDescent="0.3">
      <c r="A26" s="1" t="s">
        <v>6795</v>
      </c>
      <c r="B26" s="1" t="s">
        <v>6534</v>
      </c>
      <c r="C26" s="1" t="s">
        <v>6549</v>
      </c>
      <c r="D26" s="1" t="s">
        <v>6434</v>
      </c>
      <c r="E26" s="1" t="s">
        <v>50</v>
      </c>
      <c r="F26" s="1" t="s">
        <v>6536</v>
      </c>
      <c r="G26" s="22">
        <v>8241.2999999999993</v>
      </c>
      <c r="H26" s="122"/>
      <c r="M26" s="12">
        <f t="shared" si="0"/>
        <v>0.62340014160448776</v>
      </c>
    </row>
    <row r="27" spans="1:18" x14ac:dyDescent="0.3">
      <c r="A27" s="1" t="s">
        <v>6796</v>
      </c>
      <c r="B27" s="1" t="s">
        <v>6534</v>
      </c>
      <c r="C27" s="1" t="s">
        <v>6549</v>
      </c>
      <c r="D27" s="1" t="s">
        <v>6434</v>
      </c>
      <c r="E27" s="1" t="s">
        <v>50</v>
      </c>
      <c r="F27" s="1" t="s">
        <v>6536</v>
      </c>
      <c r="G27" s="22">
        <v>8241.2999999999993</v>
      </c>
      <c r="H27" s="122"/>
      <c r="M27" s="12">
        <f t="shared" si="0"/>
        <v>0.62340014160448776</v>
      </c>
    </row>
    <row r="28" spans="1:18" x14ac:dyDescent="0.3">
      <c r="A28" s="1" t="s">
        <v>6797</v>
      </c>
      <c r="B28" s="1" t="s">
        <v>6534</v>
      </c>
      <c r="C28" s="1" t="s">
        <v>6549</v>
      </c>
      <c r="D28" s="1" t="s">
        <v>6434</v>
      </c>
      <c r="E28" s="1" t="s">
        <v>50</v>
      </c>
      <c r="F28" s="1" t="s">
        <v>6536</v>
      </c>
      <c r="G28" s="22">
        <v>8241.2999999999993</v>
      </c>
      <c r="H28" s="122"/>
      <c r="M28" s="12">
        <f t="shared" si="0"/>
        <v>0.62340014160448776</v>
      </c>
    </row>
    <row r="29" spans="1:18" x14ac:dyDescent="0.3">
      <c r="A29" s="1" t="s">
        <v>6798</v>
      </c>
      <c r="B29" s="1" t="s">
        <v>6534</v>
      </c>
      <c r="C29" s="1" t="s">
        <v>6549</v>
      </c>
      <c r="D29" s="1" t="s">
        <v>6434</v>
      </c>
      <c r="E29" s="1" t="s">
        <v>50</v>
      </c>
      <c r="F29" s="1" t="s">
        <v>6536</v>
      </c>
      <c r="G29" s="22">
        <v>8241.2999999999993</v>
      </c>
      <c r="H29" s="122"/>
      <c r="M29" s="12">
        <f t="shared" si="0"/>
        <v>0.62340014160448776</v>
      </c>
      <c r="P29" s="22"/>
      <c r="Q29" s="8"/>
      <c r="R29" s="8"/>
    </row>
    <row r="30" spans="1:18" x14ac:dyDescent="0.3">
      <c r="A30" s="1" t="s">
        <v>6799</v>
      </c>
      <c r="B30" s="1" t="s">
        <v>6534</v>
      </c>
      <c r="C30" s="1" t="s">
        <v>6800</v>
      </c>
      <c r="D30" s="1" t="s">
        <v>6434</v>
      </c>
      <c r="E30" s="1" t="s">
        <v>50</v>
      </c>
      <c r="F30" s="1" t="s">
        <v>6536</v>
      </c>
      <c r="G30" s="8">
        <v>104987.82</v>
      </c>
      <c r="H30" s="122"/>
      <c r="M30" s="12">
        <f t="shared" si="0"/>
        <v>0.6234000585351499</v>
      </c>
      <c r="O30"/>
    </row>
    <row r="31" spans="1:18" x14ac:dyDescent="0.3">
      <c r="A31" s="1" t="s">
        <v>6801</v>
      </c>
      <c r="B31" s="1" t="s">
        <v>6534</v>
      </c>
      <c r="C31" s="1" t="s">
        <v>6736</v>
      </c>
      <c r="D31" s="1" t="s">
        <v>6434</v>
      </c>
      <c r="E31" s="1" t="s">
        <v>50</v>
      </c>
      <c r="F31" s="1" t="s">
        <v>6536</v>
      </c>
      <c r="G31" s="8">
        <v>41341.33</v>
      </c>
      <c r="H31" s="119"/>
      <c r="J31" s="8"/>
      <c r="K31" s="8"/>
      <c r="M31" s="12">
        <f t="shared" si="0"/>
        <v>0.623306824296605</v>
      </c>
      <c r="N31" s="106"/>
      <c r="O31"/>
    </row>
    <row r="32" spans="1:18" x14ac:dyDescent="0.3">
      <c r="A32" s="1" t="s">
        <v>6802</v>
      </c>
      <c r="B32" s="1" t="s">
        <v>6534</v>
      </c>
      <c r="C32" s="1" t="s">
        <v>6736</v>
      </c>
      <c r="D32" s="1" t="s">
        <v>6434</v>
      </c>
      <c r="E32" s="1" t="s">
        <v>50</v>
      </c>
      <c r="F32" s="1" t="s">
        <v>6536</v>
      </c>
      <c r="G32" s="8">
        <v>42594.13</v>
      </c>
      <c r="H32" s="119"/>
      <c r="J32" s="8"/>
      <c r="K32" s="8"/>
      <c r="M32" s="12">
        <f t="shared" si="0"/>
        <v>0.62330696157148846</v>
      </c>
      <c r="N32" s="106"/>
      <c r="O32"/>
    </row>
    <row r="33" spans="1:18" x14ac:dyDescent="0.3">
      <c r="A33" s="102">
        <v>453005800591</v>
      </c>
      <c r="B33" s="1">
        <v>910</v>
      </c>
      <c r="C33" s="1">
        <v>201610</v>
      </c>
      <c r="D33" s="1" t="s">
        <v>6434</v>
      </c>
      <c r="E33" s="1" t="s">
        <v>50</v>
      </c>
      <c r="F33" s="1">
        <v>20310</v>
      </c>
      <c r="G33" s="8">
        <v>48795.74</v>
      </c>
      <c r="H33"/>
      <c r="M33" s="12">
        <f t="shared" si="0"/>
        <v>0.62300000178745107</v>
      </c>
      <c r="N33"/>
      <c r="O33"/>
    </row>
    <row r="34" spans="1:18" x14ac:dyDescent="0.3">
      <c r="A34" s="102">
        <v>453005800605</v>
      </c>
      <c r="B34" s="26">
        <v>910</v>
      </c>
      <c r="C34" s="26">
        <v>201712</v>
      </c>
      <c r="D34" s="110" t="s">
        <v>6434</v>
      </c>
      <c r="E34" s="26" t="s">
        <v>50</v>
      </c>
      <c r="F34" s="26">
        <v>20310</v>
      </c>
      <c r="G34" s="8">
        <v>2398.21</v>
      </c>
      <c r="H34" s="119"/>
      <c r="J34" s="8"/>
      <c r="K34" s="119"/>
      <c r="L34" s="11"/>
      <c r="M34" s="12">
        <f t="shared" ref="M34:M42" si="1">+(G34+L34)/(G34+G75)</f>
        <v>0.62299906999942845</v>
      </c>
      <c r="N34" s="139"/>
      <c r="O34" s="103"/>
      <c r="P34" s="103"/>
      <c r="Q34" s="103"/>
      <c r="R34" s="35"/>
    </row>
    <row r="35" spans="1:18" x14ac:dyDescent="0.3">
      <c r="A35" s="102">
        <v>453005800606</v>
      </c>
      <c r="B35" s="26">
        <v>910</v>
      </c>
      <c r="C35" s="26">
        <v>201712</v>
      </c>
      <c r="D35" s="110" t="s">
        <v>6434</v>
      </c>
      <c r="E35" s="26" t="s">
        <v>50</v>
      </c>
      <c r="F35" s="26">
        <v>20310</v>
      </c>
      <c r="G35" s="8">
        <v>3867.82</v>
      </c>
      <c r="H35"/>
      <c r="J35" s="8"/>
      <c r="L35" s="11"/>
      <c r="M35" s="12">
        <f t="shared" si="1"/>
        <v>0.62299988080626512</v>
      </c>
      <c r="N35"/>
      <c r="O35" s="103"/>
      <c r="P35" s="103"/>
      <c r="Q35" s="103"/>
      <c r="R35" s="35"/>
    </row>
    <row r="36" spans="1:18" x14ac:dyDescent="0.3">
      <c r="A36" s="102">
        <v>453005800620</v>
      </c>
      <c r="B36" s="26">
        <v>910</v>
      </c>
      <c r="C36" s="26">
        <v>201711</v>
      </c>
      <c r="D36" s="110" t="s">
        <v>6434</v>
      </c>
      <c r="E36" s="26" t="s">
        <v>50</v>
      </c>
      <c r="F36" s="26">
        <v>20310</v>
      </c>
      <c r="G36" s="8">
        <v>24951.15</v>
      </c>
      <c r="H36" s="119"/>
      <c r="J36" s="8"/>
      <c r="K36" s="8"/>
      <c r="M36" s="12">
        <f t="shared" si="1"/>
        <v>0.623</v>
      </c>
      <c r="N36" s="106"/>
      <c r="O36"/>
    </row>
    <row r="37" spans="1:18" x14ac:dyDescent="0.3">
      <c r="A37" s="102">
        <v>453005800622</v>
      </c>
      <c r="B37" s="26">
        <v>910</v>
      </c>
      <c r="C37" s="26">
        <v>201708</v>
      </c>
      <c r="D37" s="110" t="s">
        <v>6434</v>
      </c>
      <c r="E37" s="26" t="s">
        <v>50</v>
      </c>
      <c r="F37" s="26">
        <v>20310</v>
      </c>
      <c r="G37" s="8">
        <v>13942.5</v>
      </c>
      <c r="H37" s="119"/>
      <c r="J37" s="8"/>
      <c r="K37" s="8"/>
      <c r="M37" s="12">
        <f t="shared" si="1"/>
        <v>0.62299985433175353</v>
      </c>
      <c r="N37" s="106"/>
      <c r="O37"/>
    </row>
    <row r="38" spans="1:18" x14ac:dyDescent="0.3">
      <c r="A38" s="102">
        <v>453005800638</v>
      </c>
      <c r="B38" s="26">
        <v>910</v>
      </c>
      <c r="C38" s="26">
        <v>201712</v>
      </c>
      <c r="D38" s="110" t="s">
        <v>6434</v>
      </c>
      <c r="E38" s="26" t="s">
        <v>50</v>
      </c>
      <c r="F38" s="26">
        <v>20310</v>
      </c>
      <c r="G38" s="8">
        <v>61793.69</v>
      </c>
      <c r="H38"/>
      <c r="L38" s="11"/>
      <c r="M38" s="12">
        <f t="shared" si="1"/>
        <v>0.62300002117206543</v>
      </c>
      <c r="N38" s="139"/>
      <c r="O38" s="103"/>
      <c r="P38" s="103"/>
      <c r="Q38" s="103"/>
      <c r="R38" s="35"/>
    </row>
    <row r="39" spans="1:18" x14ac:dyDescent="0.3">
      <c r="A39" s="102">
        <v>453005800639</v>
      </c>
      <c r="B39" s="26">
        <v>910</v>
      </c>
      <c r="C39" s="26">
        <v>201712</v>
      </c>
      <c r="D39" s="110" t="s">
        <v>6434</v>
      </c>
      <c r="E39" s="26" t="s">
        <v>50</v>
      </c>
      <c r="F39" s="26">
        <v>20310</v>
      </c>
      <c r="G39" s="8">
        <v>23145.78</v>
      </c>
      <c r="H39" s="119"/>
      <c r="J39" s="8"/>
      <c r="K39" s="119"/>
      <c r="L39" s="11"/>
      <c r="M39" s="12">
        <f t="shared" si="1"/>
        <v>0.62300008101823501</v>
      </c>
      <c r="N39" s="139"/>
      <c r="O39" s="103"/>
      <c r="P39" s="103"/>
      <c r="Q39" s="103"/>
      <c r="R39" s="35"/>
    </row>
    <row r="40" spans="1:18" x14ac:dyDescent="0.3">
      <c r="A40" s="102">
        <v>453005800652</v>
      </c>
      <c r="B40" s="26">
        <v>910</v>
      </c>
      <c r="C40" s="172">
        <v>201808</v>
      </c>
      <c r="D40" s="110" t="s">
        <v>6434</v>
      </c>
      <c r="E40" s="26" t="s">
        <v>50</v>
      </c>
      <c r="F40" s="26">
        <v>20310</v>
      </c>
      <c r="G40" s="8">
        <v>610208.23</v>
      </c>
      <c r="H40" s="119"/>
      <c r="J40" s="8"/>
      <c r="K40" s="119"/>
      <c r="L40" s="11"/>
      <c r="M40" s="12">
        <f t="shared" si="1"/>
        <v>0.62258897203907182</v>
      </c>
      <c r="N40" s="139"/>
      <c r="O40" s="103"/>
      <c r="P40" s="103"/>
      <c r="Q40" s="103"/>
      <c r="R40" s="35"/>
    </row>
    <row r="41" spans="1:18" x14ac:dyDescent="0.3">
      <c r="A41" s="102">
        <v>453005800659</v>
      </c>
      <c r="B41" s="26">
        <v>910</v>
      </c>
      <c r="C41" s="172">
        <v>201809</v>
      </c>
      <c r="D41" s="110" t="s">
        <v>6434</v>
      </c>
      <c r="E41" s="26" t="s">
        <v>50</v>
      </c>
      <c r="F41" s="26">
        <v>20310</v>
      </c>
      <c r="G41" s="9">
        <v>4171.63</v>
      </c>
      <c r="H41" s="119" t="s">
        <v>6521</v>
      </c>
      <c r="J41" s="8"/>
      <c r="K41" s="119" t="s">
        <v>6558</v>
      </c>
      <c r="L41" s="44">
        <f>R41</f>
        <v>4405.7280900000014</v>
      </c>
      <c r="M41" s="12">
        <f t="shared" si="1"/>
        <v>0.623</v>
      </c>
      <c r="N41" s="139" t="s">
        <v>6612</v>
      </c>
      <c r="O41" s="103">
        <f>G41+G82</f>
        <v>13767.830000000002</v>
      </c>
      <c r="P41" s="103">
        <f>O41*0.623</f>
        <v>8577.3580900000015</v>
      </c>
      <c r="Q41" s="103">
        <f>G41</f>
        <v>4171.63</v>
      </c>
      <c r="R41" s="35">
        <f>P41-Q41</f>
        <v>4405.7280900000014</v>
      </c>
    </row>
    <row r="42" spans="1:18" x14ac:dyDescent="0.3">
      <c r="A42" s="102">
        <v>453005800662</v>
      </c>
      <c r="B42" s="26">
        <v>910</v>
      </c>
      <c r="C42" s="172">
        <v>201802</v>
      </c>
      <c r="D42" t="s">
        <v>6434</v>
      </c>
      <c r="E42" t="s">
        <v>50</v>
      </c>
      <c r="F42" s="17">
        <v>20310</v>
      </c>
      <c r="G42" s="34">
        <v>25460.560000000001</v>
      </c>
      <c r="H42" s="127"/>
      <c r="I42" s="25"/>
      <c r="J42" s="25"/>
      <c r="K42" s="25"/>
      <c r="L42" s="8"/>
      <c r="M42" s="12">
        <f t="shared" si="1"/>
        <v>0.62254898125254299</v>
      </c>
      <c r="O42" s="103"/>
    </row>
    <row r="43" spans="1:18" x14ac:dyDescent="0.3">
      <c r="A43" s="102"/>
      <c r="B43" s="26"/>
      <c r="C43" s="26"/>
      <c r="F43" s="17" t="s">
        <v>6527</v>
      </c>
      <c r="G43" s="25">
        <f>SUM(G7:G42)</f>
        <v>2404587.4700000002</v>
      </c>
      <c r="H43" s="127"/>
      <c r="I43" s="25"/>
      <c r="J43" s="25"/>
      <c r="K43" s="25"/>
      <c r="L43" s="8"/>
      <c r="M43" s="12"/>
      <c r="O43" s="103"/>
    </row>
    <row r="44" spans="1:18" x14ac:dyDescent="0.3">
      <c r="F44" s="17" t="s">
        <v>6513</v>
      </c>
      <c r="G44" s="43">
        <f>+L47</f>
        <v>4405.7280900000014</v>
      </c>
      <c r="H44" s="119"/>
      <c r="I44" s="25"/>
      <c r="J44" s="25"/>
      <c r="K44" s="25"/>
      <c r="L44" s="8"/>
      <c r="M44" s="12"/>
    </row>
    <row r="45" spans="1:18" x14ac:dyDescent="0.3">
      <c r="F45" s="17" t="s">
        <v>6803</v>
      </c>
      <c r="G45" s="25">
        <f>+I47</f>
        <v>0</v>
      </c>
      <c r="H45" s="127"/>
      <c r="L45" s="8"/>
      <c r="M45" s="12"/>
    </row>
    <row r="46" spans="1:18" x14ac:dyDescent="0.3">
      <c r="F46" s="17" t="s">
        <v>6528</v>
      </c>
      <c r="G46" s="34">
        <f>+J47</f>
        <v>1373.22</v>
      </c>
      <c r="H46" s="128"/>
      <c r="L46" s="8"/>
      <c r="M46" s="12"/>
    </row>
    <row r="47" spans="1:18" x14ac:dyDescent="0.3">
      <c r="A47" s="23"/>
      <c r="G47" s="41">
        <f>+G43-G45-G46+G44</f>
        <v>2407619.9780899999</v>
      </c>
      <c r="H47" s="129"/>
      <c r="I47" s="18">
        <f>SUM(I7:I32)</f>
        <v>0</v>
      </c>
      <c r="J47" s="18">
        <f>SUM(J7:J32)</f>
        <v>1373.22</v>
      </c>
      <c r="K47" s="18"/>
      <c r="L47" s="86">
        <f>SUM(L7:L42)</f>
        <v>4405.7280900000014</v>
      </c>
      <c r="M47" s="21">
        <f>+G47/G90</f>
        <v>0.62314112692082646</v>
      </c>
    </row>
    <row r="48" spans="1:18" x14ac:dyDescent="0.3">
      <c r="A48" s="23"/>
      <c r="G48" s="22"/>
      <c r="H48" s="122"/>
      <c r="L48" s="8"/>
    </row>
    <row r="49" spans="1:12" x14ac:dyDescent="0.3">
      <c r="A49" s="1" t="s">
        <v>6804</v>
      </c>
      <c r="B49" s="1" t="s">
        <v>6534</v>
      </c>
      <c r="C49" s="1" t="s">
        <v>6655</v>
      </c>
      <c r="D49" s="1" t="s">
        <v>6434</v>
      </c>
      <c r="E49" s="1" t="s">
        <v>50</v>
      </c>
      <c r="F49" s="1" t="s">
        <v>124</v>
      </c>
      <c r="G49" s="16">
        <v>90853</v>
      </c>
      <c r="H49" s="119"/>
      <c r="J49" s="22"/>
      <c r="K49" s="22"/>
      <c r="L49" s="22"/>
    </row>
    <row r="50" spans="1:12" x14ac:dyDescent="0.3">
      <c r="A50" s="1" t="s">
        <v>6805</v>
      </c>
      <c r="B50" s="1" t="s">
        <v>6534</v>
      </c>
      <c r="C50" s="1" t="s">
        <v>6655</v>
      </c>
      <c r="D50" s="1" t="s">
        <v>6434</v>
      </c>
      <c r="E50" s="1" t="s">
        <v>50</v>
      </c>
      <c r="F50" s="1" t="s">
        <v>124</v>
      </c>
      <c r="G50" s="16">
        <v>32391</v>
      </c>
      <c r="H50" s="119"/>
      <c r="J50" s="22"/>
      <c r="K50" s="22"/>
      <c r="L50" s="22"/>
    </row>
    <row r="51" spans="1:12" x14ac:dyDescent="0.3">
      <c r="A51" s="1" t="s">
        <v>6806</v>
      </c>
      <c r="B51" s="1" t="s">
        <v>6654</v>
      </c>
      <c r="C51" s="1" t="s">
        <v>6776</v>
      </c>
      <c r="D51" s="1" t="s">
        <v>6434</v>
      </c>
      <c r="E51" s="1" t="s">
        <v>50</v>
      </c>
      <c r="F51" s="1" t="s">
        <v>124</v>
      </c>
      <c r="G51" s="16">
        <v>2003</v>
      </c>
      <c r="H51" s="119"/>
      <c r="J51" s="22"/>
      <c r="K51" s="22"/>
      <c r="L51" s="22"/>
    </row>
    <row r="52" spans="1:12" x14ac:dyDescent="0.3">
      <c r="A52" s="1" t="s">
        <v>6806</v>
      </c>
      <c r="B52" s="1" t="s">
        <v>6534</v>
      </c>
      <c r="C52" s="1" t="s">
        <v>6777</v>
      </c>
      <c r="D52" s="1" t="s">
        <v>6434</v>
      </c>
      <c r="E52" s="1" t="s">
        <v>50</v>
      </c>
      <c r="F52" s="1" t="s">
        <v>124</v>
      </c>
      <c r="G52" s="16">
        <v>69614</v>
      </c>
      <c r="H52" s="119"/>
      <c r="J52" s="22"/>
      <c r="K52" s="22"/>
      <c r="L52" s="22"/>
    </row>
    <row r="53" spans="1:12" x14ac:dyDescent="0.3">
      <c r="A53" s="1" t="s">
        <v>6807</v>
      </c>
      <c r="B53" s="1" t="s">
        <v>6534</v>
      </c>
      <c r="C53" s="1" t="s">
        <v>6655</v>
      </c>
      <c r="D53" s="1" t="s">
        <v>6434</v>
      </c>
      <c r="E53" s="1" t="s">
        <v>50</v>
      </c>
      <c r="F53" s="1" t="s">
        <v>124</v>
      </c>
      <c r="G53" s="16">
        <v>69009</v>
      </c>
      <c r="H53" s="119"/>
      <c r="J53" s="22"/>
      <c r="K53" s="22"/>
      <c r="L53" s="22"/>
    </row>
    <row r="54" spans="1:12" x14ac:dyDescent="0.3">
      <c r="A54" s="1" t="s">
        <v>6808</v>
      </c>
      <c r="B54" s="1" t="s">
        <v>6534</v>
      </c>
      <c r="C54" s="1" t="s">
        <v>6780</v>
      </c>
      <c r="D54" s="1" t="s">
        <v>6434</v>
      </c>
      <c r="E54" s="1" t="s">
        <v>50</v>
      </c>
      <c r="F54" s="1" t="s">
        <v>124</v>
      </c>
      <c r="G54" s="16">
        <v>110467</v>
      </c>
      <c r="H54" s="119"/>
      <c r="J54" s="22"/>
      <c r="K54" s="22"/>
      <c r="L54" s="22"/>
    </row>
    <row r="55" spans="1:12" x14ac:dyDescent="0.3">
      <c r="A55" s="1" t="s">
        <v>6809</v>
      </c>
      <c r="B55" s="1" t="s">
        <v>6534</v>
      </c>
      <c r="C55" s="1" t="s">
        <v>6655</v>
      </c>
      <c r="D55" s="1" t="s">
        <v>6434</v>
      </c>
      <c r="E55" s="1" t="s">
        <v>50</v>
      </c>
      <c r="F55" s="1" t="s">
        <v>124</v>
      </c>
      <c r="G55" s="16">
        <v>88132</v>
      </c>
      <c r="H55" s="119"/>
      <c r="J55" s="22"/>
      <c r="K55" s="22"/>
      <c r="L55" s="22"/>
    </row>
    <row r="56" spans="1:12" x14ac:dyDescent="0.3">
      <c r="A56" s="1" t="s">
        <v>6810</v>
      </c>
      <c r="B56" s="1" t="s">
        <v>6534</v>
      </c>
      <c r="C56" s="1" t="s">
        <v>6655</v>
      </c>
      <c r="D56" s="1" t="s">
        <v>6434</v>
      </c>
      <c r="E56" s="1" t="s">
        <v>50</v>
      </c>
      <c r="F56" s="1" t="s">
        <v>124</v>
      </c>
      <c r="G56" s="16">
        <v>113577</v>
      </c>
      <c r="H56" s="119"/>
      <c r="J56" s="22"/>
      <c r="K56" s="22"/>
      <c r="L56" s="22"/>
    </row>
    <row r="57" spans="1:12" x14ac:dyDescent="0.3">
      <c r="A57" s="1" t="s">
        <v>6811</v>
      </c>
      <c r="B57" s="1" t="s">
        <v>6654</v>
      </c>
      <c r="C57" s="1" t="s">
        <v>6784</v>
      </c>
      <c r="D57" s="1" t="s">
        <v>6434</v>
      </c>
      <c r="E57" s="1" t="s">
        <v>50</v>
      </c>
      <c r="F57" s="1" t="s">
        <v>124</v>
      </c>
      <c r="G57" s="16">
        <v>29231</v>
      </c>
      <c r="H57" s="119"/>
      <c r="J57" s="22"/>
      <c r="K57" s="22"/>
      <c r="L57" s="22"/>
    </row>
    <row r="58" spans="1:12" x14ac:dyDescent="0.3">
      <c r="A58" s="1" t="s">
        <v>6811</v>
      </c>
      <c r="B58" s="1" t="s">
        <v>6541</v>
      </c>
      <c r="C58" s="1" t="s">
        <v>6784</v>
      </c>
      <c r="D58" s="1" t="s">
        <v>6434</v>
      </c>
      <c r="E58" s="1" t="s">
        <v>50</v>
      </c>
      <c r="F58" s="1" t="s">
        <v>124</v>
      </c>
      <c r="G58" s="16">
        <v>2463</v>
      </c>
      <c r="H58" s="119"/>
      <c r="J58" s="22"/>
      <c r="K58" s="22"/>
      <c r="L58" s="22"/>
    </row>
    <row r="59" spans="1:12" x14ac:dyDescent="0.3">
      <c r="A59" s="1" t="s">
        <v>6811</v>
      </c>
      <c r="B59" s="1" t="s">
        <v>6534</v>
      </c>
      <c r="C59" s="1" t="s">
        <v>6785</v>
      </c>
      <c r="D59" s="1" t="s">
        <v>6434</v>
      </c>
      <c r="E59" s="1" t="s">
        <v>50</v>
      </c>
      <c r="F59" s="1" t="s">
        <v>124</v>
      </c>
      <c r="G59" s="16">
        <v>84209</v>
      </c>
      <c r="H59" s="119"/>
      <c r="J59" s="22"/>
      <c r="K59" s="22"/>
      <c r="L59" s="22"/>
    </row>
    <row r="60" spans="1:12" x14ac:dyDescent="0.3">
      <c r="A60" s="1" t="s">
        <v>6812</v>
      </c>
      <c r="B60" s="1" t="s">
        <v>6534</v>
      </c>
      <c r="C60" s="1" t="s">
        <v>6787</v>
      </c>
      <c r="D60" s="1" t="s">
        <v>6434</v>
      </c>
      <c r="E60" s="1" t="s">
        <v>50</v>
      </c>
      <c r="F60" s="1" t="s">
        <v>124</v>
      </c>
      <c r="G60" s="16">
        <v>83370</v>
      </c>
      <c r="H60" s="119"/>
      <c r="J60" s="22"/>
      <c r="K60" s="22"/>
      <c r="L60" s="22"/>
    </row>
    <row r="61" spans="1:12" x14ac:dyDescent="0.3">
      <c r="A61" s="1" t="s">
        <v>6813</v>
      </c>
      <c r="B61" s="1" t="s">
        <v>6534</v>
      </c>
      <c r="C61" s="1" t="s">
        <v>6789</v>
      </c>
      <c r="D61" s="1" t="s">
        <v>6434</v>
      </c>
      <c r="E61" s="1" t="s">
        <v>50</v>
      </c>
      <c r="F61" s="1" t="s">
        <v>124</v>
      </c>
      <c r="G61" s="16">
        <v>22998</v>
      </c>
      <c r="H61" s="119"/>
      <c r="J61" s="22"/>
      <c r="K61" s="22"/>
      <c r="L61" s="22"/>
    </row>
    <row r="62" spans="1:12" x14ac:dyDescent="0.3">
      <c r="A62" s="1" t="s">
        <v>6814</v>
      </c>
      <c r="B62" s="1" t="s">
        <v>6534</v>
      </c>
      <c r="C62" s="1" t="s">
        <v>6549</v>
      </c>
      <c r="D62" s="1" t="s">
        <v>6434</v>
      </c>
      <c r="E62" s="1" t="s">
        <v>50</v>
      </c>
      <c r="F62" s="1" t="s">
        <v>124</v>
      </c>
      <c r="G62" s="16">
        <v>4978.62</v>
      </c>
      <c r="H62" s="119"/>
      <c r="J62" s="22"/>
      <c r="K62" s="22"/>
      <c r="L62" s="22"/>
    </row>
    <row r="63" spans="1:12" x14ac:dyDescent="0.3">
      <c r="A63" s="1" t="s">
        <v>6815</v>
      </c>
      <c r="B63" s="1" t="s">
        <v>6534</v>
      </c>
      <c r="C63" s="1" t="s">
        <v>6549</v>
      </c>
      <c r="D63" s="1" t="s">
        <v>6434</v>
      </c>
      <c r="E63" s="1" t="s">
        <v>50</v>
      </c>
      <c r="F63" s="1" t="s">
        <v>124</v>
      </c>
      <c r="G63" s="16">
        <v>4978.62</v>
      </c>
      <c r="H63" s="119"/>
      <c r="J63" s="22"/>
      <c r="K63" s="22"/>
      <c r="L63" s="22"/>
    </row>
    <row r="64" spans="1:12" x14ac:dyDescent="0.3">
      <c r="A64" s="1" t="s">
        <v>6816</v>
      </c>
      <c r="B64" s="1" t="s">
        <v>6534</v>
      </c>
      <c r="C64" s="1" t="s">
        <v>6549</v>
      </c>
      <c r="D64" s="1" t="s">
        <v>6434</v>
      </c>
      <c r="E64" s="1" t="s">
        <v>50</v>
      </c>
      <c r="F64" s="1" t="s">
        <v>124</v>
      </c>
      <c r="G64" s="16">
        <v>4978.62</v>
      </c>
      <c r="H64" s="119"/>
      <c r="J64" s="22"/>
      <c r="K64" s="22"/>
      <c r="L64" s="22"/>
    </row>
    <row r="65" spans="1:14" x14ac:dyDescent="0.3">
      <c r="A65" s="1" t="s">
        <v>6817</v>
      </c>
      <c r="B65" s="1" t="s">
        <v>6534</v>
      </c>
      <c r="C65" s="1" t="s">
        <v>6629</v>
      </c>
      <c r="D65" s="1" t="s">
        <v>6434</v>
      </c>
      <c r="E65" s="1" t="s">
        <v>50</v>
      </c>
      <c r="F65" s="1" t="s">
        <v>124</v>
      </c>
      <c r="G65" s="16">
        <v>4978.62</v>
      </c>
      <c r="H65" s="119"/>
      <c r="J65" s="22"/>
      <c r="K65" s="22"/>
      <c r="L65" s="22"/>
    </row>
    <row r="66" spans="1:14" x14ac:dyDescent="0.3">
      <c r="A66" s="1" t="s">
        <v>6818</v>
      </c>
      <c r="B66" s="1" t="s">
        <v>6534</v>
      </c>
      <c r="C66" s="1" t="s">
        <v>6549</v>
      </c>
      <c r="D66" s="1" t="s">
        <v>6434</v>
      </c>
      <c r="E66" s="1" t="s">
        <v>50</v>
      </c>
      <c r="F66" s="1" t="s">
        <v>124</v>
      </c>
      <c r="G66" s="16">
        <v>4978.62</v>
      </c>
      <c r="H66" s="119"/>
      <c r="J66" s="22"/>
      <c r="K66" s="22"/>
      <c r="L66" s="22"/>
    </row>
    <row r="67" spans="1:14" x14ac:dyDescent="0.3">
      <c r="A67" s="1" t="s">
        <v>6819</v>
      </c>
      <c r="B67" s="1" t="s">
        <v>6534</v>
      </c>
      <c r="C67" s="1" t="s">
        <v>6549</v>
      </c>
      <c r="D67" s="1" t="s">
        <v>6434</v>
      </c>
      <c r="E67" s="1" t="s">
        <v>50</v>
      </c>
      <c r="F67" s="1" t="s">
        <v>124</v>
      </c>
      <c r="G67" s="16">
        <v>4978.62</v>
      </c>
      <c r="H67" s="119"/>
      <c r="J67" s="22"/>
      <c r="K67" s="22"/>
      <c r="L67" s="22"/>
    </row>
    <row r="68" spans="1:14" x14ac:dyDescent="0.3">
      <c r="A68" s="1" t="s">
        <v>6820</v>
      </c>
      <c r="B68" s="1" t="s">
        <v>6534</v>
      </c>
      <c r="C68" s="1" t="s">
        <v>6549</v>
      </c>
      <c r="D68" s="1" t="s">
        <v>6434</v>
      </c>
      <c r="E68" s="1" t="s">
        <v>50</v>
      </c>
      <c r="F68" s="1" t="s">
        <v>124</v>
      </c>
      <c r="G68" s="16">
        <v>4978.62</v>
      </c>
      <c r="H68" s="119"/>
      <c r="J68" s="22"/>
      <c r="K68" s="22"/>
      <c r="L68" s="22"/>
    </row>
    <row r="69" spans="1:14" x14ac:dyDescent="0.3">
      <c r="A69" s="1" t="s">
        <v>6821</v>
      </c>
      <c r="B69" s="1" t="s">
        <v>6534</v>
      </c>
      <c r="C69" s="1" t="s">
        <v>6549</v>
      </c>
      <c r="D69" s="1" t="s">
        <v>6434</v>
      </c>
      <c r="E69" s="1" t="s">
        <v>50</v>
      </c>
      <c r="F69" s="1" t="s">
        <v>124</v>
      </c>
      <c r="G69" s="16">
        <v>4978.62</v>
      </c>
      <c r="H69" s="119"/>
      <c r="J69" s="22"/>
      <c r="K69" s="22"/>
      <c r="L69" s="22"/>
    </row>
    <row r="70" spans="1:14" x14ac:dyDescent="0.3">
      <c r="A70" s="1" t="s">
        <v>6822</v>
      </c>
      <c r="B70" s="1" t="s">
        <v>6534</v>
      </c>
      <c r="C70" s="1" t="s">
        <v>6549</v>
      </c>
      <c r="D70" s="1" t="s">
        <v>6434</v>
      </c>
      <c r="E70" s="1" t="s">
        <v>50</v>
      </c>
      <c r="F70" s="1" t="s">
        <v>124</v>
      </c>
      <c r="G70" s="16">
        <v>4978.62</v>
      </c>
      <c r="H70" s="119"/>
      <c r="J70" s="22"/>
      <c r="K70" s="22"/>
      <c r="L70" s="22"/>
    </row>
    <row r="71" spans="1:14" x14ac:dyDescent="0.3">
      <c r="A71" s="1" t="s">
        <v>6823</v>
      </c>
      <c r="B71" s="1" t="s">
        <v>6534</v>
      </c>
      <c r="C71" s="1" t="s">
        <v>6800</v>
      </c>
      <c r="D71" s="1" t="s">
        <v>6434</v>
      </c>
      <c r="E71" s="1" t="s">
        <v>50</v>
      </c>
      <c r="F71" s="1" t="s">
        <v>124</v>
      </c>
      <c r="G71" s="16">
        <v>63423.81</v>
      </c>
      <c r="H71" s="119"/>
      <c r="J71" s="22"/>
      <c r="K71" s="22"/>
      <c r="L71" s="8"/>
    </row>
    <row r="72" spans="1:14" x14ac:dyDescent="0.3">
      <c r="A72" s="1" t="s">
        <v>6824</v>
      </c>
      <c r="B72" s="1" t="s">
        <v>6534</v>
      </c>
      <c r="C72" s="1" t="s">
        <v>6736</v>
      </c>
      <c r="D72" s="1" t="s">
        <v>6434</v>
      </c>
      <c r="E72" s="1" t="s">
        <v>50</v>
      </c>
      <c r="F72" s="1" t="s">
        <v>124</v>
      </c>
      <c r="G72" s="16">
        <v>24984.48</v>
      </c>
      <c r="H72" s="119"/>
      <c r="J72" s="22"/>
      <c r="K72" s="22"/>
      <c r="L72" s="35"/>
    </row>
    <row r="73" spans="1:14" x14ac:dyDescent="0.3">
      <c r="A73" s="1" t="s">
        <v>6825</v>
      </c>
      <c r="B73" s="1" t="s">
        <v>6534</v>
      </c>
      <c r="C73" s="1" t="s">
        <v>6736</v>
      </c>
      <c r="D73" s="1" t="s">
        <v>6434</v>
      </c>
      <c r="E73" s="1" t="s">
        <v>50</v>
      </c>
      <c r="F73" s="1" t="s">
        <v>124</v>
      </c>
      <c r="G73" s="16">
        <v>25741.59</v>
      </c>
      <c r="H73" s="119"/>
      <c r="J73" s="22"/>
      <c r="K73" s="22"/>
      <c r="L73" s="35"/>
    </row>
    <row r="74" spans="1:14" x14ac:dyDescent="0.3">
      <c r="A74" s="102">
        <v>553005800591</v>
      </c>
      <c r="B74" s="26">
        <v>910</v>
      </c>
      <c r="C74" s="26">
        <v>201701</v>
      </c>
      <c r="D74" s="110" t="s">
        <v>6434</v>
      </c>
      <c r="E74" s="26" t="s">
        <v>50</v>
      </c>
      <c r="F74" s="26" t="s">
        <v>124</v>
      </c>
      <c r="G74" s="16">
        <v>29528.080000000002</v>
      </c>
      <c r="H74" s="130"/>
      <c r="J74" s="22"/>
      <c r="K74" s="22"/>
    </row>
    <row r="75" spans="1:14" x14ac:dyDescent="0.3">
      <c r="A75" s="102">
        <v>553005800605</v>
      </c>
      <c r="B75" s="26">
        <v>910</v>
      </c>
      <c r="C75" s="26">
        <v>201712</v>
      </c>
      <c r="D75" s="110" t="s">
        <v>6434</v>
      </c>
      <c r="E75" s="26" t="s">
        <v>50</v>
      </c>
      <c r="F75" s="26" t="s">
        <v>124</v>
      </c>
      <c r="G75" s="16">
        <v>1451.25</v>
      </c>
      <c r="H75" s="119"/>
      <c r="J75" s="22"/>
      <c r="K75" s="119"/>
      <c r="L75" s="35"/>
      <c r="N75" s="139"/>
    </row>
    <row r="76" spans="1:14" x14ac:dyDescent="0.3">
      <c r="A76" s="102">
        <v>553005800606</v>
      </c>
      <c r="B76" s="26">
        <v>910</v>
      </c>
      <c r="C76" s="26">
        <v>201712</v>
      </c>
      <c r="D76" s="110" t="s">
        <v>6434</v>
      </c>
      <c r="E76" s="26" t="s">
        <v>50</v>
      </c>
      <c r="F76" s="26" t="s">
        <v>124</v>
      </c>
      <c r="G76" s="16">
        <v>2340.56</v>
      </c>
      <c r="H76"/>
      <c r="J76" s="22"/>
      <c r="L76" s="35"/>
      <c r="N76"/>
    </row>
    <row r="77" spans="1:14" x14ac:dyDescent="0.3">
      <c r="A77" s="102">
        <v>553005800620</v>
      </c>
      <c r="B77" s="26">
        <v>910</v>
      </c>
      <c r="C77" s="26">
        <v>201712</v>
      </c>
      <c r="D77" s="110" t="s">
        <v>6434</v>
      </c>
      <c r="E77" s="26" t="s">
        <v>50</v>
      </c>
      <c r="F77" s="26" t="s">
        <v>124</v>
      </c>
      <c r="G77" s="16">
        <v>15098.85</v>
      </c>
      <c r="H77" s="130"/>
      <c r="J77" s="22"/>
      <c r="K77" s="22"/>
    </row>
    <row r="78" spans="1:14" x14ac:dyDescent="0.3">
      <c r="A78" s="102">
        <v>553005800622</v>
      </c>
      <c r="B78" s="26">
        <v>910</v>
      </c>
      <c r="C78" s="26">
        <v>201708</v>
      </c>
      <c r="D78" s="110" t="s">
        <v>6434</v>
      </c>
      <c r="E78" s="26" t="s">
        <v>50</v>
      </c>
      <c r="F78" s="26" t="s">
        <v>124</v>
      </c>
      <c r="G78" s="16">
        <v>8437.1200000000008</v>
      </c>
      <c r="H78" s="130"/>
      <c r="J78" s="22"/>
      <c r="K78" s="22"/>
    </row>
    <row r="79" spans="1:14" x14ac:dyDescent="0.3">
      <c r="A79" s="102">
        <v>553005800638</v>
      </c>
      <c r="B79" s="26">
        <v>910</v>
      </c>
      <c r="C79" s="26">
        <v>201712</v>
      </c>
      <c r="D79" s="110" t="s">
        <v>6434</v>
      </c>
      <c r="E79" s="26" t="s">
        <v>50</v>
      </c>
      <c r="F79" s="26" t="s">
        <v>124</v>
      </c>
      <c r="G79" s="16">
        <v>37393.61</v>
      </c>
      <c r="H79"/>
      <c r="L79" s="35"/>
      <c r="N79" s="139"/>
    </row>
    <row r="80" spans="1:14" x14ac:dyDescent="0.3">
      <c r="A80" s="102">
        <v>553005800639</v>
      </c>
      <c r="B80" s="26">
        <v>910</v>
      </c>
      <c r="C80" s="26">
        <v>201712</v>
      </c>
      <c r="D80" s="110" t="s">
        <v>6434</v>
      </c>
      <c r="E80" s="26" t="s">
        <v>50</v>
      </c>
      <c r="F80" s="26" t="s">
        <v>124</v>
      </c>
      <c r="G80" s="166">
        <v>14006.35</v>
      </c>
      <c r="H80"/>
      <c r="J80" s="22"/>
      <c r="L80" s="35"/>
      <c r="N80"/>
    </row>
    <row r="81" spans="1:14" x14ac:dyDescent="0.3">
      <c r="A81" s="102">
        <v>553005800652</v>
      </c>
      <c r="B81" s="26">
        <v>910</v>
      </c>
      <c r="C81" s="172">
        <v>201808</v>
      </c>
      <c r="D81" s="110" t="s">
        <v>6434</v>
      </c>
      <c r="E81" s="26" t="s">
        <v>50</v>
      </c>
      <c r="F81" s="26" t="s">
        <v>124</v>
      </c>
      <c r="G81" s="166">
        <v>369905.87</v>
      </c>
      <c r="H81"/>
      <c r="J81" s="22"/>
      <c r="L81" s="35"/>
      <c r="N81"/>
    </row>
    <row r="82" spans="1:14" x14ac:dyDescent="0.3">
      <c r="A82" s="102">
        <v>553005800659</v>
      </c>
      <c r="B82" s="26">
        <v>910</v>
      </c>
      <c r="C82" s="172">
        <v>201809</v>
      </c>
      <c r="D82" s="110" t="s">
        <v>6434</v>
      </c>
      <c r="E82" s="26" t="s">
        <v>50</v>
      </c>
      <c r="F82" s="26" t="s">
        <v>124</v>
      </c>
      <c r="G82" s="166">
        <v>9596.2000000000007</v>
      </c>
      <c r="H82" s="119" t="s">
        <v>6575</v>
      </c>
      <c r="J82" s="22"/>
      <c r="K82" s="119" t="s">
        <v>6558</v>
      </c>
      <c r="L82" s="43">
        <f>-L41</f>
        <v>-4405.7280900000014</v>
      </c>
      <c r="N82" s="139" t="s">
        <v>6612</v>
      </c>
    </row>
    <row r="83" spans="1:14" x14ac:dyDescent="0.3">
      <c r="A83" s="102">
        <v>553005800662</v>
      </c>
      <c r="B83" s="26">
        <v>910</v>
      </c>
      <c r="C83" s="172">
        <v>201802</v>
      </c>
      <c r="D83" s="110" t="s">
        <v>6434</v>
      </c>
      <c r="E83" s="26" t="s">
        <v>50</v>
      </c>
      <c r="F83" s="26" t="s">
        <v>124</v>
      </c>
      <c r="G83" s="71">
        <v>15436.72</v>
      </c>
      <c r="H83"/>
      <c r="J83" s="22"/>
      <c r="L83" s="35"/>
      <c r="N83"/>
    </row>
    <row r="84" spans="1:14" x14ac:dyDescent="0.3">
      <c r="F84" s="17" t="s">
        <v>6530</v>
      </c>
      <c r="G84" s="33">
        <f>SUM(G49:G83)</f>
        <v>1460469.0699999998</v>
      </c>
      <c r="H84" s="128"/>
      <c r="I84" s="33"/>
      <c r="J84" s="33"/>
      <c r="K84" s="33"/>
      <c r="L84" s="9"/>
      <c r="M84" s="24"/>
    </row>
    <row r="85" spans="1:14" x14ac:dyDescent="0.3">
      <c r="F85" s="17" t="s">
        <v>6513</v>
      </c>
      <c r="G85" s="43">
        <f>+L88</f>
        <v>-4405.7280900000014</v>
      </c>
      <c r="H85" s="119"/>
      <c r="I85" s="33"/>
      <c r="J85" s="33"/>
      <c r="K85" s="33"/>
      <c r="L85" s="9"/>
      <c r="M85" s="24"/>
    </row>
    <row r="86" spans="1:14" x14ac:dyDescent="0.3">
      <c r="F86" s="17" t="s">
        <v>6517</v>
      </c>
      <c r="G86" s="33"/>
      <c r="H86" s="128"/>
      <c r="I86" s="33"/>
      <c r="J86" s="33"/>
      <c r="K86" s="33"/>
      <c r="L86" s="9"/>
      <c r="M86" s="24"/>
    </row>
    <row r="87" spans="1:14" x14ac:dyDescent="0.3">
      <c r="F87" s="17" t="s">
        <v>6528</v>
      </c>
      <c r="G87" s="34"/>
      <c r="H87" s="128"/>
      <c r="L87" s="8"/>
      <c r="M87" s="24"/>
    </row>
    <row r="88" spans="1:14" x14ac:dyDescent="0.3">
      <c r="G88" s="40">
        <f>+G84-G87+G85</f>
        <v>1456063.3419099997</v>
      </c>
      <c r="H88" s="131"/>
      <c r="I88" s="18">
        <f>SUM(I49:I73)</f>
        <v>0</v>
      </c>
      <c r="J88" s="18">
        <f>SUM(J49:J73)</f>
        <v>0</v>
      </c>
      <c r="K88" s="18"/>
      <c r="L88" s="86">
        <f>SUM(L49:L83)</f>
        <v>-4405.7280900000014</v>
      </c>
      <c r="M88" s="21">
        <f>+G88/G90</f>
        <v>0.3768588730791736</v>
      </c>
    </row>
    <row r="89" spans="1:14" x14ac:dyDescent="0.3">
      <c r="L89" s="8"/>
    </row>
    <row r="90" spans="1:14" ht="15" thickBot="1" x14ac:dyDescent="0.35">
      <c r="G90" s="39">
        <f>+G47+G88</f>
        <v>3863683.3199999994</v>
      </c>
      <c r="H90" s="124"/>
      <c r="I90" s="39">
        <f>+I88+I47</f>
        <v>0</v>
      </c>
      <c r="J90" s="39">
        <f>+J88+J47</f>
        <v>1373.22</v>
      </c>
      <c r="K90" s="39"/>
      <c r="L90" s="85">
        <f>+L88+L47</f>
        <v>0</v>
      </c>
    </row>
    <row r="91" spans="1:14" ht="15" thickTop="1" x14ac:dyDescent="0.3">
      <c r="A91" s="106" t="s">
        <v>6576</v>
      </c>
    </row>
    <row r="92" spans="1:14" x14ac:dyDescent="0.3">
      <c r="A92" s="106"/>
    </row>
    <row r="93" spans="1:14" x14ac:dyDescent="0.3">
      <c r="A93" s="45"/>
    </row>
    <row r="96" spans="1:14" x14ac:dyDescent="0.3">
      <c r="A96" s="11"/>
    </row>
    <row r="101" spans="1:1" x14ac:dyDescent="0.3">
      <c r="A101" s="23"/>
    </row>
  </sheetData>
  <printOptions horizontalCentered="1"/>
  <pageMargins left="0.70866141732283505" right="0.70866141732283505" top="0.74803149606299202" bottom="0.74803149606299202" header="0.31496062992126" footer="0.31496062992126"/>
  <pageSetup scale="65" fitToHeight="0" orientation="landscape" r:id="rId1"/>
  <headerFooter>
    <oddFooter>&amp;L&amp;9&amp;Z&amp;F\&amp;A</oddFooter>
  </headerFooter>
  <rowBreaks count="1" manualBreakCount="1">
    <brk id="4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1A6C6-6993-44A4-89F6-29D51ADA5322}">
  <dimension ref="A1:V3934"/>
  <sheetViews>
    <sheetView workbookViewId="0">
      <selection activeCell="A19" sqref="A19"/>
    </sheetView>
  </sheetViews>
  <sheetFormatPr defaultColWidth="9.109375" defaultRowHeight="14.4" x14ac:dyDescent="0.3"/>
  <cols>
    <col min="1" max="1" width="56" bestFit="1" customWidth="1"/>
    <col min="10" max="10" width="15.6640625" style="23" bestFit="1" customWidth="1"/>
    <col min="12" max="12" width="18.109375" bestFit="1" customWidth="1"/>
    <col min="22" max="22" width="13.88671875" bestFit="1" customWidth="1"/>
  </cols>
  <sheetData>
    <row r="1" spans="1:22" x14ac:dyDescent="0.3">
      <c r="J1" s="23" t="s">
        <v>117</v>
      </c>
    </row>
    <row r="2" spans="1:22" x14ac:dyDescent="0.3">
      <c r="A2" t="s">
        <v>118</v>
      </c>
      <c r="E2" t="s">
        <v>119</v>
      </c>
      <c r="H2" t="s">
        <v>120</v>
      </c>
      <c r="J2" s="23">
        <v>457005500213</v>
      </c>
      <c r="K2">
        <v>615</v>
      </c>
      <c r="L2" t="s">
        <v>121</v>
      </c>
      <c r="M2">
        <v>201812</v>
      </c>
      <c r="O2">
        <v>0</v>
      </c>
      <c r="P2" t="s">
        <v>47</v>
      </c>
      <c r="Q2">
        <v>20310</v>
      </c>
      <c r="S2">
        <v>0</v>
      </c>
      <c r="V2" s="22">
        <v>-23455.279999999999</v>
      </c>
    </row>
    <row r="3" spans="1:22" x14ac:dyDescent="0.3">
      <c r="A3" t="s">
        <v>122</v>
      </c>
      <c r="E3" t="s">
        <v>119</v>
      </c>
      <c r="H3" t="s">
        <v>120</v>
      </c>
      <c r="J3" s="23">
        <v>557005500213</v>
      </c>
      <c r="K3">
        <v>615</v>
      </c>
      <c r="L3" t="s">
        <v>123</v>
      </c>
      <c r="M3">
        <v>201812</v>
      </c>
      <c r="O3">
        <v>0</v>
      </c>
      <c r="P3" t="s">
        <v>47</v>
      </c>
      <c r="Q3" t="s">
        <v>124</v>
      </c>
      <c r="S3">
        <v>0</v>
      </c>
      <c r="V3" s="22">
        <v>43455.28</v>
      </c>
    </row>
    <row r="4" spans="1:22" x14ac:dyDescent="0.3">
      <c r="A4" t="s">
        <v>125</v>
      </c>
      <c r="E4" t="s">
        <v>126</v>
      </c>
      <c r="H4" t="s">
        <v>127</v>
      </c>
      <c r="J4" s="23">
        <v>452008600313</v>
      </c>
      <c r="K4">
        <v>230</v>
      </c>
      <c r="L4" t="s">
        <v>128</v>
      </c>
      <c r="M4">
        <v>201803</v>
      </c>
      <c r="O4">
        <v>0</v>
      </c>
      <c r="P4" t="s">
        <v>82</v>
      </c>
      <c r="Q4">
        <v>20310</v>
      </c>
      <c r="S4">
        <v>0</v>
      </c>
      <c r="V4" s="22">
        <v>50313.57</v>
      </c>
    </row>
    <row r="5" spans="1:22" x14ac:dyDescent="0.3">
      <c r="A5" t="s">
        <v>129</v>
      </c>
      <c r="E5" t="s">
        <v>130</v>
      </c>
      <c r="H5" t="s">
        <v>127</v>
      </c>
      <c r="J5" s="23">
        <v>456009400201</v>
      </c>
      <c r="K5">
        <v>615</v>
      </c>
      <c r="L5" t="s">
        <v>131</v>
      </c>
      <c r="M5">
        <v>201812</v>
      </c>
      <c r="O5">
        <v>0</v>
      </c>
      <c r="P5" t="s">
        <v>108</v>
      </c>
      <c r="Q5">
        <v>20310</v>
      </c>
      <c r="S5">
        <v>0</v>
      </c>
      <c r="U5" t="s">
        <v>132</v>
      </c>
      <c r="V5" s="22">
        <v>66123.12</v>
      </c>
    </row>
    <row r="6" spans="1:22" x14ac:dyDescent="0.3">
      <c r="A6" t="s">
        <v>133</v>
      </c>
      <c r="E6" t="s">
        <v>134</v>
      </c>
      <c r="H6" t="s">
        <v>127</v>
      </c>
      <c r="J6" s="23">
        <v>456009600200</v>
      </c>
      <c r="K6">
        <v>615</v>
      </c>
      <c r="L6" t="s">
        <v>135</v>
      </c>
      <c r="M6">
        <v>201812</v>
      </c>
      <c r="O6">
        <v>0</v>
      </c>
      <c r="P6" t="s">
        <v>110</v>
      </c>
      <c r="Q6">
        <v>20310</v>
      </c>
      <c r="S6">
        <v>0</v>
      </c>
      <c r="U6" t="s">
        <v>132</v>
      </c>
      <c r="V6" s="22">
        <v>66142.67</v>
      </c>
    </row>
    <row r="7" spans="1:22" x14ac:dyDescent="0.3">
      <c r="A7" t="s">
        <v>133</v>
      </c>
      <c r="E7" t="s">
        <v>134</v>
      </c>
      <c r="H7" t="s">
        <v>127</v>
      </c>
      <c r="J7" s="23">
        <v>556009600200</v>
      </c>
      <c r="K7">
        <v>615</v>
      </c>
      <c r="L7" t="s">
        <v>136</v>
      </c>
      <c r="M7">
        <v>201812</v>
      </c>
      <c r="O7">
        <v>0</v>
      </c>
      <c r="P7" t="s">
        <v>110</v>
      </c>
      <c r="Q7" t="s">
        <v>124</v>
      </c>
      <c r="S7">
        <v>0</v>
      </c>
      <c r="U7" t="s">
        <v>132</v>
      </c>
      <c r="V7" s="22">
        <v>18890.2</v>
      </c>
    </row>
    <row r="8" spans="1:22" x14ac:dyDescent="0.3">
      <c r="A8" t="s">
        <v>137</v>
      </c>
      <c r="E8" t="s">
        <v>138</v>
      </c>
      <c r="H8" t="s">
        <v>139</v>
      </c>
      <c r="J8" s="23">
        <v>457008800216</v>
      </c>
      <c r="K8">
        <v>615</v>
      </c>
      <c r="L8" t="s">
        <v>140</v>
      </c>
      <c r="M8">
        <v>201812</v>
      </c>
      <c r="O8">
        <v>0</v>
      </c>
      <c r="P8" t="s">
        <v>84</v>
      </c>
      <c r="Q8">
        <v>20310</v>
      </c>
      <c r="S8">
        <v>0</v>
      </c>
      <c r="V8" s="22">
        <v>59378.76</v>
      </c>
    </row>
    <row r="9" spans="1:22" x14ac:dyDescent="0.3">
      <c r="A9" t="s">
        <v>137</v>
      </c>
      <c r="E9" t="s">
        <v>138</v>
      </c>
      <c r="H9" t="s">
        <v>139</v>
      </c>
      <c r="J9" s="23">
        <v>557008800216</v>
      </c>
      <c r="K9">
        <v>615</v>
      </c>
      <c r="L9" t="s">
        <v>141</v>
      </c>
      <c r="M9">
        <v>201812</v>
      </c>
      <c r="O9">
        <v>0</v>
      </c>
      <c r="P9" t="s">
        <v>84</v>
      </c>
      <c r="Q9" t="s">
        <v>124</v>
      </c>
      <c r="S9">
        <v>0</v>
      </c>
      <c r="V9" s="22">
        <v>85447.48</v>
      </c>
    </row>
    <row r="10" spans="1:22" x14ac:dyDescent="0.3">
      <c r="A10" t="s">
        <v>142</v>
      </c>
      <c r="E10" t="s">
        <v>143</v>
      </c>
      <c r="H10" t="s">
        <v>127</v>
      </c>
      <c r="J10" s="23">
        <v>452009700302</v>
      </c>
      <c r="K10">
        <v>763</v>
      </c>
      <c r="L10" t="s">
        <v>144</v>
      </c>
      <c r="M10">
        <v>201701</v>
      </c>
      <c r="O10">
        <v>0</v>
      </c>
      <c r="P10" t="s">
        <v>111</v>
      </c>
      <c r="Q10">
        <v>20310</v>
      </c>
      <c r="S10">
        <v>0</v>
      </c>
      <c r="V10" s="22">
        <v>71321</v>
      </c>
    </row>
    <row r="11" spans="1:22" x14ac:dyDescent="0.3">
      <c r="A11" t="s">
        <v>145</v>
      </c>
      <c r="E11" t="s">
        <v>143</v>
      </c>
      <c r="H11" t="s">
        <v>127</v>
      </c>
      <c r="J11" s="23">
        <v>452009700301</v>
      </c>
      <c r="K11">
        <v>763</v>
      </c>
      <c r="L11" t="s">
        <v>146</v>
      </c>
      <c r="M11">
        <v>201701</v>
      </c>
      <c r="O11">
        <v>0</v>
      </c>
      <c r="P11" t="s">
        <v>111</v>
      </c>
      <c r="Q11">
        <v>20310</v>
      </c>
      <c r="S11">
        <v>0</v>
      </c>
      <c r="V11" s="22">
        <v>67517.2</v>
      </c>
    </row>
    <row r="12" spans="1:22" x14ac:dyDescent="0.3">
      <c r="A12" t="s">
        <v>147</v>
      </c>
      <c r="E12" t="s">
        <v>148</v>
      </c>
      <c r="H12" t="s">
        <v>139</v>
      </c>
      <c r="J12" s="23">
        <v>457008600176</v>
      </c>
      <c r="K12">
        <v>840</v>
      </c>
      <c r="L12" t="s">
        <v>149</v>
      </c>
      <c r="M12">
        <v>201711</v>
      </c>
      <c r="O12">
        <v>0</v>
      </c>
      <c r="P12" t="s">
        <v>113</v>
      </c>
      <c r="Q12">
        <v>20310</v>
      </c>
      <c r="S12">
        <v>0</v>
      </c>
      <c r="V12" s="22">
        <v>17326.669999999998</v>
      </c>
    </row>
    <row r="13" spans="1:22" x14ac:dyDescent="0.3">
      <c r="A13" t="s">
        <v>147</v>
      </c>
      <c r="E13" t="s">
        <v>148</v>
      </c>
      <c r="H13" t="s">
        <v>139</v>
      </c>
      <c r="J13" s="23">
        <v>557008600176</v>
      </c>
      <c r="K13">
        <v>840</v>
      </c>
      <c r="L13" t="s">
        <v>150</v>
      </c>
      <c r="M13">
        <v>201711</v>
      </c>
      <c r="O13">
        <v>201801</v>
      </c>
      <c r="P13" t="s">
        <v>113</v>
      </c>
      <c r="Q13" t="s">
        <v>124</v>
      </c>
      <c r="S13">
        <v>0</v>
      </c>
      <c r="V13">
        <v>0</v>
      </c>
    </row>
    <row r="14" spans="1:22" x14ac:dyDescent="0.3">
      <c r="A14" t="s">
        <v>151</v>
      </c>
      <c r="E14" t="s">
        <v>148</v>
      </c>
      <c r="H14" t="s">
        <v>139</v>
      </c>
      <c r="J14" s="23">
        <v>457008600176</v>
      </c>
      <c r="K14">
        <v>615</v>
      </c>
      <c r="L14" t="s">
        <v>152</v>
      </c>
      <c r="M14">
        <v>201711</v>
      </c>
      <c r="O14">
        <v>0</v>
      </c>
      <c r="P14" t="s">
        <v>113</v>
      </c>
      <c r="Q14">
        <v>20310</v>
      </c>
      <c r="S14">
        <v>0</v>
      </c>
      <c r="V14" s="22">
        <v>9446054.7400000002</v>
      </c>
    </row>
    <row r="15" spans="1:22" x14ac:dyDescent="0.3">
      <c r="A15" t="s">
        <v>151</v>
      </c>
      <c r="E15" t="s">
        <v>148</v>
      </c>
      <c r="H15" t="s">
        <v>139</v>
      </c>
      <c r="J15" s="23">
        <v>557008600176</v>
      </c>
      <c r="K15">
        <v>615</v>
      </c>
      <c r="L15" t="s">
        <v>153</v>
      </c>
      <c r="M15">
        <v>201711</v>
      </c>
      <c r="O15">
        <v>0</v>
      </c>
      <c r="P15" t="s">
        <v>113</v>
      </c>
      <c r="Q15" t="s">
        <v>124</v>
      </c>
      <c r="S15">
        <v>0</v>
      </c>
      <c r="V15" s="22">
        <v>189218.21</v>
      </c>
    </row>
    <row r="16" spans="1:22" x14ac:dyDescent="0.3">
      <c r="A16" t="s">
        <v>154</v>
      </c>
      <c r="E16" t="s">
        <v>148</v>
      </c>
      <c r="H16" t="s">
        <v>139</v>
      </c>
      <c r="J16" s="23">
        <v>457008600177</v>
      </c>
      <c r="K16">
        <v>615</v>
      </c>
      <c r="L16" t="s">
        <v>155</v>
      </c>
      <c r="M16">
        <v>201711</v>
      </c>
      <c r="O16">
        <v>0</v>
      </c>
      <c r="P16" t="s">
        <v>113</v>
      </c>
      <c r="Q16">
        <v>20310</v>
      </c>
      <c r="S16">
        <v>0</v>
      </c>
      <c r="V16" s="22">
        <v>1734917.1</v>
      </c>
    </row>
    <row r="17" spans="1:22" x14ac:dyDescent="0.3">
      <c r="A17" t="s">
        <v>156</v>
      </c>
      <c r="E17" t="s">
        <v>95</v>
      </c>
      <c r="H17" t="s">
        <v>157</v>
      </c>
      <c r="J17" s="23">
        <v>455008460003</v>
      </c>
      <c r="K17">
        <v>2018</v>
      </c>
      <c r="L17" t="s">
        <v>158</v>
      </c>
      <c r="M17">
        <v>201809</v>
      </c>
      <c r="O17">
        <v>0</v>
      </c>
      <c r="P17" t="s">
        <v>81</v>
      </c>
      <c r="Q17">
        <v>20310</v>
      </c>
      <c r="S17">
        <v>0</v>
      </c>
      <c r="U17" t="s">
        <v>159</v>
      </c>
      <c r="V17" s="22">
        <v>431954.95</v>
      </c>
    </row>
    <row r="18" spans="1:22" x14ac:dyDescent="0.3">
      <c r="A18" t="s">
        <v>160</v>
      </c>
      <c r="E18" t="s">
        <v>161</v>
      </c>
      <c r="H18" t="s">
        <v>162</v>
      </c>
      <c r="J18" s="23">
        <v>457006300219</v>
      </c>
      <c r="K18">
        <v>615</v>
      </c>
      <c r="L18" t="s">
        <v>163</v>
      </c>
      <c r="M18">
        <v>201812</v>
      </c>
      <c r="O18">
        <v>0</v>
      </c>
      <c r="P18" t="s">
        <v>54</v>
      </c>
      <c r="Q18">
        <v>20310</v>
      </c>
      <c r="S18">
        <v>0</v>
      </c>
      <c r="V18" s="22">
        <v>66122.880000000005</v>
      </c>
    </row>
    <row r="19" spans="1:22" x14ac:dyDescent="0.3">
      <c r="A19" t="s">
        <v>160</v>
      </c>
      <c r="E19" t="s">
        <v>161</v>
      </c>
      <c r="H19" t="s">
        <v>162</v>
      </c>
      <c r="J19" s="23">
        <v>557006300219</v>
      </c>
      <c r="K19">
        <v>615</v>
      </c>
      <c r="L19" t="s">
        <v>164</v>
      </c>
      <c r="M19">
        <v>201812</v>
      </c>
      <c r="O19">
        <v>0</v>
      </c>
      <c r="P19" t="s">
        <v>54</v>
      </c>
      <c r="Q19" t="s">
        <v>124</v>
      </c>
      <c r="S19">
        <v>0</v>
      </c>
      <c r="V19" s="22">
        <v>31225.75</v>
      </c>
    </row>
    <row r="20" spans="1:22" x14ac:dyDescent="0.3">
      <c r="A20" t="s">
        <v>165</v>
      </c>
      <c r="E20" t="s">
        <v>166</v>
      </c>
      <c r="H20" t="s">
        <v>162</v>
      </c>
      <c r="J20" s="23">
        <v>457006300175</v>
      </c>
      <c r="K20">
        <v>615</v>
      </c>
      <c r="L20" t="s">
        <v>167</v>
      </c>
      <c r="M20">
        <v>201711</v>
      </c>
      <c r="O20">
        <v>0</v>
      </c>
      <c r="P20" t="s">
        <v>113</v>
      </c>
      <c r="Q20">
        <v>20310</v>
      </c>
      <c r="S20">
        <v>0</v>
      </c>
      <c r="V20" s="22">
        <v>9557762.0700000003</v>
      </c>
    </row>
    <row r="21" spans="1:22" x14ac:dyDescent="0.3">
      <c r="A21" t="s">
        <v>165</v>
      </c>
      <c r="E21" t="s">
        <v>166</v>
      </c>
      <c r="H21" t="s">
        <v>162</v>
      </c>
      <c r="J21" s="23">
        <v>557006300175</v>
      </c>
      <c r="K21">
        <v>615</v>
      </c>
      <c r="L21" t="s">
        <v>168</v>
      </c>
      <c r="M21">
        <v>201711</v>
      </c>
      <c r="O21">
        <v>0</v>
      </c>
      <c r="P21" t="s">
        <v>113</v>
      </c>
      <c r="Q21" t="s">
        <v>124</v>
      </c>
      <c r="S21">
        <v>0</v>
      </c>
      <c r="V21">
        <v>465.23</v>
      </c>
    </row>
    <row r="22" spans="1:22" x14ac:dyDescent="0.3">
      <c r="A22" t="s">
        <v>169</v>
      </c>
      <c r="E22" t="s">
        <v>166</v>
      </c>
      <c r="H22" t="s">
        <v>162</v>
      </c>
      <c r="J22" s="23">
        <v>457006300175</v>
      </c>
      <c r="K22">
        <v>840</v>
      </c>
      <c r="L22" t="s">
        <v>170</v>
      </c>
      <c r="M22">
        <v>201711</v>
      </c>
      <c r="O22">
        <v>0</v>
      </c>
      <c r="P22" t="s">
        <v>113</v>
      </c>
      <c r="Q22">
        <v>20310</v>
      </c>
      <c r="S22">
        <v>0</v>
      </c>
      <c r="V22" s="22">
        <v>14477.32</v>
      </c>
    </row>
    <row r="23" spans="1:22" x14ac:dyDescent="0.3">
      <c r="A23" t="s">
        <v>169</v>
      </c>
      <c r="E23" t="s">
        <v>166</v>
      </c>
      <c r="H23" t="s">
        <v>162</v>
      </c>
      <c r="J23" s="23">
        <v>557006300175</v>
      </c>
      <c r="K23">
        <v>840</v>
      </c>
      <c r="L23" t="s">
        <v>171</v>
      </c>
      <c r="M23">
        <v>201711</v>
      </c>
      <c r="O23">
        <v>201801</v>
      </c>
      <c r="P23" t="s">
        <v>113</v>
      </c>
      <c r="Q23" t="s">
        <v>124</v>
      </c>
      <c r="S23">
        <v>0</v>
      </c>
      <c r="V23">
        <v>0</v>
      </c>
    </row>
    <row r="24" spans="1:22" x14ac:dyDescent="0.3">
      <c r="A24" t="s">
        <v>172</v>
      </c>
      <c r="E24" t="s">
        <v>166</v>
      </c>
      <c r="H24" t="s">
        <v>162</v>
      </c>
      <c r="J24" s="23">
        <v>455006350003</v>
      </c>
      <c r="K24">
        <v>2017</v>
      </c>
      <c r="L24" t="s">
        <v>173</v>
      </c>
      <c r="M24">
        <v>201711</v>
      </c>
      <c r="O24">
        <v>0</v>
      </c>
      <c r="P24" t="s">
        <v>113</v>
      </c>
      <c r="Q24">
        <v>20310</v>
      </c>
      <c r="S24">
        <v>1</v>
      </c>
      <c r="U24" t="s">
        <v>132</v>
      </c>
      <c r="V24" s="22">
        <v>533813.48</v>
      </c>
    </row>
    <row r="25" spans="1:22" x14ac:dyDescent="0.3">
      <c r="A25" t="s">
        <v>172</v>
      </c>
      <c r="E25" t="s">
        <v>166</v>
      </c>
      <c r="H25" t="s">
        <v>162</v>
      </c>
      <c r="J25" s="23">
        <v>555006350003</v>
      </c>
      <c r="K25">
        <v>2017</v>
      </c>
      <c r="L25" t="s">
        <v>174</v>
      </c>
      <c r="M25">
        <v>201711</v>
      </c>
      <c r="O25">
        <v>201801</v>
      </c>
      <c r="P25" t="s">
        <v>113</v>
      </c>
      <c r="Q25" t="s">
        <v>124</v>
      </c>
      <c r="S25">
        <v>1</v>
      </c>
      <c r="U25" t="s">
        <v>132</v>
      </c>
      <c r="V25">
        <v>0</v>
      </c>
    </row>
    <row r="26" spans="1:22" x14ac:dyDescent="0.3">
      <c r="A26" t="s">
        <v>175</v>
      </c>
      <c r="E26" t="s">
        <v>176</v>
      </c>
      <c r="H26" t="s">
        <v>177</v>
      </c>
      <c r="J26" s="23">
        <v>457005200211</v>
      </c>
      <c r="K26">
        <v>615</v>
      </c>
      <c r="L26" t="s">
        <v>178</v>
      </c>
      <c r="M26">
        <v>201812</v>
      </c>
      <c r="O26">
        <v>0</v>
      </c>
      <c r="P26" t="s">
        <v>21</v>
      </c>
      <c r="Q26">
        <v>20310</v>
      </c>
      <c r="S26">
        <v>0</v>
      </c>
      <c r="V26" s="22">
        <v>52730.720000000001</v>
      </c>
    </row>
    <row r="27" spans="1:22" x14ac:dyDescent="0.3">
      <c r="A27" t="s">
        <v>179</v>
      </c>
      <c r="E27" t="s">
        <v>176</v>
      </c>
      <c r="H27" t="s">
        <v>177</v>
      </c>
      <c r="J27" s="23">
        <v>457005200217</v>
      </c>
      <c r="K27">
        <v>615</v>
      </c>
      <c r="L27" t="s">
        <v>180</v>
      </c>
      <c r="M27">
        <v>201812</v>
      </c>
      <c r="O27">
        <v>0</v>
      </c>
      <c r="P27" t="s">
        <v>21</v>
      </c>
      <c r="Q27">
        <v>20310</v>
      </c>
      <c r="S27">
        <v>0</v>
      </c>
      <c r="V27" s="22">
        <v>3958.46</v>
      </c>
    </row>
    <row r="28" spans="1:22" x14ac:dyDescent="0.3">
      <c r="A28" t="s">
        <v>181</v>
      </c>
      <c r="E28" t="s">
        <v>176</v>
      </c>
      <c r="H28" t="s">
        <v>177</v>
      </c>
      <c r="J28" s="23">
        <v>557005200217</v>
      </c>
      <c r="K28">
        <v>615</v>
      </c>
      <c r="L28" t="s">
        <v>182</v>
      </c>
      <c r="M28">
        <v>201812</v>
      </c>
      <c r="O28">
        <v>0</v>
      </c>
      <c r="P28" t="s">
        <v>21</v>
      </c>
      <c r="Q28" t="s">
        <v>124</v>
      </c>
      <c r="S28">
        <v>0</v>
      </c>
      <c r="V28" s="22">
        <v>2395.41</v>
      </c>
    </row>
    <row r="29" spans="1:22" x14ac:dyDescent="0.3">
      <c r="A29" t="s">
        <v>183</v>
      </c>
      <c r="E29" t="s">
        <v>176</v>
      </c>
      <c r="H29" t="s">
        <v>177</v>
      </c>
      <c r="J29" s="23">
        <v>557005200211</v>
      </c>
      <c r="K29">
        <v>615</v>
      </c>
      <c r="L29" t="s">
        <v>184</v>
      </c>
      <c r="M29">
        <v>201812</v>
      </c>
      <c r="O29">
        <v>0</v>
      </c>
      <c r="P29" t="s">
        <v>21</v>
      </c>
      <c r="Q29" t="s">
        <v>124</v>
      </c>
      <c r="S29">
        <v>0</v>
      </c>
      <c r="V29" s="22">
        <v>31909.279999999999</v>
      </c>
    </row>
    <row r="30" spans="1:22" x14ac:dyDescent="0.3">
      <c r="A30" t="s">
        <v>185</v>
      </c>
      <c r="E30" t="s">
        <v>186</v>
      </c>
      <c r="H30" t="s">
        <v>187</v>
      </c>
      <c r="J30" s="23">
        <v>452005600314</v>
      </c>
      <c r="K30">
        <v>752</v>
      </c>
      <c r="L30" t="s">
        <v>188</v>
      </c>
      <c r="M30">
        <v>201812</v>
      </c>
      <c r="O30">
        <v>0</v>
      </c>
      <c r="P30" t="s">
        <v>48</v>
      </c>
      <c r="Q30">
        <v>20310</v>
      </c>
      <c r="S30">
        <v>0</v>
      </c>
      <c r="V30" s="22">
        <v>81767.37</v>
      </c>
    </row>
    <row r="31" spans="1:22" x14ac:dyDescent="0.3">
      <c r="A31" t="s">
        <v>185</v>
      </c>
      <c r="E31" t="s">
        <v>186</v>
      </c>
      <c r="H31" t="s">
        <v>187</v>
      </c>
      <c r="J31" s="23">
        <v>552005600314</v>
      </c>
      <c r="K31">
        <v>752</v>
      </c>
      <c r="L31" t="s">
        <v>189</v>
      </c>
      <c r="M31">
        <v>201812</v>
      </c>
      <c r="O31">
        <v>0</v>
      </c>
      <c r="P31" t="s">
        <v>48</v>
      </c>
      <c r="Q31" t="s">
        <v>124</v>
      </c>
      <c r="S31">
        <v>0</v>
      </c>
      <c r="V31" s="22">
        <v>49480.42</v>
      </c>
    </row>
    <row r="32" spans="1:22" x14ac:dyDescent="0.3">
      <c r="A32" t="s">
        <v>190</v>
      </c>
      <c r="E32" t="s">
        <v>191</v>
      </c>
      <c r="H32" t="s">
        <v>192</v>
      </c>
      <c r="J32" s="23">
        <v>455006550004</v>
      </c>
      <c r="K32">
        <v>2018</v>
      </c>
      <c r="L32" t="s">
        <v>193</v>
      </c>
      <c r="M32">
        <v>201809</v>
      </c>
      <c r="O32">
        <v>0</v>
      </c>
      <c r="P32" t="s">
        <v>63</v>
      </c>
      <c r="Q32">
        <v>20310</v>
      </c>
      <c r="S32">
        <v>0</v>
      </c>
      <c r="U32" t="s">
        <v>159</v>
      </c>
      <c r="V32" s="22">
        <v>88282.44</v>
      </c>
    </row>
    <row r="33" spans="1:22" x14ac:dyDescent="0.3">
      <c r="A33" t="s">
        <v>190</v>
      </c>
      <c r="E33" t="s">
        <v>191</v>
      </c>
      <c r="H33" t="s">
        <v>192</v>
      </c>
      <c r="J33" s="23">
        <v>555006550004</v>
      </c>
      <c r="K33">
        <v>2018</v>
      </c>
      <c r="L33" t="s">
        <v>194</v>
      </c>
      <c r="M33">
        <v>201809</v>
      </c>
      <c r="O33">
        <v>0</v>
      </c>
      <c r="P33" t="s">
        <v>63</v>
      </c>
      <c r="Q33" t="s">
        <v>124</v>
      </c>
      <c r="S33">
        <v>0</v>
      </c>
      <c r="U33" t="s">
        <v>159</v>
      </c>
      <c r="V33" s="22">
        <v>235829.92</v>
      </c>
    </row>
    <row r="34" spans="1:22" x14ac:dyDescent="0.3">
      <c r="A34" t="s">
        <v>195</v>
      </c>
      <c r="E34" t="s">
        <v>45</v>
      </c>
      <c r="H34" t="s">
        <v>196</v>
      </c>
      <c r="J34" s="23">
        <v>457006200214</v>
      </c>
      <c r="K34">
        <v>615</v>
      </c>
      <c r="L34" t="s">
        <v>197</v>
      </c>
      <c r="M34">
        <v>201812</v>
      </c>
      <c r="O34">
        <v>0</v>
      </c>
      <c r="P34" t="s">
        <v>53</v>
      </c>
      <c r="Q34">
        <v>20310</v>
      </c>
      <c r="S34">
        <v>0</v>
      </c>
      <c r="V34">
        <v>-990</v>
      </c>
    </row>
    <row r="35" spans="1:22" x14ac:dyDescent="0.3">
      <c r="A35" t="s">
        <v>195</v>
      </c>
      <c r="E35" t="s">
        <v>45</v>
      </c>
      <c r="H35" t="s">
        <v>196</v>
      </c>
      <c r="J35" s="23">
        <v>557006200214</v>
      </c>
      <c r="K35">
        <v>615</v>
      </c>
      <c r="L35" t="s">
        <v>198</v>
      </c>
      <c r="M35">
        <v>201812</v>
      </c>
      <c r="O35">
        <v>0</v>
      </c>
      <c r="P35" t="s">
        <v>53</v>
      </c>
      <c r="Q35" t="s">
        <v>124</v>
      </c>
      <c r="S35">
        <v>0</v>
      </c>
      <c r="V35">
        <v>990</v>
      </c>
    </row>
    <row r="36" spans="1:22" x14ac:dyDescent="0.3">
      <c r="A36" t="s">
        <v>199</v>
      </c>
      <c r="E36" t="s">
        <v>45</v>
      </c>
      <c r="H36" t="s">
        <v>200</v>
      </c>
      <c r="J36" s="23">
        <v>456006200197</v>
      </c>
      <c r="K36">
        <v>175</v>
      </c>
      <c r="L36" t="s">
        <v>201</v>
      </c>
      <c r="M36">
        <v>201812</v>
      </c>
      <c r="O36">
        <v>0</v>
      </c>
      <c r="P36" t="s">
        <v>53</v>
      </c>
      <c r="Q36">
        <v>20310</v>
      </c>
      <c r="S36">
        <v>0</v>
      </c>
      <c r="U36" t="s">
        <v>132</v>
      </c>
      <c r="V36" s="22">
        <v>749721.27</v>
      </c>
    </row>
    <row r="37" spans="1:22" x14ac:dyDescent="0.3">
      <c r="A37" t="s">
        <v>199</v>
      </c>
      <c r="E37" t="s">
        <v>45</v>
      </c>
      <c r="H37" t="s">
        <v>200</v>
      </c>
      <c r="J37" s="23">
        <v>556006200197</v>
      </c>
      <c r="K37">
        <v>175</v>
      </c>
      <c r="L37" t="s">
        <v>202</v>
      </c>
      <c r="M37">
        <v>201812</v>
      </c>
      <c r="O37">
        <v>0</v>
      </c>
      <c r="P37" t="s">
        <v>53</v>
      </c>
      <c r="Q37" t="s">
        <v>124</v>
      </c>
      <c r="S37">
        <v>0</v>
      </c>
      <c r="U37" t="s">
        <v>132</v>
      </c>
      <c r="V37" s="22">
        <v>186258.9</v>
      </c>
    </row>
    <row r="38" spans="1:22" x14ac:dyDescent="0.3">
      <c r="A38" t="s">
        <v>203</v>
      </c>
      <c r="E38" t="s">
        <v>204</v>
      </c>
      <c r="H38" t="s">
        <v>200</v>
      </c>
      <c r="J38" s="23">
        <v>457006200215</v>
      </c>
      <c r="K38">
        <v>615</v>
      </c>
      <c r="L38" t="s">
        <v>205</v>
      </c>
      <c r="M38">
        <v>201812</v>
      </c>
      <c r="O38">
        <v>0</v>
      </c>
      <c r="P38" t="s">
        <v>53</v>
      </c>
      <c r="Q38">
        <v>20310</v>
      </c>
      <c r="S38">
        <v>0</v>
      </c>
      <c r="V38" s="22">
        <v>112666.98</v>
      </c>
    </row>
    <row r="39" spans="1:22" x14ac:dyDescent="0.3">
      <c r="A39" t="s">
        <v>203</v>
      </c>
      <c r="E39" t="s">
        <v>45</v>
      </c>
      <c r="H39" t="s">
        <v>200</v>
      </c>
      <c r="J39" s="23">
        <v>557006200215</v>
      </c>
      <c r="K39">
        <v>615</v>
      </c>
      <c r="L39" t="s">
        <v>206</v>
      </c>
      <c r="M39">
        <v>201812</v>
      </c>
      <c r="O39">
        <v>0</v>
      </c>
      <c r="P39" t="s">
        <v>53</v>
      </c>
      <c r="Q39" t="s">
        <v>124</v>
      </c>
      <c r="S39">
        <v>0</v>
      </c>
      <c r="V39" s="22">
        <v>12379.61</v>
      </c>
    </row>
    <row r="40" spans="1:22" x14ac:dyDescent="0.3">
      <c r="A40" t="s">
        <v>207</v>
      </c>
      <c r="E40" t="s">
        <v>45</v>
      </c>
      <c r="H40" t="s">
        <v>200</v>
      </c>
      <c r="J40" s="23">
        <v>557006200212</v>
      </c>
      <c r="K40">
        <v>615</v>
      </c>
      <c r="L40" t="s">
        <v>208</v>
      </c>
      <c r="M40">
        <v>201812</v>
      </c>
      <c r="O40">
        <v>0</v>
      </c>
      <c r="P40" t="s">
        <v>53</v>
      </c>
      <c r="Q40" t="s">
        <v>124</v>
      </c>
      <c r="S40">
        <v>0</v>
      </c>
      <c r="V40">
        <v>990</v>
      </c>
    </row>
    <row r="41" spans="1:22" x14ac:dyDescent="0.3">
      <c r="A41" t="s">
        <v>209</v>
      </c>
      <c r="E41" t="s">
        <v>148</v>
      </c>
      <c r="H41" t="s">
        <v>139</v>
      </c>
      <c r="J41" s="23">
        <v>457008600179</v>
      </c>
      <c r="K41">
        <v>615</v>
      </c>
      <c r="L41" t="s">
        <v>210</v>
      </c>
      <c r="M41">
        <v>201711</v>
      </c>
      <c r="O41">
        <v>0</v>
      </c>
      <c r="P41" t="s">
        <v>113</v>
      </c>
      <c r="Q41">
        <v>20310</v>
      </c>
      <c r="S41">
        <v>0</v>
      </c>
      <c r="V41" s="22">
        <v>2649831.2599999998</v>
      </c>
    </row>
    <row r="42" spans="1:22" x14ac:dyDescent="0.3">
      <c r="A42" t="s">
        <v>209</v>
      </c>
      <c r="E42" t="s">
        <v>148</v>
      </c>
      <c r="H42" t="s">
        <v>139</v>
      </c>
      <c r="J42" s="23">
        <v>557008600179</v>
      </c>
      <c r="K42">
        <v>615</v>
      </c>
      <c r="L42" t="s">
        <v>211</v>
      </c>
      <c r="M42">
        <v>201711</v>
      </c>
      <c r="O42">
        <v>0</v>
      </c>
      <c r="P42" t="s">
        <v>113</v>
      </c>
      <c r="Q42" t="s">
        <v>124</v>
      </c>
      <c r="S42">
        <v>0</v>
      </c>
      <c r="V42">
        <v>92.91</v>
      </c>
    </row>
    <row r="43" spans="1:22" x14ac:dyDescent="0.3">
      <c r="A43" t="s">
        <v>212</v>
      </c>
      <c r="E43" t="s">
        <v>213</v>
      </c>
      <c r="H43" t="s">
        <v>139</v>
      </c>
      <c r="J43" s="23">
        <v>457008900171</v>
      </c>
      <c r="K43">
        <v>615</v>
      </c>
      <c r="L43" t="s">
        <v>214</v>
      </c>
      <c r="M43">
        <v>201709</v>
      </c>
      <c r="O43">
        <v>0</v>
      </c>
      <c r="P43" t="s">
        <v>113</v>
      </c>
      <c r="Q43">
        <v>20310</v>
      </c>
      <c r="S43">
        <v>0</v>
      </c>
      <c r="V43">
        <v>0</v>
      </c>
    </row>
    <row r="44" spans="1:22" x14ac:dyDescent="0.3">
      <c r="A44" t="s">
        <v>215</v>
      </c>
      <c r="E44" t="s">
        <v>216</v>
      </c>
      <c r="H44" t="s">
        <v>217</v>
      </c>
      <c r="J44" s="23">
        <v>457006000190</v>
      </c>
      <c r="K44">
        <v>615</v>
      </c>
      <c r="L44" t="s">
        <v>218</v>
      </c>
      <c r="M44">
        <v>201712</v>
      </c>
      <c r="O44">
        <v>0</v>
      </c>
      <c r="P44" t="s">
        <v>52</v>
      </c>
      <c r="Q44">
        <v>20310</v>
      </c>
      <c r="S44">
        <v>0</v>
      </c>
      <c r="V44" s="22">
        <v>131994.73000000001</v>
      </c>
    </row>
    <row r="45" spans="1:22" x14ac:dyDescent="0.3">
      <c r="A45" t="s">
        <v>215</v>
      </c>
      <c r="E45" t="s">
        <v>216</v>
      </c>
      <c r="H45" t="s">
        <v>217</v>
      </c>
      <c r="J45" s="23">
        <v>557006000190</v>
      </c>
      <c r="K45">
        <v>615</v>
      </c>
      <c r="L45" t="s">
        <v>219</v>
      </c>
      <c r="M45">
        <v>201712</v>
      </c>
      <c r="O45">
        <v>0</v>
      </c>
      <c r="P45" t="s">
        <v>52</v>
      </c>
      <c r="Q45" t="s">
        <v>124</v>
      </c>
      <c r="S45">
        <v>0</v>
      </c>
      <c r="V45" s="22">
        <v>14527.33</v>
      </c>
    </row>
    <row r="46" spans="1:22" x14ac:dyDescent="0.3">
      <c r="A46" t="s">
        <v>220</v>
      </c>
      <c r="E46" t="s">
        <v>148</v>
      </c>
      <c r="H46" t="s">
        <v>139</v>
      </c>
      <c r="J46" s="23">
        <v>457008600178</v>
      </c>
      <c r="K46">
        <v>615</v>
      </c>
      <c r="L46" t="s">
        <v>221</v>
      </c>
      <c r="M46">
        <v>201711</v>
      </c>
      <c r="O46">
        <v>0</v>
      </c>
      <c r="P46" t="s">
        <v>113</v>
      </c>
      <c r="Q46">
        <v>20310</v>
      </c>
      <c r="S46">
        <v>0</v>
      </c>
      <c r="V46" s="22">
        <v>560945.43999999994</v>
      </c>
    </row>
    <row r="47" spans="1:22" x14ac:dyDescent="0.3">
      <c r="A47" t="s">
        <v>220</v>
      </c>
      <c r="E47" t="s">
        <v>148</v>
      </c>
      <c r="H47" t="s">
        <v>139</v>
      </c>
      <c r="J47" s="23">
        <v>557008600178</v>
      </c>
      <c r="K47">
        <v>615</v>
      </c>
      <c r="L47" t="s">
        <v>222</v>
      </c>
      <c r="M47">
        <v>201711</v>
      </c>
      <c r="O47">
        <v>0</v>
      </c>
      <c r="P47" t="s">
        <v>113</v>
      </c>
      <c r="Q47" t="s">
        <v>124</v>
      </c>
      <c r="S47">
        <v>0</v>
      </c>
      <c r="V47">
        <v>92.91</v>
      </c>
    </row>
    <row r="48" spans="1:22" x14ac:dyDescent="0.3">
      <c r="A48" t="s">
        <v>223</v>
      </c>
      <c r="E48" t="s">
        <v>224</v>
      </c>
      <c r="H48" t="s">
        <v>225</v>
      </c>
      <c r="J48" s="23">
        <v>457004000189</v>
      </c>
      <c r="K48">
        <v>615</v>
      </c>
      <c r="L48" t="s">
        <v>226</v>
      </c>
      <c r="M48">
        <v>201712</v>
      </c>
      <c r="O48">
        <v>0</v>
      </c>
      <c r="P48" t="s">
        <v>16</v>
      </c>
      <c r="Q48">
        <v>20310</v>
      </c>
      <c r="S48">
        <v>0</v>
      </c>
      <c r="V48" s="22">
        <v>172249.29</v>
      </c>
    </row>
    <row r="49" spans="1:22" x14ac:dyDescent="0.3">
      <c r="A49" t="s">
        <v>227</v>
      </c>
      <c r="E49" t="s">
        <v>228</v>
      </c>
      <c r="H49" t="s">
        <v>127</v>
      </c>
      <c r="J49" s="23">
        <v>456009300185</v>
      </c>
      <c r="K49">
        <v>780</v>
      </c>
      <c r="L49" t="s">
        <v>229</v>
      </c>
      <c r="M49">
        <v>201711</v>
      </c>
      <c r="O49">
        <v>201801</v>
      </c>
      <c r="P49" t="s">
        <v>230</v>
      </c>
      <c r="Q49">
        <v>20310</v>
      </c>
      <c r="S49">
        <v>0</v>
      </c>
      <c r="U49" t="s">
        <v>132</v>
      </c>
      <c r="V49">
        <v>0</v>
      </c>
    </row>
    <row r="50" spans="1:22" x14ac:dyDescent="0.3">
      <c r="A50" t="s">
        <v>227</v>
      </c>
      <c r="E50" t="s">
        <v>228</v>
      </c>
      <c r="H50" t="s">
        <v>127</v>
      </c>
      <c r="J50" s="23">
        <v>556009300185</v>
      </c>
      <c r="K50">
        <v>780</v>
      </c>
      <c r="L50" t="s">
        <v>231</v>
      </c>
      <c r="M50">
        <v>201711</v>
      </c>
      <c r="O50">
        <v>201801</v>
      </c>
      <c r="P50" t="s">
        <v>230</v>
      </c>
      <c r="Q50" t="s">
        <v>124</v>
      </c>
      <c r="S50">
        <v>0</v>
      </c>
      <c r="U50" t="s">
        <v>132</v>
      </c>
      <c r="V50">
        <v>0</v>
      </c>
    </row>
    <row r="51" spans="1:22" x14ac:dyDescent="0.3">
      <c r="A51" t="s">
        <v>232</v>
      </c>
      <c r="E51" t="s">
        <v>138</v>
      </c>
      <c r="H51" t="s">
        <v>127</v>
      </c>
      <c r="J51" s="23">
        <v>456008800188</v>
      </c>
      <c r="K51">
        <v>780</v>
      </c>
      <c r="L51" t="s">
        <v>233</v>
      </c>
      <c r="M51">
        <v>201711</v>
      </c>
      <c r="O51">
        <v>201801</v>
      </c>
      <c r="P51" t="s">
        <v>84</v>
      </c>
      <c r="Q51">
        <v>20310</v>
      </c>
      <c r="S51">
        <v>0</v>
      </c>
      <c r="U51" t="s">
        <v>132</v>
      </c>
      <c r="V51">
        <v>0</v>
      </c>
    </row>
    <row r="52" spans="1:22" x14ac:dyDescent="0.3">
      <c r="A52" t="s">
        <v>232</v>
      </c>
      <c r="E52" t="s">
        <v>138</v>
      </c>
      <c r="H52" t="s">
        <v>127</v>
      </c>
      <c r="J52" s="23">
        <v>556008800188</v>
      </c>
      <c r="K52">
        <v>780</v>
      </c>
      <c r="L52" t="s">
        <v>234</v>
      </c>
      <c r="M52">
        <v>201711</v>
      </c>
      <c r="O52">
        <v>201801</v>
      </c>
      <c r="P52" t="s">
        <v>84</v>
      </c>
      <c r="Q52" t="s">
        <v>124</v>
      </c>
      <c r="S52">
        <v>0</v>
      </c>
      <c r="U52" t="s">
        <v>132</v>
      </c>
      <c r="V52">
        <v>0</v>
      </c>
    </row>
    <row r="53" spans="1:22" x14ac:dyDescent="0.3">
      <c r="A53" t="s">
        <v>235</v>
      </c>
      <c r="E53" t="s">
        <v>130</v>
      </c>
      <c r="H53" t="s">
        <v>127</v>
      </c>
      <c r="J53" s="23">
        <v>456009400186</v>
      </c>
      <c r="K53">
        <v>780</v>
      </c>
      <c r="L53" t="s">
        <v>236</v>
      </c>
      <c r="M53">
        <v>201711</v>
      </c>
      <c r="O53">
        <v>0</v>
      </c>
      <c r="P53" t="s">
        <v>108</v>
      </c>
      <c r="Q53">
        <v>20310</v>
      </c>
      <c r="S53">
        <v>0</v>
      </c>
      <c r="U53" t="s">
        <v>132</v>
      </c>
      <c r="V53" s="22">
        <v>36572.61</v>
      </c>
    </row>
    <row r="54" spans="1:22" x14ac:dyDescent="0.3">
      <c r="A54" t="s">
        <v>237</v>
      </c>
      <c r="E54" t="s">
        <v>134</v>
      </c>
      <c r="H54" t="s">
        <v>127</v>
      </c>
      <c r="J54" s="23">
        <v>456009600187</v>
      </c>
      <c r="K54">
        <v>780</v>
      </c>
      <c r="L54" t="s">
        <v>238</v>
      </c>
      <c r="M54">
        <v>201711</v>
      </c>
      <c r="O54">
        <v>0</v>
      </c>
      <c r="P54" t="s">
        <v>110</v>
      </c>
      <c r="Q54">
        <v>20310</v>
      </c>
      <c r="S54">
        <v>0</v>
      </c>
      <c r="U54" t="s">
        <v>132</v>
      </c>
      <c r="V54" s="22">
        <v>36800.15</v>
      </c>
    </row>
    <row r="55" spans="1:22" x14ac:dyDescent="0.3">
      <c r="A55" t="s">
        <v>237</v>
      </c>
      <c r="E55" t="s">
        <v>134</v>
      </c>
      <c r="H55" t="s">
        <v>127</v>
      </c>
      <c r="J55" s="23">
        <v>556009600187</v>
      </c>
      <c r="K55">
        <v>780</v>
      </c>
      <c r="L55" t="s">
        <v>239</v>
      </c>
      <c r="M55">
        <v>201711</v>
      </c>
      <c r="O55">
        <v>0</v>
      </c>
      <c r="P55" t="s">
        <v>110</v>
      </c>
      <c r="Q55" t="s">
        <v>124</v>
      </c>
      <c r="S55">
        <v>0</v>
      </c>
      <c r="U55" t="s">
        <v>132</v>
      </c>
      <c r="V55" s="22">
        <v>33077.03</v>
      </c>
    </row>
    <row r="56" spans="1:22" x14ac:dyDescent="0.3">
      <c r="A56" t="s">
        <v>240</v>
      </c>
      <c r="E56" t="s">
        <v>241</v>
      </c>
      <c r="J56" s="23">
        <v>451005700001</v>
      </c>
      <c r="K56">
        <v>1995</v>
      </c>
      <c r="L56" t="s">
        <v>242</v>
      </c>
      <c r="M56">
        <v>199510</v>
      </c>
      <c r="O56">
        <v>0</v>
      </c>
      <c r="P56" t="s">
        <v>49</v>
      </c>
      <c r="Q56">
        <v>20310</v>
      </c>
      <c r="S56">
        <v>0</v>
      </c>
      <c r="V56" s="22">
        <v>242607.32</v>
      </c>
    </row>
    <row r="57" spans="1:22" x14ac:dyDescent="0.3">
      <c r="A57" t="s">
        <v>240</v>
      </c>
      <c r="E57" t="s">
        <v>241</v>
      </c>
      <c r="J57" s="23">
        <v>451005700001</v>
      </c>
      <c r="K57">
        <v>1997</v>
      </c>
      <c r="L57" t="s">
        <v>243</v>
      </c>
      <c r="M57">
        <v>199712</v>
      </c>
      <c r="O57">
        <v>0</v>
      </c>
      <c r="P57" t="s">
        <v>49</v>
      </c>
      <c r="Q57">
        <v>20310</v>
      </c>
      <c r="S57">
        <v>0</v>
      </c>
      <c r="U57" t="s">
        <v>132</v>
      </c>
      <c r="V57" s="22">
        <v>2574.36</v>
      </c>
    </row>
    <row r="58" spans="1:22" x14ac:dyDescent="0.3">
      <c r="A58" t="s">
        <v>240</v>
      </c>
      <c r="E58" t="s">
        <v>241</v>
      </c>
      <c r="J58" s="23">
        <v>451005700001</v>
      </c>
      <c r="K58">
        <v>1999</v>
      </c>
      <c r="L58" t="s">
        <v>244</v>
      </c>
      <c r="M58">
        <v>199908</v>
      </c>
      <c r="O58">
        <v>0</v>
      </c>
      <c r="P58" t="s">
        <v>49</v>
      </c>
      <c r="Q58">
        <v>20310</v>
      </c>
      <c r="S58">
        <v>0</v>
      </c>
      <c r="U58" t="s">
        <v>132</v>
      </c>
      <c r="V58" s="22">
        <v>23105.71</v>
      </c>
    </row>
    <row r="59" spans="1:22" x14ac:dyDescent="0.3">
      <c r="A59" t="s">
        <v>240</v>
      </c>
      <c r="E59" t="s">
        <v>245</v>
      </c>
      <c r="J59" s="23">
        <v>551005700001</v>
      </c>
      <c r="K59">
        <v>1995</v>
      </c>
      <c r="L59" t="s">
        <v>246</v>
      </c>
      <c r="M59">
        <v>199510</v>
      </c>
      <c r="O59">
        <v>0</v>
      </c>
      <c r="P59" t="s">
        <v>49</v>
      </c>
      <c r="Q59" t="s">
        <v>124</v>
      </c>
      <c r="S59">
        <v>0</v>
      </c>
      <c r="V59" s="22">
        <v>146571</v>
      </c>
    </row>
    <row r="60" spans="1:22" x14ac:dyDescent="0.3">
      <c r="A60" t="s">
        <v>240</v>
      </c>
      <c r="E60" t="s">
        <v>245</v>
      </c>
      <c r="J60" s="23">
        <v>551005700001</v>
      </c>
      <c r="K60">
        <v>1997</v>
      </c>
      <c r="L60" t="s">
        <v>247</v>
      </c>
      <c r="M60">
        <v>199712</v>
      </c>
      <c r="O60">
        <v>0</v>
      </c>
      <c r="P60" t="s">
        <v>49</v>
      </c>
      <c r="Q60" t="s">
        <v>124</v>
      </c>
      <c r="S60">
        <v>0</v>
      </c>
      <c r="U60" t="s">
        <v>132</v>
      </c>
      <c r="V60" s="22">
        <v>1556</v>
      </c>
    </row>
    <row r="61" spans="1:22" x14ac:dyDescent="0.3">
      <c r="A61" t="s">
        <v>240</v>
      </c>
      <c r="E61" t="s">
        <v>245</v>
      </c>
      <c r="J61" s="23">
        <v>551005700001</v>
      </c>
      <c r="K61">
        <v>1999</v>
      </c>
      <c r="L61" t="s">
        <v>248</v>
      </c>
      <c r="M61">
        <v>199908</v>
      </c>
      <c r="O61">
        <v>0</v>
      </c>
      <c r="P61" t="s">
        <v>49</v>
      </c>
      <c r="Q61" t="s">
        <v>124</v>
      </c>
      <c r="S61">
        <v>0</v>
      </c>
      <c r="U61" t="s">
        <v>132</v>
      </c>
      <c r="V61" s="22">
        <v>13959</v>
      </c>
    </row>
    <row r="62" spans="1:22" x14ac:dyDescent="0.3">
      <c r="A62" t="s">
        <v>249</v>
      </c>
      <c r="E62" t="s">
        <v>250</v>
      </c>
      <c r="H62" t="s">
        <v>251</v>
      </c>
      <c r="J62" s="23">
        <v>453005700001</v>
      </c>
      <c r="K62">
        <v>910</v>
      </c>
      <c r="L62" t="s">
        <v>252</v>
      </c>
      <c r="M62">
        <v>197103</v>
      </c>
      <c r="O62">
        <v>0</v>
      </c>
      <c r="P62" t="s">
        <v>49</v>
      </c>
      <c r="Q62">
        <v>20310</v>
      </c>
      <c r="S62">
        <v>0</v>
      </c>
      <c r="V62" s="22">
        <v>394842.41</v>
      </c>
    </row>
    <row r="63" spans="1:22" x14ac:dyDescent="0.3">
      <c r="A63" t="s">
        <v>249</v>
      </c>
      <c r="E63" t="s">
        <v>250</v>
      </c>
      <c r="H63" t="s">
        <v>251</v>
      </c>
      <c r="J63" s="23">
        <v>553005700001</v>
      </c>
      <c r="K63">
        <v>910</v>
      </c>
      <c r="L63" t="s">
        <v>253</v>
      </c>
      <c r="M63">
        <v>197103</v>
      </c>
      <c r="O63">
        <v>0</v>
      </c>
      <c r="P63" t="s">
        <v>49</v>
      </c>
      <c r="Q63" t="s">
        <v>124</v>
      </c>
      <c r="S63">
        <v>0</v>
      </c>
      <c r="V63" s="22">
        <v>238545</v>
      </c>
    </row>
    <row r="64" spans="1:22" x14ac:dyDescent="0.3">
      <c r="A64" t="s">
        <v>249</v>
      </c>
      <c r="E64" t="s">
        <v>250</v>
      </c>
      <c r="H64" t="s">
        <v>251</v>
      </c>
      <c r="J64" s="23">
        <v>553005700621</v>
      </c>
      <c r="K64">
        <v>910</v>
      </c>
      <c r="L64" t="s">
        <v>254</v>
      </c>
      <c r="M64">
        <v>201712</v>
      </c>
      <c r="O64">
        <v>0</v>
      </c>
      <c r="P64" t="s">
        <v>49</v>
      </c>
      <c r="Q64" t="s">
        <v>124</v>
      </c>
      <c r="S64">
        <v>0</v>
      </c>
      <c r="V64" s="22">
        <v>350329.38</v>
      </c>
    </row>
    <row r="65" spans="1:22" x14ac:dyDescent="0.3">
      <c r="A65" t="s">
        <v>255</v>
      </c>
      <c r="E65" t="s">
        <v>256</v>
      </c>
      <c r="H65" t="s">
        <v>251</v>
      </c>
      <c r="J65" s="23">
        <v>453005700010</v>
      </c>
      <c r="K65">
        <v>910</v>
      </c>
      <c r="L65" t="s">
        <v>257</v>
      </c>
      <c r="M65">
        <v>199712</v>
      </c>
      <c r="O65">
        <v>0</v>
      </c>
      <c r="P65" t="s">
        <v>49</v>
      </c>
      <c r="Q65">
        <v>20310</v>
      </c>
      <c r="S65">
        <v>0</v>
      </c>
      <c r="V65" s="22">
        <v>289256.08</v>
      </c>
    </row>
    <row r="66" spans="1:22" x14ac:dyDescent="0.3">
      <c r="A66" t="s">
        <v>255</v>
      </c>
      <c r="E66" t="s">
        <v>256</v>
      </c>
      <c r="H66" t="s">
        <v>251</v>
      </c>
      <c r="J66" s="23">
        <v>453005700623</v>
      </c>
      <c r="K66">
        <v>910</v>
      </c>
      <c r="L66" t="s">
        <v>258</v>
      </c>
      <c r="M66">
        <v>201708</v>
      </c>
      <c r="O66">
        <v>0</v>
      </c>
      <c r="P66" t="s">
        <v>49</v>
      </c>
      <c r="Q66">
        <v>20310</v>
      </c>
      <c r="S66">
        <v>0</v>
      </c>
      <c r="V66" s="22">
        <v>55368.03</v>
      </c>
    </row>
    <row r="67" spans="1:22" x14ac:dyDescent="0.3">
      <c r="A67" t="s">
        <v>255</v>
      </c>
      <c r="E67" t="s">
        <v>256</v>
      </c>
      <c r="H67" t="s">
        <v>251</v>
      </c>
      <c r="J67" s="23">
        <v>553005700010</v>
      </c>
      <c r="K67">
        <v>910</v>
      </c>
      <c r="L67" t="s">
        <v>259</v>
      </c>
      <c r="M67">
        <v>199712</v>
      </c>
      <c r="O67">
        <v>0</v>
      </c>
      <c r="P67" t="s">
        <v>49</v>
      </c>
      <c r="Q67" t="s">
        <v>124</v>
      </c>
      <c r="S67">
        <v>0</v>
      </c>
      <c r="V67" s="22">
        <v>174754</v>
      </c>
    </row>
    <row r="68" spans="1:22" x14ac:dyDescent="0.3">
      <c r="A68" t="s">
        <v>255</v>
      </c>
      <c r="E68" t="s">
        <v>256</v>
      </c>
      <c r="H68" t="s">
        <v>251</v>
      </c>
      <c r="J68" s="23">
        <v>553005700623</v>
      </c>
      <c r="K68">
        <v>910</v>
      </c>
      <c r="L68" t="s">
        <v>260</v>
      </c>
      <c r="M68">
        <v>201708</v>
      </c>
      <c r="O68">
        <v>0</v>
      </c>
      <c r="P68" t="s">
        <v>49</v>
      </c>
      <c r="Q68" t="s">
        <v>124</v>
      </c>
      <c r="S68">
        <v>0</v>
      </c>
      <c r="V68" s="22">
        <v>33505.22</v>
      </c>
    </row>
    <row r="69" spans="1:22" x14ac:dyDescent="0.3">
      <c r="A69" t="s">
        <v>261</v>
      </c>
      <c r="E69" t="s">
        <v>262</v>
      </c>
      <c r="H69" t="s">
        <v>251</v>
      </c>
      <c r="J69" s="23">
        <v>453005700011</v>
      </c>
      <c r="K69">
        <v>910</v>
      </c>
      <c r="L69" t="s">
        <v>263</v>
      </c>
      <c r="M69">
        <v>199712</v>
      </c>
      <c r="O69">
        <v>0</v>
      </c>
      <c r="P69" t="s">
        <v>49</v>
      </c>
      <c r="Q69">
        <v>20310</v>
      </c>
      <c r="S69">
        <v>0</v>
      </c>
      <c r="V69" s="22">
        <v>283488.48</v>
      </c>
    </row>
    <row r="70" spans="1:22" x14ac:dyDescent="0.3">
      <c r="A70" t="s">
        <v>261</v>
      </c>
      <c r="E70" t="s">
        <v>262</v>
      </c>
      <c r="H70" t="s">
        <v>251</v>
      </c>
      <c r="J70" s="23">
        <v>453005700624</v>
      </c>
      <c r="K70">
        <v>910</v>
      </c>
      <c r="L70" t="s">
        <v>264</v>
      </c>
      <c r="M70">
        <v>201708</v>
      </c>
      <c r="O70">
        <v>0</v>
      </c>
      <c r="P70" t="s">
        <v>49</v>
      </c>
      <c r="Q70">
        <v>20310</v>
      </c>
      <c r="S70">
        <v>0</v>
      </c>
      <c r="V70" s="22">
        <v>23715.85</v>
      </c>
    </row>
    <row r="71" spans="1:22" x14ac:dyDescent="0.3">
      <c r="A71" t="s">
        <v>261</v>
      </c>
      <c r="E71" t="s">
        <v>262</v>
      </c>
      <c r="H71" t="s">
        <v>251</v>
      </c>
      <c r="J71" s="23">
        <v>553005700011</v>
      </c>
      <c r="K71">
        <v>910</v>
      </c>
      <c r="L71" t="s">
        <v>265</v>
      </c>
      <c r="M71">
        <v>199712</v>
      </c>
      <c r="O71">
        <v>0</v>
      </c>
      <c r="P71" t="s">
        <v>49</v>
      </c>
      <c r="Q71" t="s">
        <v>124</v>
      </c>
      <c r="S71">
        <v>0</v>
      </c>
      <c r="V71" s="22">
        <v>171270</v>
      </c>
    </row>
    <row r="72" spans="1:22" x14ac:dyDescent="0.3">
      <c r="A72" t="s">
        <v>261</v>
      </c>
      <c r="E72" t="s">
        <v>262</v>
      </c>
      <c r="H72" t="s">
        <v>251</v>
      </c>
      <c r="J72" s="23">
        <v>553005700624</v>
      </c>
      <c r="K72">
        <v>910</v>
      </c>
      <c r="L72" t="s">
        <v>266</v>
      </c>
      <c r="M72">
        <v>201708</v>
      </c>
      <c r="O72">
        <v>0</v>
      </c>
      <c r="P72" t="s">
        <v>49</v>
      </c>
      <c r="Q72" t="s">
        <v>124</v>
      </c>
      <c r="S72">
        <v>0</v>
      </c>
      <c r="V72" s="22">
        <v>14351.33</v>
      </c>
    </row>
    <row r="73" spans="1:22" x14ac:dyDescent="0.3">
      <c r="A73" t="s">
        <v>267</v>
      </c>
      <c r="E73" t="s">
        <v>250</v>
      </c>
      <c r="H73" t="s">
        <v>251</v>
      </c>
      <c r="J73" s="23">
        <v>453005700012</v>
      </c>
      <c r="K73">
        <v>910</v>
      </c>
      <c r="L73" t="s">
        <v>268</v>
      </c>
      <c r="M73">
        <v>199712</v>
      </c>
      <c r="O73">
        <v>0</v>
      </c>
      <c r="P73" t="s">
        <v>49</v>
      </c>
      <c r="Q73">
        <v>20310</v>
      </c>
      <c r="S73">
        <v>0</v>
      </c>
      <c r="V73" s="22">
        <v>324207.58</v>
      </c>
    </row>
    <row r="74" spans="1:22" x14ac:dyDescent="0.3">
      <c r="A74" t="s">
        <v>267</v>
      </c>
      <c r="E74" t="s">
        <v>250</v>
      </c>
      <c r="H74" t="s">
        <v>251</v>
      </c>
      <c r="J74" s="23">
        <v>553005700012</v>
      </c>
      <c r="K74">
        <v>910</v>
      </c>
      <c r="L74" t="s">
        <v>269</v>
      </c>
      <c r="M74">
        <v>199712</v>
      </c>
      <c r="O74">
        <v>0</v>
      </c>
      <c r="P74" t="s">
        <v>49</v>
      </c>
      <c r="Q74" t="s">
        <v>124</v>
      </c>
      <c r="S74">
        <v>0</v>
      </c>
      <c r="V74" s="22">
        <v>195871</v>
      </c>
    </row>
    <row r="75" spans="1:22" x14ac:dyDescent="0.3">
      <c r="A75" t="s">
        <v>270</v>
      </c>
      <c r="E75" t="s">
        <v>241</v>
      </c>
      <c r="H75" t="s">
        <v>251</v>
      </c>
      <c r="J75" s="23">
        <v>553005700649</v>
      </c>
      <c r="K75">
        <v>910</v>
      </c>
      <c r="L75" t="s">
        <v>271</v>
      </c>
      <c r="M75">
        <v>201712</v>
      </c>
      <c r="O75">
        <v>0</v>
      </c>
      <c r="P75" t="s">
        <v>49</v>
      </c>
      <c r="Q75" t="s">
        <v>124</v>
      </c>
      <c r="S75">
        <v>0</v>
      </c>
      <c r="V75" s="22">
        <v>422262.04</v>
      </c>
    </row>
    <row r="76" spans="1:22" x14ac:dyDescent="0.3">
      <c r="A76" t="s">
        <v>272</v>
      </c>
      <c r="E76" t="s">
        <v>241</v>
      </c>
      <c r="H76" t="s">
        <v>251</v>
      </c>
      <c r="J76" s="23">
        <v>553005700661</v>
      </c>
      <c r="K76">
        <v>910</v>
      </c>
      <c r="L76" t="s">
        <v>273</v>
      </c>
      <c r="M76">
        <v>201808</v>
      </c>
      <c r="O76">
        <v>0</v>
      </c>
      <c r="P76" t="s">
        <v>49</v>
      </c>
      <c r="Q76" t="s">
        <v>124</v>
      </c>
      <c r="S76">
        <v>0</v>
      </c>
      <c r="V76" s="22">
        <v>1629036.41</v>
      </c>
    </row>
    <row r="77" spans="1:22" x14ac:dyDescent="0.3">
      <c r="A77" t="s">
        <v>274</v>
      </c>
      <c r="E77" t="s">
        <v>262</v>
      </c>
      <c r="H77" t="s">
        <v>251</v>
      </c>
      <c r="J77" s="23">
        <v>453005700002</v>
      </c>
      <c r="K77">
        <v>910</v>
      </c>
      <c r="L77" t="s">
        <v>275</v>
      </c>
      <c r="M77">
        <v>197103</v>
      </c>
      <c r="O77">
        <v>0</v>
      </c>
      <c r="P77" t="s">
        <v>49</v>
      </c>
      <c r="Q77">
        <v>20310</v>
      </c>
      <c r="S77">
        <v>0</v>
      </c>
      <c r="V77" s="22">
        <v>186157.43</v>
      </c>
    </row>
    <row r="78" spans="1:22" x14ac:dyDescent="0.3">
      <c r="A78" t="s">
        <v>274</v>
      </c>
      <c r="E78" t="s">
        <v>262</v>
      </c>
      <c r="H78" t="s">
        <v>251</v>
      </c>
      <c r="J78" s="23">
        <v>553005700002</v>
      </c>
      <c r="K78">
        <v>910</v>
      </c>
      <c r="L78" t="s">
        <v>276</v>
      </c>
      <c r="M78">
        <v>197103</v>
      </c>
      <c r="O78">
        <v>0</v>
      </c>
      <c r="P78" t="s">
        <v>49</v>
      </c>
      <c r="Q78" t="s">
        <v>124</v>
      </c>
      <c r="S78">
        <v>0</v>
      </c>
      <c r="V78" s="22">
        <v>112468</v>
      </c>
    </row>
    <row r="79" spans="1:22" x14ac:dyDescent="0.3">
      <c r="A79" t="s">
        <v>277</v>
      </c>
      <c r="E79" t="s">
        <v>262</v>
      </c>
      <c r="H79" t="s">
        <v>251</v>
      </c>
      <c r="J79" s="23">
        <v>453005700003</v>
      </c>
      <c r="K79">
        <v>910</v>
      </c>
      <c r="L79" t="s">
        <v>278</v>
      </c>
      <c r="M79">
        <v>199409</v>
      </c>
      <c r="O79">
        <v>0</v>
      </c>
      <c r="P79" t="s">
        <v>49</v>
      </c>
      <c r="Q79">
        <v>20310</v>
      </c>
      <c r="S79">
        <v>0</v>
      </c>
      <c r="V79" s="22">
        <v>112009.53</v>
      </c>
    </row>
    <row r="80" spans="1:22" x14ac:dyDescent="0.3">
      <c r="A80" t="s">
        <v>277</v>
      </c>
      <c r="E80" t="s">
        <v>262</v>
      </c>
      <c r="H80" t="s">
        <v>251</v>
      </c>
      <c r="J80" s="23">
        <v>453005700619</v>
      </c>
      <c r="K80">
        <v>910</v>
      </c>
      <c r="L80" t="s">
        <v>279</v>
      </c>
      <c r="M80">
        <v>201711</v>
      </c>
      <c r="O80">
        <v>0</v>
      </c>
      <c r="P80" t="s">
        <v>49</v>
      </c>
      <c r="Q80">
        <v>20310</v>
      </c>
      <c r="S80">
        <v>0</v>
      </c>
      <c r="V80" s="22">
        <v>35932.769999999997</v>
      </c>
    </row>
    <row r="81" spans="1:22" x14ac:dyDescent="0.3">
      <c r="A81" t="s">
        <v>277</v>
      </c>
      <c r="E81" t="s">
        <v>262</v>
      </c>
      <c r="H81" t="s">
        <v>251</v>
      </c>
      <c r="J81" s="23">
        <v>553005700003</v>
      </c>
      <c r="K81">
        <v>910</v>
      </c>
      <c r="L81" t="s">
        <v>280</v>
      </c>
      <c r="M81">
        <v>199409</v>
      </c>
      <c r="O81">
        <v>0</v>
      </c>
      <c r="P81" t="s">
        <v>49</v>
      </c>
      <c r="Q81" t="s">
        <v>124</v>
      </c>
      <c r="S81">
        <v>0</v>
      </c>
      <c r="V81" s="22">
        <v>67670</v>
      </c>
    </row>
    <row r="82" spans="1:22" x14ac:dyDescent="0.3">
      <c r="A82" t="s">
        <v>277</v>
      </c>
      <c r="E82" t="s">
        <v>262</v>
      </c>
      <c r="H82" t="s">
        <v>251</v>
      </c>
      <c r="J82" s="23">
        <v>553005700619</v>
      </c>
      <c r="K82">
        <v>910</v>
      </c>
      <c r="L82" t="s">
        <v>281</v>
      </c>
      <c r="M82">
        <v>201711</v>
      </c>
      <c r="O82">
        <v>0</v>
      </c>
      <c r="P82" t="s">
        <v>49</v>
      </c>
      <c r="Q82" t="s">
        <v>124</v>
      </c>
      <c r="S82">
        <v>0</v>
      </c>
      <c r="V82" s="22">
        <v>24163.88</v>
      </c>
    </row>
    <row r="83" spans="1:22" x14ac:dyDescent="0.3">
      <c r="A83" t="s">
        <v>282</v>
      </c>
      <c r="E83" t="s">
        <v>250</v>
      </c>
      <c r="H83" t="s">
        <v>251</v>
      </c>
      <c r="J83" s="23">
        <v>453005700004</v>
      </c>
      <c r="K83">
        <v>910</v>
      </c>
      <c r="L83" t="s">
        <v>283</v>
      </c>
      <c r="M83">
        <v>197103</v>
      </c>
      <c r="O83">
        <v>0</v>
      </c>
      <c r="P83" t="s">
        <v>49</v>
      </c>
      <c r="Q83">
        <v>20310</v>
      </c>
      <c r="S83">
        <v>0</v>
      </c>
      <c r="V83" s="22">
        <v>101198.7</v>
      </c>
    </row>
    <row r="84" spans="1:22" x14ac:dyDescent="0.3">
      <c r="A84" t="s">
        <v>282</v>
      </c>
      <c r="E84" t="s">
        <v>250</v>
      </c>
      <c r="H84" t="s">
        <v>251</v>
      </c>
      <c r="J84" s="23">
        <v>553005700004</v>
      </c>
      <c r="K84">
        <v>910</v>
      </c>
      <c r="L84" t="s">
        <v>284</v>
      </c>
      <c r="M84">
        <v>197103</v>
      </c>
      <c r="O84">
        <v>0</v>
      </c>
      <c r="P84" t="s">
        <v>49</v>
      </c>
      <c r="Q84" t="s">
        <v>124</v>
      </c>
      <c r="S84">
        <v>0</v>
      </c>
      <c r="V84" s="22">
        <v>61140</v>
      </c>
    </row>
    <row r="85" spans="1:22" x14ac:dyDescent="0.3">
      <c r="A85" t="s">
        <v>285</v>
      </c>
      <c r="E85" t="s">
        <v>250</v>
      </c>
      <c r="H85" t="s">
        <v>251</v>
      </c>
      <c r="J85" s="23">
        <v>453005700005</v>
      </c>
      <c r="K85">
        <v>910</v>
      </c>
      <c r="L85" t="s">
        <v>286</v>
      </c>
      <c r="M85">
        <v>197103</v>
      </c>
      <c r="O85">
        <v>0</v>
      </c>
      <c r="P85" t="s">
        <v>49</v>
      </c>
      <c r="Q85">
        <v>20310</v>
      </c>
      <c r="S85">
        <v>0</v>
      </c>
      <c r="V85" s="22">
        <v>235878.56</v>
      </c>
    </row>
    <row r="86" spans="1:22" x14ac:dyDescent="0.3">
      <c r="A86" t="s">
        <v>285</v>
      </c>
      <c r="E86" t="s">
        <v>250</v>
      </c>
      <c r="H86" t="s">
        <v>251</v>
      </c>
      <c r="J86" s="23">
        <v>553005700005</v>
      </c>
      <c r="K86">
        <v>910</v>
      </c>
      <c r="L86" t="s">
        <v>287</v>
      </c>
      <c r="M86">
        <v>197103</v>
      </c>
      <c r="O86">
        <v>0</v>
      </c>
      <c r="P86" t="s">
        <v>49</v>
      </c>
      <c r="Q86" t="s">
        <v>124</v>
      </c>
      <c r="S86">
        <v>0</v>
      </c>
      <c r="V86" s="22">
        <v>142507</v>
      </c>
    </row>
    <row r="87" spans="1:22" x14ac:dyDescent="0.3">
      <c r="A87" t="s">
        <v>288</v>
      </c>
      <c r="E87" t="s">
        <v>262</v>
      </c>
      <c r="H87" t="s">
        <v>251</v>
      </c>
      <c r="J87" s="23">
        <v>453005700006</v>
      </c>
      <c r="K87">
        <v>910</v>
      </c>
      <c r="L87" t="s">
        <v>289</v>
      </c>
      <c r="M87">
        <v>197103</v>
      </c>
      <c r="O87">
        <v>0</v>
      </c>
      <c r="P87" t="s">
        <v>49</v>
      </c>
      <c r="Q87">
        <v>20310</v>
      </c>
      <c r="S87">
        <v>0</v>
      </c>
      <c r="V87" s="22">
        <v>68999.289999999994</v>
      </c>
    </row>
    <row r="88" spans="1:22" x14ac:dyDescent="0.3">
      <c r="A88" t="s">
        <v>288</v>
      </c>
      <c r="E88" t="s">
        <v>262</v>
      </c>
      <c r="H88" t="s">
        <v>251</v>
      </c>
      <c r="J88" s="23">
        <v>553005700006</v>
      </c>
      <c r="K88">
        <v>910</v>
      </c>
      <c r="L88" t="s">
        <v>290</v>
      </c>
      <c r="M88">
        <v>197103</v>
      </c>
      <c r="O88">
        <v>0</v>
      </c>
      <c r="P88" t="s">
        <v>49</v>
      </c>
      <c r="Q88" t="s">
        <v>124</v>
      </c>
      <c r="S88">
        <v>0</v>
      </c>
      <c r="V88" s="22">
        <v>41686</v>
      </c>
    </row>
    <row r="89" spans="1:22" x14ac:dyDescent="0.3">
      <c r="A89" t="s">
        <v>291</v>
      </c>
      <c r="E89" t="s">
        <v>292</v>
      </c>
      <c r="H89" t="s">
        <v>251</v>
      </c>
      <c r="J89" s="23">
        <v>453005700007</v>
      </c>
      <c r="K89">
        <v>910</v>
      </c>
      <c r="L89" t="s">
        <v>293</v>
      </c>
      <c r="M89">
        <v>197103</v>
      </c>
      <c r="O89">
        <v>0</v>
      </c>
      <c r="P89" t="s">
        <v>49</v>
      </c>
      <c r="Q89">
        <v>20310</v>
      </c>
      <c r="S89">
        <v>0</v>
      </c>
      <c r="V89" s="22">
        <v>118271.21</v>
      </c>
    </row>
    <row r="90" spans="1:22" x14ac:dyDescent="0.3">
      <c r="A90" t="s">
        <v>291</v>
      </c>
      <c r="E90" t="s">
        <v>292</v>
      </c>
      <c r="H90" t="s">
        <v>251</v>
      </c>
      <c r="J90" s="23">
        <v>553005700007</v>
      </c>
      <c r="K90">
        <v>910</v>
      </c>
      <c r="L90" t="s">
        <v>294</v>
      </c>
      <c r="M90">
        <v>197103</v>
      </c>
      <c r="O90">
        <v>0</v>
      </c>
      <c r="P90" t="s">
        <v>49</v>
      </c>
      <c r="Q90" t="s">
        <v>124</v>
      </c>
      <c r="S90">
        <v>0</v>
      </c>
      <c r="V90" s="22">
        <v>71454</v>
      </c>
    </row>
    <row r="91" spans="1:22" x14ac:dyDescent="0.3">
      <c r="A91" t="s">
        <v>295</v>
      </c>
      <c r="E91" t="s">
        <v>292</v>
      </c>
      <c r="H91" t="s">
        <v>251</v>
      </c>
      <c r="J91" s="23">
        <v>453005700007</v>
      </c>
      <c r="K91">
        <v>84</v>
      </c>
      <c r="L91" t="s">
        <v>296</v>
      </c>
      <c r="M91">
        <v>200112</v>
      </c>
      <c r="O91">
        <v>0</v>
      </c>
      <c r="P91" t="s">
        <v>49</v>
      </c>
      <c r="Q91">
        <v>20310</v>
      </c>
      <c r="S91">
        <v>0</v>
      </c>
      <c r="V91" s="22">
        <v>1624.75</v>
      </c>
    </row>
    <row r="92" spans="1:22" x14ac:dyDescent="0.3">
      <c r="A92" t="s">
        <v>297</v>
      </c>
      <c r="E92" t="s">
        <v>292</v>
      </c>
      <c r="H92" t="s">
        <v>251</v>
      </c>
      <c r="J92" s="23">
        <v>453005700007</v>
      </c>
      <c r="K92">
        <v>780</v>
      </c>
      <c r="L92" t="s">
        <v>298</v>
      </c>
      <c r="M92">
        <v>200112</v>
      </c>
      <c r="O92">
        <v>0</v>
      </c>
      <c r="P92" t="s">
        <v>49</v>
      </c>
      <c r="Q92">
        <v>20310</v>
      </c>
      <c r="S92">
        <v>0</v>
      </c>
      <c r="V92" s="22">
        <v>2634.4</v>
      </c>
    </row>
    <row r="93" spans="1:22" x14ac:dyDescent="0.3">
      <c r="A93" t="s">
        <v>297</v>
      </c>
      <c r="E93" t="s">
        <v>292</v>
      </c>
      <c r="H93" t="s">
        <v>251</v>
      </c>
      <c r="J93" s="23">
        <v>553005700007</v>
      </c>
      <c r="K93">
        <v>780</v>
      </c>
      <c r="L93" t="s">
        <v>299</v>
      </c>
      <c r="M93">
        <v>200112</v>
      </c>
      <c r="O93">
        <v>0</v>
      </c>
      <c r="P93" t="s">
        <v>49</v>
      </c>
      <c r="Q93" t="s">
        <v>124</v>
      </c>
      <c r="S93">
        <v>0</v>
      </c>
      <c r="V93" s="22">
        <v>1591</v>
      </c>
    </row>
    <row r="94" spans="1:22" x14ac:dyDescent="0.3">
      <c r="A94" t="s">
        <v>300</v>
      </c>
      <c r="E94" t="s">
        <v>292</v>
      </c>
      <c r="H94" t="s">
        <v>251</v>
      </c>
      <c r="J94" s="23">
        <v>453005700008</v>
      </c>
      <c r="K94">
        <v>910</v>
      </c>
      <c r="L94" t="s">
        <v>301</v>
      </c>
      <c r="M94">
        <v>197103</v>
      </c>
      <c r="O94">
        <v>0</v>
      </c>
      <c r="P94" t="s">
        <v>49</v>
      </c>
      <c r="Q94">
        <v>20310</v>
      </c>
      <c r="S94">
        <v>0</v>
      </c>
      <c r="V94" s="22">
        <v>132990.57999999999</v>
      </c>
    </row>
    <row r="95" spans="1:22" x14ac:dyDescent="0.3">
      <c r="A95" t="s">
        <v>300</v>
      </c>
      <c r="E95" t="s">
        <v>292</v>
      </c>
      <c r="H95" t="s">
        <v>251</v>
      </c>
      <c r="J95" s="23">
        <v>553005700008</v>
      </c>
      <c r="K95">
        <v>910</v>
      </c>
      <c r="L95" t="s">
        <v>302</v>
      </c>
      <c r="M95">
        <v>197103</v>
      </c>
      <c r="O95">
        <v>0</v>
      </c>
      <c r="P95" t="s">
        <v>49</v>
      </c>
      <c r="Q95" t="s">
        <v>124</v>
      </c>
      <c r="S95">
        <v>0</v>
      </c>
      <c r="V95" s="22">
        <v>80347</v>
      </c>
    </row>
    <row r="96" spans="1:22" x14ac:dyDescent="0.3">
      <c r="A96" t="s">
        <v>300</v>
      </c>
      <c r="E96" t="s">
        <v>292</v>
      </c>
      <c r="H96" t="s">
        <v>251</v>
      </c>
      <c r="J96" s="23">
        <v>553005700622</v>
      </c>
      <c r="K96">
        <v>910</v>
      </c>
      <c r="L96" t="s">
        <v>303</v>
      </c>
      <c r="M96">
        <v>201712</v>
      </c>
      <c r="O96">
        <v>0</v>
      </c>
      <c r="P96" t="s">
        <v>49</v>
      </c>
      <c r="Q96" t="s">
        <v>124</v>
      </c>
      <c r="S96">
        <v>0</v>
      </c>
      <c r="V96" s="22">
        <v>350354.9</v>
      </c>
    </row>
    <row r="97" spans="1:22" x14ac:dyDescent="0.3">
      <c r="A97" t="s">
        <v>304</v>
      </c>
      <c r="E97" t="s">
        <v>241</v>
      </c>
      <c r="H97" t="s">
        <v>251</v>
      </c>
      <c r="J97" s="23">
        <v>456005700041</v>
      </c>
      <c r="K97">
        <v>270</v>
      </c>
      <c r="L97" t="s">
        <v>305</v>
      </c>
      <c r="M97">
        <v>199712</v>
      </c>
      <c r="O97">
        <v>0</v>
      </c>
      <c r="P97" t="s">
        <v>49</v>
      </c>
      <c r="Q97">
        <v>20310</v>
      </c>
      <c r="S97">
        <v>1</v>
      </c>
      <c r="U97" t="s">
        <v>132</v>
      </c>
      <c r="V97">
        <v>21.03</v>
      </c>
    </row>
    <row r="98" spans="1:22" x14ac:dyDescent="0.3">
      <c r="A98" t="s">
        <v>306</v>
      </c>
      <c r="E98" t="s">
        <v>241</v>
      </c>
      <c r="H98" t="s">
        <v>251</v>
      </c>
      <c r="J98" s="23">
        <v>456005700006</v>
      </c>
      <c r="K98">
        <v>780</v>
      </c>
      <c r="L98" t="s">
        <v>307</v>
      </c>
      <c r="M98">
        <v>199711</v>
      </c>
      <c r="O98">
        <v>0</v>
      </c>
      <c r="P98" t="s">
        <v>49</v>
      </c>
      <c r="Q98">
        <v>20310</v>
      </c>
      <c r="S98">
        <v>1</v>
      </c>
      <c r="U98" t="s">
        <v>132</v>
      </c>
      <c r="V98" s="22">
        <v>3586.01</v>
      </c>
    </row>
    <row r="99" spans="1:22" x14ac:dyDescent="0.3">
      <c r="A99" t="s">
        <v>306</v>
      </c>
      <c r="E99" t="s">
        <v>241</v>
      </c>
      <c r="H99" t="s">
        <v>251</v>
      </c>
      <c r="J99" s="23">
        <v>456005700041</v>
      </c>
      <c r="K99">
        <v>780</v>
      </c>
      <c r="L99" t="s">
        <v>308</v>
      </c>
      <c r="M99">
        <v>199712</v>
      </c>
      <c r="O99">
        <v>0</v>
      </c>
      <c r="P99" t="s">
        <v>49</v>
      </c>
      <c r="Q99">
        <v>20310</v>
      </c>
      <c r="S99">
        <v>1</v>
      </c>
      <c r="U99" t="s">
        <v>132</v>
      </c>
      <c r="V99" s="22">
        <v>1838.03</v>
      </c>
    </row>
    <row r="100" spans="1:22" x14ac:dyDescent="0.3">
      <c r="A100" t="s">
        <v>306</v>
      </c>
      <c r="E100" t="s">
        <v>241</v>
      </c>
      <c r="H100" t="s">
        <v>251</v>
      </c>
      <c r="J100" s="23">
        <v>556005700006</v>
      </c>
      <c r="K100">
        <v>780</v>
      </c>
      <c r="L100" t="s">
        <v>309</v>
      </c>
      <c r="M100">
        <v>199711</v>
      </c>
      <c r="O100">
        <v>0</v>
      </c>
      <c r="P100" t="s">
        <v>49</v>
      </c>
      <c r="Q100" t="s">
        <v>124</v>
      </c>
      <c r="S100">
        <v>1</v>
      </c>
      <c r="U100" t="s">
        <v>132</v>
      </c>
      <c r="V100" s="22">
        <v>2167</v>
      </c>
    </row>
    <row r="101" spans="1:22" x14ac:dyDescent="0.3">
      <c r="A101" t="s">
        <v>306</v>
      </c>
      <c r="E101" t="s">
        <v>241</v>
      </c>
      <c r="H101" t="s">
        <v>251</v>
      </c>
      <c r="J101" s="23">
        <v>556005700041</v>
      </c>
      <c r="K101">
        <v>780</v>
      </c>
      <c r="L101" t="s">
        <v>310</v>
      </c>
      <c r="M101">
        <v>199712</v>
      </c>
      <c r="O101">
        <v>0</v>
      </c>
      <c r="P101" t="s">
        <v>49</v>
      </c>
      <c r="Q101" t="s">
        <v>124</v>
      </c>
      <c r="S101">
        <v>1</v>
      </c>
      <c r="U101" t="s">
        <v>132</v>
      </c>
      <c r="V101" s="22">
        <v>1111</v>
      </c>
    </row>
    <row r="102" spans="1:22" x14ac:dyDescent="0.3">
      <c r="A102" t="s">
        <v>58</v>
      </c>
      <c r="E102" t="s">
        <v>311</v>
      </c>
      <c r="J102" s="23">
        <v>453006900726</v>
      </c>
      <c r="K102">
        <v>910</v>
      </c>
      <c r="L102" t="s">
        <v>312</v>
      </c>
      <c r="M102">
        <v>200205</v>
      </c>
      <c r="O102">
        <v>0</v>
      </c>
      <c r="P102" t="s">
        <v>66</v>
      </c>
      <c r="Q102">
        <v>20310</v>
      </c>
      <c r="S102">
        <v>0</v>
      </c>
      <c r="V102" s="22">
        <v>31724.78</v>
      </c>
    </row>
    <row r="103" spans="1:22" x14ac:dyDescent="0.3">
      <c r="A103" t="s">
        <v>58</v>
      </c>
      <c r="E103" t="s">
        <v>311</v>
      </c>
      <c r="J103" s="23">
        <v>553006900726</v>
      </c>
      <c r="K103">
        <v>910</v>
      </c>
      <c r="L103" t="s">
        <v>313</v>
      </c>
      <c r="M103">
        <v>200205</v>
      </c>
      <c r="O103">
        <v>0</v>
      </c>
      <c r="P103" t="s">
        <v>66</v>
      </c>
      <c r="Q103" t="s">
        <v>124</v>
      </c>
      <c r="S103">
        <v>0</v>
      </c>
      <c r="V103" s="22">
        <v>19167</v>
      </c>
    </row>
    <row r="104" spans="1:22" x14ac:dyDescent="0.3">
      <c r="A104" t="s">
        <v>314</v>
      </c>
      <c r="E104" t="s">
        <v>315</v>
      </c>
      <c r="J104" s="23">
        <v>458006900001</v>
      </c>
      <c r="K104">
        <v>1999</v>
      </c>
      <c r="L104" t="s">
        <v>316</v>
      </c>
      <c r="M104">
        <v>199908</v>
      </c>
      <c r="O104">
        <v>0</v>
      </c>
      <c r="P104" t="s">
        <v>66</v>
      </c>
      <c r="Q104">
        <v>20310</v>
      </c>
      <c r="S104" s="101">
        <v>44100</v>
      </c>
      <c r="U104" t="s">
        <v>317</v>
      </c>
      <c r="V104" s="22">
        <v>1272073.06</v>
      </c>
    </row>
    <row r="105" spans="1:22" x14ac:dyDescent="0.3">
      <c r="A105" t="s">
        <v>314</v>
      </c>
      <c r="E105" t="s">
        <v>318</v>
      </c>
      <c r="J105" s="23">
        <v>558006900001</v>
      </c>
      <c r="K105">
        <v>1999</v>
      </c>
      <c r="L105" t="s">
        <v>319</v>
      </c>
      <c r="M105">
        <v>199908</v>
      </c>
      <c r="O105">
        <v>0</v>
      </c>
      <c r="P105" t="s">
        <v>66</v>
      </c>
      <c r="Q105" t="s">
        <v>124</v>
      </c>
      <c r="S105" s="101">
        <v>44100</v>
      </c>
      <c r="U105" t="s">
        <v>317</v>
      </c>
      <c r="V105" s="22">
        <v>768525</v>
      </c>
    </row>
    <row r="106" spans="1:22" x14ac:dyDescent="0.3">
      <c r="A106" t="s">
        <v>320</v>
      </c>
      <c r="E106" t="s">
        <v>321</v>
      </c>
      <c r="J106" s="23">
        <v>452006900001</v>
      </c>
      <c r="K106">
        <v>763</v>
      </c>
      <c r="L106" t="s">
        <v>322</v>
      </c>
      <c r="M106">
        <v>198503</v>
      </c>
      <c r="O106">
        <v>0</v>
      </c>
      <c r="P106" t="s">
        <v>66</v>
      </c>
      <c r="Q106">
        <v>20310</v>
      </c>
      <c r="S106">
        <v>0</v>
      </c>
      <c r="V106" s="22">
        <v>4971.1499999999996</v>
      </c>
    </row>
    <row r="107" spans="1:22" x14ac:dyDescent="0.3">
      <c r="A107" t="s">
        <v>320</v>
      </c>
      <c r="E107" t="s">
        <v>321</v>
      </c>
      <c r="J107" s="23">
        <v>552006900001</v>
      </c>
      <c r="K107">
        <v>763</v>
      </c>
      <c r="L107" t="s">
        <v>323</v>
      </c>
      <c r="M107">
        <v>198503</v>
      </c>
      <c r="O107">
        <v>0</v>
      </c>
      <c r="P107" t="s">
        <v>66</v>
      </c>
      <c r="Q107" t="s">
        <v>124</v>
      </c>
      <c r="S107">
        <v>0</v>
      </c>
      <c r="V107" s="22">
        <v>3004</v>
      </c>
    </row>
    <row r="108" spans="1:22" x14ac:dyDescent="0.3">
      <c r="A108" t="s">
        <v>324</v>
      </c>
      <c r="E108" t="s">
        <v>241</v>
      </c>
      <c r="H108" t="s">
        <v>325</v>
      </c>
      <c r="J108" s="23">
        <v>455006920038</v>
      </c>
      <c r="K108">
        <v>1999</v>
      </c>
      <c r="L108" t="s">
        <v>326</v>
      </c>
      <c r="M108">
        <v>199908</v>
      </c>
      <c r="O108">
        <v>0</v>
      </c>
      <c r="P108" t="s">
        <v>66</v>
      </c>
      <c r="Q108">
        <v>20310</v>
      </c>
      <c r="S108">
        <v>1</v>
      </c>
      <c r="U108" t="s">
        <v>132</v>
      </c>
      <c r="V108" s="22">
        <v>14196.82</v>
      </c>
    </row>
    <row r="109" spans="1:22" x14ac:dyDescent="0.3">
      <c r="A109" t="s">
        <v>324</v>
      </c>
      <c r="E109" t="s">
        <v>241</v>
      </c>
      <c r="H109" t="s">
        <v>325</v>
      </c>
      <c r="J109" s="23">
        <v>555006920038</v>
      </c>
      <c r="K109">
        <v>1999</v>
      </c>
      <c r="L109" t="s">
        <v>327</v>
      </c>
      <c r="M109">
        <v>199908</v>
      </c>
      <c r="O109">
        <v>0</v>
      </c>
      <c r="P109" t="s">
        <v>66</v>
      </c>
      <c r="Q109" t="s">
        <v>124</v>
      </c>
      <c r="S109">
        <v>1</v>
      </c>
      <c r="U109" t="s">
        <v>132</v>
      </c>
      <c r="V109" s="22">
        <v>8577</v>
      </c>
    </row>
    <row r="110" spans="1:22" x14ac:dyDescent="0.3">
      <c r="A110" t="s">
        <v>328</v>
      </c>
      <c r="E110" t="s">
        <v>241</v>
      </c>
      <c r="H110" t="s">
        <v>325</v>
      </c>
      <c r="J110" s="23">
        <v>455006920039</v>
      </c>
      <c r="K110">
        <v>1999</v>
      </c>
      <c r="L110" t="s">
        <v>329</v>
      </c>
      <c r="M110">
        <v>199908</v>
      </c>
      <c r="O110">
        <v>0</v>
      </c>
      <c r="P110" t="s">
        <v>66</v>
      </c>
      <c r="Q110">
        <v>20310</v>
      </c>
      <c r="S110">
        <v>1</v>
      </c>
      <c r="U110" t="s">
        <v>132</v>
      </c>
      <c r="V110" s="22">
        <v>14196.99</v>
      </c>
    </row>
    <row r="111" spans="1:22" x14ac:dyDescent="0.3">
      <c r="A111" t="s">
        <v>328</v>
      </c>
      <c r="E111" t="s">
        <v>241</v>
      </c>
      <c r="H111" t="s">
        <v>325</v>
      </c>
      <c r="J111" s="23">
        <v>555006920039</v>
      </c>
      <c r="K111">
        <v>1999</v>
      </c>
      <c r="L111" t="s">
        <v>330</v>
      </c>
      <c r="M111">
        <v>199908</v>
      </c>
      <c r="O111">
        <v>0</v>
      </c>
      <c r="P111" t="s">
        <v>66</v>
      </c>
      <c r="Q111" t="s">
        <v>124</v>
      </c>
      <c r="S111">
        <v>1</v>
      </c>
      <c r="U111" t="s">
        <v>132</v>
      </c>
      <c r="V111" s="22">
        <v>8577</v>
      </c>
    </row>
    <row r="112" spans="1:22" x14ac:dyDescent="0.3">
      <c r="A112" t="s">
        <v>331</v>
      </c>
      <c r="E112" t="s">
        <v>332</v>
      </c>
      <c r="H112" t="s">
        <v>325</v>
      </c>
      <c r="J112" s="23">
        <v>450006900042</v>
      </c>
      <c r="K112">
        <v>1983</v>
      </c>
      <c r="L112" t="s">
        <v>333</v>
      </c>
      <c r="M112">
        <v>198311</v>
      </c>
      <c r="O112">
        <v>0</v>
      </c>
      <c r="P112" t="s">
        <v>66</v>
      </c>
      <c r="Q112">
        <v>20310</v>
      </c>
      <c r="S112">
        <v>0</v>
      </c>
      <c r="V112">
        <v>569.44000000000005</v>
      </c>
    </row>
    <row r="113" spans="1:22" x14ac:dyDescent="0.3">
      <c r="A113" t="s">
        <v>334</v>
      </c>
      <c r="E113" t="s">
        <v>335</v>
      </c>
      <c r="J113" s="23">
        <v>451006900001</v>
      </c>
      <c r="K113">
        <v>1085</v>
      </c>
      <c r="L113" t="s">
        <v>336</v>
      </c>
      <c r="M113">
        <v>198503</v>
      </c>
      <c r="O113">
        <v>0</v>
      </c>
      <c r="P113" t="s">
        <v>66</v>
      </c>
      <c r="Q113">
        <v>20310</v>
      </c>
      <c r="S113">
        <v>0</v>
      </c>
      <c r="U113" t="s">
        <v>132</v>
      </c>
      <c r="V113" s="22">
        <v>2024.16</v>
      </c>
    </row>
    <row r="114" spans="1:22" x14ac:dyDescent="0.3">
      <c r="A114" t="s">
        <v>334</v>
      </c>
      <c r="E114" t="s">
        <v>335</v>
      </c>
      <c r="J114" s="23">
        <v>451006900001</v>
      </c>
      <c r="K114">
        <v>1094</v>
      </c>
      <c r="L114" t="s">
        <v>337</v>
      </c>
      <c r="M114">
        <v>199403</v>
      </c>
      <c r="O114">
        <v>0</v>
      </c>
      <c r="P114" t="s">
        <v>66</v>
      </c>
      <c r="Q114">
        <v>20310</v>
      </c>
      <c r="S114">
        <v>0</v>
      </c>
      <c r="U114" t="s">
        <v>132</v>
      </c>
      <c r="V114" s="22">
        <v>20532</v>
      </c>
    </row>
    <row r="115" spans="1:22" x14ac:dyDescent="0.3">
      <c r="A115" t="s">
        <v>334</v>
      </c>
      <c r="E115" t="s">
        <v>335</v>
      </c>
      <c r="J115" s="23">
        <v>451006900001</v>
      </c>
      <c r="K115">
        <v>1095</v>
      </c>
      <c r="L115" t="s">
        <v>338</v>
      </c>
      <c r="M115">
        <v>199501</v>
      </c>
      <c r="O115">
        <v>0</v>
      </c>
      <c r="P115" t="s">
        <v>66</v>
      </c>
      <c r="Q115">
        <v>20310</v>
      </c>
      <c r="S115">
        <v>0</v>
      </c>
      <c r="U115" t="s">
        <v>132</v>
      </c>
      <c r="V115" s="22">
        <v>193834.06</v>
      </c>
    </row>
    <row r="116" spans="1:22" x14ac:dyDescent="0.3">
      <c r="A116" t="s">
        <v>334</v>
      </c>
      <c r="E116" t="s">
        <v>241</v>
      </c>
      <c r="J116" s="23">
        <v>451006900001</v>
      </c>
      <c r="K116">
        <v>1999</v>
      </c>
      <c r="L116" t="s">
        <v>339</v>
      </c>
      <c r="M116">
        <v>199908</v>
      </c>
      <c r="O116">
        <v>0</v>
      </c>
      <c r="P116" t="s">
        <v>66</v>
      </c>
      <c r="Q116">
        <v>20310</v>
      </c>
      <c r="S116">
        <v>0</v>
      </c>
      <c r="U116" t="s">
        <v>132</v>
      </c>
      <c r="V116" s="22">
        <v>2663663.27</v>
      </c>
    </row>
    <row r="117" spans="1:22" x14ac:dyDescent="0.3">
      <c r="A117" t="s">
        <v>334</v>
      </c>
      <c r="E117" t="s">
        <v>241</v>
      </c>
      <c r="J117" s="23">
        <v>451006900001</v>
      </c>
      <c r="K117">
        <v>2000</v>
      </c>
      <c r="L117" t="s">
        <v>340</v>
      </c>
      <c r="M117">
        <v>200101</v>
      </c>
      <c r="O117">
        <v>0</v>
      </c>
      <c r="P117" t="s">
        <v>66</v>
      </c>
      <c r="Q117">
        <v>20310</v>
      </c>
      <c r="S117">
        <v>0</v>
      </c>
      <c r="U117" t="s">
        <v>132</v>
      </c>
      <c r="V117" s="22">
        <v>30986.58</v>
      </c>
    </row>
    <row r="118" spans="1:22" x14ac:dyDescent="0.3">
      <c r="A118" t="s">
        <v>334</v>
      </c>
      <c r="E118" t="s">
        <v>335</v>
      </c>
      <c r="J118" s="23">
        <v>551006900001</v>
      </c>
      <c r="K118">
        <v>1085</v>
      </c>
      <c r="L118" t="s">
        <v>341</v>
      </c>
      <c r="M118">
        <v>198503</v>
      </c>
      <c r="O118">
        <v>0</v>
      </c>
      <c r="P118" t="s">
        <v>66</v>
      </c>
      <c r="Q118" t="s">
        <v>124</v>
      </c>
      <c r="S118">
        <v>0</v>
      </c>
      <c r="U118" t="s">
        <v>132</v>
      </c>
      <c r="V118" s="22">
        <v>1223</v>
      </c>
    </row>
    <row r="119" spans="1:22" x14ac:dyDescent="0.3">
      <c r="A119" t="s">
        <v>334</v>
      </c>
      <c r="E119" t="s">
        <v>335</v>
      </c>
      <c r="J119" s="23">
        <v>551006900001</v>
      </c>
      <c r="K119">
        <v>1094</v>
      </c>
      <c r="L119" t="s">
        <v>342</v>
      </c>
      <c r="M119">
        <v>199403</v>
      </c>
      <c r="O119">
        <v>0</v>
      </c>
      <c r="P119" t="s">
        <v>66</v>
      </c>
      <c r="Q119" t="s">
        <v>124</v>
      </c>
      <c r="S119">
        <v>0</v>
      </c>
      <c r="U119" t="s">
        <v>132</v>
      </c>
      <c r="V119" s="22">
        <v>12405</v>
      </c>
    </row>
    <row r="120" spans="1:22" x14ac:dyDescent="0.3">
      <c r="A120" t="s">
        <v>334</v>
      </c>
      <c r="E120" t="s">
        <v>335</v>
      </c>
      <c r="J120" s="23">
        <v>551006900001</v>
      </c>
      <c r="K120">
        <v>1095</v>
      </c>
      <c r="L120" t="s">
        <v>343</v>
      </c>
      <c r="M120">
        <v>199501</v>
      </c>
      <c r="O120">
        <v>0</v>
      </c>
      <c r="P120" t="s">
        <v>66</v>
      </c>
      <c r="Q120" t="s">
        <v>124</v>
      </c>
      <c r="S120">
        <v>0</v>
      </c>
      <c r="U120" t="s">
        <v>132</v>
      </c>
      <c r="V120" s="22">
        <v>117106</v>
      </c>
    </row>
    <row r="121" spans="1:22" x14ac:dyDescent="0.3">
      <c r="A121" t="s">
        <v>334</v>
      </c>
      <c r="E121" t="s">
        <v>241</v>
      </c>
      <c r="J121" s="23">
        <v>551006900001</v>
      </c>
      <c r="K121">
        <v>1999</v>
      </c>
      <c r="L121" t="s">
        <v>344</v>
      </c>
      <c r="M121">
        <v>199908</v>
      </c>
      <c r="O121">
        <v>0</v>
      </c>
      <c r="P121" t="s">
        <v>66</v>
      </c>
      <c r="Q121" t="s">
        <v>124</v>
      </c>
      <c r="S121">
        <v>0</v>
      </c>
      <c r="U121" t="s">
        <v>132</v>
      </c>
      <c r="V121" s="22">
        <v>1609257</v>
      </c>
    </row>
    <row r="122" spans="1:22" x14ac:dyDescent="0.3">
      <c r="A122" t="s">
        <v>334</v>
      </c>
      <c r="E122" t="s">
        <v>241</v>
      </c>
      <c r="J122" s="23">
        <v>551006900001</v>
      </c>
      <c r="K122">
        <v>2000</v>
      </c>
      <c r="L122" t="s">
        <v>345</v>
      </c>
      <c r="M122">
        <v>200101</v>
      </c>
      <c r="O122">
        <v>0</v>
      </c>
      <c r="P122" t="s">
        <v>66</v>
      </c>
      <c r="Q122" t="s">
        <v>124</v>
      </c>
      <c r="S122">
        <v>0</v>
      </c>
      <c r="U122" t="s">
        <v>132</v>
      </c>
      <c r="V122" s="22">
        <v>18720</v>
      </c>
    </row>
    <row r="123" spans="1:22" x14ac:dyDescent="0.3">
      <c r="A123" t="s">
        <v>334</v>
      </c>
      <c r="E123" t="s">
        <v>335</v>
      </c>
      <c r="J123" s="23">
        <v>551006900001</v>
      </c>
      <c r="K123">
        <v>2013</v>
      </c>
      <c r="L123" t="s">
        <v>346</v>
      </c>
      <c r="M123">
        <v>201312</v>
      </c>
      <c r="O123">
        <v>0</v>
      </c>
      <c r="P123" t="s">
        <v>66</v>
      </c>
      <c r="Q123" t="s">
        <v>124</v>
      </c>
      <c r="S123">
        <v>0</v>
      </c>
      <c r="U123" t="s">
        <v>132</v>
      </c>
      <c r="V123" s="22">
        <v>8678.6</v>
      </c>
    </row>
    <row r="124" spans="1:22" x14ac:dyDescent="0.3">
      <c r="A124" t="s">
        <v>347</v>
      </c>
      <c r="E124" t="s">
        <v>241</v>
      </c>
      <c r="H124" t="s">
        <v>325</v>
      </c>
      <c r="J124" s="23">
        <v>455006930038</v>
      </c>
      <c r="K124">
        <v>1999</v>
      </c>
      <c r="L124" t="s">
        <v>348</v>
      </c>
      <c r="M124">
        <v>199908</v>
      </c>
      <c r="O124">
        <v>0</v>
      </c>
      <c r="P124" t="s">
        <v>66</v>
      </c>
      <c r="Q124">
        <v>20310</v>
      </c>
      <c r="S124">
        <v>1</v>
      </c>
      <c r="U124" t="s">
        <v>132</v>
      </c>
      <c r="V124" s="22">
        <v>7091.01</v>
      </c>
    </row>
    <row r="125" spans="1:22" x14ac:dyDescent="0.3">
      <c r="A125" t="s">
        <v>347</v>
      </c>
      <c r="E125" t="s">
        <v>241</v>
      </c>
      <c r="H125" t="s">
        <v>325</v>
      </c>
      <c r="J125" s="23">
        <v>555006930038</v>
      </c>
      <c r="K125">
        <v>1999</v>
      </c>
      <c r="L125" t="s">
        <v>349</v>
      </c>
      <c r="M125">
        <v>199908</v>
      </c>
      <c r="O125">
        <v>0</v>
      </c>
      <c r="P125" t="s">
        <v>66</v>
      </c>
      <c r="Q125" t="s">
        <v>124</v>
      </c>
      <c r="S125">
        <v>1</v>
      </c>
      <c r="U125" t="s">
        <v>132</v>
      </c>
      <c r="V125" s="22">
        <v>4284</v>
      </c>
    </row>
    <row r="126" spans="1:22" x14ac:dyDescent="0.3">
      <c r="A126" t="s">
        <v>350</v>
      </c>
      <c r="E126" t="s">
        <v>241</v>
      </c>
      <c r="H126" t="s">
        <v>325</v>
      </c>
      <c r="J126" s="23">
        <v>455006930039</v>
      </c>
      <c r="K126">
        <v>1999</v>
      </c>
      <c r="L126" t="s">
        <v>351</v>
      </c>
      <c r="M126">
        <v>199908</v>
      </c>
      <c r="O126">
        <v>0</v>
      </c>
      <c r="P126" t="s">
        <v>66</v>
      </c>
      <c r="Q126">
        <v>20310</v>
      </c>
      <c r="S126">
        <v>1</v>
      </c>
      <c r="U126" t="s">
        <v>132</v>
      </c>
      <c r="V126" s="22">
        <v>7091.13</v>
      </c>
    </row>
    <row r="127" spans="1:22" x14ac:dyDescent="0.3">
      <c r="A127" t="s">
        <v>350</v>
      </c>
      <c r="E127" t="s">
        <v>241</v>
      </c>
      <c r="H127" t="s">
        <v>325</v>
      </c>
      <c r="J127" s="23">
        <v>555006930039</v>
      </c>
      <c r="K127">
        <v>1999</v>
      </c>
      <c r="L127" t="s">
        <v>352</v>
      </c>
      <c r="M127">
        <v>199908</v>
      </c>
      <c r="O127">
        <v>0</v>
      </c>
      <c r="P127" t="s">
        <v>66</v>
      </c>
      <c r="Q127" t="s">
        <v>124</v>
      </c>
      <c r="S127">
        <v>1</v>
      </c>
      <c r="U127" t="s">
        <v>132</v>
      </c>
      <c r="V127" s="22">
        <v>4284</v>
      </c>
    </row>
    <row r="128" spans="1:22" x14ac:dyDescent="0.3">
      <c r="A128" t="s">
        <v>353</v>
      </c>
      <c r="E128" t="s">
        <v>241</v>
      </c>
      <c r="H128" t="s">
        <v>325</v>
      </c>
      <c r="J128" s="23">
        <v>455006901000</v>
      </c>
      <c r="K128">
        <v>1999</v>
      </c>
      <c r="L128" t="s">
        <v>354</v>
      </c>
      <c r="M128">
        <v>199908</v>
      </c>
      <c r="O128">
        <v>0</v>
      </c>
      <c r="P128" t="s">
        <v>66</v>
      </c>
      <c r="Q128">
        <v>20310</v>
      </c>
      <c r="S128">
        <v>192</v>
      </c>
      <c r="U128" t="s">
        <v>159</v>
      </c>
      <c r="V128" s="22">
        <v>69201.2</v>
      </c>
    </row>
    <row r="129" spans="1:22" x14ac:dyDescent="0.3">
      <c r="A129" t="s">
        <v>353</v>
      </c>
      <c r="E129" t="s">
        <v>241</v>
      </c>
      <c r="H129" t="s">
        <v>325</v>
      </c>
      <c r="J129" s="23">
        <v>555006901000</v>
      </c>
      <c r="K129">
        <v>1999</v>
      </c>
      <c r="L129" t="s">
        <v>355</v>
      </c>
      <c r="M129">
        <v>199908</v>
      </c>
      <c r="O129">
        <v>0</v>
      </c>
      <c r="P129" t="s">
        <v>66</v>
      </c>
      <c r="Q129" t="s">
        <v>124</v>
      </c>
      <c r="S129">
        <v>192</v>
      </c>
      <c r="U129" t="s">
        <v>159</v>
      </c>
      <c r="V129" s="22">
        <v>41808</v>
      </c>
    </row>
    <row r="130" spans="1:22" x14ac:dyDescent="0.3">
      <c r="A130" t="s">
        <v>356</v>
      </c>
      <c r="E130" t="s">
        <v>241</v>
      </c>
      <c r="H130" t="s">
        <v>325</v>
      </c>
      <c r="J130" s="23">
        <v>455006901200</v>
      </c>
      <c r="K130">
        <v>1999</v>
      </c>
      <c r="L130" t="s">
        <v>357</v>
      </c>
      <c r="M130">
        <v>199908</v>
      </c>
      <c r="O130">
        <v>0</v>
      </c>
      <c r="P130" t="s">
        <v>66</v>
      </c>
      <c r="Q130">
        <v>20310</v>
      </c>
      <c r="S130">
        <v>103</v>
      </c>
      <c r="U130" t="s">
        <v>159</v>
      </c>
      <c r="V130" s="22">
        <v>20005.57</v>
      </c>
    </row>
    <row r="131" spans="1:22" x14ac:dyDescent="0.3">
      <c r="A131" t="s">
        <v>356</v>
      </c>
      <c r="E131" t="s">
        <v>241</v>
      </c>
      <c r="H131" t="s">
        <v>325</v>
      </c>
      <c r="J131" s="23">
        <v>555006901200</v>
      </c>
      <c r="K131">
        <v>1999</v>
      </c>
      <c r="L131" t="s">
        <v>358</v>
      </c>
      <c r="M131">
        <v>199908</v>
      </c>
      <c r="O131">
        <v>0</v>
      </c>
      <c r="P131" t="s">
        <v>66</v>
      </c>
      <c r="Q131" t="s">
        <v>124</v>
      </c>
      <c r="S131">
        <v>103</v>
      </c>
      <c r="U131" t="s">
        <v>159</v>
      </c>
      <c r="V131" s="22">
        <v>12086</v>
      </c>
    </row>
    <row r="132" spans="1:22" x14ac:dyDescent="0.3">
      <c r="A132" t="s">
        <v>356</v>
      </c>
      <c r="E132" t="s">
        <v>241</v>
      </c>
      <c r="H132" t="s">
        <v>325</v>
      </c>
      <c r="J132" s="23">
        <v>555006901200</v>
      </c>
      <c r="K132">
        <v>2017</v>
      </c>
      <c r="L132" t="s">
        <v>359</v>
      </c>
      <c r="M132">
        <v>201712</v>
      </c>
      <c r="O132">
        <v>0</v>
      </c>
      <c r="P132" t="s">
        <v>66</v>
      </c>
      <c r="Q132" t="s">
        <v>124</v>
      </c>
      <c r="S132">
        <v>0</v>
      </c>
      <c r="U132" t="s">
        <v>159</v>
      </c>
      <c r="V132" s="22">
        <v>466098</v>
      </c>
    </row>
    <row r="133" spans="1:22" x14ac:dyDescent="0.3">
      <c r="A133" t="s">
        <v>360</v>
      </c>
      <c r="E133" t="s">
        <v>241</v>
      </c>
      <c r="H133" t="s">
        <v>325</v>
      </c>
      <c r="J133" s="23">
        <v>455006901600</v>
      </c>
      <c r="K133">
        <v>1999</v>
      </c>
      <c r="L133" t="s">
        <v>361</v>
      </c>
      <c r="M133">
        <v>199908</v>
      </c>
      <c r="O133">
        <v>0</v>
      </c>
      <c r="P133" t="s">
        <v>66</v>
      </c>
      <c r="Q133">
        <v>20310</v>
      </c>
      <c r="S133" s="101">
        <v>6137</v>
      </c>
      <c r="U133" t="s">
        <v>159</v>
      </c>
      <c r="V133" s="22">
        <v>2357142.29</v>
      </c>
    </row>
    <row r="134" spans="1:22" x14ac:dyDescent="0.3">
      <c r="A134" t="s">
        <v>360</v>
      </c>
      <c r="E134" t="s">
        <v>241</v>
      </c>
      <c r="H134" t="s">
        <v>325</v>
      </c>
      <c r="J134" s="23">
        <v>455006901600</v>
      </c>
      <c r="K134">
        <v>2012</v>
      </c>
      <c r="L134" t="s">
        <v>362</v>
      </c>
      <c r="M134">
        <v>201210</v>
      </c>
      <c r="O134">
        <v>201808</v>
      </c>
      <c r="P134" t="s">
        <v>66</v>
      </c>
      <c r="Q134">
        <v>20310</v>
      </c>
      <c r="S134">
        <v>0</v>
      </c>
      <c r="U134" t="s">
        <v>159</v>
      </c>
      <c r="V134">
        <v>0</v>
      </c>
    </row>
    <row r="135" spans="1:22" x14ac:dyDescent="0.3">
      <c r="A135" t="s">
        <v>360</v>
      </c>
      <c r="E135" t="s">
        <v>241</v>
      </c>
      <c r="H135" t="s">
        <v>325</v>
      </c>
      <c r="J135" s="23">
        <v>555006901600</v>
      </c>
      <c r="K135">
        <v>1999</v>
      </c>
      <c r="L135" t="s">
        <v>363</v>
      </c>
      <c r="M135">
        <v>199908</v>
      </c>
      <c r="O135">
        <v>0</v>
      </c>
      <c r="P135" t="s">
        <v>66</v>
      </c>
      <c r="Q135" t="s">
        <v>124</v>
      </c>
      <c r="S135" s="101">
        <v>6137</v>
      </c>
      <c r="U135" t="s">
        <v>159</v>
      </c>
      <c r="V135" s="22">
        <v>1424072.18</v>
      </c>
    </row>
    <row r="136" spans="1:22" x14ac:dyDescent="0.3">
      <c r="A136" t="s">
        <v>360</v>
      </c>
      <c r="E136" t="s">
        <v>241</v>
      </c>
      <c r="H136" t="s">
        <v>325</v>
      </c>
      <c r="J136" s="23">
        <v>555006901600</v>
      </c>
      <c r="K136">
        <v>2012</v>
      </c>
      <c r="L136" t="s">
        <v>364</v>
      </c>
      <c r="M136">
        <v>201210</v>
      </c>
      <c r="O136">
        <v>201808</v>
      </c>
      <c r="P136" t="s">
        <v>66</v>
      </c>
      <c r="Q136" t="s">
        <v>124</v>
      </c>
      <c r="S136">
        <v>0</v>
      </c>
      <c r="U136" t="s">
        <v>159</v>
      </c>
      <c r="V136">
        <v>0</v>
      </c>
    </row>
    <row r="137" spans="1:22" x14ac:dyDescent="0.3">
      <c r="A137" t="s">
        <v>365</v>
      </c>
      <c r="E137" t="s">
        <v>241</v>
      </c>
      <c r="H137" t="s">
        <v>325</v>
      </c>
      <c r="J137" s="23">
        <v>455006900400</v>
      </c>
      <c r="K137">
        <v>1999</v>
      </c>
      <c r="L137" t="s">
        <v>366</v>
      </c>
      <c r="M137">
        <v>199908</v>
      </c>
      <c r="O137">
        <v>0</v>
      </c>
      <c r="P137" t="s">
        <v>66</v>
      </c>
      <c r="Q137">
        <v>20310</v>
      </c>
      <c r="S137">
        <v>129</v>
      </c>
      <c r="U137" t="s">
        <v>159</v>
      </c>
      <c r="V137" s="22">
        <v>38323.800000000003</v>
      </c>
    </row>
    <row r="138" spans="1:22" x14ac:dyDescent="0.3">
      <c r="A138" t="s">
        <v>365</v>
      </c>
      <c r="E138" t="s">
        <v>241</v>
      </c>
      <c r="H138" t="s">
        <v>325</v>
      </c>
      <c r="J138" s="23">
        <v>555006900400</v>
      </c>
      <c r="K138">
        <v>1999</v>
      </c>
      <c r="L138" t="s">
        <v>367</v>
      </c>
      <c r="M138">
        <v>199908</v>
      </c>
      <c r="O138">
        <v>0</v>
      </c>
      <c r="P138" t="s">
        <v>66</v>
      </c>
      <c r="Q138" t="s">
        <v>124</v>
      </c>
      <c r="S138">
        <v>129</v>
      </c>
      <c r="U138" t="s">
        <v>159</v>
      </c>
      <c r="V138" s="22">
        <v>23154</v>
      </c>
    </row>
    <row r="139" spans="1:22" x14ac:dyDescent="0.3">
      <c r="A139" t="s">
        <v>368</v>
      </c>
      <c r="E139" t="s">
        <v>241</v>
      </c>
      <c r="H139" t="s">
        <v>325</v>
      </c>
      <c r="J139" s="23">
        <v>455006900800</v>
      </c>
      <c r="K139">
        <v>1999</v>
      </c>
      <c r="L139" t="s">
        <v>369</v>
      </c>
      <c r="M139">
        <v>199908</v>
      </c>
      <c r="O139">
        <v>0</v>
      </c>
      <c r="P139" t="s">
        <v>66</v>
      </c>
      <c r="Q139">
        <v>20310</v>
      </c>
      <c r="S139">
        <v>6</v>
      </c>
      <c r="U139" t="s">
        <v>159</v>
      </c>
      <c r="V139" s="22">
        <v>92367.2</v>
      </c>
    </row>
    <row r="140" spans="1:22" x14ac:dyDescent="0.3">
      <c r="A140" t="s">
        <v>368</v>
      </c>
      <c r="E140" t="s">
        <v>241</v>
      </c>
      <c r="H140" t="s">
        <v>325</v>
      </c>
      <c r="J140" s="23">
        <v>555006900800</v>
      </c>
      <c r="K140">
        <v>1999</v>
      </c>
      <c r="L140" t="s">
        <v>370</v>
      </c>
      <c r="M140">
        <v>199908</v>
      </c>
      <c r="O140">
        <v>0</v>
      </c>
      <c r="P140" t="s">
        <v>66</v>
      </c>
      <c r="Q140" t="s">
        <v>124</v>
      </c>
      <c r="S140">
        <v>6</v>
      </c>
      <c r="U140" t="s">
        <v>159</v>
      </c>
      <c r="V140" s="22">
        <v>55804</v>
      </c>
    </row>
    <row r="141" spans="1:22" x14ac:dyDescent="0.3">
      <c r="A141" t="s">
        <v>371</v>
      </c>
      <c r="E141" t="s">
        <v>191</v>
      </c>
      <c r="H141" t="s">
        <v>325</v>
      </c>
      <c r="J141" s="23">
        <v>457006900133</v>
      </c>
      <c r="K141">
        <v>780</v>
      </c>
      <c r="L141" t="s">
        <v>372</v>
      </c>
      <c r="M141">
        <v>201409</v>
      </c>
      <c r="O141">
        <v>0</v>
      </c>
      <c r="P141" t="s">
        <v>66</v>
      </c>
      <c r="Q141">
        <v>20310</v>
      </c>
      <c r="S141">
        <v>0</v>
      </c>
      <c r="V141" s="22">
        <v>15179.04</v>
      </c>
    </row>
    <row r="142" spans="1:22" x14ac:dyDescent="0.3">
      <c r="A142" t="s">
        <v>371</v>
      </c>
      <c r="E142" t="s">
        <v>191</v>
      </c>
      <c r="H142" t="s">
        <v>325</v>
      </c>
      <c r="J142" s="23">
        <v>557006900133</v>
      </c>
      <c r="K142">
        <v>780</v>
      </c>
      <c r="L142" t="s">
        <v>373</v>
      </c>
      <c r="M142">
        <v>201409</v>
      </c>
      <c r="O142">
        <v>0</v>
      </c>
      <c r="P142" t="s">
        <v>66</v>
      </c>
      <c r="Q142" t="s">
        <v>124</v>
      </c>
      <c r="S142">
        <v>0</v>
      </c>
      <c r="V142" s="22">
        <v>17045.259999999998</v>
      </c>
    </row>
    <row r="143" spans="1:22" x14ac:dyDescent="0.3">
      <c r="A143" t="s">
        <v>374</v>
      </c>
      <c r="E143" t="s">
        <v>335</v>
      </c>
      <c r="J143" s="23">
        <v>453006900127</v>
      </c>
      <c r="K143">
        <v>910</v>
      </c>
      <c r="L143" t="s">
        <v>375</v>
      </c>
      <c r="M143">
        <v>200205</v>
      </c>
      <c r="O143">
        <v>0</v>
      </c>
      <c r="P143" t="s">
        <v>66</v>
      </c>
      <c r="Q143">
        <v>20310</v>
      </c>
      <c r="S143">
        <v>0</v>
      </c>
      <c r="V143" s="22">
        <v>61266.080000000002</v>
      </c>
    </row>
    <row r="144" spans="1:22" x14ac:dyDescent="0.3">
      <c r="A144" t="s">
        <v>374</v>
      </c>
      <c r="E144" t="s">
        <v>335</v>
      </c>
      <c r="J144" s="23">
        <v>453006901276</v>
      </c>
      <c r="K144">
        <v>910</v>
      </c>
      <c r="L144" t="s">
        <v>376</v>
      </c>
      <c r="M144">
        <v>198502</v>
      </c>
      <c r="O144">
        <v>0</v>
      </c>
      <c r="P144" t="s">
        <v>66</v>
      </c>
      <c r="Q144">
        <v>20310</v>
      </c>
      <c r="S144">
        <v>0</v>
      </c>
      <c r="V144" s="22">
        <v>51940.24</v>
      </c>
    </row>
    <row r="145" spans="1:22" x14ac:dyDescent="0.3">
      <c r="A145" t="s">
        <v>374</v>
      </c>
      <c r="E145" t="s">
        <v>335</v>
      </c>
      <c r="J145" s="23">
        <v>553006900127</v>
      </c>
      <c r="K145">
        <v>910</v>
      </c>
      <c r="L145" t="s">
        <v>377</v>
      </c>
      <c r="M145">
        <v>200205</v>
      </c>
      <c r="O145">
        <v>0</v>
      </c>
      <c r="P145" t="s">
        <v>66</v>
      </c>
      <c r="Q145" t="s">
        <v>124</v>
      </c>
      <c r="S145">
        <v>0</v>
      </c>
      <c r="V145" s="22">
        <v>37014</v>
      </c>
    </row>
    <row r="146" spans="1:22" x14ac:dyDescent="0.3">
      <c r="A146" t="s">
        <v>374</v>
      </c>
      <c r="E146" t="s">
        <v>335</v>
      </c>
      <c r="J146" s="23">
        <v>553006901276</v>
      </c>
      <c r="K146">
        <v>910</v>
      </c>
      <c r="L146" t="s">
        <v>378</v>
      </c>
      <c r="M146">
        <v>198502</v>
      </c>
      <c r="O146">
        <v>0</v>
      </c>
      <c r="P146" t="s">
        <v>66</v>
      </c>
      <c r="Q146" t="s">
        <v>124</v>
      </c>
      <c r="S146">
        <v>0</v>
      </c>
      <c r="V146" s="22">
        <v>31380</v>
      </c>
    </row>
    <row r="147" spans="1:22" x14ac:dyDescent="0.3">
      <c r="A147" t="s">
        <v>379</v>
      </c>
      <c r="E147" t="s">
        <v>335</v>
      </c>
      <c r="J147" s="23">
        <v>553006900495</v>
      </c>
      <c r="K147">
        <v>910</v>
      </c>
      <c r="L147" t="s">
        <v>380</v>
      </c>
      <c r="M147">
        <v>201701</v>
      </c>
      <c r="O147">
        <v>0</v>
      </c>
      <c r="P147" t="s">
        <v>66</v>
      </c>
      <c r="Q147" t="s">
        <v>124</v>
      </c>
      <c r="S147">
        <v>0</v>
      </c>
      <c r="V147" s="22">
        <v>124711.94</v>
      </c>
    </row>
    <row r="148" spans="1:22" x14ac:dyDescent="0.3">
      <c r="A148" t="s">
        <v>381</v>
      </c>
      <c r="E148" t="s">
        <v>382</v>
      </c>
      <c r="J148" s="23">
        <v>453006900226</v>
      </c>
      <c r="K148">
        <v>910</v>
      </c>
      <c r="L148" t="s">
        <v>383</v>
      </c>
      <c r="M148">
        <v>200205</v>
      </c>
      <c r="O148">
        <v>0</v>
      </c>
      <c r="P148" t="s">
        <v>66</v>
      </c>
      <c r="Q148">
        <v>20310</v>
      </c>
      <c r="S148">
        <v>0</v>
      </c>
      <c r="V148" s="22">
        <v>150715.79</v>
      </c>
    </row>
    <row r="149" spans="1:22" x14ac:dyDescent="0.3">
      <c r="A149" t="s">
        <v>381</v>
      </c>
      <c r="E149" t="s">
        <v>382</v>
      </c>
      <c r="J149" s="23">
        <v>453006902266</v>
      </c>
      <c r="K149">
        <v>910</v>
      </c>
      <c r="L149" t="s">
        <v>384</v>
      </c>
      <c r="M149">
        <v>198502</v>
      </c>
      <c r="O149">
        <v>0</v>
      </c>
      <c r="P149" t="s">
        <v>66</v>
      </c>
      <c r="Q149">
        <v>20310</v>
      </c>
      <c r="S149">
        <v>0</v>
      </c>
      <c r="V149" s="22">
        <v>47492.7</v>
      </c>
    </row>
    <row r="150" spans="1:22" x14ac:dyDescent="0.3">
      <c r="A150" t="s">
        <v>381</v>
      </c>
      <c r="E150" t="s">
        <v>382</v>
      </c>
      <c r="J150" s="23">
        <v>553006900226</v>
      </c>
      <c r="K150">
        <v>910</v>
      </c>
      <c r="L150" t="s">
        <v>385</v>
      </c>
      <c r="M150">
        <v>200205</v>
      </c>
      <c r="O150">
        <v>0</v>
      </c>
      <c r="P150" t="s">
        <v>66</v>
      </c>
      <c r="Q150" t="s">
        <v>124</v>
      </c>
      <c r="S150">
        <v>0</v>
      </c>
      <c r="V150" s="22">
        <v>91055</v>
      </c>
    </row>
    <row r="151" spans="1:22" x14ac:dyDescent="0.3">
      <c r="A151" t="s">
        <v>381</v>
      </c>
      <c r="E151" t="s">
        <v>382</v>
      </c>
      <c r="J151" s="23">
        <v>553006900494</v>
      </c>
      <c r="K151">
        <v>910</v>
      </c>
      <c r="L151" t="s">
        <v>386</v>
      </c>
      <c r="M151">
        <v>201701</v>
      </c>
      <c r="O151">
        <v>0</v>
      </c>
      <c r="P151" t="s">
        <v>66</v>
      </c>
      <c r="Q151" t="s">
        <v>124</v>
      </c>
      <c r="S151">
        <v>0</v>
      </c>
      <c r="V151" s="22">
        <v>124711.94</v>
      </c>
    </row>
    <row r="152" spans="1:22" x14ac:dyDescent="0.3">
      <c r="A152" t="s">
        <v>381</v>
      </c>
      <c r="E152" t="s">
        <v>382</v>
      </c>
      <c r="J152" s="23">
        <v>553006902266</v>
      </c>
      <c r="K152">
        <v>910</v>
      </c>
      <c r="L152" t="s">
        <v>387</v>
      </c>
      <c r="M152">
        <v>198502</v>
      </c>
      <c r="O152">
        <v>0</v>
      </c>
      <c r="P152" t="s">
        <v>66</v>
      </c>
      <c r="Q152" t="s">
        <v>124</v>
      </c>
      <c r="S152">
        <v>0</v>
      </c>
      <c r="V152" s="22">
        <v>28693</v>
      </c>
    </row>
    <row r="153" spans="1:22" x14ac:dyDescent="0.3">
      <c r="A153" t="s">
        <v>388</v>
      </c>
      <c r="E153" t="s">
        <v>382</v>
      </c>
      <c r="J153" s="23">
        <v>453006900326</v>
      </c>
      <c r="K153">
        <v>910</v>
      </c>
      <c r="L153" t="s">
        <v>389</v>
      </c>
      <c r="M153">
        <v>200205</v>
      </c>
      <c r="O153">
        <v>0</v>
      </c>
      <c r="P153" t="s">
        <v>66</v>
      </c>
      <c r="Q153">
        <v>20310</v>
      </c>
      <c r="S153">
        <v>0</v>
      </c>
      <c r="V153" s="22">
        <v>32578.03</v>
      </c>
    </row>
    <row r="154" spans="1:22" x14ac:dyDescent="0.3">
      <c r="A154" t="s">
        <v>388</v>
      </c>
      <c r="E154" t="s">
        <v>382</v>
      </c>
      <c r="J154" s="23">
        <v>453006903266</v>
      </c>
      <c r="K154">
        <v>910</v>
      </c>
      <c r="L154" t="s">
        <v>390</v>
      </c>
      <c r="M154">
        <v>198502</v>
      </c>
      <c r="O154">
        <v>0</v>
      </c>
      <c r="P154" t="s">
        <v>66</v>
      </c>
      <c r="Q154">
        <v>20310</v>
      </c>
      <c r="S154">
        <v>0</v>
      </c>
      <c r="V154" s="22">
        <v>53850.39</v>
      </c>
    </row>
    <row r="155" spans="1:22" x14ac:dyDescent="0.3">
      <c r="A155" t="s">
        <v>388</v>
      </c>
      <c r="E155" t="s">
        <v>382</v>
      </c>
      <c r="J155" s="23">
        <v>553006900326</v>
      </c>
      <c r="K155">
        <v>910</v>
      </c>
      <c r="L155" t="s">
        <v>391</v>
      </c>
      <c r="M155">
        <v>200205</v>
      </c>
      <c r="O155">
        <v>0</v>
      </c>
      <c r="P155" t="s">
        <v>66</v>
      </c>
      <c r="Q155" t="s">
        <v>124</v>
      </c>
      <c r="S155">
        <v>0</v>
      </c>
      <c r="V155" s="22">
        <v>19682</v>
      </c>
    </row>
    <row r="156" spans="1:22" x14ac:dyDescent="0.3">
      <c r="A156" t="s">
        <v>388</v>
      </c>
      <c r="E156" t="s">
        <v>382</v>
      </c>
      <c r="J156" s="23">
        <v>553006903266</v>
      </c>
      <c r="K156">
        <v>910</v>
      </c>
      <c r="L156" t="s">
        <v>392</v>
      </c>
      <c r="M156">
        <v>198502</v>
      </c>
      <c r="O156">
        <v>0</v>
      </c>
      <c r="P156" t="s">
        <v>66</v>
      </c>
      <c r="Q156" t="s">
        <v>124</v>
      </c>
      <c r="S156">
        <v>0</v>
      </c>
      <c r="V156" s="22">
        <v>32534</v>
      </c>
    </row>
    <row r="157" spans="1:22" x14ac:dyDescent="0.3">
      <c r="A157" t="s">
        <v>393</v>
      </c>
      <c r="E157" t="s">
        <v>382</v>
      </c>
      <c r="J157" s="23">
        <v>453006900326</v>
      </c>
      <c r="K157">
        <v>780</v>
      </c>
      <c r="L157" t="s">
        <v>394</v>
      </c>
      <c r="M157">
        <v>200212</v>
      </c>
      <c r="O157">
        <v>0</v>
      </c>
      <c r="P157" t="s">
        <v>66</v>
      </c>
      <c r="Q157">
        <v>20310</v>
      </c>
      <c r="S157">
        <v>0</v>
      </c>
      <c r="V157" s="22">
        <v>8537.56</v>
      </c>
    </row>
    <row r="158" spans="1:22" x14ac:dyDescent="0.3">
      <c r="A158" t="s">
        <v>393</v>
      </c>
      <c r="E158" t="s">
        <v>382</v>
      </c>
      <c r="J158" s="23">
        <v>553006900326</v>
      </c>
      <c r="K158">
        <v>780</v>
      </c>
      <c r="L158" t="s">
        <v>395</v>
      </c>
      <c r="M158">
        <v>200212</v>
      </c>
      <c r="O158">
        <v>0</v>
      </c>
      <c r="P158" t="s">
        <v>66</v>
      </c>
      <c r="Q158" t="s">
        <v>124</v>
      </c>
      <c r="S158">
        <v>0</v>
      </c>
      <c r="V158" s="22">
        <v>5158</v>
      </c>
    </row>
    <row r="159" spans="1:22" x14ac:dyDescent="0.3">
      <c r="A159" t="s">
        <v>396</v>
      </c>
      <c r="E159" t="s">
        <v>397</v>
      </c>
      <c r="J159" s="23">
        <v>453006900313</v>
      </c>
      <c r="K159">
        <v>910</v>
      </c>
      <c r="L159" t="s">
        <v>398</v>
      </c>
      <c r="M159">
        <v>201007</v>
      </c>
      <c r="O159">
        <v>0</v>
      </c>
      <c r="P159" t="s">
        <v>66</v>
      </c>
      <c r="Q159">
        <v>20310</v>
      </c>
      <c r="S159">
        <v>0</v>
      </c>
      <c r="V159" s="22">
        <v>14107.81</v>
      </c>
    </row>
    <row r="160" spans="1:22" x14ac:dyDescent="0.3">
      <c r="A160" t="s">
        <v>396</v>
      </c>
      <c r="E160" t="s">
        <v>397</v>
      </c>
      <c r="J160" s="23">
        <v>553006900313</v>
      </c>
      <c r="K160">
        <v>910</v>
      </c>
      <c r="L160" t="s">
        <v>399</v>
      </c>
      <c r="M160">
        <v>201007</v>
      </c>
      <c r="O160">
        <v>0</v>
      </c>
      <c r="P160" t="s">
        <v>66</v>
      </c>
      <c r="Q160" t="s">
        <v>124</v>
      </c>
      <c r="S160">
        <v>0</v>
      </c>
      <c r="V160" s="22">
        <v>11820.89</v>
      </c>
    </row>
    <row r="161" spans="1:22" x14ac:dyDescent="0.3">
      <c r="A161" t="s">
        <v>400</v>
      </c>
      <c r="E161" t="s">
        <v>382</v>
      </c>
      <c r="J161" s="23">
        <v>453006900001</v>
      </c>
      <c r="K161">
        <v>910</v>
      </c>
      <c r="L161" t="s">
        <v>401</v>
      </c>
      <c r="M161">
        <v>200205</v>
      </c>
      <c r="O161">
        <v>0</v>
      </c>
      <c r="P161" t="s">
        <v>66</v>
      </c>
      <c r="Q161">
        <v>20310</v>
      </c>
      <c r="S161">
        <v>0</v>
      </c>
      <c r="V161" s="22">
        <v>314216.17</v>
      </c>
    </row>
    <row r="162" spans="1:22" x14ac:dyDescent="0.3">
      <c r="A162" t="s">
        <v>400</v>
      </c>
      <c r="E162" t="s">
        <v>382</v>
      </c>
      <c r="J162" s="23">
        <v>553006900001</v>
      </c>
      <c r="K162">
        <v>910</v>
      </c>
      <c r="L162" t="s">
        <v>402</v>
      </c>
      <c r="M162">
        <v>200205</v>
      </c>
      <c r="O162">
        <v>0</v>
      </c>
      <c r="P162" t="s">
        <v>66</v>
      </c>
      <c r="Q162" t="s">
        <v>124</v>
      </c>
      <c r="S162">
        <v>0</v>
      </c>
      <c r="V162" s="22">
        <v>189834</v>
      </c>
    </row>
    <row r="163" spans="1:22" x14ac:dyDescent="0.3">
      <c r="A163" t="s">
        <v>400</v>
      </c>
      <c r="E163" t="s">
        <v>382</v>
      </c>
      <c r="J163" s="23">
        <v>553006900496</v>
      </c>
      <c r="K163">
        <v>910</v>
      </c>
      <c r="L163" t="s">
        <v>403</v>
      </c>
      <c r="M163">
        <v>201701</v>
      </c>
      <c r="O163">
        <v>0</v>
      </c>
      <c r="P163" t="s">
        <v>66</v>
      </c>
      <c r="Q163" t="s">
        <v>124</v>
      </c>
      <c r="S163">
        <v>0</v>
      </c>
      <c r="V163" s="22">
        <v>124711.94</v>
      </c>
    </row>
    <row r="164" spans="1:22" x14ac:dyDescent="0.3">
      <c r="A164" t="s">
        <v>404</v>
      </c>
      <c r="E164" t="s">
        <v>397</v>
      </c>
      <c r="J164" s="23">
        <v>453006900327</v>
      </c>
      <c r="K164">
        <v>910</v>
      </c>
      <c r="L164" t="s">
        <v>405</v>
      </c>
      <c r="M164">
        <v>201007</v>
      </c>
      <c r="O164">
        <v>0</v>
      </c>
      <c r="P164" t="s">
        <v>66</v>
      </c>
      <c r="Q164">
        <v>20310</v>
      </c>
      <c r="S164">
        <v>0</v>
      </c>
      <c r="V164" s="22">
        <v>14107.82</v>
      </c>
    </row>
    <row r="165" spans="1:22" x14ac:dyDescent="0.3">
      <c r="A165" t="s">
        <v>404</v>
      </c>
      <c r="E165" t="s">
        <v>397</v>
      </c>
      <c r="J165" s="23">
        <v>553006900327</v>
      </c>
      <c r="K165">
        <v>910</v>
      </c>
      <c r="L165" t="s">
        <v>406</v>
      </c>
      <c r="M165">
        <v>201007</v>
      </c>
      <c r="O165">
        <v>0</v>
      </c>
      <c r="P165" t="s">
        <v>66</v>
      </c>
      <c r="Q165" t="s">
        <v>124</v>
      </c>
      <c r="S165">
        <v>0</v>
      </c>
      <c r="V165" s="22">
        <v>11820.91</v>
      </c>
    </row>
    <row r="166" spans="1:22" x14ac:dyDescent="0.3">
      <c r="A166" t="s">
        <v>407</v>
      </c>
      <c r="E166" t="s">
        <v>382</v>
      </c>
      <c r="J166" s="23">
        <v>453006900002</v>
      </c>
      <c r="K166">
        <v>910</v>
      </c>
      <c r="L166" t="s">
        <v>408</v>
      </c>
      <c r="M166">
        <v>200205</v>
      </c>
      <c r="O166">
        <v>0</v>
      </c>
      <c r="P166" t="s">
        <v>66</v>
      </c>
      <c r="Q166">
        <v>20310</v>
      </c>
      <c r="S166">
        <v>0</v>
      </c>
      <c r="V166" s="22">
        <v>404321.97</v>
      </c>
    </row>
    <row r="167" spans="1:22" x14ac:dyDescent="0.3">
      <c r="A167" t="s">
        <v>407</v>
      </c>
      <c r="E167" t="s">
        <v>382</v>
      </c>
      <c r="J167" s="23">
        <v>553006900002</v>
      </c>
      <c r="K167">
        <v>910</v>
      </c>
      <c r="L167" t="s">
        <v>409</v>
      </c>
      <c r="M167">
        <v>200205</v>
      </c>
      <c r="O167">
        <v>0</v>
      </c>
      <c r="P167" t="s">
        <v>66</v>
      </c>
      <c r="Q167" t="s">
        <v>124</v>
      </c>
      <c r="S167">
        <v>0</v>
      </c>
      <c r="V167" s="22">
        <v>244272</v>
      </c>
    </row>
    <row r="168" spans="1:22" x14ac:dyDescent="0.3">
      <c r="A168" t="s">
        <v>407</v>
      </c>
      <c r="E168" t="s">
        <v>382</v>
      </c>
      <c r="J168" s="23">
        <v>553006900497</v>
      </c>
      <c r="K168">
        <v>910</v>
      </c>
      <c r="L168" t="s">
        <v>410</v>
      </c>
      <c r="M168">
        <v>201701</v>
      </c>
      <c r="O168">
        <v>0</v>
      </c>
      <c r="P168" t="s">
        <v>66</v>
      </c>
      <c r="Q168" t="s">
        <v>124</v>
      </c>
      <c r="S168">
        <v>0</v>
      </c>
      <c r="V168" s="22">
        <v>124711.94</v>
      </c>
    </row>
    <row r="169" spans="1:22" x14ac:dyDescent="0.3">
      <c r="A169" t="s">
        <v>411</v>
      </c>
      <c r="E169" t="s">
        <v>335</v>
      </c>
      <c r="J169" s="23">
        <v>453006900003</v>
      </c>
      <c r="K169">
        <v>910</v>
      </c>
      <c r="L169" t="s">
        <v>412</v>
      </c>
      <c r="M169">
        <v>200205</v>
      </c>
      <c r="O169">
        <v>0</v>
      </c>
      <c r="P169" t="s">
        <v>66</v>
      </c>
      <c r="Q169">
        <v>20310</v>
      </c>
      <c r="S169">
        <v>0</v>
      </c>
      <c r="V169" s="22">
        <v>225971.39</v>
      </c>
    </row>
    <row r="170" spans="1:22" x14ac:dyDescent="0.3">
      <c r="A170" t="s">
        <v>411</v>
      </c>
      <c r="E170" t="s">
        <v>335</v>
      </c>
      <c r="J170" s="23">
        <v>553006900003</v>
      </c>
      <c r="K170">
        <v>910</v>
      </c>
      <c r="L170" t="s">
        <v>413</v>
      </c>
      <c r="M170">
        <v>200205</v>
      </c>
      <c r="O170">
        <v>0</v>
      </c>
      <c r="P170" t="s">
        <v>66</v>
      </c>
      <c r="Q170" t="s">
        <v>124</v>
      </c>
      <c r="S170">
        <v>0</v>
      </c>
      <c r="V170" s="22">
        <v>136521</v>
      </c>
    </row>
    <row r="171" spans="1:22" x14ac:dyDescent="0.3">
      <c r="A171" t="s">
        <v>411</v>
      </c>
      <c r="E171" t="s">
        <v>335</v>
      </c>
      <c r="J171" s="23">
        <v>553006900498</v>
      </c>
      <c r="K171">
        <v>910</v>
      </c>
      <c r="L171" t="s">
        <v>414</v>
      </c>
      <c r="M171">
        <v>201701</v>
      </c>
      <c r="O171">
        <v>0</v>
      </c>
      <c r="P171" t="s">
        <v>66</v>
      </c>
      <c r="Q171" t="s">
        <v>124</v>
      </c>
      <c r="S171">
        <v>0</v>
      </c>
      <c r="V171" s="22">
        <v>124711.94</v>
      </c>
    </row>
    <row r="172" spans="1:22" x14ac:dyDescent="0.3">
      <c r="A172" t="s">
        <v>415</v>
      </c>
      <c r="E172" t="s">
        <v>382</v>
      </c>
      <c r="J172" s="23">
        <v>453006900004</v>
      </c>
      <c r="K172">
        <v>910</v>
      </c>
      <c r="L172" t="s">
        <v>416</v>
      </c>
      <c r="M172">
        <v>200205</v>
      </c>
      <c r="O172">
        <v>0</v>
      </c>
      <c r="P172" t="s">
        <v>66</v>
      </c>
      <c r="Q172">
        <v>20310</v>
      </c>
      <c r="S172">
        <v>0</v>
      </c>
      <c r="V172" s="22">
        <v>193225.15</v>
      </c>
    </row>
    <row r="173" spans="1:22" x14ac:dyDescent="0.3">
      <c r="A173" t="s">
        <v>415</v>
      </c>
      <c r="E173" t="s">
        <v>382</v>
      </c>
      <c r="J173" s="23">
        <v>453006900006</v>
      </c>
      <c r="K173">
        <v>910</v>
      </c>
      <c r="L173" t="s">
        <v>417</v>
      </c>
      <c r="M173">
        <v>198502</v>
      </c>
      <c r="O173">
        <v>0</v>
      </c>
      <c r="P173" t="s">
        <v>66</v>
      </c>
      <c r="Q173">
        <v>20310</v>
      </c>
      <c r="S173">
        <v>0</v>
      </c>
      <c r="V173" s="22">
        <v>47370.99</v>
      </c>
    </row>
    <row r="174" spans="1:22" x14ac:dyDescent="0.3">
      <c r="A174" t="s">
        <v>415</v>
      </c>
      <c r="E174" t="s">
        <v>382</v>
      </c>
      <c r="J174" s="23">
        <v>553006900004</v>
      </c>
      <c r="K174">
        <v>910</v>
      </c>
      <c r="L174" t="s">
        <v>418</v>
      </c>
      <c r="M174">
        <v>200205</v>
      </c>
      <c r="O174">
        <v>0</v>
      </c>
      <c r="P174" t="s">
        <v>66</v>
      </c>
      <c r="Q174" t="s">
        <v>124</v>
      </c>
      <c r="S174">
        <v>0</v>
      </c>
      <c r="V174" s="22">
        <v>116738</v>
      </c>
    </row>
    <row r="175" spans="1:22" x14ac:dyDescent="0.3">
      <c r="A175" t="s">
        <v>415</v>
      </c>
      <c r="E175" t="s">
        <v>382</v>
      </c>
      <c r="J175" s="23">
        <v>553006900006</v>
      </c>
      <c r="K175">
        <v>910</v>
      </c>
      <c r="L175" t="s">
        <v>419</v>
      </c>
      <c r="M175">
        <v>198502</v>
      </c>
      <c r="O175">
        <v>0</v>
      </c>
      <c r="P175" t="s">
        <v>66</v>
      </c>
      <c r="Q175" t="s">
        <v>124</v>
      </c>
      <c r="S175">
        <v>0</v>
      </c>
      <c r="V175" s="22">
        <v>28620</v>
      </c>
    </row>
    <row r="176" spans="1:22" x14ac:dyDescent="0.3">
      <c r="A176" t="s">
        <v>420</v>
      </c>
      <c r="E176" t="s">
        <v>382</v>
      </c>
      <c r="J176" s="23">
        <v>553006900499</v>
      </c>
      <c r="K176">
        <v>910</v>
      </c>
      <c r="L176" t="s">
        <v>421</v>
      </c>
      <c r="M176">
        <v>201701</v>
      </c>
      <c r="O176">
        <v>0</v>
      </c>
      <c r="P176" t="s">
        <v>66</v>
      </c>
      <c r="Q176" t="s">
        <v>124</v>
      </c>
      <c r="S176">
        <v>0</v>
      </c>
      <c r="V176" s="22">
        <v>132713.68</v>
      </c>
    </row>
    <row r="177" spans="1:22" x14ac:dyDescent="0.3">
      <c r="A177" t="s">
        <v>422</v>
      </c>
      <c r="E177" t="s">
        <v>423</v>
      </c>
      <c r="J177" s="23">
        <v>452006900106</v>
      </c>
      <c r="K177">
        <v>760</v>
      </c>
      <c r="L177" t="s">
        <v>424</v>
      </c>
      <c r="M177">
        <v>199908</v>
      </c>
      <c r="O177">
        <v>0</v>
      </c>
      <c r="P177" t="s">
        <v>66</v>
      </c>
      <c r="Q177">
        <v>20310</v>
      </c>
      <c r="S177">
        <v>0</v>
      </c>
      <c r="V177" s="22">
        <v>2709.37</v>
      </c>
    </row>
    <row r="178" spans="1:22" x14ac:dyDescent="0.3">
      <c r="A178" t="s">
        <v>422</v>
      </c>
      <c r="E178" t="s">
        <v>423</v>
      </c>
      <c r="J178" s="23">
        <v>452006900106</v>
      </c>
      <c r="K178">
        <v>761</v>
      </c>
      <c r="L178" t="s">
        <v>425</v>
      </c>
      <c r="M178">
        <v>199908</v>
      </c>
      <c r="O178">
        <v>0</v>
      </c>
      <c r="P178" t="s">
        <v>66</v>
      </c>
      <c r="Q178">
        <v>20310</v>
      </c>
      <c r="S178">
        <v>0</v>
      </c>
      <c r="V178" s="22">
        <v>14296.96</v>
      </c>
    </row>
    <row r="179" spans="1:22" x14ac:dyDescent="0.3">
      <c r="A179" t="s">
        <v>422</v>
      </c>
      <c r="E179" t="s">
        <v>423</v>
      </c>
      <c r="J179" s="23">
        <v>452006900106</v>
      </c>
      <c r="K179">
        <v>763</v>
      </c>
      <c r="L179" t="s">
        <v>426</v>
      </c>
      <c r="M179">
        <v>199908</v>
      </c>
      <c r="O179">
        <v>0</v>
      </c>
      <c r="P179" t="s">
        <v>66</v>
      </c>
      <c r="Q179">
        <v>20310</v>
      </c>
      <c r="S179">
        <v>0</v>
      </c>
      <c r="V179" s="22">
        <v>7715.59</v>
      </c>
    </row>
    <row r="180" spans="1:22" x14ac:dyDescent="0.3">
      <c r="A180" t="s">
        <v>422</v>
      </c>
      <c r="E180" t="s">
        <v>241</v>
      </c>
      <c r="H180" t="s">
        <v>325</v>
      </c>
      <c r="J180" s="23">
        <v>457006900023</v>
      </c>
      <c r="K180">
        <v>615</v>
      </c>
      <c r="L180" t="s">
        <v>427</v>
      </c>
      <c r="M180">
        <v>199908</v>
      </c>
      <c r="O180">
        <v>0</v>
      </c>
      <c r="P180" t="s">
        <v>66</v>
      </c>
      <c r="Q180">
        <v>20310</v>
      </c>
      <c r="S180">
        <v>0</v>
      </c>
      <c r="V180" s="22">
        <v>1120256.6299999999</v>
      </c>
    </row>
    <row r="181" spans="1:22" x14ac:dyDescent="0.3">
      <c r="A181" t="s">
        <v>422</v>
      </c>
      <c r="E181" t="s">
        <v>423</v>
      </c>
      <c r="J181" s="23">
        <v>552006900106</v>
      </c>
      <c r="K181">
        <v>760</v>
      </c>
      <c r="L181" t="s">
        <v>428</v>
      </c>
      <c r="M181">
        <v>199908</v>
      </c>
      <c r="O181">
        <v>0</v>
      </c>
      <c r="P181" t="s">
        <v>66</v>
      </c>
      <c r="Q181" t="s">
        <v>124</v>
      </c>
      <c r="S181">
        <v>0</v>
      </c>
      <c r="V181" s="22">
        <v>1637</v>
      </c>
    </row>
    <row r="182" spans="1:22" x14ac:dyDescent="0.3">
      <c r="A182" t="s">
        <v>422</v>
      </c>
      <c r="E182" t="s">
        <v>423</v>
      </c>
      <c r="J182" s="23">
        <v>552006900106</v>
      </c>
      <c r="K182">
        <v>761</v>
      </c>
      <c r="L182" t="s">
        <v>429</v>
      </c>
      <c r="M182">
        <v>199908</v>
      </c>
      <c r="O182">
        <v>0</v>
      </c>
      <c r="P182" t="s">
        <v>66</v>
      </c>
      <c r="Q182" t="s">
        <v>124</v>
      </c>
      <c r="S182">
        <v>0</v>
      </c>
      <c r="V182" s="22">
        <v>8637</v>
      </c>
    </row>
    <row r="183" spans="1:22" x14ac:dyDescent="0.3">
      <c r="A183" t="s">
        <v>422</v>
      </c>
      <c r="E183" t="s">
        <v>423</v>
      </c>
      <c r="J183" s="23">
        <v>552006900106</v>
      </c>
      <c r="K183">
        <v>763</v>
      </c>
      <c r="L183" t="s">
        <v>430</v>
      </c>
      <c r="M183">
        <v>199908</v>
      </c>
      <c r="O183">
        <v>0</v>
      </c>
      <c r="P183" t="s">
        <v>66</v>
      </c>
      <c r="Q183" t="s">
        <v>124</v>
      </c>
      <c r="S183">
        <v>0</v>
      </c>
      <c r="V183" s="22">
        <v>4662</v>
      </c>
    </row>
    <row r="184" spans="1:22" x14ac:dyDescent="0.3">
      <c r="A184" t="s">
        <v>422</v>
      </c>
      <c r="E184" t="s">
        <v>241</v>
      </c>
      <c r="H184" t="s">
        <v>325</v>
      </c>
      <c r="J184" s="23">
        <v>557006900023</v>
      </c>
      <c r="K184">
        <v>615</v>
      </c>
      <c r="L184" t="s">
        <v>431</v>
      </c>
      <c r="M184">
        <v>199908</v>
      </c>
      <c r="O184">
        <v>0</v>
      </c>
      <c r="P184" t="s">
        <v>66</v>
      </c>
      <c r="Q184" t="s">
        <v>124</v>
      </c>
      <c r="S184">
        <v>0</v>
      </c>
      <c r="V184" s="22">
        <v>673773</v>
      </c>
    </row>
    <row r="185" spans="1:22" x14ac:dyDescent="0.3">
      <c r="A185" t="s">
        <v>432</v>
      </c>
      <c r="E185" t="s">
        <v>241</v>
      </c>
      <c r="H185" t="s">
        <v>325</v>
      </c>
      <c r="J185" s="23">
        <v>457006900023</v>
      </c>
      <c r="K185">
        <v>230</v>
      </c>
      <c r="L185" t="s">
        <v>433</v>
      </c>
      <c r="M185">
        <v>200001</v>
      </c>
      <c r="O185">
        <v>0</v>
      </c>
      <c r="P185" t="s">
        <v>66</v>
      </c>
      <c r="Q185">
        <v>20310</v>
      </c>
      <c r="S185">
        <v>0</v>
      </c>
      <c r="V185" s="22">
        <v>1916.74</v>
      </c>
    </row>
    <row r="186" spans="1:22" x14ac:dyDescent="0.3">
      <c r="A186" t="s">
        <v>432</v>
      </c>
      <c r="E186" t="s">
        <v>241</v>
      </c>
      <c r="H186" t="s">
        <v>325</v>
      </c>
      <c r="J186" s="23">
        <v>557006900023</v>
      </c>
      <c r="K186">
        <v>230</v>
      </c>
      <c r="L186" t="s">
        <v>434</v>
      </c>
      <c r="M186">
        <v>200001</v>
      </c>
      <c r="O186">
        <v>0</v>
      </c>
      <c r="P186" t="s">
        <v>66</v>
      </c>
      <c r="Q186" t="s">
        <v>124</v>
      </c>
      <c r="S186">
        <v>0</v>
      </c>
      <c r="V186" s="22">
        <v>1158</v>
      </c>
    </row>
    <row r="187" spans="1:22" x14ac:dyDescent="0.3">
      <c r="A187" t="s">
        <v>435</v>
      </c>
      <c r="E187" t="s">
        <v>241</v>
      </c>
      <c r="H187" t="s">
        <v>325</v>
      </c>
      <c r="J187" s="23">
        <v>457006900023</v>
      </c>
      <c r="K187">
        <v>270</v>
      </c>
      <c r="L187" t="s">
        <v>436</v>
      </c>
      <c r="M187">
        <v>199908</v>
      </c>
      <c r="O187">
        <v>0</v>
      </c>
      <c r="P187" t="s">
        <v>66</v>
      </c>
      <c r="Q187">
        <v>20310</v>
      </c>
      <c r="S187">
        <v>0</v>
      </c>
      <c r="V187" s="22">
        <v>6013.26</v>
      </c>
    </row>
    <row r="188" spans="1:22" x14ac:dyDescent="0.3">
      <c r="A188" t="s">
        <v>435</v>
      </c>
      <c r="E188" t="s">
        <v>241</v>
      </c>
      <c r="H188" t="s">
        <v>325</v>
      </c>
      <c r="J188" s="23">
        <v>557006900023</v>
      </c>
      <c r="K188">
        <v>270</v>
      </c>
      <c r="L188" t="s">
        <v>437</v>
      </c>
      <c r="M188">
        <v>199908</v>
      </c>
      <c r="O188">
        <v>0</v>
      </c>
      <c r="P188" t="s">
        <v>66</v>
      </c>
      <c r="Q188" t="s">
        <v>124</v>
      </c>
      <c r="S188">
        <v>0</v>
      </c>
      <c r="V188" s="22">
        <v>3633</v>
      </c>
    </row>
    <row r="189" spans="1:22" x14ac:dyDescent="0.3">
      <c r="A189" t="s">
        <v>438</v>
      </c>
      <c r="E189" t="s">
        <v>241</v>
      </c>
      <c r="H189" t="s">
        <v>325</v>
      </c>
      <c r="J189" s="23">
        <v>457006900023</v>
      </c>
      <c r="K189">
        <v>670</v>
      </c>
      <c r="L189" t="s">
        <v>439</v>
      </c>
      <c r="M189">
        <v>200001</v>
      </c>
      <c r="O189">
        <v>0</v>
      </c>
      <c r="P189" t="s">
        <v>66</v>
      </c>
      <c r="Q189">
        <v>20310</v>
      </c>
      <c r="S189">
        <v>0</v>
      </c>
      <c r="V189" s="22">
        <v>7839.89</v>
      </c>
    </row>
    <row r="190" spans="1:22" x14ac:dyDescent="0.3">
      <c r="A190" t="s">
        <v>438</v>
      </c>
      <c r="E190" t="s">
        <v>241</v>
      </c>
      <c r="H190" t="s">
        <v>325</v>
      </c>
      <c r="J190" s="23">
        <v>557006900023</v>
      </c>
      <c r="K190">
        <v>670</v>
      </c>
      <c r="L190" t="s">
        <v>440</v>
      </c>
      <c r="M190">
        <v>200001</v>
      </c>
      <c r="O190">
        <v>0</v>
      </c>
      <c r="P190" t="s">
        <v>66</v>
      </c>
      <c r="Q190" t="s">
        <v>124</v>
      </c>
      <c r="S190">
        <v>0</v>
      </c>
      <c r="V190" s="22">
        <v>4737</v>
      </c>
    </row>
    <row r="191" spans="1:22" x14ac:dyDescent="0.3">
      <c r="A191" t="s">
        <v>441</v>
      </c>
      <c r="E191" t="s">
        <v>241</v>
      </c>
      <c r="H191" t="s">
        <v>325</v>
      </c>
      <c r="J191" s="23">
        <v>457006900023</v>
      </c>
      <c r="K191">
        <v>780</v>
      </c>
      <c r="L191" t="s">
        <v>442</v>
      </c>
      <c r="M191">
        <v>199908</v>
      </c>
      <c r="O191">
        <v>0</v>
      </c>
      <c r="P191" t="s">
        <v>66</v>
      </c>
      <c r="Q191">
        <v>20310</v>
      </c>
      <c r="S191">
        <v>0</v>
      </c>
      <c r="V191" s="22">
        <v>31362.59</v>
      </c>
    </row>
    <row r="192" spans="1:22" x14ac:dyDescent="0.3">
      <c r="A192" t="s">
        <v>441</v>
      </c>
      <c r="E192" t="s">
        <v>241</v>
      </c>
      <c r="H192" t="s">
        <v>325</v>
      </c>
      <c r="J192" s="23">
        <v>457006900050</v>
      </c>
      <c r="K192">
        <v>780</v>
      </c>
      <c r="L192" t="s">
        <v>443</v>
      </c>
      <c r="M192">
        <v>200712</v>
      </c>
      <c r="O192">
        <v>0</v>
      </c>
      <c r="P192" t="s">
        <v>66</v>
      </c>
      <c r="Q192">
        <v>20310</v>
      </c>
      <c r="S192">
        <v>0</v>
      </c>
      <c r="V192" s="22">
        <v>15395.35</v>
      </c>
    </row>
    <row r="193" spans="1:22" x14ac:dyDescent="0.3">
      <c r="A193" t="s">
        <v>441</v>
      </c>
      <c r="E193" t="s">
        <v>241</v>
      </c>
      <c r="H193" t="s">
        <v>325</v>
      </c>
      <c r="J193" s="23">
        <v>557006900023</v>
      </c>
      <c r="K193">
        <v>780</v>
      </c>
      <c r="L193" t="s">
        <v>444</v>
      </c>
      <c r="M193">
        <v>199908</v>
      </c>
      <c r="O193">
        <v>0</v>
      </c>
      <c r="P193" t="s">
        <v>66</v>
      </c>
      <c r="Q193" t="s">
        <v>124</v>
      </c>
      <c r="S193">
        <v>0</v>
      </c>
      <c r="V193" s="22">
        <v>18948</v>
      </c>
    </row>
    <row r="194" spans="1:22" x14ac:dyDescent="0.3">
      <c r="A194" t="s">
        <v>441</v>
      </c>
      <c r="E194" t="s">
        <v>241</v>
      </c>
      <c r="H194" t="s">
        <v>325</v>
      </c>
      <c r="J194" s="23">
        <v>557006900050</v>
      </c>
      <c r="K194">
        <v>780</v>
      </c>
      <c r="L194" t="s">
        <v>445</v>
      </c>
      <c r="M194">
        <v>200712</v>
      </c>
      <c r="O194">
        <v>0</v>
      </c>
      <c r="P194" t="s">
        <v>66</v>
      </c>
      <c r="Q194" t="s">
        <v>124</v>
      </c>
      <c r="S194">
        <v>0</v>
      </c>
      <c r="V194" s="22">
        <v>6769.22</v>
      </c>
    </row>
    <row r="195" spans="1:22" x14ac:dyDescent="0.3">
      <c r="A195" t="s">
        <v>446</v>
      </c>
      <c r="E195" t="s">
        <v>447</v>
      </c>
      <c r="H195" t="s">
        <v>325</v>
      </c>
      <c r="J195" s="23">
        <v>457006900086</v>
      </c>
      <c r="K195">
        <v>780</v>
      </c>
      <c r="L195" t="s">
        <v>448</v>
      </c>
      <c r="M195">
        <v>201112</v>
      </c>
      <c r="O195">
        <v>0</v>
      </c>
      <c r="P195" t="s">
        <v>66</v>
      </c>
      <c r="Q195">
        <v>20310</v>
      </c>
      <c r="S195">
        <v>0</v>
      </c>
      <c r="V195" s="22">
        <v>10278</v>
      </c>
    </row>
    <row r="196" spans="1:22" x14ac:dyDescent="0.3">
      <c r="A196" t="s">
        <v>446</v>
      </c>
      <c r="E196" t="s">
        <v>447</v>
      </c>
      <c r="H196" t="s">
        <v>325</v>
      </c>
      <c r="J196" s="23">
        <v>557006900086</v>
      </c>
      <c r="K196">
        <v>780</v>
      </c>
      <c r="L196" t="s">
        <v>449</v>
      </c>
      <c r="M196">
        <v>201112</v>
      </c>
      <c r="O196">
        <v>0</v>
      </c>
      <c r="P196" t="s">
        <v>66</v>
      </c>
      <c r="Q196" t="s">
        <v>124</v>
      </c>
      <c r="S196">
        <v>0</v>
      </c>
      <c r="V196" s="22">
        <v>6209.01</v>
      </c>
    </row>
    <row r="197" spans="1:22" x14ac:dyDescent="0.3">
      <c r="A197" t="s">
        <v>450</v>
      </c>
      <c r="E197" t="s">
        <v>41</v>
      </c>
      <c r="J197" s="23">
        <v>453006900349</v>
      </c>
      <c r="K197">
        <v>910</v>
      </c>
      <c r="L197" t="s">
        <v>451</v>
      </c>
      <c r="M197">
        <v>201207</v>
      </c>
      <c r="O197">
        <v>0</v>
      </c>
      <c r="P197" t="s">
        <v>66</v>
      </c>
      <c r="Q197">
        <v>20310</v>
      </c>
      <c r="S197">
        <v>0</v>
      </c>
      <c r="V197" s="22">
        <v>2387.3200000000002</v>
      </c>
    </row>
    <row r="198" spans="1:22" x14ac:dyDescent="0.3">
      <c r="A198" t="s">
        <v>450</v>
      </c>
      <c r="E198" t="s">
        <v>41</v>
      </c>
      <c r="J198" s="23">
        <v>553006900349</v>
      </c>
      <c r="K198">
        <v>910</v>
      </c>
      <c r="L198" t="s">
        <v>452</v>
      </c>
      <c r="M198">
        <v>201207</v>
      </c>
      <c r="O198">
        <v>0</v>
      </c>
      <c r="P198" t="s">
        <v>66</v>
      </c>
      <c r="Q198" t="s">
        <v>124</v>
      </c>
      <c r="S198">
        <v>0</v>
      </c>
      <c r="V198" s="22">
        <v>2000.33</v>
      </c>
    </row>
    <row r="199" spans="1:22" x14ac:dyDescent="0.3">
      <c r="A199" t="s">
        <v>453</v>
      </c>
      <c r="E199" t="s">
        <v>241</v>
      </c>
      <c r="H199" t="s">
        <v>251</v>
      </c>
      <c r="J199" s="23">
        <v>457006600020</v>
      </c>
      <c r="K199">
        <v>615</v>
      </c>
      <c r="L199" t="s">
        <v>454</v>
      </c>
      <c r="M199">
        <v>199712</v>
      </c>
      <c r="O199">
        <v>0</v>
      </c>
      <c r="P199" t="s">
        <v>49</v>
      </c>
      <c r="Q199">
        <v>20310</v>
      </c>
      <c r="S199">
        <v>0</v>
      </c>
      <c r="V199" s="22">
        <v>760823.11</v>
      </c>
    </row>
    <row r="200" spans="1:22" x14ac:dyDescent="0.3">
      <c r="A200" t="s">
        <v>453</v>
      </c>
      <c r="E200" t="s">
        <v>241</v>
      </c>
      <c r="H200" t="s">
        <v>251</v>
      </c>
      <c r="J200" s="23">
        <v>557006600020</v>
      </c>
      <c r="K200">
        <v>615</v>
      </c>
      <c r="L200" t="s">
        <v>455</v>
      </c>
      <c r="M200">
        <v>199712</v>
      </c>
      <c r="O200">
        <v>0</v>
      </c>
      <c r="P200" t="s">
        <v>49</v>
      </c>
      <c r="Q200" t="s">
        <v>124</v>
      </c>
      <c r="S200">
        <v>0</v>
      </c>
      <c r="V200" s="22">
        <v>459652</v>
      </c>
    </row>
    <row r="201" spans="1:22" x14ac:dyDescent="0.3">
      <c r="A201" t="s">
        <v>456</v>
      </c>
      <c r="E201" t="s">
        <v>241</v>
      </c>
      <c r="H201" t="s">
        <v>251</v>
      </c>
      <c r="J201" s="23">
        <v>457006600020</v>
      </c>
      <c r="K201">
        <v>270</v>
      </c>
      <c r="L201" t="s">
        <v>457</v>
      </c>
      <c r="M201">
        <v>199712</v>
      </c>
      <c r="O201">
        <v>0</v>
      </c>
      <c r="P201" t="s">
        <v>49</v>
      </c>
      <c r="Q201">
        <v>20310</v>
      </c>
      <c r="S201">
        <v>0</v>
      </c>
      <c r="V201" s="22">
        <v>8592.7000000000007</v>
      </c>
    </row>
    <row r="202" spans="1:22" x14ac:dyDescent="0.3">
      <c r="A202" t="s">
        <v>456</v>
      </c>
      <c r="E202" t="s">
        <v>241</v>
      </c>
      <c r="H202" t="s">
        <v>251</v>
      </c>
      <c r="J202" s="23">
        <v>557006600020</v>
      </c>
      <c r="K202">
        <v>270</v>
      </c>
      <c r="L202" t="s">
        <v>458</v>
      </c>
      <c r="M202">
        <v>199712</v>
      </c>
      <c r="O202">
        <v>0</v>
      </c>
      <c r="P202" t="s">
        <v>49</v>
      </c>
      <c r="Q202" t="s">
        <v>124</v>
      </c>
      <c r="S202">
        <v>0</v>
      </c>
      <c r="V202" s="22">
        <v>5192</v>
      </c>
    </row>
    <row r="203" spans="1:22" x14ac:dyDescent="0.3">
      <c r="A203" t="s">
        <v>459</v>
      </c>
      <c r="E203" t="s">
        <v>241</v>
      </c>
      <c r="H203" t="s">
        <v>251</v>
      </c>
      <c r="J203" s="23">
        <v>457006600020</v>
      </c>
      <c r="K203">
        <v>780</v>
      </c>
      <c r="L203" t="s">
        <v>460</v>
      </c>
      <c r="M203">
        <v>199712</v>
      </c>
      <c r="O203">
        <v>0</v>
      </c>
      <c r="P203" t="s">
        <v>49</v>
      </c>
      <c r="Q203">
        <v>20310</v>
      </c>
      <c r="S203">
        <v>0</v>
      </c>
      <c r="V203" s="22">
        <v>117781.19</v>
      </c>
    </row>
    <row r="204" spans="1:22" x14ac:dyDescent="0.3">
      <c r="A204" t="s">
        <v>459</v>
      </c>
      <c r="E204" t="s">
        <v>241</v>
      </c>
      <c r="H204" t="s">
        <v>251</v>
      </c>
      <c r="J204" s="23">
        <v>557006600020</v>
      </c>
      <c r="K204">
        <v>780</v>
      </c>
      <c r="L204" t="s">
        <v>461</v>
      </c>
      <c r="M204">
        <v>199712</v>
      </c>
      <c r="O204">
        <v>0</v>
      </c>
      <c r="P204" t="s">
        <v>49</v>
      </c>
      <c r="Q204" t="s">
        <v>124</v>
      </c>
      <c r="S204">
        <v>0</v>
      </c>
      <c r="V204" s="22">
        <v>71158</v>
      </c>
    </row>
    <row r="205" spans="1:22" x14ac:dyDescent="0.3">
      <c r="A205" t="s">
        <v>462</v>
      </c>
      <c r="E205" t="s">
        <v>463</v>
      </c>
      <c r="H205" t="s">
        <v>251</v>
      </c>
      <c r="J205" s="23">
        <v>553005700350</v>
      </c>
      <c r="K205">
        <v>910</v>
      </c>
      <c r="L205" t="s">
        <v>464</v>
      </c>
      <c r="M205">
        <v>201309</v>
      </c>
      <c r="O205">
        <v>0</v>
      </c>
      <c r="P205" t="s">
        <v>49</v>
      </c>
      <c r="Q205" t="s">
        <v>124</v>
      </c>
      <c r="S205">
        <v>0</v>
      </c>
      <c r="V205" s="22">
        <v>120909.22</v>
      </c>
    </row>
    <row r="206" spans="1:22" x14ac:dyDescent="0.3">
      <c r="A206" t="s">
        <v>465</v>
      </c>
      <c r="E206" t="s">
        <v>466</v>
      </c>
      <c r="H206" t="s">
        <v>251</v>
      </c>
      <c r="J206" s="23">
        <v>553005700358</v>
      </c>
      <c r="K206">
        <v>910</v>
      </c>
      <c r="L206" t="s">
        <v>467</v>
      </c>
      <c r="M206">
        <v>201309</v>
      </c>
      <c r="O206">
        <v>0</v>
      </c>
      <c r="P206" t="s">
        <v>49</v>
      </c>
      <c r="Q206" t="s">
        <v>124</v>
      </c>
      <c r="S206">
        <v>0</v>
      </c>
      <c r="V206" s="22">
        <v>120909.22</v>
      </c>
    </row>
    <row r="207" spans="1:22" x14ac:dyDescent="0.3">
      <c r="A207" t="s">
        <v>468</v>
      </c>
      <c r="E207" t="s">
        <v>469</v>
      </c>
      <c r="H207" t="s">
        <v>251</v>
      </c>
      <c r="J207" s="23">
        <v>553005700359</v>
      </c>
      <c r="K207">
        <v>910</v>
      </c>
      <c r="L207" t="s">
        <v>470</v>
      </c>
      <c r="M207">
        <v>201309</v>
      </c>
      <c r="O207">
        <v>0</v>
      </c>
      <c r="P207" t="s">
        <v>49</v>
      </c>
      <c r="Q207" t="s">
        <v>124</v>
      </c>
      <c r="S207">
        <v>0</v>
      </c>
      <c r="V207" s="22">
        <v>120909.22</v>
      </c>
    </row>
    <row r="208" spans="1:22" x14ac:dyDescent="0.3">
      <c r="A208" t="s">
        <v>471</v>
      </c>
      <c r="E208" t="s">
        <v>463</v>
      </c>
      <c r="H208" t="s">
        <v>251</v>
      </c>
      <c r="J208" s="23">
        <v>553005700360</v>
      </c>
      <c r="K208">
        <v>910</v>
      </c>
      <c r="L208" t="s">
        <v>472</v>
      </c>
      <c r="M208">
        <v>201309</v>
      </c>
      <c r="O208">
        <v>0</v>
      </c>
      <c r="P208" t="s">
        <v>49</v>
      </c>
      <c r="Q208" t="s">
        <v>124</v>
      </c>
      <c r="S208">
        <v>0</v>
      </c>
      <c r="V208" s="22">
        <v>134340.99</v>
      </c>
    </row>
    <row r="209" spans="1:22" x14ac:dyDescent="0.3">
      <c r="A209" t="s">
        <v>473</v>
      </c>
      <c r="E209" t="s">
        <v>469</v>
      </c>
      <c r="H209" t="s">
        <v>251</v>
      </c>
      <c r="J209" s="23">
        <v>553005700351</v>
      </c>
      <c r="K209">
        <v>910</v>
      </c>
      <c r="L209" t="s">
        <v>474</v>
      </c>
      <c r="M209">
        <v>201309</v>
      </c>
      <c r="O209">
        <v>0</v>
      </c>
      <c r="P209" t="s">
        <v>49</v>
      </c>
      <c r="Q209" t="s">
        <v>124</v>
      </c>
      <c r="S209">
        <v>0</v>
      </c>
      <c r="V209" s="22">
        <v>120909.22</v>
      </c>
    </row>
    <row r="210" spans="1:22" x14ac:dyDescent="0.3">
      <c r="A210" t="s">
        <v>475</v>
      </c>
      <c r="E210" t="s">
        <v>469</v>
      </c>
      <c r="H210" t="s">
        <v>251</v>
      </c>
      <c r="J210" s="23">
        <v>553005700352</v>
      </c>
      <c r="K210">
        <v>910</v>
      </c>
      <c r="L210" t="s">
        <v>476</v>
      </c>
      <c r="M210">
        <v>201309</v>
      </c>
      <c r="O210">
        <v>0</v>
      </c>
      <c r="P210" t="s">
        <v>49</v>
      </c>
      <c r="Q210" t="s">
        <v>124</v>
      </c>
      <c r="S210">
        <v>0</v>
      </c>
      <c r="V210" s="22">
        <v>120909.22</v>
      </c>
    </row>
    <row r="211" spans="1:22" x14ac:dyDescent="0.3">
      <c r="A211" t="s">
        <v>477</v>
      </c>
      <c r="E211" t="s">
        <v>463</v>
      </c>
      <c r="H211" t="s">
        <v>251</v>
      </c>
      <c r="J211" s="23">
        <v>553005700353</v>
      </c>
      <c r="K211">
        <v>910</v>
      </c>
      <c r="L211" t="s">
        <v>478</v>
      </c>
      <c r="M211">
        <v>201309</v>
      </c>
      <c r="O211">
        <v>0</v>
      </c>
      <c r="P211" t="s">
        <v>49</v>
      </c>
      <c r="Q211" t="s">
        <v>124</v>
      </c>
      <c r="S211">
        <v>0</v>
      </c>
      <c r="V211" s="22">
        <v>120909.22</v>
      </c>
    </row>
    <row r="212" spans="1:22" x14ac:dyDescent="0.3">
      <c r="A212" t="s">
        <v>479</v>
      </c>
      <c r="E212" t="s">
        <v>463</v>
      </c>
      <c r="H212" t="s">
        <v>251</v>
      </c>
      <c r="J212" s="23">
        <v>553005700354</v>
      </c>
      <c r="K212">
        <v>910</v>
      </c>
      <c r="L212" t="s">
        <v>480</v>
      </c>
      <c r="M212">
        <v>201309</v>
      </c>
      <c r="O212">
        <v>0</v>
      </c>
      <c r="P212" t="s">
        <v>49</v>
      </c>
      <c r="Q212" t="s">
        <v>124</v>
      </c>
      <c r="S212">
        <v>0</v>
      </c>
      <c r="V212" s="22">
        <v>120909.22</v>
      </c>
    </row>
    <row r="213" spans="1:22" x14ac:dyDescent="0.3">
      <c r="A213" t="s">
        <v>481</v>
      </c>
      <c r="E213" t="s">
        <v>469</v>
      </c>
      <c r="H213" t="s">
        <v>251</v>
      </c>
      <c r="J213" s="23">
        <v>553005700355</v>
      </c>
      <c r="K213">
        <v>910</v>
      </c>
      <c r="L213" t="s">
        <v>482</v>
      </c>
      <c r="M213">
        <v>201309</v>
      </c>
      <c r="O213">
        <v>0</v>
      </c>
      <c r="P213" t="s">
        <v>49</v>
      </c>
      <c r="Q213" t="s">
        <v>124</v>
      </c>
      <c r="S213">
        <v>0</v>
      </c>
      <c r="V213" s="22">
        <v>120909.22</v>
      </c>
    </row>
    <row r="214" spans="1:22" x14ac:dyDescent="0.3">
      <c r="A214" t="s">
        <v>483</v>
      </c>
      <c r="E214" t="s">
        <v>484</v>
      </c>
      <c r="H214" t="s">
        <v>251</v>
      </c>
      <c r="J214" s="23">
        <v>553005700356</v>
      </c>
      <c r="K214">
        <v>910</v>
      </c>
      <c r="L214" t="s">
        <v>485</v>
      </c>
      <c r="M214">
        <v>201309</v>
      </c>
      <c r="O214">
        <v>0</v>
      </c>
      <c r="P214" t="s">
        <v>49</v>
      </c>
      <c r="Q214" t="s">
        <v>124</v>
      </c>
      <c r="S214">
        <v>0</v>
      </c>
      <c r="V214" s="22">
        <v>120909.22</v>
      </c>
    </row>
    <row r="215" spans="1:22" x14ac:dyDescent="0.3">
      <c r="A215" t="s">
        <v>486</v>
      </c>
      <c r="E215" t="s">
        <v>484</v>
      </c>
      <c r="H215" t="s">
        <v>251</v>
      </c>
      <c r="J215" s="23">
        <v>553005700357</v>
      </c>
      <c r="K215">
        <v>910</v>
      </c>
      <c r="L215" t="s">
        <v>487</v>
      </c>
      <c r="M215">
        <v>201309</v>
      </c>
      <c r="O215">
        <v>0</v>
      </c>
      <c r="P215" t="s">
        <v>49</v>
      </c>
      <c r="Q215" t="s">
        <v>124</v>
      </c>
      <c r="S215">
        <v>0</v>
      </c>
      <c r="V215" s="22">
        <v>120909.22</v>
      </c>
    </row>
    <row r="216" spans="1:22" x14ac:dyDescent="0.3">
      <c r="A216" t="s">
        <v>488</v>
      </c>
      <c r="E216" t="s">
        <v>463</v>
      </c>
      <c r="H216" t="s">
        <v>251</v>
      </c>
      <c r="J216" s="23">
        <v>553005700368</v>
      </c>
      <c r="K216">
        <v>910</v>
      </c>
      <c r="L216" t="s">
        <v>489</v>
      </c>
      <c r="M216">
        <v>201309</v>
      </c>
      <c r="O216">
        <v>0</v>
      </c>
      <c r="P216" t="s">
        <v>49</v>
      </c>
      <c r="Q216" t="s">
        <v>124</v>
      </c>
      <c r="S216">
        <v>0</v>
      </c>
      <c r="V216" s="22">
        <v>2397275.11</v>
      </c>
    </row>
    <row r="217" spans="1:22" x14ac:dyDescent="0.3">
      <c r="A217" t="s">
        <v>490</v>
      </c>
      <c r="E217" t="s">
        <v>491</v>
      </c>
      <c r="J217" s="23">
        <v>458005700001</v>
      </c>
      <c r="K217">
        <v>1075</v>
      </c>
      <c r="L217" t="s">
        <v>492</v>
      </c>
      <c r="M217">
        <v>197503</v>
      </c>
      <c r="O217">
        <v>0</v>
      </c>
      <c r="P217" t="s">
        <v>49</v>
      </c>
      <c r="Q217">
        <v>20310</v>
      </c>
      <c r="S217" s="101">
        <v>65800</v>
      </c>
      <c r="U217" t="s">
        <v>317</v>
      </c>
      <c r="V217" s="22">
        <v>379912.01</v>
      </c>
    </row>
    <row r="218" spans="1:22" x14ac:dyDescent="0.3">
      <c r="A218" t="s">
        <v>490</v>
      </c>
      <c r="E218" t="s">
        <v>241</v>
      </c>
      <c r="J218" s="23">
        <v>458005700001</v>
      </c>
      <c r="K218">
        <v>1997</v>
      </c>
      <c r="L218" t="s">
        <v>493</v>
      </c>
      <c r="M218">
        <v>199403</v>
      </c>
      <c r="O218">
        <v>0</v>
      </c>
      <c r="P218" t="s">
        <v>49</v>
      </c>
      <c r="Q218">
        <v>20310</v>
      </c>
      <c r="S218">
        <v>0</v>
      </c>
      <c r="V218" s="22">
        <v>1937004</v>
      </c>
    </row>
    <row r="219" spans="1:22" x14ac:dyDescent="0.3">
      <c r="A219" t="s">
        <v>490</v>
      </c>
      <c r="E219" t="s">
        <v>494</v>
      </c>
      <c r="J219" s="23">
        <v>558005700001</v>
      </c>
      <c r="K219">
        <v>1075</v>
      </c>
      <c r="L219" t="s">
        <v>495</v>
      </c>
      <c r="M219">
        <v>197503</v>
      </c>
      <c r="O219">
        <v>0</v>
      </c>
      <c r="P219" t="s">
        <v>49</v>
      </c>
      <c r="Q219" t="s">
        <v>124</v>
      </c>
      <c r="S219" s="101">
        <v>65800</v>
      </c>
      <c r="U219" t="s">
        <v>317</v>
      </c>
      <c r="V219" s="22">
        <v>229525</v>
      </c>
    </row>
    <row r="220" spans="1:22" x14ac:dyDescent="0.3">
      <c r="A220" t="s">
        <v>490</v>
      </c>
      <c r="E220" t="s">
        <v>241</v>
      </c>
      <c r="J220" s="23">
        <v>558005700001</v>
      </c>
      <c r="K220">
        <v>1997</v>
      </c>
      <c r="L220" t="s">
        <v>496</v>
      </c>
      <c r="M220">
        <v>199403</v>
      </c>
      <c r="O220">
        <v>0</v>
      </c>
      <c r="P220" t="s">
        <v>49</v>
      </c>
      <c r="Q220" t="s">
        <v>124</v>
      </c>
      <c r="S220">
        <v>0</v>
      </c>
      <c r="V220" s="22">
        <v>1170244</v>
      </c>
    </row>
    <row r="221" spans="1:22" x14ac:dyDescent="0.3">
      <c r="A221" t="s">
        <v>497</v>
      </c>
      <c r="E221" t="s">
        <v>498</v>
      </c>
      <c r="H221" t="s">
        <v>251</v>
      </c>
      <c r="J221" s="23">
        <v>455005720177</v>
      </c>
      <c r="K221">
        <v>1089</v>
      </c>
      <c r="L221" t="s">
        <v>499</v>
      </c>
      <c r="M221">
        <v>198809</v>
      </c>
      <c r="O221">
        <v>0</v>
      </c>
      <c r="P221" t="s">
        <v>49</v>
      </c>
      <c r="Q221">
        <v>20310</v>
      </c>
      <c r="S221">
        <v>1</v>
      </c>
      <c r="U221" t="s">
        <v>132</v>
      </c>
      <c r="V221" s="22">
        <v>17701.150000000001</v>
      </c>
    </row>
    <row r="222" spans="1:22" x14ac:dyDescent="0.3">
      <c r="A222" t="s">
        <v>497</v>
      </c>
      <c r="E222" t="s">
        <v>498</v>
      </c>
      <c r="H222" t="s">
        <v>251</v>
      </c>
      <c r="J222" s="23">
        <v>555005720177</v>
      </c>
      <c r="K222">
        <v>1089</v>
      </c>
      <c r="L222" t="s">
        <v>500</v>
      </c>
      <c r="M222">
        <v>198809</v>
      </c>
      <c r="O222">
        <v>0</v>
      </c>
      <c r="P222" t="s">
        <v>49</v>
      </c>
      <c r="Q222" t="s">
        <v>124</v>
      </c>
      <c r="S222">
        <v>1</v>
      </c>
      <c r="U222" t="s">
        <v>132</v>
      </c>
      <c r="V222" s="22">
        <v>10694</v>
      </c>
    </row>
    <row r="223" spans="1:22" x14ac:dyDescent="0.3">
      <c r="A223" t="s">
        <v>501</v>
      </c>
      <c r="E223" t="s">
        <v>241</v>
      </c>
      <c r="H223" t="s">
        <v>251</v>
      </c>
      <c r="J223" s="23">
        <v>455005730177</v>
      </c>
      <c r="K223">
        <v>1076</v>
      </c>
      <c r="L223" t="s">
        <v>502</v>
      </c>
      <c r="M223">
        <v>197509</v>
      </c>
      <c r="O223">
        <v>0</v>
      </c>
      <c r="P223" t="s">
        <v>49</v>
      </c>
      <c r="Q223">
        <v>20310</v>
      </c>
      <c r="S223">
        <v>1</v>
      </c>
      <c r="U223" t="s">
        <v>132</v>
      </c>
      <c r="V223">
        <v>913.98</v>
      </c>
    </row>
    <row r="224" spans="1:22" x14ac:dyDescent="0.3">
      <c r="A224" t="s">
        <v>503</v>
      </c>
      <c r="E224" t="s">
        <v>241</v>
      </c>
      <c r="H224" t="s">
        <v>251</v>
      </c>
      <c r="J224" s="23">
        <v>455005701000</v>
      </c>
      <c r="K224">
        <v>1997</v>
      </c>
      <c r="L224" t="s">
        <v>504</v>
      </c>
      <c r="M224">
        <v>199712</v>
      </c>
      <c r="O224">
        <v>0</v>
      </c>
      <c r="P224" t="s">
        <v>49</v>
      </c>
      <c r="Q224">
        <v>20310</v>
      </c>
      <c r="S224">
        <v>205</v>
      </c>
      <c r="U224" t="s">
        <v>159</v>
      </c>
      <c r="V224" s="22">
        <v>70761.429999999993</v>
      </c>
    </row>
    <row r="225" spans="1:22" x14ac:dyDescent="0.3">
      <c r="A225" t="s">
        <v>503</v>
      </c>
      <c r="E225" t="s">
        <v>241</v>
      </c>
      <c r="H225" t="s">
        <v>251</v>
      </c>
      <c r="J225" s="23">
        <v>555005701000</v>
      </c>
      <c r="K225">
        <v>1997</v>
      </c>
      <c r="L225" t="s">
        <v>505</v>
      </c>
      <c r="M225">
        <v>199712</v>
      </c>
      <c r="O225">
        <v>0</v>
      </c>
      <c r="P225" t="s">
        <v>49</v>
      </c>
      <c r="Q225" t="s">
        <v>124</v>
      </c>
      <c r="S225">
        <v>205</v>
      </c>
      <c r="U225" t="s">
        <v>159</v>
      </c>
      <c r="V225" s="22">
        <v>42751</v>
      </c>
    </row>
    <row r="226" spans="1:22" x14ac:dyDescent="0.3">
      <c r="A226" t="s">
        <v>506</v>
      </c>
      <c r="E226" t="s">
        <v>241</v>
      </c>
      <c r="H226" t="s">
        <v>251</v>
      </c>
      <c r="J226" s="23">
        <v>455005701200</v>
      </c>
      <c r="K226">
        <v>1997</v>
      </c>
      <c r="L226" t="s">
        <v>507</v>
      </c>
      <c r="M226">
        <v>199712</v>
      </c>
      <c r="O226">
        <v>0</v>
      </c>
      <c r="P226" t="s">
        <v>49</v>
      </c>
      <c r="Q226">
        <v>20310</v>
      </c>
      <c r="S226">
        <v>283</v>
      </c>
      <c r="U226" t="s">
        <v>159</v>
      </c>
      <c r="V226" s="22">
        <v>116641.59</v>
      </c>
    </row>
    <row r="227" spans="1:22" x14ac:dyDescent="0.3">
      <c r="A227" t="s">
        <v>506</v>
      </c>
      <c r="E227" t="s">
        <v>241</v>
      </c>
      <c r="H227" t="s">
        <v>251</v>
      </c>
      <c r="J227" s="23">
        <v>555005701200</v>
      </c>
      <c r="K227">
        <v>1997</v>
      </c>
      <c r="L227" t="s">
        <v>508</v>
      </c>
      <c r="M227">
        <v>199712</v>
      </c>
      <c r="O227">
        <v>0</v>
      </c>
      <c r="P227" t="s">
        <v>49</v>
      </c>
      <c r="Q227" t="s">
        <v>124</v>
      </c>
      <c r="S227">
        <v>283</v>
      </c>
      <c r="U227" t="s">
        <v>159</v>
      </c>
      <c r="V227" s="22">
        <v>70469</v>
      </c>
    </row>
    <row r="228" spans="1:22" x14ac:dyDescent="0.3">
      <c r="A228" t="s">
        <v>509</v>
      </c>
      <c r="E228" t="s">
        <v>241</v>
      </c>
      <c r="H228" t="s">
        <v>251</v>
      </c>
      <c r="J228" s="23">
        <v>455005701600</v>
      </c>
      <c r="K228">
        <v>1997</v>
      </c>
      <c r="L228" t="s">
        <v>510</v>
      </c>
      <c r="M228">
        <v>199712</v>
      </c>
      <c r="O228">
        <v>0</v>
      </c>
      <c r="P228" t="s">
        <v>49</v>
      </c>
      <c r="Q228">
        <v>20310</v>
      </c>
      <c r="S228">
        <v>168</v>
      </c>
      <c r="U228" t="s">
        <v>159</v>
      </c>
      <c r="V228" s="22">
        <v>99118.07</v>
      </c>
    </row>
    <row r="229" spans="1:22" x14ac:dyDescent="0.3">
      <c r="A229" t="s">
        <v>509</v>
      </c>
      <c r="E229" t="s">
        <v>241</v>
      </c>
      <c r="H229" t="s">
        <v>251</v>
      </c>
      <c r="J229" s="23">
        <v>555005701600</v>
      </c>
      <c r="K229">
        <v>1997</v>
      </c>
      <c r="L229" t="s">
        <v>511</v>
      </c>
      <c r="M229">
        <v>199712</v>
      </c>
      <c r="O229">
        <v>0</v>
      </c>
      <c r="P229" t="s">
        <v>49</v>
      </c>
      <c r="Q229" t="s">
        <v>124</v>
      </c>
      <c r="S229">
        <v>168</v>
      </c>
      <c r="U229" t="s">
        <v>159</v>
      </c>
      <c r="V229" s="22">
        <v>59883</v>
      </c>
    </row>
    <row r="230" spans="1:22" x14ac:dyDescent="0.3">
      <c r="A230" t="s">
        <v>512</v>
      </c>
      <c r="E230" t="s">
        <v>241</v>
      </c>
      <c r="H230" t="s">
        <v>251</v>
      </c>
      <c r="J230" s="23">
        <v>455005702000</v>
      </c>
      <c r="K230">
        <v>1997</v>
      </c>
      <c r="L230" t="s">
        <v>513</v>
      </c>
      <c r="M230">
        <v>199712</v>
      </c>
      <c r="O230">
        <v>0</v>
      </c>
      <c r="P230" t="s">
        <v>49</v>
      </c>
      <c r="Q230">
        <v>20310</v>
      </c>
      <c r="S230">
        <v>236</v>
      </c>
      <c r="U230" t="s">
        <v>159</v>
      </c>
      <c r="V230" s="22">
        <v>176977.76</v>
      </c>
    </row>
    <row r="231" spans="1:22" x14ac:dyDescent="0.3">
      <c r="A231" t="s">
        <v>512</v>
      </c>
      <c r="E231" t="s">
        <v>241</v>
      </c>
      <c r="H231" t="s">
        <v>251</v>
      </c>
      <c r="J231" s="23">
        <v>555005702000</v>
      </c>
      <c r="K231">
        <v>1997</v>
      </c>
      <c r="L231" t="s">
        <v>514</v>
      </c>
      <c r="M231">
        <v>199712</v>
      </c>
      <c r="O231">
        <v>0</v>
      </c>
      <c r="P231" t="s">
        <v>49</v>
      </c>
      <c r="Q231" t="s">
        <v>124</v>
      </c>
      <c r="S231">
        <v>236</v>
      </c>
      <c r="U231" t="s">
        <v>159</v>
      </c>
      <c r="V231" s="22">
        <v>106921.32</v>
      </c>
    </row>
    <row r="232" spans="1:22" x14ac:dyDescent="0.3">
      <c r="A232" t="s">
        <v>515</v>
      </c>
      <c r="E232" t="s">
        <v>241</v>
      </c>
      <c r="H232" t="s">
        <v>251</v>
      </c>
      <c r="J232" s="23">
        <v>455005700300</v>
      </c>
      <c r="K232">
        <v>1085</v>
      </c>
      <c r="L232" t="s">
        <v>516</v>
      </c>
      <c r="M232">
        <v>198409</v>
      </c>
      <c r="O232">
        <v>0</v>
      </c>
      <c r="P232" t="s">
        <v>49</v>
      </c>
      <c r="Q232">
        <v>20310</v>
      </c>
      <c r="S232">
        <v>658</v>
      </c>
      <c r="U232" t="s">
        <v>159</v>
      </c>
      <c r="V232" s="22">
        <v>5838.77</v>
      </c>
    </row>
    <row r="233" spans="1:22" x14ac:dyDescent="0.3">
      <c r="A233" t="s">
        <v>515</v>
      </c>
      <c r="E233" t="s">
        <v>241</v>
      </c>
      <c r="H233" t="s">
        <v>251</v>
      </c>
      <c r="J233" s="23">
        <v>555005700300</v>
      </c>
      <c r="K233">
        <v>1085</v>
      </c>
      <c r="L233" t="s">
        <v>517</v>
      </c>
      <c r="M233">
        <v>198409</v>
      </c>
      <c r="O233">
        <v>0</v>
      </c>
      <c r="P233" t="s">
        <v>49</v>
      </c>
      <c r="Q233" t="s">
        <v>124</v>
      </c>
      <c r="S233">
        <v>658</v>
      </c>
      <c r="U233" t="s">
        <v>159</v>
      </c>
      <c r="V233" s="22">
        <v>3527</v>
      </c>
    </row>
    <row r="234" spans="1:22" x14ac:dyDescent="0.3">
      <c r="A234" t="s">
        <v>518</v>
      </c>
      <c r="E234" t="s">
        <v>241</v>
      </c>
      <c r="H234" t="s">
        <v>251</v>
      </c>
      <c r="J234" s="23">
        <v>455005703000</v>
      </c>
      <c r="K234">
        <v>1997</v>
      </c>
      <c r="L234" t="s">
        <v>519</v>
      </c>
      <c r="M234">
        <v>199709</v>
      </c>
      <c r="O234">
        <v>0</v>
      </c>
      <c r="P234" t="s">
        <v>49</v>
      </c>
      <c r="Q234">
        <v>20310</v>
      </c>
      <c r="S234" s="101">
        <v>7917</v>
      </c>
      <c r="U234" t="s">
        <v>159</v>
      </c>
      <c r="V234" s="22">
        <v>6585992.25</v>
      </c>
    </row>
    <row r="235" spans="1:22" x14ac:dyDescent="0.3">
      <c r="A235" t="s">
        <v>518</v>
      </c>
      <c r="E235" t="s">
        <v>241</v>
      </c>
      <c r="H235" t="s">
        <v>251</v>
      </c>
      <c r="J235" s="23">
        <v>555005703000</v>
      </c>
      <c r="K235">
        <v>1997</v>
      </c>
      <c r="L235" t="s">
        <v>520</v>
      </c>
      <c r="M235">
        <v>199709</v>
      </c>
      <c r="O235">
        <v>0</v>
      </c>
      <c r="P235" t="s">
        <v>49</v>
      </c>
      <c r="Q235" t="s">
        <v>124</v>
      </c>
      <c r="S235" s="101">
        <v>7917</v>
      </c>
      <c r="U235" t="s">
        <v>159</v>
      </c>
      <c r="V235" s="22">
        <v>3940719.12</v>
      </c>
    </row>
    <row r="236" spans="1:22" x14ac:dyDescent="0.3">
      <c r="A236" t="s">
        <v>521</v>
      </c>
      <c r="E236" t="s">
        <v>241</v>
      </c>
      <c r="H236" t="s">
        <v>251</v>
      </c>
      <c r="J236" s="23">
        <v>455005700400</v>
      </c>
      <c r="K236">
        <v>1085</v>
      </c>
      <c r="L236" t="s">
        <v>522</v>
      </c>
      <c r="M236">
        <v>198409</v>
      </c>
      <c r="O236">
        <v>0</v>
      </c>
      <c r="P236" t="s">
        <v>49</v>
      </c>
      <c r="Q236">
        <v>20310</v>
      </c>
      <c r="S236" s="101">
        <v>1110</v>
      </c>
      <c r="U236" t="s">
        <v>159</v>
      </c>
      <c r="V236" s="22">
        <v>12145.5</v>
      </c>
    </row>
    <row r="237" spans="1:22" x14ac:dyDescent="0.3">
      <c r="A237" t="s">
        <v>521</v>
      </c>
      <c r="E237" t="s">
        <v>241</v>
      </c>
      <c r="H237" t="s">
        <v>251</v>
      </c>
      <c r="J237" s="23">
        <v>455005700400</v>
      </c>
      <c r="K237">
        <v>1997</v>
      </c>
      <c r="L237" t="s">
        <v>523</v>
      </c>
      <c r="M237">
        <v>199712</v>
      </c>
      <c r="O237">
        <v>0</v>
      </c>
      <c r="P237" t="s">
        <v>49</v>
      </c>
      <c r="Q237">
        <v>20310</v>
      </c>
      <c r="S237">
        <v>289</v>
      </c>
      <c r="U237" t="s">
        <v>159</v>
      </c>
      <c r="V237" s="22">
        <v>41381.300000000003</v>
      </c>
    </row>
    <row r="238" spans="1:22" x14ac:dyDescent="0.3">
      <c r="A238" t="s">
        <v>521</v>
      </c>
      <c r="E238" t="s">
        <v>241</v>
      </c>
      <c r="H238" t="s">
        <v>251</v>
      </c>
      <c r="J238" s="23">
        <v>555005700400</v>
      </c>
      <c r="K238">
        <v>1085</v>
      </c>
      <c r="L238" t="s">
        <v>524</v>
      </c>
      <c r="M238">
        <v>198409</v>
      </c>
      <c r="O238">
        <v>0</v>
      </c>
      <c r="P238" t="s">
        <v>49</v>
      </c>
      <c r="Q238" t="s">
        <v>124</v>
      </c>
      <c r="S238" s="101">
        <v>1110</v>
      </c>
      <c r="U238" t="s">
        <v>159</v>
      </c>
      <c r="V238" s="22">
        <v>7337</v>
      </c>
    </row>
    <row r="239" spans="1:22" x14ac:dyDescent="0.3">
      <c r="A239" t="s">
        <v>521</v>
      </c>
      <c r="E239" t="s">
        <v>241</v>
      </c>
      <c r="H239" t="s">
        <v>251</v>
      </c>
      <c r="J239" s="23">
        <v>555005700400</v>
      </c>
      <c r="K239">
        <v>1997</v>
      </c>
      <c r="L239" t="s">
        <v>525</v>
      </c>
      <c r="M239">
        <v>199712</v>
      </c>
      <c r="O239">
        <v>0</v>
      </c>
      <c r="P239" t="s">
        <v>49</v>
      </c>
      <c r="Q239" t="s">
        <v>124</v>
      </c>
      <c r="S239">
        <v>289</v>
      </c>
      <c r="U239" t="s">
        <v>159</v>
      </c>
      <c r="V239" s="22">
        <v>25001</v>
      </c>
    </row>
    <row r="240" spans="1:22" x14ac:dyDescent="0.3">
      <c r="A240" t="s">
        <v>526</v>
      </c>
      <c r="E240" t="s">
        <v>241</v>
      </c>
      <c r="H240" t="s">
        <v>251</v>
      </c>
      <c r="J240" s="23">
        <v>455005700800</v>
      </c>
      <c r="K240">
        <v>1084</v>
      </c>
      <c r="L240" t="s">
        <v>527</v>
      </c>
      <c r="M240">
        <v>198309</v>
      </c>
      <c r="O240">
        <v>0</v>
      </c>
      <c r="P240" t="s">
        <v>49</v>
      </c>
      <c r="Q240">
        <v>20310</v>
      </c>
      <c r="S240">
        <v>171</v>
      </c>
      <c r="U240" t="s">
        <v>159</v>
      </c>
      <c r="V240" s="22">
        <v>11932.62</v>
      </c>
    </row>
    <row r="241" spans="1:22" x14ac:dyDescent="0.3">
      <c r="A241" t="s">
        <v>526</v>
      </c>
      <c r="E241" t="s">
        <v>241</v>
      </c>
      <c r="H241" t="s">
        <v>251</v>
      </c>
      <c r="J241" s="23">
        <v>555005700800</v>
      </c>
      <c r="K241">
        <v>1084</v>
      </c>
      <c r="L241" t="s">
        <v>528</v>
      </c>
      <c r="M241">
        <v>198309</v>
      </c>
      <c r="O241">
        <v>0</v>
      </c>
      <c r="P241" t="s">
        <v>49</v>
      </c>
      <c r="Q241" t="s">
        <v>124</v>
      </c>
      <c r="S241">
        <v>171</v>
      </c>
      <c r="U241" t="s">
        <v>159</v>
      </c>
      <c r="V241" s="22">
        <v>7209</v>
      </c>
    </row>
    <row r="242" spans="1:22" x14ac:dyDescent="0.3">
      <c r="A242" t="s">
        <v>529</v>
      </c>
      <c r="E242" t="s">
        <v>241</v>
      </c>
      <c r="H242" t="s">
        <v>251</v>
      </c>
      <c r="J242" s="23">
        <v>455005703000</v>
      </c>
      <c r="K242">
        <v>2008</v>
      </c>
      <c r="L242" t="s">
        <v>530</v>
      </c>
      <c r="M242">
        <v>200801</v>
      </c>
      <c r="O242">
        <v>201808</v>
      </c>
      <c r="P242" t="s">
        <v>49</v>
      </c>
      <c r="Q242">
        <v>20310</v>
      </c>
      <c r="S242">
        <v>0</v>
      </c>
      <c r="U242" t="s">
        <v>159</v>
      </c>
      <c r="V242">
        <v>0</v>
      </c>
    </row>
    <row r="243" spans="1:22" x14ac:dyDescent="0.3">
      <c r="A243" t="s">
        <v>529</v>
      </c>
      <c r="E243" t="s">
        <v>241</v>
      </c>
      <c r="H243" t="s">
        <v>251</v>
      </c>
      <c r="J243" s="23">
        <v>455005703000</v>
      </c>
      <c r="K243">
        <v>2009</v>
      </c>
      <c r="L243" t="s">
        <v>531</v>
      </c>
      <c r="M243">
        <v>200909</v>
      </c>
      <c r="O243">
        <v>201808</v>
      </c>
      <c r="P243" t="s">
        <v>49</v>
      </c>
      <c r="Q243">
        <v>20310</v>
      </c>
      <c r="S243">
        <v>0</v>
      </c>
      <c r="U243" t="s">
        <v>159</v>
      </c>
      <c r="V243">
        <v>0</v>
      </c>
    </row>
    <row r="244" spans="1:22" x14ac:dyDescent="0.3">
      <c r="A244" t="s">
        <v>529</v>
      </c>
      <c r="E244" t="s">
        <v>241</v>
      </c>
      <c r="H244" t="s">
        <v>251</v>
      </c>
      <c r="J244" s="23">
        <v>455005703000</v>
      </c>
      <c r="K244">
        <v>2010</v>
      </c>
      <c r="L244" t="s">
        <v>532</v>
      </c>
      <c r="M244">
        <v>201001</v>
      </c>
      <c r="O244">
        <v>201808</v>
      </c>
      <c r="P244" t="s">
        <v>49</v>
      </c>
      <c r="Q244">
        <v>20310</v>
      </c>
      <c r="S244">
        <v>0</v>
      </c>
      <c r="U244" t="s">
        <v>159</v>
      </c>
      <c r="V244">
        <v>0</v>
      </c>
    </row>
    <row r="245" spans="1:22" x14ac:dyDescent="0.3">
      <c r="A245" t="s">
        <v>529</v>
      </c>
      <c r="E245" t="s">
        <v>241</v>
      </c>
      <c r="H245" t="s">
        <v>251</v>
      </c>
      <c r="J245" s="23">
        <v>455005703000</v>
      </c>
      <c r="K245">
        <v>2012</v>
      </c>
      <c r="L245" t="s">
        <v>533</v>
      </c>
      <c r="M245">
        <v>201210</v>
      </c>
      <c r="O245">
        <v>201808</v>
      </c>
      <c r="P245" t="s">
        <v>49</v>
      </c>
      <c r="Q245">
        <v>20310</v>
      </c>
      <c r="S245">
        <v>0</v>
      </c>
      <c r="U245" t="s">
        <v>159</v>
      </c>
      <c r="V245">
        <v>0</v>
      </c>
    </row>
    <row r="246" spans="1:22" x14ac:dyDescent="0.3">
      <c r="A246" t="s">
        <v>529</v>
      </c>
      <c r="E246" t="s">
        <v>241</v>
      </c>
      <c r="H246" t="s">
        <v>251</v>
      </c>
      <c r="J246" s="23">
        <v>455005703000</v>
      </c>
      <c r="K246">
        <v>2013</v>
      </c>
      <c r="L246" t="s">
        <v>534</v>
      </c>
      <c r="M246">
        <v>201306</v>
      </c>
      <c r="O246">
        <v>201808</v>
      </c>
      <c r="P246" t="s">
        <v>49</v>
      </c>
      <c r="Q246">
        <v>20310</v>
      </c>
      <c r="S246">
        <v>0</v>
      </c>
      <c r="U246" t="s">
        <v>159</v>
      </c>
      <c r="V246">
        <v>0</v>
      </c>
    </row>
    <row r="247" spans="1:22" x14ac:dyDescent="0.3">
      <c r="A247" t="s">
        <v>529</v>
      </c>
      <c r="E247" t="s">
        <v>241</v>
      </c>
      <c r="H247" t="s">
        <v>251</v>
      </c>
      <c r="J247" s="23">
        <v>555005703000</v>
      </c>
      <c r="K247">
        <v>2008</v>
      </c>
      <c r="L247" t="s">
        <v>535</v>
      </c>
      <c r="M247">
        <v>200801</v>
      </c>
      <c r="O247">
        <v>201808</v>
      </c>
      <c r="P247" t="s">
        <v>49</v>
      </c>
      <c r="Q247" t="s">
        <v>124</v>
      </c>
      <c r="S247">
        <v>0</v>
      </c>
      <c r="U247" t="s">
        <v>159</v>
      </c>
      <c r="V247">
        <v>0</v>
      </c>
    </row>
    <row r="248" spans="1:22" x14ac:dyDescent="0.3">
      <c r="A248" t="s">
        <v>529</v>
      </c>
      <c r="E248" t="s">
        <v>241</v>
      </c>
      <c r="H248" t="s">
        <v>251</v>
      </c>
      <c r="J248" s="23">
        <v>555005703000</v>
      </c>
      <c r="K248">
        <v>2009</v>
      </c>
      <c r="L248" t="s">
        <v>536</v>
      </c>
      <c r="M248">
        <v>200909</v>
      </c>
      <c r="O248">
        <v>201808</v>
      </c>
      <c r="P248" t="s">
        <v>49</v>
      </c>
      <c r="Q248" t="s">
        <v>124</v>
      </c>
      <c r="S248">
        <v>0</v>
      </c>
      <c r="U248" t="s">
        <v>159</v>
      </c>
      <c r="V248">
        <v>0</v>
      </c>
    </row>
    <row r="249" spans="1:22" x14ac:dyDescent="0.3">
      <c r="A249" t="s">
        <v>529</v>
      </c>
      <c r="E249" t="s">
        <v>241</v>
      </c>
      <c r="H249" t="s">
        <v>251</v>
      </c>
      <c r="J249" s="23">
        <v>555005703000</v>
      </c>
      <c r="K249">
        <v>2010</v>
      </c>
      <c r="L249" t="s">
        <v>537</v>
      </c>
      <c r="M249">
        <v>201001</v>
      </c>
      <c r="O249">
        <v>201808</v>
      </c>
      <c r="P249" t="s">
        <v>49</v>
      </c>
      <c r="Q249" t="s">
        <v>124</v>
      </c>
      <c r="S249">
        <v>0</v>
      </c>
      <c r="U249" t="s">
        <v>159</v>
      </c>
      <c r="V249">
        <v>0</v>
      </c>
    </row>
    <row r="250" spans="1:22" x14ac:dyDescent="0.3">
      <c r="A250" t="s">
        <v>529</v>
      </c>
      <c r="E250" t="s">
        <v>241</v>
      </c>
      <c r="H250" t="s">
        <v>251</v>
      </c>
      <c r="J250" s="23">
        <v>555005703000</v>
      </c>
      <c r="K250">
        <v>2012</v>
      </c>
      <c r="L250" t="s">
        <v>538</v>
      </c>
      <c r="M250">
        <v>201210</v>
      </c>
      <c r="O250">
        <v>201808</v>
      </c>
      <c r="P250" t="s">
        <v>49</v>
      </c>
      <c r="Q250" t="s">
        <v>124</v>
      </c>
      <c r="S250">
        <v>0</v>
      </c>
      <c r="U250" t="s">
        <v>159</v>
      </c>
      <c r="V250">
        <v>0</v>
      </c>
    </row>
    <row r="251" spans="1:22" x14ac:dyDescent="0.3">
      <c r="A251" t="s">
        <v>529</v>
      </c>
      <c r="E251" t="s">
        <v>241</v>
      </c>
      <c r="H251" t="s">
        <v>251</v>
      </c>
      <c r="J251" s="23">
        <v>555005703000</v>
      </c>
      <c r="K251">
        <v>2013</v>
      </c>
      <c r="L251" t="s">
        <v>539</v>
      </c>
      <c r="M251">
        <v>201306</v>
      </c>
      <c r="O251">
        <v>201808</v>
      </c>
      <c r="P251" t="s">
        <v>49</v>
      </c>
      <c r="Q251" t="s">
        <v>124</v>
      </c>
      <c r="S251">
        <v>0</v>
      </c>
      <c r="U251" t="s">
        <v>159</v>
      </c>
      <c r="V251">
        <v>0</v>
      </c>
    </row>
    <row r="252" spans="1:22" x14ac:dyDescent="0.3">
      <c r="A252" t="s">
        <v>540</v>
      </c>
      <c r="E252" t="s">
        <v>241</v>
      </c>
      <c r="H252" t="s">
        <v>251</v>
      </c>
      <c r="J252" s="23">
        <v>455005739999</v>
      </c>
      <c r="K252">
        <v>1997</v>
      </c>
      <c r="L252" t="s">
        <v>541</v>
      </c>
      <c r="M252">
        <v>199712</v>
      </c>
      <c r="O252">
        <v>0</v>
      </c>
      <c r="P252" t="s">
        <v>49</v>
      </c>
      <c r="Q252">
        <v>20310</v>
      </c>
      <c r="S252">
        <v>1</v>
      </c>
      <c r="U252" t="s">
        <v>132</v>
      </c>
      <c r="V252" s="22">
        <v>26912.5</v>
      </c>
    </row>
    <row r="253" spans="1:22" x14ac:dyDescent="0.3">
      <c r="A253" t="s">
        <v>540</v>
      </c>
      <c r="E253" t="s">
        <v>241</v>
      </c>
      <c r="H253" t="s">
        <v>251</v>
      </c>
      <c r="J253" s="23">
        <v>555005739999</v>
      </c>
      <c r="K253">
        <v>1997</v>
      </c>
      <c r="L253" t="s">
        <v>542</v>
      </c>
      <c r="M253">
        <v>199712</v>
      </c>
      <c r="O253">
        <v>0</v>
      </c>
      <c r="P253" t="s">
        <v>49</v>
      </c>
      <c r="Q253" t="s">
        <v>124</v>
      </c>
      <c r="S253">
        <v>1</v>
      </c>
      <c r="U253" t="s">
        <v>132</v>
      </c>
      <c r="V253" s="22">
        <v>16259</v>
      </c>
    </row>
    <row r="254" spans="1:22" x14ac:dyDescent="0.3">
      <c r="A254" t="s">
        <v>543</v>
      </c>
      <c r="E254" t="s">
        <v>241</v>
      </c>
      <c r="H254" t="s">
        <v>251</v>
      </c>
      <c r="J254" s="23">
        <v>455005729999</v>
      </c>
      <c r="K254">
        <v>1997</v>
      </c>
      <c r="L254" t="s">
        <v>544</v>
      </c>
      <c r="M254">
        <v>199712</v>
      </c>
      <c r="O254">
        <v>0</v>
      </c>
      <c r="P254" t="s">
        <v>49</v>
      </c>
      <c r="Q254">
        <v>20310</v>
      </c>
      <c r="S254">
        <v>1</v>
      </c>
      <c r="U254" t="s">
        <v>132</v>
      </c>
      <c r="V254" s="22">
        <v>19811.96</v>
      </c>
    </row>
    <row r="255" spans="1:22" x14ac:dyDescent="0.3">
      <c r="A255" t="s">
        <v>543</v>
      </c>
      <c r="E255" t="s">
        <v>241</v>
      </c>
      <c r="H255" t="s">
        <v>251</v>
      </c>
      <c r="J255" s="23">
        <v>555005729999</v>
      </c>
      <c r="K255">
        <v>1997</v>
      </c>
      <c r="L255" t="s">
        <v>545</v>
      </c>
      <c r="M255">
        <v>199712</v>
      </c>
      <c r="O255">
        <v>0</v>
      </c>
      <c r="P255" t="s">
        <v>49</v>
      </c>
      <c r="Q255" t="s">
        <v>124</v>
      </c>
      <c r="S255">
        <v>1</v>
      </c>
      <c r="U255" t="s">
        <v>132</v>
      </c>
      <c r="V255" s="22">
        <v>11969</v>
      </c>
    </row>
    <row r="256" spans="1:22" x14ac:dyDescent="0.3">
      <c r="A256" t="s">
        <v>546</v>
      </c>
      <c r="E256" t="s">
        <v>241</v>
      </c>
      <c r="H256" t="s">
        <v>251</v>
      </c>
      <c r="J256" s="23">
        <v>457005700021</v>
      </c>
      <c r="K256">
        <v>615</v>
      </c>
      <c r="L256" t="s">
        <v>547</v>
      </c>
      <c r="M256">
        <v>199901</v>
      </c>
      <c r="O256">
        <v>0</v>
      </c>
      <c r="P256" t="s">
        <v>49</v>
      </c>
      <c r="Q256">
        <v>20310</v>
      </c>
      <c r="S256">
        <v>0</v>
      </c>
      <c r="V256" s="22">
        <v>1563461.43</v>
      </c>
    </row>
    <row r="257" spans="1:22" x14ac:dyDescent="0.3">
      <c r="A257" t="s">
        <v>546</v>
      </c>
      <c r="E257" t="s">
        <v>241</v>
      </c>
      <c r="H257" t="s">
        <v>251</v>
      </c>
      <c r="J257" s="23">
        <v>557005700021</v>
      </c>
      <c r="K257">
        <v>615</v>
      </c>
      <c r="L257" t="s">
        <v>548</v>
      </c>
      <c r="M257">
        <v>199901</v>
      </c>
      <c r="O257">
        <v>0</v>
      </c>
      <c r="P257" t="s">
        <v>49</v>
      </c>
      <c r="Q257" t="s">
        <v>124</v>
      </c>
      <c r="S257">
        <v>0</v>
      </c>
      <c r="V257" s="22">
        <v>944569</v>
      </c>
    </row>
    <row r="258" spans="1:22" x14ac:dyDescent="0.3">
      <c r="A258" t="s">
        <v>549</v>
      </c>
      <c r="E258" t="s">
        <v>241</v>
      </c>
      <c r="H258" t="s">
        <v>251</v>
      </c>
      <c r="J258" s="23">
        <v>457005700021</v>
      </c>
      <c r="K258">
        <v>270</v>
      </c>
      <c r="L258" t="s">
        <v>550</v>
      </c>
      <c r="M258">
        <v>199901</v>
      </c>
      <c r="O258">
        <v>0</v>
      </c>
      <c r="P258" t="s">
        <v>49</v>
      </c>
      <c r="Q258">
        <v>20310</v>
      </c>
      <c r="S258">
        <v>0</v>
      </c>
      <c r="V258" s="22">
        <v>9423.92</v>
      </c>
    </row>
    <row r="259" spans="1:22" x14ac:dyDescent="0.3">
      <c r="A259" t="s">
        <v>549</v>
      </c>
      <c r="E259" t="s">
        <v>241</v>
      </c>
      <c r="H259" t="s">
        <v>251</v>
      </c>
      <c r="J259" s="23">
        <v>557005700021</v>
      </c>
      <c r="K259">
        <v>270</v>
      </c>
      <c r="L259" t="s">
        <v>551</v>
      </c>
      <c r="M259">
        <v>199901</v>
      </c>
      <c r="O259">
        <v>0</v>
      </c>
      <c r="P259" t="s">
        <v>49</v>
      </c>
      <c r="Q259" t="s">
        <v>124</v>
      </c>
      <c r="S259">
        <v>0</v>
      </c>
      <c r="V259" s="22">
        <v>5693</v>
      </c>
    </row>
    <row r="260" spans="1:22" x14ac:dyDescent="0.3">
      <c r="A260" t="s">
        <v>552</v>
      </c>
      <c r="E260" t="s">
        <v>241</v>
      </c>
      <c r="H260" t="s">
        <v>251</v>
      </c>
      <c r="J260" s="23">
        <v>457005700021</v>
      </c>
      <c r="K260">
        <v>780</v>
      </c>
      <c r="L260" t="s">
        <v>553</v>
      </c>
      <c r="M260">
        <v>199901</v>
      </c>
      <c r="O260">
        <v>0</v>
      </c>
      <c r="P260" t="s">
        <v>49</v>
      </c>
      <c r="Q260">
        <v>20310</v>
      </c>
      <c r="S260">
        <v>0</v>
      </c>
      <c r="V260" s="22">
        <v>11704.32</v>
      </c>
    </row>
    <row r="261" spans="1:22" x14ac:dyDescent="0.3">
      <c r="A261" t="s">
        <v>552</v>
      </c>
      <c r="E261" t="s">
        <v>241</v>
      </c>
      <c r="H261" t="s">
        <v>251</v>
      </c>
      <c r="J261" s="23">
        <v>457005700049</v>
      </c>
      <c r="K261">
        <v>780</v>
      </c>
      <c r="L261" t="s">
        <v>554</v>
      </c>
      <c r="M261">
        <v>200712</v>
      </c>
      <c r="O261">
        <v>0</v>
      </c>
      <c r="P261" t="s">
        <v>49</v>
      </c>
      <c r="Q261">
        <v>20310</v>
      </c>
      <c r="S261">
        <v>0</v>
      </c>
      <c r="V261" s="22">
        <v>15395.35</v>
      </c>
    </row>
    <row r="262" spans="1:22" x14ac:dyDescent="0.3">
      <c r="A262" t="s">
        <v>552</v>
      </c>
      <c r="E262" t="s">
        <v>241</v>
      </c>
      <c r="H262" t="s">
        <v>251</v>
      </c>
      <c r="J262" s="23">
        <v>557005700021</v>
      </c>
      <c r="K262">
        <v>780</v>
      </c>
      <c r="L262" t="s">
        <v>555</v>
      </c>
      <c r="M262">
        <v>199901</v>
      </c>
      <c r="O262">
        <v>0</v>
      </c>
      <c r="P262" t="s">
        <v>49</v>
      </c>
      <c r="Q262" t="s">
        <v>124</v>
      </c>
      <c r="S262">
        <v>0</v>
      </c>
      <c r="V262" s="22">
        <v>7071</v>
      </c>
    </row>
    <row r="263" spans="1:22" x14ac:dyDescent="0.3">
      <c r="A263" t="s">
        <v>552</v>
      </c>
      <c r="E263" t="s">
        <v>241</v>
      </c>
      <c r="H263" t="s">
        <v>251</v>
      </c>
      <c r="J263" s="23">
        <v>557005700049</v>
      </c>
      <c r="K263">
        <v>780</v>
      </c>
      <c r="L263" t="s">
        <v>556</v>
      </c>
      <c r="M263">
        <v>200712</v>
      </c>
      <c r="O263">
        <v>0</v>
      </c>
      <c r="P263" t="s">
        <v>49</v>
      </c>
      <c r="Q263" t="s">
        <v>124</v>
      </c>
      <c r="S263">
        <v>0</v>
      </c>
      <c r="V263" s="22">
        <v>6769.22</v>
      </c>
    </row>
    <row r="264" spans="1:22" x14ac:dyDescent="0.3">
      <c r="A264" t="s">
        <v>557</v>
      </c>
      <c r="E264" t="s">
        <v>241</v>
      </c>
      <c r="H264" t="s">
        <v>251</v>
      </c>
      <c r="J264" s="23">
        <v>457005700155</v>
      </c>
      <c r="K264">
        <v>780</v>
      </c>
      <c r="L264" t="s">
        <v>558</v>
      </c>
      <c r="M264">
        <v>201609</v>
      </c>
      <c r="O264">
        <v>0</v>
      </c>
      <c r="P264" t="s">
        <v>49</v>
      </c>
      <c r="Q264">
        <v>20310</v>
      </c>
      <c r="S264">
        <v>0</v>
      </c>
      <c r="V264" s="22">
        <v>31245.87</v>
      </c>
    </row>
    <row r="265" spans="1:22" x14ac:dyDescent="0.3">
      <c r="A265" t="s">
        <v>557</v>
      </c>
      <c r="E265" t="s">
        <v>241</v>
      </c>
      <c r="H265" t="s">
        <v>251</v>
      </c>
      <c r="J265" s="23">
        <v>557005700155</v>
      </c>
      <c r="K265">
        <v>780</v>
      </c>
      <c r="L265" t="s">
        <v>559</v>
      </c>
      <c r="M265">
        <v>201609</v>
      </c>
      <c r="O265">
        <v>0</v>
      </c>
      <c r="P265" t="s">
        <v>49</v>
      </c>
      <c r="Q265" t="s">
        <v>124</v>
      </c>
      <c r="S265">
        <v>0</v>
      </c>
      <c r="V265" s="22">
        <v>18907.990000000002</v>
      </c>
    </row>
    <row r="266" spans="1:22" x14ac:dyDescent="0.3">
      <c r="A266" t="s">
        <v>560</v>
      </c>
      <c r="E266" t="s">
        <v>561</v>
      </c>
      <c r="H266" t="s">
        <v>251</v>
      </c>
      <c r="J266" s="23">
        <v>453005700655</v>
      </c>
      <c r="K266">
        <v>910</v>
      </c>
      <c r="L266" t="s">
        <v>562</v>
      </c>
      <c r="M266">
        <v>201809</v>
      </c>
      <c r="O266">
        <v>0</v>
      </c>
      <c r="P266" t="s">
        <v>49</v>
      </c>
      <c r="Q266">
        <v>20310</v>
      </c>
      <c r="S266">
        <v>0</v>
      </c>
      <c r="V266" s="22">
        <v>15177.95</v>
      </c>
    </row>
    <row r="267" spans="1:22" x14ac:dyDescent="0.3">
      <c r="A267" t="s">
        <v>560</v>
      </c>
      <c r="E267" t="s">
        <v>561</v>
      </c>
      <c r="H267" t="s">
        <v>251</v>
      </c>
      <c r="J267" s="23">
        <v>553005700655</v>
      </c>
      <c r="K267">
        <v>910</v>
      </c>
      <c r="L267" t="s">
        <v>563</v>
      </c>
      <c r="M267">
        <v>201809</v>
      </c>
      <c r="O267">
        <v>0</v>
      </c>
      <c r="P267" t="s">
        <v>49</v>
      </c>
      <c r="Q267" t="s">
        <v>124</v>
      </c>
      <c r="S267">
        <v>0</v>
      </c>
      <c r="V267" s="22">
        <v>38322.870000000003</v>
      </c>
    </row>
    <row r="268" spans="1:22" x14ac:dyDescent="0.3">
      <c r="A268" t="s">
        <v>564</v>
      </c>
      <c r="E268" t="s">
        <v>561</v>
      </c>
      <c r="H268" t="s">
        <v>251</v>
      </c>
      <c r="J268" s="23">
        <v>453005700656</v>
      </c>
      <c r="K268">
        <v>910</v>
      </c>
      <c r="L268" t="s">
        <v>565</v>
      </c>
      <c r="M268">
        <v>201809</v>
      </c>
      <c r="O268">
        <v>0</v>
      </c>
      <c r="P268" t="s">
        <v>49</v>
      </c>
      <c r="Q268">
        <v>20310</v>
      </c>
      <c r="S268">
        <v>0</v>
      </c>
      <c r="V268" s="22">
        <v>20332.72</v>
      </c>
    </row>
    <row r="269" spans="1:22" x14ac:dyDescent="0.3">
      <c r="A269" t="s">
        <v>564</v>
      </c>
      <c r="E269" t="s">
        <v>561</v>
      </c>
      <c r="H269" t="s">
        <v>251</v>
      </c>
      <c r="J269" s="23">
        <v>553005700656</v>
      </c>
      <c r="K269">
        <v>910</v>
      </c>
      <c r="L269" t="s">
        <v>566</v>
      </c>
      <c r="M269">
        <v>201809</v>
      </c>
      <c r="O269">
        <v>0</v>
      </c>
      <c r="P269" t="s">
        <v>49</v>
      </c>
      <c r="Q269" t="s">
        <v>124</v>
      </c>
      <c r="S269">
        <v>0</v>
      </c>
      <c r="V269" s="22">
        <v>51777.36</v>
      </c>
    </row>
    <row r="270" spans="1:22" x14ac:dyDescent="0.3">
      <c r="A270" t="s">
        <v>567</v>
      </c>
      <c r="E270" t="s">
        <v>568</v>
      </c>
      <c r="H270" t="s">
        <v>251</v>
      </c>
      <c r="J270" s="23">
        <v>453005700313</v>
      </c>
      <c r="K270">
        <v>910</v>
      </c>
      <c r="L270" t="s">
        <v>569</v>
      </c>
      <c r="M270">
        <v>200912</v>
      </c>
      <c r="O270">
        <v>0</v>
      </c>
      <c r="P270" t="s">
        <v>49</v>
      </c>
      <c r="Q270">
        <v>20310</v>
      </c>
      <c r="S270">
        <v>0</v>
      </c>
      <c r="V270" s="22">
        <v>42888.86</v>
      </c>
    </row>
    <row r="271" spans="1:22" x14ac:dyDescent="0.3">
      <c r="A271" t="s">
        <v>567</v>
      </c>
      <c r="E271" t="s">
        <v>568</v>
      </c>
      <c r="H271" t="s">
        <v>251</v>
      </c>
      <c r="J271" s="23">
        <v>553005700313</v>
      </c>
      <c r="K271">
        <v>910</v>
      </c>
      <c r="L271" t="s">
        <v>570</v>
      </c>
      <c r="M271">
        <v>200912</v>
      </c>
      <c r="O271">
        <v>0</v>
      </c>
      <c r="P271" t="s">
        <v>49</v>
      </c>
      <c r="Q271" t="s">
        <v>124</v>
      </c>
      <c r="S271">
        <v>0</v>
      </c>
      <c r="V271" s="22">
        <v>21067.99</v>
      </c>
    </row>
    <row r="272" spans="1:22" x14ac:dyDescent="0.3">
      <c r="A272" t="s">
        <v>571</v>
      </c>
      <c r="E272" t="s">
        <v>572</v>
      </c>
      <c r="H272" t="s">
        <v>192</v>
      </c>
      <c r="J272" s="23">
        <v>450006500043</v>
      </c>
      <c r="K272">
        <v>2006</v>
      </c>
      <c r="L272" t="s">
        <v>573</v>
      </c>
      <c r="M272">
        <v>200610</v>
      </c>
      <c r="O272">
        <v>0</v>
      </c>
      <c r="P272" t="s">
        <v>63</v>
      </c>
      <c r="Q272">
        <v>20310</v>
      </c>
      <c r="S272">
        <v>0</v>
      </c>
      <c r="V272" s="22">
        <v>14399.14</v>
      </c>
    </row>
    <row r="273" spans="1:22" x14ac:dyDescent="0.3">
      <c r="A273" t="s">
        <v>571</v>
      </c>
      <c r="E273" t="s">
        <v>572</v>
      </c>
      <c r="H273" t="s">
        <v>192</v>
      </c>
      <c r="J273" s="23">
        <v>550006500043</v>
      </c>
      <c r="K273">
        <v>2006</v>
      </c>
      <c r="L273" t="s">
        <v>574</v>
      </c>
      <c r="M273">
        <v>200610</v>
      </c>
      <c r="O273">
        <v>0</v>
      </c>
      <c r="P273" t="s">
        <v>63</v>
      </c>
      <c r="Q273" t="s">
        <v>124</v>
      </c>
      <c r="S273">
        <v>0</v>
      </c>
      <c r="V273" s="22">
        <v>8700</v>
      </c>
    </row>
    <row r="274" spans="1:22" x14ac:dyDescent="0.3">
      <c r="A274" t="s">
        <v>575</v>
      </c>
      <c r="E274" t="s">
        <v>241</v>
      </c>
      <c r="H274" t="s">
        <v>251</v>
      </c>
      <c r="J274" s="23">
        <v>452006600105</v>
      </c>
      <c r="K274">
        <v>230</v>
      </c>
      <c r="L274" t="s">
        <v>576</v>
      </c>
      <c r="M274">
        <v>199709</v>
      </c>
      <c r="O274">
        <v>0</v>
      </c>
      <c r="P274" t="s">
        <v>49</v>
      </c>
      <c r="Q274">
        <v>20310</v>
      </c>
      <c r="S274">
        <v>0</v>
      </c>
      <c r="V274" s="22">
        <v>19721.740000000002</v>
      </c>
    </row>
    <row r="275" spans="1:22" x14ac:dyDescent="0.3">
      <c r="A275" t="s">
        <v>575</v>
      </c>
      <c r="E275" t="s">
        <v>241</v>
      </c>
      <c r="H275" t="s">
        <v>251</v>
      </c>
      <c r="J275" s="23">
        <v>452006600105</v>
      </c>
      <c r="K275">
        <v>240</v>
      </c>
      <c r="L275" t="s">
        <v>577</v>
      </c>
      <c r="M275">
        <v>199712</v>
      </c>
      <c r="O275">
        <v>0</v>
      </c>
      <c r="P275" t="s">
        <v>49</v>
      </c>
      <c r="Q275">
        <v>20310</v>
      </c>
      <c r="S275">
        <v>0</v>
      </c>
      <c r="V275" s="22">
        <v>13070.47</v>
      </c>
    </row>
    <row r="276" spans="1:22" x14ac:dyDescent="0.3">
      <c r="A276" t="s">
        <v>575</v>
      </c>
      <c r="E276" t="s">
        <v>241</v>
      </c>
      <c r="H276" t="s">
        <v>251</v>
      </c>
      <c r="J276" s="23">
        <v>452006600105</v>
      </c>
      <c r="K276">
        <v>752</v>
      </c>
      <c r="L276" t="s">
        <v>578</v>
      </c>
      <c r="M276">
        <v>199709</v>
      </c>
      <c r="O276">
        <v>0</v>
      </c>
      <c r="P276" t="s">
        <v>49</v>
      </c>
      <c r="Q276">
        <v>20310</v>
      </c>
      <c r="S276">
        <v>0</v>
      </c>
      <c r="V276" s="22">
        <v>76343.48</v>
      </c>
    </row>
    <row r="277" spans="1:22" x14ac:dyDescent="0.3">
      <c r="A277" t="s">
        <v>575</v>
      </c>
      <c r="E277" t="s">
        <v>241</v>
      </c>
      <c r="H277" t="s">
        <v>251</v>
      </c>
      <c r="J277" s="23">
        <v>452006600105</v>
      </c>
      <c r="K277">
        <v>760</v>
      </c>
      <c r="L277" t="s">
        <v>579</v>
      </c>
      <c r="M277">
        <v>199712</v>
      </c>
      <c r="O277">
        <v>0</v>
      </c>
      <c r="P277" t="s">
        <v>49</v>
      </c>
      <c r="Q277">
        <v>20310</v>
      </c>
      <c r="S277">
        <v>0</v>
      </c>
      <c r="V277" s="22">
        <v>1856.15</v>
      </c>
    </row>
    <row r="278" spans="1:22" x14ac:dyDescent="0.3">
      <c r="A278" t="s">
        <v>575</v>
      </c>
      <c r="E278" t="s">
        <v>241</v>
      </c>
      <c r="H278" t="s">
        <v>251</v>
      </c>
      <c r="J278" s="23">
        <v>452006600105</v>
      </c>
      <c r="K278">
        <v>761</v>
      </c>
      <c r="L278" t="s">
        <v>580</v>
      </c>
      <c r="M278">
        <v>199712</v>
      </c>
      <c r="O278">
        <v>0</v>
      </c>
      <c r="P278" t="s">
        <v>49</v>
      </c>
      <c r="Q278">
        <v>20310</v>
      </c>
      <c r="S278">
        <v>0</v>
      </c>
      <c r="V278" s="22">
        <v>44463.95</v>
      </c>
    </row>
    <row r="279" spans="1:22" x14ac:dyDescent="0.3">
      <c r="A279" t="s">
        <v>575</v>
      </c>
      <c r="E279" t="s">
        <v>241</v>
      </c>
      <c r="H279" t="s">
        <v>251</v>
      </c>
      <c r="J279" s="23">
        <v>452006600105</v>
      </c>
      <c r="K279">
        <v>763</v>
      </c>
      <c r="L279" t="s">
        <v>581</v>
      </c>
      <c r="M279">
        <v>199712</v>
      </c>
      <c r="O279">
        <v>0</v>
      </c>
      <c r="P279" t="s">
        <v>49</v>
      </c>
      <c r="Q279">
        <v>20310</v>
      </c>
      <c r="S279">
        <v>0</v>
      </c>
      <c r="V279" s="22">
        <v>17042.490000000002</v>
      </c>
    </row>
    <row r="280" spans="1:22" x14ac:dyDescent="0.3">
      <c r="A280" t="s">
        <v>575</v>
      </c>
      <c r="E280" t="s">
        <v>241</v>
      </c>
      <c r="H280" t="s">
        <v>251</v>
      </c>
      <c r="J280" s="23">
        <v>552006600105</v>
      </c>
      <c r="K280">
        <v>230</v>
      </c>
      <c r="L280" t="s">
        <v>582</v>
      </c>
      <c r="M280">
        <v>199709</v>
      </c>
      <c r="O280">
        <v>0</v>
      </c>
      <c r="P280" t="s">
        <v>49</v>
      </c>
      <c r="Q280" t="s">
        <v>124</v>
      </c>
      <c r="S280">
        <v>0</v>
      </c>
      <c r="V280" s="22">
        <v>11915</v>
      </c>
    </row>
    <row r="281" spans="1:22" x14ac:dyDescent="0.3">
      <c r="A281" t="s">
        <v>575</v>
      </c>
      <c r="E281" t="s">
        <v>241</v>
      </c>
      <c r="H281" t="s">
        <v>251</v>
      </c>
      <c r="J281" s="23">
        <v>552006600105</v>
      </c>
      <c r="K281">
        <v>240</v>
      </c>
      <c r="L281" t="s">
        <v>583</v>
      </c>
      <c r="M281">
        <v>199712</v>
      </c>
      <c r="O281">
        <v>0</v>
      </c>
      <c r="P281" t="s">
        <v>49</v>
      </c>
      <c r="Q281" t="s">
        <v>124</v>
      </c>
      <c r="S281">
        <v>0</v>
      </c>
      <c r="V281" s="22">
        <v>7897</v>
      </c>
    </row>
    <row r="282" spans="1:22" x14ac:dyDescent="0.3">
      <c r="A282" t="s">
        <v>575</v>
      </c>
      <c r="E282" t="s">
        <v>241</v>
      </c>
      <c r="H282" t="s">
        <v>251</v>
      </c>
      <c r="J282" s="23">
        <v>552006600105</v>
      </c>
      <c r="K282">
        <v>752</v>
      </c>
      <c r="L282" t="s">
        <v>584</v>
      </c>
      <c r="M282">
        <v>199709</v>
      </c>
      <c r="O282">
        <v>0</v>
      </c>
      <c r="P282" t="s">
        <v>49</v>
      </c>
      <c r="Q282" t="s">
        <v>124</v>
      </c>
      <c r="S282">
        <v>0</v>
      </c>
      <c r="V282" s="22">
        <v>46123</v>
      </c>
    </row>
    <row r="283" spans="1:22" x14ac:dyDescent="0.3">
      <c r="A283" t="s">
        <v>575</v>
      </c>
      <c r="E283" t="s">
        <v>241</v>
      </c>
      <c r="H283" t="s">
        <v>251</v>
      </c>
      <c r="J283" s="23">
        <v>552006600105</v>
      </c>
      <c r="K283">
        <v>761</v>
      </c>
      <c r="L283" t="s">
        <v>585</v>
      </c>
      <c r="M283">
        <v>199712</v>
      </c>
      <c r="O283">
        <v>0</v>
      </c>
      <c r="P283" t="s">
        <v>49</v>
      </c>
      <c r="Q283" t="s">
        <v>124</v>
      </c>
      <c r="S283">
        <v>0</v>
      </c>
      <c r="V283" s="22">
        <v>26863</v>
      </c>
    </row>
    <row r="284" spans="1:22" x14ac:dyDescent="0.3">
      <c r="A284" t="s">
        <v>575</v>
      </c>
      <c r="E284" t="s">
        <v>241</v>
      </c>
      <c r="H284" t="s">
        <v>251</v>
      </c>
      <c r="J284" s="23">
        <v>552006600105</v>
      </c>
      <c r="K284">
        <v>763</v>
      </c>
      <c r="L284" t="s">
        <v>586</v>
      </c>
      <c r="M284">
        <v>199712</v>
      </c>
      <c r="O284">
        <v>0</v>
      </c>
      <c r="P284" t="s">
        <v>49</v>
      </c>
      <c r="Q284" t="s">
        <v>124</v>
      </c>
      <c r="S284">
        <v>0</v>
      </c>
      <c r="V284" s="22">
        <v>10296</v>
      </c>
    </row>
    <row r="285" spans="1:22" x14ac:dyDescent="0.3">
      <c r="A285" t="s">
        <v>587</v>
      </c>
      <c r="H285" t="s">
        <v>192</v>
      </c>
      <c r="J285" s="23">
        <v>450006500035</v>
      </c>
      <c r="K285">
        <v>1997</v>
      </c>
      <c r="L285" t="s">
        <v>588</v>
      </c>
      <c r="M285">
        <v>199709</v>
      </c>
      <c r="O285">
        <v>0</v>
      </c>
      <c r="P285" t="s">
        <v>63</v>
      </c>
      <c r="Q285">
        <v>20310</v>
      </c>
      <c r="S285">
        <v>0</v>
      </c>
      <c r="V285" s="22">
        <v>8695.69</v>
      </c>
    </row>
    <row r="286" spans="1:22" x14ac:dyDescent="0.3">
      <c r="A286" t="s">
        <v>587</v>
      </c>
      <c r="H286" t="s">
        <v>192</v>
      </c>
      <c r="J286" s="23">
        <v>550006500035</v>
      </c>
      <c r="K286">
        <v>1997</v>
      </c>
      <c r="L286" t="s">
        <v>589</v>
      </c>
      <c r="M286">
        <v>199709</v>
      </c>
      <c r="O286">
        <v>0</v>
      </c>
      <c r="P286" t="s">
        <v>63</v>
      </c>
      <c r="Q286" t="s">
        <v>124</v>
      </c>
      <c r="S286">
        <v>0</v>
      </c>
      <c r="V286" s="22">
        <v>5254</v>
      </c>
    </row>
    <row r="287" spans="1:22" x14ac:dyDescent="0.3">
      <c r="A287" t="s">
        <v>590</v>
      </c>
      <c r="E287" t="s">
        <v>591</v>
      </c>
      <c r="H287" t="s">
        <v>251</v>
      </c>
      <c r="J287" s="23">
        <v>450005700014</v>
      </c>
      <c r="K287">
        <v>1978</v>
      </c>
      <c r="L287" t="s">
        <v>592</v>
      </c>
      <c r="M287">
        <v>197708</v>
      </c>
      <c r="O287">
        <v>0</v>
      </c>
      <c r="P287" t="s">
        <v>49</v>
      </c>
      <c r="Q287">
        <v>20310</v>
      </c>
      <c r="S287">
        <v>0</v>
      </c>
      <c r="V287" s="22">
        <v>21432.9</v>
      </c>
    </row>
    <row r="288" spans="1:22" x14ac:dyDescent="0.3">
      <c r="A288" t="s">
        <v>590</v>
      </c>
      <c r="E288" t="s">
        <v>591</v>
      </c>
      <c r="H288" t="s">
        <v>251</v>
      </c>
      <c r="J288" s="23">
        <v>550005700014</v>
      </c>
      <c r="K288">
        <v>1978</v>
      </c>
      <c r="L288" t="s">
        <v>593</v>
      </c>
      <c r="M288">
        <v>197708</v>
      </c>
      <c r="O288">
        <v>0</v>
      </c>
      <c r="P288" t="s">
        <v>49</v>
      </c>
      <c r="Q288" t="s">
        <v>124</v>
      </c>
      <c r="S288">
        <v>0</v>
      </c>
      <c r="V288" s="22">
        <v>12949</v>
      </c>
    </row>
    <row r="289" spans="1:22" x14ac:dyDescent="0.3">
      <c r="A289" t="s">
        <v>594</v>
      </c>
      <c r="E289" t="s">
        <v>241</v>
      </c>
      <c r="H289" t="s">
        <v>251</v>
      </c>
      <c r="J289" s="23">
        <v>452006600047</v>
      </c>
      <c r="K289">
        <v>763</v>
      </c>
      <c r="L289" t="s">
        <v>595</v>
      </c>
      <c r="M289">
        <v>198403</v>
      </c>
      <c r="O289">
        <v>0</v>
      </c>
      <c r="P289" t="s">
        <v>49</v>
      </c>
      <c r="Q289">
        <v>20310</v>
      </c>
      <c r="S289">
        <v>0</v>
      </c>
      <c r="V289" s="22">
        <v>5838.28</v>
      </c>
    </row>
    <row r="290" spans="1:22" x14ac:dyDescent="0.3">
      <c r="A290" t="s">
        <v>594</v>
      </c>
      <c r="E290" t="s">
        <v>241</v>
      </c>
      <c r="H290" t="s">
        <v>251</v>
      </c>
      <c r="J290" s="23">
        <v>552006600047</v>
      </c>
      <c r="K290">
        <v>763</v>
      </c>
      <c r="L290" t="s">
        <v>596</v>
      </c>
      <c r="M290">
        <v>198403</v>
      </c>
      <c r="O290">
        <v>0</v>
      </c>
      <c r="P290" t="s">
        <v>49</v>
      </c>
      <c r="Q290" t="s">
        <v>124</v>
      </c>
      <c r="S290">
        <v>0</v>
      </c>
      <c r="V290" s="22">
        <v>3528</v>
      </c>
    </row>
    <row r="291" spans="1:22" x14ac:dyDescent="0.3">
      <c r="A291" t="s">
        <v>597</v>
      </c>
      <c r="E291" t="s">
        <v>598</v>
      </c>
      <c r="H291" t="s">
        <v>251</v>
      </c>
      <c r="J291" s="23">
        <v>452006600046</v>
      </c>
      <c r="K291">
        <v>751</v>
      </c>
      <c r="L291" t="s">
        <v>599</v>
      </c>
      <c r="M291">
        <v>199812</v>
      </c>
      <c r="O291">
        <v>0</v>
      </c>
      <c r="P291" t="s">
        <v>49</v>
      </c>
      <c r="Q291">
        <v>20310</v>
      </c>
      <c r="S291">
        <v>0</v>
      </c>
      <c r="V291">
        <v>232.9</v>
      </c>
    </row>
    <row r="292" spans="1:22" x14ac:dyDescent="0.3">
      <c r="A292" t="s">
        <v>597</v>
      </c>
      <c r="E292" t="s">
        <v>598</v>
      </c>
      <c r="H292" t="s">
        <v>251</v>
      </c>
      <c r="J292" s="23">
        <v>452006600046</v>
      </c>
      <c r="K292">
        <v>763</v>
      </c>
      <c r="L292" t="s">
        <v>600</v>
      </c>
      <c r="M292">
        <v>197803</v>
      </c>
      <c r="O292">
        <v>0</v>
      </c>
      <c r="P292" t="s">
        <v>49</v>
      </c>
      <c r="Q292">
        <v>20310</v>
      </c>
      <c r="S292">
        <v>0</v>
      </c>
      <c r="V292" s="22">
        <v>15137.48</v>
      </c>
    </row>
    <row r="293" spans="1:22" x14ac:dyDescent="0.3">
      <c r="A293" t="s">
        <v>597</v>
      </c>
      <c r="E293" t="s">
        <v>598</v>
      </c>
      <c r="H293" t="s">
        <v>251</v>
      </c>
      <c r="J293" s="23">
        <v>552006600046</v>
      </c>
      <c r="K293">
        <v>763</v>
      </c>
      <c r="L293" t="s">
        <v>601</v>
      </c>
      <c r="M293">
        <v>197803</v>
      </c>
      <c r="O293">
        <v>0</v>
      </c>
      <c r="P293" t="s">
        <v>49</v>
      </c>
      <c r="Q293" t="s">
        <v>124</v>
      </c>
      <c r="S293">
        <v>0</v>
      </c>
      <c r="V293" s="22">
        <v>9145</v>
      </c>
    </row>
    <row r="294" spans="1:22" x14ac:dyDescent="0.3">
      <c r="A294" t="s">
        <v>602</v>
      </c>
      <c r="E294" t="s">
        <v>603</v>
      </c>
      <c r="H294" t="s">
        <v>604</v>
      </c>
      <c r="J294" s="23">
        <v>450005400033</v>
      </c>
      <c r="K294">
        <v>1989</v>
      </c>
      <c r="L294" t="s">
        <v>605</v>
      </c>
      <c r="M294">
        <v>198811</v>
      </c>
      <c r="O294">
        <v>0</v>
      </c>
      <c r="P294" t="s">
        <v>606</v>
      </c>
      <c r="Q294">
        <v>20310</v>
      </c>
      <c r="S294">
        <v>0</v>
      </c>
      <c r="V294" s="22">
        <v>220217.25</v>
      </c>
    </row>
    <row r="295" spans="1:22" x14ac:dyDescent="0.3">
      <c r="A295" t="s">
        <v>602</v>
      </c>
      <c r="E295" t="s">
        <v>607</v>
      </c>
      <c r="H295" t="s">
        <v>604</v>
      </c>
      <c r="J295" s="23">
        <v>456005400003</v>
      </c>
      <c r="K295">
        <v>615</v>
      </c>
      <c r="L295" t="s">
        <v>608</v>
      </c>
      <c r="M295">
        <v>199611</v>
      </c>
      <c r="O295">
        <v>0</v>
      </c>
      <c r="P295" t="s">
        <v>606</v>
      </c>
      <c r="Q295">
        <v>20310</v>
      </c>
      <c r="S295">
        <v>2</v>
      </c>
      <c r="U295" t="s">
        <v>132</v>
      </c>
      <c r="V295" s="22">
        <v>2417253.71</v>
      </c>
    </row>
    <row r="296" spans="1:22" x14ac:dyDescent="0.3">
      <c r="A296" t="s">
        <v>602</v>
      </c>
      <c r="E296" t="s">
        <v>603</v>
      </c>
      <c r="H296" t="s">
        <v>604</v>
      </c>
      <c r="J296" s="23">
        <v>550005400033</v>
      </c>
      <c r="K296">
        <v>1989</v>
      </c>
      <c r="L296" t="s">
        <v>609</v>
      </c>
      <c r="M296">
        <v>198811</v>
      </c>
      <c r="O296">
        <v>0</v>
      </c>
      <c r="P296" t="s">
        <v>606</v>
      </c>
      <c r="Q296" t="s">
        <v>124</v>
      </c>
      <c r="S296">
        <v>0</v>
      </c>
      <c r="V296" s="22">
        <v>133044</v>
      </c>
    </row>
    <row r="297" spans="1:22" x14ac:dyDescent="0.3">
      <c r="A297" t="s">
        <v>602</v>
      </c>
      <c r="E297" t="s">
        <v>607</v>
      </c>
      <c r="H297" t="s">
        <v>604</v>
      </c>
      <c r="J297" s="23">
        <v>556005400003</v>
      </c>
      <c r="K297">
        <v>615</v>
      </c>
      <c r="L297" t="s">
        <v>610</v>
      </c>
      <c r="M297">
        <v>199611</v>
      </c>
      <c r="O297">
        <v>0</v>
      </c>
      <c r="P297" t="s">
        <v>606</v>
      </c>
      <c r="Q297" t="s">
        <v>124</v>
      </c>
      <c r="S297">
        <v>2</v>
      </c>
      <c r="U297" t="s">
        <v>132</v>
      </c>
      <c r="V297" s="22">
        <v>1460388.93</v>
      </c>
    </row>
    <row r="298" spans="1:22" x14ac:dyDescent="0.3">
      <c r="A298" t="s">
        <v>611</v>
      </c>
      <c r="E298" t="s">
        <v>607</v>
      </c>
      <c r="H298" t="s">
        <v>604</v>
      </c>
      <c r="J298" s="23">
        <v>456005400003</v>
      </c>
      <c r="K298">
        <v>80</v>
      </c>
      <c r="L298" t="s">
        <v>612</v>
      </c>
      <c r="M298">
        <v>199009</v>
      </c>
      <c r="O298">
        <v>0</v>
      </c>
      <c r="P298" t="s">
        <v>606</v>
      </c>
      <c r="Q298">
        <v>20310</v>
      </c>
      <c r="S298">
        <v>1</v>
      </c>
      <c r="U298" t="s">
        <v>132</v>
      </c>
      <c r="V298" s="22">
        <v>299037.45</v>
      </c>
    </row>
    <row r="299" spans="1:22" x14ac:dyDescent="0.3">
      <c r="A299" t="s">
        <v>611</v>
      </c>
      <c r="E299" t="s">
        <v>607</v>
      </c>
      <c r="H299" t="s">
        <v>604</v>
      </c>
      <c r="J299" s="23">
        <v>556005400003</v>
      </c>
      <c r="K299">
        <v>80</v>
      </c>
      <c r="L299" t="s">
        <v>613</v>
      </c>
      <c r="M299">
        <v>199009</v>
      </c>
      <c r="O299">
        <v>0</v>
      </c>
      <c r="P299" t="s">
        <v>606</v>
      </c>
      <c r="Q299" t="s">
        <v>124</v>
      </c>
      <c r="S299">
        <v>1</v>
      </c>
      <c r="U299" t="s">
        <v>132</v>
      </c>
      <c r="V299" s="22">
        <v>180664</v>
      </c>
    </row>
    <row r="300" spans="1:22" x14ac:dyDescent="0.3">
      <c r="A300" t="s">
        <v>614</v>
      </c>
      <c r="E300" t="s">
        <v>607</v>
      </c>
      <c r="H300" t="s">
        <v>604</v>
      </c>
      <c r="J300" s="23">
        <v>456005400003</v>
      </c>
      <c r="K300">
        <v>5</v>
      </c>
      <c r="L300" t="s">
        <v>615</v>
      </c>
      <c r="M300">
        <v>199009</v>
      </c>
      <c r="O300">
        <v>0</v>
      </c>
      <c r="P300" t="s">
        <v>606</v>
      </c>
      <c r="Q300">
        <v>20310</v>
      </c>
      <c r="S300">
        <v>1</v>
      </c>
      <c r="U300" t="s">
        <v>132</v>
      </c>
      <c r="V300" s="22">
        <v>121276.89</v>
      </c>
    </row>
    <row r="301" spans="1:22" x14ac:dyDescent="0.3">
      <c r="A301" t="s">
        <v>614</v>
      </c>
      <c r="E301" t="s">
        <v>616</v>
      </c>
      <c r="H301" t="s">
        <v>604</v>
      </c>
      <c r="J301" s="23">
        <v>456005400081</v>
      </c>
      <c r="K301">
        <v>175</v>
      </c>
      <c r="L301" t="s">
        <v>617</v>
      </c>
      <c r="M301">
        <v>200901</v>
      </c>
      <c r="O301">
        <v>0</v>
      </c>
      <c r="P301" t="s">
        <v>606</v>
      </c>
      <c r="Q301">
        <v>20310</v>
      </c>
      <c r="S301">
        <v>0</v>
      </c>
      <c r="U301" t="s">
        <v>132</v>
      </c>
      <c r="V301" s="22">
        <v>24582.54</v>
      </c>
    </row>
    <row r="302" spans="1:22" x14ac:dyDescent="0.3">
      <c r="A302" t="s">
        <v>614</v>
      </c>
      <c r="E302" t="s">
        <v>607</v>
      </c>
      <c r="H302" t="s">
        <v>604</v>
      </c>
      <c r="J302" s="23">
        <v>556005400003</v>
      </c>
      <c r="K302">
        <v>5</v>
      </c>
      <c r="L302" t="s">
        <v>618</v>
      </c>
      <c r="M302">
        <v>199009</v>
      </c>
      <c r="O302">
        <v>0</v>
      </c>
      <c r="P302" t="s">
        <v>606</v>
      </c>
      <c r="Q302" t="s">
        <v>124</v>
      </c>
      <c r="S302">
        <v>1</v>
      </c>
      <c r="U302" t="s">
        <v>132</v>
      </c>
      <c r="V302" s="22">
        <v>73270</v>
      </c>
    </row>
    <row r="303" spans="1:22" x14ac:dyDescent="0.3">
      <c r="A303" t="s">
        <v>614</v>
      </c>
      <c r="E303" t="s">
        <v>616</v>
      </c>
      <c r="H303" t="s">
        <v>604</v>
      </c>
      <c r="J303" s="23">
        <v>556005400081</v>
      </c>
      <c r="K303">
        <v>175</v>
      </c>
      <c r="L303" t="s">
        <v>619</v>
      </c>
      <c r="M303">
        <v>200901</v>
      </c>
      <c r="O303">
        <v>0</v>
      </c>
      <c r="P303" t="s">
        <v>606</v>
      </c>
      <c r="Q303" t="s">
        <v>124</v>
      </c>
      <c r="S303">
        <v>0</v>
      </c>
      <c r="U303" t="s">
        <v>132</v>
      </c>
      <c r="V303" s="22">
        <v>14186.64</v>
      </c>
    </row>
    <row r="304" spans="1:22" x14ac:dyDescent="0.3">
      <c r="A304" t="s">
        <v>620</v>
      </c>
      <c r="E304" t="s">
        <v>621</v>
      </c>
      <c r="J304" s="23">
        <v>458005400001</v>
      </c>
      <c r="K304">
        <v>1073</v>
      </c>
      <c r="L304" t="s">
        <v>622</v>
      </c>
      <c r="M304">
        <v>197303</v>
      </c>
      <c r="O304">
        <v>0</v>
      </c>
      <c r="P304" t="s">
        <v>606</v>
      </c>
      <c r="Q304">
        <v>20310</v>
      </c>
      <c r="S304" s="101">
        <v>164500</v>
      </c>
      <c r="U304" t="s">
        <v>317</v>
      </c>
      <c r="V304" s="22">
        <v>1048312.88</v>
      </c>
    </row>
    <row r="305" spans="1:22" x14ac:dyDescent="0.3">
      <c r="A305" t="s">
        <v>620</v>
      </c>
      <c r="E305" t="s">
        <v>607</v>
      </c>
      <c r="J305" s="23">
        <v>458005400001</v>
      </c>
      <c r="K305">
        <v>1074</v>
      </c>
      <c r="L305" t="s">
        <v>623</v>
      </c>
      <c r="M305">
        <v>197403</v>
      </c>
      <c r="O305">
        <v>0</v>
      </c>
      <c r="P305" t="s">
        <v>606</v>
      </c>
      <c r="Q305">
        <v>20310</v>
      </c>
      <c r="S305">
        <v>0</v>
      </c>
      <c r="V305">
        <v>6.77</v>
      </c>
    </row>
    <row r="306" spans="1:22" x14ac:dyDescent="0.3">
      <c r="A306" t="s">
        <v>620</v>
      </c>
      <c r="E306" t="s">
        <v>607</v>
      </c>
      <c r="J306" s="23">
        <v>458005400001</v>
      </c>
      <c r="K306">
        <v>1087</v>
      </c>
      <c r="L306" t="s">
        <v>624</v>
      </c>
      <c r="M306">
        <v>198703</v>
      </c>
      <c r="O306">
        <v>0</v>
      </c>
      <c r="P306" t="s">
        <v>606</v>
      </c>
      <c r="Q306">
        <v>20310</v>
      </c>
      <c r="S306">
        <v>0</v>
      </c>
      <c r="V306" s="22">
        <v>24480</v>
      </c>
    </row>
    <row r="307" spans="1:22" x14ac:dyDescent="0.3">
      <c r="A307" t="s">
        <v>620</v>
      </c>
      <c r="E307" t="s">
        <v>607</v>
      </c>
      <c r="J307" s="23">
        <v>458005400001</v>
      </c>
      <c r="K307">
        <v>1092</v>
      </c>
      <c r="L307" t="s">
        <v>625</v>
      </c>
      <c r="M307">
        <v>199203</v>
      </c>
      <c r="O307">
        <v>0</v>
      </c>
      <c r="P307" t="s">
        <v>606</v>
      </c>
      <c r="Q307">
        <v>20310</v>
      </c>
      <c r="S307">
        <v>0</v>
      </c>
      <c r="V307" s="22">
        <v>159386</v>
      </c>
    </row>
    <row r="308" spans="1:22" x14ac:dyDescent="0.3">
      <c r="A308" t="s">
        <v>620</v>
      </c>
      <c r="E308" t="s">
        <v>626</v>
      </c>
      <c r="J308" s="23">
        <v>558005400001</v>
      </c>
      <c r="K308">
        <v>1073</v>
      </c>
      <c r="L308" t="s">
        <v>627</v>
      </c>
      <c r="M308">
        <v>197303</v>
      </c>
      <c r="O308">
        <v>0</v>
      </c>
      <c r="P308" t="s">
        <v>606</v>
      </c>
      <c r="Q308" t="s">
        <v>124</v>
      </c>
      <c r="S308" s="101">
        <v>164500</v>
      </c>
      <c r="U308" t="s">
        <v>317</v>
      </c>
      <c r="V308" s="22">
        <v>633300.94999999995</v>
      </c>
    </row>
    <row r="309" spans="1:22" x14ac:dyDescent="0.3">
      <c r="A309" t="s">
        <v>620</v>
      </c>
      <c r="E309" t="s">
        <v>607</v>
      </c>
      <c r="J309" s="23">
        <v>558005400001</v>
      </c>
      <c r="K309">
        <v>1087</v>
      </c>
      <c r="L309" t="s">
        <v>628</v>
      </c>
      <c r="M309">
        <v>198703</v>
      </c>
      <c r="O309">
        <v>0</v>
      </c>
      <c r="P309" t="s">
        <v>606</v>
      </c>
      <c r="Q309" t="s">
        <v>124</v>
      </c>
      <c r="S309">
        <v>0</v>
      </c>
      <c r="V309" s="22">
        <v>14790</v>
      </c>
    </row>
    <row r="310" spans="1:22" x14ac:dyDescent="0.3">
      <c r="A310" t="s">
        <v>620</v>
      </c>
      <c r="E310" t="s">
        <v>607</v>
      </c>
      <c r="J310" s="23">
        <v>558005400001</v>
      </c>
      <c r="K310">
        <v>1092</v>
      </c>
      <c r="L310" t="s">
        <v>629</v>
      </c>
      <c r="M310">
        <v>199203</v>
      </c>
      <c r="O310">
        <v>0</v>
      </c>
      <c r="P310" t="s">
        <v>606</v>
      </c>
      <c r="Q310" t="s">
        <v>124</v>
      </c>
      <c r="S310">
        <v>0</v>
      </c>
      <c r="V310" s="22">
        <v>96293</v>
      </c>
    </row>
    <row r="311" spans="1:22" x14ac:dyDescent="0.3">
      <c r="A311" t="s">
        <v>630</v>
      </c>
      <c r="E311" t="s">
        <v>607</v>
      </c>
      <c r="H311" t="s">
        <v>120</v>
      </c>
      <c r="J311" s="23">
        <v>456005500004</v>
      </c>
      <c r="K311">
        <v>82</v>
      </c>
      <c r="L311" t="s">
        <v>631</v>
      </c>
      <c r="M311">
        <v>197509</v>
      </c>
      <c r="O311">
        <v>0</v>
      </c>
      <c r="P311" t="s">
        <v>47</v>
      </c>
      <c r="Q311">
        <v>20310</v>
      </c>
      <c r="S311">
        <v>1</v>
      </c>
      <c r="U311" t="s">
        <v>132</v>
      </c>
      <c r="V311" s="22">
        <v>259145.89</v>
      </c>
    </row>
    <row r="312" spans="1:22" x14ac:dyDescent="0.3">
      <c r="A312" t="s">
        <v>630</v>
      </c>
      <c r="E312" t="s">
        <v>607</v>
      </c>
      <c r="H312" t="s">
        <v>120</v>
      </c>
      <c r="J312" s="23">
        <v>556005500004</v>
      </c>
      <c r="K312">
        <v>82</v>
      </c>
      <c r="L312" t="s">
        <v>632</v>
      </c>
      <c r="M312">
        <v>197509</v>
      </c>
      <c r="O312">
        <v>0</v>
      </c>
      <c r="P312" t="s">
        <v>47</v>
      </c>
      <c r="Q312" t="s">
        <v>124</v>
      </c>
      <c r="S312">
        <v>1</v>
      </c>
      <c r="U312" t="s">
        <v>132</v>
      </c>
      <c r="V312" s="22">
        <v>156564</v>
      </c>
    </row>
    <row r="313" spans="1:22" x14ac:dyDescent="0.3">
      <c r="A313" t="s">
        <v>633</v>
      </c>
      <c r="E313" t="s">
        <v>607</v>
      </c>
      <c r="H313" t="s">
        <v>604</v>
      </c>
      <c r="J313" s="23">
        <v>456005400003</v>
      </c>
      <c r="K313">
        <v>82</v>
      </c>
      <c r="L313" t="s">
        <v>634</v>
      </c>
      <c r="M313">
        <v>199009</v>
      </c>
      <c r="O313">
        <v>0</v>
      </c>
      <c r="P313" t="s">
        <v>606</v>
      </c>
      <c r="Q313">
        <v>20310</v>
      </c>
      <c r="S313">
        <v>1</v>
      </c>
      <c r="U313" t="s">
        <v>132</v>
      </c>
      <c r="V313" s="22">
        <v>384477.02</v>
      </c>
    </row>
    <row r="314" spans="1:22" x14ac:dyDescent="0.3">
      <c r="A314" t="s">
        <v>633</v>
      </c>
      <c r="E314" t="s">
        <v>607</v>
      </c>
      <c r="H314" t="s">
        <v>604</v>
      </c>
      <c r="J314" s="23">
        <v>556005400003</v>
      </c>
      <c r="K314">
        <v>82</v>
      </c>
      <c r="L314" t="s">
        <v>635</v>
      </c>
      <c r="M314">
        <v>199009</v>
      </c>
      <c r="O314">
        <v>0</v>
      </c>
      <c r="P314" t="s">
        <v>606</v>
      </c>
      <c r="Q314" t="s">
        <v>124</v>
      </c>
      <c r="S314">
        <v>1</v>
      </c>
      <c r="U314" t="s">
        <v>132</v>
      </c>
      <c r="V314" s="22">
        <v>232282</v>
      </c>
    </row>
    <row r="315" spans="1:22" x14ac:dyDescent="0.3">
      <c r="A315" t="s">
        <v>636</v>
      </c>
      <c r="E315" t="s">
        <v>637</v>
      </c>
      <c r="H315" t="s">
        <v>604</v>
      </c>
      <c r="J315" s="23">
        <v>452005400097</v>
      </c>
      <c r="K315">
        <v>763</v>
      </c>
      <c r="L315" t="s">
        <v>638</v>
      </c>
      <c r="M315">
        <v>199103</v>
      </c>
      <c r="O315">
        <v>0</v>
      </c>
      <c r="P315" t="s">
        <v>606</v>
      </c>
      <c r="Q315">
        <v>20310</v>
      </c>
      <c r="S315">
        <v>0</v>
      </c>
      <c r="V315" s="22">
        <v>209635.84</v>
      </c>
    </row>
    <row r="316" spans="1:22" x14ac:dyDescent="0.3">
      <c r="A316" t="s">
        <v>636</v>
      </c>
      <c r="E316" t="s">
        <v>637</v>
      </c>
      <c r="H316" t="s">
        <v>604</v>
      </c>
      <c r="J316" s="23">
        <v>452005400098</v>
      </c>
      <c r="K316">
        <v>763</v>
      </c>
      <c r="L316" t="s">
        <v>639</v>
      </c>
      <c r="M316">
        <v>199103</v>
      </c>
      <c r="O316">
        <v>0</v>
      </c>
      <c r="P316" t="s">
        <v>606</v>
      </c>
      <c r="Q316">
        <v>20310</v>
      </c>
      <c r="S316">
        <v>0</v>
      </c>
      <c r="V316" s="22">
        <v>81577.72</v>
      </c>
    </row>
    <row r="317" spans="1:22" x14ac:dyDescent="0.3">
      <c r="A317" t="s">
        <v>636</v>
      </c>
      <c r="E317" t="s">
        <v>637</v>
      </c>
      <c r="H317" t="s">
        <v>604</v>
      </c>
      <c r="J317" s="23">
        <v>552005400097</v>
      </c>
      <c r="K317">
        <v>763</v>
      </c>
      <c r="L317" t="s">
        <v>640</v>
      </c>
      <c r="M317">
        <v>199103</v>
      </c>
      <c r="O317">
        <v>0</v>
      </c>
      <c r="P317" t="s">
        <v>606</v>
      </c>
      <c r="Q317" t="s">
        <v>124</v>
      </c>
      <c r="S317">
        <v>0</v>
      </c>
      <c r="V317" s="22">
        <v>126652</v>
      </c>
    </row>
    <row r="318" spans="1:22" x14ac:dyDescent="0.3">
      <c r="A318" t="s">
        <v>636</v>
      </c>
      <c r="E318" t="s">
        <v>637</v>
      </c>
      <c r="H318" t="s">
        <v>604</v>
      </c>
      <c r="J318" s="23">
        <v>552005400098</v>
      </c>
      <c r="K318">
        <v>763</v>
      </c>
      <c r="L318" t="s">
        <v>641</v>
      </c>
      <c r="M318">
        <v>199103</v>
      </c>
      <c r="O318">
        <v>0</v>
      </c>
      <c r="P318" t="s">
        <v>606</v>
      </c>
      <c r="Q318" t="s">
        <v>124</v>
      </c>
      <c r="S318">
        <v>0</v>
      </c>
      <c r="V318" s="22">
        <v>49286</v>
      </c>
    </row>
    <row r="319" spans="1:22" x14ac:dyDescent="0.3">
      <c r="A319" t="s">
        <v>642</v>
      </c>
      <c r="E319" t="s">
        <v>637</v>
      </c>
      <c r="H319" t="s">
        <v>604</v>
      </c>
      <c r="J319" s="23">
        <v>452005400097</v>
      </c>
      <c r="K319">
        <v>752</v>
      </c>
      <c r="L319" t="s">
        <v>643</v>
      </c>
      <c r="M319">
        <v>199103</v>
      </c>
      <c r="O319">
        <v>0</v>
      </c>
      <c r="P319" t="s">
        <v>606</v>
      </c>
      <c r="Q319">
        <v>20310</v>
      </c>
      <c r="S319">
        <v>0</v>
      </c>
      <c r="V319" s="22">
        <v>309382.59000000003</v>
      </c>
    </row>
    <row r="320" spans="1:22" x14ac:dyDescent="0.3">
      <c r="A320" t="s">
        <v>642</v>
      </c>
      <c r="E320" t="s">
        <v>637</v>
      </c>
      <c r="H320" t="s">
        <v>604</v>
      </c>
      <c r="J320" s="23">
        <v>552005400097</v>
      </c>
      <c r="K320">
        <v>752</v>
      </c>
      <c r="L320" t="s">
        <v>644</v>
      </c>
      <c r="M320">
        <v>199103</v>
      </c>
      <c r="O320">
        <v>0</v>
      </c>
      <c r="P320" t="s">
        <v>606</v>
      </c>
      <c r="Q320" t="s">
        <v>124</v>
      </c>
      <c r="S320">
        <v>0</v>
      </c>
      <c r="V320" s="22">
        <v>186914</v>
      </c>
    </row>
    <row r="321" spans="1:22" x14ac:dyDescent="0.3">
      <c r="A321" t="s">
        <v>645</v>
      </c>
      <c r="E321" t="s">
        <v>616</v>
      </c>
      <c r="H321" t="s">
        <v>604</v>
      </c>
      <c r="J321" s="23">
        <v>556005400081</v>
      </c>
      <c r="K321">
        <v>169</v>
      </c>
      <c r="L321" t="s">
        <v>646</v>
      </c>
      <c r="M321">
        <v>200901</v>
      </c>
      <c r="O321">
        <v>0</v>
      </c>
      <c r="P321" t="s">
        <v>606</v>
      </c>
      <c r="Q321" t="s">
        <v>124</v>
      </c>
      <c r="S321">
        <v>0</v>
      </c>
      <c r="U321" t="s">
        <v>132</v>
      </c>
      <c r="V321" s="22">
        <v>8937.82</v>
      </c>
    </row>
    <row r="322" spans="1:22" x14ac:dyDescent="0.3">
      <c r="A322" t="s">
        <v>647</v>
      </c>
      <c r="E322" t="s">
        <v>616</v>
      </c>
      <c r="H322" t="s">
        <v>604</v>
      </c>
      <c r="J322" s="23">
        <v>456005400081</v>
      </c>
      <c r="K322">
        <v>169</v>
      </c>
      <c r="L322" t="s">
        <v>648</v>
      </c>
      <c r="M322">
        <v>200901</v>
      </c>
      <c r="O322">
        <v>0</v>
      </c>
      <c r="P322" t="s">
        <v>606</v>
      </c>
      <c r="Q322">
        <v>20310</v>
      </c>
      <c r="S322">
        <v>0</v>
      </c>
      <c r="U322" t="s">
        <v>132</v>
      </c>
      <c r="V322" s="22">
        <v>16790.12</v>
      </c>
    </row>
    <row r="323" spans="1:22" x14ac:dyDescent="0.3">
      <c r="A323" t="s">
        <v>649</v>
      </c>
      <c r="E323" t="s">
        <v>607</v>
      </c>
      <c r="H323" t="s">
        <v>604</v>
      </c>
      <c r="J323" s="23">
        <v>456005400003</v>
      </c>
      <c r="K323">
        <v>190</v>
      </c>
      <c r="L323" t="s">
        <v>650</v>
      </c>
      <c r="M323">
        <v>199009</v>
      </c>
      <c r="O323">
        <v>0</v>
      </c>
      <c r="P323" t="s">
        <v>606</v>
      </c>
      <c r="Q323">
        <v>20310</v>
      </c>
      <c r="S323">
        <v>1</v>
      </c>
      <c r="U323" t="s">
        <v>132</v>
      </c>
      <c r="V323" s="22">
        <v>826178.83</v>
      </c>
    </row>
    <row r="324" spans="1:22" x14ac:dyDescent="0.3">
      <c r="A324" t="s">
        <v>649</v>
      </c>
      <c r="E324" t="s">
        <v>607</v>
      </c>
      <c r="H324" t="s">
        <v>604</v>
      </c>
      <c r="J324" s="23">
        <v>556005400003</v>
      </c>
      <c r="K324">
        <v>190</v>
      </c>
      <c r="L324" t="s">
        <v>651</v>
      </c>
      <c r="M324">
        <v>199009</v>
      </c>
      <c r="O324">
        <v>0</v>
      </c>
      <c r="P324" t="s">
        <v>606</v>
      </c>
      <c r="Q324" t="s">
        <v>124</v>
      </c>
      <c r="S324">
        <v>1</v>
      </c>
      <c r="U324" t="s">
        <v>132</v>
      </c>
      <c r="V324" s="22">
        <v>499138</v>
      </c>
    </row>
    <row r="325" spans="1:22" x14ac:dyDescent="0.3">
      <c r="A325" t="s">
        <v>652</v>
      </c>
      <c r="E325" t="s">
        <v>607</v>
      </c>
      <c r="H325" t="s">
        <v>604</v>
      </c>
      <c r="J325" s="23">
        <v>456005400003</v>
      </c>
      <c r="K325">
        <v>240</v>
      </c>
      <c r="L325" t="s">
        <v>653</v>
      </c>
      <c r="M325">
        <v>199009</v>
      </c>
      <c r="O325">
        <v>0</v>
      </c>
      <c r="P325" t="s">
        <v>606</v>
      </c>
      <c r="Q325">
        <v>20310</v>
      </c>
      <c r="S325">
        <v>1</v>
      </c>
      <c r="U325" t="s">
        <v>132</v>
      </c>
      <c r="V325" s="22">
        <v>171902.69</v>
      </c>
    </row>
    <row r="326" spans="1:22" x14ac:dyDescent="0.3">
      <c r="A326" t="s">
        <v>652</v>
      </c>
      <c r="E326" t="s">
        <v>607</v>
      </c>
      <c r="H326" t="s">
        <v>604</v>
      </c>
      <c r="J326" s="23">
        <v>556005400003</v>
      </c>
      <c r="K326">
        <v>240</v>
      </c>
      <c r="L326" t="s">
        <v>654</v>
      </c>
      <c r="M326">
        <v>199009</v>
      </c>
      <c r="O326">
        <v>0</v>
      </c>
      <c r="P326" t="s">
        <v>606</v>
      </c>
      <c r="Q326" t="s">
        <v>124</v>
      </c>
      <c r="S326">
        <v>1</v>
      </c>
      <c r="U326" t="s">
        <v>132</v>
      </c>
      <c r="V326" s="22">
        <v>103856</v>
      </c>
    </row>
    <row r="327" spans="1:22" x14ac:dyDescent="0.3">
      <c r="A327" t="s">
        <v>655</v>
      </c>
      <c r="E327" t="s">
        <v>607</v>
      </c>
      <c r="H327" t="s">
        <v>604</v>
      </c>
      <c r="J327" s="23">
        <v>455005410096</v>
      </c>
      <c r="K327">
        <v>1084</v>
      </c>
      <c r="L327" t="s">
        <v>656</v>
      </c>
      <c r="M327">
        <v>198309</v>
      </c>
      <c r="O327">
        <v>0</v>
      </c>
      <c r="P327" t="s">
        <v>606</v>
      </c>
      <c r="Q327">
        <v>20310</v>
      </c>
      <c r="S327">
        <v>1</v>
      </c>
      <c r="U327" t="s">
        <v>132</v>
      </c>
      <c r="V327" s="22">
        <v>345137.29</v>
      </c>
    </row>
    <row r="328" spans="1:22" x14ac:dyDescent="0.3">
      <c r="A328" t="s">
        <v>655</v>
      </c>
      <c r="E328" t="s">
        <v>607</v>
      </c>
      <c r="H328" t="s">
        <v>604</v>
      </c>
      <c r="J328" s="23">
        <v>555005410096</v>
      </c>
      <c r="K328">
        <v>1084</v>
      </c>
      <c r="L328" t="s">
        <v>657</v>
      </c>
      <c r="M328">
        <v>198309</v>
      </c>
      <c r="O328">
        <v>0</v>
      </c>
      <c r="P328" t="s">
        <v>606</v>
      </c>
      <c r="Q328" t="s">
        <v>124</v>
      </c>
      <c r="S328">
        <v>0</v>
      </c>
      <c r="V328" s="22">
        <v>208515</v>
      </c>
    </row>
    <row r="329" spans="1:22" x14ac:dyDescent="0.3">
      <c r="A329" t="s">
        <v>658</v>
      </c>
      <c r="E329" t="s">
        <v>607</v>
      </c>
      <c r="H329" t="s">
        <v>604</v>
      </c>
      <c r="J329" s="23">
        <v>455005410096</v>
      </c>
      <c r="K329">
        <v>1093</v>
      </c>
      <c r="L329" t="s">
        <v>659</v>
      </c>
      <c r="M329">
        <v>199209</v>
      </c>
      <c r="O329">
        <v>0</v>
      </c>
      <c r="P329" t="s">
        <v>606</v>
      </c>
      <c r="Q329">
        <v>20310</v>
      </c>
      <c r="S329">
        <v>1</v>
      </c>
      <c r="U329" t="s">
        <v>132</v>
      </c>
      <c r="V329" s="22">
        <v>517828.36</v>
      </c>
    </row>
    <row r="330" spans="1:22" x14ac:dyDescent="0.3">
      <c r="A330" t="s">
        <v>658</v>
      </c>
      <c r="E330" t="s">
        <v>607</v>
      </c>
      <c r="H330" t="s">
        <v>604</v>
      </c>
      <c r="J330" s="23">
        <v>555005410096</v>
      </c>
      <c r="K330">
        <v>1093</v>
      </c>
      <c r="L330" t="s">
        <v>660</v>
      </c>
      <c r="M330">
        <v>199209</v>
      </c>
      <c r="O330">
        <v>0</v>
      </c>
      <c r="P330" t="s">
        <v>606</v>
      </c>
      <c r="Q330" t="s">
        <v>124</v>
      </c>
      <c r="S330">
        <v>0</v>
      </c>
      <c r="V330" s="22">
        <v>312847</v>
      </c>
    </row>
    <row r="331" spans="1:22" x14ac:dyDescent="0.3">
      <c r="A331" t="s">
        <v>661</v>
      </c>
      <c r="E331" t="s">
        <v>616</v>
      </c>
      <c r="H331" t="s">
        <v>604</v>
      </c>
      <c r="J331" s="23">
        <v>457005400069</v>
      </c>
      <c r="K331">
        <v>780</v>
      </c>
      <c r="L331" t="s">
        <v>662</v>
      </c>
      <c r="M331">
        <v>201009</v>
      </c>
      <c r="O331">
        <v>0</v>
      </c>
      <c r="P331" t="s">
        <v>606</v>
      </c>
      <c r="Q331">
        <v>20310</v>
      </c>
      <c r="S331">
        <v>0</v>
      </c>
      <c r="V331" s="22">
        <v>23875.68</v>
      </c>
    </row>
    <row r="332" spans="1:22" x14ac:dyDescent="0.3">
      <c r="A332" t="s">
        <v>661</v>
      </c>
      <c r="E332" t="s">
        <v>616</v>
      </c>
      <c r="H332" t="s">
        <v>604</v>
      </c>
      <c r="J332" s="23">
        <v>557005400069</v>
      </c>
      <c r="K332">
        <v>780</v>
      </c>
      <c r="L332" t="s">
        <v>663</v>
      </c>
      <c r="M332">
        <v>201009</v>
      </c>
      <c r="O332">
        <v>0</v>
      </c>
      <c r="P332" t="s">
        <v>606</v>
      </c>
      <c r="Q332" t="s">
        <v>124</v>
      </c>
      <c r="S332">
        <v>0</v>
      </c>
      <c r="V332" s="22">
        <v>14423.46</v>
      </c>
    </row>
    <row r="333" spans="1:22" x14ac:dyDescent="0.3">
      <c r="A333" t="s">
        <v>664</v>
      </c>
      <c r="E333" t="s">
        <v>607</v>
      </c>
      <c r="H333" t="s">
        <v>604</v>
      </c>
      <c r="J333" s="23" t="s">
        <v>665</v>
      </c>
      <c r="K333">
        <v>1999</v>
      </c>
      <c r="L333" t="s">
        <v>666</v>
      </c>
      <c r="M333">
        <v>199910</v>
      </c>
      <c r="O333">
        <v>0</v>
      </c>
      <c r="P333" t="s">
        <v>606</v>
      </c>
      <c r="Q333">
        <v>20310</v>
      </c>
      <c r="S333">
        <v>1</v>
      </c>
      <c r="U333" t="s">
        <v>132</v>
      </c>
      <c r="V333">
        <v>108.87</v>
      </c>
    </row>
    <row r="334" spans="1:22" x14ac:dyDescent="0.3">
      <c r="A334" t="s">
        <v>667</v>
      </c>
      <c r="E334" t="s">
        <v>607</v>
      </c>
      <c r="H334" t="s">
        <v>604</v>
      </c>
      <c r="J334" s="23" t="s">
        <v>668</v>
      </c>
      <c r="K334">
        <v>1999</v>
      </c>
      <c r="L334" t="s">
        <v>669</v>
      </c>
      <c r="M334">
        <v>199910</v>
      </c>
      <c r="O334">
        <v>0</v>
      </c>
      <c r="P334" t="s">
        <v>606</v>
      </c>
      <c r="Q334">
        <v>20310</v>
      </c>
      <c r="S334">
        <v>1</v>
      </c>
      <c r="U334" t="s">
        <v>132</v>
      </c>
      <c r="V334">
        <v>108.83</v>
      </c>
    </row>
    <row r="335" spans="1:22" x14ac:dyDescent="0.3">
      <c r="A335" t="s">
        <v>670</v>
      </c>
      <c r="E335" t="s">
        <v>616</v>
      </c>
      <c r="H335" t="s">
        <v>604</v>
      </c>
      <c r="J335" s="23">
        <v>456005400081</v>
      </c>
      <c r="K335">
        <v>615</v>
      </c>
      <c r="L335" t="s">
        <v>671</v>
      </c>
      <c r="M335">
        <v>200912</v>
      </c>
      <c r="O335">
        <v>0</v>
      </c>
      <c r="P335" t="s">
        <v>606</v>
      </c>
      <c r="Q335">
        <v>20310</v>
      </c>
      <c r="S335">
        <v>0</v>
      </c>
      <c r="U335" t="s">
        <v>132</v>
      </c>
      <c r="V335">
        <v>973.03</v>
      </c>
    </row>
    <row r="336" spans="1:22" x14ac:dyDescent="0.3">
      <c r="A336" t="s">
        <v>670</v>
      </c>
      <c r="E336" t="s">
        <v>616</v>
      </c>
      <c r="H336" t="s">
        <v>604</v>
      </c>
      <c r="J336" s="23">
        <v>556005400081</v>
      </c>
      <c r="K336">
        <v>615</v>
      </c>
      <c r="L336" t="s">
        <v>672</v>
      </c>
      <c r="M336">
        <v>200912</v>
      </c>
      <c r="O336">
        <v>0</v>
      </c>
      <c r="P336" t="s">
        <v>606</v>
      </c>
      <c r="Q336" t="s">
        <v>124</v>
      </c>
      <c r="S336">
        <v>0</v>
      </c>
      <c r="U336" t="s">
        <v>132</v>
      </c>
      <c r="V336">
        <v>505.37</v>
      </c>
    </row>
    <row r="337" spans="1:22" x14ac:dyDescent="0.3">
      <c r="A337" t="s">
        <v>673</v>
      </c>
      <c r="E337" t="s">
        <v>616</v>
      </c>
      <c r="H337" t="s">
        <v>604</v>
      </c>
      <c r="J337" s="23">
        <v>556005400081</v>
      </c>
      <c r="K337">
        <v>188</v>
      </c>
      <c r="L337" t="s">
        <v>674</v>
      </c>
      <c r="M337">
        <v>200901</v>
      </c>
      <c r="O337">
        <v>0</v>
      </c>
      <c r="P337" t="s">
        <v>606</v>
      </c>
      <c r="Q337" t="s">
        <v>124</v>
      </c>
      <c r="S337">
        <v>0</v>
      </c>
      <c r="U337" t="s">
        <v>132</v>
      </c>
      <c r="V337" s="22">
        <v>59534.8</v>
      </c>
    </row>
    <row r="338" spans="1:22" x14ac:dyDescent="0.3">
      <c r="A338" t="s">
        <v>675</v>
      </c>
      <c r="E338" t="s">
        <v>616</v>
      </c>
      <c r="H338" t="s">
        <v>604</v>
      </c>
      <c r="J338" s="23">
        <v>456005400081</v>
      </c>
      <c r="K338">
        <v>188</v>
      </c>
      <c r="L338" t="s">
        <v>676</v>
      </c>
      <c r="M338">
        <v>200901</v>
      </c>
      <c r="O338">
        <v>0</v>
      </c>
      <c r="P338" t="s">
        <v>606</v>
      </c>
      <c r="Q338">
        <v>20310</v>
      </c>
      <c r="S338">
        <v>0</v>
      </c>
      <c r="U338" t="s">
        <v>132</v>
      </c>
      <c r="V338" s="22">
        <v>120981.57</v>
      </c>
    </row>
    <row r="339" spans="1:22" x14ac:dyDescent="0.3">
      <c r="A339" t="s">
        <v>677</v>
      </c>
      <c r="E339" t="s">
        <v>607</v>
      </c>
      <c r="H339" t="s">
        <v>604</v>
      </c>
      <c r="J339" s="23">
        <v>455005430100</v>
      </c>
      <c r="K339">
        <v>1996</v>
      </c>
      <c r="L339" t="s">
        <v>678</v>
      </c>
      <c r="M339">
        <v>199612</v>
      </c>
      <c r="O339">
        <v>0</v>
      </c>
      <c r="P339" t="s">
        <v>606</v>
      </c>
      <c r="Q339">
        <v>20310</v>
      </c>
      <c r="S339">
        <v>1</v>
      </c>
      <c r="U339" t="s">
        <v>132</v>
      </c>
      <c r="V339" s="22">
        <v>3248.58</v>
      </c>
    </row>
    <row r="340" spans="1:22" x14ac:dyDescent="0.3">
      <c r="A340" t="s">
        <v>677</v>
      </c>
      <c r="E340" t="s">
        <v>607</v>
      </c>
      <c r="H340" t="s">
        <v>604</v>
      </c>
      <c r="J340" s="23">
        <v>555005430100</v>
      </c>
      <c r="K340">
        <v>1996</v>
      </c>
      <c r="L340" t="s">
        <v>679</v>
      </c>
      <c r="M340">
        <v>199612</v>
      </c>
      <c r="O340">
        <v>0</v>
      </c>
      <c r="P340" t="s">
        <v>606</v>
      </c>
      <c r="Q340" t="s">
        <v>124</v>
      </c>
      <c r="S340">
        <v>1</v>
      </c>
      <c r="U340" t="s">
        <v>132</v>
      </c>
      <c r="V340" s="22">
        <v>1963</v>
      </c>
    </row>
    <row r="341" spans="1:22" x14ac:dyDescent="0.3">
      <c r="A341" t="s">
        <v>680</v>
      </c>
      <c r="E341" t="s">
        <v>607</v>
      </c>
      <c r="H341" t="s">
        <v>604</v>
      </c>
      <c r="J341" s="23">
        <v>456005400003</v>
      </c>
      <c r="K341">
        <v>720</v>
      </c>
      <c r="L341" t="s">
        <v>681</v>
      </c>
      <c r="M341">
        <v>199009</v>
      </c>
      <c r="O341">
        <v>0</v>
      </c>
      <c r="P341" t="s">
        <v>606</v>
      </c>
      <c r="Q341">
        <v>20310</v>
      </c>
      <c r="S341">
        <v>1</v>
      </c>
      <c r="U341" t="s">
        <v>132</v>
      </c>
      <c r="V341" s="22">
        <v>42719.78</v>
      </c>
    </row>
    <row r="342" spans="1:22" x14ac:dyDescent="0.3">
      <c r="A342" t="s">
        <v>680</v>
      </c>
      <c r="E342" t="s">
        <v>607</v>
      </c>
      <c r="H342" t="s">
        <v>604</v>
      </c>
      <c r="J342" s="23">
        <v>556005400003</v>
      </c>
      <c r="K342">
        <v>720</v>
      </c>
      <c r="L342" t="s">
        <v>682</v>
      </c>
      <c r="M342">
        <v>199009</v>
      </c>
      <c r="O342">
        <v>0</v>
      </c>
      <c r="P342" t="s">
        <v>606</v>
      </c>
      <c r="Q342" t="s">
        <v>124</v>
      </c>
      <c r="S342">
        <v>1</v>
      </c>
      <c r="U342" t="s">
        <v>132</v>
      </c>
      <c r="V342" s="22">
        <v>25809</v>
      </c>
    </row>
    <row r="343" spans="1:22" x14ac:dyDescent="0.3">
      <c r="A343" t="s">
        <v>683</v>
      </c>
      <c r="E343" t="s">
        <v>684</v>
      </c>
      <c r="H343" t="s">
        <v>604</v>
      </c>
      <c r="J343" s="23">
        <v>456005400152</v>
      </c>
      <c r="K343">
        <v>188</v>
      </c>
      <c r="L343" t="s">
        <v>685</v>
      </c>
      <c r="M343">
        <v>201412</v>
      </c>
      <c r="O343">
        <v>0</v>
      </c>
      <c r="P343" t="s">
        <v>606</v>
      </c>
      <c r="Q343">
        <v>20310</v>
      </c>
      <c r="S343">
        <v>0</v>
      </c>
      <c r="U343" t="s">
        <v>132</v>
      </c>
      <c r="V343" s="22">
        <v>162915.91</v>
      </c>
    </row>
    <row r="344" spans="1:22" x14ac:dyDescent="0.3">
      <c r="A344" t="s">
        <v>683</v>
      </c>
      <c r="E344" t="s">
        <v>684</v>
      </c>
      <c r="H344" t="s">
        <v>604</v>
      </c>
      <c r="J344" s="23">
        <v>556005400152</v>
      </c>
      <c r="K344">
        <v>188</v>
      </c>
      <c r="L344" t="s">
        <v>686</v>
      </c>
      <c r="M344">
        <v>201412</v>
      </c>
      <c r="O344">
        <v>0</v>
      </c>
      <c r="P344" t="s">
        <v>606</v>
      </c>
      <c r="Q344" t="s">
        <v>124</v>
      </c>
      <c r="S344">
        <v>0</v>
      </c>
      <c r="U344" t="s">
        <v>132</v>
      </c>
      <c r="V344" s="22">
        <v>98326.3</v>
      </c>
    </row>
    <row r="345" spans="1:22" x14ac:dyDescent="0.3">
      <c r="A345" t="s">
        <v>687</v>
      </c>
      <c r="E345" t="s">
        <v>607</v>
      </c>
      <c r="H345" t="s">
        <v>604</v>
      </c>
      <c r="J345" s="23">
        <v>455005401000</v>
      </c>
      <c r="K345">
        <v>1073</v>
      </c>
      <c r="L345" t="s">
        <v>688</v>
      </c>
      <c r="M345">
        <v>197209</v>
      </c>
      <c r="O345">
        <v>0</v>
      </c>
      <c r="P345" t="s">
        <v>606</v>
      </c>
      <c r="Q345">
        <v>20310</v>
      </c>
      <c r="S345">
        <v>40</v>
      </c>
      <c r="U345" t="s">
        <v>159</v>
      </c>
      <c r="V345" s="22">
        <v>3221.44</v>
      </c>
    </row>
    <row r="346" spans="1:22" x14ac:dyDescent="0.3">
      <c r="A346" t="s">
        <v>687</v>
      </c>
      <c r="E346" t="s">
        <v>607</v>
      </c>
      <c r="H346" t="s">
        <v>604</v>
      </c>
      <c r="J346" s="23">
        <v>455005401000</v>
      </c>
      <c r="K346">
        <v>1076</v>
      </c>
      <c r="L346" t="s">
        <v>689</v>
      </c>
      <c r="M346">
        <v>197509</v>
      </c>
      <c r="O346">
        <v>201808</v>
      </c>
      <c r="P346" t="s">
        <v>606</v>
      </c>
      <c r="Q346">
        <v>20310</v>
      </c>
      <c r="S346">
        <v>0</v>
      </c>
      <c r="U346" t="s">
        <v>159</v>
      </c>
      <c r="V346">
        <v>0</v>
      </c>
    </row>
    <row r="347" spans="1:22" x14ac:dyDescent="0.3">
      <c r="A347" t="s">
        <v>687</v>
      </c>
      <c r="E347" t="s">
        <v>607</v>
      </c>
      <c r="H347" t="s">
        <v>604</v>
      </c>
      <c r="J347" s="23">
        <v>555005401000</v>
      </c>
      <c r="K347">
        <v>1073</v>
      </c>
      <c r="L347" t="s">
        <v>690</v>
      </c>
      <c r="M347">
        <v>197209</v>
      </c>
      <c r="O347">
        <v>0</v>
      </c>
      <c r="P347" t="s">
        <v>606</v>
      </c>
      <c r="Q347" t="s">
        <v>124</v>
      </c>
      <c r="S347">
        <v>40</v>
      </c>
      <c r="U347" t="s">
        <v>159</v>
      </c>
      <c r="V347" s="22">
        <v>1946.16</v>
      </c>
    </row>
    <row r="348" spans="1:22" x14ac:dyDescent="0.3">
      <c r="A348" t="s">
        <v>687</v>
      </c>
      <c r="E348" t="s">
        <v>607</v>
      </c>
      <c r="H348" t="s">
        <v>604</v>
      </c>
      <c r="J348" s="23">
        <v>555005401000</v>
      </c>
      <c r="K348">
        <v>1076</v>
      </c>
      <c r="L348" t="s">
        <v>691</v>
      </c>
      <c r="M348">
        <v>197509</v>
      </c>
      <c r="O348">
        <v>201808</v>
      </c>
      <c r="P348" t="s">
        <v>606</v>
      </c>
      <c r="Q348" t="s">
        <v>124</v>
      </c>
      <c r="S348">
        <v>0</v>
      </c>
      <c r="U348" t="s">
        <v>159</v>
      </c>
      <c r="V348">
        <v>0</v>
      </c>
    </row>
    <row r="349" spans="1:22" x14ac:dyDescent="0.3">
      <c r="A349" t="s">
        <v>692</v>
      </c>
      <c r="E349" t="s">
        <v>607</v>
      </c>
      <c r="H349" t="s">
        <v>604</v>
      </c>
      <c r="J349" s="23">
        <v>455005401200</v>
      </c>
      <c r="K349">
        <v>1088</v>
      </c>
      <c r="L349" t="s">
        <v>693</v>
      </c>
      <c r="M349">
        <v>198709</v>
      </c>
      <c r="O349">
        <v>0</v>
      </c>
      <c r="P349" t="s">
        <v>606</v>
      </c>
      <c r="Q349">
        <v>20310</v>
      </c>
      <c r="S349">
        <v>78</v>
      </c>
      <c r="U349" t="s">
        <v>159</v>
      </c>
      <c r="V349" s="22">
        <v>24803.97</v>
      </c>
    </row>
    <row r="350" spans="1:22" x14ac:dyDescent="0.3">
      <c r="A350" t="s">
        <v>692</v>
      </c>
      <c r="E350" t="s">
        <v>607</v>
      </c>
      <c r="H350" t="s">
        <v>604</v>
      </c>
      <c r="J350" s="23">
        <v>555005401200</v>
      </c>
      <c r="K350">
        <v>1088</v>
      </c>
      <c r="L350" t="s">
        <v>694</v>
      </c>
      <c r="M350">
        <v>198709</v>
      </c>
      <c r="O350">
        <v>0</v>
      </c>
      <c r="P350" t="s">
        <v>606</v>
      </c>
      <c r="Q350" t="s">
        <v>124</v>
      </c>
      <c r="S350">
        <v>78</v>
      </c>
      <c r="U350" t="s">
        <v>159</v>
      </c>
      <c r="V350" s="22">
        <v>14985</v>
      </c>
    </row>
    <row r="351" spans="1:22" x14ac:dyDescent="0.3">
      <c r="A351" t="s">
        <v>692</v>
      </c>
      <c r="E351" t="s">
        <v>607</v>
      </c>
      <c r="H351" t="s">
        <v>604</v>
      </c>
      <c r="J351" s="23">
        <v>555005401200</v>
      </c>
      <c r="K351">
        <v>2017</v>
      </c>
      <c r="L351" t="s">
        <v>695</v>
      </c>
      <c r="M351">
        <v>201712</v>
      </c>
      <c r="O351">
        <v>0</v>
      </c>
      <c r="P351" t="s">
        <v>606</v>
      </c>
      <c r="Q351" t="s">
        <v>124</v>
      </c>
      <c r="S351">
        <v>0</v>
      </c>
      <c r="U351" t="s">
        <v>159</v>
      </c>
      <c r="V351" s="22">
        <v>423850.88</v>
      </c>
    </row>
    <row r="352" spans="1:22" x14ac:dyDescent="0.3">
      <c r="A352" t="s">
        <v>696</v>
      </c>
      <c r="E352" t="s">
        <v>607</v>
      </c>
      <c r="H352" t="s">
        <v>604</v>
      </c>
      <c r="J352" s="23">
        <v>455005402000</v>
      </c>
      <c r="K352">
        <v>1073</v>
      </c>
      <c r="L352" t="s">
        <v>697</v>
      </c>
      <c r="M352">
        <v>197209</v>
      </c>
      <c r="O352">
        <v>0</v>
      </c>
      <c r="P352" t="s">
        <v>606</v>
      </c>
      <c r="Q352">
        <v>20310</v>
      </c>
      <c r="S352">
        <v>286</v>
      </c>
      <c r="U352" t="s">
        <v>159</v>
      </c>
      <c r="V352" s="22">
        <v>22107.5</v>
      </c>
    </row>
    <row r="353" spans="1:22" x14ac:dyDescent="0.3">
      <c r="A353" t="s">
        <v>696</v>
      </c>
      <c r="E353" t="s">
        <v>607</v>
      </c>
      <c r="H353" t="s">
        <v>604</v>
      </c>
      <c r="J353" s="23">
        <v>455005402000</v>
      </c>
      <c r="K353">
        <v>1088</v>
      </c>
      <c r="L353" t="s">
        <v>698</v>
      </c>
      <c r="M353">
        <v>198709</v>
      </c>
      <c r="O353">
        <v>0</v>
      </c>
      <c r="P353" t="s">
        <v>606</v>
      </c>
      <c r="Q353">
        <v>20310</v>
      </c>
      <c r="S353">
        <v>5</v>
      </c>
      <c r="U353" t="s">
        <v>159</v>
      </c>
      <c r="V353" s="22">
        <v>1707.42</v>
      </c>
    </row>
    <row r="354" spans="1:22" x14ac:dyDescent="0.3">
      <c r="A354" t="s">
        <v>696</v>
      </c>
      <c r="E354" t="s">
        <v>607</v>
      </c>
      <c r="H354" t="s">
        <v>604</v>
      </c>
      <c r="J354" s="23">
        <v>555005402000</v>
      </c>
      <c r="K354">
        <v>1073</v>
      </c>
      <c r="L354" t="s">
        <v>699</v>
      </c>
      <c r="M354">
        <v>197209</v>
      </c>
      <c r="O354">
        <v>0</v>
      </c>
      <c r="P354" t="s">
        <v>606</v>
      </c>
      <c r="Q354" t="s">
        <v>124</v>
      </c>
      <c r="S354">
        <v>286</v>
      </c>
      <c r="U354" t="s">
        <v>159</v>
      </c>
      <c r="V354" s="22">
        <v>13355.95</v>
      </c>
    </row>
    <row r="355" spans="1:22" x14ac:dyDescent="0.3">
      <c r="A355" t="s">
        <v>696</v>
      </c>
      <c r="E355" t="s">
        <v>607</v>
      </c>
      <c r="H355" t="s">
        <v>604</v>
      </c>
      <c r="J355" s="23">
        <v>555005402000</v>
      </c>
      <c r="K355">
        <v>1088</v>
      </c>
      <c r="L355" t="s">
        <v>700</v>
      </c>
      <c r="M355">
        <v>198709</v>
      </c>
      <c r="O355">
        <v>0</v>
      </c>
      <c r="P355" t="s">
        <v>606</v>
      </c>
      <c r="Q355" t="s">
        <v>124</v>
      </c>
      <c r="S355">
        <v>5</v>
      </c>
      <c r="U355" t="s">
        <v>159</v>
      </c>
      <c r="V355" s="22">
        <v>1031.52</v>
      </c>
    </row>
    <row r="356" spans="1:22" x14ac:dyDescent="0.3">
      <c r="A356" t="s">
        <v>701</v>
      </c>
      <c r="E356" t="s">
        <v>607</v>
      </c>
      <c r="H356" t="s">
        <v>604</v>
      </c>
      <c r="J356" s="23">
        <v>455005402400</v>
      </c>
      <c r="K356">
        <v>1073</v>
      </c>
      <c r="L356" t="s">
        <v>702</v>
      </c>
      <c r="M356">
        <v>197212</v>
      </c>
      <c r="O356">
        <v>0</v>
      </c>
      <c r="P356" t="s">
        <v>606</v>
      </c>
      <c r="Q356">
        <v>20310</v>
      </c>
      <c r="S356" s="101">
        <v>16934</v>
      </c>
      <c r="U356" t="s">
        <v>159</v>
      </c>
      <c r="V356" s="22">
        <v>1031104.95</v>
      </c>
    </row>
    <row r="357" spans="1:22" x14ac:dyDescent="0.3">
      <c r="A357" t="s">
        <v>701</v>
      </c>
      <c r="E357" t="s">
        <v>607</v>
      </c>
      <c r="H357" t="s">
        <v>604</v>
      </c>
      <c r="J357" s="23">
        <v>455005402400</v>
      </c>
      <c r="K357">
        <v>2002</v>
      </c>
      <c r="L357" t="s">
        <v>703</v>
      </c>
      <c r="M357">
        <v>200209</v>
      </c>
      <c r="O357">
        <v>0</v>
      </c>
      <c r="P357" t="s">
        <v>606</v>
      </c>
      <c r="Q357">
        <v>20310</v>
      </c>
      <c r="S357">
        <v>26</v>
      </c>
      <c r="U357" t="s">
        <v>159</v>
      </c>
      <c r="V357" s="22">
        <v>215551.04</v>
      </c>
    </row>
    <row r="358" spans="1:22" x14ac:dyDescent="0.3">
      <c r="A358" t="s">
        <v>701</v>
      </c>
      <c r="E358" t="s">
        <v>607</v>
      </c>
      <c r="H358" t="s">
        <v>604</v>
      </c>
      <c r="J358" s="23">
        <v>455005402400</v>
      </c>
      <c r="K358">
        <v>2003</v>
      </c>
      <c r="L358" t="s">
        <v>704</v>
      </c>
      <c r="M358">
        <v>200309</v>
      </c>
      <c r="O358">
        <v>201808</v>
      </c>
      <c r="P358" t="s">
        <v>606</v>
      </c>
      <c r="Q358">
        <v>20310</v>
      </c>
      <c r="S358">
        <v>0</v>
      </c>
      <c r="U358" t="s">
        <v>159</v>
      </c>
      <c r="V358">
        <v>0</v>
      </c>
    </row>
    <row r="359" spans="1:22" x14ac:dyDescent="0.3">
      <c r="A359" t="s">
        <v>701</v>
      </c>
      <c r="E359" t="s">
        <v>607</v>
      </c>
      <c r="H359" t="s">
        <v>604</v>
      </c>
      <c r="J359" s="23">
        <v>555005402400</v>
      </c>
      <c r="K359">
        <v>1073</v>
      </c>
      <c r="L359" t="s">
        <v>705</v>
      </c>
      <c r="M359">
        <v>197212</v>
      </c>
      <c r="O359">
        <v>0</v>
      </c>
      <c r="P359" t="s">
        <v>606</v>
      </c>
      <c r="Q359" t="s">
        <v>124</v>
      </c>
      <c r="S359" s="101">
        <v>16934</v>
      </c>
      <c r="U359" t="s">
        <v>159</v>
      </c>
      <c r="V359" s="22">
        <v>622944</v>
      </c>
    </row>
    <row r="360" spans="1:22" x14ac:dyDescent="0.3">
      <c r="A360" t="s">
        <v>701</v>
      </c>
      <c r="E360" t="s">
        <v>607</v>
      </c>
      <c r="H360" t="s">
        <v>604</v>
      </c>
      <c r="J360" s="23">
        <v>555005402400</v>
      </c>
      <c r="K360">
        <v>2002</v>
      </c>
      <c r="L360" t="s">
        <v>706</v>
      </c>
      <c r="M360">
        <v>200209</v>
      </c>
      <c r="O360">
        <v>0</v>
      </c>
      <c r="P360" t="s">
        <v>606</v>
      </c>
      <c r="Q360" t="s">
        <v>124</v>
      </c>
      <c r="S360">
        <v>26</v>
      </c>
      <c r="U360" t="s">
        <v>159</v>
      </c>
      <c r="V360" s="22">
        <v>130225</v>
      </c>
    </row>
    <row r="361" spans="1:22" x14ac:dyDescent="0.3">
      <c r="A361" t="s">
        <v>701</v>
      </c>
      <c r="E361" t="s">
        <v>607</v>
      </c>
      <c r="H361" t="s">
        <v>604</v>
      </c>
      <c r="J361" s="23">
        <v>555005402400</v>
      </c>
      <c r="K361">
        <v>2003</v>
      </c>
      <c r="L361" t="s">
        <v>707</v>
      </c>
      <c r="M361">
        <v>200309</v>
      </c>
      <c r="O361">
        <v>201808</v>
      </c>
      <c r="P361" t="s">
        <v>606</v>
      </c>
      <c r="Q361" t="s">
        <v>124</v>
      </c>
      <c r="S361">
        <v>0</v>
      </c>
      <c r="U361" t="s">
        <v>159</v>
      </c>
      <c r="V361">
        <v>0</v>
      </c>
    </row>
    <row r="362" spans="1:22" x14ac:dyDescent="0.3">
      <c r="A362" t="s">
        <v>708</v>
      </c>
      <c r="E362" t="s">
        <v>607</v>
      </c>
      <c r="H362" t="s">
        <v>604</v>
      </c>
      <c r="J362" s="23">
        <v>455005403600</v>
      </c>
      <c r="K362">
        <v>1093</v>
      </c>
      <c r="L362" t="s">
        <v>709</v>
      </c>
      <c r="M362">
        <v>199209</v>
      </c>
      <c r="O362">
        <v>0</v>
      </c>
      <c r="P362" t="s">
        <v>606</v>
      </c>
      <c r="Q362">
        <v>20310</v>
      </c>
      <c r="S362">
        <v>625</v>
      </c>
      <c r="U362" t="s">
        <v>159</v>
      </c>
      <c r="V362" s="22">
        <v>605435.41</v>
      </c>
    </row>
    <row r="363" spans="1:22" x14ac:dyDescent="0.3">
      <c r="A363" t="s">
        <v>708</v>
      </c>
      <c r="E363" t="s">
        <v>607</v>
      </c>
      <c r="H363" t="s">
        <v>604</v>
      </c>
      <c r="J363" s="23">
        <v>555005403600</v>
      </c>
      <c r="K363">
        <v>1093</v>
      </c>
      <c r="L363" t="s">
        <v>710</v>
      </c>
      <c r="M363">
        <v>199209</v>
      </c>
      <c r="O363">
        <v>0</v>
      </c>
      <c r="P363" t="s">
        <v>606</v>
      </c>
      <c r="Q363" t="s">
        <v>124</v>
      </c>
      <c r="S363">
        <v>625</v>
      </c>
      <c r="U363" t="s">
        <v>159</v>
      </c>
      <c r="V363" s="22">
        <v>365775</v>
      </c>
    </row>
    <row r="364" spans="1:22" x14ac:dyDescent="0.3">
      <c r="A364" t="s">
        <v>711</v>
      </c>
      <c r="E364" t="s">
        <v>607</v>
      </c>
      <c r="H364" t="s">
        <v>604</v>
      </c>
      <c r="J364" s="23">
        <v>456005400003</v>
      </c>
      <c r="K364">
        <v>790</v>
      </c>
      <c r="L364" t="s">
        <v>712</v>
      </c>
      <c r="M364">
        <v>199009</v>
      </c>
      <c r="O364">
        <v>0</v>
      </c>
      <c r="P364" t="s">
        <v>606</v>
      </c>
      <c r="Q364">
        <v>20310</v>
      </c>
      <c r="S364">
        <v>1</v>
      </c>
      <c r="U364" t="s">
        <v>132</v>
      </c>
      <c r="V364" s="22">
        <v>348843.07</v>
      </c>
    </row>
    <row r="365" spans="1:22" x14ac:dyDescent="0.3">
      <c r="A365" t="s">
        <v>711</v>
      </c>
      <c r="E365" t="s">
        <v>607</v>
      </c>
      <c r="H365" t="s">
        <v>604</v>
      </c>
      <c r="J365" s="23">
        <v>556005400003</v>
      </c>
      <c r="K365">
        <v>790</v>
      </c>
      <c r="L365" t="s">
        <v>713</v>
      </c>
      <c r="M365">
        <v>199009</v>
      </c>
      <c r="O365">
        <v>0</v>
      </c>
      <c r="P365" t="s">
        <v>606</v>
      </c>
      <c r="Q365" t="s">
        <v>124</v>
      </c>
      <c r="S365">
        <v>1</v>
      </c>
      <c r="U365" t="s">
        <v>132</v>
      </c>
      <c r="V365" s="22">
        <v>210754</v>
      </c>
    </row>
    <row r="366" spans="1:22" x14ac:dyDescent="0.3">
      <c r="A366" t="s">
        <v>714</v>
      </c>
      <c r="E366" t="s">
        <v>715</v>
      </c>
      <c r="H366" t="s">
        <v>604</v>
      </c>
      <c r="J366" s="23">
        <v>453005400022</v>
      </c>
      <c r="K366">
        <v>910</v>
      </c>
      <c r="L366" t="s">
        <v>716</v>
      </c>
      <c r="M366">
        <v>197409</v>
      </c>
      <c r="O366">
        <v>0</v>
      </c>
      <c r="P366" t="s">
        <v>606</v>
      </c>
      <c r="Q366">
        <v>20310</v>
      </c>
      <c r="S366">
        <v>0</v>
      </c>
      <c r="V366" s="22">
        <v>170032.56</v>
      </c>
    </row>
    <row r="367" spans="1:22" x14ac:dyDescent="0.3">
      <c r="A367" t="s">
        <v>714</v>
      </c>
      <c r="E367" t="s">
        <v>715</v>
      </c>
      <c r="H367" t="s">
        <v>604</v>
      </c>
      <c r="J367" s="23">
        <v>553005400022</v>
      </c>
      <c r="K367">
        <v>910</v>
      </c>
      <c r="L367" t="s">
        <v>717</v>
      </c>
      <c r="M367">
        <v>197409</v>
      </c>
      <c r="O367">
        <v>0</v>
      </c>
      <c r="P367" t="s">
        <v>606</v>
      </c>
      <c r="Q367" t="s">
        <v>124</v>
      </c>
      <c r="S367">
        <v>0</v>
      </c>
      <c r="V367" s="22">
        <v>102726</v>
      </c>
    </row>
    <row r="368" spans="1:22" x14ac:dyDescent="0.3">
      <c r="A368" t="s">
        <v>718</v>
      </c>
      <c r="E368" t="s">
        <v>719</v>
      </c>
      <c r="H368" t="s">
        <v>604</v>
      </c>
      <c r="J368" s="23">
        <v>453005400018</v>
      </c>
      <c r="K368">
        <v>910</v>
      </c>
      <c r="L368" t="s">
        <v>720</v>
      </c>
      <c r="M368">
        <v>199510</v>
      </c>
      <c r="O368">
        <v>0</v>
      </c>
      <c r="P368" t="s">
        <v>606</v>
      </c>
      <c r="Q368">
        <v>20310</v>
      </c>
      <c r="S368">
        <v>0</v>
      </c>
      <c r="V368" s="22">
        <v>278705.84999999998</v>
      </c>
    </row>
    <row r="369" spans="1:22" x14ac:dyDescent="0.3">
      <c r="A369" t="s">
        <v>718</v>
      </c>
      <c r="E369" t="s">
        <v>719</v>
      </c>
      <c r="H369" t="s">
        <v>604</v>
      </c>
      <c r="J369" s="23">
        <v>553005400018</v>
      </c>
      <c r="K369">
        <v>910</v>
      </c>
      <c r="L369" t="s">
        <v>721</v>
      </c>
      <c r="M369">
        <v>199510</v>
      </c>
      <c r="O369">
        <v>0</v>
      </c>
      <c r="P369" t="s">
        <v>606</v>
      </c>
      <c r="Q369" t="s">
        <v>124</v>
      </c>
      <c r="S369">
        <v>0</v>
      </c>
      <c r="V369" s="22">
        <v>168381</v>
      </c>
    </row>
    <row r="370" spans="1:22" x14ac:dyDescent="0.3">
      <c r="A370" t="s">
        <v>722</v>
      </c>
      <c r="E370" t="s">
        <v>719</v>
      </c>
      <c r="H370" t="s">
        <v>604</v>
      </c>
      <c r="J370" s="23">
        <v>453005400018</v>
      </c>
      <c r="K370">
        <v>270</v>
      </c>
      <c r="L370" t="s">
        <v>723</v>
      </c>
      <c r="M370">
        <v>199504</v>
      </c>
      <c r="O370">
        <v>0</v>
      </c>
      <c r="P370" t="s">
        <v>606</v>
      </c>
      <c r="Q370">
        <v>20310</v>
      </c>
      <c r="S370">
        <v>0</v>
      </c>
      <c r="V370" s="22">
        <v>14106.46</v>
      </c>
    </row>
    <row r="371" spans="1:22" x14ac:dyDescent="0.3">
      <c r="A371" t="s">
        <v>722</v>
      </c>
      <c r="E371" t="s">
        <v>719</v>
      </c>
      <c r="H371" t="s">
        <v>604</v>
      </c>
      <c r="J371" s="23">
        <v>553005400018</v>
      </c>
      <c r="K371">
        <v>270</v>
      </c>
      <c r="L371" t="s">
        <v>724</v>
      </c>
      <c r="M371">
        <v>199504</v>
      </c>
      <c r="O371">
        <v>0</v>
      </c>
      <c r="P371" t="s">
        <v>606</v>
      </c>
      <c r="Q371" t="s">
        <v>124</v>
      </c>
      <c r="S371">
        <v>0</v>
      </c>
      <c r="V371" s="22">
        <v>8523</v>
      </c>
    </row>
    <row r="372" spans="1:22" x14ac:dyDescent="0.3">
      <c r="A372" t="s">
        <v>725</v>
      </c>
      <c r="E372" t="s">
        <v>719</v>
      </c>
      <c r="H372" t="s">
        <v>604</v>
      </c>
      <c r="J372" s="23">
        <v>453005400018</v>
      </c>
      <c r="K372">
        <v>670</v>
      </c>
      <c r="L372" t="s">
        <v>726</v>
      </c>
      <c r="M372">
        <v>199504</v>
      </c>
      <c r="O372">
        <v>0</v>
      </c>
      <c r="P372" t="s">
        <v>606</v>
      </c>
      <c r="Q372">
        <v>20310</v>
      </c>
      <c r="S372">
        <v>0</v>
      </c>
      <c r="V372" s="22">
        <v>1671.16</v>
      </c>
    </row>
    <row r="373" spans="1:22" x14ac:dyDescent="0.3">
      <c r="A373" t="s">
        <v>725</v>
      </c>
      <c r="E373" t="s">
        <v>719</v>
      </c>
      <c r="H373" t="s">
        <v>604</v>
      </c>
      <c r="J373" s="23">
        <v>553005400018</v>
      </c>
      <c r="K373">
        <v>670</v>
      </c>
      <c r="L373" t="s">
        <v>727</v>
      </c>
      <c r="M373">
        <v>199504</v>
      </c>
      <c r="O373">
        <v>0</v>
      </c>
      <c r="P373" t="s">
        <v>606</v>
      </c>
      <c r="Q373" t="s">
        <v>124</v>
      </c>
      <c r="S373">
        <v>0</v>
      </c>
      <c r="V373" s="22">
        <v>1009</v>
      </c>
    </row>
    <row r="374" spans="1:22" x14ac:dyDescent="0.3">
      <c r="A374" t="s">
        <v>728</v>
      </c>
      <c r="E374" t="s">
        <v>729</v>
      </c>
      <c r="H374" t="s">
        <v>604</v>
      </c>
      <c r="J374" s="23">
        <v>453005400014</v>
      </c>
      <c r="K374">
        <v>910</v>
      </c>
      <c r="L374" t="s">
        <v>730</v>
      </c>
      <c r="M374">
        <v>197409</v>
      </c>
      <c r="O374">
        <v>0</v>
      </c>
      <c r="P374" t="s">
        <v>606</v>
      </c>
      <c r="Q374">
        <v>20310</v>
      </c>
      <c r="S374">
        <v>0</v>
      </c>
      <c r="V374" s="22">
        <v>39864.75</v>
      </c>
    </row>
    <row r="375" spans="1:22" x14ac:dyDescent="0.3">
      <c r="A375" t="s">
        <v>728</v>
      </c>
      <c r="E375" t="s">
        <v>729</v>
      </c>
      <c r="H375" t="s">
        <v>604</v>
      </c>
      <c r="J375" s="23">
        <v>553005400014</v>
      </c>
      <c r="K375">
        <v>910</v>
      </c>
      <c r="L375" t="s">
        <v>731</v>
      </c>
      <c r="M375">
        <v>197409</v>
      </c>
      <c r="O375">
        <v>0</v>
      </c>
      <c r="P375" t="s">
        <v>606</v>
      </c>
      <c r="Q375" t="s">
        <v>124</v>
      </c>
      <c r="S375">
        <v>0</v>
      </c>
      <c r="V375" s="22">
        <v>24084</v>
      </c>
    </row>
    <row r="376" spans="1:22" x14ac:dyDescent="0.3">
      <c r="A376" t="s">
        <v>732</v>
      </c>
      <c r="E376" t="s">
        <v>715</v>
      </c>
      <c r="H376" t="s">
        <v>604</v>
      </c>
      <c r="J376" s="23">
        <v>453005400021</v>
      </c>
      <c r="K376">
        <v>910</v>
      </c>
      <c r="L376" t="s">
        <v>733</v>
      </c>
      <c r="M376">
        <v>197409</v>
      </c>
      <c r="O376">
        <v>0</v>
      </c>
      <c r="P376" t="s">
        <v>606</v>
      </c>
      <c r="Q376">
        <v>20310</v>
      </c>
      <c r="S376">
        <v>0</v>
      </c>
      <c r="V376" s="22">
        <v>199892.99</v>
      </c>
    </row>
    <row r="377" spans="1:22" x14ac:dyDescent="0.3">
      <c r="A377" t="s">
        <v>732</v>
      </c>
      <c r="E377" t="s">
        <v>715</v>
      </c>
      <c r="H377" t="s">
        <v>604</v>
      </c>
      <c r="J377" s="23">
        <v>553005400021</v>
      </c>
      <c r="K377">
        <v>910</v>
      </c>
      <c r="L377" t="s">
        <v>734</v>
      </c>
      <c r="M377">
        <v>197409</v>
      </c>
      <c r="O377">
        <v>0</v>
      </c>
      <c r="P377" t="s">
        <v>606</v>
      </c>
      <c r="Q377" t="s">
        <v>124</v>
      </c>
      <c r="S377">
        <v>0</v>
      </c>
      <c r="V377" s="22">
        <v>120765</v>
      </c>
    </row>
    <row r="378" spans="1:22" x14ac:dyDescent="0.3">
      <c r="A378" t="s">
        <v>735</v>
      </c>
      <c r="E378" t="s">
        <v>715</v>
      </c>
      <c r="H378" t="s">
        <v>604</v>
      </c>
      <c r="J378" s="23">
        <v>453005400021</v>
      </c>
      <c r="K378">
        <v>780</v>
      </c>
      <c r="L378" t="s">
        <v>736</v>
      </c>
      <c r="M378">
        <v>200112</v>
      </c>
      <c r="O378">
        <v>0</v>
      </c>
      <c r="P378" t="s">
        <v>606</v>
      </c>
      <c r="Q378">
        <v>20310</v>
      </c>
      <c r="S378">
        <v>0</v>
      </c>
      <c r="V378" s="22">
        <v>2635.95</v>
      </c>
    </row>
    <row r="379" spans="1:22" x14ac:dyDescent="0.3">
      <c r="A379" t="s">
        <v>735</v>
      </c>
      <c r="E379" t="s">
        <v>715</v>
      </c>
      <c r="H379" t="s">
        <v>604</v>
      </c>
      <c r="J379" s="23">
        <v>553005400021</v>
      </c>
      <c r="K379">
        <v>780</v>
      </c>
      <c r="L379" t="s">
        <v>737</v>
      </c>
      <c r="M379">
        <v>200112</v>
      </c>
      <c r="O379">
        <v>0</v>
      </c>
      <c r="P379" t="s">
        <v>606</v>
      </c>
      <c r="Q379" t="s">
        <v>124</v>
      </c>
      <c r="S379">
        <v>0</v>
      </c>
      <c r="V379" s="22">
        <v>1592</v>
      </c>
    </row>
    <row r="380" spans="1:22" x14ac:dyDescent="0.3">
      <c r="A380" t="s">
        <v>738</v>
      </c>
      <c r="E380" t="s">
        <v>715</v>
      </c>
      <c r="H380" t="s">
        <v>604</v>
      </c>
      <c r="J380" s="23">
        <v>453005400021</v>
      </c>
      <c r="K380">
        <v>84</v>
      </c>
      <c r="L380" t="s">
        <v>739</v>
      </c>
      <c r="M380">
        <v>200112</v>
      </c>
      <c r="O380">
        <v>0</v>
      </c>
      <c r="P380" t="s">
        <v>606</v>
      </c>
      <c r="Q380">
        <v>20310</v>
      </c>
      <c r="S380">
        <v>0</v>
      </c>
      <c r="V380" s="22">
        <v>1625.77</v>
      </c>
    </row>
    <row r="381" spans="1:22" x14ac:dyDescent="0.3">
      <c r="A381" t="s">
        <v>740</v>
      </c>
      <c r="E381" t="s">
        <v>741</v>
      </c>
      <c r="H381" t="s">
        <v>604</v>
      </c>
      <c r="J381" s="23">
        <v>453005400318</v>
      </c>
      <c r="K381">
        <v>910</v>
      </c>
      <c r="L381" t="s">
        <v>742</v>
      </c>
      <c r="M381">
        <v>201112</v>
      </c>
      <c r="O381">
        <v>0</v>
      </c>
      <c r="P381" t="s">
        <v>606</v>
      </c>
      <c r="Q381">
        <v>20310</v>
      </c>
      <c r="S381">
        <v>0</v>
      </c>
      <c r="V381" s="22">
        <v>119812.64</v>
      </c>
    </row>
    <row r="382" spans="1:22" x14ac:dyDescent="0.3">
      <c r="A382" t="s">
        <v>740</v>
      </c>
      <c r="E382" t="s">
        <v>741</v>
      </c>
      <c r="H382" t="s">
        <v>604</v>
      </c>
      <c r="J382" s="23">
        <v>553005400318</v>
      </c>
      <c r="K382">
        <v>910</v>
      </c>
      <c r="L382" t="s">
        <v>743</v>
      </c>
      <c r="M382">
        <v>201112</v>
      </c>
      <c r="O382">
        <v>0</v>
      </c>
      <c r="P382" t="s">
        <v>606</v>
      </c>
      <c r="Q382" t="s">
        <v>124</v>
      </c>
      <c r="S382">
        <v>0</v>
      </c>
      <c r="V382" s="22">
        <v>72379.600000000006</v>
      </c>
    </row>
    <row r="383" spans="1:22" x14ac:dyDescent="0.3">
      <c r="A383" t="s">
        <v>744</v>
      </c>
      <c r="E383" t="s">
        <v>715</v>
      </c>
      <c r="H383" t="s">
        <v>604</v>
      </c>
      <c r="J383" s="23">
        <v>453005400027</v>
      </c>
      <c r="K383">
        <v>910</v>
      </c>
      <c r="L383" t="s">
        <v>745</v>
      </c>
      <c r="M383">
        <v>199611</v>
      </c>
      <c r="O383">
        <v>0</v>
      </c>
      <c r="P383" t="s">
        <v>606</v>
      </c>
      <c r="Q383">
        <v>20310</v>
      </c>
      <c r="S383">
        <v>0</v>
      </c>
      <c r="V383" s="22">
        <v>216203.3</v>
      </c>
    </row>
    <row r="384" spans="1:22" x14ac:dyDescent="0.3">
      <c r="A384" t="s">
        <v>744</v>
      </c>
      <c r="E384" t="s">
        <v>715</v>
      </c>
      <c r="H384" t="s">
        <v>604</v>
      </c>
      <c r="J384" s="23">
        <v>453005400027</v>
      </c>
      <c r="K384">
        <v>2008</v>
      </c>
      <c r="L384" t="s">
        <v>746</v>
      </c>
      <c r="M384">
        <v>200808</v>
      </c>
      <c r="O384">
        <v>0</v>
      </c>
      <c r="P384" t="s">
        <v>606</v>
      </c>
      <c r="Q384">
        <v>20310</v>
      </c>
      <c r="S384">
        <v>0</v>
      </c>
      <c r="V384" s="22">
        <v>422168.37</v>
      </c>
    </row>
    <row r="385" spans="1:22" x14ac:dyDescent="0.3">
      <c r="A385" t="s">
        <v>744</v>
      </c>
      <c r="E385" t="s">
        <v>715</v>
      </c>
      <c r="H385" t="s">
        <v>604</v>
      </c>
      <c r="J385" s="23">
        <v>453005400625</v>
      </c>
      <c r="K385">
        <v>910</v>
      </c>
      <c r="L385" t="s">
        <v>747</v>
      </c>
      <c r="M385">
        <v>201708</v>
      </c>
      <c r="O385">
        <v>0</v>
      </c>
      <c r="P385" t="s">
        <v>606</v>
      </c>
      <c r="Q385">
        <v>20310</v>
      </c>
      <c r="S385">
        <v>0</v>
      </c>
      <c r="V385" s="22">
        <v>2119.31</v>
      </c>
    </row>
    <row r="386" spans="1:22" x14ac:dyDescent="0.3">
      <c r="A386" t="s">
        <v>744</v>
      </c>
      <c r="E386" t="s">
        <v>715</v>
      </c>
      <c r="H386" t="s">
        <v>604</v>
      </c>
      <c r="J386" s="23">
        <v>553005400027</v>
      </c>
      <c r="K386">
        <v>910</v>
      </c>
      <c r="L386" t="s">
        <v>748</v>
      </c>
      <c r="M386">
        <v>199611</v>
      </c>
      <c r="O386">
        <v>0</v>
      </c>
      <c r="P386" t="s">
        <v>606</v>
      </c>
      <c r="Q386" t="s">
        <v>124</v>
      </c>
      <c r="S386">
        <v>0</v>
      </c>
      <c r="V386" s="22">
        <v>130620</v>
      </c>
    </row>
    <row r="387" spans="1:22" x14ac:dyDescent="0.3">
      <c r="A387" t="s">
        <v>744</v>
      </c>
      <c r="E387" t="s">
        <v>715</v>
      </c>
      <c r="H387" t="s">
        <v>604</v>
      </c>
      <c r="J387" s="23">
        <v>553005400027</v>
      </c>
      <c r="K387">
        <v>2008</v>
      </c>
      <c r="L387" t="s">
        <v>749</v>
      </c>
      <c r="M387">
        <v>200808</v>
      </c>
      <c r="O387">
        <v>0</v>
      </c>
      <c r="P387" t="s">
        <v>606</v>
      </c>
      <c r="Q387" t="s">
        <v>124</v>
      </c>
      <c r="S387">
        <v>0</v>
      </c>
      <c r="V387" s="22">
        <v>227063.62</v>
      </c>
    </row>
    <row r="388" spans="1:22" x14ac:dyDescent="0.3">
      <c r="A388" t="s">
        <v>744</v>
      </c>
      <c r="E388" t="s">
        <v>715</v>
      </c>
      <c r="H388" t="s">
        <v>604</v>
      </c>
      <c r="J388" s="23">
        <v>553005400625</v>
      </c>
      <c r="K388">
        <v>910</v>
      </c>
      <c r="L388" t="s">
        <v>750</v>
      </c>
      <c r="M388">
        <v>201708</v>
      </c>
      <c r="O388">
        <v>0</v>
      </c>
      <c r="P388" t="s">
        <v>606</v>
      </c>
      <c r="Q388" t="s">
        <v>124</v>
      </c>
      <c r="S388">
        <v>0</v>
      </c>
      <c r="V388" s="22">
        <v>1282.47</v>
      </c>
    </row>
    <row r="389" spans="1:22" x14ac:dyDescent="0.3">
      <c r="A389" t="s">
        <v>751</v>
      </c>
      <c r="E389" t="s">
        <v>715</v>
      </c>
      <c r="H389" t="s">
        <v>604</v>
      </c>
      <c r="J389" s="23">
        <v>453005400028</v>
      </c>
      <c r="K389">
        <v>910</v>
      </c>
      <c r="L389" t="s">
        <v>752</v>
      </c>
      <c r="M389">
        <v>199611</v>
      </c>
      <c r="O389">
        <v>0</v>
      </c>
      <c r="P389" t="s">
        <v>606</v>
      </c>
      <c r="Q389">
        <v>20310</v>
      </c>
      <c r="S389">
        <v>0</v>
      </c>
      <c r="V389" s="22">
        <v>186713.45</v>
      </c>
    </row>
    <row r="390" spans="1:22" x14ac:dyDescent="0.3">
      <c r="A390" t="s">
        <v>751</v>
      </c>
      <c r="E390" t="s">
        <v>715</v>
      </c>
      <c r="H390" t="s">
        <v>604</v>
      </c>
      <c r="J390" s="23">
        <v>453005400028</v>
      </c>
      <c r="K390">
        <v>2008</v>
      </c>
      <c r="L390" t="s">
        <v>753</v>
      </c>
      <c r="M390">
        <v>200808</v>
      </c>
      <c r="O390">
        <v>0</v>
      </c>
      <c r="P390" t="s">
        <v>606</v>
      </c>
      <c r="Q390">
        <v>20310</v>
      </c>
      <c r="S390">
        <v>0</v>
      </c>
      <c r="V390" s="22">
        <v>27926.45</v>
      </c>
    </row>
    <row r="391" spans="1:22" x14ac:dyDescent="0.3">
      <c r="A391" t="s">
        <v>751</v>
      </c>
      <c r="E391" t="s">
        <v>715</v>
      </c>
      <c r="H391" t="s">
        <v>604</v>
      </c>
      <c r="J391" s="23">
        <v>453005400626</v>
      </c>
      <c r="K391">
        <v>910</v>
      </c>
      <c r="L391" t="s">
        <v>754</v>
      </c>
      <c r="M391">
        <v>201708</v>
      </c>
      <c r="O391">
        <v>0</v>
      </c>
      <c r="P391" t="s">
        <v>606</v>
      </c>
      <c r="Q391">
        <v>20310</v>
      </c>
      <c r="S391">
        <v>0</v>
      </c>
      <c r="V391" s="22">
        <v>2119.31</v>
      </c>
    </row>
    <row r="392" spans="1:22" x14ac:dyDescent="0.3">
      <c r="A392" t="s">
        <v>751</v>
      </c>
      <c r="E392" t="s">
        <v>715</v>
      </c>
      <c r="H392" t="s">
        <v>604</v>
      </c>
      <c r="J392" s="23">
        <v>553005400028</v>
      </c>
      <c r="K392">
        <v>910</v>
      </c>
      <c r="L392" t="s">
        <v>755</v>
      </c>
      <c r="M392">
        <v>199611</v>
      </c>
      <c r="O392">
        <v>0</v>
      </c>
      <c r="P392" t="s">
        <v>606</v>
      </c>
      <c r="Q392" t="s">
        <v>124</v>
      </c>
      <c r="S392">
        <v>0</v>
      </c>
      <c r="V392" s="22">
        <v>112804</v>
      </c>
    </row>
    <row r="393" spans="1:22" x14ac:dyDescent="0.3">
      <c r="A393" t="s">
        <v>751</v>
      </c>
      <c r="E393" t="s">
        <v>715</v>
      </c>
      <c r="H393" t="s">
        <v>604</v>
      </c>
      <c r="J393" s="23">
        <v>553005400028</v>
      </c>
      <c r="K393">
        <v>2008</v>
      </c>
      <c r="L393" t="s">
        <v>756</v>
      </c>
      <c r="M393">
        <v>200808</v>
      </c>
      <c r="O393">
        <v>0</v>
      </c>
      <c r="P393" t="s">
        <v>606</v>
      </c>
      <c r="Q393" t="s">
        <v>124</v>
      </c>
      <c r="S393">
        <v>0</v>
      </c>
      <c r="V393" s="22">
        <v>15028.68</v>
      </c>
    </row>
    <row r="394" spans="1:22" x14ac:dyDescent="0.3">
      <c r="A394" t="s">
        <v>751</v>
      </c>
      <c r="E394" t="s">
        <v>715</v>
      </c>
      <c r="H394" t="s">
        <v>604</v>
      </c>
      <c r="J394" s="23">
        <v>553005400626</v>
      </c>
      <c r="K394">
        <v>910</v>
      </c>
      <c r="L394" t="s">
        <v>757</v>
      </c>
      <c r="M394">
        <v>201708</v>
      </c>
      <c r="O394">
        <v>0</v>
      </c>
      <c r="P394" t="s">
        <v>606</v>
      </c>
      <c r="Q394" t="s">
        <v>124</v>
      </c>
      <c r="S394">
        <v>0</v>
      </c>
      <c r="V394" s="22">
        <v>1282.47</v>
      </c>
    </row>
    <row r="395" spans="1:22" x14ac:dyDescent="0.3">
      <c r="A395" t="s">
        <v>758</v>
      </c>
      <c r="E395" t="s">
        <v>715</v>
      </c>
      <c r="H395" t="s">
        <v>604</v>
      </c>
      <c r="J395" s="23">
        <v>453005400029</v>
      </c>
      <c r="K395">
        <v>910</v>
      </c>
      <c r="L395" t="s">
        <v>759</v>
      </c>
      <c r="M395">
        <v>199611</v>
      </c>
      <c r="O395">
        <v>0</v>
      </c>
      <c r="P395" t="s">
        <v>606</v>
      </c>
      <c r="Q395">
        <v>20310</v>
      </c>
      <c r="S395">
        <v>0</v>
      </c>
      <c r="V395" s="22">
        <v>196706.29</v>
      </c>
    </row>
    <row r="396" spans="1:22" x14ac:dyDescent="0.3">
      <c r="A396" t="s">
        <v>758</v>
      </c>
      <c r="E396" t="s">
        <v>715</v>
      </c>
      <c r="H396" t="s">
        <v>604</v>
      </c>
      <c r="J396" s="23">
        <v>453005400029</v>
      </c>
      <c r="K396">
        <v>2008</v>
      </c>
      <c r="L396" t="s">
        <v>760</v>
      </c>
      <c r="M396">
        <v>200808</v>
      </c>
      <c r="O396">
        <v>0</v>
      </c>
      <c r="P396" t="s">
        <v>606</v>
      </c>
      <c r="Q396">
        <v>20310</v>
      </c>
      <c r="S396">
        <v>0</v>
      </c>
      <c r="V396" s="22">
        <v>35143.17</v>
      </c>
    </row>
    <row r="397" spans="1:22" x14ac:dyDescent="0.3">
      <c r="A397" t="s">
        <v>758</v>
      </c>
      <c r="E397" t="s">
        <v>715</v>
      </c>
      <c r="H397" t="s">
        <v>604</v>
      </c>
      <c r="J397" s="23">
        <v>453005400627</v>
      </c>
      <c r="K397">
        <v>910</v>
      </c>
      <c r="L397" t="s">
        <v>761</v>
      </c>
      <c r="M397">
        <v>201708</v>
      </c>
      <c r="O397">
        <v>0</v>
      </c>
      <c r="P397" t="s">
        <v>606</v>
      </c>
      <c r="Q397">
        <v>20310</v>
      </c>
      <c r="S397">
        <v>0</v>
      </c>
      <c r="V397" s="22">
        <v>2119.31</v>
      </c>
    </row>
    <row r="398" spans="1:22" x14ac:dyDescent="0.3">
      <c r="A398" t="s">
        <v>758</v>
      </c>
      <c r="E398" t="s">
        <v>715</v>
      </c>
      <c r="H398" t="s">
        <v>604</v>
      </c>
      <c r="J398" s="23">
        <v>553005400029</v>
      </c>
      <c r="K398">
        <v>910</v>
      </c>
      <c r="L398" t="s">
        <v>762</v>
      </c>
      <c r="M398">
        <v>199611</v>
      </c>
      <c r="O398">
        <v>0</v>
      </c>
      <c r="P398" t="s">
        <v>606</v>
      </c>
      <c r="Q398" t="s">
        <v>124</v>
      </c>
      <c r="S398">
        <v>0</v>
      </c>
      <c r="V398" s="22">
        <v>118840</v>
      </c>
    </row>
    <row r="399" spans="1:22" x14ac:dyDescent="0.3">
      <c r="A399" t="s">
        <v>758</v>
      </c>
      <c r="E399" t="s">
        <v>715</v>
      </c>
      <c r="H399" t="s">
        <v>604</v>
      </c>
      <c r="J399" s="23">
        <v>553005400029</v>
      </c>
      <c r="K399">
        <v>2008</v>
      </c>
      <c r="L399" t="s">
        <v>763</v>
      </c>
      <c r="M399">
        <v>200808</v>
      </c>
      <c r="O399">
        <v>0</v>
      </c>
      <c r="P399" t="s">
        <v>606</v>
      </c>
      <c r="Q399" t="s">
        <v>124</v>
      </c>
      <c r="S399">
        <v>0</v>
      </c>
      <c r="V399" s="22">
        <v>17803.68</v>
      </c>
    </row>
    <row r="400" spans="1:22" x14ac:dyDescent="0.3">
      <c r="A400" t="s">
        <v>758</v>
      </c>
      <c r="E400" t="s">
        <v>715</v>
      </c>
      <c r="H400" t="s">
        <v>604</v>
      </c>
      <c r="J400" s="23">
        <v>553005400627</v>
      </c>
      <c r="K400">
        <v>910</v>
      </c>
      <c r="L400" t="s">
        <v>764</v>
      </c>
      <c r="M400">
        <v>201708</v>
      </c>
      <c r="O400">
        <v>0</v>
      </c>
      <c r="P400" t="s">
        <v>606</v>
      </c>
      <c r="Q400" t="s">
        <v>124</v>
      </c>
      <c r="S400">
        <v>0</v>
      </c>
      <c r="V400" s="22">
        <v>1282.47</v>
      </c>
    </row>
    <row r="401" spans="1:22" x14ac:dyDescent="0.3">
      <c r="A401" t="s">
        <v>765</v>
      </c>
      <c r="E401" t="s">
        <v>715</v>
      </c>
      <c r="H401" t="s">
        <v>604</v>
      </c>
      <c r="J401" s="23">
        <v>453005400030</v>
      </c>
      <c r="K401">
        <v>910</v>
      </c>
      <c r="L401" t="s">
        <v>766</v>
      </c>
      <c r="M401">
        <v>199611</v>
      </c>
      <c r="O401">
        <v>0</v>
      </c>
      <c r="P401" t="s">
        <v>606</v>
      </c>
      <c r="Q401">
        <v>20310</v>
      </c>
      <c r="S401">
        <v>0</v>
      </c>
      <c r="V401" s="22">
        <v>207060.99</v>
      </c>
    </row>
    <row r="402" spans="1:22" x14ac:dyDescent="0.3">
      <c r="A402" t="s">
        <v>765</v>
      </c>
      <c r="E402" t="s">
        <v>715</v>
      </c>
      <c r="H402" t="s">
        <v>604</v>
      </c>
      <c r="J402" s="23">
        <v>453005400030</v>
      </c>
      <c r="K402">
        <v>2008</v>
      </c>
      <c r="L402" t="s">
        <v>767</v>
      </c>
      <c r="M402">
        <v>200808</v>
      </c>
      <c r="O402">
        <v>0</v>
      </c>
      <c r="P402" t="s">
        <v>606</v>
      </c>
      <c r="Q402">
        <v>20310</v>
      </c>
      <c r="S402">
        <v>0</v>
      </c>
      <c r="V402" s="22">
        <v>20931.95</v>
      </c>
    </row>
    <row r="403" spans="1:22" x14ac:dyDescent="0.3">
      <c r="A403" t="s">
        <v>765</v>
      </c>
      <c r="E403" t="s">
        <v>715</v>
      </c>
      <c r="H403" t="s">
        <v>604</v>
      </c>
      <c r="J403" s="23">
        <v>453005400628</v>
      </c>
      <c r="K403">
        <v>910</v>
      </c>
      <c r="L403" t="s">
        <v>768</v>
      </c>
      <c r="M403">
        <v>201708</v>
      </c>
      <c r="O403">
        <v>0</v>
      </c>
      <c r="P403" t="s">
        <v>606</v>
      </c>
      <c r="Q403">
        <v>20310</v>
      </c>
      <c r="S403">
        <v>0</v>
      </c>
      <c r="V403" s="22">
        <v>2119.31</v>
      </c>
    </row>
    <row r="404" spans="1:22" x14ac:dyDescent="0.3">
      <c r="A404" t="s">
        <v>765</v>
      </c>
      <c r="E404" t="s">
        <v>715</v>
      </c>
      <c r="H404" t="s">
        <v>604</v>
      </c>
      <c r="J404" s="23">
        <v>553005400030</v>
      </c>
      <c r="K404">
        <v>910</v>
      </c>
      <c r="L404" t="s">
        <v>769</v>
      </c>
      <c r="M404">
        <v>199611</v>
      </c>
      <c r="O404">
        <v>0</v>
      </c>
      <c r="P404" t="s">
        <v>606</v>
      </c>
      <c r="Q404" t="s">
        <v>124</v>
      </c>
      <c r="S404">
        <v>0</v>
      </c>
      <c r="V404" s="22">
        <v>125096</v>
      </c>
    </row>
    <row r="405" spans="1:22" x14ac:dyDescent="0.3">
      <c r="A405" t="s">
        <v>765</v>
      </c>
      <c r="E405" t="s">
        <v>715</v>
      </c>
      <c r="H405" t="s">
        <v>604</v>
      </c>
      <c r="J405" s="23">
        <v>553005400030</v>
      </c>
      <c r="K405">
        <v>2008</v>
      </c>
      <c r="L405" t="s">
        <v>770</v>
      </c>
      <c r="M405">
        <v>200808</v>
      </c>
      <c r="O405">
        <v>0</v>
      </c>
      <c r="P405" t="s">
        <v>606</v>
      </c>
      <c r="Q405" t="s">
        <v>124</v>
      </c>
      <c r="S405">
        <v>0</v>
      </c>
      <c r="V405" s="22">
        <v>11264.53</v>
      </c>
    </row>
    <row r="406" spans="1:22" x14ac:dyDescent="0.3">
      <c r="A406" t="s">
        <v>765</v>
      </c>
      <c r="E406" t="s">
        <v>715</v>
      </c>
      <c r="H406" t="s">
        <v>604</v>
      </c>
      <c r="J406" s="23">
        <v>553005400628</v>
      </c>
      <c r="K406">
        <v>910</v>
      </c>
      <c r="L406" t="s">
        <v>771</v>
      </c>
      <c r="M406">
        <v>201708</v>
      </c>
      <c r="O406">
        <v>0</v>
      </c>
      <c r="P406" t="s">
        <v>606</v>
      </c>
      <c r="Q406" t="s">
        <v>124</v>
      </c>
      <c r="S406">
        <v>0</v>
      </c>
      <c r="V406" s="22">
        <v>1282.47</v>
      </c>
    </row>
    <row r="407" spans="1:22" x14ac:dyDescent="0.3">
      <c r="A407" t="s">
        <v>772</v>
      </c>
      <c r="E407" t="s">
        <v>773</v>
      </c>
      <c r="H407" t="s">
        <v>604</v>
      </c>
      <c r="J407" s="23">
        <v>453005400033</v>
      </c>
      <c r="K407">
        <v>910</v>
      </c>
      <c r="L407" t="s">
        <v>774</v>
      </c>
      <c r="M407">
        <v>198103</v>
      </c>
      <c r="O407">
        <v>0</v>
      </c>
      <c r="P407" t="s">
        <v>606</v>
      </c>
      <c r="Q407">
        <v>20310</v>
      </c>
      <c r="S407">
        <v>0</v>
      </c>
      <c r="V407" s="22">
        <v>98176.7</v>
      </c>
    </row>
    <row r="408" spans="1:22" x14ac:dyDescent="0.3">
      <c r="A408" t="s">
        <v>772</v>
      </c>
      <c r="E408" t="s">
        <v>773</v>
      </c>
      <c r="H408" t="s">
        <v>604</v>
      </c>
      <c r="J408" s="23">
        <v>553005400033</v>
      </c>
      <c r="K408">
        <v>910</v>
      </c>
      <c r="L408" t="s">
        <v>775</v>
      </c>
      <c r="M408">
        <v>198103</v>
      </c>
      <c r="O408">
        <v>0</v>
      </c>
      <c r="P408" t="s">
        <v>606</v>
      </c>
      <c r="Q408" t="s">
        <v>124</v>
      </c>
      <c r="S408">
        <v>0</v>
      </c>
      <c r="V408" s="22">
        <v>59313</v>
      </c>
    </row>
    <row r="409" spans="1:22" x14ac:dyDescent="0.3">
      <c r="A409" t="s">
        <v>776</v>
      </c>
      <c r="E409" t="s">
        <v>773</v>
      </c>
      <c r="H409" t="s">
        <v>604</v>
      </c>
      <c r="J409" s="23">
        <v>453005400033</v>
      </c>
      <c r="K409">
        <v>270</v>
      </c>
      <c r="L409" t="s">
        <v>777</v>
      </c>
      <c r="M409">
        <v>198703</v>
      </c>
      <c r="O409">
        <v>0</v>
      </c>
      <c r="P409" t="s">
        <v>606</v>
      </c>
      <c r="Q409">
        <v>20310</v>
      </c>
      <c r="S409">
        <v>0</v>
      </c>
      <c r="V409" s="22">
        <v>6931.44</v>
      </c>
    </row>
    <row r="410" spans="1:22" x14ac:dyDescent="0.3">
      <c r="A410" t="s">
        <v>776</v>
      </c>
      <c r="E410" t="s">
        <v>773</v>
      </c>
      <c r="H410" t="s">
        <v>604</v>
      </c>
      <c r="J410" s="23">
        <v>553005400033</v>
      </c>
      <c r="K410">
        <v>270</v>
      </c>
      <c r="L410" t="s">
        <v>778</v>
      </c>
      <c r="M410">
        <v>198703</v>
      </c>
      <c r="O410">
        <v>0</v>
      </c>
      <c r="P410" t="s">
        <v>606</v>
      </c>
      <c r="Q410" t="s">
        <v>124</v>
      </c>
      <c r="S410">
        <v>0</v>
      </c>
      <c r="V410" s="22">
        <v>4188</v>
      </c>
    </row>
    <row r="411" spans="1:22" x14ac:dyDescent="0.3">
      <c r="A411" t="s">
        <v>779</v>
      </c>
      <c r="E411" t="s">
        <v>780</v>
      </c>
      <c r="H411" t="s">
        <v>604</v>
      </c>
      <c r="J411" s="23">
        <v>453005400034</v>
      </c>
      <c r="K411">
        <v>910</v>
      </c>
      <c r="L411" t="s">
        <v>781</v>
      </c>
      <c r="M411">
        <v>198611</v>
      </c>
      <c r="O411">
        <v>0</v>
      </c>
      <c r="P411" t="s">
        <v>606</v>
      </c>
      <c r="Q411">
        <v>20310</v>
      </c>
      <c r="S411">
        <v>0</v>
      </c>
      <c r="V411" s="22">
        <v>163800.92000000001</v>
      </c>
    </row>
    <row r="412" spans="1:22" x14ac:dyDescent="0.3">
      <c r="A412" t="s">
        <v>779</v>
      </c>
      <c r="E412" t="s">
        <v>780</v>
      </c>
      <c r="H412" t="s">
        <v>604</v>
      </c>
      <c r="J412" s="23">
        <v>553005400034</v>
      </c>
      <c r="K412">
        <v>910</v>
      </c>
      <c r="L412" t="s">
        <v>782</v>
      </c>
      <c r="M412">
        <v>198611</v>
      </c>
      <c r="O412">
        <v>0</v>
      </c>
      <c r="P412" t="s">
        <v>606</v>
      </c>
      <c r="Q412" t="s">
        <v>124</v>
      </c>
      <c r="S412">
        <v>0</v>
      </c>
      <c r="V412" s="22">
        <v>98960</v>
      </c>
    </row>
    <row r="413" spans="1:22" x14ac:dyDescent="0.3">
      <c r="A413" t="s">
        <v>783</v>
      </c>
      <c r="E413" t="s">
        <v>780</v>
      </c>
      <c r="H413" t="s">
        <v>604</v>
      </c>
      <c r="J413" s="23">
        <v>453005400034</v>
      </c>
      <c r="K413">
        <v>670</v>
      </c>
      <c r="L413" t="s">
        <v>784</v>
      </c>
      <c r="M413">
        <v>198705</v>
      </c>
      <c r="O413">
        <v>0</v>
      </c>
      <c r="P413" t="s">
        <v>606</v>
      </c>
      <c r="Q413">
        <v>20310</v>
      </c>
      <c r="S413">
        <v>0</v>
      </c>
      <c r="V413" s="22">
        <v>3598.62</v>
      </c>
    </row>
    <row r="414" spans="1:22" x14ac:dyDescent="0.3">
      <c r="A414" t="s">
        <v>783</v>
      </c>
      <c r="E414" t="s">
        <v>780</v>
      </c>
      <c r="H414" t="s">
        <v>604</v>
      </c>
      <c r="J414" s="23">
        <v>553005400034</v>
      </c>
      <c r="K414">
        <v>670</v>
      </c>
      <c r="L414" t="s">
        <v>785</v>
      </c>
      <c r="M414">
        <v>198705</v>
      </c>
      <c r="O414">
        <v>0</v>
      </c>
      <c r="P414" t="s">
        <v>606</v>
      </c>
      <c r="Q414" t="s">
        <v>124</v>
      </c>
      <c r="S414">
        <v>0</v>
      </c>
      <c r="V414" s="22">
        <v>2174</v>
      </c>
    </row>
    <row r="415" spans="1:22" x14ac:dyDescent="0.3">
      <c r="A415" t="s">
        <v>786</v>
      </c>
      <c r="E415" t="s">
        <v>715</v>
      </c>
      <c r="H415" t="s">
        <v>604</v>
      </c>
      <c r="J415" s="23">
        <v>453005400035</v>
      </c>
      <c r="K415">
        <v>910</v>
      </c>
      <c r="L415" t="s">
        <v>787</v>
      </c>
      <c r="M415">
        <v>199611</v>
      </c>
      <c r="O415">
        <v>0</v>
      </c>
      <c r="P415" t="s">
        <v>606</v>
      </c>
      <c r="Q415">
        <v>20310</v>
      </c>
      <c r="S415">
        <v>0</v>
      </c>
      <c r="V415" s="22">
        <v>225205.04</v>
      </c>
    </row>
    <row r="416" spans="1:22" x14ac:dyDescent="0.3">
      <c r="A416" t="s">
        <v>786</v>
      </c>
      <c r="E416" t="s">
        <v>715</v>
      </c>
      <c r="H416" t="s">
        <v>604</v>
      </c>
      <c r="J416" s="23">
        <v>453005400035</v>
      </c>
      <c r="K416">
        <v>2008</v>
      </c>
      <c r="L416" t="s">
        <v>788</v>
      </c>
      <c r="M416">
        <v>200808</v>
      </c>
      <c r="O416">
        <v>0</v>
      </c>
      <c r="P416" t="s">
        <v>606</v>
      </c>
      <c r="Q416">
        <v>20310</v>
      </c>
      <c r="S416">
        <v>0</v>
      </c>
      <c r="V416" s="22">
        <v>14978.34</v>
      </c>
    </row>
    <row r="417" spans="1:22" x14ac:dyDescent="0.3">
      <c r="A417" t="s">
        <v>786</v>
      </c>
      <c r="E417" t="s">
        <v>715</v>
      </c>
      <c r="H417" t="s">
        <v>604</v>
      </c>
      <c r="J417" s="23">
        <v>453005400629</v>
      </c>
      <c r="K417">
        <v>910</v>
      </c>
      <c r="L417" t="s">
        <v>789</v>
      </c>
      <c r="M417">
        <v>201708</v>
      </c>
      <c r="O417">
        <v>0</v>
      </c>
      <c r="P417" t="s">
        <v>606</v>
      </c>
      <c r="Q417">
        <v>20310</v>
      </c>
      <c r="S417">
        <v>0</v>
      </c>
      <c r="V417" s="22">
        <v>2120.77</v>
      </c>
    </row>
    <row r="418" spans="1:22" x14ac:dyDescent="0.3">
      <c r="A418" t="s">
        <v>786</v>
      </c>
      <c r="E418" t="s">
        <v>715</v>
      </c>
      <c r="H418" t="s">
        <v>604</v>
      </c>
      <c r="J418" s="23">
        <v>553005400035</v>
      </c>
      <c r="K418">
        <v>910</v>
      </c>
      <c r="L418" t="s">
        <v>790</v>
      </c>
      <c r="M418">
        <v>199611</v>
      </c>
      <c r="O418">
        <v>0</v>
      </c>
      <c r="P418" t="s">
        <v>606</v>
      </c>
      <c r="Q418" t="s">
        <v>124</v>
      </c>
      <c r="S418">
        <v>0</v>
      </c>
      <c r="V418" s="22">
        <v>136058</v>
      </c>
    </row>
    <row r="419" spans="1:22" x14ac:dyDescent="0.3">
      <c r="A419" t="s">
        <v>786</v>
      </c>
      <c r="E419" t="s">
        <v>715</v>
      </c>
      <c r="H419" t="s">
        <v>604</v>
      </c>
      <c r="J419" s="23">
        <v>553005400035</v>
      </c>
      <c r="K419">
        <v>2008</v>
      </c>
      <c r="L419" t="s">
        <v>791</v>
      </c>
      <c r="M419">
        <v>200808</v>
      </c>
      <c r="O419">
        <v>0</v>
      </c>
      <c r="P419" t="s">
        <v>606</v>
      </c>
      <c r="Q419" t="s">
        <v>124</v>
      </c>
      <c r="S419">
        <v>0</v>
      </c>
      <c r="V419" s="22">
        <v>8060.59</v>
      </c>
    </row>
    <row r="420" spans="1:22" x14ac:dyDescent="0.3">
      <c r="A420" t="s">
        <v>786</v>
      </c>
      <c r="E420" t="s">
        <v>715</v>
      </c>
      <c r="H420" t="s">
        <v>604</v>
      </c>
      <c r="J420" s="23">
        <v>553005400629</v>
      </c>
      <c r="K420">
        <v>910</v>
      </c>
      <c r="L420" t="s">
        <v>792</v>
      </c>
      <c r="M420">
        <v>201708</v>
      </c>
      <c r="O420">
        <v>0</v>
      </c>
      <c r="P420" t="s">
        <v>606</v>
      </c>
      <c r="Q420" t="s">
        <v>124</v>
      </c>
      <c r="S420">
        <v>0</v>
      </c>
      <c r="V420" s="22">
        <v>1283.3499999999999</v>
      </c>
    </row>
    <row r="421" spans="1:22" x14ac:dyDescent="0.3">
      <c r="A421" t="s">
        <v>793</v>
      </c>
      <c r="E421" t="s">
        <v>794</v>
      </c>
      <c r="H421" t="s">
        <v>604</v>
      </c>
      <c r="J421" s="23">
        <v>453005400036</v>
      </c>
      <c r="K421">
        <v>910</v>
      </c>
      <c r="L421" t="s">
        <v>795</v>
      </c>
      <c r="M421">
        <v>198707</v>
      </c>
      <c r="O421">
        <v>0</v>
      </c>
      <c r="P421" t="s">
        <v>606</v>
      </c>
      <c r="Q421">
        <v>20310</v>
      </c>
      <c r="S421">
        <v>0</v>
      </c>
      <c r="V421" s="22">
        <v>142005.99</v>
      </c>
    </row>
    <row r="422" spans="1:22" x14ac:dyDescent="0.3">
      <c r="A422" t="s">
        <v>793</v>
      </c>
      <c r="E422" t="s">
        <v>794</v>
      </c>
      <c r="H422" t="s">
        <v>604</v>
      </c>
      <c r="J422" s="23">
        <v>553005400036</v>
      </c>
      <c r="K422">
        <v>910</v>
      </c>
      <c r="L422" t="s">
        <v>796</v>
      </c>
      <c r="M422">
        <v>198707</v>
      </c>
      <c r="O422">
        <v>0</v>
      </c>
      <c r="P422" t="s">
        <v>606</v>
      </c>
      <c r="Q422" t="s">
        <v>124</v>
      </c>
      <c r="S422">
        <v>0</v>
      </c>
      <c r="V422" s="22">
        <v>85793</v>
      </c>
    </row>
    <row r="423" spans="1:22" x14ac:dyDescent="0.3">
      <c r="A423" t="s">
        <v>797</v>
      </c>
      <c r="E423" t="s">
        <v>798</v>
      </c>
      <c r="H423" t="s">
        <v>604</v>
      </c>
      <c r="J423" s="23">
        <v>453005400036</v>
      </c>
      <c r="K423">
        <v>670</v>
      </c>
      <c r="L423" t="s">
        <v>799</v>
      </c>
      <c r="M423">
        <v>198903</v>
      </c>
      <c r="O423">
        <v>0</v>
      </c>
      <c r="P423" t="s">
        <v>606</v>
      </c>
      <c r="Q423">
        <v>20310</v>
      </c>
      <c r="S423">
        <v>0</v>
      </c>
      <c r="V423" s="22">
        <v>4043.43</v>
      </c>
    </row>
    <row r="424" spans="1:22" x14ac:dyDescent="0.3">
      <c r="A424" t="s">
        <v>797</v>
      </c>
      <c r="E424" t="s">
        <v>798</v>
      </c>
      <c r="H424" t="s">
        <v>604</v>
      </c>
      <c r="J424" s="23">
        <v>553005400036</v>
      </c>
      <c r="K424">
        <v>670</v>
      </c>
      <c r="L424" t="s">
        <v>800</v>
      </c>
      <c r="M424">
        <v>198903</v>
      </c>
      <c r="O424">
        <v>0</v>
      </c>
      <c r="P424" t="s">
        <v>606</v>
      </c>
      <c r="Q424" t="s">
        <v>124</v>
      </c>
      <c r="S424">
        <v>0</v>
      </c>
      <c r="V424" s="22">
        <v>2443</v>
      </c>
    </row>
    <row r="425" spans="1:22" x14ac:dyDescent="0.3">
      <c r="A425" t="s">
        <v>801</v>
      </c>
      <c r="E425" t="s">
        <v>607</v>
      </c>
      <c r="H425" t="s">
        <v>604</v>
      </c>
      <c r="J425" s="23">
        <v>553005400646</v>
      </c>
      <c r="K425">
        <v>910</v>
      </c>
      <c r="L425" t="s">
        <v>802</v>
      </c>
      <c r="M425">
        <v>201712</v>
      </c>
      <c r="O425">
        <v>0</v>
      </c>
      <c r="P425" t="s">
        <v>606</v>
      </c>
      <c r="Q425" t="s">
        <v>124</v>
      </c>
      <c r="S425">
        <v>0</v>
      </c>
      <c r="V425" s="22">
        <v>2512759.44</v>
      </c>
    </row>
    <row r="426" spans="1:22" x14ac:dyDescent="0.3">
      <c r="A426" t="s">
        <v>803</v>
      </c>
      <c r="E426" t="s">
        <v>607</v>
      </c>
      <c r="H426" t="s">
        <v>604</v>
      </c>
      <c r="J426" s="23">
        <v>553005400647</v>
      </c>
      <c r="K426">
        <v>910</v>
      </c>
      <c r="L426" t="s">
        <v>804</v>
      </c>
      <c r="M426">
        <v>201712</v>
      </c>
      <c r="O426">
        <v>0</v>
      </c>
      <c r="P426" t="s">
        <v>606</v>
      </c>
      <c r="Q426" t="s">
        <v>124</v>
      </c>
      <c r="S426">
        <v>0</v>
      </c>
      <c r="V426" s="22">
        <v>2182300.37</v>
      </c>
    </row>
    <row r="427" spans="1:22" x14ac:dyDescent="0.3">
      <c r="A427" t="s">
        <v>805</v>
      </c>
      <c r="E427" t="s">
        <v>607</v>
      </c>
      <c r="H427" t="s">
        <v>604</v>
      </c>
      <c r="J427" s="23">
        <v>553005400648</v>
      </c>
      <c r="K427">
        <v>910</v>
      </c>
      <c r="L427" t="s">
        <v>806</v>
      </c>
      <c r="M427">
        <v>201712</v>
      </c>
      <c r="O427">
        <v>0</v>
      </c>
      <c r="P427" t="s">
        <v>606</v>
      </c>
      <c r="Q427" t="s">
        <v>124</v>
      </c>
      <c r="S427">
        <v>0</v>
      </c>
      <c r="V427" s="22">
        <v>2022600.15</v>
      </c>
    </row>
    <row r="428" spans="1:22" x14ac:dyDescent="0.3">
      <c r="A428" t="s">
        <v>807</v>
      </c>
      <c r="E428" t="s">
        <v>616</v>
      </c>
      <c r="H428" t="s">
        <v>604</v>
      </c>
      <c r="J428" s="23">
        <v>452005400295</v>
      </c>
      <c r="K428">
        <v>230</v>
      </c>
      <c r="L428" t="s">
        <v>808</v>
      </c>
      <c r="M428">
        <v>201712</v>
      </c>
      <c r="O428">
        <v>0</v>
      </c>
      <c r="P428" t="s">
        <v>606</v>
      </c>
      <c r="Q428">
        <v>20310</v>
      </c>
      <c r="S428">
        <v>0</v>
      </c>
      <c r="V428" s="22">
        <v>7372.52</v>
      </c>
    </row>
    <row r="429" spans="1:22" x14ac:dyDescent="0.3">
      <c r="A429" t="s">
        <v>807</v>
      </c>
      <c r="E429" t="s">
        <v>616</v>
      </c>
      <c r="H429" t="s">
        <v>604</v>
      </c>
      <c r="J429" s="23">
        <v>552005400295</v>
      </c>
      <c r="K429">
        <v>230</v>
      </c>
      <c r="L429" t="s">
        <v>809</v>
      </c>
      <c r="M429">
        <v>201712</v>
      </c>
      <c r="O429">
        <v>0</v>
      </c>
      <c r="P429" t="s">
        <v>606</v>
      </c>
      <c r="Q429" t="s">
        <v>124</v>
      </c>
      <c r="S429">
        <v>0</v>
      </c>
      <c r="V429" s="22">
        <v>4461.38</v>
      </c>
    </row>
    <row r="430" spans="1:22" x14ac:dyDescent="0.3">
      <c r="A430" t="s">
        <v>810</v>
      </c>
      <c r="E430" t="s">
        <v>616</v>
      </c>
      <c r="H430" t="s">
        <v>604</v>
      </c>
      <c r="J430" s="23">
        <v>556005400196</v>
      </c>
      <c r="K430">
        <v>615</v>
      </c>
      <c r="L430" t="s">
        <v>811</v>
      </c>
      <c r="M430">
        <v>201812</v>
      </c>
      <c r="O430">
        <v>0</v>
      </c>
      <c r="P430" t="s">
        <v>606</v>
      </c>
      <c r="Q430" t="s">
        <v>124</v>
      </c>
      <c r="S430">
        <v>0</v>
      </c>
      <c r="U430" t="s">
        <v>132</v>
      </c>
      <c r="V430" s="22">
        <v>1676677.67</v>
      </c>
    </row>
    <row r="431" spans="1:22" x14ac:dyDescent="0.3">
      <c r="A431" t="s">
        <v>810</v>
      </c>
      <c r="E431" t="s">
        <v>616</v>
      </c>
      <c r="H431" t="s">
        <v>604</v>
      </c>
      <c r="J431" s="23">
        <v>556005400196</v>
      </c>
      <c r="K431">
        <v>720</v>
      </c>
      <c r="L431" t="s">
        <v>812</v>
      </c>
      <c r="M431">
        <v>201812</v>
      </c>
      <c r="O431">
        <v>0</v>
      </c>
      <c r="P431" t="s">
        <v>606</v>
      </c>
      <c r="Q431" t="s">
        <v>124</v>
      </c>
      <c r="S431">
        <v>0</v>
      </c>
      <c r="U431" t="s">
        <v>132</v>
      </c>
      <c r="V431" s="22">
        <v>116864.38</v>
      </c>
    </row>
    <row r="432" spans="1:22" x14ac:dyDescent="0.3">
      <c r="A432" t="s">
        <v>810</v>
      </c>
      <c r="E432" t="s">
        <v>616</v>
      </c>
      <c r="H432" t="s">
        <v>604</v>
      </c>
      <c r="J432" s="23">
        <v>556005400196</v>
      </c>
      <c r="K432">
        <v>800</v>
      </c>
      <c r="L432" t="s">
        <v>813</v>
      </c>
      <c r="M432">
        <v>201812</v>
      </c>
      <c r="O432">
        <v>0</v>
      </c>
      <c r="P432" t="s">
        <v>606</v>
      </c>
      <c r="Q432" t="s">
        <v>124</v>
      </c>
      <c r="S432">
        <v>0</v>
      </c>
      <c r="U432" t="s">
        <v>132</v>
      </c>
      <c r="V432" s="22">
        <v>5880</v>
      </c>
    </row>
    <row r="433" spans="1:22" x14ac:dyDescent="0.3">
      <c r="A433" t="s">
        <v>810</v>
      </c>
      <c r="E433" t="s">
        <v>616</v>
      </c>
      <c r="H433" t="s">
        <v>604</v>
      </c>
      <c r="J433" s="23">
        <v>556005400196</v>
      </c>
      <c r="K433">
        <v>805</v>
      </c>
      <c r="L433" t="s">
        <v>814</v>
      </c>
      <c r="M433">
        <v>201812</v>
      </c>
      <c r="O433">
        <v>0</v>
      </c>
      <c r="P433" t="s">
        <v>606</v>
      </c>
      <c r="Q433" t="s">
        <v>124</v>
      </c>
      <c r="S433">
        <v>0</v>
      </c>
      <c r="U433" t="s">
        <v>132</v>
      </c>
      <c r="V433" s="22">
        <v>243277.79</v>
      </c>
    </row>
    <row r="434" spans="1:22" x14ac:dyDescent="0.3">
      <c r="A434" t="s">
        <v>810</v>
      </c>
      <c r="E434" t="s">
        <v>616</v>
      </c>
      <c r="H434" t="s">
        <v>604</v>
      </c>
      <c r="J434" s="23">
        <v>556005400196</v>
      </c>
      <c r="K434">
        <v>840</v>
      </c>
      <c r="L434" t="s">
        <v>815</v>
      </c>
      <c r="M434">
        <v>201812</v>
      </c>
      <c r="O434">
        <v>0</v>
      </c>
      <c r="P434" t="s">
        <v>606</v>
      </c>
      <c r="Q434" t="s">
        <v>124</v>
      </c>
      <c r="S434">
        <v>0</v>
      </c>
      <c r="U434" t="s">
        <v>132</v>
      </c>
      <c r="V434" s="22">
        <v>50862.64</v>
      </c>
    </row>
    <row r="435" spans="1:22" x14ac:dyDescent="0.3">
      <c r="A435" t="s">
        <v>816</v>
      </c>
      <c r="E435" t="s">
        <v>817</v>
      </c>
      <c r="H435" t="s">
        <v>604</v>
      </c>
      <c r="J435" s="23">
        <v>456005400127</v>
      </c>
      <c r="K435">
        <v>780</v>
      </c>
      <c r="L435" t="s">
        <v>818</v>
      </c>
      <c r="M435">
        <v>201310</v>
      </c>
      <c r="O435">
        <v>0</v>
      </c>
      <c r="P435" t="s">
        <v>606</v>
      </c>
      <c r="Q435">
        <v>20310</v>
      </c>
      <c r="S435">
        <v>0</v>
      </c>
      <c r="U435" t="s">
        <v>132</v>
      </c>
      <c r="V435" s="22">
        <v>466540.04</v>
      </c>
    </row>
    <row r="436" spans="1:22" x14ac:dyDescent="0.3">
      <c r="A436" t="s">
        <v>819</v>
      </c>
      <c r="E436" t="s">
        <v>817</v>
      </c>
      <c r="H436" t="s">
        <v>604</v>
      </c>
      <c r="J436" s="23">
        <v>556005400127</v>
      </c>
      <c r="K436">
        <v>780</v>
      </c>
      <c r="L436" t="s">
        <v>820</v>
      </c>
      <c r="M436">
        <v>201310</v>
      </c>
      <c r="O436">
        <v>0</v>
      </c>
      <c r="P436" t="s">
        <v>606</v>
      </c>
      <c r="Q436" t="s">
        <v>124</v>
      </c>
      <c r="S436">
        <v>0</v>
      </c>
      <c r="U436" t="s">
        <v>132</v>
      </c>
      <c r="V436" s="22">
        <v>281839.88</v>
      </c>
    </row>
    <row r="437" spans="1:22" x14ac:dyDescent="0.3">
      <c r="A437" t="s">
        <v>821</v>
      </c>
      <c r="E437" t="s">
        <v>616</v>
      </c>
      <c r="H437" t="s">
        <v>604</v>
      </c>
      <c r="J437" s="23">
        <v>550005400061</v>
      </c>
      <c r="K437">
        <v>2018</v>
      </c>
      <c r="L437" t="s">
        <v>822</v>
      </c>
      <c r="M437">
        <v>201812</v>
      </c>
      <c r="O437">
        <v>0</v>
      </c>
      <c r="P437" t="s">
        <v>606</v>
      </c>
      <c r="Q437" t="s">
        <v>124</v>
      </c>
      <c r="S437">
        <v>0</v>
      </c>
      <c r="V437">
        <v>29.43</v>
      </c>
    </row>
    <row r="438" spans="1:22" x14ac:dyDescent="0.3">
      <c r="A438" t="s">
        <v>823</v>
      </c>
      <c r="E438" t="s">
        <v>824</v>
      </c>
      <c r="H438" t="s">
        <v>604</v>
      </c>
      <c r="J438" s="23">
        <v>450005400030</v>
      </c>
      <c r="K438">
        <v>1984</v>
      </c>
      <c r="L438" t="s">
        <v>825</v>
      </c>
      <c r="M438">
        <v>198304</v>
      </c>
      <c r="O438">
        <v>0</v>
      </c>
      <c r="P438" t="s">
        <v>606</v>
      </c>
      <c r="Q438">
        <v>20310</v>
      </c>
      <c r="S438">
        <v>0</v>
      </c>
      <c r="V438" s="22">
        <v>2973.67</v>
      </c>
    </row>
    <row r="439" spans="1:22" x14ac:dyDescent="0.3">
      <c r="A439" t="s">
        <v>823</v>
      </c>
      <c r="E439" t="s">
        <v>824</v>
      </c>
      <c r="H439" t="s">
        <v>604</v>
      </c>
      <c r="J439" s="23">
        <v>550005400030</v>
      </c>
      <c r="K439">
        <v>1984</v>
      </c>
      <c r="L439" t="s">
        <v>826</v>
      </c>
      <c r="M439">
        <v>198304</v>
      </c>
      <c r="O439">
        <v>0</v>
      </c>
      <c r="P439" t="s">
        <v>606</v>
      </c>
      <c r="Q439" t="s">
        <v>124</v>
      </c>
      <c r="S439">
        <v>0</v>
      </c>
      <c r="V439" s="22">
        <v>1797</v>
      </c>
    </row>
    <row r="440" spans="1:22" x14ac:dyDescent="0.3">
      <c r="A440" t="s">
        <v>827</v>
      </c>
      <c r="E440" t="s">
        <v>603</v>
      </c>
      <c r="H440" t="s">
        <v>604</v>
      </c>
      <c r="J440" s="23">
        <v>450005400032</v>
      </c>
      <c r="K440">
        <v>1973</v>
      </c>
      <c r="L440" t="s">
        <v>828</v>
      </c>
      <c r="M440">
        <v>197204</v>
      </c>
      <c r="O440">
        <v>0</v>
      </c>
      <c r="P440" t="s">
        <v>606</v>
      </c>
      <c r="Q440">
        <v>20310</v>
      </c>
      <c r="S440">
        <v>0</v>
      </c>
      <c r="V440">
        <v>750.27</v>
      </c>
    </row>
    <row r="441" spans="1:22" x14ac:dyDescent="0.3">
      <c r="A441" t="s">
        <v>827</v>
      </c>
      <c r="E441" t="s">
        <v>616</v>
      </c>
      <c r="H441" t="s">
        <v>604</v>
      </c>
      <c r="J441" s="23">
        <v>457005400022</v>
      </c>
      <c r="K441">
        <v>615</v>
      </c>
      <c r="L441" t="s">
        <v>829</v>
      </c>
      <c r="M441">
        <v>199109</v>
      </c>
      <c r="O441">
        <v>0</v>
      </c>
      <c r="P441" t="s">
        <v>606</v>
      </c>
      <c r="Q441">
        <v>20310</v>
      </c>
      <c r="S441">
        <v>0</v>
      </c>
      <c r="V441" s="22">
        <v>1534209.46</v>
      </c>
    </row>
    <row r="442" spans="1:22" x14ac:dyDescent="0.3">
      <c r="A442" t="s">
        <v>827</v>
      </c>
      <c r="E442" t="s">
        <v>616</v>
      </c>
      <c r="H442" t="s">
        <v>604</v>
      </c>
      <c r="J442" s="23">
        <v>557005400022</v>
      </c>
      <c r="K442">
        <v>615</v>
      </c>
      <c r="L442" t="s">
        <v>830</v>
      </c>
      <c r="M442">
        <v>199109</v>
      </c>
      <c r="O442">
        <v>0</v>
      </c>
      <c r="P442" t="s">
        <v>606</v>
      </c>
      <c r="Q442" t="s">
        <v>124</v>
      </c>
      <c r="S442">
        <v>0</v>
      </c>
      <c r="V442" s="22">
        <v>926896</v>
      </c>
    </row>
    <row r="443" spans="1:22" x14ac:dyDescent="0.3">
      <c r="A443" t="s">
        <v>831</v>
      </c>
      <c r="E443" t="s">
        <v>616</v>
      </c>
      <c r="H443" t="s">
        <v>604</v>
      </c>
      <c r="J443" s="23">
        <v>457005400022</v>
      </c>
      <c r="K443">
        <v>780</v>
      </c>
      <c r="L443" t="s">
        <v>832</v>
      </c>
      <c r="M443">
        <v>200508</v>
      </c>
      <c r="O443">
        <v>0</v>
      </c>
      <c r="P443" t="s">
        <v>606</v>
      </c>
      <c r="Q443">
        <v>20310</v>
      </c>
      <c r="S443">
        <v>0</v>
      </c>
      <c r="V443" s="22">
        <v>109236.32</v>
      </c>
    </row>
    <row r="444" spans="1:22" x14ac:dyDescent="0.3">
      <c r="A444" t="s">
        <v>831</v>
      </c>
      <c r="E444" t="s">
        <v>616</v>
      </c>
      <c r="H444" t="s">
        <v>604</v>
      </c>
      <c r="J444" s="23">
        <v>557005400022</v>
      </c>
      <c r="K444">
        <v>780</v>
      </c>
      <c r="L444" t="s">
        <v>833</v>
      </c>
      <c r="M444">
        <v>200508</v>
      </c>
      <c r="O444">
        <v>0</v>
      </c>
      <c r="P444" t="s">
        <v>606</v>
      </c>
      <c r="Q444" t="s">
        <v>124</v>
      </c>
      <c r="S444">
        <v>0</v>
      </c>
      <c r="V444" s="22">
        <v>65995</v>
      </c>
    </row>
    <row r="445" spans="1:22" x14ac:dyDescent="0.3">
      <c r="A445" t="s">
        <v>834</v>
      </c>
      <c r="E445" t="s">
        <v>616</v>
      </c>
      <c r="H445" t="s">
        <v>604</v>
      </c>
      <c r="J445" s="23">
        <v>457005400052</v>
      </c>
      <c r="K445">
        <v>780</v>
      </c>
      <c r="L445" t="s">
        <v>835</v>
      </c>
      <c r="M445">
        <v>200901</v>
      </c>
      <c r="O445">
        <v>0</v>
      </c>
      <c r="P445" t="s">
        <v>606</v>
      </c>
      <c r="Q445">
        <v>20310</v>
      </c>
      <c r="S445">
        <v>0</v>
      </c>
      <c r="V445" s="22">
        <v>13282.31</v>
      </c>
    </row>
    <row r="446" spans="1:22" x14ac:dyDescent="0.3">
      <c r="A446" t="s">
        <v>834</v>
      </c>
      <c r="E446" t="s">
        <v>616</v>
      </c>
      <c r="H446" t="s">
        <v>604</v>
      </c>
      <c r="J446" s="23">
        <v>557005400052</v>
      </c>
      <c r="K446">
        <v>780</v>
      </c>
      <c r="L446" t="s">
        <v>836</v>
      </c>
      <c r="M446">
        <v>200901</v>
      </c>
      <c r="O446">
        <v>0</v>
      </c>
      <c r="P446" t="s">
        <v>606</v>
      </c>
      <c r="Q446" t="s">
        <v>124</v>
      </c>
      <c r="S446">
        <v>0</v>
      </c>
      <c r="V446" s="22">
        <v>6505.29</v>
      </c>
    </row>
    <row r="447" spans="1:22" x14ac:dyDescent="0.3">
      <c r="A447" t="s">
        <v>837</v>
      </c>
      <c r="E447" t="s">
        <v>838</v>
      </c>
      <c r="H447" t="s">
        <v>604</v>
      </c>
      <c r="J447" s="23">
        <v>456005400144</v>
      </c>
      <c r="K447">
        <v>175</v>
      </c>
      <c r="L447" t="s">
        <v>839</v>
      </c>
      <c r="M447">
        <v>201408</v>
      </c>
      <c r="O447">
        <v>0</v>
      </c>
      <c r="P447" t="s">
        <v>606</v>
      </c>
      <c r="Q447">
        <v>20310</v>
      </c>
      <c r="S447">
        <v>0</v>
      </c>
      <c r="U447" t="s">
        <v>132</v>
      </c>
      <c r="V447" s="22">
        <v>63912.69</v>
      </c>
    </row>
    <row r="448" spans="1:22" x14ac:dyDescent="0.3">
      <c r="A448" t="s">
        <v>840</v>
      </c>
      <c r="E448" t="s">
        <v>838</v>
      </c>
      <c r="H448" t="s">
        <v>604</v>
      </c>
      <c r="J448" s="23">
        <v>556005400144</v>
      </c>
      <c r="K448">
        <v>175</v>
      </c>
      <c r="L448" t="s">
        <v>841</v>
      </c>
      <c r="M448">
        <v>201408</v>
      </c>
      <c r="O448">
        <v>0</v>
      </c>
      <c r="P448" t="s">
        <v>606</v>
      </c>
      <c r="Q448" t="s">
        <v>124</v>
      </c>
      <c r="S448">
        <v>0</v>
      </c>
      <c r="U448" t="s">
        <v>132</v>
      </c>
      <c r="V448" s="22">
        <v>38610.07</v>
      </c>
    </row>
    <row r="449" spans="1:22" x14ac:dyDescent="0.3">
      <c r="A449" t="s">
        <v>842</v>
      </c>
      <c r="E449" t="s">
        <v>838</v>
      </c>
      <c r="H449" t="s">
        <v>604</v>
      </c>
      <c r="J449" s="23">
        <v>457005400128</v>
      </c>
      <c r="K449">
        <v>615</v>
      </c>
      <c r="L449" t="s">
        <v>843</v>
      </c>
      <c r="M449">
        <v>201411</v>
      </c>
      <c r="O449">
        <v>0</v>
      </c>
      <c r="P449" t="s">
        <v>606</v>
      </c>
      <c r="Q449">
        <v>20310</v>
      </c>
      <c r="S449">
        <v>0</v>
      </c>
      <c r="V449" s="22">
        <v>15585</v>
      </c>
    </row>
    <row r="450" spans="1:22" x14ac:dyDescent="0.3">
      <c r="A450" t="s">
        <v>844</v>
      </c>
      <c r="E450" t="s">
        <v>838</v>
      </c>
      <c r="H450" t="s">
        <v>604</v>
      </c>
      <c r="J450" s="23">
        <v>557005400128</v>
      </c>
      <c r="K450">
        <v>615</v>
      </c>
      <c r="L450" t="s">
        <v>845</v>
      </c>
      <c r="M450">
        <v>201411</v>
      </c>
      <c r="O450">
        <v>0</v>
      </c>
      <c r="P450" t="s">
        <v>606</v>
      </c>
      <c r="Q450" t="s">
        <v>124</v>
      </c>
      <c r="S450">
        <v>0</v>
      </c>
      <c r="V450" s="22">
        <v>9415</v>
      </c>
    </row>
    <row r="451" spans="1:22" x14ac:dyDescent="0.3">
      <c r="A451" t="s">
        <v>846</v>
      </c>
      <c r="E451" t="s">
        <v>838</v>
      </c>
      <c r="H451" t="s">
        <v>604</v>
      </c>
      <c r="J451" s="23">
        <v>457005400220</v>
      </c>
      <c r="K451">
        <v>581</v>
      </c>
      <c r="L451" t="s">
        <v>847</v>
      </c>
      <c r="M451">
        <v>201811</v>
      </c>
      <c r="O451">
        <v>0</v>
      </c>
      <c r="P451" t="s">
        <v>606</v>
      </c>
      <c r="Q451">
        <v>20310</v>
      </c>
      <c r="S451">
        <v>0</v>
      </c>
      <c r="V451" s="22">
        <v>62683.73</v>
      </c>
    </row>
    <row r="452" spans="1:22" x14ac:dyDescent="0.3">
      <c r="A452" t="s">
        <v>848</v>
      </c>
      <c r="E452" t="s">
        <v>849</v>
      </c>
      <c r="H452" t="s">
        <v>604</v>
      </c>
      <c r="J452" s="23">
        <v>457005400091</v>
      </c>
      <c r="K452">
        <v>615</v>
      </c>
      <c r="L452" t="s">
        <v>850</v>
      </c>
      <c r="M452">
        <v>201112</v>
      </c>
      <c r="O452">
        <v>0</v>
      </c>
      <c r="P452" t="s">
        <v>606</v>
      </c>
      <c r="Q452">
        <v>20310</v>
      </c>
      <c r="S452">
        <v>0</v>
      </c>
      <c r="V452" s="22">
        <v>123255.46</v>
      </c>
    </row>
    <row r="453" spans="1:22" x14ac:dyDescent="0.3">
      <c r="A453" t="s">
        <v>848</v>
      </c>
      <c r="E453" t="s">
        <v>849</v>
      </c>
      <c r="H453" t="s">
        <v>604</v>
      </c>
      <c r="J453" s="23">
        <v>557005400091</v>
      </c>
      <c r="K453">
        <v>615</v>
      </c>
      <c r="L453" t="s">
        <v>851</v>
      </c>
      <c r="M453">
        <v>201112</v>
      </c>
      <c r="O453">
        <v>0</v>
      </c>
      <c r="P453" t="s">
        <v>606</v>
      </c>
      <c r="Q453" t="s">
        <v>124</v>
      </c>
      <c r="S453">
        <v>0</v>
      </c>
      <c r="V453" s="22">
        <v>74459.429999999993</v>
      </c>
    </row>
    <row r="454" spans="1:22" x14ac:dyDescent="0.3">
      <c r="A454" t="s">
        <v>852</v>
      </c>
      <c r="E454" t="s">
        <v>684</v>
      </c>
      <c r="H454" t="s">
        <v>604</v>
      </c>
      <c r="J454" s="23">
        <v>457005400154</v>
      </c>
      <c r="K454">
        <v>780</v>
      </c>
      <c r="L454" t="s">
        <v>853</v>
      </c>
      <c r="M454">
        <v>201609</v>
      </c>
      <c r="O454">
        <v>0</v>
      </c>
      <c r="P454" t="s">
        <v>606</v>
      </c>
      <c r="Q454">
        <v>20310</v>
      </c>
      <c r="S454">
        <v>0</v>
      </c>
      <c r="V454" s="22">
        <v>31245.85</v>
      </c>
    </row>
    <row r="455" spans="1:22" x14ac:dyDescent="0.3">
      <c r="A455" t="s">
        <v>852</v>
      </c>
      <c r="E455" t="s">
        <v>684</v>
      </c>
      <c r="H455" t="s">
        <v>604</v>
      </c>
      <c r="J455" s="23">
        <v>557005400154</v>
      </c>
      <c r="K455">
        <v>780</v>
      </c>
      <c r="L455" t="s">
        <v>854</v>
      </c>
      <c r="M455">
        <v>201609</v>
      </c>
      <c r="O455">
        <v>0</v>
      </c>
      <c r="P455" t="s">
        <v>606</v>
      </c>
      <c r="Q455" t="s">
        <v>124</v>
      </c>
      <c r="S455">
        <v>0</v>
      </c>
      <c r="V455" s="22">
        <v>18908.009999999998</v>
      </c>
    </row>
    <row r="456" spans="1:22" x14ac:dyDescent="0.3">
      <c r="A456" t="s">
        <v>855</v>
      </c>
      <c r="E456" t="s">
        <v>838</v>
      </c>
      <c r="H456" t="s">
        <v>604</v>
      </c>
      <c r="J456" s="23">
        <v>457005400130</v>
      </c>
      <c r="K456">
        <v>615</v>
      </c>
      <c r="L456" t="s">
        <v>856</v>
      </c>
      <c r="M456">
        <v>201411</v>
      </c>
      <c r="O456">
        <v>0</v>
      </c>
      <c r="P456" t="s">
        <v>606</v>
      </c>
      <c r="Q456">
        <v>20310</v>
      </c>
      <c r="S456">
        <v>0</v>
      </c>
      <c r="V456" s="22">
        <v>54775.72</v>
      </c>
    </row>
    <row r="457" spans="1:22" x14ac:dyDescent="0.3">
      <c r="A457" t="s">
        <v>855</v>
      </c>
      <c r="E457" t="s">
        <v>838</v>
      </c>
      <c r="H457" t="s">
        <v>604</v>
      </c>
      <c r="J457" s="23">
        <v>557005400130</v>
      </c>
      <c r="K457">
        <v>615</v>
      </c>
      <c r="L457" t="s">
        <v>857</v>
      </c>
      <c r="M457">
        <v>201411</v>
      </c>
      <c r="O457">
        <v>0</v>
      </c>
      <c r="P457" t="s">
        <v>606</v>
      </c>
      <c r="Q457" t="s">
        <v>124</v>
      </c>
      <c r="S457">
        <v>0</v>
      </c>
      <c r="V457" s="22">
        <v>33090.370000000003</v>
      </c>
    </row>
    <row r="458" spans="1:22" x14ac:dyDescent="0.3">
      <c r="A458" t="s">
        <v>858</v>
      </c>
      <c r="E458" t="s">
        <v>859</v>
      </c>
      <c r="H458" t="s">
        <v>604</v>
      </c>
      <c r="J458" s="23">
        <v>457005400218</v>
      </c>
      <c r="K458">
        <v>780</v>
      </c>
      <c r="L458" t="s">
        <v>860</v>
      </c>
      <c r="M458">
        <v>201812</v>
      </c>
      <c r="O458">
        <v>0</v>
      </c>
      <c r="P458" t="s">
        <v>606</v>
      </c>
      <c r="Q458">
        <v>20310</v>
      </c>
      <c r="S458">
        <v>0</v>
      </c>
      <c r="V458" s="22">
        <v>118828.07</v>
      </c>
    </row>
    <row r="459" spans="1:22" x14ac:dyDescent="0.3">
      <c r="A459" t="s">
        <v>858</v>
      </c>
      <c r="E459" t="s">
        <v>859</v>
      </c>
      <c r="H459" t="s">
        <v>604</v>
      </c>
      <c r="J459" s="23">
        <v>557005400218</v>
      </c>
      <c r="K459">
        <v>780</v>
      </c>
      <c r="L459" t="s">
        <v>861</v>
      </c>
      <c r="M459">
        <v>201812</v>
      </c>
      <c r="O459">
        <v>0</v>
      </c>
      <c r="P459" t="s">
        <v>606</v>
      </c>
      <c r="Q459" t="s">
        <v>124</v>
      </c>
      <c r="S459">
        <v>0</v>
      </c>
      <c r="V459" s="22">
        <v>71192.42</v>
      </c>
    </row>
    <row r="460" spans="1:22" x14ac:dyDescent="0.3">
      <c r="A460" t="s">
        <v>862</v>
      </c>
      <c r="E460" t="s">
        <v>602</v>
      </c>
      <c r="H460" t="s">
        <v>604</v>
      </c>
      <c r="J460" s="23">
        <v>457005400198</v>
      </c>
      <c r="K460">
        <v>615</v>
      </c>
      <c r="L460" t="s">
        <v>863</v>
      </c>
      <c r="M460">
        <v>201712</v>
      </c>
      <c r="O460">
        <v>0</v>
      </c>
      <c r="P460" t="s">
        <v>606</v>
      </c>
      <c r="Q460">
        <v>20310</v>
      </c>
      <c r="S460">
        <v>0</v>
      </c>
      <c r="V460" s="22">
        <v>45484.62</v>
      </c>
    </row>
    <row r="461" spans="1:22" x14ac:dyDescent="0.3">
      <c r="A461" t="s">
        <v>862</v>
      </c>
      <c r="E461" t="s">
        <v>602</v>
      </c>
      <c r="H461" t="s">
        <v>604</v>
      </c>
      <c r="J461" s="23">
        <v>557005400198</v>
      </c>
      <c r="K461">
        <v>615</v>
      </c>
      <c r="L461" t="s">
        <v>864</v>
      </c>
      <c r="M461">
        <v>201712</v>
      </c>
      <c r="O461">
        <v>0</v>
      </c>
      <c r="P461" t="s">
        <v>606</v>
      </c>
      <c r="Q461" t="s">
        <v>124</v>
      </c>
      <c r="S461">
        <v>0</v>
      </c>
      <c r="V461" s="22">
        <v>26870.91</v>
      </c>
    </row>
    <row r="462" spans="1:22" x14ac:dyDescent="0.3">
      <c r="A462" t="s">
        <v>865</v>
      </c>
      <c r="E462" t="s">
        <v>824</v>
      </c>
      <c r="H462" t="s">
        <v>604</v>
      </c>
      <c r="J462" s="23">
        <v>450005400034</v>
      </c>
      <c r="K462">
        <v>1994</v>
      </c>
      <c r="L462" t="s">
        <v>866</v>
      </c>
      <c r="M462">
        <v>199307</v>
      </c>
      <c r="O462">
        <v>0</v>
      </c>
      <c r="P462" t="s">
        <v>606</v>
      </c>
      <c r="Q462">
        <v>20310</v>
      </c>
      <c r="S462">
        <v>0</v>
      </c>
      <c r="V462" s="22">
        <v>35200.54</v>
      </c>
    </row>
    <row r="463" spans="1:22" x14ac:dyDescent="0.3">
      <c r="A463" t="s">
        <v>865</v>
      </c>
      <c r="E463" t="s">
        <v>824</v>
      </c>
      <c r="H463" t="s">
        <v>604</v>
      </c>
      <c r="J463" s="23">
        <v>550005400034</v>
      </c>
      <c r="K463">
        <v>1994</v>
      </c>
      <c r="L463" t="s">
        <v>867</v>
      </c>
      <c r="M463">
        <v>199307</v>
      </c>
      <c r="O463">
        <v>0</v>
      </c>
      <c r="P463" t="s">
        <v>606</v>
      </c>
      <c r="Q463" t="s">
        <v>124</v>
      </c>
      <c r="S463">
        <v>0</v>
      </c>
      <c r="V463" s="22">
        <v>21267</v>
      </c>
    </row>
    <row r="464" spans="1:22" x14ac:dyDescent="0.3">
      <c r="A464" t="s">
        <v>868</v>
      </c>
      <c r="E464" t="s">
        <v>616</v>
      </c>
      <c r="H464" t="s">
        <v>604</v>
      </c>
      <c r="J464" s="23">
        <v>456005400081</v>
      </c>
      <c r="K464">
        <v>210</v>
      </c>
      <c r="L464" t="s">
        <v>869</v>
      </c>
      <c r="M464">
        <v>201003</v>
      </c>
      <c r="O464">
        <v>0</v>
      </c>
      <c r="P464" t="s">
        <v>606</v>
      </c>
      <c r="Q464">
        <v>20310</v>
      </c>
      <c r="S464">
        <v>0</v>
      </c>
      <c r="U464" t="s">
        <v>132</v>
      </c>
      <c r="V464" s="22">
        <v>55907.41</v>
      </c>
    </row>
    <row r="465" spans="1:22" x14ac:dyDescent="0.3">
      <c r="A465" t="s">
        <v>870</v>
      </c>
      <c r="E465" t="s">
        <v>616</v>
      </c>
      <c r="H465" t="s">
        <v>604</v>
      </c>
      <c r="J465" s="23">
        <v>556005400081</v>
      </c>
      <c r="K465">
        <v>210</v>
      </c>
      <c r="L465" t="s">
        <v>871</v>
      </c>
      <c r="M465">
        <v>201003</v>
      </c>
      <c r="O465">
        <v>0</v>
      </c>
      <c r="P465" t="s">
        <v>606</v>
      </c>
      <c r="Q465" t="s">
        <v>124</v>
      </c>
      <c r="S465">
        <v>0</v>
      </c>
      <c r="U465" t="s">
        <v>132</v>
      </c>
      <c r="V465" s="22">
        <v>33774.03</v>
      </c>
    </row>
    <row r="466" spans="1:22" x14ac:dyDescent="0.3">
      <c r="A466" t="s">
        <v>872</v>
      </c>
      <c r="E466" t="s">
        <v>607</v>
      </c>
      <c r="J466" s="23">
        <v>451007100001</v>
      </c>
      <c r="K466">
        <v>1092</v>
      </c>
      <c r="L466" t="s">
        <v>873</v>
      </c>
      <c r="M466">
        <v>199112</v>
      </c>
      <c r="O466">
        <v>0</v>
      </c>
      <c r="P466" t="s">
        <v>68</v>
      </c>
      <c r="Q466">
        <v>20310</v>
      </c>
      <c r="S466">
        <v>0</v>
      </c>
      <c r="U466" t="s">
        <v>132</v>
      </c>
      <c r="V466" s="22">
        <v>669059.25</v>
      </c>
    </row>
    <row r="467" spans="1:22" x14ac:dyDescent="0.3">
      <c r="A467" t="s">
        <v>872</v>
      </c>
      <c r="E467" t="s">
        <v>607</v>
      </c>
      <c r="J467" s="23">
        <v>451007100001</v>
      </c>
      <c r="K467">
        <v>1093</v>
      </c>
      <c r="L467" t="s">
        <v>874</v>
      </c>
      <c r="M467">
        <v>199212</v>
      </c>
      <c r="O467">
        <v>0</v>
      </c>
      <c r="P467" t="s">
        <v>68</v>
      </c>
      <c r="Q467">
        <v>20310</v>
      </c>
      <c r="S467">
        <v>0</v>
      </c>
      <c r="U467" t="s">
        <v>132</v>
      </c>
      <c r="V467" s="22">
        <v>6728.82</v>
      </c>
    </row>
    <row r="468" spans="1:22" x14ac:dyDescent="0.3">
      <c r="A468" t="s">
        <v>872</v>
      </c>
      <c r="E468" t="s">
        <v>607</v>
      </c>
      <c r="J468" s="23">
        <v>451007100001</v>
      </c>
      <c r="K468">
        <v>1094</v>
      </c>
      <c r="L468" t="s">
        <v>875</v>
      </c>
      <c r="M468">
        <v>199312</v>
      </c>
      <c r="O468">
        <v>0</v>
      </c>
      <c r="P468" t="s">
        <v>68</v>
      </c>
      <c r="Q468">
        <v>20310</v>
      </c>
      <c r="S468">
        <v>0</v>
      </c>
      <c r="U468" t="s">
        <v>132</v>
      </c>
      <c r="V468" s="22">
        <v>62055.29</v>
      </c>
    </row>
    <row r="469" spans="1:22" x14ac:dyDescent="0.3">
      <c r="A469" t="s">
        <v>872</v>
      </c>
      <c r="E469" t="s">
        <v>607</v>
      </c>
      <c r="J469" s="23">
        <v>451007100001</v>
      </c>
      <c r="K469">
        <v>1095</v>
      </c>
      <c r="L469" t="s">
        <v>876</v>
      </c>
      <c r="M469">
        <v>199412</v>
      </c>
      <c r="O469">
        <v>0</v>
      </c>
      <c r="P469" t="s">
        <v>68</v>
      </c>
      <c r="Q469">
        <v>20310</v>
      </c>
      <c r="S469">
        <v>0</v>
      </c>
      <c r="U469" t="s">
        <v>132</v>
      </c>
      <c r="V469" s="22">
        <v>58764.36</v>
      </c>
    </row>
    <row r="470" spans="1:22" x14ac:dyDescent="0.3">
      <c r="A470" t="s">
        <v>872</v>
      </c>
      <c r="E470" t="s">
        <v>607</v>
      </c>
      <c r="J470" s="23">
        <v>451007100001</v>
      </c>
      <c r="K470">
        <v>1995</v>
      </c>
      <c r="L470" t="s">
        <v>877</v>
      </c>
      <c r="M470">
        <v>199512</v>
      </c>
      <c r="O470">
        <v>0</v>
      </c>
      <c r="P470" t="s">
        <v>68</v>
      </c>
      <c r="Q470">
        <v>20310</v>
      </c>
      <c r="S470">
        <v>0</v>
      </c>
      <c r="U470" t="s">
        <v>132</v>
      </c>
      <c r="V470" s="22">
        <v>58764.36</v>
      </c>
    </row>
    <row r="471" spans="1:22" x14ac:dyDescent="0.3">
      <c r="A471" t="s">
        <v>872</v>
      </c>
      <c r="E471" t="s">
        <v>607</v>
      </c>
      <c r="J471" s="23">
        <v>451007100001</v>
      </c>
      <c r="K471">
        <v>1996</v>
      </c>
      <c r="L471" t="s">
        <v>878</v>
      </c>
      <c r="M471">
        <v>199612</v>
      </c>
      <c r="O471">
        <v>0</v>
      </c>
      <c r="P471" t="s">
        <v>68</v>
      </c>
      <c r="Q471">
        <v>20310</v>
      </c>
      <c r="S471">
        <v>0</v>
      </c>
      <c r="U471" t="s">
        <v>132</v>
      </c>
      <c r="V471" s="22">
        <v>67273.960000000006</v>
      </c>
    </row>
    <row r="472" spans="1:22" x14ac:dyDescent="0.3">
      <c r="A472" t="s">
        <v>872</v>
      </c>
      <c r="E472" t="s">
        <v>607</v>
      </c>
      <c r="J472" s="23">
        <v>451007100001</v>
      </c>
      <c r="K472">
        <v>1997</v>
      </c>
      <c r="L472" t="s">
        <v>879</v>
      </c>
      <c r="M472">
        <v>199712</v>
      </c>
      <c r="O472">
        <v>0</v>
      </c>
      <c r="P472" t="s">
        <v>68</v>
      </c>
      <c r="Q472">
        <v>20310</v>
      </c>
      <c r="S472">
        <v>0</v>
      </c>
      <c r="U472" t="s">
        <v>132</v>
      </c>
      <c r="V472" s="22">
        <v>83024.91</v>
      </c>
    </row>
    <row r="473" spans="1:22" x14ac:dyDescent="0.3">
      <c r="A473" t="s">
        <v>872</v>
      </c>
      <c r="E473" t="s">
        <v>607</v>
      </c>
      <c r="J473" s="23">
        <v>551007100001</v>
      </c>
      <c r="K473">
        <v>1092</v>
      </c>
      <c r="L473" t="s">
        <v>880</v>
      </c>
      <c r="M473">
        <v>199112</v>
      </c>
      <c r="O473">
        <v>0</v>
      </c>
      <c r="P473" t="s">
        <v>68</v>
      </c>
      <c r="Q473" t="s">
        <v>124</v>
      </c>
      <c r="S473">
        <v>0</v>
      </c>
      <c r="U473" t="s">
        <v>132</v>
      </c>
      <c r="V473" s="22">
        <v>404213</v>
      </c>
    </row>
    <row r="474" spans="1:22" x14ac:dyDescent="0.3">
      <c r="A474" t="s">
        <v>872</v>
      </c>
      <c r="E474" t="s">
        <v>607</v>
      </c>
      <c r="J474" s="23">
        <v>551007100001</v>
      </c>
      <c r="K474">
        <v>1093</v>
      </c>
      <c r="L474" t="s">
        <v>881</v>
      </c>
      <c r="M474">
        <v>199212</v>
      </c>
      <c r="O474">
        <v>0</v>
      </c>
      <c r="P474" t="s">
        <v>68</v>
      </c>
      <c r="Q474" t="s">
        <v>124</v>
      </c>
      <c r="S474">
        <v>0</v>
      </c>
      <c r="U474" t="s">
        <v>132</v>
      </c>
      <c r="V474" s="22">
        <v>4066</v>
      </c>
    </row>
    <row r="475" spans="1:22" x14ac:dyDescent="0.3">
      <c r="A475" t="s">
        <v>872</v>
      </c>
      <c r="E475" t="s">
        <v>607</v>
      </c>
      <c r="J475" s="23">
        <v>551007100001</v>
      </c>
      <c r="K475">
        <v>1094</v>
      </c>
      <c r="L475" t="s">
        <v>882</v>
      </c>
      <c r="M475">
        <v>199312</v>
      </c>
      <c r="O475">
        <v>0</v>
      </c>
      <c r="P475" t="s">
        <v>68</v>
      </c>
      <c r="Q475" t="s">
        <v>124</v>
      </c>
      <c r="S475">
        <v>0</v>
      </c>
      <c r="U475" t="s">
        <v>132</v>
      </c>
      <c r="V475" s="22">
        <v>37491</v>
      </c>
    </row>
    <row r="476" spans="1:22" x14ac:dyDescent="0.3">
      <c r="A476" t="s">
        <v>872</v>
      </c>
      <c r="E476" t="s">
        <v>607</v>
      </c>
      <c r="J476" s="23">
        <v>551007100001</v>
      </c>
      <c r="K476">
        <v>1095</v>
      </c>
      <c r="L476" t="s">
        <v>883</v>
      </c>
      <c r="M476">
        <v>199412</v>
      </c>
      <c r="O476">
        <v>0</v>
      </c>
      <c r="P476" t="s">
        <v>68</v>
      </c>
      <c r="Q476" t="s">
        <v>124</v>
      </c>
      <c r="S476">
        <v>0</v>
      </c>
      <c r="U476" t="s">
        <v>132</v>
      </c>
      <c r="V476" s="22">
        <v>35502</v>
      </c>
    </row>
    <row r="477" spans="1:22" x14ac:dyDescent="0.3">
      <c r="A477" t="s">
        <v>872</v>
      </c>
      <c r="E477" t="s">
        <v>607</v>
      </c>
      <c r="J477" s="23">
        <v>551007100001</v>
      </c>
      <c r="K477">
        <v>1995</v>
      </c>
      <c r="L477" t="s">
        <v>884</v>
      </c>
      <c r="M477">
        <v>199512</v>
      </c>
      <c r="O477">
        <v>0</v>
      </c>
      <c r="P477" t="s">
        <v>68</v>
      </c>
      <c r="Q477" t="s">
        <v>124</v>
      </c>
      <c r="S477">
        <v>0</v>
      </c>
      <c r="U477" t="s">
        <v>132</v>
      </c>
      <c r="V477" s="22">
        <v>35502</v>
      </c>
    </row>
    <row r="478" spans="1:22" x14ac:dyDescent="0.3">
      <c r="A478" t="s">
        <v>872</v>
      </c>
      <c r="E478" t="s">
        <v>607</v>
      </c>
      <c r="J478" s="23">
        <v>551007100001</v>
      </c>
      <c r="K478">
        <v>1996</v>
      </c>
      <c r="L478" t="s">
        <v>885</v>
      </c>
      <c r="M478">
        <v>199612</v>
      </c>
      <c r="O478">
        <v>0</v>
      </c>
      <c r="P478" t="s">
        <v>68</v>
      </c>
      <c r="Q478" t="s">
        <v>124</v>
      </c>
      <c r="S478">
        <v>0</v>
      </c>
      <c r="U478" t="s">
        <v>132</v>
      </c>
      <c r="V478" s="22">
        <v>40643</v>
      </c>
    </row>
    <row r="479" spans="1:22" x14ac:dyDescent="0.3">
      <c r="A479" t="s">
        <v>872</v>
      </c>
      <c r="E479" t="s">
        <v>607</v>
      </c>
      <c r="J479" s="23">
        <v>551007100001</v>
      </c>
      <c r="K479">
        <v>1997</v>
      </c>
      <c r="L479" t="s">
        <v>886</v>
      </c>
      <c r="M479">
        <v>199712</v>
      </c>
      <c r="O479">
        <v>0</v>
      </c>
      <c r="P479" t="s">
        <v>68</v>
      </c>
      <c r="Q479" t="s">
        <v>124</v>
      </c>
      <c r="S479">
        <v>0</v>
      </c>
      <c r="U479" t="s">
        <v>132</v>
      </c>
      <c r="V479" s="22">
        <v>50160</v>
      </c>
    </row>
    <row r="480" spans="1:22" x14ac:dyDescent="0.3">
      <c r="A480" t="s">
        <v>887</v>
      </c>
      <c r="J480" s="23">
        <v>453004500347</v>
      </c>
      <c r="K480">
        <v>910</v>
      </c>
      <c r="L480" t="s">
        <v>888</v>
      </c>
      <c r="M480">
        <v>201207</v>
      </c>
      <c r="O480">
        <v>0</v>
      </c>
      <c r="P480" t="s">
        <v>18</v>
      </c>
      <c r="Q480">
        <v>20310</v>
      </c>
      <c r="S480">
        <v>0</v>
      </c>
      <c r="V480" s="22">
        <v>19528.25</v>
      </c>
    </row>
    <row r="481" spans="1:22" x14ac:dyDescent="0.3">
      <c r="A481" t="s">
        <v>887</v>
      </c>
      <c r="J481" s="23">
        <v>553004500347</v>
      </c>
      <c r="K481">
        <v>910</v>
      </c>
      <c r="L481" t="s">
        <v>889</v>
      </c>
      <c r="M481">
        <v>201207</v>
      </c>
      <c r="O481">
        <v>0</v>
      </c>
      <c r="P481" t="s">
        <v>18</v>
      </c>
      <c r="Q481" t="s">
        <v>124</v>
      </c>
      <c r="S481">
        <v>0</v>
      </c>
      <c r="V481" s="22">
        <v>18717.419999999998</v>
      </c>
    </row>
    <row r="482" spans="1:22" x14ac:dyDescent="0.3">
      <c r="A482" t="s">
        <v>890</v>
      </c>
      <c r="J482" s="23">
        <v>453004500348</v>
      </c>
      <c r="K482">
        <v>910</v>
      </c>
      <c r="L482" t="s">
        <v>891</v>
      </c>
      <c r="M482">
        <v>201207</v>
      </c>
      <c r="O482">
        <v>0</v>
      </c>
      <c r="P482" t="s">
        <v>18</v>
      </c>
      <c r="Q482">
        <v>20310</v>
      </c>
      <c r="S482">
        <v>0</v>
      </c>
      <c r="V482" s="22">
        <v>2240.29</v>
      </c>
    </row>
    <row r="483" spans="1:22" x14ac:dyDescent="0.3">
      <c r="A483" t="s">
        <v>890</v>
      </c>
      <c r="J483" s="23">
        <v>553004500348</v>
      </c>
      <c r="K483">
        <v>910</v>
      </c>
      <c r="L483" t="s">
        <v>892</v>
      </c>
      <c r="M483">
        <v>201207</v>
      </c>
      <c r="O483">
        <v>0</v>
      </c>
      <c r="P483" t="s">
        <v>18</v>
      </c>
      <c r="Q483" t="s">
        <v>124</v>
      </c>
      <c r="S483">
        <v>0</v>
      </c>
      <c r="V483" s="22">
        <v>2147.31</v>
      </c>
    </row>
    <row r="484" spans="1:22" x14ac:dyDescent="0.3">
      <c r="A484" t="s">
        <v>893</v>
      </c>
      <c r="E484" t="s">
        <v>894</v>
      </c>
      <c r="J484" s="23">
        <v>458004500001</v>
      </c>
      <c r="K484">
        <v>2000</v>
      </c>
      <c r="L484" t="s">
        <v>895</v>
      </c>
      <c r="M484">
        <v>200008</v>
      </c>
      <c r="O484">
        <v>0</v>
      </c>
      <c r="P484" t="s">
        <v>18</v>
      </c>
      <c r="Q484">
        <v>20310</v>
      </c>
      <c r="S484" s="101">
        <v>12800</v>
      </c>
      <c r="U484" t="s">
        <v>317</v>
      </c>
      <c r="V484" s="22">
        <v>854256.38</v>
      </c>
    </row>
    <row r="485" spans="1:22" x14ac:dyDescent="0.3">
      <c r="A485" t="s">
        <v>893</v>
      </c>
      <c r="E485" t="s">
        <v>896</v>
      </c>
      <c r="J485" s="23">
        <v>558004500001</v>
      </c>
      <c r="K485">
        <v>2000</v>
      </c>
      <c r="L485" t="s">
        <v>897</v>
      </c>
      <c r="M485">
        <v>200008</v>
      </c>
      <c r="O485">
        <v>0</v>
      </c>
      <c r="P485" t="s">
        <v>18</v>
      </c>
      <c r="Q485" t="s">
        <v>124</v>
      </c>
      <c r="S485" s="101">
        <v>12800</v>
      </c>
      <c r="U485" t="s">
        <v>317</v>
      </c>
      <c r="V485" s="22">
        <v>516101</v>
      </c>
    </row>
    <row r="486" spans="1:22" x14ac:dyDescent="0.3">
      <c r="A486" t="s">
        <v>898</v>
      </c>
      <c r="E486" t="s">
        <v>899</v>
      </c>
      <c r="J486" s="23">
        <v>453004500532</v>
      </c>
      <c r="K486">
        <v>910</v>
      </c>
      <c r="L486" t="s">
        <v>900</v>
      </c>
      <c r="M486">
        <v>198909</v>
      </c>
      <c r="O486">
        <v>0</v>
      </c>
      <c r="P486" t="s">
        <v>18</v>
      </c>
      <c r="Q486">
        <v>20310</v>
      </c>
      <c r="S486">
        <v>0</v>
      </c>
      <c r="V486" s="22">
        <v>217477.37</v>
      </c>
    </row>
    <row r="487" spans="1:22" x14ac:dyDescent="0.3">
      <c r="A487" t="s">
        <v>898</v>
      </c>
      <c r="E487" t="s">
        <v>899</v>
      </c>
      <c r="J487" s="23">
        <v>553004500532</v>
      </c>
      <c r="K487">
        <v>910</v>
      </c>
      <c r="L487" t="s">
        <v>901</v>
      </c>
      <c r="M487">
        <v>198909</v>
      </c>
      <c r="O487">
        <v>0</v>
      </c>
      <c r="P487" t="s">
        <v>18</v>
      </c>
      <c r="Q487" t="s">
        <v>124</v>
      </c>
      <c r="S487">
        <v>0</v>
      </c>
      <c r="V487" s="22">
        <v>131389</v>
      </c>
    </row>
    <row r="488" spans="1:22" x14ac:dyDescent="0.3">
      <c r="A488" t="s">
        <v>902</v>
      </c>
      <c r="E488" t="s">
        <v>899</v>
      </c>
      <c r="J488" s="23">
        <v>453004500532</v>
      </c>
      <c r="K488">
        <v>780</v>
      </c>
      <c r="L488" t="s">
        <v>903</v>
      </c>
      <c r="M488">
        <v>198909</v>
      </c>
      <c r="O488">
        <v>0</v>
      </c>
      <c r="P488" t="s">
        <v>18</v>
      </c>
      <c r="Q488">
        <v>20310</v>
      </c>
      <c r="S488">
        <v>0</v>
      </c>
      <c r="V488" s="22">
        <v>8525.42</v>
      </c>
    </row>
    <row r="489" spans="1:22" x14ac:dyDescent="0.3">
      <c r="A489" t="s">
        <v>902</v>
      </c>
      <c r="E489" t="s">
        <v>899</v>
      </c>
      <c r="J489" s="23">
        <v>553004500532</v>
      </c>
      <c r="K489">
        <v>780</v>
      </c>
      <c r="L489" t="s">
        <v>904</v>
      </c>
      <c r="M489">
        <v>198909</v>
      </c>
      <c r="O489">
        <v>0</v>
      </c>
      <c r="P489" t="s">
        <v>18</v>
      </c>
      <c r="Q489" t="s">
        <v>124</v>
      </c>
      <c r="S489">
        <v>0</v>
      </c>
      <c r="V489" s="22">
        <v>5151</v>
      </c>
    </row>
    <row r="490" spans="1:22" x14ac:dyDescent="0.3">
      <c r="A490" t="s">
        <v>905</v>
      </c>
      <c r="E490" t="s">
        <v>899</v>
      </c>
      <c r="J490" s="23">
        <v>453004500001</v>
      </c>
      <c r="K490">
        <v>910</v>
      </c>
      <c r="L490" t="s">
        <v>906</v>
      </c>
      <c r="M490">
        <v>200205</v>
      </c>
      <c r="O490">
        <v>0</v>
      </c>
      <c r="P490" t="s">
        <v>18</v>
      </c>
      <c r="Q490">
        <v>20310</v>
      </c>
      <c r="S490">
        <v>0</v>
      </c>
      <c r="V490" s="22">
        <v>458667.03</v>
      </c>
    </row>
    <row r="491" spans="1:22" x14ac:dyDescent="0.3">
      <c r="A491" t="s">
        <v>905</v>
      </c>
      <c r="E491" t="s">
        <v>899</v>
      </c>
      <c r="J491" s="23">
        <v>553004500001</v>
      </c>
      <c r="K491">
        <v>910</v>
      </c>
      <c r="L491" t="s">
        <v>907</v>
      </c>
      <c r="M491">
        <v>200205</v>
      </c>
      <c r="O491">
        <v>0</v>
      </c>
      <c r="P491" t="s">
        <v>18</v>
      </c>
      <c r="Q491" t="s">
        <v>124</v>
      </c>
      <c r="S491">
        <v>0</v>
      </c>
      <c r="V491" s="22">
        <v>277105</v>
      </c>
    </row>
    <row r="492" spans="1:22" x14ac:dyDescent="0.3">
      <c r="A492" t="s">
        <v>908</v>
      </c>
      <c r="E492" t="s">
        <v>899</v>
      </c>
      <c r="J492" s="23">
        <v>453004500002</v>
      </c>
      <c r="K492">
        <v>910</v>
      </c>
      <c r="L492" t="s">
        <v>909</v>
      </c>
      <c r="M492">
        <v>200205</v>
      </c>
      <c r="O492">
        <v>0</v>
      </c>
      <c r="P492" t="s">
        <v>18</v>
      </c>
      <c r="Q492">
        <v>20310</v>
      </c>
      <c r="S492">
        <v>0</v>
      </c>
      <c r="V492" s="22">
        <v>295445.57</v>
      </c>
    </row>
    <row r="493" spans="1:22" x14ac:dyDescent="0.3">
      <c r="A493" t="s">
        <v>908</v>
      </c>
      <c r="E493" t="s">
        <v>899</v>
      </c>
      <c r="J493" s="23">
        <v>553004500002</v>
      </c>
      <c r="K493">
        <v>910</v>
      </c>
      <c r="L493" t="s">
        <v>910</v>
      </c>
      <c r="M493">
        <v>200205</v>
      </c>
      <c r="O493">
        <v>0</v>
      </c>
      <c r="P493" t="s">
        <v>18</v>
      </c>
      <c r="Q493" t="s">
        <v>124</v>
      </c>
      <c r="S493">
        <v>0</v>
      </c>
      <c r="V493" s="22">
        <v>178494</v>
      </c>
    </row>
    <row r="494" spans="1:22" x14ac:dyDescent="0.3">
      <c r="A494" t="s">
        <v>911</v>
      </c>
      <c r="J494" s="23">
        <v>455004520346</v>
      </c>
      <c r="K494">
        <v>2000</v>
      </c>
      <c r="L494" t="s">
        <v>912</v>
      </c>
      <c r="M494">
        <v>200008</v>
      </c>
      <c r="O494">
        <v>0</v>
      </c>
      <c r="P494" t="s">
        <v>18</v>
      </c>
      <c r="Q494">
        <v>20310</v>
      </c>
      <c r="S494">
        <v>1</v>
      </c>
      <c r="U494" t="s">
        <v>132</v>
      </c>
      <c r="V494" s="22">
        <v>31433.75</v>
      </c>
    </row>
    <row r="495" spans="1:22" x14ac:dyDescent="0.3">
      <c r="A495" t="s">
        <v>911</v>
      </c>
      <c r="J495" s="23">
        <v>555004520346</v>
      </c>
      <c r="K495">
        <v>2000</v>
      </c>
      <c r="L495" t="s">
        <v>913</v>
      </c>
      <c r="M495">
        <v>200008</v>
      </c>
      <c r="O495">
        <v>0</v>
      </c>
      <c r="P495" t="s">
        <v>18</v>
      </c>
      <c r="Q495" t="s">
        <v>124</v>
      </c>
      <c r="S495">
        <v>0</v>
      </c>
      <c r="V495" s="22">
        <v>18991</v>
      </c>
    </row>
    <row r="496" spans="1:22" x14ac:dyDescent="0.3">
      <c r="A496" t="s">
        <v>914</v>
      </c>
      <c r="J496" s="23">
        <v>451004500001</v>
      </c>
      <c r="K496">
        <v>2000</v>
      </c>
      <c r="L496" t="s">
        <v>915</v>
      </c>
      <c r="M496">
        <v>200008</v>
      </c>
      <c r="O496">
        <v>0</v>
      </c>
      <c r="P496" t="s">
        <v>18</v>
      </c>
      <c r="Q496">
        <v>20310</v>
      </c>
      <c r="S496">
        <v>0</v>
      </c>
      <c r="U496" t="s">
        <v>132</v>
      </c>
      <c r="V496" s="22">
        <v>525298.96</v>
      </c>
    </row>
    <row r="497" spans="1:22" x14ac:dyDescent="0.3">
      <c r="A497" t="s">
        <v>914</v>
      </c>
      <c r="J497" s="23">
        <v>551004500001</v>
      </c>
      <c r="K497">
        <v>2000</v>
      </c>
      <c r="L497" t="s">
        <v>916</v>
      </c>
      <c r="M497">
        <v>200008</v>
      </c>
      <c r="O497">
        <v>0</v>
      </c>
      <c r="P497" t="s">
        <v>18</v>
      </c>
      <c r="Q497" t="s">
        <v>124</v>
      </c>
      <c r="S497">
        <v>0</v>
      </c>
      <c r="U497" t="s">
        <v>132</v>
      </c>
      <c r="V497" s="22">
        <v>317360</v>
      </c>
    </row>
    <row r="498" spans="1:22" x14ac:dyDescent="0.3">
      <c r="A498" t="s">
        <v>917</v>
      </c>
      <c r="J498" s="23">
        <v>455004530346</v>
      </c>
      <c r="K498">
        <v>2000</v>
      </c>
      <c r="L498" t="s">
        <v>918</v>
      </c>
      <c r="M498">
        <v>200007</v>
      </c>
      <c r="O498">
        <v>0</v>
      </c>
      <c r="P498" t="s">
        <v>18</v>
      </c>
      <c r="Q498">
        <v>20310</v>
      </c>
      <c r="S498">
        <v>1</v>
      </c>
      <c r="U498" t="s">
        <v>132</v>
      </c>
      <c r="V498" s="22">
        <v>3756.56</v>
      </c>
    </row>
    <row r="499" spans="1:22" x14ac:dyDescent="0.3">
      <c r="A499" t="s">
        <v>917</v>
      </c>
      <c r="J499" s="23">
        <v>555004530346</v>
      </c>
      <c r="K499">
        <v>2000</v>
      </c>
      <c r="L499" t="s">
        <v>919</v>
      </c>
      <c r="M499">
        <v>200007</v>
      </c>
      <c r="O499">
        <v>0</v>
      </c>
      <c r="P499" t="s">
        <v>18</v>
      </c>
      <c r="Q499" t="s">
        <v>124</v>
      </c>
      <c r="S499">
        <v>1</v>
      </c>
      <c r="U499" t="s">
        <v>159</v>
      </c>
      <c r="V499" s="22">
        <v>2269</v>
      </c>
    </row>
    <row r="500" spans="1:22" x14ac:dyDescent="0.3">
      <c r="A500" t="s">
        <v>920</v>
      </c>
      <c r="J500" s="23">
        <v>455004501000</v>
      </c>
      <c r="K500">
        <v>2000</v>
      </c>
      <c r="L500" t="s">
        <v>921</v>
      </c>
      <c r="M500">
        <v>200007</v>
      </c>
      <c r="O500">
        <v>0</v>
      </c>
      <c r="P500" t="s">
        <v>18</v>
      </c>
      <c r="Q500">
        <v>20310</v>
      </c>
      <c r="S500" s="101">
        <v>2234</v>
      </c>
      <c r="U500" t="s">
        <v>159</v>
      </c>
      <c r="V500" s="22">
        <v>570896.31999999995</v>
      </c>
    </row>
    <row r="501" spans="1:22" x14ac:dyDescent="0.3">
      <c r="A501" t="s">
        <v>920</v>
      </c>
      <c r="J501" s="23">
        <v>555004501000</v>
      </c>
      <c r="K501">
        <v>2000</v>
      </c>
      <c r="L501" t="s">
        <v>922</v>
      </c>
      <c r="M501">
        <v>200007</v>
      </c>
      <c r="O501">
        <v>0</v>
      </c>
      <c r="P501" t="s">
        <v>18</v>
      </c>
      <c r="Q501" t="s">
        <v>124</v>
      </c>
      <c r="S501" s="101">
        <v>2234</v>
      </c>
      <c r="U501" t="s">
        <v>159</v>
      </c>
      <c r="V501" s="22">
        <v>344908</v>
      </c>
    </row>
    <row r="502" spans="1:22" x14ac:dyDescent="0.3">
      <c r="A502" t="s">
        <v>923</v>
      </c>
      <c r="J502" s="23">
        <v>455004500800</v>
      </c>
      <c r="K502">
        <v>2016</v>
      </c>
      <c r="L502" t="s">
        <v>924</v>
      </c>
      <c r="M502">
        <v>201601</v>
      </c>
      <c r="O502">
        <v>0</v>
      </c>
      <c r="P502" t="s">
        <v>18</v>
      </c>
      <c r="Q502">
        <v>20310</v>
      </c>
      <c r="S502">
        <v>0</v>
      </c>
      <c r="U502" t="s">
        <v>159</v>
      </c>
      <c r="V502" s="22">
        <v>6445.09</v>
      </c>
    </row>
    <row r="503" spans="1:22" x14ac:dyDescent="0.3">
      <c r="A503" t="s">
        <v>923</v>
      </c>
      <c r="J503" s="23">
        <v>555004500800</v>
      </c>
      <c r="K503">
        <v>2016</v>
      </c>
      <c r="L503" t="s">
        <v>925</v>
      </c>
      <c r="M503">
        <v>201601</v>
      </c>
      <c r="O503">
        <v>0</v>
      </c>
      <c r="P503" t="s">
        <v>18</v>
      </c>
      <c r="Q503" t="s">
        <v>124</v>
      </c>
      <c r="S503">
        <v>0</v>
      </c>
      <c r="U503" t="s">
        <v>159</v>
      </c>
      <c r="V503" s="22">
        <v>3900.16</v>
      </c>
    </row>
    <row r="504" spans="1:22" x14ac:dyDescent="0.3">
      <c r="A504" t="s">
        <v>926</v>
      </c>
      <c r="E504" t="s">
        <v>927</v>
      </c>
      <c r="H504" t="s">
        <v>225</v>
      </c>
      <c r="J504" s="23">
        <v>457004500089</v>
      </c>
      <c r="K504">
        <v>780</v>
      </c>
      <c r="L504" t="s">
        <v>928</v>
      </c>
      <c r="M504">
        <v>201112</v>
      </c>
      <c r="O504">
        <v>0</v>
      </c>
      <c r="P504" t="s">
        <v>16</v>
      </c>
      <c r="Q504">
        <v>20310</v>
      </c>
      <c r="S504">
        <v>0</v>
      </c>
      <c r="V504" s="22">
        <v>20465.03</v>
      </c>
    </row>
    <row r="505" spans="1:22" x14ac:dyDescent="0.3">
      <c r="A505" t="s">
        <v>926</v>
      </c>
      <c r="E505" t="s">
        <v>927</v>
      </c>
      <c r="H505" t="s">
        <v>225</v>
      </c>
      <c r="J505" s="23">
        <v>557004500089</v>
      </c>
      <c r="K505">
        <v>780</v>
      </c>
      <c r="L505" t="s">
        <v>929</v>
      </c>
      <c r="M505">
        <v>201112</v>
      </c>
      <c r="O505">
        <v>0</v>
      </c>
      <c r="P505" t="s">
        <v>16</v>
      </c>
      <c r="Q505" t="s">
        <v>124</v>
      </c>
      <c r="S505">
        <v>0</v>
      </c>
      <c r="V505" s="22">
        <v>12363.05</v>
      </c>
    </row>
    <row r="506" spans="1:22" x14ac:dyDescent="0.3">
      <c r="A506" t="s">
        <v>930</v>
      </c>
      <c r="E506" t="s">
        <v>931</v>
      </c>
      <c r="H506" t="s">
        <v>932</v>
      </c>
      <c r="J506" s="23">
        <v>450004000038</v>
      </c>
      <c r="K506">
        <v>2000</v>
      </c>
      <c r="L506" t="s">
        <v>933</v>
      </c>
      <c r="M506">
        <v>200008</v>
      </c>
      <c r="O506">
        <v>0</v>
      </c>
      <c r="P506" t="s">
        <v>16</v>
      </c>
      <c r="Q506">
        <v>20310</v>
      </c>
      <c r="S506">
        <v>0</v>
      </c>
      <c r="V506">
        <v>22</v>
      </c>
    </row>
    <row r="507" spans="1:22" x14ac:dyDescent="0.3">
      <c r="A507" t="s">
        <v>934</v>
      </c>
      <c r="E507" t="s">
        <v>899</v>
      </c>
      <c r="J507" s="23">
        <v>451004500532</v>
      </c>
      <c r="K507">
        <v>1090</v>
      </c>
      <c r="L507" t="s">
        <v>935</v>
      </c>
      <c r="M507">
        <v>199003</v>
      </c>
      <c r="O507">
        <v>0</v>
      </c>
      <c r="P507" t="s">
        <v>18</v>
      </c>
      <c r="Q507">
        <v>20310</v>
      </c>
      <c r="S507">
        <v>0</v>
      </c>
      <c r="U507" t="s">
        <v>132</v>
      </c>
      <c r="V507">
        <v>48.07</v>
      </c>
    </row>
    <row r="508" spans="1:22" x14ac:dyDescent="0.3">
      <c r="A508" t="s">
        <v>936</v>
      </c>
      <c r="E508" t="s">
        <v>937</v>
      </c>
      <c r="J508" s="23">
        <v>458006800001</v>
      </c>
      <c r="K508">
        <v>1999</v>
      </c>
      <c r="L508" t="s">
        <v>938</v>
      </c>
      <c r="M508">
        <v>199908</v>
      </c>
      <c r="O508">
        <v>0</v>
      </c>
      <c r="P508" t="s">
        <v>65</v>
      </c>
      <c r="Q508">
        <v>20310</v>
      </c>
      <c r="S508" s="101">
        <v>18400</v>
      </c>
      <c r="U508" t="s">
        <v>317</v>
      </c>
      <c r="V508" s="22">
        <v>275985.93</v>
      </c>
    </row>
    <row r="509" spans="1:22" x14ac:dyDescent="0.3">
      <c r="A509" t="s">
        <v>936</v>
      </c>
      <c r="E509" t="s">
        <v>241</v>
      </c>
      <c r="J509" s="23">
        <v>458006800001</v>
      </c>
      <c r="K509">
        <v>2015</v>
      </c>
      <c r="L509" t="s">
        <v>939</v>
      </c>
      <c r="M509">
        <v>201508</v>
      </c>
      <c r="O509">
        <v>0</v>
      </c>
      <c r="P509" t="s">
        <v>65</v>
      </c>
      <c r="Q509">
        <v>20310</v>
      </c>
      <c r="S509">
        <v>0</v>
      </c>
      <c r="V509" s="22">
        <v>33247.83</v>
      </c>
    </row>
    <row r="510" spans="1:22" x14ac:dyDescent="0.3">
      <c r="A510" t="s">
        <v>936</v>
      </c>
      <c r="E510" t="s">
        <v>940</v>
      </c>
      <c r="J510" s="23">
        <v>558006800001</v>
      </c>
      <c r="K510">
        <v>1999</v>
      </c>
      <c r="L510" t="s">
        <v>941</v>
      </c>
      <c r="M510">
        <v>199908</v>
      </c>
      <c r="O510">
        <v>0</v>
      </c>
      <c r="P510" t="s">
        <v>65</v>
      </c>
      <c r="Q510" t="s">
        <v>124</v>
      </c>
      <c r="S510" s="101">
        <v>18400</v>
      </c>
      <c r="U510" t="s">
        <v>317</v>
      </c>
      <c r="V510" s="22">
        <v>166737.5</v>
      </c>
    </row>
    <row r="511" spans="1:22" x14ac:dyDescent="0.3">
      <c r="A511" t="s">
        <v>936</v>
      </c>
      <c r="E511" t="s">
        <v>241</v>
      </c>
      <c r="J511" s="23">
        <v>558006800001</v>
      </c>
      <c r="K511">
        <v>2015</v>
      </c>
      <c r="L511" t="s">
        <v>942</v>
      </c>
      <c r="M511">
        <v>201508</v>
      </c>
      <c r="O511">
        <v>0</v>
      </c>
      <c r="P511" t="s">
        <v>65</v>
      </c>
      <c r="Q511" t="s">
        <v>124</v>
      </c>
      <c r="S511">
        <v>0</v>
      </c>
      <c r="V511" s="22">
        <v>20119.47</v>
      </c>
    </row>
    <row r="512" spans="1:22" x14ac:dyDescent="0.3">
      <c r="A512" t="s">
        <v>943</v>
      </c>
      <c r="E512" t="s">
        <v>241</v>
      </c>
      <c r="H512" t="s">
        <v>944</v>
      </c>
      <c r="J512" s="23">
        <v>455006820017</v>
      </c>
      <c r="K512">
        <v>1999</v>
      </c>
      <c r="L512" t="s">
        <v>945</v>
      </c>
      <c r="M512">
        <v>199908</v>
      </c>
      <c r="O512">
        <v>0</v>
      </c>
      <c r="P512" t="s">
        <v>65</v>
      </c>
      <c r="Q512">
        <v>20310</v>
      </c>
      <c r="S512">
        <v>1</v>
      </c>
      <c r="U512" t="s">
        <v>132</v>
      </c>
      <c r="V512" s="22">
        <v>6693.82</v>
      </c>
    </row>
    <row r="513" spans="1:22" x14ac:dyDescent="0.3">
      <c r="A513" t="s">
        <v>943</v>
      </c>
      <c r="E513" t="s">
        <v>241</v>
      </c>
      <c r="H513" t="s">
        <v>944</v>
      </c>
      <c r="J513" s="23">
        <v>555006820017</v>
      </c>
      <c r="K513">
        <v>1999</v>
      </c>
      <c r="L513" t="s">
        <v>946</v>
      </c>
      <c r="M513">
        <v>199908</v>
      </c>
      <c r="O513">
        <v>0</v>
      </c>
      <c r="P513" t="s">
        <v>65</v>
      </c>
      <c r="Q513" t="s">
        <v>124</v>
      </c>
      <c r="S513">
        <v>1</v>
      </c>
      <c r="U513" t="s">
        <v>132</v>
      </c>
      <c r="V513" s="22">
        <v>4044</v>
      </c>
    </row>
    <row r="514" spans="1:22" x14ac:dyDescent="0.3">
      <c r="A514" t="s">
        <v>947</v>
      </c>
      <c r="E514" t="s">
        <v>241</v>
      </c>
      <c r="H514" t="s">
        <v>944</v>
      </c>
      <c r="J514" s="23">
        <v>455006820018</v>
      </c>
      <c r="K514">
        <v>1999</v>
      </c>
      <c r="L514" t="s">
        <v>948</v>
      </c>
      <c r="M514">
        <v>199908</v>
      </c>
      <c r="O514">
        <v>0</v>
      </c>
      <c r="P514" t="s">
        <v>65</v>
      </c>
      <c r="Q514">
        <v>20310</v>
      </c>
      <c r="S514">
        <v>1</v>
      </c>
      <c r="U514" t="s">
        <v>132</v>
      </c>
      <c r="V514" s="22">
        <v>6693.78</v>
      </c>
    </row>
    <row r="515" spans="1:22" x14ac:dyDescent="0.3">
      <c r="A515" t="s">
        <v>947</v>
      </c>
      <c r="E515" t="s">
        <v>241</v>
      </c>
      <c r="H515" t="s">
        <v>944</v>
      </c>
      <c r="J515" s="23">
        <v>555006820018</v>
      </c>
      <c r="K515">
        <v>1999</v>
      </c>
      <c r="L515" t="s">
        <v>949</v>
      </c>
      <c r="M515">
        <v>199908</v>
      </c>
      <c r="O515">
        <v>0</v>
      </c>
      <c r="P515" t="s">
        <v>65</v>
      </c>
      <c r="Q515" t="s">
        <v>124</v>
      </c>
      <c r="S515">
        <v>1</v>
      </c>
      <c r="U515" t="s">
        <v>132</v>
      </c>
      <c r="V515" s="22">
        <v>4044</v>
      </c>
    </row>
    <row r="516" spans="1:22" x14ac:dyDescent="0.3">
      <c r="A516" t="s">
        <v>950</v>
      </c>
      <c r="E516" t="s">
        <v>951</v>
      </c>
      <c r="J516" s="23">
        <v>451006800001</v>
      </c>
      <c r="K516">
        <v>1080</v>
      </c>
      <c r="L516" t="s">
        <v>952</v>
      </c>
      <c r="M516">
        <v>198003</v>
      </c>
      <c r="O516">
        <v>0</v>
      </c>
      <c r="P516" t="s">
        <v>65</v>
      </c>
      <c r="Q516">
        <v>20310</v>
      </c>
      <c r="S516">
        <v>0</v>
      </c>
      <c r="U516" t="s">
        <v>132</v>
      </c>
      <c r="V516" s="22">
        <v>2417.0500000000002</v>
      </c>
    </row>
    <row r="517" spans="1:22" x14ac:dyDescent="0.3">
      <c r="A517" t="s">
        <v>950</v>
      </c>
      <c r="E517" t="s">
        <v>951</v>
      </c>
      <c r="J517" s="23">
        <v>451006800001</v>
      </c>
      <c r="K517">
        <v>1094</v>
      </c>
      <c r="L517" t="s">
        <v>953</v>
      </c>
      <c r="M517">
        <v>199403</v>
      </c>
      <c r="O517">
        <v>0</v>
      </c>
      <c r="P517" t="s">
        <v>65</v>
      </c>
      <c r="Q517">
        <v>20310</v>
      </c>
      <c r="S517">
        <v>0</v>
      </c>
      <c r="U517" t="s">
        <v>132</v>
      </c>
      <c r="V517" s="22">
        <v>8073</v>
      </c>
    </row>
    <row r="518" spans="1:22" x14ac:dyDescent="0.3">
      <c r="A518" t="s">
        <v>950</v>
      </c>
      <c r="E518" t="s">
        <v>951</v>
      </c>
      <c r="J518" s="23">
        <v>451006800001</v>
      </c>
      <c r="K518">
        <v>1095</v>
      </c>
      <c r="L518" t="s">
        <v>954</v>
      </c>
      <c r="M518">
        <v>199503</v>
      </c>
      <c r="O518">
        <v>0</v>
      </c>
      <c r="P518" t="s">
        <v>65</v>
      </c>
      <c r="Q518">
        <v>20310</v>
      </c>
      <c r="S518">
        <v>0</v>
      </c>
      <c r="U518" t="s">
        <v>132</v>
      </c>
      <c r="V518" s="22">
        <v>60977.96</v>
      </c>
    </row>
    <row r="519" spans="1:22" x14ac:dyDescent="0.3">
      <c r="A519" t="s">
        <v>950</v>
      </c>
      <c r="E519" t="s">
        <v>951</v>
      </c>
      <c r="J519" s="23">
        <v>451006800001</v>
      </c>
      <c r="K519">
        <v>1999</v>
      </c>
      <c r="L519" t="s">
        <v>955</v>
      </c>
      <c r="M519">
        <v>199908</v>
      </c>
      <c r="O519">
        <v>0</v>
      </c>
      <c r="P519" t="s">
        <v>65</v>
      </c>
      <c r="Q519">
        <v>20310</v>
      </c>
      <c r="S519">
        <v>0</v>
      </c>
      <c r="U519" t="s">
        <v>132</v>
      </c>
      <c r="V519" s="22">
        <v>143554.26</v>
      </c>
    </row>
    <row r="520" spans="1:22" x14ac:dyDescent="0.3">
      <c r="A520" t="s">
        <v>950</v>
      </c>
      <c r="E520" t="s">
        <v>951</v>
      </c>
      <c r="J520" s="23">
        <v>551006800001</v>
      </c>
      <c r="K520">
        <v>1080</v>
      </c>
      <c r="L520" t="s">
        <v>956</v>
      </c>
      <c r="M520">
        <v>198003</v>
      </c>
      <c r="O520">
        <v>0</v>
      </c>
      <c r="P520" t="s">
        <v>65</v>
      </c>
      <c r="Q520" t="s">
        <v>124</v>
      </c>
      <c r="S520">
        <v>0</v>
      </c>
      <c r="U520" t="s">
        <v>132</v>
      </c>
      <c r="V520" s="22">
        <v>1460</v>
      </c>
    </row>
    <row r="521" spans="1:22" x14ac:dyDescent="0.3">
      <c r="A521" t="s">
        <v>950</v>
      </c>
      <c r="E521" t="s">
        <v>951</v>
      </c>
      <c r="J521" s="23">
        <v>551006800001</v>
      </c>
      <c r="K521">
        <v>1094</v>
      </c>
      <c r="L521" t="s">
        <v>957</v>
      </c>
      <c r="M521">
        <v>199403</v>
      </c>
      <c r="O521">
        <v>0</v>
      </c>
      <c r="P521" t="s">
        <v>65</v>
      </c>
      <c r="Q521" t="s">
        <v>124</v>
      </c>
      <c r="S521">
        <v>0</v>
      </c>
      <c r="U521" t="s">
        <v>132</v>
      </c>
      <c r="V521" s="22">
        <v>4878</v>
      </c>
    </row>
    <row r="522" spans="1:22" x14ac:dyDescent="0.3">
      <c r="A522" t="s">
        <v>950</v>
      </c>
      <c r="E522" t="s">
        <v>951</v>
      </c>
      <c r="J522" s="23">
        <v>551006800001</v>
      </c>
      <c r="K522">
        <v>1095</v>
      </c>
      <c r="L522" t="s">
        <v>958</v>
      </c>
      <c r="M522">
        <v>199503</v>
      </c>
      <c r="O522">
        <v>0</v>
      </c>
      <c r="P522" t="s">
        <v>65</v>
      </c>
      <c r="Q522" t="s">
        <v>124</v>
      </c>
      <c r="S522">
        <v>0</v>
      </c>
      <c r="U522" t="s">
        <v>132</v>
      </c>
      <c r="V522" s="22">
        <v>36840</v>
      </c>
    </row>
    <row r="523" spans="1:22" x14ac:dyDescent="0.3">
      <c r="A523" t="s">
        <v>950</v>
      </c>
      <c r="E523" t="s">
        <v>951</v>
      </c>
      <c r="J523" s="23">
        <v>551006800001</v>
      </c>
      <c r="K523">
        <v>1999</v>
      </c>
      <c r="L523" t="s">
        <v>959</v>
      </c>
      <c r="M523">
        <v>199908</v>
      </c>
      <c r="O523">
        <v>0</v>
      </c>
      <c r="P523" t="s">
        <v>65</v>
      </c>
      <c r="Q523" t="s">
        <v>124</v>
      </c>
      <c r="S523">
        <v>0</v>
      </c>
      <c r="U523" t="s">
        <v>132</v>
      </c>
      <c r="V523" s="22">
        <v>86728</v>
      </c>
    </row>
    <row r="524" spans="1:22" x14ac:dyDescent="0.3">
      <c r="A524" t="s">
        <v>960</v>
      </c>
      <c r="E524" t="s">
        <v>241</v>
      </c>
      <c r="H524" t="s">
        <v>944</v>
      </c>
      <c r="J524" s="23">
        <v>455006830017</v>
      </c>
      <c r="K524">
        <v>1999</v>
      </c>
      <c r="L524" t="s">
        <v>961</v>
      </c>
      <c r="M524">
        <v>199908</v>
      </c>
      <c r="O524">
        <v>0</v>
      </c>
      <c r="P524" t="s">
        <v>65</v>
      </c>
      <c r="Q524">
        <v>20310</v>
      </c>
      <c r="S524">
        <v>1</v>
      </c>
      <c r="U524" t="s">
        <v>132</v>
      </c>
      <c r="V524" s="22">
        <v>5456.62</v>
      </c>
    </row>
    <row r="525" spans="1:22" x14ac:dyDescent="0.3">
      <c r="A525" t="s">
        <v>960</v>
      </c>
      <c r="E525" t="s">
        <v>241</v>
      </c>
      <c r="H525" t="s">
        <v>944</v>
      </c>
      <c r="J525" s="23">
        <v>555006830017</v>
      </c>
      <c r="K525">
        <v>1999</v>
      </c>
      <c r="L525" t="s">
        <v>962</v>
      </c>
      <c r="M525">
        <v>199908</v>
      </c>
      <c r="O525">
        <v>0</v>
      </c>
      <c r="P525" t="s">
        <v>65</v>
      </c>
      <c r="Q525" t="s">
        <v>124</v>
      </c>
      <c r="S525">
        <v>1</v>
      </c>
      <c r="U525" t="s">
        <v>132</v>
      </c>
      <c r="V525" s="22">
        <v>3297</v>
      </c>
    </row>
    <row r="526" spans="1:22" x14ac:dyDescent="0.3">
      <c r="A526" t="s">
        <v>963</v>
      </c>
      <c r="E526" t="s">
        <v>241</v>
      </c>
      <c r="H526" t="s">
        <v>944</v>
      </c>
      <c r="J526" s="23">
        <v>455006830018</v>
      </c>
      <c r="K526">
        <v>1999</v>
      </c>
      <c r="L526" t="s">
        <v>964</v>
      </c>
      <c r="M526">
        <v>199908</v>
      </c>
      <c r="O526">
        <v>0</v>
      </c>
      <c r="P526" t="s">
        <v>65</v>
      </c>
      <c r="Q526">
        <v>20310</v>
      </c>
      <c r="S526">
        <v>1</v>
      </c>
      <c r="U526" t="s">
        <v>132</v>
      </c>
      <c r="V526" s="22">
        <v>5456.53</v>
      </c>
    </row>
    <row r="527" spans="1:22" x14ac:dyDescent="0.3">
      <c r="A527" t="s">
        <v>963</v>
      </c>
      <c r="E527" t="s">
        <v>241</v>
      </c>
      <c r="H527" t="s">
        <v>944</v>
      </c>
      <c r="J527" s="23">
        <v>555006830018</v>
      </c>
      <c r="K527">
        <v>1999</v>
      </c>
      <c r="L527" t="s">
        <v>965</v>
      </c>
      <c r="M527">
        <v>199908</v>
      </c>
      <c r="O527">
        <v>0</v>
      </c>
      <c r="P527" t="s">
        <v>65</v>
      </c>
      <c r="Q527" t="s">
        <v>124</v>
      </c>
      <c r="S527">
        <v>1</v>
      </c>
      <c r="U527" t="s">
        <v>132</v>
      </c>
      <c r="V527" s="22">
        <v>3297</v>
      </c>
    </row>
    <row r="528" spans="1:22" x14ac:dyDescent="0.3">
      <c r="A528" t="s">
        <v>966</v>
      </c>
      <c r="E528" t="s">
        <v>241</v>
      </c>
      <c r="H528" t="s">
        <v>944</v>
      </c>
      <c r="J528" s="23">
        <v>455006801000</v>
      </c>
      <c r="K528">
        <v>1999</v>
      </c>
      <c r="L528" t="s">
        <v>967</v>
      </c>
      <c r="M528">
        <v>199908</v>
      </c>
      <c r="O528">
        <v>0</v>
      </c>
      <c r="P528" t="s">
        <v>65</v>
      </c>
      <c r="Q528">
        <v>20310</v>
      </c>
      <c r="S528">
        <v>861</v>
      </c>
      <c r="U528" t="s">
        <v>159</v>
      </c>
      <c r="V528" s="22">
        <v>395198.46</v>
      </c>
    </row>
    <row r="529" spans="1:22" x14ac:dyDescent="0.3">
      <c r="A529" t="s">
        <v>966</v>
      </c>
      <c r="E529" t="s">
        <v>241</v>
      </c>
      <c r="H529" t="s">
        <v>944</v>
      </c>
      <c r="J529" s="23">
        <v>555006801000</v>
      </c>
      <c r="K529">
        <v>1999</v>
      </c>
      <c r="L529" t="s">
        <v>968</v>
      </c>
      <c r="M529">
        <v>199908</v>
      </c>
      <c r="O529">
        <v>0</v>
      </c>
      <c r="P529" t="s">
        <v>65</v>
      </c>
      <c r="Q529" t="s">
        <v>124</v>
      </c>
      <c r="S529">
        <v>861</v>
      </c>
      <c r="U529" t="s">
        <v>159</v>
      </c>
      <c r="V529" s="22">
        <v>238760</v>
      </c>
    </row>
    <row r="530" spans="1:22" x14ac:dyDescent="0.3">
      <c r="A530" t="s">
        <v>969</v>
      </c>
      <c r="E530" t="s">
        <v>241</v>
      </c>
      <c r="H530" t="s">
        <v>944</v>
      </c>
      <c r="J530" s="23">
        <v>455006800200</v>
      </c>
      <c r="K530">
        <v>1080</v>
      </c>
      <c r="L530" t="s">
        <v>970</v>
      </c>
      <c r="M530">
        <v>197909</v>
      </c>
      <c r="O530">
        <v>0</v>
      </c>
      <c r="P530" t="s">
        <v>65</v>
      </c>
      <c r="Q530">
        <v>20310</v>
      </c>
      <c r="S530" s="101">
        <v>1245</v>
      </c>
      <c r="U530" t="s">
        <v>159</v>
      </c>
      <c r="V530" s="22">
        <v>2057.7399999999998</v>
      </c>
    </row>
    <row r="531" spans="1:22" x14ac:dyDescent="0.3">
      <c r="A531" t="s">
        <v>969</v>
      </c>
      <c r="E531" t="s">
        <v>241</v>
      </c>
      <c r="H531" t="s">
        <v>944</v>
      </c>
      <c r="J531" s="23">
        <v>555006800200</v>
      </c>
      <c r="K531">
        <v>1080</v>
      </c>
      <c r="L531" t="s">
        <v>971</v>
      </c>
      <c r="M531">
        <v>197909</v>
      </c>
      <c r="O531">
        <v>0</v>
      </c>
      <c r="P531" t="s">
        <v>65</v>
      </c>
      <c r="Q531" t="s">
        <v>124</v>
      </c>
      <c r="S531" s="101">
        <v>1245</v>
      </c>
      <c r="U531" t="s">
        <v>159</v>
      </c>
      <c r="V531" s="22">
        <v>1243</v>
      </c>
    </row>
    <row r="532" spans="1:22" x14ac:dyDescent="0.3">
      <c r="A532" t="s">
        <v>972</v>
      </c>
      <c r="E532" t="s">
        <v>241</v>
      </c>
      <c r="H532" t="s">
        <v>944</v>
      </c>
      <c r="J532" s="23">
        <v>455006800400</v>
      </c>
      <c r="K532">
        <v>1999</v>
      </c>
      <c r="L532" t="s">
        <v>973</v>
      </c>
      <c r="M532">
        <v>199908</v>
      </c>
      <c r="O532">
        <v>0</v>
      </c>
      <c r="P532" t="s">
        <v>65</v>
      </c>
      <c r="Q532">
        <v>20310</v>
      </c>
      <c r="S532">
        <v>73</v>
      </c>
      <c r="U532" t="s">
        <v>159</v>
      </c>
      <c r="V532" s="22">
        <v>27035.07</v>
      </c>
    </row>
    <row r="533" spans="1:22" x14ac:dyDescent="0.3">
      <c r="A533" t="s">
        <v>972</v>
      </c>
      <c r="E533" t="s">
        <v>241</v>
      </c>
      <c r="H533" t="s">
        <v>944</v>
      </c>
      <c r="J533" s="23">
        <v>555006800400</v>
      </c>
      <c r="K533">
        <v>1999</v>
      </c>
      <c r="L533" t="s">
        <v>974</v>
      </c>
      <c r="M533">
        <v>199908</v>
      </c>
      <c r="O533">
        <v>0</v>
      </c>
      <c r="P533" t="s">
        <v>65</v>
      </c>
      <c r="Q533" t="s">
        <v>124</v>
      </c>
      <c r="S533">
        <v>73</v>
      </c>
      <c r="U533" t="s">
        <v>159</v>
      </c>
      <c r="V533" s="22">
        <v>16334</v>
      </c>
    </row>
    <row r="534" spans="1:22" x14ac:dyDescent="0.3">
      <c r="A534" t="s">
        <v>975</v>
      </c>
      <c r="E534" t="s">
        <v>241</v>
      </c>
      <c r="H534" t="s">
        <v>944</v>
      </c>
      <c r="J534" s="23">
        <v>455006800800</v>
      </c>
      <c r="K534">
        <v>1999</v>
      </c>
      <c r="L534" t="s">
        <v>976</v>
      </c>
      <c r="M534">
        <v>199908</v>
      </c>
      <c r="O534">
        <v>0</v>
      </c>
      <c r="P534" t="s">
        <v>65</v>
      </c>
      <c r="Q534">
        <v>20310</v>
      </c>
      <c r="S534">
        <v>64</v>
      </c>
      <c r="U534" t="s">
        <v>159</v>
      </c>
      <c r="V534" s="22">
        <v>56273.46</v>
      </c>
    </row>
    <row r="535" spans="1:22" x14ac:dyDescent="0.3">
      <c r="A535" t="s">
        <v>975</v>
      </c>
      <c r="E535" t="s">
        <v>241</v>
      </c>
      <c r="H535" t="s">
        <v>944</v>
      </c>
      <c r="J535" s="23">
        <v>555006800800</v>
      </c>
      <c r="K535">
        <v>1999</v>
      </c>
      <c r="L535" t="s">
        <v>977</v>
      </c>
      <c r="M535">
        <v>199908</v>
      </c>
      <c r="O535">
        <v>0</v>
      </c>
      <c r="P535" t="s">
        <v>65</v>
      </c>
      <c r="Q535" t="s">
        <v>124</v>
      </c>
      <c r="S535">
        <v>64</v>
      </c>
      <c r="U535" t="s">
        <v>159</v>
      </c>
      <c r="V535" s="22">
        <v>33998</v>
      </c>
    </row>
    <row r="536" spans="1:22" x14ac:dyDescent="0.3">
      <c r="A536" t="s">
        <v>978</v>
      </c>
      <c r="E536" t="s">
        <v>951</v>
      </c>
      <c r="H536" t="s">
        <v>944</v>
      </c>
      <c r="J536" s="23">
        <v>553006800500</v>
      </c>
      <c r="K536">
        <v>910</v>
      </c>
      <c r="L536" t="s">
        <v>979</v>
      </c>
      <c r="M536">
        <v>201701</v>
      </c>
      <c r="O536">
        <v>0</v>
      </c>
      <c r="P536" t="s">
        <v>65</v>
      </c>
      <c r="Q536" t="s">
        <v>124</v>
      </c>
      <c r="S536">
        <v>0</v>
      </c>
      <c r="V536" s="22">
        <v>167994.94</v>
      </c>
    </row>
    <row r="537" spans="1:22" x14ac:dyDescent="0.3">
      <c r="A537" t="s">
        <v>980</v>
      </c>
      <c r="E537" t="s">
        <v>981</v>
      </c>
      <c r="H537" t="s">
        <v>944</v>
      </c>
      <c r="J537" s="23">
        <v>453006808295</v>
      </c>
      <c r="K537">
        <v>910</v>
      </c>
      <c r="L537" t="s">
        <v>982</v>
      </c>
      <c r="M537">
        <v>198002</v>
      </c>
      <c r="O537">
        <v>0</v>
      </c>
      <c r="P537" t="s">
        <v>65</v>
      </c>
      <c r="Q537">
        <v>20310</v>
      </c>
      <c r="S537">
        <v>0</v>
      </c>
      <c r="V537" s="22">
        <v>25021.18</v>
      </c>
    </row>
    <row r="538" spans="1:22" x14ac:dyDescent="0.3">
      <c r="A538" t="s">
        <v>980</v>
      </c>
      <c r="E538" t="s">
        <v>981</v>
      </c>
      <c r="H538" t="s">
        <v>944</v>
      </c>
      <c r="J538" s="23">
        <v>553006808295</v>
      </c>
      <c r="K538">
        <v>910</v>
      </c>
      <c r="L538" t="s">
        <v>983</v>
      </c>
      <c r="M538">
        <v>198002</v>
      </c>
      <c r="O538">
        <v>0</v>
      </c>
      <c r="P538" t="s">
        <v>65</v>
      </c>
      <c r="Q538" t="s">
        <v>124</v>
      </c>
      <c r="S538">
        <v>0</v>
      </c>
      <c r="V538" s="22">
        <v>15116</v>
      </c>
    </row>
    <row r="539" spans="1:22" x14ac:dyDescent="0.3">
      <c r="A539" t="s">
        <v>984</v>
      </c>
      <c r="E539" t="s">
        <v>981</v>
      </c>
      <c r="H539" t="s">
        <v>944</v>
      </c>
      <c r="J539" s="23">
        <v>553006800503</v>
      </c>
      <c r="K539">
        <v>910</v>
      </c>
      <c r="L539" t="s">
        <v>985</v>
      </c>
      <c r="M539">
        <v>201701</v>
      </c>
      <c r="O539">
        <v>0</v>
      </c>
      <c r="P539" t="s">
        <v>65</v>
      </c>
      <c r="Q539" t="s">
        <v>124</v>
      </c>
      <c r="S539">
        <v>0</v>
      </c>
      <c r="V539" s="22">
        <v>167992.86</v>
      </c>
    </row>
    <row r="540" spans="1:22" x14ac:dyDescent="0.3">
      <c r="A540" t="s">
        <v>986</v>
      </c>
      <c r="E540" t="s">
        <v>981</v>
      </c>
      <c r="H540" t="s">
        <v>944</v>
      </c>
      <c r="J540" s="23">
        <v>453006800001</v>
      </c>
      <c r="K540">
        <v>910</v>
      </c>
      <c r="L540" t="s">
        <v>987</v>
      </c>
      <c r="M540">
        <v>200205</v>
      </c>
      <c r="O540">
        <v>0</v>
      </c>
      <c r="P540" t="s">
        <v>65</v>
      </c>
      <c r="Q540">
        <v>20310</v>
      </c>
      <c r="S540">
        <v>0</v>
      </c>
      <c r="V540" s="22">
        <v>274317.8</v>
      </c>
    </row>
    <row r="541" spans="1:22" x14ac:dyDescent="0.3">
      <c r="A541" t="s">
        <v>986</v>
      </c>
      <c r="E541" t="s">
        <v>981</v>
      </c>
      <c r="H541" t="s">
        <v>944</v>
      </c>
      <c r="J541" s="23">
        <v>453006800001</v>
      </c>
      <c r="K541">
        <v>1095</v>
      </c>
      <c r="L541" t="s">
        <v>988</v>
      </c>
      <c r="M541">
        <v>199502</v>
      </c>
      <c r="O541">
        <v>0</v>
      </c>
      <c r="P541" t="s">
        <v>65</v>
      </c>
      <c r="Q541">
        <v>20310</v>
      </c>
      <c r="S541">
        <v>0</v>
      </c>
      <c r="V541">
        <v>352.53</v>
      </c>
    </row>
    <row r="542" spans="1:22" x14ac:dyDescent="0.3">
      <c r="A542" t="s">
        <v>986</v>
      </c>
      <c r="E542" t="s">
        <v>989</v>
      </c>
      <c r="H542" t="s">
        <v>944</v>
      </c>
      <c r="J542" s="23">
        <v>453006800315</v>
      </c>
      <c r="K542">
        <v>910</v>
      </c>
      <c r="L542" t="s">
        <v>990</v>
      </c>
      <c r="M542">
        <v>201007</v>
      </c>
      <c r="O542">
        <v>0</v>
      </c>
      <c r="P542" t="s">
        <v>65</v>
      </c>
      <c r="Q542">
        <v>20310</v>
      </c>
      <c r="S542">
        <v>0</v>
      </c>
      <c r="V542" s="22">
        <v>8241.2999999999993</v>
      </c>
    </row>
    <row r="543" spans="1:22" x14ac:dyDescent="0.3">
      <c r="A543" t="s">
        <v>986</v>
      </c>
      <c r="E543" t="s">
        <v>981</v>
      </c>
      <c r="H543" t="s">
        <v>944</v>
      </c>
      <c r="J543" s="23">
        <v>553006800001</v>
      </c>
      <c r="K543">
        <v>910</v>
      </c>
      <c r="L543" t="s">
        <v>991</v>
      </c>
      <c r="M543">
        <v>200205</v>
      </c>
      <c r="O543">
        <v>0</v>
      </c>
      <c r="P543" t="s">
        <v>65</v>
      </c>
      <c r="Q543" t="s">
        <v>124</v>
      </c>
      <c r="S543">
        <v>0</v>
      </c>
      <c r="V543" s="22">
        <v>165729</v>
      </c>
    </row>
    <row r="544" spans="1:22" x14ac:dyDescent="0.3">
      <c r="A544" t="s">
        <v>986</v>
      </c>
      <c r="E544" t="s">
        <v>989</v>
      </c>
      <c r="H544" t="s">
        <v>944</v>
      </c>
      <c r="J544" s="23">
        <v>553006800315</v>
      </c>
      <c r="K544">
        <v>910</v>
      </c>
      <c r="L544" t="s">
        <v>992</v>
      </c>
      <c r="M544">
        <v>201007</v>
      </c>
      <c r="O544">
        <v>0</v>
      </c>
      <c r="P544" t="s">
        <v>65</v>
      </c>
      <c r="Q544" t="s">
        <v>124</v>
      </c>
      <c r="S544">
        <v>0</v>
      </c>
      <c r="V544" s="22">
        <v>4978.62</v>
      </c>
    </row>
    <row r="545" spans="1:22" x14ac:dyDescent="0.3">
      <c r="A545" t="s">
        <v>986</v>
      </c>
      <c r="E545" t="s">
        <v>981</v>
      </c>
      <c r="H545" t="s">
        <v>944</v>
      </c>
      <c r="J545" s="23">
        <v>553006800501</v>
      </c>
      <c r="K545">
        <v>910</v>
      </c>
      <c r="L545" t="s">
        <v>993</v>
      </c>
      <c r="M545">
        <v>201701</v>
      </c>
      <c r="O545">
        <v>0</v>
      </c>
      <c r="P545" t="s">
        <v>65</v>
      </c>
      <c r="Q545" t="s">
        <v>124</v>
      </c>
      <c r="S545">
        <v>0</v>
      </c>
      <c r="V545" s="22">
        <v>167994.94</v>
      </c>
    </row>
    <row r="546" spans="1:22" x14ac:dyDescent="0.3">
      <c r="A546" t="s">
        <v>994</v>
      </c>
      <c r="E546" t="s">
        <v>981</v>
      </c>
      <c r="H546" t="s">
        <v>944</v>
      </c>
      <c r="J546" s="23">
        <v>453006800002</v>
      </c>
      <c r="K546">
        <v>910</v>
      </c>
      <c r="L546" t="s">
        <v>995</v>
      </c>
      <c r="M546">
        <v>200205</v>
      </c>
      <c r="O546">
        <v>0</v>
      </c>
      <c r="P546" t="s">
        <v>65</v>
      </c>
      <c r="Q546">
        <v>20310</v>
      </c>
      <c r="S546">
        <v>0</v>
      </c>
      <c r="V546" s="22">
        <v>188679.31</v>
      </c>
    </row>
    <row r="547" spans="1:22" x14ac:dyDescent="0.3">
      <c r="A547" t="s">
        <v>994</v>
      </c>
      <c r="E547" t="s">
        <v>989</v>
      </c>
      <c r="H547" t="s">
        <v>944</v>
      </c>
      <c r="J547" s="23">
        <v>453006800326</v>
      </c>
      <c r="K547">
        <v>910</v>
      </c>
      <c r="L547" t="s">
        <v>996</v>
      </c>
      <c r="M547">
        <v>201007</v>
      </c>
      <c r="O547">
        <v>0</v>
      </c>
      <c r="P547" t="s">
        <v>65</v>
      </c>
      <c r="Q547">
        <v>20310</v>
      </c>
      <c r="S547">
        <v>0</v>
      </c>
      <c r="V547" s="22">
        <v>8241.2999999999993</v>
      </c>
    </row>
    <row r="548" spans="1:22" x14ac:dyDescent="0.3">
      <c r="A548" t="s">
        <v>994</v>
      </c>
      <c r="E548" t="s">
        <v>981</v>
      </c>
      <c r="H548" t="s">
        <v>944</v>
      </c>
      <c r="J548" s="23">
        <v>553006800002</v>
      </c>
      <c r="K548">
        <v>910</v>
      </c>
      <c r="L548" t="s">
        <v>997</v>
      </c>
      <c r="M548">
        <v>200205</v>
      </c>
      <c r="O548">
        <v>0</v>
      </c>
      <c r="P548" t="s">
        <v>65</v>
      </c>
      <c r="Q548" t="s">
        <v>124</v>
      </c>
      <c r="S548">
        <v>0</v>
      </c>
      <c r="V548" s="22">
        <v>113991</v>
      </c>
    </row>
    <row r="549" spans="1:22" x14ac:dyDescent="0.3">
      <c r="A549" t="s">
        <v>994</v>
      </c>
      <c r="E549" t="s">
        <v>989</v>
      </c>
      <c r="H549" t="s">
        <v>944</v>
      </c>
      <c r="J549" s="23">
        <v>553006800326</v>
      </c>
      <c r="K549">
        <v>910</v>
      </c>
      <c r="L549" t="s">
        <v>998</v>
      </c>
      <c r="M549">
        <v>201007</v>
      </c>
      <c r="O549">
        <v>0</v>
      </c>
      <c r="P549" t="s">
        <v>65</v>
      </c>
      <c r="Q549" t="s">
        <v>124</v>
      </c>
      <c r="S549">
        <v>0</v>
      </c>
      <c r="V549" s="22">
        <v>4978.62</v>
      </c>
    </row>
    <row r="550" spans="1:22" x14ac:dyDescent="0.3">
      <c r="A550" t="s">
        <v>994</v>
      </c>
      <c r="E550" t="s">
        <v>981</v>
      </c>
      <c r="H550" t="s">
        <v>944</v>
      </c>
      <c r="J550" s="23">
        <v>553006800502</v>
      </c>
      <c r="K550">
        <v>910</v>
      </c>
      <c r="L550" t="s">
        <v>999</v>
      </c>
      <c r="M550">
        <v>201701</v>
      </c>
      <c r="O550">
        <v>0</v>
      </c>
      <c r="P550" t="s">
        <v>65</v>
      </c>
      <c r="Q550" t="s">
        <v>124</v>
      </c>
      <c r="S550">
        <v>0</v>
      </c>
      <c r="V550" s="22">
        <v>176147.62</v>
      </c>
    </row>
    <row r="551" spans="1:22" x14ac:dyDescent="0.3">
      <c r="A551" t="s">
        <v>1000</v>
      </c>
      <c r="E551" t="s">
        <v>981</v>
      </c>
      <c r="H551" t="s">
        <v>944</v>
      </c>
      <c r="J551" s="23">
        <v>453006800829</v>
      </c>
      <c r="K551">
        <v>780</v>
      </c>
      <c r="L551" t="s">
        <v>1001</v>
      </c>
      <c r="M551">
        <v>200212</v>
      </c>
      <c r="O551">
        <v>0</v>
      </c>
      <c r="P551" t="s">
        <v>65</v>
      </c>
      <c r="Q551">
        <v>20310</v>
      </c>
      <c r="S551">
        <v>0</v>
      </c>
      <c r="V551" s="22">
        <v>8525.42</v>
      </c>
    </row>
    <row r="552" spans="1:22" x14ac:dyDescent="0.3">
      <c r="A552" t="s">
        <v>1000</v>
      </c>
      <c r="E552" t="s">
        <v>981</v>
      </c>
      <c r="H552" t="s">
        <v>944</v>
      </c>
      <c r="J552" s="23">
        <v>553006800829</v>
      </c>
      <c r="K552">
        <v>780</v>
      </c>
      <c r="L552" t="s">
        <v>1002</v>
      </c>
      <c r="M552">
        <v>200212</v>
      </c>
      <c r="O552">
        <v>0</v>
      </c>
      <c r="P552" t="s">
        <v>65</v>
      </c>
      <c r="Q552" t="s">
        <v>124</v>
      </c>
      <c r="S552">
        <v>0</v>
      </c>
      <c r="V552" s="22">
        <v>5151</v>
      </c>
    </row>
    <row r="553" spans="1:22" x14ac:dyDescent="0.3">
      <c r="A553" t="s">
        <v>1003</v>
      </c>
      <c r="E553" t="s">
        <v>981</v>
      </c>
      <c r="H553" t="s">
        <v>944</v>
      </c>
      <c r="J553" s="23">
        <v>453006800829</v>
      </c>
      <c r="K553">
        <v>910</v>
      </c>
      <c r="L553" t="s">
        <v>1004</v>
      </c>
      <c r="M553">
        <v>200205</v>
      </c>
      <c r="O553">
        <v>0</v>
      </c>
      <c r="P553" t="s">
        <v>65</v>
      </c>
      <c r="Q553">
        <v>20310</v>
      </c>
      <c r="S553">
        <v>0</v>
      </c>
      <c r="V553" s="22">
        <v>79094.070000000007</v>
      </c>
    </row>
    <row r="554" spans="1:22" x14ac:dyDescent="0.3">
      <c r="A554" t="s">
        <v>1003</v>
      </c>
      <c r="E554" t="s">
        <v>981</v>
      </c>
      <c r="H554" t="s">
        <v>944</v>
      </c>
      <c r="J554" s="23">
        <v>553006800829</v>
      </c>
      <c r="K554">
        <v>910</v>
      </c>
      <c r="L554" t="s">
        <v>1005</v>
      </c>
      <c r="M554">
        <v>200205</v>
      </c>
      <c r="O554">
        <v>0</v>
      </c>
      <c r="P554" t="s">
        <v>65</v>
      </c>
      <c r="Q554" t="s">
        <v>124</v>
      </c>
      <c r="S554">
        <v>0</v>
      </c>
      <c r="V554" s="22">
        <v>47785</v>
      </c>
    </row>
    <row r="555" spans="1:22" x14ac:dyDescent="0.3">
      <c r="A555" t="s">
        <v>1006</v>
      </c>
      <c r="E555" t="s">
        <v>1007</v>
      </c>
      <c r="H555" t="s">
        <v>944</v>
      </c>
      <c r="J555" s="23">
        <v>452006800107</v>
      </c>
      <c r="K555">
        <v>760</v>
      </c>
      <c r="L555" t="s">
        <v>1008</v>
      </c>
      <c r="M555">
        <v>199908</v>
      </c>
      <c r="O555">
        <v>0</v>
      </c>
      <c r="P555" t="s">
        <v>65</v>
      </c>
      <c r="Q555">
        <v>20310</v>
      </c>
      <c r="S555">
        <v>0</v>
      </c>
      <c r="V555" s="22">
        <v>2561.1999999999998</v>
      </c>
    </row>
    <row r="556" spans="1:22" x14ac:dyDescent="0.3">
      <c r="A556" t="s">
        <v>1006</v>
      </c>
      <c r="E556" t="s">
        <v>1007</v>
      </c>
      <c r="H556" t="s">
        <v>944</v>
      </c>
      <c r="J556" s="23">
        <v>452006800107</v>
      </c>
      <c r="K556">
        <v>761</v>
      </c>
      <c r="L556" t="s">
        <v>1009</v>
      </c>
      <c r="M556">
        <v>199908</v>
      </c>
      <c r="O556">
        <v>0</v>
      </c>
      <c r="P556" t="s">
        <v>65</v>
      </c>
      <c r="Q556">
        <v>20310</v>
      </c>
      <c r="S556">
        <v>0</v>
      </c>
      <c r="V556" s="22">
        <v>8215.91</v>
      </c>
    </row>
    <row r="557" spans="1:22" x14ac:dyDescent="0.3">
      <c r="A557" t="s">
        <v>1006</v>
      </c>
      <c r="E557" t="s">
        <v>1007</v>
      </c>
      <c r="H557" t="s">
        <v>944</v>
      </c>
      <c r="J557" s="23">
        <v>452006800107</v>
      </c>
      <c r="K557">
        <v>763</v>
      </c>
      <c r="L557" t="s">
        <v>1010</v>
      </c>
      <c r="M557">
        <v>199908</v>
      </c>
      <c r="O557">
        <v>0</v>
      </c>
      <c r="P557" t="s">
        <v>65</v>
      </c>
      <c r="Q557">
        <v>20310</v>
      </c>
      <c r="S557">
        <v>0</v>
      </c>
      <c r="V557" s="22">
        <v>6714.5</v>
      </c>
    </row>
    <row r="558" spans="1:22" x14ac:dyDescent="0.3">
      <c r="A558" t="s">
        <v>1006</v>
      </c>
      <c r="E558" t="s">
        <v>1011</v>
      </c>
      <c r="H558" t="s">
        <v>944</v>
      </c>
      <c r="J558" s="23">
        <v>457006800024</v>
      </c>
      <c r="K558">
        <v>615</v>
      </c>
      <c r="L558" t="s">
        <v>1012</v>
      </c>
      <c r="M558">
        <v>199908</v>
      </c>
      <c r="O558">
        <v>0</v>
      </c>
      <c r="P558" t="s">
        <v>65</v>
      </c>
      <c r="Q558">
        <v>20310</v>
      </c>
      <c r="S558">
        <v>0</v>
      </c>
      <c r="V558" s="22">
        <v>351251.79</v>
      </c>
    </row>
    <row r="559" spans="1:22" x14ac:dyDescent="0.3">
      <c r="A559" t="s">
        <v>1006</v>
      </c>
      <c r="E559" t="s">
        <v>1007</v>
      </c>
      <c r="H559" t="s">
        <v>944</v>
      </c>
      <c r="J559" s="23">
        <v>552006800107</v>
      </c>
      <c r="K559">
        <v>761</v>
      </c>
      <c r="L559" t="s">
        <v>1013</v>
      </c>
      <c r="M559">
        <v>199908</v>
      </c>
      <c r="O559">
        <v>0</v>
      </c>
      <c r="P559" t="s">
        <v>65</v>
      </c>
      <c r="Q559" t="s">
        <v>124</v>
      </c>
      <c r="S559">
        <v>0</v>
      </c>
      <c r="V559" s="22">
        <v>4964</v>
      </c>
    </row>
    <row r="560" spans="1:22" x14ac:dyDescent="0.3">
      <c r="A560" t="s">
        <v>1006</v>
      </c>
      <c r="E560" t="s">
        <v>1007</v>
      </c>
      <c r="H560" t="s">
        <v>944</v>
      </c>
      <c r="J560" s="23">
        <v>552006800107</v>
      </c>
      <c r="K560">
        <v>763</v>
      </c>
      <c r="L560" t="s">
        <v>1014</v>
      </c>
      <c r="M560">
        <v>199908</v>
      </c>
      <c r="O560">
        <v>0</v>
      </c>
      <c r="P560" t="s">
        <v>65</v>
      </c>
      <c r="Q560" t="s">
        <v>124</v>
      </c>
      <c r="S560">
        <v>0</v>
      </c>
      <c r="V560" s="22">
        <v>4057</v>
      </c>
    </row>
    <row r="561" spans="1:22" x14ac:dyDescent="0.3">
      <c r="A561" t="s">
        <v>1006</v>
      </c>
      <c r="E561" t="s">
        <v>1011</v>
      </c>
      <c r="H561" t="s">
        <v>944</v>
      </c>
      <c r="J561" s="23">
        <v>557006800024</v>
      </c>
      <c r="K561">
        <v>615</v>
      </c>
      <c r="L561" t="s">
        <v>1015</v>
      </c>
      <c r="M561">
        <v>199908</v>
      </c>
      <c r="O561">
        <v>0</v>
      </c>
      <c r="P561" t="s">
        <v>65</v>
      </c>
      <c r="Q561" t="s">
        <v>124</v>
      </c>
      <c r="S561">
        <v>0</v>
      </c>
      <c r="V561" s="22">
        <v>212210</v>
      </c>
    </row>
    <row r="562" spans="1:22" x14ac:dyDescent="0.3">
      <c r="A562" t="s">
        <v>1016</v>
      </c>
      <c r="E562" t="s">
        <v>1011</v>
      </c>
      <c r="H562" t="s">
        <v>944</v>
      </c>
      <c r="J562" s="23">
        <v>457006800024</v>
      </c>
      <c r="K562">
        <v>780</v>
      </c>
      <c r="L562" t="s">
        <v>1017</v>
      </c>
      <c r="M562">
        <v>199908</v>
      </c>
      <c r="O562">
        <v>0</v>
      </c>
      <c r="P562" t="s">
        <v>65</v>
      </c>
      <c r="Q562">
        <v>20310</v>
      </c>
      <c r="S562">
        <v>0</v>
      </c>
      <c r="V562" s="22">
        <v>109372.31</v>
      </c>
    </row>
    <row r="563" spans="1:22" x14ac:dyDescent="0.3">
      <c r="A563" t="s">
        <v>1016</v>
      </c>
      <c r="E563" t="s">
        <v>1011</v>
      </c>
      <c r="H563" t="s">
        <v>944</v>
      </c>
      <c r="J563" s="23">
        <v>557006800024</v>
      </c>
      <c r="K563">
        <v>780</v>
      </c>
      <c r="L563" t="s">
        <v>1018</v>
      </c>
      <c r="M563">
        <v>199908</v>
      </c>
      <c r="O563">
        <v>0</v>
      </c>
      <c r="P563" t="s">
        <v>65</v>
      </c>
      <c r="Q563" t="s">
        <v>124</v>
      </c>
      <c r="S563">
        <v>0</v>
      </c>
      <c r="V563" s="22">
        <v>66077</v>
      </c>
    </row>
    <row r="564" spans="1:22" x14ac:dyDescent="0.3">
      <c r="A564" t="s">
        <v>1019</v>
      </c>
      <c r="E564" t="s">
        <v>1020</v>
      </c>
      <c r="H564" t="s">
        <v>944</v>
      </c>
      <c r="J564" s="23">
        <v>457006800087</v>
      </c>
      <c r="K564">
        <v>780</v>
      </c>
      <c r="L564" t="s">
        <v>1021</v>
      </c>
      <c r="M564">
        <v>201112</v>
      </c>
      <c r="O564">
        <v>0</v>
      </c>
      <c r="P564" t="s">
        <v>65</v>
      </c>
      <c r="Q564">
        <v>20310</v>
      </c>
      <c r="S564">
        <v>0</v>
      </c>
      <c r="V564" s="22">
        <v>10277.92</v>
      </c>
    </row>
    <row r="565" spans="1:22" x14ac:dyDescent="0.3">
      <c r="A565" t="s">
        <v>1019</v>
      </c>
      <c r="E565" t="s">
        <v>1020</v>
      </c>
      <c r="H565" t="s">
        <v>944</v>
      </c>
      <c r="J565" s="23">
        <v>557006800087</v>
      </c>
      <c r="K565">
        <v>780</v>
      </c>
      <c r="L565" t="s">
        <v>1022</v>
      </c>
      <c r="M565">
        <v>201112</v>
      </c>
      <c r="O565">
        <v>0</v>
      </c>
      <c r="P565" t="s">
        <v>65</v>
      </c>
      <c r="Q565" t="s">
        <v>124</v>
      </c>
      <c r="S565">
        <v>0</v>
      </c>
      <c r="V565" s="22">
        <v>6208.96</v>
      </c>
    </row>
    <row r="566" spans="1:22" x14ac:dyDescent="0.3">
      <c r="A566" t="s">
        <v>1023</v>
      </c>
      <c r="H566" t="s">
        <v>192</v>
      </c>
      <c r="J566" s="23">
        <v>450006500044</v>
      </c>
      <c r="K566">
        <v>2006</v>
      </c>
      <c r="L566" t="s">
        <v>1024</v>
      </c>
      <c r="M566">
        <v>200610</v>
      </c>
      <c r="O566">
        <v>0</v>
      </c>
      <c r="P566" t="s">
        <v>63</v>
      </c>
      <c r="Q566">
        <v>20310</v>
      </c>
      <c r="S566">
        <v>0</v>
      </c>
      <c r="V566">
        <v>194.88</v>
      </c>
    </row>
    <row r="567" spans="1:22" x14ac:dyDescent="0.3">
      <c r="A567" t="s">
        <v>1023</v>
      </c>
      <c r="H567" t="s">
        <v>192</v>
      </c>
      <c r="J567" s="23">
        <v>550006500044</v>
      </c>
      <c r="K567">
        <v>2006</v>
      </c>
      <c r="L567" t="s">
        <v>1025</v>
      </c>
      <c r="M567">
        <v>200610</v>
      </c>
      <c r="O567">
        <v>0</v>
      </c>
      <c r="P567" t="s">
        <v>63</v>
      </c>
      <c r="Q567" t="s">
        <v>124</v>
      </c>
      <c r="S567">
        <v>0</v>
      </c>
      <c r="V567">
        <v>117.73</v>
      </c>
    </row>
    <row r="568" spans="1:22" x14ac:dyDescent="0.3">
      <c r="A568" t="s">
        <v>1026</v>
      </c>
      <c r="E568" t="s">
        <v>1027</v>
      </c>
      <c r="J568" s="23">
        <v>552009000205</v>
      </c>
      <c r="K568">
        <v>779</v>
      </c>
      <c r="L568" t="s">
        <v>1028</v>
      </c>
      <c r="M568">
        <v>201202</v>
      </c>
      <c r="O568">
        <v>201801</v>
      </c>
      <c r="P568" t="s">
        <v>86</v>
      </c>
      <c r="Q568" t="s">
        <v>124</v>
      </c>
      <c r="S568">
        <v>0</v>
      </c>
      <c r="V568">
        <v>0</v>
      </c>
    </row>
    <row r="569" spans="1:22" x14ac:dyDescent="0.3">
      <c r="A569" t="s">
        <v>1029</v>
      </c>
      <c r="E569" t="s">
        <v>1027</v>
      </c>
      <c r="J569" s="23">
        <v>552009000200</v>
      </c>
      <c r="K569">
        <v>768</v>
      </c>
      <c r="L569" t="s">
        <v>1030</v>
      </c>
      <c r="M569">
        <v>201208</v>
      </c>
      <c r="O569">
        <v>201801</v>
      </c>
      <c r="P569" t="s">
        <v>86</v>
      </c>
      <c r="Q569" t="s">
        <v>124</v>
      </c>
      <c r="S569">
        <v>0</v>
      </c>
      <c r="V569">
        <v>0</v>
      </c>
    </row>
    <row r="570" spans="1:22" x14ac:dyDescent="0.3">
      <c r="A570" t="s">
        <v>1031</v>
      </c>
      <c r="E570" t="s">
        <v>1032</v>
      </c>
      <c r="H570" t="s">
        <v>127</v>
      </c>
      <c r="J570" s="23">
        <v>552009300191</v>
      </c>
      <c r="K570">
        <v>779</v>
      </c>
      <c r="L570" t="s">
        <v>1033</v>
      </c>
      <c r="M570">
        <v>201204</v>
      </c>
      <c r="O570">
        <v>201808</v>
      </c>
      <c r="P570" t="s">
        <v>230</v>
      </c>
      <c r="Q570" t="s">
        <v>124</v>
      </c>
      <c r="S570">
        <v>0</v>
      </c>
      <c r="V570">
        <v>0</v>
      </c>
    </row>
    <row r="571" spans="1:22" x14ac:dyDescent="0.3">
      <c r="A571" t="s">
        <v>1034</v>
      </c>
      <c r="E571" t="s">
        <v>1035</v>
      </c>
      <c r="H571" t="s">
        <v>1036</v>
      </c>
      <c r="J571" s="23">
        <v>556004800189</v>
      </c>
      <c r="K571">
        <v>150</v>
      </c>
      <c r="L571" t="s">
        <v>1037</v>
      </c>
      <c r="M571">
        <v>201712</v>
      </c>
      <c r="O571">
        <v>0</v>
      </c>
      <c r="P571" t="s">
        <v>19</v>
      </c>
      <c r="Q571" t="s">
        <v>124</v>
      </c>
      <c r="S571">
        <v>0</v>
      </c>
      <c r="U571" t="s">
        <v>132</v>
      </c>
      <c r="V571" s="22">
        <v>296948</v>
      </c>
    </row>
    <row r="572" spans="1:22" x14ac:dyDescent="0.3">
      <c r="A572" t="s">
        <v>1038</v>
      </c>
      <c r="E572" t="s">
        <v>1039</v>
      </c>
      <c r="H572" t="s">
        <v>1040</v>
      </c>
      <c r="J572" s="23">
        <v>457005300015</v>
      </c>
      <c r="K572">
        <v>615</v>
      </c>
      <c r="L572" t="s">
        <v>1041</v>
      </c>
      <c r="M572">
        <v>199109</v>
      </c>
      <c r="O572">
        <v>201801</v>
      </c>
      <c r="P572" t="s">
        <v>1042</v>
      </c>
      <c r="Q572">
        <v>20310</v>
      </c>
      <c r="S572">
        <v>0</v>
      </c>
      <c r="V572">
        <v>0</v>
      </c>
    </row>
    <row r="573" spans="1:22" x14ac:dyDescent="0.3">
      <c r="A573" t="s">
        <v>1038</v>
      </c>
      <c r="E573" t="s">
        <v>1039</v>
      </c>
      <c r="H573" t="s">
        <v>1040</v>
      </c>
      <c r="J573" s="23">
        <v>557005300015</v>
      </c>
      <c r="K573">
        <v>615</v>
      </c>
      <c r="L573" t="s">
        <v>1043</v>
      </c>
      <c r="M573">
        <v>199109</v>
      </c>
      <c r="O573">
        <v>201801</v>
      </c>
      <c r="P573" t="s">
        <v>1042</v>
      </c>
      <c r="Q573" t="s">
        <v>124</v>
      </c>
      <c r="S573">
        <v>0</v>
      </c>
      <c r="V573">
        <v>0</v>
      </c>
    </row>
    <row r="574" spans="1:22" x14ac:dyDescent="0.3">
      <c r="A574" t="s">
        <v>1044</v>
      </c>
      <c r="E574" t="s">
        <v>1045</v>
      </c>
      <c r="H574" t="s">
        <v>127</v>
      </c>
      <c r="J574" s="23">
        <v>452009300258</v>
      </c>
      <c r="K574">
        <v>766</v>
      </c>
      <c r="L574" t="s">
        <v>1046</v>
      </c>
      <c r="M574">
        <v>201512</v>
      </c>
      <c r="O574">
        <v>0</v>
      </c>
      <c r="P574" t="s">
        <v>230</v>
      </c>
      <c r="Q574">
        <v>20310</v>
      </c>
      <c r="S574">
        <v>0</v>
      </c>
      <c r="V574" s="22">
        <v>59267.54</v>
      </c>
    </row>
    <row r="575" spans="1:22" x14ac:dyDescent="0.3">
      <c r="A575" t="s">
        <v>1047</v>
      </c>
      <c r="E575" t="s">
        <v>1045</v>
      </c>
      <c r="H575" t="s">
        <v>127</v>
      </c>
      <c r="J575" s="23">
        <v>552009300258</v>
      </c>
      <c r="K575">
        <v>766</v>
      </c>
      <c r="L575" t="s">
        <v>1048</v>
      </c>
      <c r="M575">
        <v>201601</v>
      </c>
      <c r="O575">
        <v>0</v>
      </c>
      <c r="P575" t="s">
        <v>230</v>
      </c>
      <c r="Q575" t="s">
        <v>124</v>
      </c>
      <c r="S575">
        <v>0</v>
      </c>
      <c r="V575" s="22">
        <v>16136.46</v>
      </c>
    </row>
    <row r="576" spans="1:22" x14ac:dyDescent="0.3">
      <c r="A576" t="s">
        <v>1049</v>
      </c>
      <c r="E576" t="s">
        <v>1032</v>
      </c>
      <c r="H576" t="s">
        <v>139</v>
      </c>
      <c r="J576" s="23">
        <v>452008600310</v>
      </c>
      <c r="K576">
        <v>779</v>
      </c>
      <c r="L576" t="s">
        <v>1050</v>
      </c>
      <c r="M576">
        <v>201805</v>
      </c>
      <c r="O576">
        <v>0</v>
      </c>
      <c r="P576" t="s">
        <v>82</v>
      </c>
      <c r="Q576">
        <v>20310</v>
      </c>
      <c r="S576">
        <v>0</v>
      </c>
      <c r="V576" s="22">
        <v>10893.04</v>
      </c>
    </row>
    <row r="577" spans="1:22" x14ac:dyDescent="0.3">
      <c r="A577" t="s">
        <v>1049</v>
      </c>
      <c r="E577" t="s">
        <v>1032</v>
      </c>
      <c r="H577" t="s">
        <v>139</v>
      </c>
      <c r="J577" s="23">
        <v>552008600310</v>
      </c>
      <c r="K577">
        <v>779</v>
      </c>
      <c r="L577" t="s">
        <v>1051</v>
      </c>
      <c r="M577">
        <v>201805</v>
      </c>
      <c r="O577">
        <v>0</v>
      </c>
      <c r="P577" t="s">
        <v>82</v>
      </c>
      <c r="Q577" t="s">
        <v>124</v>
      </c>
      <c r="S577">
        <v>0</v>
      </c>
      <c r="V577" s="22">
        <v>2706.26</v>
      </c>
    </row>
    <row r="578" spans="1:22" x14ac:dyDescent="0.3">
      <c r="A578" t="s">
        <v>1052</v>
      </c>
      <c r="E578" t="s">
        <v>1053</v>
      </c>
      <c r="H578" t="s">
        <v>127</v>
      </c>
      <c r="J578" s="23">
        <v>452009400311</v>
      </c>
      <c r="K578">
        <v>757</v>
      </c>
      <c r="L578" t="s">
        <v>1054</v>
      </c>
      <c r="M578">
        <v>201808</v>
      </c>
      <c r="O578">
        <v>0</v>
      </c>
      <c r="P578" t="s">
        <v>230</v>
      </c>
      <c r="Q578">
        <v>20310</v>
      </c>
      <c r="S578">
        <v>0</v>
      </c>
      <c r="V578" s="22">
        <v>4799.21</v>
      </c>
    </row>
    <row r="579" spans="1:22" x14ac:dyDescent="0.3">
      <c r="A579" t="s">
        <v>1052</v>
      </c>
      <c r="E579" t="s">
        <v>1053</v>
      </c>
      <c r="H579" t="s">
        <v>127</v>
      </c>
      <c r="J579" s="23">
        <v>552009400311</v>
      </c>
      <c r="K579">
        <v>757</v>
      </c>
      <c r="L579" t="s">
        <v>1055</v>
      </c>
      <c r="M579">
        <v>201808</v>
      </c>
      <c r="O579">
        <v>0</v>
      </c>
      <c r="P579" t="s">
        <v>230</v>
      </c>
      <c r="Q579" t="s">
        <v>124</v>
      </c>
      <c r="S579">
        <v>0</v>
      </c>
      <c r="V579" s="22">
        <v>1306.6500000000001</v>
      </c>
    </row>
    <row r="580" spans="1:22" x14ac:dyDescent="0.3">
      <c r="A580" t="s">
        <v>1056</v>
      </c>
      <c r="E580" t="s">
        <v>1057</v>
      </c>
      <c r="H580" t="s">
        <v>127</v>
      </c>
      <c r="J580" s="23">
        <v>452009300318</v>
      </c>
      <c r="K580">
        <v>757</v>
      </c>
      <c r="L580" t="s">
        <v>1058</v>
      </c>
      <c r="M580">
        <v>201810</v>
      </c>
      <c r="O580">
        <v>0</v>
      </c>
      <c r="P580" t="s">
        <v>230</v>
      </c>
      <c r="Q580">
        <v>20310</v>
      </c>
      <c r="S580">
        <v>0</v>
      </c>
      <c r="V580" s="22">
        <v>12916.16</v>
      </c>
    </row>
    <row r="581" spans="1:22" x14ac:dyDescent="0.3">
      <c r="A581" t="s">
        <v>1056</v>
      </c>
      <c r="E581" t="s">
        <v>1057</v>
      </c>
      <c r="H581" t="s">
        <v>127</v>
      </c>
      <c r="J581" s="23">
        <v>552009300318</v>
      </c>
      <c r="K581">
        <v>757</v>
      </c>
      <c r="L581" t="s">
        <v>1059</v>
      </c>
      <c r="M581">
        <v>201812</v>
      </c>
      <c r="O581">
        <v>0</v>
      </c>
      <c r="P581" t="s">
        <v>230</v>
      </c>
      <c r="Q581" t="s">
        <v>124</v>
      </c>
      <c r="S581">
        <v>0</v>
      </c>
      <c r="V581" s="22">
        <v>3516.61</v>
      </c>
    </row>
    <row r="582" spans="1:22" x14ac:dyDescent="0.3">
      <c r="A582" t="s">
        <v>1060</v>
      </c>
      <c r="E582" t="s">
        <v>1061</v>
      </c>
      <c r="H582" t="s">
        <v>127</v>
      </c>
      <c r="J582" s="23">
        <v>452009300319</v>
      </c>
      <c r="K582">
        <v>768</v>
      </c>
      <c r="L582" t="s">
        <v>1062</v>
      </c>
      <c r="M582">
        <v>201801</v>
      </c>
      <c r="O582">
        <v>0</v>
      </c>
      <c r="P582" t="s">
        <v>230</v>
      </c>
      <c r="Q582">
        <v>20310</v>
      </c>
      <c r="S582">
        <v>0</v>
      </c>
      <c r="V582" s="22">
        <v>21222</v>
      </c>
    </row>
    <row r="583" spans="1:22" x14ac:dyDescent="0.3">
      <c r="A583" t="s">
        <v>1060</v>
      </c>
      <c r="E583" t="s">
        <v>1061</v>
      </c>
      <c r="H583" t="s">
        <v>127</v>
      </c>
      <c r="J583" s="23">
        <v>552009300319</v>
      </c>
      <c r="K583">
        <v>768</v>
      </c>
      <c r="L583" t="s">
        <v>1063</v>
      </c>
      <c r="M583">
        <v>201801</v>
      </c>
      <c r="O583">
        <v>0</v>
      </c>
      <c r="P583" t="s">
        <v>230</v>
      </c>
      <c r="Q583" t="s">
        <v>124</v>
      </c>
      <c r="S583">
        <v>0</v>
      </c>
      <c r="V583" s="22">
        <v>5778</v>
      </c>
    </row>
    <row r="584" spans="1:22" x14ac:dyDescent="0.3">
      <c r="A584" t="s">
        <v>1064</v>
      </c>
      <c r="E584" t="s">
        <v>1065</v>
      </c>
      <c r="H584" t="s">
        <v>127</v>
      </c>
      <c r="J584" s="23">
        <v>452009300257</v>
      </c>
      <c r="K584">
        <v>757</v>
      </c>
      <c r="L584" t="s">
        <v>1066</v>
      </c>
      <c r="M584">
        <v>201506</v>
      </c>
      <c r="O584">
        <v>0</v>
      </c>
      <c r="P584" t="s">
        <v>230</v>
      </c>
      <c r="Q584">
        <v>20310</v>
      </c>
      <c r="S584">
        <v>0</v>
      </c>
      <c r="V584" s="22">
        <v>2030.49</v>
      </c>
    </row>
    <row r="585" spans="1:22" x14ac:dyDescent="0.3">
      <c r="A585" t="s">
        <v>1067</v>
      </c>
      <c r="E585" t="s">
        <v>1068</v>
      </c>
      <c r="H585" t="s">
        <v>1069</v>
      </c>
      <c r="J585" s="23">
        <v>556007000061</v>
      </c>
      <c r="K585">
        <v>80</v>
      </c>
      <c r="L585" t="s">
        <v>1070</v>
      </c>
      <c r="M585">
        <v>200809</v>
      </c>
      <c r="O585">
        <v>0</v>
      </c>
      <c r="P585" t="s">
        <v>67</v>
      </c>
      <c r="Q585" t="s">
        <v>124</v>
      </c>
      <c r="S585">
        <v>0</v>
      </c>
      <c r="U585" t="s">
        <v>132</v>
      </c>
      <c r="V585" s="22">
        <v>97395.26</v>
      </c>
    </row>
    <row r="586" spans="1:22" x14ac:dyDescent="0.3">
      <c r="A586" t="s">
        <v>1067</v>
      </c>
      <c r="E586" t="s">
        <v>1068</v>
      </c>
      <c r="H586" t="s">
        <v>1069</v>
      </c>
      <c r="J586" s="23">
        <v>556007000061</v>
      </c>
      <c r="K586">
        <v>166</v>
      </c>
      <c r="L586" t="s">
        <v>1071</v>
      </c>
      <c r="M586">
        <v>200809</v>
      </c>
      <c r="O586">
        <v>0</v>
      </c>
      <c r="P586" t="s">
        <v>67</v>
      </c>
      <c r="Q586" t="s">
        <v>124</v>
      </c>
      <c r="S586">
        <v>0</v>
      </c>
      <c r="U586" t="s">
        <v>132</v>
      </c>
      <c r="V586" s="22">
        <v>46123.89</v>
      </c>
    </row>
    <row r="587" spans="1:22" x14ac:dyDescent="0.3">
      <c r="A587" t="s">
        <v>1067</v>
      </c>
      <c r="E587" t="s">
        <v>1068</v>
      </c>
      <c r="H587" t="s">
        <v>1069</v>
      </c>
      <c r="J587" s="23">
        <v>556007000061</v>
      </c>
      <c r="K587">
        <v>230</v>
      </c>
      <c r="L587" t="s">
        <v>1072</v>
      </c>
      <c r="M587">
        <v>200809</v>
      </c>
      <c r="O587">
        <v>0</v>
      </c>
      <c r="P587" t="s">
        <v>67</v>
      </c>
      <c r="Q587" t="s">
        <v>124</v>
      </c>
      <c r="S587">
        <v>0</v>
      </c>
      <c r="U587" t="s">
        <v>132</v>
      </c>
      <c r="V587" s="22">
        <v>10908.23</v>
      </c>
    </row>
    <row r="588" spans="1:22" x14ac:dyDescent="0.3">
      <c r="A588" t="s">
        <v>1067</v>
      </c>
      <c r="E588" t="s">
        <v>1068</v>
      </c>
      <c r="H588" t="s">
        <v>1069</v>
      </c>
      <c r="J588" s="23">
        <v>556007000061</v>
      </c>
      <c r="K588">
        <v>615</v>
      </c>
      <c r="L588" t="s">
        <v>1073</v>
      </c>
      <c r="M588">
        <v>200809</v>
      </c>
      <c r="O588">
        <v>0</v>
      </c>
      <c r="P588" t="s">
        <v>67</v>
      </c>
      <c r="Q588" t="s">
        <v>124</v>
      </c>
      <c r="S588">
        <v>0</v>
      </c>
      <c r="U588" t="s">
        <v>132</v>
      </c>
      <c r="V588" s="22">
        <v>78493.86</v>
      </c>
    </row>
    <row r="589" spans="1:22" x14ac:dyDescent="0.3">
      <c r="A589" t="s">
        <v>1074</v>
      </c>
      <c r="E589" t="s">
        <v>241</v>
      </c>
      <c r="H589" t="s">
        <v>127</v>
      </c>
      <c r="J589" s="23">
        <v>552009300120</v>
      </c>
      <c r="K589">
        <v>763</v>
      </c>
      <c r="L589" t="s">
        <v>1075</v>
      </c>
      <c r="M589">
        <v>200712</v>
      </c>
      <c r="O589">
        <v>0</v>
      </c>
      <c r="P589" t="s">
        <v>84</v>
      </c>
      <c r="Q589" t="s">
        <v>124</v>
      </c>
      <c r="S589">
        <v>0</v>
      </c>
      <c r="V589" s="22">
        <v>204831.06</v>
      </c>
    </row>
    <row r="590" spans="1:22" x14ac:dyDescent="0.3">
      <c r="A590" t="s">
        <v>1074</v>
      </c>
      <c r="E590" t="s">
        <v>241</v>
      </c>
      <c r="H590" t="s">
        <v>127</v>
      </c>
      <c r="J590" s="23">
        <v>556009300053</v>
      </c>
      <c r="K590">
        <v>150</v>
      </c>
      <c r="L590" t="s">
        <v>1076</v>
      </c>
      <c r="M590">
        <v>200712</v>
      </c>
      <c r="O590">
        <v>0</v>
      </c>
      <c r="P590" t="s">
        <v>84</v>
      </c>
      <c r="Q590" t="s">
        <v>124</v>
      </c>
      <c r="S590">
        <v>0</v>
      </c>
      <c r="U590" t="s">
        <v>132</v>
      </c>
      <c r="V590" s="22">
        <v>2575739.25</v>
      </c>
    </row>
    <row r="591" spans="1:22" x14ac:dyDescent="0.3">
      <c r="A591" t="s">
        <v>1074</v>
      </c>
      <c r="E591" t="s">
        <v>241</v>
      </c>
      <c r="H591" t="s">
        <v>127</v>
      </c>
      <c r="J591" s="23">
        <v>556009300053</v>
      </c>
      <c r="K591">
        <v>162</v>
      </c>
      <c r="L591" t="s">
        <v>1077</v>
      </c>
      <c r="M591">
        <v>200812</v>
      </c>
      <c r="O591">
        <v>0</v>
      </c>
      <c r="P591" t="s">
        <v>84</v>
      </c>
      <c r="Q591" t="s">
        <v>124</v>
      </c>
      <c r="S591">
        <v>0</v>
      </c>
      <c r="U591" t="s">
        <v>132</v>
      </c>
      <c r="V591" s="22">
        <v>33511.480000000003</v>
      </c>
    </row>
    <row r="592" spans="1:22" x14ac:dyDescent="0.3">
      <c r="A592" t="s">
        <v>1074</v>
      </c>
      <c r="E592" t="s">
        <v>241</v>
      </c>
      <c r="H592" t="s">
        <v>127</v>
      </c>
      <c r="J592" s="23">
        <v>556009300053</v>
      </c>
      <c r="K592">
        <v>164</v>
      </c>
      <c r="L592" t="s">
        <v>1078</v>
      </c>
      <c r="M592">
        <v>200801</v>
      </c>
      <c r="O592">
        <v>0</v>
      </c>
      <c r="P592" t="s">
        <v>84</v>
      </c>
      <c r="Q592" t="s">
        <v>124</v>
      </c>
      <c r="S592">
        <v>0</v>
      </c>
      <c r="U592" t="s">
        <v>132</v>
      </c>
      <c r="V592" s="22">
        <v>231349.14</v>
      </c>
    </row>
    <row r="593" spans="1:22" x14ac:dyDescent="0.3">
      <c r="A593" t="s">
        <v>1074</v>
      </c>
      <c r="E593" t="s">
        <v>241</v>
      </c>
      <c r="H593" t="s">
        <v>127</v>
      </c>
      <c r="J593" s="23">
        <v>556009300053</v>
      </c>
      <c r="K593">
        <v>167</v>
      </c>
      <c r="L593" t="s">
        <v>1079</v>
      </c>
      <c r="M593">
        <v>200812</v>
      </c>
      <c r="O593">
        <v>0</v>
      </c>
      <c r="P593" t="s">
        <v>84</v>
      </c>
      <c r="Q593" t="s">
        <v>124</v>
      </c>
      <c r="S593">
        <v>0</v>
      </c>
      <c r="U593" t="s">
        <v>132</v>
      </c>
      <c r="V593" s="22">
        <v>1015679.85</v>
      </c>
    </row>
    <row r="594" spans="1:22" x14ac:dyDescent="0.3">
      <c r="A594" t="s">
        <v>1074</v>
      </c>
      <c r="E594" t="s">
        <v>241</v>
      </c>
      <c r="H594" t="s">
        <v>127</v>
      </c>
      <c r="J594" s="23">
        <v>556009300053</v>
      </c>
      <c r="K594">
        <v>168</v>
      </c>
      <c r="L594" t="s">
        <v>1080</v>
      </c>
      <c r="M594">
        <v>200801</v>
      </c>
      <c r="O594">
        <v>0</v>
      </c>
      <c r="P594" t="s">
        <v>84</v>
      </c>
      <c r="Q594" t="s">
        <v>124</v>
      </c>
      <c r="S594">
        <v>0</v>
      </c>
      <c r="U594" t="s">
        <v>132</v>
      </c>
      <c r="V594" s="22">
        <v>225698.4</v>
      </c>
    </row>
    <row r="595" spans="1:22" x14ac:dyDescent="0.3">
      <c r="A595" t="s">
        <v>1081</v>
      </c>
      <c r="E595" t="s">
        <v>241</v>
      </c>
      <c r="H595" t="s">
        <v>127</v>
      </c>
      <c r="J595" s="23">
        <v>452009300152</v>
      </c>
      <c r="K595">
        <v>760</v>
      </c>
      <c r="L595" t="s">
        <v>1082</v>
      </c>
      <c r="M595">
        <v>200901</v>
      </c>
      <c r="O595">
        <v>0</v>
      </c>
      <c r="P595" t="s">
        <v>84</v>
      </c>
      <c r="Q595">
        <v>20310</v>
      </c>
      <c r="S595">
        <v>0</v>
      </c>
      <c r="V595" s="22">
        <v>7584.06</v>
      </c>
    </row>
    <row r="596" spans="1:22" x14ac:dyDescent="0.3">
      <c r="A596" t="s">
        <v>1081</v>
      </c>
      <c r="E596" t="s">
        <v>241</v>
      </c>
      <c r="H596" t="s">
        <v>127</v>
      </c>
      <c r="J596" s="23">
        <v>552009300152</v>
      </c>
      <c r="K596">
        <v>760</v>
      </c>
      <c r="L596" t="s">
        <v>1083</v>
      </c>
      <c r="M596">
        <v>200901</v>
      </c>
      <c r="O596">
        <v>0</v>
      </c>
      <c r="P596" t="s">
        <v>84</v>
      </c>
      <c r="Q596" t="s">
        <v>124</v>
      </c>
      <c r="S596">
        <v>0</v>
      </c>
      <c r="V596" s="22">
        <v>7504.27</v>
      </c>
    </row>
    <row r="597" spans="1:22" x14ac:dyDescent="0.3">
      <c r="A597" t="s">
        <v>1084</v>
      </c>
      <c r="E597" t="s">
        <v>1085</v>
      </c>
      <c r="J597" s="23">
        <v>552009300124</v>
      </c>
      <c r="K597">
        <v>763</v>
      </c>
      <c r="L597" t="s">
        <v>1086</v>
      </c>
      <c r="M597">
        <v>200811</v>
      </c>
      <c r="O597">
        <v>0</v>
      </c>
      <c r="P597" t="s">
        <v>230</v>
      </c>
      <c r="Q597" t="s">
        <v>124</v>
      </c>
      <c r="S597">
        <v>0</v>
      </c>
      <c r="V597" s="22">
        <v>13261.71</v>
      </c>
    </row>
    <row r="598" spans="1:22" x14ac:dyDescent="0.3">
      <c r="A598" t="s">
        <v>1087</v>
      </c>
      <c r="E598" t="s">
        <v>1088</v>
      </c>
      <c r="H598" t="s">
        <v>139</v>
      </c>
      <c r="J598" s="23">
        <v>552008600250</v>
      </c>
      <c r="K598">
        <v>768</v>
      </c>
      <c r="L598" t="s">
        <v>1089</v>
      </c>
      <c r="M598">
        <v>201511</v>
      </c>
      <c r="O598">
        <v>0</v>
      </c>
      <c r="P598" t="s">
        <v>82</v>
      </c>
      <c r="Q598" t="s">
        <v>124</v>
      </c>
      <c r="S598">
        <v>0</v>
      </c>
      <c r="V598" s="22">
        <v>1523.1</v>
      </c>
    </row>
    <row r="599" spans="1:22" x14ac:dyDescent="0.3">
      <c r="A599" t="s">
        <v>1090</v>
      </c>
      <c r="E599" t="s">
        <v>241</v>
      </c>
      <c r="H599" t="s">
        <v>192</v>
      </c>
      <c r="J599" s="23">
        <v>456006500010</v>
      </c>
      <c r="K599">
        <v>615</v>
      </c>
      <c r="L599" t="s">
        <v>1091</v>
      </c>
      <c r="M599">
        <v>199611</v>
      </c>
      <c r="O599">
        <v>0</v>
      </c>
      <c r="P599" t="s">
        <v>63</v>
      </c>
      <c r="Q599">
        <v>20310</v>
      </c>
      <c r="S599">
        <v>5</v>
      </c>
      <c r="U599" t="s">
        <v>132</v>
      </c>
      <c r="V599" s="22">
        <v>3673225.57</v>
      </c>
    </row>
    <row r="600" spans="1:22" x14ac:dyDescent="0.3">
      <c r="A600" t="s">
        <v>1090</v>
      </c>
      <c r="E600" t="s">
        <v>241</v>
      </c>
      <c r="H600" t="s">
        <v>192</v>
      </c>
      <c r="J600" s="23">
        <v>556006500010</v>
      </c>
      <c r="K600">
        <v>615</v>
      </c>
      <c r="L600" t="s">
        <v>1092</v>
      </c>
      <c r="M600">
        <v>199611</v>
      </c>
      <c r="O600">
        <v>0</v>
      </c>
      <c r="P600" t="s">
        <v>63</v>
      </c>
      <c r="Q600" t="s">
        <v>124</v>
      </c>
      <c r="S600">
        <v>5</v>
      </c>
      <c r="U600" t="s">
        <v>132</v>
      </c>
      <c r="V600" s="22">
        <v>2219187</v>
      </c>
    </row>
    <row r="601" spans="1:22" x14ac:dyDescent="0.3">
      <c r="A601" t="s">
        <v>1093</v>
      </c>
      <c r="E601" t="s">
        <v>1094</v>
      </c>
      <c r="H601" t="s">
        <v>192</v>
      </c>
      <c r="J601" s="23">
        <v>453006500316</v>
      </c>
      <c r="K601">
        <v>910</v>
      </c>
      <c r="L601" t="s">
        <v>1095</v>
      </c>
      <c r="M601">
        <v>201006</v>
      </c>
      <c r="O601">
        <v>0</v>
      </c>
      <c r="P601" t="s">
        <v>63</v>
      </c>
      <c r="Q601">
        <v>20310</v>
      </c>
      <c r="S601">
        <v>0</v>
      </c>
      <c r="V601" s="22">
        <v>72983.210000000006</v>
      </c>
    </row>
    <row r="602" spans="1:22" x14ac:dyDescent="0.3">
      <c r="A602" t="s">
        <v>1093</v>
      </c>
      <c r="E602" t="s">
        <v>1094</v>
      </c>
      <c r="H602" t="s">
        <v>192</v>
      </c>
      <c r="J602" s="23">
        <v>553006500316</v>
      </c>
      <c r="K602">
        <v>910</v>
      </c>
      <c r="L602" t="s">
        <v>1096</v>
      </c>
      <c r="M602">
        <v>201006</v>
      </c>
      <c r="O602">
        <v>0</v>
      </c>
      <c r="P602" t="s">
        <v>63</v>
      </c>
      <c r="Q602" t="s">
        <v>124</v>
      </c>
      <c r="S602">
        <v>0</v>
      </c>
      <c r="V602" s="22">
        <v>164824.59</v>
      </c>
    </row>
    <row r="603" spans="1:22" x14ac:dyDescent="0.3">
      <c r="A603" t="s">
        <v>1097</v>
      </c>
      <c r="E603" t="s">
        <v>241</v>
      </c>
      <c r="H603" t="s">
        <v>192</v>
      </c>
      <c r="J603" s="23">
        <v>456006500010</v>
      </c>
      <c r="K603">
        <v>80</v>
      </c>
      <c r="L603" t="s">
        <v>1098</v>
      </c>
      <c r="M603">
        <v>198809</v>
      </c>
      <c r="O603">
        <v>0</v>
      </c>
      <c r="P603" t="s">
        <v>63</v>
      </c>
      <c r="Q603">
        <v>20310</v>
      </c>
      <c r="S603">
        <v>1</v>
      </c>
      <c r="U603" t="s">
        <v>132</v>
      </c>
      <c r="V603" s="22">
        <v>188014.14</v>
      </c>
    </row>
    <row r="604" spans="1:22" x14ac:dyDescent="0.3">
      <c r="A604" t="s">
        <v>1097</v>
      </c>
      <c r="E604" t="s">
        <v>241</v>
      </c>
      <c r="H604" t="s">
        <v>192</v>
      </c>
      <c r="J604" s="23">
        <v>556006500010</v>
      </c>
      <c r="K604">
        <v>80</v>
      </c>
      <c r="L604" t="s">
        <v>1099</v>
      </c>
      <c r="M604">
        <v>198809</v>
      </c>
      <c r="O604">
        <v>0</v>
      </c>
      <c r="P604" t="s">
        <v>63</v>
      </c>
      <c r="Q604" t="s">
        <v>124</v>
      </c>
      <c r="S604">
        <v>1</v>
      </c>
      <c r="U604" t="s">
        <v>132</v>
      </c>
      <c r="V604" s="22">
        <v>113589</v>
      </c>
    </row>
    <row r="605" spans="1:22" x14ac:dyDescent="0.3">
      <c r="A605" t="s">
        <v>1100</v>
      </c>
      <c r="E605" t="s">
        <v>241</v>
      </c>
      <c r="H605" t="s">
        <v>192</v>
      </c>
      <c r="J605" s="23">
        <v>456006500010</v>
      </c>
      <c r="K605">
        <v>5</v>
      </c>
      <c r="L605" t="s">
        <v>1101</v>
      </c>
      <c r="M605">
        <v>198809</v>
      </c>
      <c r="O605">
        <v>0</v>
      </c>
      <c r="P605" t="s">
        <v>63</v>
      </c>
      <c r="Q605">
        <v>20310</v>
      </c>
      <c r="S605">
        <v>1</v>
      </c>
      <c r="U605" t="s">
        <v>132</v>
      </c>
      <c r="V605" s="22">
        <v>107436.65</v>
      </c>
    </row>
    <row r="606" spans="1:22" x14ac:dyDescent="0.3">
      <c r="A606" t="s">
        <v>1100</v>
      </c>
      <c r="E606" t="s">
        <v>241</v>
      </c>
      <c r="H606" t="s">
        <v>192</v>
      </c>
      <c r="J606" s="23">
        <v>556006500010</v>
      </c>
      <c r="K606">
        <v>5</v>
      </c>
      <c r="L606" t="s">
        <v>1102</v>
      </c>
      <c r="M606">
        <v>198809</v>
      </c>
      <c r="O606">
        <v>0</v>
      </c>
      <c r="P606" t="s">
        <v>63</v>
      </c>
      <c r="Q606" t="s">
        <v>124</v>
      </c>
      <c r="S606">
        <v>1</v>
      </c>
      <c r="U606" t="s">
        <v>132</v>
      </c>
      <c r="V606" s="22">
        <v>64908</v>
      </c>
    </row>
    <row r="607" spans="1:22" x14ac:dyDescent="0.3">
      <c r="A607" t="s">
        <v>1103</v>
      </c>
      <c r="E607" t="s">
        <v>1104</v>
      </c>
      <c r="J607" s="23">
        <v>458006500001</v>
      </c>
      <c r="K607">
        <v>1064</v>
      </c>
      <c r="L607" t="s">
        <v>1105</v>
      </c>
      <c r="M607">
        <v>196403</v>
      </c>
      <c r="O607">
        <v>0</v>
      </c>
      <c r="P607" t="s">
        <v>63</v>
      </c>
      <c r="Q607">
        <v>20310</v>
      </c>
      <c r="S607" s="101">
        <v>288800</v>
      </c>
      <c r="U607" t="s">
        <v>317</v>
      </c>
      <c r="V607" s="22">
        <v>83619.95</v>
      </c>
    </row>
    <row r="608" spans="1:22" x14ac:dyDescent="0.3">
      <c r="A608" t="s">
        <v>1103</v>
      </c>
      <c r="J608" s="23">
        <v>458006500001</v>
      </c>
      <c r="K608">
        <v>1070</v>
      </c>
      <c r="L608" t="s">
        <v>1106</v>
      </c>
      <c r="M608">
        <v>197003</v>
      </c>
      <c r="O608">
        <v>0</v>
      </c>
      <c r="P608" t="s">
        <v>63</v>
      </c>
      <c r="Q608">
        <v>20310</v>
      </c>
      <c r="S608">
        <v>0</v>
      </c>
      <c r="V608" s="22">
        <v>287494.71999999997</v>
      </c>
    </row>
    <row r="609" spans="1:22" x14ac:dyDescent="0.3">
      <c r="A609" t="s">
        <v>1103</v>
      </c>
      <c r="J609" s="23">
        <v>458006500001</v>
      </c>
      <c r="K609">
        <v>1071</v>
      </c>
      <c r="L609" t="s">
        <v>1107</v>
      </c>
      <c r="M609">
        <v>197103</v>
      </c>
      <c r="O609">
        <v>0</v>
      </c>
      <c r="P609" t="s">
        <v>63</v>
      </c>
      <c r="Q609">
        <v>20310</v>
      </c>
      <c r="S609">
        <v>0</v>
      </c>
      <c r="V609" s="22">
        <v>51838.12</v>
      </c>
    </row>
    <row r="610" spans="1:22" x14ac:dyDescent="0.3">
      <c r="A610" t="s">
        <v>1103</v>
      </c>
      <c r="J610" s="23">
        <v>458006500001</v>
      </c>
      <c r="K610">
        <v>1072</v>
      </c>
      <c r="L610" t="s">
        <v>1108</v>
      </c>
      <c r="M610">
        <v>197203</v>
      </c>
      <c r="O610">
        <v>0</v>
      </c>
      <c r="P610" t="s">
        <v>63</v>
      </c>
      <c r="Q610">
        <v>20310</v>
      </c>
      <c r="S610">
        <v>0</v>
      </c>
      <c r="V610" s="22">
        <v>29841.22</v>
      </c>
    </row>
    <row r="611" spans="1:22" x14ac:dyDescent="0.3">
      <c r="A611" t="s">
        <v>1103</v>
      </c>
      <c r="J611" s="23">
        <v>458006500001</v>
      </c>
      <c r="K611">
        <v>1073</v>
      </c>
      <c r="L611" t="s">
        <v>1109</v>
      </c>
      <c r="M611">
        <v>197303</v>
      </c>
      <c r="O611">
        <v>0</v>
      </c>
      <c r="P611" t="s">
        <v>63</v>
      </c>
      <c r="Q611">
        <v>20310</v>
      </c>
      <c r="S611">
        <v>0</v>
      </c>
      <c r="V611" s="22">
        <v>24999.09</v>
      </c>
    </row>
    <row r="612" spans="1:22" x14ac:dyDescent="0.3">
      <c r="A612" t="s">
        <v>1103</v>
      </c>
      <c r="J612" s="23">
        <v>458006500001</v>
      </c>
      <c r="K612">
        <v>1074</v>
      </c>
      <c r="L612" t="s">
        <v>1110</v>
      </c>
      <c r="M612">
        <v>197403</v>
      </c>
      <c r="O612">
        <v>0</v>
      </c>
      <c r="P612" t="s">
        <v>63</v>
      </c>
      <c r="Q612">
        <v>20310</v>
      </c>
      <c r="S612">
        <v>0</v>
      </c>
      <c r="V612" s="22">
        <v>16789.46</v>
      </c>
    </row>
    <row r="613" spans="1:22" x14ac:dyDescent="0.3">
      <c r="A613" t="s">
        <v>1103</v>
      </c>
      <c r="J613" s="23">
        <v>458006500001</v>
      </c>
      <c r="K613">
        <v>1075</v>
      </c>
      <c r="L613" t="s">
        <v>1111</v>
      </c>
      <c r="M613">
        <v>197503</v>
      </c>
      <c r="O613">
        <v>0</v>
      </c>
      <c r="P613" t="s">
        <v>63</v>
      </c>
      <c r="Q613">
        <v>20310</v>
      </c>
      <c r="S613">
        <v>0</v>
      </c>
      <c r="V613" s="22">
        <v>51936.01</v>
      </c>
    </row>
    <row r="614" spans="1:22" x14ac:dyDescent="0.3">
      <c r="A614" t="s">
        <v>1103</v>
      </c>
      <c r="J614" s="23">
        <v>458006500001</v>
      </c>
      <c r="K614">
        <v>1076</v>
      </c>
      <c r="L614" t="s">
        <v>1112</v>
      </c>
      <c r="M614">
        <v>197603</v>
      </c>
      <c r="O614">
        <v>0</v>
      </c>
      <c r="P614" t="s">
        <v>63</v>
      </c>
      <c r="Q614">
        <v>20310</v>
      </c>
      <c r="S614">
        <v>0</v>
      </c>
      <c r="V614" s="22">
        <v>73504.12</v>
      </c>
    </row>
    <row r="615" spans="1:22" x14ac:dyDescent="0.3">
      <c r="A615" t="s">
        <v>1103</v>
      </c>
      <c r="J615" s="23">
        <v>458006500001</v>
      </c>
      <c r="K615">
        <v>1077</v>
      </c>
      <c r="L615" t="s">
        <v>1113</v>
      </c>
      <c r="M615">
        <v>197703</v>
      </c>
      <c r="O615">
        <v>0</v>
      </c>
      <c r="P615" t="s">
        <v>63</v>
      </c>
      <c r="Q615">
        <v>20310</v>
      </c>
      <c r="S615">
        <v>0</v>
      </c>
      <c r="V615" s="22">
        <v>198566.48</v>
      </c>
    </row>
    <row r="616" spans="1:22" x14ac:dyDescent="0.3">
      <c r="A616" t="s">
        <v>1103</v>
      </c>
      <c r="J616" s="23">
        <v>458006500001</v>
      </c>
      <c r="K616">
        <v>1078</v>
      </c>
      <c r="L616" t="s">
        <v>1114</v>
      </c>
      <c r="M616">
        <v>197803</v>
      </c>
      <c r="O616">
        <v>0</v>
      </c>
      <c r="P616" t="s">
        <v>63</v>
      </c>
      <c r="Q616">
        <v>20310</v>
      </c>
      <c r="S616">
        <v>0</v>
      </c>
      <c r="V616" s="22">
        <v>1011487.06</v>
      </c>
    </row>
    <row r="617" spans="1:22" x14ac:dyDescent="0.3">
      <c r="A617" t="s">
        <v>1103</v>
      </c>
      <c r="J617" s="23">
        <v>458006500001</v>
      </c>
      <c r="K617">
        <v>1079</v>
      </c>
      <c r="L617" t="s">
        <v>1115</v>
      </c>
      <c r="M617">
        <v>197903</v>
      </c>
      <c r="O617">
        <v>0</v>
      </c>
      <c r="P617" t="s">
        <v>63</v>
      </c>
      <c r="Q617">
        <v>20310</v>
      </c>
      <c r="S617">
        <v>0</v>
      </c>
      <c r="V617" s="22">
        <v>214524.53</v>
      </c>
    </row>
    <row r="618" spans="1:22" x14ac:dyDescent="0.3">
      <c r="A618" t="s">
        <v>1103</v>
      </c>
      <c r="J618" s="23">
        <v>458006500001</v>
      </c>
      <c r="K618">
        <v>1080</v>
      </c>
      <c r="L618" t="s">
        <v>1116</v>
      </c>
      <c r="M618">
        <v>198003</v>
      </c>
      <c r="O618">
        <v>0</v>
      </c>
      <c r="P618" t="s">
        <v>63</v>
      </c>
      <c r="Q618">
        <v>20310</v>
      </c>
      <c r="S618">
        <v>0</v>
      </c>
      <c r="V618" s="22">
        <v>237075.97</v>
      </c>
    </row>
    <row r="619" spans="1:22" x14ac:dyDescent="0.3">
      <c r="A619" t="s">
        <v>1103</v>
      </c>
      <c r="J619" s="23">
        <v>458006500001</v>
      </c>
      <c r="K619">
        <v>1081</v>
      </c>
      <c r="L619" t="s">
        <v>1117</v>
      </c>
      <c r="M619">
        <v>198103</v>
      </c>
      <c r="O619">
        <v>0</v>
      </c>
      <c r="P619" t="s">
        <v>63</v>
      </c>
      <c r="Q619">
        <v>20310</v>
      </c>
      <c r="S619">
        <v>0</v>
      </c>
      <c r="V619" s="22">
        <v>258760.08</v>
      </c>
    </row>
    <row r="620" spans="1:22" x14ac:dyDescent="0.3">
      <c r="A620" t="s">
        <v>1103</v>
      </c>
      <c r="J620" s="23">
        <v>458006500001</v>
      </c>
      <c r="K620">
        <v>1082</v>
      </c>
      <c r="L620" t="s">
        <v>1118</v>
      </c>
      <c r="M620">
        <v>198203</v>
      </c>
      <c r="O620">
        <v>0</v>
      </c>
      <c r="P620" t="s">
        <v>63</v>
      </c>
      <c r="Q620">
        <v>20310</v>
      </c>
      <c r="S620">
        <v>0</v>
      </c>
      <c r="V620" s="22">
        <v>443674.29</v>
      </c>
    </row>
    <row r="621" spans="1:22" x14ac:dyDescent="0.3">
      <c r="A621" t="s">
        <v>1103</v>
      </c>
      <c r="J621" s="23">
        <v>458006500001</v>
      </c>
      <c r="K621">
        <v>1083</v>
      </c>
      <c r="L621" t="s">
        <v>1119</v>
      </c>
      <c r="M621">
        <v>198303</v>
      </c>
      <c r="O621">
        <v>0</v>
      </c>
      <c r="P621" t="s">
        <v>63</v>
      </c>
      <c r="Q621">
        <v>20310</v>
      </c>
      <c r="S621">
        <v>0</v>
      </c>
      <c r="V621" s="22">
        <v>552706.43999999994</v>
      </c>
    </row>
    <row r="622" spans="1:22" x14ac:dyDescent="0.3">
      <c r="A622" t="s">
        <v>1103</v>
      </c>
      <c r="J622" s="23">
        <v>458006500001</v>
      </c>
      <c r="K622">
        <v>1084</v>
      </c>
      <c r="L622" t="s">
        <v>1120</v>
      </c>
      <c r="M622">
        <v>198403</v>
      </c>
      <c r="O622">
        <v>0</v>
      </c>
      <c r="P622" t="s">
        <v>63</v>
      </c>
      <c r="Q622">
        <v>20310</v>
      </c>
      <c r="S622">
        <v>0</v>
      </c>
      <c r="V622" s="22">
        <v>370255.03</v>
      </c>
    </row>
    <row r="623" spans="1:22" x14ac:dyDescent="0.3">
      <c r="A623" t="s">
        <v>1103</v>
      </c>
      <c r="J623" s="23">
        <v>458006500001</v>
      </c>
      <c r="K623">
        <v>1085</v>
      </c>
      <c r="L623" t="s">
        <v>1121</v>
      </c>
      <c r="M623">
        <v>198503</v>
      </c>
      <c r="O623">
        <v>0</v>
      </c>
      <c r="P623" t="s">
        <v>63</v>
      </c>
      <c r="Q623">
        <v>20310</v>
      </c>
      <c r="S623">
        <v>0</v>
      </c>
      <c r="V623" s="22">
        <v>177854.64</v>
      </c>
    </row>
    <row r="624" spans="1:22" x14ac:dyDescent="0.3">
      <c r="A624" t="s">
        <v>1103</v>
      </c>
      <c r="J624" s="23">
        <v>458006500001</v>
      </c>
      <c r="K624">
        <v>1086</v>
      </c>
      <c r="L624" t="s">
        <v>1122</v>
      </c>
      <c r="M624">
        <v>198603</v>
      </c>
      <c r="O624">
        <v>0</v>
      </c>
      <c r="P624" t="s">
        <v>63</v>
      </c>
      <c r="Q624">
        <v>20310</v>
      </c>
      <c r="S624">
        <v>0</v>
      </c>
      <c r="V624" s="22">
        <v>271130.40000000002</v>
      </c>
    </row>
    <row r="625" spans="1:22" x14ac:dyDescent="0.3">
      <c r="A625" t="s">
        <v>1103</v>
      </c>
      <c r="J625" s="23">
        <v>458006500001</v>
      </c>
      <c r="K625">
        <v>1087</v>
      </c>
      <c r="L625" t="s">
        <v>1123</v>
      </c>
      <c r="M625">
        <v>198703</v>
      </c>
      <c r="O625">
        <v>0</v>
      </c>
      <c r="P625" t="s">
        <v>63</v>
      </c>
      <c r="Q625">
        <v>20310</v>
      </c>
      <c r="S625">
        <v>0</v>
      </c>
      <c r="V625" s="22">
        <v>8817.9699999999993</v>
      </c>
    </row>
    <row r="626" spans="1:22" x14ac:dyDescent="0.3">
      <c r="A626" t="s">
        <v>1103</v>
      </c>
      <c r="J626" s="23">
        <v>458006500001</v>
      </c>
      <c r="K626">
        <v>2017</v>
      </c>
      <c r="L626" t="s">
        <v>1124</v>
      </c>
      <c r="M626">
        <v>201710</v>
      </c>
      <c r="O626">
        <v>0</v>
      </c>
      <c r="P626" t="s">
        <v>63</v>
      </c>
      <c r="Q626">
        <v>20310</v>
      </c>
      <c r="S626">
        <v>0</v>
      </c>
      <c r="V626" s="22">
        <v>1212297.6599999999</v>
      </c>
    </row>
    <row r="627" spans="1:22" x14ac:dyDescent="0.3">
      <c r="A627" t="s">
        <v>1103</v>
      </c>
      <c r="E627" t="s">
        <v>1125</v>
      </c>
      <c r="J627" s="23">
        <v>558006500001</v>
      </c>
      <c r="K627">
        <v>1064</v>
      </c>
      <c r="L627" t="s">
        <v>1126</v>
      </c>
      <c r="M627">
        <v>196403</v>
      </c>
      <c r="O627">
        <v>0</v>
      </c>
      <c r="P627" t="s">
        <v>63</v>
      </c>
      <c r="Q627" t="s">
        <v>124</v>
      </c>
      <c r="S627" s="101">
        <v>288800</v>
      </c>
      <c r="U627" t="s">
        <v>317</v>
      </c>
      <c r="V627" s="22">
        <v>50519</v>
      </c>
    </row>
    <row r="628" spans="1:22" x14ac:dyDescent="0.3">
      <c r="A628" t="s">
        <v>1103</v>
      </c>
      <c r="J628" s="23">
        <v>558006500001</v>
      </c>
      <c r="K628">
        <v>1070</v>
      </c>
      <c r="L628" t="s">
        <v>1127</v>
      </c>
      <c r="M628">
        <v>197003</v>
      </c>
      <c r="O628">
        <v>0</v>
      </c>
      <c r="P628" t="s">
        <v>63</v>
      </c>
      <c r="Q628" t="s">
        <v>124</v>
      </c>
      <c r="S628">
        <v>0</v>
      </c>
      <c r="V628" s="22">
        <v>173691</v>
      </c>
    </row>
    <row r="629" spans="1:22" x14ac:dyDescent="0.3">
      <c r="A629" t="s">
        <v>1103</v>
      </c>
      <c r="J629" s="23">
        <v>558006500001</v>
      </c>
      <c r="K629">
        <v>1071</v>
      </c>
      <c r="L629" t="s">
        <v>1128</v>
      </c>
      <c r="M629">
        <v>197103</v>
      </c>
      <c r="O629">
        <v>0</v>
      </c>
      <c r="P629" t="s">
        <v>63</v>
      </c>
      <c r="Q629" t="s">
        <v>124</v>
      </c>
      <c r="S629">
        <v>0</v>
      </c>
      <c r="V629" s="22">
        <v>31318</v>
      </c>
    </row>
    <row r="630" spans="1:22" x14ac:dyDescent="0.3">
      <c r="A630" t="s">
        <v>1103</v>
      </c>
      <c r="J630" s="23">
        <v>558006500001</v>
      </c>
      <c r="K630">
        <v>1072</v>
      </c>
      <c r="L630" t="s">
        <v>1129</v>
      </c>
      <c r="M630">
        <v>197203</v>
      </c>
      <c r="O630">
        <v>0</v>
      </c>
      <c r="P630" t="s">
        <v>63</v>
      </c>
      <c r="Q630" t="s">
        <v>124</v>
      </c>
      <c r="S630">
        <v>0</v>
      </c>
      <c r="V630" s="22">
        <v>18028</v>
      </c>
    </row>
    <row r="631" spans="1:22" x14ac:dyDescent="0.3">
      <c r="A631" t="s">
        <v>1103</v>
      </c>
      <c r="J631" s="23">
        <v>558006500001</v>
      </c>
      <c r="K631">
        <v>1073</v>
      </c>
      <c r="L631" t="s">
        <v>1130</v>
      </c>
      <c r="M631">
        <v>197303</v>
      </c>
      <c r="O631">
        <v>0</v>
      </c>
      <c r="P631" t="s">
        <v>63</v>
      </c>
      <c r="Q631" t="s">
        <v>124</v>
      </c>
      <c r="S631">
        <v>0</v>
      </c>
      <c r="V631" s="22">
        <v>15104</v>
      </c>
    </row>
    <row r="632" spans="1:22" x14ac:dyDescent="0.3">
      <c r="A632" t="s">
        <v>1103</v>
      </c>
      <c r="J632" s="23">
        <v>558006500001</v>
      </c>
      <c r="K632">
        <v>1074</v>
      </c>
      <c r="L632" t="s">
        <v>1131</v>
      </c>
      <c r="M632">
        <v>197403</v>
      </c>
      <c r="O632">
        <v>0</v>
      </c>
      <c r="P632" t="s">
        <v>63</v>
      </c>
      <c r="Q632" t="s">
        <v>124</v>
      </c>
      <c r="S632">
        <v>0</v>
      </c>
      <c r="V632" s="22">
        <v>10143</v>
      </c>
    </row>
    <row r="633" spans="1:22" x14ac:dyDescent="0.3">
      <c r="A633" t="s">
        <v>1103</v>
      </c>
      <c r="J633" s="23">
        <v>558006500001</v>
      </c>
      <c r="K633">
        <v>1075</v>
      </c>
      <c r="L633" t="s">
        <v>1132</v>
      </c>
      <c r="M633">
        <v>197503</v>
      </c>
      <c r="O633">
        <v>0</v>
      </c>
      <c r="P633" t="s">
        <v>63</v>
      </c>
      <c r="Q633" t="s">
        <v>124</v>
      </c>
      <c r="S633">
        <v>0</v>
      </c>
      <c r="V633" s="22">
        <v>31378</v>
      </c>
    </row>
    <row r="634" spans="1:22" x14ac:dyDescent="0.3">
      <c r="A634" t="s">
        <v>1103</v>
      </c>
      <c r="J634" s="23">
        <v>558006500001</v>
      </c>
      <c r="K634">
        <v>1076</v>
      </c>
      <c r="L634" t="s">
        <v>1133</v>
      </c>
      <c r="M634">
        <v>197603</v>
      </c>
      <c r="O634">
        <v>0</v>
      </c>
      <c r="P634" t="s">
        <v>63</v>
      </c>
      <c r="Q634" t="s">
        <v>124</v>
      </c>
      <c r="S634">
        <v>0</v>
      </c>
      <c r="V634" s="22">
        <v>44407</v>
      </c>
    </row>
    <row r="635" spans="1:22" x14ac:dyDescent="0.3">
      <c r="A635" t="s">
        <v>1103</v>
      </c>
      <c r="J635" s="23">
        <v>558006500001</v>
      </c>
      <c r="K635">
        <v>1077</v>
      </c>
      <c r="L635" t="s">
        <v>1134</v>
      </c>
      <c r="M635">
        <v>197703</v>
      </c>
      <c r="O635">
        <v>0</v>
      </c>
      <c r="P635" t="s">
        <v>63</v>
      </c>
      <c r="Q635" t="s">
        <v>124</v>
      </c>
      <c r="S635">
        <v>0</v>
      </c>
      <c r="V635" s="22">
        <v>119965</v>
      </c>
    </row>
    <row r="636" spans="1:22" x14ac:dyDescent="0.3">
      <c r="A636" t="s">
        <v>1103</v>
      </c>
      <c r="J636" s="23">
        <v>558006500001</v>
      </c>
      <c r="K636">
        <v>1078</v>
      </c>
      <c r="L636" t="s">
        <v>1135</v>
      </c>
      <c r="M636">
        <v>197803</v>
      </c>
      <c r="O636">
        <v>0</v>
      </c>
      <c r="P636" t="s">
        <v>63</v>
      </c>
      <c r="Q636" t="s">
        <v>124</v>
      </c>
      <c r="S636">
        <v>0</v>
      </c>
      <c r="V636" s="22">
        <v>611092</v>
      </c>
    </row>
    <row r="637" spans="1:22" x14ac:dyDescent="0.3">
      <c r="A637" t="s">
        <v>1103</v>
      </c>
      <c r="J637" s="23">
        <v>558006500001</v>
      </c>
      <c r="K637">
        <v>1079</v>
      </c>
      <c r="L637" t="s">
        <v>1136</v>
      </c>
      <c r="M637">
        <v>197903</v>
      </c>
      <c r="O637">
        <v>0</v>
      </c>
      <c r="P637" t="s">
        <v>63</v>
      </c>
      <c r="Q637" t="s">
        <v>124</v>
      </c>
      <c r="S637">
        <v>0</v>
      </c>
      <c r="V637" s="22">
        <v>129606</v>
      </c>
    </row>
    <row r="638" spans="1:22" x14ac:dyDescent="0.3">
      <c r="A638" t="s">
        <v>1103</v>
      </c>
      <c r="J638" s="23">
        <v>558006500001</v>
      </c>
      <c r="K638">
        <v>1080</v>
      </c>
      <c r="L638" t="s">
        <v>1137</v>
      </c>
      <c r="M638">
        <v>198003</v>
      </c>
      <c r="O638">
        <v>0</v>
      </c>
      <c r="P638" t="s">
        <v>63</v>
      </c>
      <c r="Q638" t="s">
        <v>124</v>
      </c>
      <c r="S638">
        <v>0</v>
      </c>
      <c r="V638" s="22">
        <v>143230</v>
      </c>
    </row>
    <row r="639" spans="1:22" x14ac:dyDescent="0.3">
      <c r="A639" t="s">
        <v>1103</v>
      </c>
      <c r="J639" s="23">
        <v>558006500001</v>
      </c>
      <c r="K639">
        <v>1081</v>
      </c>
      <c r="L639" t="s">
        <v>1138</v>
      </c>
      <c r="M639">
        <v>198103</v>
      </c>
      <c r="O639">
        <v>0</v>
      </c>
      <c r="P639" t="s">
        <v>63</v>
      </c>
      <c r="Q639" t="s">
        <v>124</v>
      </c>
      <c r="S639">
        <v>0</v>
      </c>
      <c r="V639" s="22">
        <v>156330</v>
      </c>
    </row>
    <row r="640" spans="1:22" x14ac:dyDescent="0.3">
      <c r="A640" t="s">
        <v>1103</v>
      </c>
      <c r="J640" s="23">
        <v>558006500001</v>
      </c>
      <c r="K640">
        <v>1082</v>
      </c>
      <c r="L640" t="s">
        <v>1139</v>
      </c>
      <c r="M640">
        <v>198203</v>
      </c>
      <c r="O640">
        <v>0</v>
      </c>
      <c r="P640" t="s">
        <v>63</v>
      </c>
      <c r="Q640" t="s">
        <v>124</v>
      </c>
      <c r="S640">
        <v>0</v>
      </c>
      <c r="V640" s="22">
        <v>268047</v>
      </c>
    </row>
    <row r="641" spans="1:22" x14ac:dyDescent="0.3">
      <c r="A641" t="s">
        <v>1103</v>
      </c>
      <c r="J641" s="23">
        <v>558006500001</v>
      </c>
      <c r="K641">
        <v>1083</v>
      </c>
      <c r="L641" t="s">
        <v>1140</v>
      </c>
      <c r="M641">
        <v>198303</v>
      </c>
      <c r="O641">
        <v>0</v>
      </c>
      <c r="P641" t="s">
        <v>63</v>
      </c>
      <c r="Q641" t="s">
        <v>124</v>
      </c>
      <c r="S641">
        <v>0</v>
      </c>
      <c r="V641" s="22">
        <v>333918</v>
      </c>
    </row>
    <row r="642" spans="1:22" x14ac:dyDescent="0.3">
      <c r="A642" t="s">
        <v>1103</v>
      </c>
      <c r="J642" s="23">
        <v>558006500001</v>
      </c>
      <c r="K642">
        <v>1084</v>
      </c>
      <c r="L642" t="s">
        <v>1141</v>
      </c>
      <c r="M642">
        <v>198403</v>
      </c>
      <c r="O642">
        <v>0</v>
      </c>
      <c r="P642" t="s">
        <v>63</v>
      </c>
      <c r="Q642" t="s">
        <v>124</v>
      </c>
      <c r="S642">
        <v>0</v>
      </c>
      <c r="V642" s="22">
        <v>223691</v>
      </c>
    </row>
    <row r="643" spans="1:22" x14ac:dyDescent="0.3">
      <c r="A643" t="s">
        <v>1103</v>
      </c>
      <c r="J643" s="23">
        <v>558006500001</v>
      </c>
      <c r="K643">
        <v>1085</v>
      </c>
      <c r="L643" t="s">
        <v>1142</v>
      </c>
      <c r="M643">
        <v>198503</v>
      </c>
      <c r="O643">
        <v>0</v>
      </c>
      <c r="P643" t="s">
        <v>63</v>
      </c>
      <c r="Q643" t="s">
        <v>124</v>
      </c>
      <c r="S643">
        <v>0</v>
      </c>
      <c r="V643" s="22">
        <v>107452</v>
      </c>
    </row>
    <row r="644" spans="1:22" x14ac:dyDescent="0.3">
      <c r="A644" t="s">
        <v>1103</v>
      </c>
      <c r="J644" s="23">
        <v>558006500001</v>
      </c>
      <c r="K644">
        <v>1086</v>
      </c>
      <c r="L644" t="s">
        <v>1143</v>
      </c>
      <c r="M644">
        <v>198603</v>
      </c>
      <c r="O644">
        <v>0</v>
      </c>
      <c r="P644" t="s">
        <v>63</v>
      </c>
      <c r="Q644" t="s">
        <v>124</v>
      </c>
      <c r="S644">
        <v>0</v>
      </c>
      <c r="V644" s="22">
        <v>163804</v>
      </c>
    </row>
    <row r="645" spans="1:22" x14ac:dyDescent="0.3">
      <c r="A645" t="s">
        <v>1103</v>
      </c>
      <c r="J645" s="23">
        <v>558006500001</v>
      </c>
      <c r="K645">
        <v>1087</v>
      </c>
      <c r="L645" t="s">
        <v>1144</v>
      </c>
      <c r="M645">
        <v>198703</v>
      </c>
      <c r="O645">
        <v>0</v>
      </c>
      <c r="P645" t="s">
        <v>63</v>
      </c>
      <c r="Q645" t="s">
        <v>124</v>
      </c>
      <c r="S645">
        <v>0</v>
      </c>
      <c r="V645" s="22">
        <v>5327</v>
      </c>
    </row>
    <row r="646" spans="1:22" x14ac:dyDescent="0.3">
      <c r="A646" t="s">
        <v>1103</v>
      </c>
      <c r="J646" s="23">
        <v>558006500001</v>
      </c>
      <c r="K646">
        <v>2017</v>
      </c>
      <c r="L646" t="s">
        <v>1145</v>
      </c>
      <c r="M646">
        <v>201710</v>
      </c>
      <c r="O646">
        <v>0</v>
      </c>
      <c r="P646" t="s">
        <v>63</v>
      </c>
      <c r="Q646" t="s">
        <v>124</v>
      </c>
      <c r="S646">
        <v>0</v>
      </c>
      <c r="V646" s="22">
        <v>733605.49</v>
      </c>
    </row>
    <row r="647" spans="1:22" x14ac:dyDescent="0.3">
      <c r="A647" t="s">
        <v>1146</v>
      </c>
      <c r="E647" t="s">
        <v>241</v>
      </c>
      <c r="H647" t="s">
        <v>192</v>
      </c>
      <c r="J647" s="23">
        <v>456006500010</v>
      </c>
      <c r="K647">
        <v>82</v>
      </c>
      <c r="L647" t="s">
        <v>1147</v>
      </c>
      <c r="M647">
        <v>198809</v>
      </c>
      <c r="O647">
        <v>0</v>
      </c>
      <c r="P647" t="s">
        <v>63</v>
      </c>
      <c r="Q647">
        <v>20310</v>
      </c>
      <c r="S647">
        <v>1</v>
      </c>
      <c r="U647" t="s">
        <v>132</v>
      </c>
      <c r="V647" s="22">
        <v>241732.46</v>
      </c>
    </row>
    <row r="648" spans="1:22" x14ac:dyDescent="0.3">
      <c r="A648" t="s">
        <v>1146</v>
      </c>
      <c r="E648" t="s">
        <v>241</v>
      </c>
      <c r="H648" t="s">
        <v>192</v>
      </c>
      <c r="J648" s="23">
        <v>556006500010</v>
      </c>
      <c r="K648">
        <v>82</v>
      </c>
      <c r="L648" t="s">
        <v>1148</v>
      </c>
      <c r="M648">
        <v>198809</v>
      </c>
      <c r="O648">
        <v>0</v>
      </c>
      <c r="P648" t="s">
        <v>63</v>
      </c>
      <c r="Q648" t="s">
        <v>124</v>
      </c>
      <c r="S648">
        <v>1</v>
      </c>
      <c r="U648" t="s">
        <v>132</v>
      </c>
      <c r="V648" s="22">
        <v>146043</v>
      </c>
    </row>
    <row r="649" spans="1:22" x14ac:dyDescent="0.3">
      <c r="A649" t="s">
        <v>1149</v>
      </c>
      <c r="E649" t="s">
        <v>241</v>
      </c>
      <c r="H649" t="s">
        <v>192</v>
      </c>
      <c r="J649" s="23">
        <v>452006500054</v>
      </c>
      <c r="K649">
        <v>763</v>
      </c>
      <c r="L649" t="s">
        <v>1150</v>
      </c>
      <c r="M649">
        <v>198902</v>
      </c>
      <c r="O649">
        <v>0</v>
      </c>
      <c r="P649" t="s">
        <v>63</v>
      </c>
      <c r="Q649">
        <v>20310</v>
      </c>
      <c r="S649">
        <v>0</v>
      </c>
      <c r="V649" s="22">
        <v>106043.9</v>
      </c>
    </row>
    <row r="650" spans="1:22" x14ac:dyDescent="0.3">
      <c r="A650" t="s">
        <v>1149</v>
      </c>
      <c r="E650" t="s">
        <v>241</v>
      </c>
      <c r="H650" t="s">
        <v>192</v>
      </c>
      <c r="J650" s="23">
        <v>552006500054</v>
      </c>
      <c r="K650">
        <v>763</v>
      </c>
      <c r="L650" t="s">
        <v>1151</v>
      </c>
      <c r="M650">
        <v>198902</v>
      </c>
      <c r="O650">
        <v>0</v>
      </c>
      <c r="P650" t="s">
        <v>63</v>
      </c>
      <c r="Q650" t="s">
        <v>124</v>
      </c>
      <c r="S650">
        <v>0</v>
      </c>
      <c r="V650" s="22">
        <v>64067</v>
      </c>
    </row>
    <row r="651" spans="1:22" x14ac:dyDescent="0.3">
      <c r="A651" t="s">
        <v>1152</v>
      </c>
      <c r="E651" t="s">
        <v>241</v>
      </c>
      <c r="H651" t="s">
        <v>192</v>
      </c>
      <c r="J651" s="23">
        <v>452006500054</v>
      </c>
      <c r="K651">
        <v>752</v>
      </c>
      <c r="L651" t="s">
        <v>1153</v>
      </c>
      <c r="M651">
        <v>198902</v>
      </c>
      <c r="O651">
        <v>0</v>
      </c>
      <c r="P651" t="s">
        <v>63</v>
      </c>
      <c r="Q651">
        <v>20310</v>
      </c>
      <c r="S651">
        <v>0</v>
      </c>
      <c r="V651" s="22">
        <v>1536.04</v>
      </c>
    </row>
    <row r="652" spans="1:22" x14ac:dyDescent="0.3">
      <c r="A652" t="s">
        <v>1154</v>
      </c>
      <c r="E652" t="s">
        <v>241</v>
      </c>
      <c r="H652" t="s">
        <v>192</v>
      </c>
      <c r="J652" s="23">
        <v>456006500010</v>
      </c>
      <c r="K652">
        <v>84</v>
      </c>
      <c r="L652" t="s">
        <v>1155</v>
      </c>
      <c r="M652">
        <v>198809</v>
      </c>
      <c r="O652">
        <v>0</v>
      </c>
      <c r="P652" t="s">
        <v>63</v>
      </c>
      <c r="Q652">
        <v>20310</v>
      </c>
      <c r="S652">
        <v>1</v>
      </c>
      <c r="U652" t="s">
        <v>132</v>
      </c>
      <c r="V652" s="22">
        <v>266487.3</v>
      </c>
    </row>
    <row r="653" spans="1:22" x14ac:dyDescent="0.3">
      <c r="A653" t="s">
        <v>1154</v>
      </c>
      <c r="E653" t="s">
        <v>241</v>
      </c>
      <c r="H653" t="s">
        <v>192</v>
      </c>
      <c r="J653" s="23">
        <v>556006500010</v>
      </c>
      <c r="K653">
        <v>84</v>
      </c>
      <c r="L653" t="s">
        <v>1156</v>
      </c>
      <c r="M653">
        <v>198809</v>
      </c>
      <c r="O653">
        <v>0</v>
      </c>
      <c r="P653" t="s">
        <v>63</v>
      </c>
      <c r="Q653" t="s">
        <v>124</v>
      </c>
      <c r="S653">
        <v>1</v>
      </c>
      <c r="U653" t="s">
        <v>132</v>
      </c>
      <c r="V653" s="22">
        <v>160999</v>
      </c>
    </row>
    <row r="654" spans="1:22" x14ac:dyDescent="0.3">
      <c r="A654" t="s">
        <v>1157</v>
      </c>
      <c r="E654" t="s">
        <v>241</v>
      </c>
      <c r="H654" t="s">
        <v>192</v>
      </c>
      <c r="J654" s="23">
        <v>456006500010</v>
      </c>
      <c r="K654">
        <v>190</v>
      </c>
      <c r="L654" t="s">
        <v>1158</v>
      </c>
      <c r="M654">
        <v>198809</v>
      </c>
      <c r="O654">
        <v>0</v>
      </c>
      <c r="P654" t="s">
        <v>63</v>
      </c>
      <c r="Q654">
        <v>20310</v>
      </c>
      <c r="S654">
        <v>1</v>
      </c>
      <c r="U654" t="s">
        <v>132</v>
      </c>
      <c r="V654" s="22">
        <v>537183.25</v>
      </c>
    </row>
    <row r="655" spans="1:22" x14ac:dyDescent="0.3">
      <c r="A655" t="s">
        <v>1157</v>
      </c>
      <c r="E655" t="s">
        <v>241</v>
      </c>
      <c r="H655" t="s">
        <v>192</v>
      </c>
      <c r="J655" s="23">
        <v>556006500010</v>
      </c>
      <c r="K655">
        <v>190</v>
      </c>
      <c r="L655" t="s">
        <v>1159</v>
      </c>
      <c r="M655">
        <v>198809</v>
      </c>
      <c r="O655">
        <v>0</v>
      </c>
      <c r="P655" t="s">
        <v>63</v>
      </c>
      <c r="Q655" t="s">
        <v>124</v>
      </c>
      <c r="S655">
        <v>1</v>
      </c>
      <c r="U655" t="s">
        <v>132</v>
      </c>
      <c r="V655" s="22">
        <v>324540</v>
      </c>
    </row>
    <row r="656" spans="1:22" x14ac:dyDescent="0.3">
      <c r="A656" t="s">
        <v>1160</v>
      </c>
      <c r="E656" t="s">
        <v>241</v>
      </c>
      <c r="H656" t="s">
        <v>192</v>
      </c>
      <c r="J656" s="23">
        <v>452006500102</v>
      </c>
      <c r="K656">
        <v>230</v>
      </c>
      <c r="L656" t="s">
        <v>1161</v>
      </c>
      <c r="M656">
        <v>199709</v>
      </c>
      <c r="O656">
        <v>0</v>
      </c>
      <c r="P656" t="s">
        <v>63</v>
      </c>
      <c r="Q656">
        <v>20310</v>
      </c>
      <c r="S656">
        <v>0</v>
      </c>
      <c r="V656" s="22">
        <v>5115.67</v>
      </c>
    </row>
    <row r="657" spans="1:22" x14ac:dyDescent="0.3">
      <c r="A657" t="s">
        <v>1160</v>
      </c>
      <c r="E657" t="s">
        <v>241</v>
      </c>
      <c r="H657" t="s">
        <v>192</v>
      </c>
      <c r="J657" s="23">
        <v>552006500102</v>
      </c>
      <c r="K657">
        <v>230</v>
      </c>
      <c r="L657" t="s">
        <v>1162</v>
      </c>
      <c r="M657">
        <v>199709</v>
      </c>
      <c r="O657">
        <v>0</v>
      </c>
      <c r="P657" t="s">
        <v>63</v>
      </c>
      <c r="Q657" t="s">
        <v>124</v>
      </c>
      <c r="S657">
        <v>0</v>
      </c>
      <c r="V657" s="22">
        <v>3091</v>
      </c>
    </row>
    <row r="658" spans="1:22" x14ac:dyDescent="0.3">
      <c r="A658" t="s">
        <v>1163</v>
      </c>
      <c r="H658" t="s">
        <v>192</v>
      </c>
      <c r="J658" s="23">
        <v>452006500192</v>
      </c>
      <c r="K658">
        <v>779</v>
      </c>
      <c r="L658" t="s">
        <v>1164</v>
      </c>
      <c r="M658">
        <v>201206</v>
      </c>
      <c r="O658">
        <v>0</v>
      </c>
      <c r="P658" t="s">
        <v>63</v>
      </c>
      <c r="Q658">
        <v>20310</v>
      </c>
      <c r="S658">
        <v>0</v>
      </c>
      <c r="V658" s="22">
        <v>14117.55</v>
      </c>
    </row>
    <row r="659" spans="1:22" x14ac:dyDescent="0.3">
      <c r="A659" t="s">
        <v>1163</v>
      </c>
      <c r="H659" t="s">
        <v>192</v>
      </c>
      <c r="J659" s="23">
        <v>552006500192</v>
      </c>
      <c r="K659">
        <v>779</v>
      </c>
      <c r="L659" t="s">
        <v>1165</v>
      </c>
      <c r="M659">
        <v>201206</v>
      </c>
      <c r="O659">
        <v>0</v>
      </c>
      <c r="P659" t="s">
        <v>63</v>
      </c>
      <c r="Q659" t="s">
        <v>124</v>
      </c>
      <c r="S659">
        <v>0</v>
      </c>
      <c r="V659" s="22">
        <v>8528.51</v>
      </c>
    </row>
    <row r="660" spans="1:22" x14ac:dyDescent="0.3">
      <c r="A660" t="s">
        <v>1166</v>
      </c>
      <c r="E660" t="s">
        <v>241</v>
      </c>
      <c r="H660" t="s">
        <v>192</v>
      </c>
      <c r="J660" s="23">
        <v>456006500010</v>
      </c>
      <c r="K660">
        <v>240</v>
      </c>
      <c r="L660" t="s">
        <v>1167</v>
      </c>
      <c r="M660">
        <v>198809</v>
      </c>
      <c r="O660">
        <v>0</v>
      </c>
      <c r="P660" t="s">
        <v>63</v>
      </c>
      <c r="Q660">
        <v>20310</v>
      </c>
      <c r="S660">
        <v>1</v>
      </c>
      <c r="U660" t="s">
        <v>132</v>
      </c>
      <c r="V660" s="22">
        <v>35948.93</v>
      </c>
    </row>
    <row r="661" spans="1:22" x14ac:dyDescent="0.3">
      <c r="A661" t="s">
        <v>1166</v>
      </c>
      <c r="E661" t="s">
        <v>241</v>
      </c>
      <c r="H661" t="s">
        <v>192</v>
      </c>
      <c r="J661" s="23">
        <v>556006500010</v>
      </c>
      <c r="K661">
        <v>240</v>
      </c>
      <c r="L661" t="s">
        <v>1168</v>
      </c>
      <c r="M661">
        <v>198809</v>
      </c>
      <c r="O661">
        <v>0</v>
      </c>
      <c r="P661" t="s">
        <v>63</v>
      </c>
      <c r="Q661" t="s">
        <v>124</v>
      </c>
      <c r="S661">
        <v>1</v>
      </c>
      <c r="U661" t="s">
        <v>132</v>
      </c>
      <c r="V661" s="22">
        <v>21719</v>
      </c>
    </row>
    <row r="662" spans="1:22" x14ac:dyDescent="0.3">
      <c r="A662" t="s">
        <v>1169</v>
      </c>
      <c r="E662" t="s">
        <v>241</v>
      </c>
      <c r="H662" t="s">
        <v>192</v>
      </c>
      <c r="J662" s="23">
        <v>456006500010</v>
      </c>
      <c r="K662">
        <v>270</v>
      </c>
      <c r="L662" t="s">
        <v>1170</v>
      </c>
      <c r="M662">
        <v>198809</v>
      </c>
      <c r="O662">
        <v>0</v>
      </c>
      <c r="P662" t="s">
        <v>63</v>
      </c>
      <c r="Q662">
        <v>20310</v>
      </c>
      <c r="S662">
        <v>1</v>
      </c>
      <c r="U662" t="s">
        <v>132</v>
      </c>
      <c r="V662" s="22">
        <v>2566.4699999999998</v>
      </c>
    </row>
    <row r="663" spans="1:22" x14ac:dyDescent="0.3">
      <c r="A663" t="s">
        <v>1169</v>
      </c>
      <c r="E663" t="s">
        <v>241</v>
      </c>
      <c r="H663" t="s">
        <v>192</v>
      </c>
      <c r="J663" s="23">
        <v>556006500010</v>
      </c>
      <c r="K663">
        <v>270</v>
      </c>
      <c r="L663" t="s">
        <v>1171</v>
      </c>
      <c r="M663">
        <v>198809</v>
      </c>
      <c r="O663">
        <v>0</v>
      </c>
      <c r="P663" t="s">
        <v>63</v>
      </c>
      <c r="Q663" t="s">
        <v>124</v>
      </c>
      <c r="S663">
        <v>1</v>
      </c>
      <c r="U663" t="s">
        <v>132</v>
      </c>
      <c r="V663" s="22">
        <v>1551</v>
      </c>
    </row>
    <row r="664" spans="1:22" x14ac:dyDescent="0.3">
      <c r="A664" t="s">
        <v>1172</v>
      </c>
      <c r="H664" t="s">
        <v>192</v>
      </c>
      <c r="J664" s="23">
        <v>455006520135</v>
      </c>
      <c r="K664">
        <v>2004</v>
      </c>
      <c r="L664" t="s">
        <v>1173</v>
      </c>
      <c r="M664">
        <v>200412</v>
      </c>
      <c r="O664">
        <v>0</v>
      </c>
      <c r="P664" t="s">
        <v>63</v>
      </c>
      <c r="Q664">
        <v>20310</v>
      </c>
      <c r="S664">
        <v>1</v>
      </c>
      <c r="U664" t="s">
        <v>132</v>
      </c>
      <c r="V664" s="22">
        <v>19193.14</v>
      </c>
    </row>
    <row r="665" spans="1:22" x14ac:dyDescent="0.3">
      <c r="A665" t="s">
        <v>1172</v>
      </c>
      <c r="H665" t="s">
        <v>192</v>
      </c>
      <c r="J665" s="23">
        <v>555006520135</v>
      </c>
      <c r="K665">
        <v>2004</v>
      </c>
      <c r="L665" t="s">
        <v>1174</v>
      </c>
      <c r="M665">
        <v>200412</v>
      </c>
      <c r="O665">
        <v>0</v>
      </c>
      <c r="P665" t="s">
        <v>63</v>
      </c>
      <c r="Q665" t="s">
        <v>124</v>
      </c>
      <c r="S665">
        <v>1</v>
      </c>
      <c r="U665" t="s">
        <v>132</v>
      </c>
      <c r="V665" s="22">
        <v>11596</v>
      </c>
    </row>
    <row r="666" spans="1:22" x14ac:dyDescent="0.3">
      <c r="A666" t="s">
        <v>1175</v>
      </c>
      <c r="E666" t="s">
        <v>241</v>
      </c>
      <c r="H666" t="s">
        <v>192</v>
      </c>
      <c r="J666" s="23">
        <v>450006500049</v>
      </c>
      <c r="K666">
        <v>2008</v>
      </c>
      <c r="L666" t="s">
        <v>1176</v>
      </c>
      <c r="M666">
        <v>201103</v>
      </c>
      <c r="O666">
        <v>0</v>
      </c>
      <c r="P666" t="s">
        <v>63</v>
      </c>
      <c r="Q666">
        <v>20310</v>
      </c>
      <c r="S666">
        <v>0</v>
      </c>
      <c r="V666" s="22">
        <v>77925</v>
      </c>
    </row>
    <row r="667" spans="1:22" x14ac:dyDescent="0.3">
      <c r="A667" t="s">
        <v>1175</v>
      </c>
      <c r="E667" t="s">
        <v>241</v>
      </c>
      <c r="H667" t="s">
        <v>192</v>
      </c>
      <c r="J667" s="23">
        <v>450006500049</v>
      </c>
      <c r="K667">
        <v>2010</v>
      </c>
      <c r="L667" t="s">
        <v>1177</v>
      </c>
      <c r="M667">
        <v>201101</v>
      </c>
      <c r="O667">
        <v>0</v>
      </c>
      <c r="P667" t="s">
        <v>63</v>
      </c>
      <c r="Q667">
        <v>20310</v>
      </c>
      <c r="S667">
        <v>0</v>
      </c>
      <c r="V667" s="22">
        <v>219091.85</v>
      </c>
    </row>
    <row r="668" spans="1:22" x14ac:dyDescent="0.3">
      <c r="A668" t="s">
        <v>1175</v>
      </c>
      <c r="E668" t="s">
        <v>241</v>
      </c>
      <c r="H668" t="s">
        <v>192</v>
      </c>
      <c r="J668" s="23">
        <v>450006500049</v>
      </c>
      <c r="K668">
        <v>2017</v>
      </c>
      <c r="L668" t="s">
        <v>1178</v>
      </c>
      <c r="M668">
        <v>201801</v>
      </c>
      <c r="O668">
        <v>0</v>
      </c>
      <c r="P668" t="s">
        <v>63</v>
      </c>
      <c r="Q668">
        <v>20310</v>
      </c>
      <c r="S668">
        <v>0</v>
      </c>
      <c r="V668" s="22">
        <v>107999.97</v>
      </c>
    </row>
    <row r="669" spans="1:22" x14ac:dyDescent="0.3">
      <c r="A669" t="s">
        <v>1175</v>
      </c>
      <c r="E669" t="s">
        <v>241</v>
      </c>
      <c r="H669" t="s">
        <v>192</v>
      </c>
      <c r="J669" s="23">
        <v>550006500049</v>
      </c>
      <c r="K669">
        <v>2008</v>
      </c>
      <c r="L669" t="s">
        <v>1179</v>
      </c>
      <c r="M669">
        <v>201103</v>
      </c>
      <c r="O669">
        <v>0</v>
      </c>
      <c r="P669" t="s">
        <v>63</v>
      </c>
      <c r="Q669" t="s">
        <v>124</v>
      </c>
      <c r="S669">
        <v>0</v>
      </c>
      <c r="V669" s="22">
        <v>47075</v>
      </c>
    </row>
    <row r="670" spans="1:22" x14ac:dyDescent="0.3">
      <c r="A670" t="s">
        <v>1175</v>
      </c>
      <c r="E670" t="s">
        <v>241</v>
      </c>
      <c r="H670" t="s">
        <v>192</v>
      </c>
      <c r="J670" s="23">
        <v>550006500049</v>
      </c>
      <c r="K670">
        <v>2010</v>
      </c>
      <c r="L670" t="s">
        <v>1180</v>
      </c>
      <c r="M670">
        <v>201101</v>
      </c>
      <c r="O670">
        <v>0</v>
      </c>
      <c r="P670" t="s">
        <v>63</v>
      </c>
      <c r="Q670" t="s">
        <v>124</v>
      </c>
      <c r="S670">
        <v>0</v>
      </c>
      <c r="V670" s="22">
        <v>132354.82</v>
      </c>
    </row>
    <row r="671" spans="1:22" x14ac:dyDescent="0.3">
      <c r="A671" t="s">
        <v>1175</v>
      </c>
      <c r="E671" t="s">
        <v>241</v>
      </c>
      <c r="H671" t="s">
        <v>192</v>
      </c>
      <c r="J671" s="23">
        <v>550006500049</v>
      </c>
      <c r="K671">
        <v>2017</v>
      </c>
      <c r="L671" t="s">
        <v>1181</v>
      </c>
      <c r="M671">
        <v>201801</v>
      </c>
      <c r="O671">
        <v>0</v>
      </c>
      <c r="P671" t="s">
        <v>63</v>
      </c>
      <c r="Q671" t="s">
        <v>124</v>
      </c>
      <c r="S671">
        <v>0</v>
      </c>
      <c r="V671" s="22">
        <v>65243.48</v>
      </c>
    </row>
    <row r="672" spans="1:22" x14ac:dyDescent="0.3">
      <c r="A672" t="s">
        <v>1182</v>
      </c>
      <c r="J672" s="23">
        <v>451006500001</v>
      </c>
      <c r="K672">
        <v>1095</v>
      </c>
      <c r="L672" t="s">
        <v>1183</v>
      </c>
      <c r="M672">
        <v>199408</v>
      </c>
      <c r="O672">
        <v>0</v>
      </c>
      <c r="P672" t="s">
        <v>63</v>
      </c>
      <c r="Q672">
        <v>20310</v>
      </c>
      <c r="S672">
        <v>0</v>
      </c>
      <c r="V672" s="22">
        <v>360764.47</v>
      </c>
    </row>
    <row r="673" spans="1:22" x14ac:dyDescent="0.3">
      <c r="A673" t="s">
        <v>1182</v>
      </c>
      <c r="J673" s="23">
        <v>551006500001</v>
      </c>
      <c r="K673">
        <v>1095</v>
      </c>
      <c r="L673" t="s">
        <v>1184</v>
      </c>
      <c r="M673">
        <v>199408</v>
      </c>
      <c r="O673">
        <v>0</v>
      </c>
      <c r="P673" t="s">
        <v>63</v>
      </c>
      <c r="Q673" t="s">
        <v>124</v>
      </c>
      <c r="S673">
        <v>0</v>
      </c>
      <c r="V673" s="22">
        <v>217957</v>
      </c>
    </row>
    <row r="674" spans="1:22" x14ac:dyDescent="0.3">
      <c r="A674" t="s">
        <v>1182</v>
      </c>
      <c r="J674" s="23">
        <v>551006500001</v>
      </c>
      <c r="K674">
        <v>2008</v>
      </c>
      <c r="L674" t="s">
        <v>1185</v>
      </c>
      <c r="M674">
        <v>200812</v>
      </c>
      <c r="O674">
        <v>0</v>
      </c>
      <c r="P674" t="s">
        <v>63</v>
      </c>
      <c r="Q674" t="s">
        <v>124</v>
      </c>
      <c r="S674">
        <v>0</v>
      </c>
      <c r="U674" t="s">
        <v>132</v>
      </c>
      <c r="V674" s="22">
        <v>251428.18</v>
      </c>
    </row>
    <row r="675" spans="1:22" x14ac:dyDescent="0.3">
      <c r="A675" t="s">
        <v>1186</v>
      </c>
      <c r="H675" t="s">
        <v>192</v>
      </c>
      <c r="J675" s="23">
        <v>455006510098</v>
      </c>
      <c r="K675">
        <v>1089</v>
      </c>
      <c r="L675" t="s">
        <v>1187</v>
      </c>
      <c r="M675">
        <v>198809</v>
      </c>
      <c r="O675">
        <v>0</v>
      </c>
      <c r="P675" t="s">
        <v>63</v>
      </c>
      <c r="Q675">
        <v>20310</v>
      </c>
      <c r="S675">
        <v>1</v>
      </c>
      <c r="U675" t="s">
        <v>132</v>
      </c>
      <c r="V675" s="22">
        <v>66928.67</v>
      </c>
    </row>
    <row r="676" spans="1:22" x14ac:dyDescent="0.3">
      <c r="A676" t="s">
        <v>1186</v>
      </c>
      <c r="H676" t="s">
        <v>192</v>
      </c>
      <c r="J676" s="23">
        <v>555006510098</v>
      </c>
      <c r="K676">
        <v>1089</v>
      </c>
      <c r="L676" t="s">
        <v>1188</v>
      </c>
      <c r="M676">
        <v>198809</v>
      </c>
      <c r="O676">
        <v>0</v>
      </c>
      <c r="P676" t="s">
        <v>63</v>
      </c>
      <c r="Q676" t="s">
        <v>124</v>
      </c>
      <c r="S676">
        <v>1</v>
      </c>
      <c r="U676" t="s">
        <v>132</v>
      </c>
      <c r="V676" s="22">
        <v>40435</v>
      </c>
    </row>
    <row r="677" spans="1:22" x14ac:dyDescent="0.3">
      <c r="A677" t="s">
        <v>1189</v>
      </c>
      <c r="E677" t="s">
        <v>241</v>
      </c>
      <c r="H677" t="s">
        <v>192</v>
      </c>
      <c r="J677" s="23">
        <v>452006500055</v>
      </c>
      <c r="K677">
        <v>763</v>
      </c>
      <c r="L677" t="s">
        <v>1190</v>
      </c>
      <c r="M677">
        <v>198902</v>
      </c>
      <c r="O677">
        <v>0</v>
      </c>
      <c r="P677" t="s">
        <v>63</v>
      </c>
      <c r="Q677">
        <v>20310</v>
      </c>
      <c r="S677">
        <v>0</v>
      </c>
      <c r="V677" s="22">
        <v>11838.57</v>
      </c>
    </row>
    <row r="678" spans="1:22" x14ac:dyDescent="0.3">
      <c r="A678" t="s">
        <v>1189</v>
      </c>
      <c r="E678" t="s">
        <v>241</v>
      </c>
      <c r="H678" t="s">
        <v>192</v>
      </c>
      <c r="J678" s="23">
        <v>552006500055</v>
      </c>
      <c r="K678">
        <v>763</v>
      </c>
      <c r="L678" t="s">
        <v>1191</v>
      </c>
      <c r="M678">
        <v>198902</v>
      </c>
      <c r="O678">
        <v>0</v>
      </c>
      <c r="P678" t="s">
        <v>63</v>
      </c>
      <c r="Q678" t="s">
        <v>124</v>
      </c>
      <c r="S678">
        <v>0</v>
      </c>
      <c r="V678" s="22">
        <v>7153</v>
      </c>
    </row>
    <row r="679" spans="1:22" x14ac:dyDescent="0.3">
      <c r="A679" t="s">
        <v>1192</v>
      </c>
      <c r="E679" t="s">
        <v>241</v>
      </c>
      <c r="H679" t="s">
        <v>192</v>
      </c>
      <c r="J679" s="23">
        <v>452006500055</v>
      </c>
      <c r="K679">
        <v>752</v>
      </c>
      <c r="L679" t="s">
        <v>1193</v>
      </c>
      <c r="M679">
        <v>198902</v>
      </c>
      <c r="O679">
        <v>0</v>
      </c>
      <c r="P679" t="s">
        <v>63</v>
      </c>
      <c r="Q679">
        <v>20310</v>
      </c>
      <c r="S679">
        <v>0</v>
      </c>
      <c r="V679" s="22">
        <v>77416.600000000006</v>
      </c>
    </row>
    <row r="680" spans="1:22" x14ac:dyDescent="0.3">
      <c r="A680" t="s">
        <v>1192</v>
      </c>
      <c r="E680" t="s">
        <v>241</v>
      </c>
      <c r="H680" t="s">
        <v>192</v>
      </c>
      <c r="J680" s="23">
        <v>552006500055</v>
      </c>
      <c r="K680">
        <v>752</v>
      </c>
      <c r="L680" t="s">
        <v>1194</v>
      </c>
      <c r="M680">
        <v>198902</v>
      </c>
      <c r="O680">
        <v>0</v>
      </c>
      <c r="P680" t="s">
        <v>63</v>
      </c>
      <c r="Q680" t="s">
        <v>124</v>
      </c>
      <c r="S680">
        <v>0</v>
      </c>
      <c r="V680" s="22">
        <v>46772</v>
      </c>
    </row>
    <row r="681" spans="1:22" x14ac:dyDescent="0.3">
      <c r="A681" t="s">
        <v>1195</v>
      </c>
      <c r="E681" t="s">
        <v>241</v>
      </c>
      <c r="H681" t="s">
        <v>192</v>
      </c>
      <c r="J681" s="23">
        <v>556006500057</v>
      </c>
      <c r="K681">
        <v>615</v>
      </c>
      <c r="L681" t="s">
        <v>1196</v>
      </c>
      <c r="M681">
        <v>200811</v>
      </c>
      <c r="O681">
        <v>0</v>
      </c>
      <c r="P681" t="s">
        <v>63</v>
      </c>
      <c r="Q681" t="s">
        <v>124</v>
      </c>
      <c r="S681">
        <v>0</v>
      </c>
      <c r="U681" t="s">
        <v>132</v>
      </c>
      <c r="V681" s="22">
        <v>6558510.8799999999</v>
      </c>
    </row>
    <row r="682" spans="1:22" x14ac:dyDescent="0.3">
      <c r="A682" t="s">
        <v>1197</v>
      </c>
      <c r="H682" t="s">
        <v>192</v>
      </c>
      <c r="J682" s="23">
        <v>455006530195</v>
      </c>
      <c r="K682">
        <v>2011</v>
      </c>
      <c r="L682" t="s">
        <v>1198</v>
      </c>
      <c r="M682">
        <v>201112</v>
      </c>
      <c r="O682">
        <v>0</v>
      </c>
      <c r="P682" t="s">
        <v>63</v>
      </c>
      <c r="Q682">
        <v>20310</v>
      </c>
      <c r="S682">
        <v>1</v>
      </c>
      <c r="U682" t="s">
        <v>132</v>
      </c>
      <c r="V682" s="22">
        <v>1990.7</v>
      </c>
    </row>
    <row r="683" spans="1:22" x14ac:dyDescent="0.3">
      <c r="A683" t="s">
        <v>1197</v>
      </c>
      <c r="H683" t="s">
        <v>192</v>
      </c>
      <c r="J683" s="23">
        <v>555006530195</v>
      </c>
      <c r="K683">
        <v>2011</v>
      </c>
      <c r="L683" t="s">
        <v>1199</v>
      </c>
      <c r="M683">
        <v>201112</v>
      </c>
      <c r="O683">
        <v>0</v>
      </c>
      <c r="P683" t="s">
        <v>63</v>
      </c>
      <c r="Q683" t="s">
        <v>124</v>
      </c>
      <c r="S683">
        <v>1</v>
      </c>
      <c r="U683" t="s">
        <v>132</v>
      </c>
      <c r="V683" s="22">
        <v>11369.7</v>
      </c>
    </row>
    <row r="684" spans="1:22" x14ac:dyDescent="0.3">
      <c r="A684" t="s">
        <v>1200</v>
      </c>
      <c r="E684" t="s">
        <v>241</v>
      </c>
      <c r="H684" t="s">
        <v>192</v>
      </c>
      <c r="J684" s="23">
        <v>456006500010</v>
      </c>
      <c r="K684">
        <v>720</v>
      </c>
      <c r="L684" t="s">
        <v>1201</v>
      </c>
      <c r="M684">
        <v>198809</v>
      </c>
      <c r="O684">
        <v>0</v>
      </c>
      <c r="P684" t="s">
        <v>63</v>
      </c>
      <c r="Q684">
        <v>20310</v>
      </c>
      <c r="S684">
        <v>1</v>
      </c>
      <c r="U684" t="s">
        <v>132</v>
      </c>
      <c r="V684" s="22">
        <v>26859.16</v>
      </c>
    </row>
    <row r="685" spans="1:22" x14ac:dyDescent="0.3">
      <c r="A685" t="s">
        <v>1200</v>
      </c>
      <c r="E685" t="s">
        <v>241</v>
      </c>
      <c r="H685" t="s">
        <v>192</v>
      </c>
      <c r="J685" s="23">
        <v>556006500010</v>
      </c>
      <c r="K685">
        <v>720</v>
      </c>
      <c r="L685" t="s">
        <v>1202</v>
      </c>
      <c r="M685">
        <v>198809</v>
      </c>
      <c r="O685">
        <v>0</v>
      </c>
      <c r="P685" t="s">
        <v>63</v>
      </c>
      <c r="Q685" t="s">
        <v>124</v>
      </c>
      <c r="S685">
        <v>1</v>
      </c>
      <c r="U685" t="s">
        <v>132</v>
      </c>
      <c r="V685" s="22">
        <v>16227</v>
      </c>
    </row>
    <row r="686" spans="1:22" x14ac:dyDescent="0.3">
      <c r="A686" t="s">
        <v>1203</v>
      </c>
      <c r="E686" t="s">
        <v>241</v>
      </c>
      <c r="H686" t="s">
        <v>192</v>
      </c>
      <c r="J686" s="23">
        <v>452006500102</v>
      </c>
      <c r="K686">
        <v>763</v>
      </c>
      <c r="L686" t="s">
        <v>1204</v>
      </c>
      <c r="M686">
        <v>199709</v>
      </c>
      <c r="O686">
        <v>0</v>
      </c>
      <c r="P686" t="s">
        <v>63</v>
      </c>
      <c r="Q686">
        <v>20310</v>
      </c>
      <c r="S686">
        <v>0</v>
      </c>
      <c r="V686" s="22">
        <v>33240.050000000003</v>
      </c>
    </row>
    <row r="687" spans="1:22" x14ac:dyDescent="0.3">
      <c r="A687" t="s">
        <v>1203</v>
      </c>
      <c r="E687" t="s">
        <v>241</v>
      </c>
      <c r="H687" t="s">
        <v>192</v>
      </c>
      <c r="J687" s="23">
        <v>552006500102</v>
      </c>
      <c r="K687">
        <v>763</v>
      </c>
      <c r="L687" t="s">
        <v>1205</v>
      </c>
      <c r="M687">
        <v>199709</v>
      </c>
      <c r="O687">
        <v>0</v>
      </c>
      <c r="P687" t="s">
        <v>63</v>
      </c>
      <c r="Q687" t="s">
        <v>124</v>
      </c>
      <c r="S687">
        <v>0</v>
      </c>
      <c r="V687" s="22">
        <v>20082</v>
      </c>
    </row>
    <row r="688" spans="1:22" x14ac:dyDescent="0.3">
      <c r="A688" t="s">
        <v>1206</v>
      </c>
      <c r="H688" t="s">
        <v>192</v>
      </c>
      <c r="J688" s="23">
        <v>455006501000</v>
      </c>
      <c r="K688">
        <v>1084</v>
      </c>
      <c r="L688" t="s">
        <v>1207</v>
      </c>
      <c r="M688">
        <v>198309</v>
      </c>
      <c r="O688">
        <v>0</v>
      </c>
      <c r="P688" t="s">
        <v>63</v>
      </c>
      <c r="Q688">
        <v>20310</v>
      </c>
      <c r="S688">
        <v>75</v>
      </c>
      <c r="U688" t="s">
        <v>159</v>
      </c>
      <c r="V688" s="22">
        <v>13600.55</v>
      </c>
    </row>
    <row r="689" spans="1:22" x14ac:dyDescent="0.3">
      <c r="A689" t="s">
        <v>1206</v>
      </c>
      <c r="H689" t="s">
        <v>192</v>
      </c>
      <c r="J689" s="23">
        <v>455006501000</v>
      </c>
      <c r="K689">
        <v>1089</v>
      </c>
      <c r="L689" t="s">
        <v>1208</v>
      </c>
      <c r="M689">
        <v>198809</v>
      </c>
      <c r="O689">
        <v>0</v>
      </c>
      <c r="P689" t="s">
        <v>63</v>
      </c>
      <c r="Q689">
        <v>20310</v>
      </c>
      <c r="S689">
        <v>123</v>
      </c>
      <c r="U689" t="s">
        <v>159</v>
      </c>
      <c r="V689" s="22">
        <v>48376.5</v>
      </c>
    </row>
    <row r="690" spans="1:22" x14ac:dyDescent="0.3">
      <c r="A690" t="s">
        <v>1206</v>
      </c>
      <c r="H690" t="s">
        <v>192</v>
      </c>
      <c r="J690" s="23">
        <v>555006501000</v>
      </c>
      <c r="K690">
        <v>1084</v>
      </c>
      <c r="L690" t="s">
        <v>1209</v>
      </c>
      <c r="M690">
        <v>198309</v>
      </c>
      <c r="O690">
        <v>0</v>
      </c>
      <c r="P690" t="s">
        <v>63</v>
      </c>
      <c r="Q690" t="s">
        <v>124</v>
      </c>
      <c r="S690">
        <v>75</v>
      </c>
      <c r="U690" t="s">
        <v>159</v>
      </c>
      <c r="V690" s="22">
        <v>8217</v>
      </c>
    </row>
    <row r="691" spans="1:22" x14ac:dyDescent="0.3">
      <c r="A691" t="s">
        <v>1206</v>
      </c>
      <c r="H691" t="s">
        <v>192</v>
      </c>
      <c r="J691" s="23">
        <v>555006501000</v>
      </c>
      <c r="K691">
        <v>1089</v>
      </c>
      <c r="L691" t="s">
        <v>1210</v>
      </c>
      <c r="M691">
        <v>198809</v>
      </c>
      <c r="O691">
        <v>0</v>
      </c>
      <c r="P691" t="s">
        <v>63</v>
      </c>
      <c r="Q691" t="s">
        <v>124</v>
      </c>
      <c r="S691">
        <v>123</v>
      </c>
      <c r="U691" t="s">
        <v>159</v>
      </c>
      <c r="V691" s="22">
        <v>29226</v>
      </c>
    </row>
    <row r="692" spans="1:22" x14ac:dyDescent="0.3">
      <c r="A692" t="s">
        <v>1206</v>
      </c>
      <c r="H692" t="s">
        <v>192</v>
      </c>
      <c r="J692" s="23">
        <v>555006501000</v>
      </c>
      <c r="K692">
        <v>2008</v>
      </c>
      <c r="L692" t="s">
        <v>1211</v>
      </c>
      <c r="M692">
        <v>200810</v>
      </c>
      <c r="O692">
        <v>0</v>
      </c>
      <c r="P692" t="s">
        <v>63</v>
      </c>
      <c r="Q692" t="s">
        <v>124</v>
      </c>
      <c r="S692">
        <v>0</v>
      </c>
      <c r="U692" t="s">
        <v>159</v>
      </c>
      <c r="V692" s="22">
        <v>102286.83</v>
      </c>
    </row>
    <row r="693" spans="1:22" x14ac:dyDescent="0.3">
      <c r="A693" t="s">
        <v>1206</v>
      </c>
      <c r="H693" t="s">
        <v>192</v>
      </c>
      <c r="J693" s="23">
        <v>555006501000</v>
      </c>
      <c r="K693">
        <v>2017</v>
      </c>
      <c r="L693" t="s">
        <v>1212</v>
      </c>
      <c r="M693">
        <v>201711</v>
      </c>
      <c r="O693">
        <v>0</v>
      </c>
      <c r="P693" t="s">
        <v>63</v>
      </c>
      <c r="Q693" t="s">
        <v>124</v>
      </c>
      <c r="S693">
        <v>0</v>
      </c>
      <c r="U693" t="s">
        <v>159</v>
      </c>
      <c r="V693" s="22">
        <v>169389.84</v>
      </c>
    </row>
    <row r="694" spans="1:22" x14ac:dyDescent="0.3">
      <c r="A694" t="s">
        <v>1213</v>
      </c>
      <c r="H694" t="s">
        <v>192</v>
      </c>
      <c r="J694" s="23">
        <v>555006501200</v>
      </c>
      <c r="K694">
        <v>2008</v>
      </c>
      <c r="L694" t="s">
        <v>1214</v>
      </c>
      <c r="M694">
        <v>200810</v>
      </c>
      <c r="O694">
        <v>0</v>
      </c>
      <c r="P694" t="s">
        <v>63</v>
      </c>
      <c r="Q694" t="s">
        <v>124</v>
      </c>
      <c r="S694">
        <v>762</v>
      </c>
      <c r="U694" t="s">
        <v>159</v>
      </c>
      <c r="V694" s="22">
        <v>940466.74</v>
      </c>
    </row>
    <row r="695" spans="1:22" x14ac:dyDescent="0.3">
      <c r="A695" t="s">
        <v>1215</v>
      </c>
      <c r="H695" t="s">
        <v>192</v>
      </c>
      <c r="J695" s="23">
        <v>455006501200</v>
      </c>
      <c r="K695">
        <v>1084</v>
      </c>
      <c r="L695" t="s">
        <v>1216</v>
      </c>
      <c r="M695">
        <v>198309</v>
      </c>
      <c r="O695">
        <v>0</v>
      </c>
      <c r="P695" t="s">
        <v>63</v>
      </c>
      <c r="Q695">
        <v>20310</v>
      </c>
      <c r="S695">
        <v>162</v>
      </c>
      <c r="U695" t="s">
        <v>159</v>
      </c>
      <c r="V695" s="22">
        <v>24408.74</v>
      </c>
    </row>
    <row r="696" spans="1:22" x14ac:dyDescent="0.3">
      <c r="A696" t="s">
        <v>1215</v>
      </c>
      <c r="H696" t="s">
        <v>192</v>
      </c>
      <c r="J696" s="23">
        <v>455006501200</v>
      </c>
      <c r="K696">
        <v>1085</v>
      </c>
      <c r="L696" t="s">
        <v>1217</v>
      </c>
      <c r="M696">
        <v>198409</v>
      </c>
      <c r="O696">
        <v>0</v>
      </c>
      <c r="P696" t="s">
        <v>63</v>
      </c>
      <c r="Q696">
        <v>20310</v>
      </c>
      <c r="S696">
        <v>177</v>
      </c>
      <c r="U696" t="s">
        <v>159</v>
      </c>
      <c r="V696" s="22">
        <v>48105.27</v>
      </c>
    </row>
    <row r="697" spans="1:22" x14ac:dyDescent="0.3">
      <c r="A697" t="s">
        <v>1215</v>
      </c>
      <c r="H697" t="s">
        <v>192</v>
      </c>
      <c r="J697" s="23">
        <v>455006501200</v>
      </c>
      <c r="K697">
        <v>1086</v>
      </c>
      <c r="L697" t="s">
        <v>1218</v>
      </c>
      <c r="M697">
        <v>198509</v>
      </c>
      <c r="O697">
        <v>0</v>
      </c>
      <c r="P697" t="s">
        <v>63</v>
      </c>
      <c r="Q697">
        <v>20310</v>
      </c>
      <c r="S697">
        <v>717</v>
      </c>
      <c r="U697" t="s">
        <v>159</v>
      </c>
      <c r="V697" s="22">
        <v>208060.08</v>
      </c>
    </row>
    <row r="698" spans="1:22" x14ac:dyDescent="0.3">
      <c r="A698" t="s">
        <v>1215</v>
      </c>
      <c r="H698" t="s">
        <v>192</v>
      </c>
      <c r="J698" s="23">
        <v>455006501200</v>
      </c>
      <c r="K698">
        <v>1089</v>
      </c>
      <c r="L698" t="s">
        <v>1219</v>
      </c>
      <c r="M698">
        <v>198809</v>
      </c>
      <c r="O698">
        <v>0</v>
      </c>
      <c r="P698" t="s">
        <v>63</v>
      </c>
      <c r="Q698">
        <v>20310</v>
      </c>
      <c r="S698">
        <v>574</v>
      </c>
      <c r="U698" t="s">
        <v>159</v>
      </c>
      <c r="V698" s="22">
        <v>186016.52</v>
      </c>
    </row>
    <row r="699" spans="1:22" x14ac:dyDescent="0.3">
      <c r="A699" t="s">
        <v>1215</v>
      </c>
      <c r="H699" t="s">
        <v>192</v>
      </c>
      <c r="J699" s="23">
        <v>455006501200</v>
      </c>
      <c r="K699">
        <v>2017</v>
      </c>
      <c r="L699" t="s">
        <v>1220</v>
      </c>
      <c r="M699">
        <v>201708</v>
      </c>
      <c r="O699">
        <v>201808</v>
      </c>
      <c r="P699" t="s">
        <v>63</v>
      </c>
      <c r="Q699">
        <v>20310</v>
      </c>
      <c r="S699">
        <v>0</v>
      </c>
      <c r="U699" t="s">
        <v>159</v>
      </c>
      <c r="V699">
        <v>0</v>
      </c>
    </row>
    <row r="700" spans="1:22" x14ac:dyDescent="0.3">
      <c r="A700" t="s">
        <v>1215</v>
      </c>
      <c r="H700" t="s">
        <v>192</v>
      </c>
      <c r="J700" s="23">
        <v>555006501200</v>
      </c>
      <c r="K700">
        <v>1084</v>
      </c>
      <c r="L700" t="s">
        <v>1221</v>
      </c>
      <c r="M700">
        <v>198309</v>
      </c>
      <c r="O700">
        <v>0</v>
      </c>
      <c r="P700" t="s">
        <v>63</v>
      </c>
      <c r="Q700" t="s">
        <v>124</v>
      </c>
      <c r="S700">
        <v>162</v>
      </c>
      <c r="U700" t="s">
        <v>159</v>
      </c>
      <c r="V700" s="22">
        <v>14746</v>
      </c>
    </row>
    <row r="701" spans="1:22" x14ac:dyDescent="0.3">
      <c r="A701" t="s">
        <v>1215</v>
      </c>
      <c r="H701" t="s">
        <v>192</v>
      </c>
      <c r="J701" s="23">
        <v>555006501200</v>
      </c>
      <c r="K701">
        <v>1085</v>
      </c>
      <c r="L701" t="s">
        <v>1222</v>
      </c>
      <c r="M701">
        <v>198409</v>
      </c>
      <c r="O701">
        <v>0</v>
      </c>
      <c r="P701" t="s">
        <v>63</v>
      </c>
      <c r="Q701" t="s">
        <v>124</v>
      </c>
      <c r="S701">
        <v>177</v>
      </c>
      <c r="U701" t="s">
        <v>159</v>
      </c>
      <c r="V701" s="22">
        <v>29063</v>
      </c>
    </row>
    <row r="702" spans="1:22" x14ac:dyDescent="0.3">
      <c r="A702" t="s">
        <v>1215</v>
      </c>
      <c r="H702" t="s">
        <v>192</v>
      </c>
      <c r="J702" s="23">
        <v>555006501200</v>
      </c>
      <c r="K702">
        <v>1086</v>
      </c>
      <c r="L702" t="s">
        <v>1223</v>
      </c>
      <c r="M702">
        <v>198509</v>
      </c>
      <c r="O702">
        <v>0</v>
      </c>
      <c r="P702" t="s">
        <v>63</v>
      </c>
      <c r="Q702" t="s">
        <v>124</v>
      </c>
      <c r="S702">
        <v>717</v>
      </c>
      <c r="U702" t="s">
        <v>159</v>
      </c>
      <c r="V702" s="22">
        <v>2428498.5299999998</v>
      </c>
    </row>
    <row r="703" spans="1:22" x14ac:dyDescent="0.3">
      <c r="A703" t="s">
        <v>1215</v>
      </c>
      <c r="H703" t="s">
        <v>192</v>
      </c>
      <c r="J703" s="23">
        <v>555006501200</v>
      </c>
      <c r="K703">
        <v>1089</v>
      </c>
      <c r="L703" t="s">
        <v>1224</v>
      </c>
      <c r="M703">
        <v>198809</v>
      </c>
      <c r="O703">
        <v>0</v>
      </c>
      <c r="P703" t="s">
        <v>63</v>
      </c>
      <c r="Q703" t="s">
        <v>124</v>
      </c>
      <c r="S703">
        <v>574</v>
      </c>
      <c r="U703" t="s">
        <v>159</v>
      </c>
      <c r="V703" s="22">
        <v>112382</v>
      </c>
    </row>
    <row r="704" spans="1:22" x14ac:dyDescent="0.3">
      <c r="A704" t="s">
        <v>1215</v>
      </c>
      <c r="H704" t="s">
        <v>192</v>
      </c>
      <c r="J704" s="23">
        <v>555006501200</v>
      </c>
      <c r="K704">
        <v>2017</v>
      </c>
      <c r="L704" t="s">
        <v>1225</v>
      </c>
      <c r="M704">
        <v>201712</v>
      </c>
      <c r="O704">
        <v>201808</v>
      </c>
      <c r="P704" t="s">
        <v>63</v>
      </c>
      <c r="Q704" t="s">
        <v>124</v>
      </c>
      <c r="S704">
        <v>0</v>
      </c>
      <c r="U704" t="s">
        <v>159</v>
      </c>
      <c r="V704">
        <v>0</v>
      </c>
    </row>
    <row r="705" spans="1:22" x14ac:dyDescent="0.3">
      <c r="A705" t="s">
        <v>1226</v>
      </c>
      <c r="H705" t="s">
        <v>192</v>
      </c>
      <c r="J705" s="23">
        <v>555006501600</v>
      </c>
      <c r="K705">
        <v>2008</v>
      </c>
      <c r="L705" t="s">
        <v>1227</v>
      </c>
      <c r="M705">
        <v>200810</v>
      </c>
      <c r="O705">
        <v>0</v>
      </c>
      <c r="P705" t="s">
        <v>63</v>
      </c>
      <c r="Q705" t="s">
        <v>124</v>
      </c>
      <c r="S705">
        <v>60</v>
      </c>
      <c r="U705" t="s">
        <v>159</v>
      </c>
      <c r="V705" s="22">
        <v>55319.41</v>
      </c>
    </row>
    <row r="706" spans="1:22" x14ac:dyDescent="0.3">
      <c r="A706" t="s">
        <v>1228</v>
      </c>
      <c r="H706" t="s">
        <v>192</v>
      </c>
      <c r="J706" s="23">
        <v>455006501600</v>
      </c>
      <c r="K706">
        <v>1085</v>
      </c>
      <c r="L706" t="s">
        <v>1229</v>
      </c>
      <c r="M706">
        <v>198409</v>
      </c>
      <c r="O706">
        <v>0</v>
      </c>
      <c r="P706" t="s">
        <v>63</v>
      </c>
      <c r="Q706">
        <v>20310</v>
      </c>
      <c r="S706">
        <v>149</v>
      </c>
      <c r="U706" t="s">
        <v>159</v>
      </c>
      <c r="V706" s="22">
        <v>59948.47</v>
      </c>
    </row>
    <row r="707" spans="1:22" x14ac:dyDescent="0.3">
      <c r="A707" t="s">
        <v>1228</v>
      </c>
      <c r="H707" t="s">
        <v>192</v>
      </c>
      <c r="J707" s="23">
        <v>455006501600</v>
      </c>
      <c r="K707">
        <v>1089</v>
      </c>
      <c r="L707" t="s">
        <v>1230</v>
      </c>
      <c r="M707">
        <v>198809</v>
      </c>
      <c r="O707">
        <v>0</v>
      </c>
      <c r="P707" t="s">
        <v>63</v>
      </c>
      <c r="Q707">
        <v>20310</v>
      </c>
      <c r="S707">
        <v>630</v>
      </c>
      <c r="U707" t="s">
        <v>159</v>
      </c>
      <c r="V707" s="22">
        <v>304015.90999999997</v>
      </c>
    </row>
    <row r="708" spans="1:22" x14ac:dyDescent="0.3">
      <c r="A708" t="s">
        <v>1228</v>
      </c>
      <c r="H708" t="s">
        <v>192</v>
      </c>
      <c r="J708" s="23">
        <v>555006501600</v>
      </c>
      <c r="K708">
        <v>1085</v>
      </c>
      <c r="L708" t="s">
        <v>1231</v>
      </c>
      <c r="M708">
        <v>198409</v>
      </c>
      <c r="O708">
        <v>0</v>
      </c>
      <c r="P708" t="s">
        <v>63</v>
      </c>
      <c r="Q708" t="s">
        <v>124</v>
      </c>
      <c r="S708">
        <v>149</v>
      </c>
      <c r="U708" t="s">
        <v>159</v>
      </c>
      <c r="V708" s="22">
        <v>36218</v>
      </c>
    </row>
    <row r="709" spans="1:22" x14ac:dyDescent="0.3">
      <c r="A709" t="s">
        <v>1228</v>
      </c>
      <c r="H709" t="s">
        <v>192</v>
      </c>
      <c r="J709" s="23">
        <v>555006501600</v>
      </c>
      <c r="K709">
        <v>1089</v>
      </c>
      <c r="L709" t="s">
        <v>1232</v>
      </c>
      <c r="M709">
        <v>198809</v>
      </c>
      <c r="O709">
        <v>0</v>
      </c>
      <c r="P709" t="s">
        <v>63</v>
      </c>
      <c r="Q709" t="s">
        <v>124</v>
      </c>
      <c r="S709">
        <v>630</v>
      </c>
      <c r="U709" t="s">
        <v>159</v>
      </c>
      <c r="V709" s="22">
        <v>183671.75</v>
      </c>
    </row>
    <row r="710" spans="1:22" x14ac:dyDescent="0.3">
      <c r="A710" t="s">
        <v>1233</v>
      </c>
      <c r="E710" t="s">
        <v>241</v>
      </c>
      <c r="H710" t="s">
        <v>192</v>
      </c>
      <c r="J710" s="23">
        <v>455006502400</v>
      </c>
      <c r="K710">
        <v>1069</v>
      </c>
      <c r="L710" t="s">
        <v>1234</v>
      </c>
      <c r="M710">
        <v>196809</v>
      </c>
      <c r="O710">
        <v>0</v>
      </c>
      <c r="P710" t="s">
        <v>63</v>
      </c>
      <c r="Q710">
        <v>20310</v>
      </c>
      <c r="S710" s="101">
        <v>3231</v>
      </c>
      <c r="U710" t="s">
        <v>159</v>
      </c>
      <c r="V710" s="22">
        <v>171757.46</v>
      </c>
    </row>
    <row r="711" spans="1:22" x14ac:dyDescent="0.3">
      <c r="A711" t="s">
        <v>1233</v>
      </c>
      <c r="J711" s="23">
        <v>455006502400</v>
      </c>
      <c r="K711">
        <v>1089</v>
      </c>
      <c r="L711" t="s">
        <v>1235</v>
      </c>
      <c r="M711">
        <v>198809</v>
      </c>
      <c r="O711">
        <v>0</v>
      </c>
      <c r="P711" t="s">
        <v>63</v>
      </c>
      <c r="Q711">
        <v>20310</v>
      </c>
      <c r="S711">
        <v>239</v>
      </c>
      <c r="U711" t="s">
        <v>159</v>
      </c>
      <c r="V711" s="22">
        <v>207748.69</v>
      </c>
    </row>
    <row r="712" spans="1:22" x14ac:dyDescent="0.3">
      <c r="A712" t="s">
        <v>1233</v>
      </c>
      <c r="H712" t="s">
        <v>192</v>
      </c>
      <c r="J712" s="23">
        <v>455006502400</v>
      </c>
      <c r="K712">
        <v>2016</v>
      </c>
      <c r="L712" t="s">
        <v>1236</v>
      </c>
      <c r="M712">
        <v>201612</v>
      </c>
      <c r="O712">
        <v>0</v>
      </c>
      <c r="P712" t="s">
        <v>63</v>
      </c>
      <c r="Q712">
        <v>20310</v>
      </c>
      <c r="S712">
        <v>0</v>
      </c>
      <c r="U712" t="s">
        <v>159</v>
      </c>
      <c r="V712" s="22">
        <v>422680.87</v>
      </c>
    </row>
    <row r="713" spans="1:22" x14ac:dyDescent="0.3">
      <c r="A713" t="s">
        <v>1233</v>
      </c>
      <c r="J713" s="23">
        <v>455006502400</v>
      </c>
      <c r="K713">
        <v>2018</v>
      </c>
      <c r="L713" t="s">
        <v>1237</v>
      </c>
      <c r="M713">
        <v>198809</v>
      </c>
      <c r="O713">
        <v>0</v>
      </c>
      <c r="P713" t="s">
        <v>63</v>
      </c>
      <c r="Q713">
        <v>20310</v>
      </c>
      <c r="S713">
        <v>0</v>
      </c>
      <c r="U713" t="s">
        <v>159</v>
      </c>
      <c r="V713" s="22">
        <v>5175.37</v>
      </c>
    </row>
    <row r="714" spans="1:22" x14ac:dyDescent="0.3">
      <c r="A714" t="s">
        <v>1233</v>
      </c>
      <c r="E714" t="s">
        <v>241</v>
      </c>
      <c r="H714" t="s">
        <v>192</v>
      </c>
      <c r="J714" s="23">
        <v>555006502400</v>
      </c>
      <c r="K714">
        <v>1069</v>
      </c>
      <c r="L714" t="s">
        <v>1238</v>
      </c>
      <c r="M714">
        <v>196809</v>
      </c>
      <c r="O714">
        <v>0</v>
      </c>
      <c r="P714" t="s">
        <v>63</v>
      </c>
      <c r="Q714" t="s">
        <v>124</v>
      </c>
      <c r="S714" s="101">
        <v>3231</v>
      </c>
      <c r="U714" t="s">
        <v>159</v>
      </c>
      <c r="V714" s="22">
        <v>103767.67999999999</v>
      </c>
    </row>
    <row r="715" spans="1:22" x14ac:dyDescent="0.3">
      <c r="A715" t="s">
        <v>1233</v>
      </c>
      <c r="H715" t="s">
        <v>192</v>
      </c>
      <c r="J715" s="23">
        <v>555006502400</v>
      </c>
      <c r="K715">
        <v>1089</v>
      </c>
      <c r="L715" t="s">
        <v>1239</v>
      </c>
      <c r="M715">
        <v>198809</v>
      </c>
      <c r="O715">
        <v>0</v>
      </c>
      <c r="P715" t="s">
        <v>63</v>
      </c>
      <c r="Q715" t="s">
        <v>124</v>
      </c>
      <c r="S715">
        <v>239</v>
      </c>
      <c r="U715" t="s">
        <v>159</v>
      </c>
      <c r="V715" s="22">
        <v>125512</v>
      </c>
    </row>
    <row r="716" spans="1:22" x14ac:dyDescent="0.3">
      <c r="A716" t="s">
        <v>1233</v>
      </c>
      <c r="H716" t="s">
        <v>192</v>
      </c>
      <c r="J716" s="23">
        <v>555006502400</v>
      </c>
      <c r="K716">
        <v>2016</v>
      </c>
      <c r="L716" t="s">
        <v>1240</v>
      </c>
      <c r="M716">
        <v>201612</v>
      </c>
      <c r="O716">
        <v>0</v>
      </c>
      <c r="P716" t="s">
        <v>63</v>
      </c>
      <c r="Q716" t="s">
        <v>124</v>
      </c>
      <c r="S716">
        <v>0</v>
      </c>
      <c r="U716" t="s">
        <v>159</v>
      </c>
      <c r="V716" s="22">
        <v>1848232.56</v>
      </c>
    </row>
    <row r="717" spans="1:22" x14ac:dyDescent="0.3">
      <c r="A717" t="s">
        <v>1233</v>
      </c>
      <c r="J717" s="23">
        <v>555006502400</v>
      </c>
      <c r="K717">
        <v>2018</v>
      </c>
      <c r="L717" t="s">
        <v>1241</v>
      </c>
      <c r="M717">
        <v>201809</v>
      </c>
      <c r="O717">
        <v>0</v>
      </c>
      <c r="P717" t="s">
        <v>63</v>
      </c>
      <c r="Q717" t="s">
        <v>124</v>
      </c>
      <c r="S717">
        <v>0</v>
      </c>
      <c r="U717" t="s">
        <v>159</v>
      </c>
      <c r="V717" s="22">
        <v>32878.83</v>
      </c>
    </row>
    <row r="718" spans="1:22" x14ac:dyDescent="0.3">
      <c r="A718" t="s">
        <v>1242</v>
      </c>
      <c r="H718" t="s">
        <v>192</v>
      </c>
      <c r="J718" s="23">
        <v>455006503000</v>
      </c>
      <c r="K718">
        <v>1089</v>
      </c>
      <c r="L718" t="s">
        <v>1243</v>
      </c>
      <c r="M718">
        <v>198809</v>
      </c>
      <c r="O718">
        <v>0</v>
      </c>
      <c r="P718" t="s">
        <v>63</v>
      </c>
      <c r="Q718">
        <v>20310</v>
      </c>
      <c r="S718">
        <v>824</v>
      </c>
      <c r="U718" t="s">
        <v>159</v>
      </c>
      <c r="V718" s="22">
        <v>600700.94999999995</v>
      </c>
    </row>
    <row r="719" spans="1:22" x14ac:dyDescent="0.3">
      <c r="A719" t="s">
        <v>1242</v>
      </c>
      <c r="H719" t="s">
        <v>192</v>
      </c>
      <c r="J719" s="23">
        <v>555006503000</v>
      </c>
      <c r="K719">
        <v>1089</v>
      </c>
      <c r="L719" t="s">
        <v>1244</v>
      </c>
      <c r="M719">
        <v>198809</v>
      </c>
      <c r="O719">
        <v>0</v>
      </c>
      <c r="P719" t="s">
        <v>63</v>
      </c>
      <c r="Q719" t="s">
        <v>124</v>
      </c>
      <c r="S719">
        <v>824</v>
      </c>
      <c r="U719" t="s">
        <v>159</v>
      </c>
      <c r="V719" s="22">
        <v>362914</v>
      </c>
    </row>
    <row r="720" spans="1:22" x14ac:dyDescent="0.3">
      <c r="A720" t="s">
        <v>1245</v>
      </c>
      <c r="H720" t="s">
        <v>192</v>
      </c>
      <c r="J720" s="23">
        <v>455006503600</v>
      </c>
      <c r="K720">
        <v>2008</v>
      </c>
      <c r="L720" t="s">
        <v>1246</v>
      </c>
      <c r="M720">
        <v>200810</v>
      </c>
      <c r="O720">
        <v>0</v>
      </c>
      <c r="P720" t="s">
        <v>63</v>
      </c>
      <c r="Q720">
        <v>20310</v>
      </c>
      <c r="S720" s="101">
        <v>3406</v>
      </c>
      <c r="U720" t="s">
        <v>159</v>
      </c>
      <c r="V720" s="22">
        <v>293222.23</v>
      </c>
    </row>
    <row r="721" spans="1:22" x14ac:dyDescent="0.3">
      <c r="A721" t="s">
        <v>1245</v>
      </c>
      <c r="H721" t="s">
        <v>192</v>
      </c>
      <c r="J721" s="23">
        <v>555006503600</v>
      </c>
      <c r="K721">
        <v>2008</v>
      </c>
      <c r="L721" t="s">
        <v>1247</v>
      </c>
      <c r="M721">
        <v>200810</v>
      </c>
      <c r="O721">
        <v>0</v>
      </c>
      <c r="P721" t="s">
        <v>63</v>
      </c>
      <c r="Q721" t="s">
        <v>124</v>
      </c>
      <c r="S721" s="101">
        <v>3406</v>
      </c>
      <c r="U721" t="s">
        <v>159</v>
      </c>
      <c r="V721" s="22">
        <v>9434348.5600000005</v>
      </c>
    </row>
    <row r="722" spans="1:22" x14ac:dyDescent="0.3">
      <c r="A722" t="s">
        <v>1248</v>
      </c>
      <c r="H722" t="s">
        <v>192</v>
      </c>
      <c r="J722" s="23">
        <v>455006500400</v>
      </c>
      <c r="K722">
        <v>1089</v>
      </c>
      <c r="L722" t="s">
        <v>1249</v>
      </c>
      <c r="M722">
        <v>198809</v>
      </c>
      <c r="O722">
        <v>0</v>
      </c>
      <c r="P722" t="s">
        <v>63</v>
      </c>
      <c r="Q722">
        <v>20310</v>
      </c>
      <c r="S722">
        <v>6</v>
      </c>
      <c r="U722" t="s">
        <v>159</v>
      </c>
      <c r="V722" s="22">
        <v>1475.6</v>
      </c>
    </row>
    <row r="723" spans="1:22" x14ac:dyDescent="0.3">
      <c r="A723" t="s">
        <v>1248</v>
      </c>
      <c r="H723" t="s">
        <v>192</v>
      </c>
      <c r="J723" s="23">
        <v>555006500400</v>
      </c>
      <c r="K723">
        <v>1089</v>
      </c>
      <c r="L723" t="s">
        <v>1250</v>
      </c>
      <c r="M723">
        <v>198809</v>
      </c>
      <c r="O723">
        <v>0</v>
      </c>
      <c r="P723" t="s">
        <v>63</v>
      </c>
      <c r="Q723" t="s">
        <v>124</v>
      </c>
      <c r="S723">
        <v>6</v>
      </c>
      <c r="U723" t="s">
        <v>159</v>
      </c>
      <c r="V723">
        <v>891.46</v>
      </c>
    </row>
    <row r="724" spans="1:22" x14ac:dyDescent="0.3">
      <c r="A724" t="s">
        <v>1251</v>
      </c>
      <c r="H724" t="s">
        <v>192</v>
      </c>
      <c r="J724" s="23">
        <v>555006504200</v>
      </c>
      <c r="K724">
        <v>2008</v>
      </c>
      <c r="L724" t="s">
        <v>1252</v>
      </c>
      <c r="M724">
        <v>200810</v>
      </c>
      <c r="O724">
        <v>0</v>
      </c>
      <c r="P724" t="s">
        <v>63</v>
      </c>
      <c r="Q724" t="s">
        <v>124</v>
      </c>
      <c r="S724">
        <v>539</v>
      </c>
      <c r="U724" t="s">
        <v>159</v>
      </c>
      <c r="V724" s="22">
        <v>2016882.44</v>
      </c>
    </row>
    <row r="725" spans="1:22" x14ac:dyDescent="0.3">
      <c r="A725" t="s">
        <v>1253</v>
      </c>
      <c r="H725" t="s">
        <v>192</v>
      </c>
      <c r="J725" s="23">
        <v>455006500600</v>
      </c>
      <c r="K725">
        <v>1089</v>
      </c>
      <c r="L725" t="s">
        <v>1254</v>
      </c>
      <c r="M725">
        <v>198809</v>
      </c>
      <c r="O725">
        <v>0</v>
      </c>
      <c r="P725" t="s">
        <v>63</v>
      </c>
      <c r="Q725">
        <v>20310</v>
      </c>
      <c r="S725">
        <v>534</v>
      </c>
      <c r="U725" t="s">
        <v>159</v>
      </c>
      <c r="V725" s="22">
        <v>76160.14</v>
      </c>
    </row>
    <row r="726" spans="1:22" x14ac:dyDescent="0.3">
      <c r="A726" t="s">
        <v>1253</v>
      </c>
      <c r="H726" t="s">
        <v>192</v>
      </c>
      <c r="J726" s="23">
        <v>555006500600</v>
      </c>
      <c r="K726">
        <v>1089</v>
      </c>
      <c r="L726" t="s">
        <v>1255</v>
      </c>
      <c r="M726">
        <v>198809</v>
      </c>
      <c r="O726">
        <v>0</v>
      </c>
      <c r="P726" t="s">
        <v>63</v>
      </c>
      <c r="Q726" t="s">
        <v>124</v>
      </c>
      <c r="S726">
        <v>534</v>
      </c>
      <c r="U726" t="s">
        <v>159</v>
      </c>
      <c r="V726" s="22">
        <v>46012</v>
      </c>
    </row>
    <row r="727" spans="1:22" x14ac:dyDescent="0.3">
      <c r="A727" t="s">
        <v>1256</v>
      </c>
      <c r="E727" t="s">
        <v>241</v>
      </c>
      <c r="H727" t="s">
        <v>192</v>
      </c>
      <c r="J727" s="23">
        <v>455006500800</v>
      </c>
      <c r="K727">
        <v>1072</v>
      </c>
      <c r="L727" t="s">
        <v>1257</v>
      </c>
      <c r="M727">
        <v>197109</v>
      </c>
      <c r="O727">
        <v>0</v>
      </c>
      <c r="P727" t="s">
        <v>63</v>
      </c>
      <c r="Q727">
        <v>20310</v>
      </c>
      <c r="S727" s="101">
        <v>1650</v>
      </c>
      <c r="U727" t="s">
        <v>159</v>
      </c>
      <c r="V727" s="22">
        <v>20674</v>
      </c>
    </row>
    <row r="728" spans="1:22" x14ac:dyDescent="0.3">
      <c r="A728" t="s">
        <v>1256</v>
      </c>
      <c r="H728" t="s">
        <v>192</v>
      </c>
      <c r="J728" s="23">
        <v>455006500800</v>
      </c>
      <c r="K728">
        <v>1089</v>
      </c>
      <c r="L728" t="s">
        <v>1258</v>
      </c>
      <c r="M728">
        <v>198809</v>
      </c>
      <c r="O728">
        <v>0</v>
      </c>
      <c r="P728" t="s">
        <v>63</v>
      </c>
      <c r="Q728">
        <v>20310</v>
      </c>
      <c r="S728">
        <v>352</v>
      </c>
      <c r="U728" t="s">
        <v>159</v>
      </c>
      <c r="V728" s="22">
        <v>88363.53</v>
      </c>
    </row>
    <row r="729" spans="1:22" x14ac:dyDescent="0.3">
      <c r="A729" t="s">
        <v>1256</v>
      </c>
      <c r="E729" t="s">
        <v>241</v>
      </c>
      <c r="H729" t="s">
        <v>192</v>
      </c>
      <c r="J729" s="23">
        <v>555006500800</v>
      </c>
      <c r="K729">
        <v>1072</v>
      </c>
      <c r="L729" t="s">
        <v>1259</v>
      </c>
      <c r="M729">
        <v>197109</v>
      </c>
      <c r="O729">
        <v>0</v>
      </c>
      <c r="P729" t="s">
        <v>63</v>
      </c>
      <c r="Q729" t="s">
        <v>124</v>
      </c>
      <c r="S729" s="101">
        <v>1650</v>
      </c>
      <c r="U729" t="s">
        <v>159</v>
      </c>
      <c r="V729" s="22">
        <v>12491</v>
      </c>
    </row>
    <row r="730" spans="1:22" x14ac:dyDescent="0.3">
      <c r="A730" t="s">
        <v>1256</v>
      </c>
      <c r="H730" t="s">
        <v>192</v>
      </c>
      <c r="J730" s="23">
        <v>555006500800</v>
      </c>
      <c r="K730">
        <v>1089</v>
      </c>
      <c r="L730" t="s">
        <v>1260</v>
      </c>
      <c r="M730">
        <v>198809</v>
      </c>
      <c r="O730">
        <v>0</v>
      </c>
      <c r="P730" t="s">
        <v>63</v>
      </c>
      <c r="Q730" t="s">
        <v>124</v>
      </c>
      <c r="S730">
        <v>352</v>
      </c>
      <c r="U730" t="s">
        <v>159</v>
      </c>
      <c r="V730" s="22">
        <v>53385</v>
      </c>
    </row>
    <row r="731" spans="1:22" x14ac:dyDescent="0.3">
      <c r="A731" t="s">
        <v>1261</v>
      </c>
      <c r="E731" t="s">
        <v>241</v>
      </c>
      <c r="H731" t="s">
        <v>192</v>
      </c>
      <c r="J731" s="23">
        <v>456006500010</v>
      </c>
      <c r="K731">
        <v>780</v>
      </c>
      <c r="L731" t="s">
        <v>1262</v>
      </c>
      <c r="M731">
        <v>198809</v>
      </c>
      <c r="O731">
        <v>0</v>
      </c>
      <c r="P731" t="s">
        <v>63</v>
      </c>
      <c r="Q731">
        <v>20310</v>
      </c>
      <c r="S731">
        <v>1</v>
      </c>
      <c r="U731" t="s">
        <v>132</v>
      </c>
      <c r="V731" s="22">
        <v>120379.87</v>
      </c>
    </row>
    <row r="732" spans="1:22" x14ac:dyDescent="0.3">
      <c r="A732" t="s">
        <v>1261</v>
      </c>
      <c r="E732" t="s">
        <v>241</v>
      </c>
      <c r="H732" t="s">
        <v>192</v>
      </c>
      <c r="J732" s="23">
        <v>556006500010</v>
      </c>
      <c r="K732">
        <v>780</v>
      </c>
      <c r="L732" t="s">
        <v>1263</v>
      </c>
      <c r="M732">
        <v>198809</v>
      </c>
      <c r="O732">
        <v>0</v>
      </c>
      <c r="P732" t="s">
        <v>63</v>
      </c>
      <c r="Q732" t="s">
        <v>124</v>
      </c>
      <c r="S732">
        <v>1</v>
      </c>
      <c r="U732" t="s">
        <v>132</v>
      </c>
      <c r="V732" s="22">
        <v>72728</v>
      </c>
    </row>
    <row r="733" spans="1:22" x14ac:dyDescent="0.3">
      <c r="A733" t="s">
        <v>1264</v>
      </c>
      <c r="E733" t="s">
        <v>241</v>
      </c>
      <c r="H733" t="s">
        <v>192</v>
      </c>
      <c r="J733" s="23">
        <v>456006500010</v>
      </c>
      <c r="K733">
        <v>790</v>
      </c>
      <c r="L733" t="s">
        <v>1265</v>
      </c>
      <c r="M733">
        <v>199405</v>
      </c>
      <c r="O733">
        <v>0</v>
      </c>
      <c r="P733" t="s">
        <v>63</v>
      </c>
      <c r="Q733">
        <v>20310</v>
      </c>
      <c r="S733">
        <v>3</v>
      </c>
      <c r="U733" t="s">
        <v>132</v>
      </c>
      <c r="V733" s="22">
        <v>298710.84000000003</v>
      </c>
    </row>
    <row r="734" spans="1:22" x14ac:dyDescent="0.3">
      <c r="A734" t="s">
        <v>1264</v>
      </c>
      <c r="E734" t="s">
        <v>241</v>
      </c>
      <c r="H734" t="s">
        <v>192</v>
      </c>
      <c r="J734" s="23">
        <v>556006500010</v>
      </c>
      <c r="K734">
        <v>790</v>
      </c>
      <c r="L734" t="s">
        <v>1266</v>
      </c>
      <c r="M734">
        <v>199405</v>
      </c>
      <c r="O734">
        <v>0</v>
      </c>
      <c r="P734" t="s">
        <v>63</v>
      </c>
      <c r="Q734" t="s">
        <v>124</v>
      </c>
      <c r="S734">
        <v>3</v>
      </c>
      <c r="U734" t="s">
        <v>132</v>
      </c>
      <c r="V734" s="22">
        <v>180466</v>
      </c>
    </row>
    <row r="735" spans="1:22" x14ac:dyDescent="0.3">
      <c r="A735" t="s">
        <v>1267</v>
      </c>
      <c r="E735" t="s">
        <v>1268</v>
      </c>
      <c r="H735" t="s">
        <v>192</v>
      </c>
      <c r="J735" s="23">
        <v>453006500156</v>
      </c>
      <c r="K735">
        <v>910</v>
      </c>
      <c r="L735" t="s">
        <v>1269</v>
      </c>
      <c r="M735">
        <v>199512</v>
      </c>
      <c r="O735">
        <v>0</v>
      </c>
      <c r="P735" t="s">
        <v>63</v>
      </c>
      <c r="Q735">
        <v>20310</v>
      </c>
      <c r="S735">
        <v>0</v>
      </c>
      <c r="V735" s="22">
        <v>368661.34</v>
      </c>
    </row>
    <row r="736" spans="1:22" x14ac:dyDescent="0.3">
      <c r="A736" t="s">
        <v>1267</v>
      </c>
      <c r="E736" t="s">
        <v>1268</v>
      </c>
      <c r="H736" t="s">
        <v>192</v>
      </c>
      <c r="J736" s="23">
        <v>553006500156</v>
      </c>
      <c r="K736">
        <v>910</v>
      </c>
      <c r="L736" t="s">
        <v>1270</v>
      </c>
      <c r="M736">
        <v>199512</v>
      </c>
      <c r="O736">
        <v>0</v>
      </c>
      <c r="P736" t="s">
        <v>63</v>
      </c>
      <c r="Q736" t="s">
        <v>124</v>
      </c>
      <c r="S736">
        <v>0</v>
      </c>
      <c r="V736" s="22">
        <v>222727</v>
      </c>
    </row>
    <row r="737" spans="1:22" x14ac:dyDescent="0.3">
      <c r="A737" t="s">
        <v>1271</v>
      </c>
      <c r="E737" t="s">
        <v>1268</v>
      </c>
      <c r="H737" t="s">
        <v>192</v>
      </c>
      <c r="J737" s="23">
        <v>553006500510</v>
      </c>
      <c r="K737">
        <v>910</v>
      </c>
      <c r="L737" t="s">
        <v>1272</v>
      </c>
      <c r="M737">
        <v>201709</v>
      </c>
      <c r="O737">
        <v>0</v>
      </c>
      <c r="P737" t="s">
        <v>63</v>
      </c>
      <c r="Q737" t="s">
        <v>124</v>
      </c>
      <c r="S737">
        <v>0</v>
      </c>
      <c r="V737" s="22">
        <v>149064.71</v>
      </c>
    </row>
    <row r="738" spans="1:22" x14ac:dyDescent="0.3">
      <c r="A738" t="s">
        <v>1273</v>
      </c>
      <c r="E738" t="s">
        <v>1268</v>
      </c>
      <c r="H738" t="s">
        <v>192</v>
      </c>
      <c r="J738" s="23">
        <v>453006500156</v>
      </c>
      <c r="K738">
        <v>270</v>
      </c>
      <c r="L738" t="s">
        <v>1274</v>
      </c>
      <c r="M738">
        <v>199612</v>
      </c>
      <c r="O738">
        <v>0</v>
      </c>
      <c r="P738" t="s">
        <v>63</v>
      </c>
      <c r="Q738">
        <v>20310</v>
      </c>
      <c r="S738">
        <v>0</v>
      </c>
      <c r="V738" s="22">
        <v>5844.66</v>
      </c>
    </row>
    <row r="739" spans="1:22" x14ac:dyDescent="0.3">
      <c r="A739" t="s">
        <v>1273</v>
      </c>
      <c r="E739" t="s">
        <v>1268</v>
      </c>
      <c r="H739" t="s">
        <v>192</v>
      </c>
      <c r="J739" s="23">
        <v>553006500156</v>
      </c>
      <c r="K739">
        <v>270</v>
      </c>
      <c r="L739" t="s">
        <v>1275</v>
      </c>
      <c r="M739">
        <v>199612</v>
      </c>
      <c r="O739">
        <v>0</v>
      </c>
      <c r="P739" t="s">
        <v>63</v>
      </c>
      <c r="Q739" t="s">
        <v>124</v>
      </c>
      <c r="S739">
        <v>0</v>
      </c>
      <c r="V739" s="22">
        <v>3531</v>
      </c>
    </row>
    <row r="740" spans="1:22" x14ac:dyDescent="0.3">
      <c r="A740" t="s">
        <v>1276</v>
      </c>
      <c r="E740" t="s">
        <v>1268</v>
      </c>
      <c r="H740" t="s">
        <v>192</v>
      </c>
      <c r="J740" s="23">
        <v>453006500156</v>
      </c>
      <c r="K740">
        <v>670</v>
      </c>
      <c r="L740" t="s">
        <v>1277</v>
      </c>
      <c r="M740">
        <v>199612</v>
      </c>
      <c r="O740">
        <v>0</v>
      </c>
      <c r="P740" t="s">
        <v>63</v>
      </c>
      <c r="Q740">
        <v>20310</v>
      </c>
      <c r="S740">
        <v>0</v>
      </c>
      <c r="V740" s="22">
        <v>2640.71</v>
      </c>
    </row>
    <row r="741" spans="1:22" x14ac:dyDescent="0.3">
      <c r="A741" t="s">
        <v>1278</v>
      </c>
      <c r="E741" t="s">
        <v>1268</v>
      </c>
      <c r="H741" t="s">
        <v>192</v>
      </c>
      <c r="J741" s="23">
        <v>453006500185</v>
      </c>
      <c r="K741">
        <v>910</v>
      </c>
      <c r="L741" t="s">
        <v>1279</v>
      </c>
      <c r="M741">
        <v>195409</v>
      </c>
      <c r="O741">
        <v>0</v>
      </c>
      <c r="P741" t="s">
        <v>63</v>
      </c>
      <c r="Q741">
        <v>20310</v>
      </c>
      <c r="S741">
        <v>0</v>
      </c>
      <c r="V741" s="22">
        <v>225450.77</v>
      </c>
    </row>
    <row r="742" spans="1:22" x14ac:dyDescent="0.3">
      <c r="A742" t="s">
        <v>1278</v>
      </c>
      <c r="E742" t="s">
        <v>241</v>
      </c>
      <c r="H742" t="s">
        <v>192</v>
      </c>
      <c r="J742" s="23">
        <v>453006500579</v>
      </c>
      <c r="K742">
        <v>910</v>
      </c>
      <c r="L742" t="s">
        <v>1280</v>
      </c>
      <c r="M742">
        <v>201610</v>
      </c>
      <c r="O742">
        <v>0</v>
      </c>
      <c r="P742" t="s">
        <v>63</v>
      </c>
      <c r="Q742">
        <v>20310</v>
      </c>
      <c r="S742">
        <v>0</v>
      </c>
      <c r="V742" s="22">
        <v>5304.61</v>
      </c>
    </row>
    <row r="743" spans="1:22" x14ac:dyDescent="0.3">
      <c r="A743" t="s">
        <v>1278</v>
      </c>
      <c r="E743" t="s">
        <v>1268</v>
      </c>
      <c r="H743" t="s">
        <v>192</v>
      </c>
      <c r="J743" s="23">
        <v>553006500185</v>
      </c>
      <c r="K743">
        <v>910</v>
      </c>
      <c r="L743" t="s">
        <v>1281</v>
      </c>
      <c r="M743">
        <v>195409</v>
      </c>
      <c r="O743">
        <v>0</v>
      </c>
      <c r="P743" t="s">
        <v>63</v>
      </c>
      <c r="Q743" t="s">
        <v>124</v>
      </c>
      <c r="S743">
        <v>0</v>
      </c>
      <c r="V743" s="22">
        <v>136196.28</v>
      </c>
    </row>
    <row r="744" spans="1:22" x14ac:dyDescent="0.3">
      <c r="A744" t="s">
        <v>1278</v>
      </c>
      <c r="E744" t="s">
        <v>1268</v>
      </c>
      <c r="H744" t="s">
        <v>192</v>
      </c>
      <c r="J744" s="23">
        <v>553006500511</v>
      </c>
      <c r="K744">
        <v>910</v>
      </c>
      <c r="L744" t="s">
        <v>1282</v>
      </c>
      <c r="M744">
        <v>201709</v>
      </c>
      <c r="O744">
        <v>0</v>
      </c>
      <c r="P744" t="s">
        <v>63</v>
      </c>
      <c r="Q744" t="s">
        <v>124</v>
      </c>
      <c r="S744">
        <v>0</v>
      </c>
      <c r="V744" s="22">
        <v>149064.71</v>
      </c>
    </row>
    <row r="745" spans="1:22" x14ac:dyDescent="0.3">
      <c r="A745" t="s">
        <v>1278</v>
      </c>
      <c r="E745" t="s">
        <v>241</v>
      </c>
      <c r="H745" t="s">
        <v>192</v>
      </c>
      <c r="J745" s="23">
        <v>553006500579</v>
      </c>
      <c r="K745">
        <v>910</v>
      </c>
      <c r="L745" t="s">
        <v>1283</v>
      </c>
      <c r="M745">
        <v>201701</v>
      </c>
      <c r="O745">
        <v>0</v>
      </c>
      <c r="P745" t="s">
        <v>63</v>
      </c>
      <c r="Q745" t="s">
        <v>124</v>
      </c>
      <c r="S745">
        <v>0</v>
      </c>
      <c r="V745" s="22">
        <v>11974.26</v>
      </c>
    </row>
    <row r="746" spans="1:22" x14ac:dyDescent="0.3">
      <c r="A746" t="s">
        <v>1284</v>
      </c>
      <c r="E746" t="s">
        <v>1285</v>
      </c>
      <c r="H746" t="s">
        <v>192</v>
      </c>
      <c r="J746" s="23">
        <v>453006500189</v>
      </c>
      <c r="K746">
        <v>910</v>
      </c>
      <c r="L746" t="s">
        <v>1286</v>
      </c>
      <c r="M746">
        <v>195501</v>
      </c>
      <c r="O746">
        <v>0</v>
      </c>
      <c r="P746" t="s">
        <v>63</v>
      </c>
      <c r="Q746">
        <v>20310</v>
      </c>
      <c r="S746">
        <v>0</v>
      </c>
      <c r="V746" s="22">
        <v>183422.89</v>
      </c>
    </row>
    <row r="747" spans="1:22" x14ac:dyDescent="0.3">
      <c r="A747" t="s">
        <v>1284</v>
      </c>
      <c r="E747" t="s">
        <v>1285</v>
      </c>
      <c r="H747" t="s">
        <v>192</v>
      </c>
      <c r="J747" s="23">
        <v>553006500189</v>
      </c>
      <c r="K747">
        <v>910</v>
      </c>
      <c r="L747" t="s">
        <v>1287</v>
      </c>
      <c r="M747">
        <v>195501</v>
      </c>
      <c r="O747">
        <v>0</v>
      </c>
      <c r="P747" t="s">
        <v>63</v>
      </c>
      <c r="Q747" t="s">
        <v>124</v>
      </c>
      <c r="S747">
        <v>0</v>
      </c>
      <c r="V747" s="22">
        <v>110816</v>
      </c>
    </row>
    <row r="748" spans="1:22" x14ac:dyDescent="0.3">
      <c r="A748" t="s">
        <v>1284</v>
      </c>
      <c r="E748" t="s">
        <v>1285</v>
      </c>
      <c r="H748" t="s">
        <v>192</v>
      </c>
      <c r="J748" s="23">
        <v>553006500512</v>
      </c>
      <c r="K748">
        <v>910</v>
      </c>
      <c r="L748" t="s">
        <v>1288</v>
      </c>
      <c r="M748">
        <v>201709</v>
      </c>
      <c r="O748">
        <v>0</v>
      </c>
      <c r="P748" t="s">
        <v>63</v>
      </c>
      <c r="Q748" t="s">
        <v>124</v>
      </c>
      <c r="S748">
        <v>0</v>
      </c>
      <c r="V748" s="22">
        <v>149064.71</v>
      </c>
    </row>
    <row r="749" spans="1:22" x14ac:dyDescent="0.3">
      <c r="A749" t="s">
        <v>1289</v>
      </c>
      <c r="E749" t="s">
        <v>241</v>
      </c>
      <c r="H749" t="s">
        <v>192</v>
      </c>
      <c r="J749" s="23">
        <v>453006500580</v>
      </c>
      <c r="K749">
        <v>910</v>
      </c>
      <c r="L749" t="s">
        <v>1290</v>
      </c>
      <c r="M749">
        <v>201610</v>
      </c>
      <c r="O749">
        <v>0</v>
      </c>
      <c r="P749" t="s">
        <v>63</v>
      </c>
      <c r="Q749">
        <v>20310</v>
      </c>
      <c r="S749">
        <v>0</v>
      </c>
      <c r="V749" s="22">
        <v>5304.61</v>
      </c>
    </row>
    <row r="750" spans="1:22" x14ac:dyDescent="0.3">
      <c r="A750" t="s">
        <v>1289</v>
      </c>
      <c r="E750" t="s">
        <v>1285</v>
      </c>
      <c r="H750" t="s">
        <v>192</v>
      </c>
      <c r="J750" s="23">
        <v>553006500513</v>
      </c>
      <c r="K750">
        <v>910</v>
      </c>
      <c r="L750" t="s">
        <v>1291</v>
      </c>
      <c r="M750">
        <v>201709</v>
      </c>
      <c r="O750">
        <v>0</v>
      </c>
      <c r="P750" t="s">
        <v>63</v>
      </c>
      <c r="Q750" t="s">
        <v>124</v>
      </c>
      <c r="S750">
        <v>0</v>
      </c>
      <c r="V750" s="22">
        <v>149064.71</v>
      </c>
    </row>
    <row r="751" spans="1:22" x14ac:dyDescent="0.3">
      <c r="A751" t="s">
        <v>1289</v>
      </c>
      <c r="E751" t="s">
        <v>241</v>
      </c>
      <c r="H751" t="s">
        <v>192</v>
      </c>
      <c r="J751" s="23">
        <v>553006500580</v>
      </c>
      <c r="K751">
        <v>910</v>
      </c>
      <c r="L751" t="s">
        <v>1292</v>
      </c>
      <c r="M751">
        <v>201701</v>
      </c>
      <c r="O751">
        <v>0</v>
      </c>
      <c r="P751" t="s">
        <v>63</v>
      </c>
      <c r="Q751" t="s">
        <v>124</v>
      </c>
      <c r="S751">
        <v>0</v>
      </c>
      <c r="V751" s="22">
        <v>11974.26</v>
      </c>
    </row>
    <row r="752" spans="1:22" x14ac:dyDescent="0.3">
      <c r="A752" t="s">
        <v>1293</v>
      </c>
      <c r="E752" t="s">
        <v>1294</v>
      </c>
      <c r="H752" t="s">
        <v>192</v>
      </c>
      <c r="J752" s="23">
        <v>453006500206</v>
      </c>
      <c r="K752">
        <v>910</v>
      </c>
      <c r="L752" t="s">
        <v>1295</v>
      </c>
      <c r="M752">
        <v>195703</v>
      </c>
      <c r="O752">
        <v>0</v>
      </c>
      <c r="P752" t="s">
        <v>63</v>
      </c>
      <c r="Q752">
        <v>20310</v>
      </c>
      <c r="S752">
        <v>0</v>
      </c>
      <c r="V752" s="22">
        <v>133464.15</v>
      </c>
    </row>
    <row r="753" spans="1:22" x14ac:dyDescent="0.3">
      <c r="A753" t="s">
        <v>1293</v>
      </c>
      <c r="E753" t="s">
        <v>241</v>
      </c>
      <c r="H753" t="s">
        <v>192</v>
      </c>
      <c r="J753" s="23">
        <v>453006500581</v>
      </c>
      <c r="K753">
        <v>910</v>
      </c>
      <c r="L753" t="s">
        <v>1296</v>
      </c>
      <c r="M753">
        <v>201610</v>
      </c>
      <c r="O753">
        <v>0</v>
      </c>
      <c r="P753" t="s">
        <v>63</v>
      </c>
      <c r="Q753">
        <v>20310</v>
      </c>
      <c r="S753">
        <v>0</v>
      </c>
      <c r="V753" s="22">
        <v>5304.61</v>
      </c>
    </row>
    <row r="754" spans="1:22" x14ac:dyDescent="0.3">
      <c r="A754" t="s">
        <v>1293</v>
      </c>
      <c r="E754" t="s">
        <v>1294</v>
      </c>
      <c r="H754" t="s">
        <v>192</v>
      </c>
      <c r="J754" s="23">
        <v>553006500206</v>
      </c>
      <c r="K754">
        <v>910</v>
      </c>
      <c r="L754" t="s">
        <v>1297</v>
      </c>
      <c r="M754">
        <v>195703</v>
      </c>
      <c r="O754">
        <v>0</v>
      </c>
      <c r="P754" t="s">
        <v>63</v>
      </c>
      <c r="Q754" t="s">
        <v>124</v>
      </c>
      <c r="S754">
        <v>0</v>
      </c>
      <c r="V754" s="22">
        <v>80633</v>
      </c>
    </row>
    <row r="755" spans="1:22" x14ac:dyDescent="0.3">
      <c r="A755" t="s">
        <v>1293</v>
      </c>
      <c r="E755" t="s">
        <v>1294</v>
      </c>
      <c r="H755" t="s">
        <v>192</v>
      </c>
      <c r="J755" s="23">
        <v>553006500514</v>
      </c>
      <c r="K755">
        <v>910</v>
      </c>
      <c r="L755" t="s">
        <v>1298</v>
      </c>
      <c r="M755">
        <v>201709</v>
      </c>
      <c r="O755">
        <v>0</v>
      </c>
      <c r="P755" t="s">
        <v>63</v>
      </c>
      <c r="Q755" t="s">
        <v>124</v>
      </c>
      <c r="S755">
        <v>0</v>
      </c>
      <c r="V755" s="22">
        <v>149064.71</v>
      </c>
    </row>
    <row r="756" spans="1:22" x14ac:dyDescent="0.3">
      <c r="A756" t="s">
        <v>1293</v>
      </c>
      <c r="E756" t="s">
        <v>241</v>
      </c>
      <c r="H756" t="s">
        <v>192</v>
      </c>
      <c r="J756" s="23">
        <v>553006500581</v>
      </c>
      <c r="K756">
        <v>910</v>
      </c>
      <c r="L756" t="s">
        <v>1299</v>
      </c>
      <c r="M756">
        <v>201701</v>
      </c>
      <c r="O756">
        <v>0</v>
      </c>
      <c r="P756" t="s">
        <v>63</v>
      </c>
      <c r="Q756" t="s">
        <v>124</v>
      </c>
      <c r="S756">
        <v>0</v>
      </c>
      <c r="V756" s="22">
        <v>11974.26</v>
      </c>
    </row>
    <row r="757" spans="1:22" x14ac:dyDescent="0.3">
      <c r="A757" t="s">
        <v>1300</v>
      </c>
      <c r="E757" t="s">
        <v>241</v>
      </c>
      <c r="H757" t="s">
        <v>192</v>
      </c>
      <c r="J757" s="23">
        <v>453006500601</v>
      </c>
      <c r="K757">
        <v>910</v>
      </c>
      <c r="L757" t="s">
        <v>1301</v>
      </c>
      <c r="M757">
        <v>201612</v>
      </c>
      <c r="O757">
        <v>0</v>
      </c>
      <c r="P757" t="s">
        <v>63</v>
      </c>
      <c r="Q757">
        <v>20310</v>
      </c>
      <c r="S757">
        <v>0</v>
      </c>
      <c r="V757" s="22">
        <v>6043.94</v>
      </c>
    </row>
    <row r="758" spans="1:22" x14ac:dyDescent="0.3">
      <c r="A758" t="s">
        <v>1300</v>
      </c>
      <c r="E758" t="s">
        <v>241</v>
      </c>
      <c r="H758" t="s">
        <v>192</v>
      </c>
      <c r="J758" s="23">
        <v>553006500601</v>
      </c>
      <c r="K758">
        <v>910</v>
      </c>
      <c r="L758" t="s">
        <v>1302</v>
      </c>
      <c r="M758">
        <v>201612</v>
      </c>
      <c r="O758">
        <v>0</v>
      </c>
      <c r="P758" t="s">
        <v>63</v>
      </c>
      <c r="Q758" t="s">
        <v>124</v>
      </c>
      <c r="S758">
        <v>0</v>
      </c>
      <c r="V758" s="22">
        <v>13726.23</v>
      </c>
    </row>
    <row r="759" spans="1:22" x14ac:dyDescent="0.3">
      <c r="A759" t="s">
        <v>1303</v>
      </c>
      <c r="E759" t="s">
        <v>1304</v>
      </c>
      <c r="H759" t="s">
        <v>192</v>
      </c>
      <c r="J759" s="23">
        <v>453006500220</v>
      </c>
      <c r="K759">
        <v>910</v>
      </c>
      <c r="L759" t="s">
        <v>1305</v>
      </c>
      <c r="M759">
        <v>195709</v>
      </c>
      <c r="O759">
        <v>0</v>
      </c>
      <c r="P759" t="s">
        <v>63</v>
      </c>
      <c r="Q759">
        <v>20310</v>
      </c>
      <c r="S759">
        <v>0</v>
      </c>
      <c r="V759" s="22">
        <v>381089.89</v>
      </c>
    </row>
    <row r="760" spans="1:22" x14ac:dyDescent="0.3">
      <c r="A760" t="s">
        <v>1303</v>
      </c>
      <c r="E760" t="s">
        <v>1304</v>
      </c>
      <c r="H760" t="s">
        <v>192</v>
      </c>
      <c r="J760" s="23">
        <v>453006500381</v>
      </c>
      <c r="K760">
        <v>910</v>
      </c>
      <c r="L760" t="s">
        <v>1306</v>
      </c>
      <c r="M760">
        <v>201311</v>
      </c>
      <c r="O760">
        <v>0</v>
      </c>
      <c r="P760" t="s">
        <v>63</v>
      </c>
      <c r="Q760">
        <v>20310</v>
      </c>
      <c r="S760">
        <v>0</v>
      </c>
      <c r="V760" s="22">
        <v>64778.09</v>
      </c>
    </row>
    <row r="761" spans="1:22" x14ac:dyDescent="0.3">
      <c r="A761" t="s">
        <v>1303</v>
      </c>
      <c r="E761" t="s">
        <v>1304</v>
      </c>
      <c r="H761" t="s">
        <v>192</v>
      </c>
      <c r="J761" s="23">
        <v>553006500220</v>
      </c>
      <c r="K761">
        <v>910</v>
      </c>
      <c r="L761" t="s">
        <v>1307</v>
      </c>
      <c r="M761">
        <v>195709</v>
      </c>
      <c r="O761">
        <v>0</v>
      </c>
      <c r="P761" t="s">
        <v>63</v>
      </c>
      <c r="Q761" t="s">
        <v>124</v>
      </c>
      <c r="S761">
        <v>0</v>
      </c>
      <c r="V761" s="22">
        <v>230236</v>
      </c>
    </row>
    <row r="762" spans="1:22" x14ac:dyDescent="0.3">
      <c r="A762" t="s">
        <v>1303</v>
      </c>
      <c r="E762" t="s">
        <v>1304</v>
      </c>
      <c r="H762" t="s">
        <v>192</v>
      </c>
      <c r="J762" s="23">
        <v>553006500515</v>
      </c>
      <c r="K762">
        <v>910</v>
      </c>
      <c r="L762" t="s">
        <v>1308</v>
      </c>
      <c r="M762">
        <v>201709</v>
      </c>
      <c r="O762">
        <v>0</v>
      </c>
      <c r="P762" t="s">
        <v>63</v>
      </c>
      <c r="Q762" t="s">
        <v>124</v>
      </c>
      <c r="S762">
        <v>0</v>
      </c>
      <c r="V762" s="22">
        <v>149064.71</v>
      </c>
    </row>
    <row r="763" spans="1:22" x14ac:dyDescent="0.3">
      <c r="A763" t="s">
        <v>1309</v>
      </c>
      <c r="E763" t="s">
        <v>1304</v>
      </c>
      <c r="H763" t="s">
        <v>192</v>
      </c>
      <c r="J763" s="23">
        <v>553006500381</v>
      </c>
      <c r="K763">
        <v>910</v>
      </c>
      <c r="L763" t="s">
        <v>1310</v>
      </c>
      <c r="M763">
        <v>201311</v>
      </c>
      <c r="O763">
        <v>0</v>
      </c>
      <c r="P763" t="s">
        <v>63</v>
      </c>
      <c r="Q763" t="s">
        <v>124</v>
      </c>
      <c r="S763">
        <v>0</v>
      </c>
      <c r="V763" s="22">
        <v>146294.20000000001</v>
      </c>
    </row>
    <row r="764" spans="1:22" x14ac:dyDescent="0.3">
      <c r="A764" t="s">
        <v>1311</v>
      </c>
      <c r="E764" t="s">
        <v>1294</v>
      </c>
      <c r="H764" t="s">
        <v>192</v>
      </c>
      <c r="J764" s="23">
        <v>453006500223</v>
      </c>
      <c r="K764">
        <v>910</v>
      </c>
      <c r="L764" t="s">
        <v>1312</v>
      </c>
      <c r="M764">
        <v>195711</v>
      </c>
      <c r="O764">
        <v>0</v>
      </c>
      <c r="P764" t="s">
        <v>63</v>
      </c>
      <c r="Q764">
        <v>20310</v>
      </c>
      <c r="S764">
        <v>0</v>
      </c>
      <c r="V764" s="22">
        <v>154191.32</v>
      </c>
    </row>
    <row r="765" spans="1:22" x14ac:dyDescent="0.3">
      <c r="A765" t="s">
        <v>1311</v>
      </c>
      <c r="E765" t="s">
        <v>1294</v>
      </c>
      <c r="H765" t="s">
        <v>192</v>
      </c>
      <c r="J765" s="23">
        <v>553006500223</v>
      </c>
      <c r="K765">
        <v>910</v>
      </c>
      <c r="L765" t="s">
        <v>1313</v>
      </c>
      <c r="M765">
        <v>195711</v>
      </c>
      <c r="O765">
        <v>0</v>
      </c>
      <c r="P765" t="s">
        <v>63</v>
      </c>
      <c r="Q765" t="s">
        <v>124</v>
      </c>
      <c r="S765">
        <v>0</v>
      </c>
      <c r="V765" s="22">
        <v>93155</v>
      </c>
    </row>
    <row r="766" spans="1:22" x14ac:dyDescent="0.3">
      <c r="A766" t="s">
        <v>1311</v>
      </c>
      <c r="E766" t="s">
        <v>1294</v>
      </c>
      <c r="H766" t="s">
        <v>192</v>
      </c>
      <c r="J766" s="23">
        <v>553006500516</v>
      </c>
      <c r="K766">
        <v>910</v>
      </c>
      <c r="L766" t="s">
        <v>1314</v>
      </c>
      <c r="M766">
        <v>201709</v>
      </c>
      <c r="O766">
        <v>0</v>
      </c>
      <c r="P766" t="s">
        <v>63</v>
      </c>
      <c r="Q766" t="s">
        <v>124</v>
      </c>
      <c r="S766">
        <v>0</v>
      </c>
      <c r="V766" s="22">
        <v>149064.71</v>
      </c>
    </row>
    <row r="767" spans="1:22" x14ac:dyDescent="0.3">
      <c r="A767" t="s">
        <v>1315</v>
      </c>
      <c r="E767" t="s">
        <v>1316</v>
      </c>
      <c r="H767" t="s">
        <v>192</v>
      </c>
      <c r="J767" s="23">
        <v>453006500226</v>
      </c>
      <c r="K767">
        <v>910</v>
      </c>
      <c r="L767" t="s">
        <v>1317</v>
      </c>
      <c r="M767">
        <v>195908</v>
      </c>
      <c r="O767">
        <v>0</v>
      </c>
      <c r="P767" t="s">
        <v>63</v>
      </c>
      <c r="Q767">
        <v>20310</v>
      </c>
      <c r="S767">
        <v>0</v>
      </c>
      <c r="V767" s="22">
        <v>213743.9</v>
      </c>
    </row>
    <row r="768" spans="1:22" x14ac:dyDescent="0.3">
      <c r="A768" t="s">
        <v>1315</v>
      </c>
      <c r="E768" t="s">
        <v>1316</v>
      </c>
      <c r="H768" t="s">
        <v>192</v>
      </c>
      <c r="J768" s="23">
        <v>553006500226</v>
      </c>
      <c r="K768">
        <v>910</v>
      </c>
      <c r="L768" t="s">
        <v>1318</v>
      </c>
      <c r="M768">
        <v>195908</v>
      </c>
      <c r="O768">
        <v>0</v>
      </c>
      <c r="P768" t="s">
        <v>63</v>
      </c>
      <c r="Q768" t="s">
        <v>124</v>
      </c>
      <c r="S768">
        <v>0</v>
      </c>
      <c r="V768" s="22">
        <v>129133</v>
      </c>
    </row>
    <row r="769" spans="1:22" x14ac:dyDescent="0.3">
      <c r="A769" t="s">
        <v>1315</v>
      </c>
      <c r="E769" t="s">
        <v>1316</v>
      </c>
      <c r="H769" t="s">
        <v>192</v>
      </c>
      <c r="J769" s="23">
        <v>553006500517</v>
      </c>
      <c r="K769">
        <v>910</v>
      </c>
      <c r="L769" t="s">
        <v>1319</v>
      </c>
      <c r="M769">
        <v>201709</v>
      </c>
      <c r="O769">
        <v>0</v>
      </c>
      <c r="P769" t="s">
        <v>63</v>
      </c>
      <c r="Q769" t="s">
        <v>124</v>
      </c>
      <c r="S769">
        <v>0</v>
      </c>
      <c r="V769" s="22">
        <v>149064.71</v>
      </c>
    </row>
    <row r="770" spans="1:22" x14ac:dyDescent="0.3">
      <c r="A770" t="s">
        <v>1320</v>
      </c>
      <c r="E770" t="s">
        <v>241</v>
      </c>
      <c r="H770" t="s">
        <v>192</v>
      </c>
      <c r="J770" s="23">
        <v>453006500575</v>
      </c>
      <c r="K770">
        <v>910</v>
      </c>
      <c r="L770" t="s">
        <v>1321</v>
      </c>
      <c r="M770">
        <v>201511</v>
      </c>
      <c r="O770">
        <v>0</v>
      </c>
      <c r="P770" t="s">
        <v>63</v>
      </c>
      <c r="Q770">
        <v>20310</v>
      </c>
      <c r="S770">
        <v>0</v>
      </c>
      <c r="V770" s="22">
        <v>36944.5</v>
      </c>
    </row>
    <row r="771" spans="1:22" x14ac:dyDescent="0.3">
      <c r="A771" t="s">
        <v>1320</v>
      </c>
      <c r="E771" t="s">
        <v>241</v>
      </c>
      <c r="H771" t="s">
        <v>192</v>
      </c>
      <c r="J771" s="23">
        <v>553006500575</v>
      </c>
      <c r="K771">
        <v>910</v>
      </c>
      <c r="L771" t="s">
        <v>1322</v>
      </c>
      <c r="M771">
        <v>201511</v>
      </c>
      <c r="O771">
        <v>0</v>
      </c>
      <c r="P771" t="s">
        <v>63</v>
      </c>
      <c r="Q771" t="s">
        <v>124</v>
      </c>
      <c r="S771">
        <v>0</v>
      </c>
      <c r="V771" s="22">
        <v>83422.73</v>
      </c>
    </row>
    <row r="772" spans="1:22" x14ac:dyDescent="0.3">
      <c r="A772" t="s">
        <v>1323</v>
      </c>
      <c r="E772" t="s">
        <v>1285</v>
      </c>
      <c r="H772" t="s">
        <v>192</v>
      </c>
      <c r="J772" s="23">
        <v>453006500230</v>
      </c>
      <c r="K772">
        <v>910</v>
      </c>
      <c r="L772" t="s">
        <v>1324</v>
      </c>
      <c r="M772">
        <v>196003</v>
      </c>
      <c r="O772">
        <v>0</v>
      </c>
      <c r="P772" t="s">
        <v>63</v>
      </c>
      <c r="Q772">
        <v>20310</v>
      </c>
      <c r="S772">
        <v>0</v>
      </c>
      <c r="V772" s="22">
        <v>56120.82</v>
      </c>
    </row>
    <row r="773" spans="1:22" x14ac:dyDescent="0.3">
      <c r="A773" t="s">
        <v>1323</v>
      </c>
      <c r="E773" t="s">
        <v>1285</v>
      </c>
      <c r="H773" t="s">
        <v>192</v>
      </c>
      <c r="J773" s="23">
        <v>553006500230</v>
      </c>
      <c r="K773">
        <v>910</v>
      </c>
      <c r="L773" t="s">
        <v>1325</v>
      </c>
      <c r="M773">
        <v>196003</v>
      </c>
      <c r="O773">
        <v>0</v>
      </c>
      <c r="P773" t="s">
        <v>63</v>
      </c>
      <c r="Q773" t="s">
        <v>124</v>
      </c>
      <c r="S773">
        <v>0</v>
      </c>
      <c r="V773" s="22">
        <v>33905</v>
      </c>
    </row>
    <row r="774" spans="1:22" x14ac:dyDescent="0.3">
      <c r="A774" t="s">
        <v>1323</v>
      </c>
      <c r="E774" t="s">
        <v>1285</v>
      </c>
      <c r="H774" t="s">
        <v>192</v>
      </c>
      <c r="J774" s="23">
        <v>553006500518</v>
      </c>
      <c r="K774">
        <v>910</v>
      </c>
      <c r="L774" t="s">
        <v>1326</v>
      </c>
      <c r="M774">
        <v>201709</v>
      </c>
      <c r="O774">
        <v>0</v>
      </c>
      <c r="P774" t="s">
        <v>63</v>
      </c>
      <c r="Q774" t="s">
        <v>124</v>
      </c>
      <c r="S774">
        <v>0</v>
      </c>
      <c r="V774" s="22">
        <v>149064.71</v>
      </c>
    </row>
    <row r="775" spans="1:22" x14ac:dyDescent="0.3">
      <c r="A775" t="s">
        <v>1327</v>
      </c>
      <c r="E775" t="s">
        <v>1294</v>
      </c>
      <c r="H775" t="s">
        <v>192</v>
      </c>
      <c r="J775" s="23">
        <v>453006500231</v>
      </c>
      <c r="K775">
        <v>910</v>
      </c>
      <c r="L775" t="s">
        <v>1328</v>
      </c>
      <c r="M775">
        <v>196410</v>
      </c>
      <c r="O775">
        <v>0</v>
      </c>
      <c r="P775" t="s">
        <v>63</v>
      </c>
      <c r="Q775">
        <v>20310</v>
      </c>
      <c r="S775">
        <v>0</v>
      </c>
      <c r="V775" s="22">
        <v>74164.3</v>
      </c>
    </row>
    <row r="776" spans="1:22" x14ac:dyDescent="0.3">
      <c r="A776" t="s">
        <v>1327</v>
      </c>
      <c r="E776" t="s">
        <v>1294</v>
      </c>
      <c r="H776" t="s">
        <v>192</v>
      </c>
      <c r="J776" s="23">
        <v>553006500231</v>
      </c>
      <c r="K776">
        <v>910</v>
      </c>
      <c r="L776" t="s">
        <v>1329</v>
      </c>
      <c r="M776">
        <v>196410</v>
      </c>
      <c r="O776">
        <v>0</v>
      </c>
      <c r="P776" t="s">
        <v>63</v>
      </c>
      <c r="Q776" t="s">
        <v>124</v>
      </c>
      <c r="S776">
        <v>0</v>
      </c>
      <c r="V776" s="22">
        <v>44806</v>
      </c>
    </row>
    <row r="777" spans="1:22" x14ac:dyDescent="0.3">
      <c r="A777" t="s">
        <v>1327</v>
      </c>
      <c r="E777" t="s">
        <v>1294</v>
      </c>
      <c r="H777" t="s">
        <v>192</v>
      </c>
      <c r="J777" s="23">
        <v>553006500519</v>
      </c>
      <c r="K777">
        <v>910</v>
      </c>
      <c r="L777" t="s">
        <v>1330</v>
      </c>
      <c r="M777">
        <v>201709</v>
      </c>
      <c r="O777">
        <v>0</v>
      </c>
      <c r="P777" t="s">
        <v>63</v>
      </c>
      <c r="Q777" t="s">
        <v>124</v>
      </c>
      <c r="S777">
        <v>0</v>
      </c>
      <c r="V777" s="22">
        <v>149064.71</v>
      </c>
    </row>
    <row r="778" spans="1:22" x14ac:dyDescent="0.3">
      <c r="A778" t="s">
        <v>1331</v>
      </c>
      <c r="E778" t="s">
        <v>1316</v>
      </c>
      <c r="H778" t="s">
        <v>192</v>
      </c>
      <c r="J778" s="23">
        <v>453006500232</v>
      </c>
      <c r="K778">
        <v>910</v>
      </c>
      <c r="L778" t="s">
        <v>1332</v>
      </c>
      <c r="M778">
        <v>196410</v>
      </c>
      <c r="O778">
        <v>0</v>
      </c>
      <c r="P778" t="s">
        <v>63</v>
      </c>
      <c r="Q778">
        <v>20310</v>
      </c>
      <c r="S778">
        <v>0</v>
      </c>
      <c r="V778" s="22">
        <v>63523.040000000001</v>
      </c>
    </row>
    <row r="779" spans="1:22" x14ac:dyDescent="0.3">
      <c r="A779" t="s">
        <v>1331</v>
      </c>
      <c r="E779" t="s">
        <v>1316</v>
      </c>
      <c r="H779" t="s">
        <v>192</v>
      </c>
      <c r="J779" s="23">
        <v>453006500555</v>
      </c>
      <c r="K779">
        <v>910</v>
      </c>
      <c r="L779" t="s">
        <v>1333</v>
      </c>
      <c r="M779">
        <v>201510</v>
      </c>
      <c r="O779">
        <v>0</v>
      </c>
      <c r="P779" t="s">
        <v>63</v>
      </c>
      <c r="Q779">
        <v>20310</v>
      </c>
      <c r="S779">
        <v>0</v>
      </c>
      <c r="V779" s="22">
        <v>12222.74</v>
      </c>
    </row>
    <row r="780" spans="1:22" x14ac:dyDescent="0.3">
      <c r="A780" t="s">
        <v>1331</v>
      </c>
      <c r="E780" t="s">
        <v>241</v>
      </c>
      <c r="H780" t="s">
        <v>192</v>
      </c>
      <c r="J780" s="23">
        <v>453006500582</v>
      </c>
      <c r="K780">
        <v>910</v>
      </c>
      <c r="L780" t="s">
        <v>1334</v>
      </c>
      <c r="M780">
        <v>201610</v>
      </c>
      <c r="O780">
        <v>0</v>
      </c>
      <c r="P780" t="s">
        <v>63</v>
      </c>
      <c r="Q780">
        <v>20310</v>
      </c>
      <c r="S780">
        <v>0</v>
      </c>
      <c r="V780" s="22">
        <v>5304.61</v>
      </c>
    </row>
    <row r="781" spans="1:22" x14ac:dyDescent="0.3">
      <c r="A781" t="s">
        <v>1331</v>
      </c>
      <c r="E781" t="s">
        <v>1316</v>
      </c>
      <c r="H781" t="s">
        <v>192</v>
      </c>
      <c r="J781" s="23">
        <v>553006500232</v>
      </c>
      <c r="K781">
        <v>910</v>
      </c>
      <c r="L781" t="s">
        <v>1335</v>
      </c>
      <c r="M781">
        <v>196410</v>
      </c>
      <c r="O781">
        <v>0</v>
      </c>
      <c r="P781" t="s">
        <v>63</v>
      </c>
      <c r="Q781" t="s">
        <v>124</v>
      </c>
      <c r="S781">
        <v>0</v>
      </c>
      <c r="V781" s="22">
        <v>38378</v>
      </c>
    </row>
    <row r="782" spans="1:22" x14ac:dyDescent="0.3">
      <c r="A782" t="s">
        <v>1331</v>
      </c>
      <c r="E782" t="s">
        <v>1316</v>
      </c>
      <c r="H782" t="s">
        <v>192</v>
      </c>
      <c r="J782" s="23">
        <v>553006500520</v>
      </c>
      <c r="K782">
        <v>910</v>
      </c>
      <c r="L782" t="s">
        <v>1336</v>
      </c>
      <c r="M782">
        <v>201709</v>
      </c>
      <c r="O782">
        <v>0</v>
      </c>
      <c r="P782" t="s">
        <v>63</v>
      </c>
      <c r="Q782" t="s">
        <v>124</v>
      </c>
      <c r="S782">
        <v>0</v>
      </c>
      <c r="V782" s="22">
        <v>149064.71</v>
      </c>
    </row>
    <row r="783" spans="1:22" x14ac:dyDescent="0.3">
      <c r="A783" t="s">
        <v>1331</v>
      </c>
      <c r="E783" t="s">
        <v>1316</v>
      </c>
      <c r="H783" t="s">
        <v>192</v>
      </c>
      <c r="J783" s="23">
        <v>553006500555</v>
      </c>
      <c r="K783">
        <v>910</v>
      </c>
      <c r="L783" t="s">
        <v>1337</v>
      </c>
      <c r="M783">
        <v>201510</v>
      </c>
      <c r="O783">
        <v>0</v>
      </c>
      <c r="P783" t="s">
        <v>63</v>
      </c>
      <c r="Q783" t="s">
        <v>124</v>
      </c>
      <c r="S783">
        <v>0</v>
      </c>
      <c r="V783" s="22">
        <v>27590.74</v>
      </c>
    </row>
    <row r="784" spans="1:22" x14ac:dyDescent="0.3">
      <c r="A784" t="s">
        <v>1331</v>
      </c>
      <c r="E784" t="s">
        <v>241</v>
      </c>
      <c r="H784" t="s">
        <v>192</v>
      </c>
      <c r="J784" s="23">
        <v>553006500582</v>
      </c>
      <c r="K784">
        <v>910</v>
      </c>
      <c r="L784" t="s">
        <v>1338</v>
      </c>
      <c r="M784">
        <v>201701</v>
      </c>
      <c r="O784">
        <v>0</v>
      </c>
      <c r="P784" t="s">
        <v>63</v>
      </c>
      <c r="Q784" t="s">
        <v>124</v>
      </c>
      <c r="S784">
        <v>0</v>
      </c>
      <c r="V784" s="22">
        <v>11974.26</v>
      </c>
    </row>
    <row r="785" spans="1:22" x14ac:dyDescent="0.3">
      <c r="A785" t="s">
        <v>1339</v>
      </c>
      <c r="E785" t="s">
        <v>1285</v>
      </c>
      <c r="H785" t="s">
        <v>192</v>
      </c>
      <c r="J785" s="23">
        <v>453006500248</v>
      </c>
      <c r="K785">
        <v>910</v>
      </c>
      <c r="L785" t="s">
        <v>1340</v>
      </c>
      <c r="M785">
        <v>198309</v>
      </c>
      <c r="O785">
        <v>0</v>
      </c>
      <c r="P785" t="s">
        <v>63</v>
      </c>
      <c r="Q785">
        <v>20310</v>
      </c>
      <c r="S785">
        <v>0</v>
      </c>
      <c r="V785" s="22">
        <v>197233.96</v>
      </c>
    </row>
    <row r="786" spans="1:22" x14ac:dyDescent="0.3">
      <c r="A786" t="s">
        <v>1339</v>
      </c>
      <c r="E786" t="s">
        <v>1285</v>
      </c>
      <c r="H786" t="s">
        <v>192</v>
      </c>
      <c r="J786" s="23">
        <v>553006500248</v>
      </c>
      <c r="K786">
        <v>910</v>
      </c>
      <c r="L786" t="s">
        <v>1341</v>
      </c>
      <c r="M786">
        <v>198309</v>
      </c>
      <c r="O786">
        <v>0</v>
      </c>
      <c r="P786" t="s">
        <v>63</v>
      </c>
      <c r="Q786" t="s">
        <v>124</v>
      </c>
      <c r="S786">
        <v>0</v>
      </c>
      <c r="V786" s="22">
        <v>119159</v>
      </c>
    </row>
    <row r="787" spans="1:22" x14ac:dyDescent="0.3">
      <c r="A787" t="s">
        <v>1339</v>
      </c>
      <c r="E787" t="s">
        <v>1285</v>
      </c>
      <c r="H787" t="s">
        <v>192</v>
      </c>
      <c r="J787" s="23">
        <v>553006500521</v>
      </c>
      <c r="K787">
        <v>910</v>
      </c>
      <c r="L787" t="s">
        <v>1342</v>
      </c>
      <c r="M787">
        <v>201709</v>
      </c>
      <c r="O787">
        <v>0</v>
      </c>
      <c r="P787" t="s">
        <v>63</v>
      </c>
      <c r="Q787" t="s">
        <v>124</v>
      </c>
      <c r="S787">
        <v>0</v>
      </c>
      <c r="V787" s="22">
        <v>149064.71</v>
      </c>
    </row>
    <row r="788" spans="1:22" x14ac:dyDescent="0.3">
      <c r="A788" t="s">
        <v>1343</v>
      </c>
      <c r="E788" t="s">
        <v>1268</v>
      </c>
      <c r="H788" t="s">
        <v>192</v>
      </c>
      <c r="J788" s="23">
        <v>453006500249</v>
      </c>
      <c r="K788">
        <v>910</v>
      </c>
      <c r="L788" t="s">
        <v>1344</v>
      </c>
      <c r="M788">
        <v>198310</v>
      </c>
      <c r="O788">
        <v>0</v>
      </c>
      <c r="P788" t="s">
        <v>63</v>
      </c>
      <c r="Q788">
        <v>20310</v>
      </c>
      <c r="S788">
        <v>0</v>
      </c>
      <c r="V788" s="22">
        <v>180677.55</v>
      </c>
    </row>
    <row r="789" spans="1:22" x14ac:dyDescent="0.3">
      <c r="A789" t="s">
        <v>1343</v>
      </c>
      <c r="E789" t="s">
        <v>1268</v>
      </c>
      <c r="H789" t="s">
        <v>192</v>
      </c>
      <c r="J789" s="23">
        <v>553006500249</v>
      </c>
      <c r="K789">
        <v>910</v>
      </c>
      <c r="L789" t="s">
        <v>1345</v>
      </c>
      <c r="M789">
        <v>198310</v>
      </c>
      <c r="O789">
        <v>0</v>
      </c>
      <c r="P789" t="s">
        <v>63</v>
      </c>
      <c r="Q789" t="s">
        <v>124</v>
      </c>
      <c r="S789">
        <v>0</v>
      </c>
      <c r="V789" s="22">
        <v>109156</v>
      </c>
    </row>
    <row r="790" spans="1:22" x14ac:dyDescent="0.3">
      <c r="A790" t="s">
        <v>1343</v>
      </c>
      <c r="E790" t="s">
        <v>1268</v>
      </c>
      <c r="H790" t="s">
        <v>192</v>
      </c>
      <c r="J790" s="23">
        <v>553006500522</v>
      </c>
      <c r="K790">
        <v>910</v>
      </c>
      <c r="L790" t="s">
        <v>1346</v>
      </c>
      <c r="M790">
        <v>201709</v>
      </c>
      <c r="O790">
        <v>0</v>
      </c>
      <c r="P790" t="s">
        <v>63</v>
      </c>
      <c r="Q790" t="s">
        <v>124</v>
      </c>
      <c r="S790">
        <v>0</v>
      </c>
      <c r="V790" s="22">
        <v>149064.71</v>
      </c>
    </row>
    <row r="791" spans="1:22" x14ac:dyDescent="0.3">
      <c r="A791" t="s">
        <v>1347</v>
      </c>
      <c r="E791" t="s">
        <v>1268</v>
      </c>
      <c r="H791" t="s">
        <v>192</v>
      </c>
      <c r="J791" s="23">
        <v>453006500252</v>
      </c>
      <c r="K791">
        <v>910</v>
      </c>
      <c r="L791" t="s">
        <v>1348</v>
      </c>
      <c r="M791">
        <v>198503</v>
      </c>
      <c r="O791">
        <v>0</v>
      </c>
      <c r="P791" t="s">
        <v>63</v>
      </c>
      <c r="Q791">
        <v>20310</v>
      </c>
      <c r="S791">
        <v>0</v>
      </c>
      <c r="V791" s="22">
        <v>177534.53</v>
      </c>
    </row>
    <row r="792" spans="1:22" x14ac:dyDescent="0.3">
      <c r="A792" t="s">
        <v>1347</v>
      </c>
      <c r="E792" t="s">
        <v>1268</v>
      </c>
      <c r="H792" t="s">
        <v>192</v>
      </c>
      <c r="J792" s="23">
        <v>553006500252</v>
      </c>
      <c r="K792">
        <v>910</v>
      </c>
      <c r="L792" t="s">
        <v>1349</v>
      </c>
      <c r="M792">
        <v>198503</v>
      </c>
      <c r="O792">
        <v>0</v>
      </c>
      <c r="P792" t="s">
        <v>63</v>
      </c>
      <c r="Q792" t="s">
        <v>124</v>
      </c>
      <c r="S792">
        <v>0</v>
      </c>
      <c r="V792" s="22">
        <v>107258</v>
      </c>
    </row>
    <row r="793" spans="1:22" x14ac:dyDescent="0.3">
      <c r="A793" t="s">
        <v>1347</v>
      </c>
      <c r="E793" t="s">
        <v>1268</v>
      </c>
      <c r="H793" t="s">
        <v>192</v>
      </c>
      <c r="J793" s="23">
        <v>553006500523</v>
      </c>
      <c r="K793">
        <v>910</v>
      </c>
      <c r="L793" t="s">
        <v>1350</v>
      </c>
      <c r="M793">
        <v>201709</v>
      </c>
      <c r="O793">
        <v>0</v>
      </c>
      <c r="P793" t="s">
        <v>63</v>
      </c>
      <c r="Q793" t="s">
        <v>124</v>
      </c>
      <c r="S793">
        <v>0</v>
      </c>
      <c r="V793" s="22">
        <v>149064.71</v>
      </c>
    </row>
    <row r="794" spans="1:22" x14ac:dyDescent="0.3">
      <c r="A794" t="s">
        <v>1351</v>
      </c>
      <c r="E794" t="s">
        <v>1294</v>
      </c>
      <c r="H794" t="s">
        <v>192</v>
      </c>
      <c r="J794" s="23">
        <v>453006500253</v>
      </c>
      <c r="K794">
        <v>910</v>
      </c>
      <c r="L794" t="s">
        <v>1352</v>
      </c>
      <c r="M794">
        <v>198410</v>
      </c>
      <c r="O794">
        <v>0</v>
      </c>
      <c r="P794" t="s">
        <v>63</v>
      </c>
      <c r="Q794">
        <v>20310</v>
      </c>
      <c r="S794">
        <v>0</v>
      </c>
      <c r="V794" s="22">
        <v>216269.98</v>
      </c>
    </row>
    <row r="795" spans="1:22" x14ac:dyDescent="0.3">
      <c r="A795" t="s">
        <v>1351</v>
      </c>
      <c r="E795" t="s">
        <v>241</v>
      </c>
      <c r="H795" t="s">
        <v>192</v>
      </c>
      <c r="J795" s="23">
        <v>453006500583</v>
      </c>
      <c r="K795">
        <v>910</v>
      </c>
      <c r="L795" t="s">
        <v>1353</v>
      </c>
      <c r="M795">
        <v>201610</v>
      </c>
      <c r="O795">
        <v>0</v>
      </c>
      <c r="P795" t="s">
        <v>63</v>
      </c>
      <c r="Q795">
        <v>20310</v>
      </c>
      <c r="S795">
        <v>0</v>
      </c>
      <c r="V795" s="22">
        <v>5304.62</v>
      </c>
    </row>
    <row r="796" spans="1:22" x14ac:dyDescent="0.3">
      <c r="A796" t="s">
        <v>1351</v>
      </c>
      <c r="E796" t="s">
        <v>1294</v>
      </c>
      <c r="H796" t="s">
        <v>192</v>
      </c>
      <c r="J796" s="23">
        <v>553006500253</v>
      </c>
      <c r="K796">
        <v>910</v>
      </c>
      <c r="L796" t="s">
        <v>1354</v>
      </c>
      <c r="M796">
        <v>198410</v>
      </c>
      <c r="O796">
        <v>0</v>
      </c>
      <c r="P796" t="s">
        <v>63</v>
      </c>
      <c r="Q796" t="s">
        <v>124</v>
      </c>
      <c r="S796">
        <v>0</v>
      </c>
      <c r="V796" s="22">
        <v>130660</v>
      </c>
    </row>
    <row r="797" spans="1:22" x14ac:dyDescent="0.3">
      <c r="A797" t="s">
        <v>1351</v>
      </c>
      <c r="E797" t="s">
        <v>1294</v>
      </c>
      <c r="H797" t="s">
        <v>192</v>
      </c>
      <c r="J797" s="23">
        <v>553006500524</v>
      </c>
      <c r="K797">
        <v>910</v>
      </c>
      <c r="L797" t="s">
        <v>1355</v>
      </c>
      <c r="M797">
        <v>201709</v>
      </c>
      <c r="O797">
        <v>0</v>
      </c>
      <c r="P797" t="s">
        <v>63</v>
      </c>
      <c r="Q797" t="s">
        <v>124</v>
      </c>
      <c r="S797">
        <v>0</v>
      </c>
      <c r="V797" s="22">
        <v>149064.71</v>
      </c>
    </row>
    <row r="798" spans="1:22" x14ac:dyDescent="0.3">
      <c r="A798" t="s">
        <v>1351</v>
      </c>
      <c r="E798" t="s">
        <v>241</v>
      </c>
      <c r="H798" t="s">
        <v>192</v>
      </c>
      <c r="J798" s="23">
        <v>553006500583</v>
      </c>
      <c r="K798">
        <v>910</v>
      </c>
      <c r="L798" t="s">
        <v>1356</v>
      </c>
      <c r="M798">
        <v>201701</v>
      </c>
      <c r="O798">
        <v>0</v>
      </c>
      <c r="P798" t="s">
        <v>63</v>
      </c>
      <c r="Q798" t="s">
        <v>124</v>
      </c>
      <c r="S798">
        <v>0</v>
      </c>
      <c r="V798" s="22">
        <v>11974.28</v>
      </c>
    </row>
    <row r="799" spans="1:22" x14ac:dyDescent="0.3">
      <c r="A799" t="s">
        <v>1357</v>
      </c>
      <c r="E799" t="s">
        <v>1294</v>
      </c>
      <c r="H799" t="s">
        <v>192</v>
      </c>
      <c r="J799" s="23">
        <v>453006500254</v>
      </c>
      <c r="K799">
        <v>910</v>
      </c>
      <c r="L799" t="s">
        <v>1358</v>
      </c>
      <c r="M799">
        <v>198410</v>
      </c>
      <c r="O799">
        <v>0</v>
      </c>
      <c r="P799" t="s">
        <v>63</v>
      </c>
      <c r="Q799">
        <v>20310</v>
      </c>
      <c r="S799">
        <v>0</v>
      </c>
      <c r="V799" s="22">
        <v>164038.35</v>
      </c>
    </row>
    <row r="800" spans="1:22" x14ac:dyDescent="0.3">
      <c r="A800" t="s">
        <v>1357</v>
      </c>
      <c r="E800" t="s">
        <v>1294</v>
      </c>
      <c r="H800" t="s">
        <v>192</v>
      </c>
      <c r="J800" s="23">
        <v>553006500254</v>
      </c>
      <c r="K800">
        <v>910</v>
      </c>
      <c r="L800" t="s">
        <v>1359</v>
      </c>
      <c r="M800">
        <v>198410</v>
      </c>
      <c r="O800">
        <v>0</v>
      </c>
      <c r="P800" t="s">
        <v>63</v>
      </c>
      <c r="Q800" t="s">
        <v>124</v>
      </c>
      <c r="S800">
        <v>0</v>
      </c>
      <c r="V800" s="22">
        <v>99104</v>
      </c>
    </row>
    <row r="801" spans="1:22" x14ac:dyDescent="0.3">
      <c r="A801" t="s">
        <v>1357</v>
      </c>
      <c r="E801" t="s">
        <v>1294</v>
      </c>
      <c r="H801" t="s">
        <v>192</v>
      </c>
      <c r="J801" s="23">
        <v>553006500525</v>
      </c>
      <c r="K801">
        <v>910</v>
      </c>
      <c r="L801" t="s">
        <v>1360</v>
      </c>
      <c r="M801">
        <v>201709</v>
      </c>
      <c r="O801">
        <v>0</v>
      </c>
      <c r="P801" t="s">
        <v>63</v>
      </c>
      <c r="Q801" t="s">
        <v>124</v>
      </c>
      <c r="S801">
        <v>0</v>
      </c>
      <c r="V801" s="22">
        <v>149064.71</v>
      </c>
    </row>
    <row r="802" spans="1:22" x14ac:dyDescent="0.3">
      <c r="A802" t="s">
        <v>1361</v>
      </c>
      <c r="E802" t="s">
        <v>1294</v>
      </c>
      <c r="H802" t="s">
        <v>192</v>
      </c>
      <c r="J802" s="23">
        <v>453006500255</v>
      </c>
      <c r="K802">
        <v>910</v>
      </c>
      <c r="L802" t="s">
        <v>1362</v>
      </c>
      <c r="M802">
        <v>198601</v>
      </c>
      <c r="O802">
        <v>0</v>
      </c>
      <c r="P802" t="s">
        <v>63</v>
      </c>
      <c r="Q802">
        <v>20310</v>
      </c>
      <c r="S802">
        <v>0</v>
      </c>
      <c r="V802" s="22">
        <v>169161.14</v>
      </c>
    </row>
    <row r="803" spans="1:22" x14ac:dyDescent="0.3">
      <c r="A803" t="s">
        <v>1361</v>
      </c>
      <c r="E803" t="s">
        <v>1294</v>
      </c>
      <c r="H803" t="s">
        <v>192</v>
      </c>
      <c r="J803" s="23">
        <v>553006500255</v>
      </c>
      <c r="K803">
        <v>910</v>
      </c>
      <c r="L803" t="s">
        <v>1363</v>
      </c>
      <c r="M803">
        <v>198601</v>
      </c>
      <c r="O803">
        <v>0</v>
      </c>
      <c r="P803" t="s">
        <v>63</v>
      </c>
      <c r="Q803" t="s">
        <v>124</v>
      </c>
      <c r="S803">
        <v>0</v>
      </c>
      <c r="V803" s="22">
        <v>102199</v>
      </c>
    </row>
    <row r="804" spans="1:22" x14ac:dyDescent="0.3">
      <c r="A804" t="s">
        <v>1361</v>
      </c>
      <c r="E804" t="s">
        <v>1294</v>
      </c>
      <c r="H804" t="s">
        <v>192</v>
      </c>
      <c r="J804" s="23">
        <v>553006500526</v>
      </c>
      <c r="K804">
        <v>910</v>
      </c>
      <c r="L804" t="s">
        <v>1364</v>
      </c>
      <c r="M804">
        <v>201709</v>
      </c>
      <c r="O804">
        <v>0</v>
      </c>
      <c r="P804" t="s">
        <v>63</v>
      </c>
      <c r="Q804" t="s">
        <v>124</v>
      </c>
      <c r="S804">
        <v>0</v>
      </c>
      <c r="V804" s="22">
        <v>149064.71</v>
      </c>
    </row>
    <row r="805" spans="1:22" x14ac:dyDescent="0.3">
      <c r="A805" t="s">
        <v>1365</v>
      </c>
      <c r="E805" t="s">
        <v>1294</v>
      </c>
      <c r="H805" t="s">
        <v>192</v>
      </c>
      <c r="J805" s="23">
        <v>453006500256</v>
      </c>
      <c r="K805">
        <v>910</v>
      </c>
      <c r="L805" t="s">
        <v>1366</v>
      </c>
      <c r="M805">
        <v>198601</v>
      </c>
      <c r="O805">
        <v>0</v>
      </c>
      <c r="P805" t="s">
        <v>63</v>
      </c>
      <c r="Q805">
        <v>20310</v>
      </c>
      <c r="S805">
        <v>0</v>
      </c>
      <c r="V805" s="22">
        <v>198842.84</v>
      </c>
    </row>
    <row r="806" spans="1:22" x14ac:dyDescent="0.3">
      <c r="A806" t="s">
        <v>1365</v>
      </c>
      <c r="E806" t="s">
        <v>1294</v>
      </c>
      <c r="H806" t="s">
        <v>192</v>
      </c>
      <c r="J806" s="23">
        <v>553006500256</v>
      </c>
      <c r="K806">
        <v>910</v>
      </c>
      <c r="L806" t="s">
        <v>1367</v>
      </c>
      <c r="M806">
        <v>198601</v>
      </c>
      <c r="O806">
        <v>0</v>
      </c>
      <c r="P806" t="s">
        <v>63</v>
      </c>
      <c r="Q806" t="s">
        <v>124</v>
      </c>
      <c r="S806">
        <v>0</v>
      </c>
      <c r="V806" s="22">
        <v>120131</v>
      </c>
    </row>
    <row r="807" spans="1:22" x14ac:dyDescent="0.3">
      <c r="A807" t="s">
        <v>1365</v>
      </c>
      <c r="E807" t="s">
        <v>1294</v>
      </c>
      <c r="H807" t="s">
        <v>192</v>
      </c>
      <c r="J807" s="23">
        <v>553006500527</v>
      </c>
      <c r="K807">
        <v>910</v>
      </c>
      <c r="L807" t="s">
        <v>1368</v>
      </c>
      <c r="M807">
        <v>201709</v>
      </c>
      <c r="O807">
        <v>0</v>
      </c>
      <c r="P807" t="s">
        <v>63</v>
      </c>
      <c r="Q807" t="s">
        <v>124</v>
      </c>
      <c r="S807">
        <v>0</v>
      </c>
      <c r="V807" s="22">
        <v>149064.71</v>
      </c>
    </row>
    <row r="808" spans="1:22" x14ac:dyDescent="0.3">
      <c r="A808" t="s">
        <v>1369</v>
      </c>
      <c r="E808" t="s">
        <v>1294</v>
      </c>
      <c r="H808" t="s">
        <v>192</v>
      </c>
      <c r="J808" s="23">
        <v>453006500256</v>
      </c>
      <c r="K808">
        <v>270</v>
      </c>
      <c r="L808" t="s">
        <v>1370</v>
      </c>
      <c r="M808">
        <v>198706</v>
      </c>
      <c r="O808">
        <v>0</v>
      </c>
      <c r="P808" t="s">
        <v>63</v>
      </c>
      <c r="Q808">
        <v>20310</v>
      </c>
      <c r="S808">
        <v>0</v>
      </c>
      <c r="V808" s="22">
        <v>11769.07</v>
      </c>
    </row>
    <row r="809" spans="1:22" x14ac:dyDescent="0.3">
      <c r="A809" t="s">
        <v>1369</v>
      </c>
      <c r="E809" t="s">
        <v>1294</v>
      </c>
      <c r="H809" t="s">
        <v>192</v>
      </c>
      <c r="J809" s="23">
        <v>553006500256</v>
      </c>
      <c r="K809">
        <v>270</v>
      </c>
      <c r="L809" t="s">
        <v>1371</v>
      </c>
      <c r="M809">
        <v>198706</v>
      </c>
      <c r="O809">
        <v>0</v>
      </c>
      <c r="P809" t="s">
        <v>63</v>
      </c>
      <c r="Q809" t="s">
        <v>124</v>
      </c>
      <c r="S809">
        <v>0</v>
      </c>
      <c r="V809" s="22">
        <v>7110</v>
      </c>
    </row>
    <row r="810" spans="1:22" x14ac:dyDescent="0.3">
      <c r="A810" t="s">
        <v>1372</v>
      </c>
      <c r="E810" t="s">
        <v>1373</v>
      </c>
      <c r="H810" t="s">
        <v>192</v>
      </c>
      <c r="J810" s="23">
        <v>453006500269</v>
      </c>
      <c r="K810">
        <v>910</v>
      </c>
      <c r="L810" t="s">
        <v>1374</v>
      </c>
      <c r="M810">
        <v>198812</v>
      </c>
      <c r="O810">
        <v>0</v>
      </c>
      <c r="P810" t="s">
        <v>63</v>
      </c>
      <c r="Q810">
        <v>20310</v>
      </c>
      <c r="S810">
        <v>0</v>
      </c>
      <c r="V810" s="22">
        <v>129109.27</v>
      </c>
    </row>
    <row r="811" spans="1:22" x14ac:dyDescent="0.3">
      <c r="A811" t="s">
        <v>1372</v>
      </c>
      <c r="E811" t="s">
        <v>1373</v>
      </c>
      <c r="H811" t="s">
        <v>192</v>
      </c>
      <c r="J811" s="23">
        <v>553006500269</v>
      </c>
      <c r="K811">
        <v>910</v>
      </c>
      <c r="L811" t="s">
        <v>1375</v>
      </c>
      <c r="M811">
        <v>198812</v>
      </c>
      <c r="O811">
        <v>0</v>
      </c>
      <c r="P811" t="s">
        <v>63</v>
      </c>
      <c r="Q811" t="s">
        <v>124</v>
      </c>
      <c r="S811">
        <v>0</v>
      </c>
      <c r="V811" s="22">
        <v>78001</v>
      </c>
    </row>
    <row r="812" spans="1:22" x14ac:dyDescent="0.3">
      <c r="A812" t="s">
        <v>1376</v>
      </c>
      <c r="E812" t="s">
        <v>1373</v>
      </c>
      <c r="H812" t="s">
        <v>192</v>
      </c>
      <c r="J812" s="23">
        <v>553006500528</v>
      </c>
      <c r="K812">
        <v>910</v>
      </c>
      <c r="L812" t="s">
        <v>1377</v>
      </c>
      <c r="M812">
        <v>201709</v>
      </c>
      <c r="O812">
        <v>0</v>
      </c>
      <c r="P812" t="s">
        <v>63</v>
      </c>
      <c r="Q812" t="s">
        <v>124</v>
      </c>
      <c r="S812">
        <v>0</v>
      </c>
      <c r="V812" s="22">
        <v>149064.71</v>
      </c>
    </row>
    <row r="813" spans="1:22" x14ac:dyDescent="0.3">
      <c r="A813" t="s">
        <v>1378</v>
      </c>
      <c r="E813" t="s">
        <v>1373</v>
      </c>
      <c r="H813" t="s">
        <v>192</v>
      </c>
      <c r="J813" s="23">
        <v>453006500269</v>
      </c>
      <c r="K813">
        <v>670</v>
      </c>
      <c r="L813" t="s">
        <v>1379</v>
      </c>
      <c r="M813">
        <v>198906</v>
      </c>
      <c r="O813">
        <v>0</v>
      </c>
      <c r="P813" t="s">
        <v>63</v>
      </c>
      <c r="Q813">
        <v>20310</v>
      </c>
      <c r="S813">
        <v>0</v>
      </c>
      <c r="V813" s="22">
        <v>5802.4</v>
      </c>
    </row>
    <row r="814" spans="1:22" x14ac:dyDescent="0.3">
      <c r="A814" t="s">
        <v>1378</v>
      </c>
      <c r="E814" t="s">
        <v>1373</v>
      </c>
      <c r="H814" t="s">
        <v>192</v>
      </c>
      <c r="J814" s="23">
        <v>553006500269</v>
      </c>
      <c r="K814">
        <v>670</v>
      </c>
      <c r="L814" t="s">
        <v>1380</v>
      </c>
      <c r="M814">
        <v>198906</v>
      </c>
      <c r="O814">
        <v>0</v>
      </c>
      <c r="P814" t="s">
        <v>63</v>
      </c>
      <c r="Q814" t="s">
        <v>124</v>
      </c>
      <c r="S814">
        <v>0</v>
      </c>
      <c r="V814" s="22">
        <v>3505</v>
      </c>
    </row>
    <row r="815" spans="1:22" x14ac:dyDescent="0.3">
      <c r="A815" t="s">
        <v>1381</v>
      </c>
      <c r="E815" t="s">
        <v>1304</v>
      </c>
      <c r="H815" t="s">
        <v>192</v>
      </c>
      <c r="J815" s="23">
        <v>453006500270</v>
      </c>
      <c r="K815">
        <v>910</v>
      </c>
      <c r="L815" t="s">
        <v>1382</v>
      </c>
      <c r="M815">
        <v>198909</v>
      </c>
      <c r="O815">
        <v>0</v>
      </c>
      <c r="P815" t="s">
        <v>63</v>
      </c>
      <c r="Q815">
        <v>20310</v>
      </c>
      <c r="S815">
        <v>0</v>
      </c>
      <c r="V815" s="22">
        <v>147070.81</v>
      </c>
    </row>
    <row r="816" spans="1:22" x14ac:dyDescent="0.3">
      <c r="A816" t="s">
        <v>1381</v>
      </c>
      <c r="E816" t="s">
        <v>1304</v>
      </c>
      <c r="H816" t="s">
        <v>192</v>
      </c>
      <c r="J816" s="23">
        <v>553006500270</v>
      </c>
      <c r="K816">
        <v>910</v>
      </c>
      <c r="L816" t="s">
        <v>1383</v>
      </c>
      <c r="M816">
        <v>198909</v>
      </c>
      <c r="O816">
        <v>0</v>
      </c>
      <c r="P816" t="s">
        <v>63</v>
      </c>
      <c r="Q816" t="s">
        <v>124</v>
      </c>
      <c r="S816">
        <v>0</v>
      </c>
      <c r="V816" s="22">
        <v>88853</v>
      </c>
    </row>
    <row r="817" spans="1:22" x14ac:dyDescent="0.3">
      <c r="A817" t="s">
        <v>1384</v>
      </c>
      <c r="E817" t="s">
        <v>1304</v>
      </c>
      <c r="H817" t="s">
        <v>192</v>
      </c>
      <c r="J817" s="23">
        <v>553006500529</v>
      </c>
      <c r="K817">
        <v>910</v>
      </c>
      <c r="L817" t="s">
        <v>1385</v>
      </c>
      <c r="M817">
        <v>201709</v>
      </c>
      <c r="O817">
        <v>0</v>
      </c>
      <c r="P817" t="s">
        <v>63</v>
      </c>
      <c r="Q817" t="s">
        <v>124</v>
      </c>
      <c r="S817">
        <v>0</v>
      </c>
      <c r="V817" s="22">
        <v>149064.71</v>
      </c>
    </row>
    <row r="818" spans="1:22" x14ac:dyDescent="0.3">
      <c r="A818" t="s">
        <v>1386</v>
      </c>
      <c r="E818" t="s">
        <v>1268</v>
      </c>
      <c r="H818" t="s">
        <v>192</v>
      </c>
      <c r="J818" s="23">
        <v>453006500271</v>
      </c>
      <c r="K818">
        <v>910</v>
      </c>
      <c r="L818" t="s">
        <v>1387</v>
      </c>
      <c r="M818">
        <v>199010</v>
      </c>
      <c r="O818">
        <v>0</v>
      </c>
      <c r="P818" t="s">
        <v>63</v>
      </c>
      <c r="Q818">
        <v>20310</v>
      </c>
      <c r="S818">
        <v>0</v>
      </c>
      <c r="V818" s="22">
        <v>229371.76</v>
      </c>
    </row>
    <row r="819" spans="1:22" x14ac:dyDescent="0.3">
      <c r="A819" t="s">
        <v>1386</v>
      </c>
      <c r="E819" t="s">
        <v>1268</v>
      </c>
      <c r="H819" t="s">
        <v>192</v>
      </c>
      <c r="J819" s="23">
        <v>553006500271</v>
      </c>
      <c r="K819">
        <v>910</v>
      </c>
      <c r="L819" t="s">
        <v>1388</v>
      </c>
      <c r="M819">
        <v>199010</v>
      </c>
      <c r="O819">
        <v>0</v>
      </c>
      <c r="P819" t="s">
        <v>63</v>
      </c>
      <c r="Q819" t="s">
        <v>124</v>
      </c>
      <c r="S819">
        <v>0</v>
      </c>
      <c r="V819" s="22">
        <v>138575</v>
      </c>
    </row>
    <row r="820" spans="1:22" x14ac:dyDescent="0.3">
      <c r="A820" t="s">
        <v>1389</v>
      </c>
      <c r="E820" t="s">
        <v>1268</v>
      </c>
      <c r="H820" t="s">
        <v>192</v>
      </c>
      <c r="J820" s="23">
        <v>553006500530</v>
      </c>
      <c r="K820">
        <v>910</v>
      </c>
      <c r="L820" t="s">
        <v>1390</v>
      </c>
      <c r="M820">
        <v>201709</v>
      </c>
      <c r="O820">
        <v>0</v>
      </c>
      <c r="P820" t="s">
        <v>63</v>
      </c>
      <c r="Q820" t="s">
        <v>124</v>
      </c>
      <c r="S820">
        <v>0</v>
      </c>
      <c r="V820" s="22">
        <v>149064.71</v>
      </c>
    </row>
    <row r="821" spans="1:22" x14ac:dyDescent="0.3">
      <c r="A821" t="s">
        <v>1391</v>
      </c>
      <c r="H821" t="s">
        <v>192</v>
      </c>
      <c r="J821" s="23">
        <v>553006500280</v>
      </c>
      <c r="K821">
        <v>910</v>
      </c>
      <c r="L821" t="s">
        <v>1392</v>
      </c>
      <c r="M821">
        <v>200810</v>
      </c>
      <c r="O821">
        <v>0</v>
      </c>
      <c r="P821" t="s">
        <v>63</v>
      </c>
      <c r="Q821" t="s">
        <v>124</v>
      </c>
      <c r="S821">
        <v>0</v>
      </c>
      <c r="V821" s="22">
        <v>892433.71</v>
      </c>
    </row>
    <row r="822" spans="1:22" x14ac:dyDescent="0.3">
      <c r="A822" t="s">
        <v>1393</v>
      </c>
      <c r="E822" t="s">
        <v>241</v>
      </c>
      <c r="H822" t="s">
        <v>192</v>
      </c>
      <c r="J822" s="23">
        <v>453006500549</v>
      </c>
      <c r="K822">
        <v>910</v>
      </c>
      <c r="L822" t="s">
        <v>1394</v>
      </c>
      <c r="M822">
        <v>201510</v>
      </c>
      <c r="O822">
        <v>0</v>
      </c>
      <c r="P822" t="s">
        <v>63</v>
      </c>
      <c r="Q822">
        <v>20310</v>
      </c>
      <c r="S822">
        <v>0</v>
      </c>
      <c r="V822">
        <v>252.59</v>
      </c>
    </row>
    <row r="823" spans="1:22" x14ac:dyDescent="0.3">
      <c r="A823" t="s">
        <v>1393</v>
      </c>
      <c r="E823" t="s">
        <v>241</v>
      </c>
      <c r="H823" t="s">
        <v>192</v>
      </c>
      <c r="J823" s="23">
        <v>553006500549</v>
      </c>
      <c r="K823">
        <v>910</v>
      </c>
      <c r="L823" t="s">
        <v>1395</v>
      </c>
      <c r="M823">
        <v>201510</v>
      </c>
      <c r="O823">
        <v>0</v>
      </c>
      <c r="P823" t="s">
        <v>63</v>
      </c>
      <c r="Q823" t="s">
        <v>124</v>
      </c>
      <c r="S823">
        <v>0</v>
      </c>
      <c r="V823">
        <v>570.16</v>
      </c>
    </row>
    <row r="824" spans="1:22" x14ac:dyDescent="0.3">
      <c r="A824" t="s">
        <v>1396</v>
      </c>
      <c r="H824" t="s">
        <v>192</v>
      </c>
      <c r="J824" s="23">
        <v>553006500281</v>
      </c>
      <c r="K824">
        <v>910</v>
      </c>
      <c r="L824" t="s">
        <v>1397</v>
      </c>
      <c r="M824">
        <v>200810</v>
      </c>
      <c r="O824">
        <v>0</v>
      </c>
      <c r="P824" t="s">
        <v>63</v>
      </c>
      <c r="Q824" t="s">
        <v>124</v>
      </c>
      <c r="S824">
        <v>0</v>
      </c>
      <c r="V824" s="22">
        <v>725862.23</v>
      </c>
    </row>
    <row r="825" spans="1:22" x14ac:dyDescent="0.3">
      <c r="A825" t="s">
        <v>1398</v>
      </c>
      <c r="E825" t="s">
        <v>241</v>
      </c>
      <c r="H825" t="s">
        <v>192</v>
      </c>
      <c r="J825" s="23">
        <v>453006500550</v>
      </c>
      <c r="K825">
        <v>910</v>
      </c>
      <c r="L825" t="s">
        <v>1399</v>
      </c>
      <c r="M825">
        <v>201510</v>
      </c>
      <c r="O825">
        <v>0</v>
      </c>
      <c r="P825" t="s">
        <v>63</v>
      </c>
      <c r="Q825">
        <v>20310</v>
      </c>
      <c r="S825">
        <v>0</v>
      </c>
      <c r="V825">
        <v>252.59</v>
      </c>
    </row>
    <row r="826" spans="1:22" x14ac:dyDescent="0.3">
      <c r="A826" t="s">
        <v>1398</v>
      </c>
      <c r="E826" t="s">
        <v>241</v>
      </c>
      <c r="H826" t="s">
        <v>192</v>
      </c>
      <c r="J826" s="23">
        <v>553006500550</v>
      </c>
      <c r="K826">
        <v>910</v>
      </c>
      <c r="L826" t="s">
        <v>1400</v>
      </c>
      <c r="M826">
        <v>201510</v>
      </c>
      <c r="O826">
        <v>0</v>
      </c>
      <c r="P826" t="s">
        <v>63</v>
      </c>
      <c r="Q826" t="s">
        <v>124</v>
      </c>
      <c r="S826">
        <v>0</v>
      </c>
      <c r="V826">
        <v>570.16</v>
      </c>
    </row>
    <row r="827" spans="1:22" x14ac:dyDescent="0.3">
      <c r="A827" t="s">
        <v>1401</v>
      </c>
      <c r="E827" t="s">
        <v>241</v>
      </c>
      <c r="H827" t="s">
        <v>192</v>
      </c>
      <c r="J827" s="23">
        <v>553006500282</v>
      </c>
      <c r="K827">
        <v>752</v>
      </c>
      <c r="L827" t="s">
        <v>1402</v>
      </c>
      <c r="M827">
        <v>200810</v>
      </c>
      <c r="O827">
        <v>0</v>
      </c>
      <c r="P827" t="s">
        <v>63</v>
      </c>
      <c r="Q827" t="s">
        <v>124</v>
      </c>
      <c r="S827">
        <v>0</v>
      </c>
      <c r="V827" s="22">
        <v>328290.49</v>
      </c>
    </row>
    <row r="828" spans="1:22" x14ac:dyDescent="0.3">
      <c r="A828" t="s">
        <v>1401</v>
      </c>
      <c r="E828" t="s">
        <v>241</v>
      </c>
      <c r="H828" t="s">
        <v>192</v>
      </c>
      <c r="J828" s="23">
        <v>553006500282</v>
      </c>
      <c r="K828">
        <v>910</v>
      </c>
      <c r="L828" t="s">
        <v>1403</v>
      </c>
      <c r="M828">
        <v>200810</v>
      </c>
      <c r="O828">
        <v>0</v>
      </c>
      <c r="P828" t="s">
        <v>63</v>
      </c>
      <c r="Q828" t="s">
        <v>124</v>
      </c>
      <c r="S828">
        <v>0</v>
      </c>
      <c r="V828" s="22">
        <v>2148279.29</v>
      </c>
    </row>
    <row r="829" spans="1:22" x14ac:dyDescent="0.3">
      <c r="A829" t="s">
        <v>1404</v>
      </c>
      <c r="E829" t="s">
        <v>241</v>
      </c>
      <c r="H829" t="s">
        <v>192</v>
      </c>
      <c r="J829" s="23">
        <v>453006500551</v>
      </c>
      <c r="K829">
        <v>910</v>
      </c>
      <c r="L829" t="s">
        <v>1405</v>
      </c>
      <c r="M829">
        <v>201510</v>
      </c>
      <c r="O829">
        <v>0</v>
      </c>
      <c r="P829" t="s">
        <v>63</v>
      </c>
      <c r="Q829">
        <v>20310</v>
      </c>
      <c r="S829">
        <v>0</v>
      </c>
      <c r="V829">
        <v>252.59</v>
      </c>
    </row>
    <row r="830" spans="1:22" x14ac:dyDescent="0.3">
      <c r="A830" t="s">
        <v>1404</v>
      </c>
      <c r="E830" t="s">
        <v>241</v>
      </c>
      <c r="H830" t="s">
        <v>192</v>
      </c>
      <c r="J830" s="23">
        <v>553006500551</v>
      </c>
      <c r="K830">
        <v>910</v>
      </c>
      <c r="L830" t="s">
        <v>1406</v>
      </c>
      <c r="M830">
        <v>201510</v>
      </c>
      <c r="O830">
        <v>0</v>
      </c>
      <c r="P830" t="s">
        <v>63</v>
      </c>
      <c r="Q830" t="s">
        <v>124</v>
      </c>
      <c r="S830">
        <v>0</v>
      </c>
      <c r="V830">
        <v>570.16</v>
      </c>
    </row>
    <row r="831" spans="1:22" x14ac:dyDescent="0.3">
      <c r="A831" t="s">
        <v>1407</v>
      </c>
      <c r="E831" t="s">
        <v>241</v>
      </c>
      <c r="H831" t="s">
        <v>192</v>
      </c>
      <c r="J831" s="23">
        <v>453006500578</v>
      </c>
      <c r="K831">
        <v>910</v>
      </c>
      <c r="L831" t="s">
        <v>1408</v>
      </c>
      <c r="M831">
        <v>201601</v>
      </c>
      <c r="O831">
        <v>0</v>
      </c>
      <c r="P831" t="s">
        <v>63</v>
      </c>
      <c r="Q831">
        <v>20310</v>
      </c>
      <c r="S831">
        <v>0</v>
      </c>
      <c r="V831" s="22">
        <v>12326.46</v>
      </c>
    </row>
    <row r="832" spans="1:22" x14ac:dyDescent="0.3">
      <c r="A832" t="s">
        <v>1407</v>
      </c>
      <c r="E832" t="s">
        <v>241</v>
      </c>
      <c r="H832" t="s">
        <v>192</v>
      </c>
      <c r="J832" s="23">
        <v>553006500578</v>
      </c>
      <c r="K832">
        <v>910</v>
      </c>
      <c r="L832" t="s">
        <v>1409</v>
      </c>
      <c r="M832">
        <v>201601</v>
      </c>
      <c r="O832">
        <v>0</v>
      </c>
      <c r="P832" t="s">
        <v>63</v>
      </c>
      <c r="Q832" t="s">
        <v>124</v>
      </c>
      <c r="S832">
        <v>0</v>
      </c>
      <c r="V832" s="22">
        <v>27824.880000000001</v>
      </c>
    </row>
    <row r="833" spans="1:22" x14ac:dyDescent="0.3">
      <c r="A833" t="s">
        <v>1410</v>
      </c>
      <c r="H833" t="s">
        <v>192</v>
      </c>
      <c r="J833" s="23">
        <v>553006500283</v>
      </c>
      <c r="K833">
        <v>910</v>
      </c>
      <c r="L833" t="s">
        <v>1411</v>
      </c>
      <c r="M833">
        <v>200810</v>
      </c>
      <c r="O833">
        <v>0</v>
      </c>
      <c r="P833" t="s">
        <v>63</v>
      </c>
      <c r="Q833" t="s">
        <v>124</v>
      </c>
      <c r="S833">
        <v>0</v>
      </c>
      <c r="V833" s="22">
        <v>846121.34</v>
      </c>
    </row>
    <row r="834" spans="1:22" x14ac:dyDescent="0.3">
      <c r="A834" t="s">
        <v>1412</v>
      </c>
      <c r="E834" t="s">
        <v>241</v>
      </c>
      <c r="H834" t="s">
        <v>192</v>
      </c>
      <c r="J834" s="23">
        <v>453006500552</v>
      </c>
      <c r="K834">
        <v>910</v>
      </c>
      <c r="L834" t="s">
        <v>1413</v>
      </c>
      <c r="M834">
        <v>201510</v>
      </c>
      <c r="O834">
        <v>0</v>
      </c>
      <c r="P834" t="s">
        <v>63</v>
      </c>
      <c r="Q834">
        <v>20310</v>
      </c>
      <c r="S834">
        <v>0</v>
      </c>
      <c r="V834">
        <v>252.59</v>
      </c>
    </row>
    <row r="835" spans="1:22" x14ac:dyDescent="0.3">
      <c r="A835" t="s">
        <v>1412</v>
      </c>
      <c r="E835" t="s">
        <v>241</v>
      </c>
      <c r="H835" t="s">
        <v>192</v>
      </c>
      <c r="J835" s="23">
        <v>553006500552</v>
      </c>
      <c r="K835">
        <v>910</v>
      </c>
      <c r="L835" t="s">
        <v>1414</v>
      </c>
      <c r="M835">
        <v>201510</v>
      </c>
      <c r="O835">
        <v>0</v>
      </c>
      <c r="P835" t="s">
        <v>63</v>
      </c>
      <c r="Q835" t="s">
        <v>124</v>
      </c>
      <c r="S835">
        <v>0</v>
      </c>
      <c r="V835">
        <v>570.16</v>
      </c>
    </row>
    <row r="836" spans="1:22" x14ac:dyDescent="0.3">
      <c r="A836" t="s">
        <v>1415</v>
      </c>
      <c r="H836" t="s">
        <v>192</v>
      </c>
      <c r="J836" s="23">
        <v>553006500284</v>
      </c>
      <c r="K836">
        <v>910</v>
      </c>
      <c r="L836" t="s">
        <v>1416</v>
      </c>
      <c r="M836">
        <v>200810</v>
      </c>
      <c r="O836">
        <v>0</v>
      </c>
      <c r="P836" t="s">
        <v>63</v>
      </c>
      <c r="Q836" t="s">
        <v>124</v>
      </c>
      <c r="S836">
        <v>0</v>
      </c>
      <c r="V836" s="22">
        <v>857709.78</v>
      </c>
    </row>
    <row r="837" spans="1:22" x14ac:dyDescent="0.3">
      <c r="A837" t="s">
        <v>1417</v>
      </c>
      <c r="E837" t="s">
        <v>241</v>
      </c>
      <c r="H837" t="s">
        <v>192</v>
      </c>
      <c r="J837" s="23">
        <v>453006500553</v>
      </c>
      <c r="K837">
        <v>910</v>
      </c>
      <c r="L837" t="s">
        <v>1418</v>
      </c>
      <c r="M837">
        <v>201510</v>
      </c>
      <c r="O837">
        <v>0</v>
      </c>
      <c r="P837" t="s">
        <v>63</v>
      </c>
      <c r="Q837">
        <v>20310</v>
      </c>
      <c r="S837">
        <v>0</v>
      </c>
      <c r="V837">
        <v>252.59</v>
      </c>
    </row>
    <row r="838" spans="1:22" x14ac:dyDescent="0.3">
      <c r="A838" t="s">
        <v>1417</v>
      </c>
      <c r="E838" t="s">
        <v>241</v>
      </c>
      <c r="H838" t="s">
        <v>192</v>
      </c>
      <c r="J838" s="23">
        <v>553006500553</v>
      </c>
      <c r="K838">
        <v>910</v>
      </c>
      <c r="L838" t="s">
        <v>1419</v>
      </c>
      <c r="M838">
        <v>201510</v>
      </c>
      <c r="O838">
        <v>0</v>
      </c>
      <c r="P838" t="s">
        <v>63</v>
      </c>
      <c r="Q838" t="s">
        <v>124</v>
      </c>
      <c r="S838">
        <v>0</v>
      </c>
      <c r="V838">
        <v>570.16</v>
      </c>
    </row>
    <row r="839" spans="1:22" x14ac:dyDescent="0.3">
      <c r="A839" t="s">
        <v>1420</v>
      </c>
      <c r="H839" t="s">
        <v>192</v>
      </c>
      <c r="J839" s="23">
        <v>553006500285</v>
      </c>
      <c r="K839">
        <v>910</v>
      </c>
      <c r="L839" t="s">
        <v>1421</v>
      </c>
      <c r="M839">
        <v>200810</v>
      </c>
      <c r="O839">
        <v>0</v>
      </c>
      <c r="P839" t="s">
        <v>63</v>
      </c>
      <c r="Q839" t="s">
        <v>124</v>
      </c>
      <c r="S839">
        <v>0</v>
      </c>
      <c r="V839" s="22">
        <v>762579.78</v>
      </c>
    </row>
    <row r="840" spans="1:22" x14ac:dyDescent="0.3">
      <c r="A840" t="s">
        <v>1422</v>
      </c>
      <c r="E840" t="s">
        <v>241</v>
      </c>
      <c r="H840" t="s">
        <v>192</v>
      </c>
      <c r="J840" s="23">
        <v>453006500554</v>
      </c>
      <c r="K840">
        <v>910</v>
      </c>
      <c r="L840" t="s">
        <v>1423</v>
      </c>
      <c r="M840">
        <v>201510</v>
      </c>
      <c r="O840">
        <v>0</v>
      </c>
      <c r="P840" t="s">
        <v>63</v>
      </c>
      <c r="Q840">
        <v>20310</v>
      </c>
      <c r="S840">
        <v>0</v>
      </c>
      <c r="V840">
        <v>252.25</v>
      </c>
    </row>
    <row r="841" spans="1:22" x14ac:dyDescent="0.3">
      <c r="A841" t="s">
        <v>1422</v>
      </c>
      <c r="E841" t="s">
        <v>241</v>
      </c>
      <c r="H841" t="s">
        <v>192</v>
      </c>
      <c r="J841" s="23">
        <v>553006500554</v>
      </c>
      <c r="K841">
        <v>910</v>
      </c>
      <c r="L841" t="s">
        <v>1424</v>
      </c>
      <c r="M841">
        <v>201510</v>
      </c>
      <c r="O841">
        <v>0</v>
      </c>
      <c r="P841" t="s">
        <v>63</v>
      </c>
      <c r="Q841" t="s">
        <v>124</v>
      </c>
      <c r="S841">
        <v>0</v>
      </c>
      <c r="V841">
        <v>569.5</v>
      </c>
    </row>
    <row r="842" spans="1:22" x14ac:dyDescent="0.3">
      <c r="A842" t="s">
        <v>1425</v>
      </c>
      <c r="E842" t="s">
        <v>1426</v>
      </c>
      <c r="H842" t="s">
        <v>192</v>
      </c>
      <c r="J842" s="23">
        <v>553006500651</v>
      </c>
      <c r="K842">
        <v>910</v>
      </c>
      <c r="L842" t="s">
        <v>1427</v>
      </c>
      <c r="M842">
        <v>201804</v>
      </c>
      <c r="O842">
        <v>0</v>
      </c>
      <c r="P842" t="s">
        <v>63</v>
      </c>
      <c r="Q842" t="s">
        <v>124</v>
      </c>
      <c r="S842">
        <v>0</v>
      </c>
      <c r="V842" s="22">
        <v>977442.6</v>
      </c>
    </row>
    <row r="843" spans="1:22" x14ac:dyDescent="0.3">
      <c r="A843" t="s">
        <v>1428</v>
      </c>
      <c r="E843" t="s">
        <v>1429</v>
      </c>
      <c r="H843" t="s">
        <v>192</v>
      </c>
      <c r="J843" s="23">
        <v>553006500650</v>
      </c>
      <c r="K843">
        <v>910</v>
      </c>
      <c r="L843" t="s">
        <v>1430</v>
      </c>
      <c r="M843">
        <v>201803</v>
      </c>
      <c r="O843">
        <v>0</v>
      </c>
      <c r="P843" t="s">
        <v>63</v>
      </c>
      <c r="Q843" t="s">
        <v>124</v>
      </c>
      <c r="S843">
        <v>0</v>
      </c>
      <c r="V843" s="22">
        <v>817063.41</v>
      </c>
    </row>
    <row r="844" spans="1:22" x14ac:dyDescent="0.3">
      <c r="A844" t="s">
        <v>1431</v>
      </c>
      <c r="E844" t="s">
        <v>241</v>
      </c>
      <c r="H844" t="s">
        <v>192</v>
      </c>
      <c r="J844" s="23">
        <v>553006500636</v>
      </c>
      <c r="K844">
        <v>910</v>
      </c>
      <c r="L844" t="s">
        <v>1432</v>
      </c>
      <c r="M844">
        <v>201712</v>
      </c>
      <c r="O844">
        <v>0</v>
      </c>
      <c r="P844" t="s">
        <v>63</v>
      </c>
      <c r="Q844" t="s">
        <v>124</v>
      </c>
      <c r="S844">
        <v>0</v>
      </c>
      <c r="V844" s="22">
        <v>1168269.83</v>
      </c>
    </row>
    <row r="845" spans="1:22" x14ac:dyDescent="0.3">
      <c r="A845" t="s">
        <v>1433</v>
      </c>
      <c r="E845" t="s">
        <v>1434</v>
      </c>
      <c r="H845" t="s">
        <v>192</v>
      </c>
      <c r="J845" s="23">
        <v>453006500329</v>
      </c>
      <c r="K845">
        <v>910</v>
      </c>
      <c r="L845" t="s">
        <v>1435</v>
      </c>
      <c r="M845">
        <v>201110</v>
      </c>
      <c r="O845">
        <v>0</v>
      </c>
      <c r="P845" t="s">
        <v>63</v>
      </c>
      <c r="Q845">
        <v>20310</v>
      </c>
      <c r="S845">
        <v>0</v>
      </c>
      <c r="V845" s="22">
        <v>19762.12</v>
      </c>
    </row>
    <row r="846" spans="1:22" x14ac:dyDescent="0.3">
      <c r="A846" t="s">
        <v>1433</v>
      </c>
      <c r="E846" t="s">
        <v>1434</v>
      </c>
      <c r="H846" t="s">
        <v>192</v>
      </c>
      <c r="J846" s="23">
        <v>553006500329</v>
      </c>
      <c r="K846">
        <v>910</v>
      </c>
      <c r="L846" t="s">
        <v>1436</v>
      </c>
      <c r="M846">
        <v>201110</v>
      </c>
      <c r="O846">
        <v>0</v>
      </c>
      <c r="P846" t="s">
        <v>63</v>
      </c>
      <c r="Q846" t="s">
        <v>124</v>
      </c>
      <c r="S846">
        <v>0</v>
      </c>
      <c r="V846" s="22">
        <v>44630.57</v>
      </c>
    </row>
    <row r="847" spans="1:22" x14ac:dyDescent="0.3">
      <c r="A847" t="s">
        <v>1437</v>
      </c>
      <c r="E847" t="s">
        <v>1285</v>
      </c>
      <c r="H847" t="s">
        <v>192</v>
      </c>
      <c r="J847" s="23">
        <v>453006500003</v>
      </c>
      <c r="K847">
        <v>910</v>
      </c>
      <c r="L847" t="s">
        <v>1438</v>
      </c>
      <c r="M847">
        <v>199411</v>
      </c>
      <c r="O847">
        <v>0</v>
      </c>
      <c r="P847" t="s">
        <v>63</v>
      </c>
      <c r="Q847">
        <v>20310</v>
      </c>
      <c r="S847">
        <v>0</v>
      </c>
      <c r="V847" s="22">
        <v>96742.43</v>
      </c>
    </row>
    <row r="848" spans="1:22" x14ac:dyDescent="0.3">
      <c r="A848" t="s">
        <v>1437</v>
      </c>
      <c r="E848" t="s">
        <v>1285</v>
      </c>
      <c r="H848" t="s">
        <v>192</v>
      </c>
      <c r="J848" s="23">
        <v>553006500003</v>
      </c>
      <c r="K848">
        <v>910</v>
      </c>
      <c r="L848" t="s">
        <v>1439</v>
      </c>
      <c r="M848">
        <v>199411</v>
      </c>
      <c r="O848">
        <v>0</v>
      </c>
      <c r="P848" t="s">
        <v>63</v>
      </c>
      <c r="Q848" t="s">
        <v>124</v>
      </c>
      <c r="S848">
        <v>0</v>
      </c>
      <c r="V848" s="22">
        <v>58447</v>
      </c>
    </row>
    <row r="849" spans="1:22" x14ac:dyDescent="0.3">
      <c r="A849" t="s">
        <v>1440</v>
      </c>
      <c r="E849" t="s">
        <v>1285</v>
      </c>
      <c r="H849" t="s">
        <v>192</v>
      </c>
      <c r="J849" s="23">
        <v>453006500003</v>
      </c>
      <c r="K849">
        <v>270</v>
      </c>
      <c r="L849" t="s">
        <v>1441</v>
      </c>
      <c r="M849">
        <v>199509</v>
      </c>
      <c r="O849">
        <v>0</v>
      </c>
      <c r="P849" t="s">
        <v>63</v>
      </c>
      <c r="Q849">
        <v>20310</v>
      </c>
      <c r="S849">
        <v>0</v>
      </c>
      <c r="V849" s="22">
        <v>31205.040000000001</v>
      </c>
    </row>
    <row r="850" spans="1:22" x14ac:dyDescent="0.3">
      <c r="A850" t="s">
        <v>1440</v>
      </c>
      <c r="E850" t="s">
        <v>1285</v>
      </c>
      <c r="H850" t="s">
        <v>192</v>
      </c>
      <c r="J850" s="23">
        <v>553006500003</v>
      </c>
      <c r="K850">
        <v>270</v>
      </c>
      <c r="L850" t="s">
        <v>1442</v>
      </c>
      <c r="M850">
        <v>199509</v>
      </c>
      <c r="O850">
        <v>0</v>
      </c>
      <c r="P850" t="s">
        <v>63</v>
      </c>
      <c r="Q850" t="s">
        <v>124</v>
      </c>
      <c r="S850">
        <v>0</v>
      </c>
      <c r="V850" s="22">
        <v>18853</v>
      </c>
    </row>
    <row r="851" spans="1:22" x14ac:dyDescent="0.3">
      <c r="A851" t="s">
        <v>1443</v>
      </c>
      <c r="E851" t="s">
        <v>1285</v>
      </c>
      <c r="H851" t="s">
        <v>192</v>
      </c>
      <c r="J851" s="23">
        <v>553006500003</v>
      </c>
      <c r="K851">
        <v>670</v>
      </c>
      <c r="L851" t="s">
        <v>1444</v>
      </c>
      <c r="M851">
        <v>199509</v>
      </c>
      <c r="O851">
        <v>0</v>
      </c>
      <c r="P851" t="s">
        <v>63</v>
      </c>
      <c r="Q851" t="s">
        <v>124</v>
      </c>
      <c r="S851">
        <v>0</v>
      </c>
      <c r="V851" s="22">
        <v>3139</v>
      </c>
    </row>
    <row r="852" spans="1:22" x14ac:dyDescent="0.3">
      <c r="A852" t="s">
        <v>1445</v>
      </c>
      <c r="E852" t="s">
        <v>1285</v>
      </c>
      <c r="H852" t="s">
        <v>192</v>
      </c>
      <c r="J852" s="23">
        <v>453006500003</v>
      </c>
      <c r="K852">
        <v>670</v>
      </c>
      <c r="L852" t="s">
        <v>1446</v>
      </c>
      <c r="M852">
        <v>199509</v>
      </c>
      <c r="O852">
        <v>0</v>
      </c>
      <c r="P852" t="s">
        <v>63</v>
      </c>
      <c r="Q852">
        <v>20310</v>
      </c>
      <c r="S852">
        <v>0</v>
      </c>
      <c r="V852" s="22">
        <v>5196.2</v>
      </c>
    </row>
    <row r="853" spans="1:22" x14ac:dyDescent="0.3">
      <c r="A853" t="s">
        <v>1447</v>
      </c>
      <c r="E853" t="s">
        <v>241</v>
      </c>
      <c r="H853" t="s">
        <v>192</v>
      </c>
      <c r="J853" s="23">
        <v>553006500531</v>
      </c>
      <c r="K853">
        <v>910</v>
      </c>
      <c r="L853" t="s">
        <v>1448</v>
      </c>
      <c r="M853">
        <v>201709</v>
      </c>
      <c r="O853">
        <v>0</v>
      </c>
      <c r="P853" t="s">
        <v>63</v>
      </c>
      <c r="Q853" t="s">
        <v>124</v>
      </c>
      <c r="S853">
        <v>0</v>
      </c>
      <c r="V853" s="22">
        <v>149064.71</v>
      </c>
    </row>
    <row r="854" spans="1:22" x14ac:dyDescent="0.3">
      <c r="A854" t="s">
        <v>1449</v>
      </c>
      <c r="E854" t="s">
        <v>241</v>
      </c>
      <c r="H854" t="s">
        <v>192</v>
      </c>
      <c r="J854" s="23">
        <v>553006500532</v>
      </c>
      <c r="K854">
        <v>910</v>
      </c>
      <c r="L854" t="s">
        <v>1450</v>
      </c>
      <c r="M854">
        <v>201709</v>
      </c>
      <c r="O854">
        <v>0</v>
      </c>
      <c r="P854" t="s">
        <v>63</v>
      </c>
      <c r="Q854" t="s">
        <v>124</v>
      </c>
      <c r="S854">
        <v>0</v>
      </c>
      <c r="V854" s="22">
        <v>149064.71</v>
      </c>
    </row>
    <row r="855" spans="1:22" x14ac:dyDescent="0.3">
      <c r="A855" t="s">
        <v>1451</v>
      </c>
      <c r="E855" t="s">
        <v>241</v>
      </c>
      <c r="H855" t="s">
        <v>192</v>
      </c>
      <c r="J855" s="23">
        <v>553006500533</v>
      </c>
      <c r="K855">
        <v>910</v>
      </c>
      <c r="L855" t="s">
        <v>1452</v>
      </c>
      <c r="M855">
        <v>201709</v>
      </c>
      <c r="O855">
        <v>0</v>
      </c>
      <c r="P855" t="s">
        <v>63</v>
      </c>
      <c r="Q855" t="s">
        <v>124</v>
      </c>
      <c r="S855">
        <v>0</v>
      </c>
      <c r="V855" s="22">
        <v>149064.71</v>
      </c>
    </row>
    <row r="856" spans="1:22" x14ac:dyDescent="0.3">
      <c r="A856" t="s">
        <v>1453</v>
      </c>
      <c r="E856" t="s">
        <v>241</v>
      </c>
      <c r="H856" t="s">
        <v>192</v>
      </c>
      <c r="J856" s="23">
        <v>553006500534</v>
      </c>
      <c r="K856">
        <v>910</v>
      </c>
      <c r="L856" t="s">
        <v>1454</v>
      </c>
      <c r="M856">
        <v>201709</v>
      </c>
      <c r="O856">
        <v>0</v>
      </c>
      <c r="P856" t="s">
        <v>63</v>
      </c>
      <c r="Q856" t="s">
        <v>124</v>
      </c>
      <c r="S856">
        <v>0</v>
      </c>
      <c r="V856" s="22">
        <v>149064.71</v>
      </c>
    </row>
    <row r="857" spans="1:22" x14ac:dyDescent="0.3">
      <c r="A857" t="s">
        <v>1455</v>
      </c>
      <c r="E857" t="s">
        <v>241</v>
      </c>
      <c r="H857" t="s">
        <v>192</v>
      </c>
      <c r="J857" s="23">
        <v>553006500535</v>
      </c>
      <c r="K857">
        <v>910</v>
      </c>
      <c r="L857" t="s">
        <v>1456</v>
      </c>
      <c r="M857">
        <v>201709</v>
      </c>
      <c r="O857">
        <v>0</v>
      </c>
      <c r="P857" t="s">
        <v>63</v>
      </c>
      <c r="Q857" t="s">
        <v>124</v>
      </c>
      <c r="S857">
        <v>0</v>
      </c>
      <c r="V857" s="22">
        <v>157217.39000000001</v>
      </c>
    </row>
    <row r="858" spans="1:22" x14ac:dyDescent="0.3">
      <c r="A858" t="s">
        <v>1457</v>
      </c>
      <c r="E858" t="s">
        <v>241</v>
      </c>
      <c r="H858" t="s">
        <v>192</v>
      </c>
      <c r="J858" s="23">
        <v>553006500536</v>
      </c>
      <c r="K858">
        <v>910</v>
      </c>
      <c r="L858" t="s">
        <v>1458</v>
      </c>
      <c r="M858">
        <v>201709</v>
      </c>
      <c r="O858">
        <v>0</v>
      </c>
      <c r="P858" t="s">
        <v>63</v>
      </c>
      <c r="Q858" t="s">
        <v>124</v>
      </c>
      <c r="S858">
        <v>0</v>
      </c>
      <c r="V858" s="22">
        <v>161232.01999999999</v>
      </c>
    </row>
    <row r="859" spans="1:22" x14ac:dyDescent="0.3">
      <c r="A859" t="s">
        <v>1459</v>
      </c>
      <c r="E859" t="s">
        <v>241</v>
      </c>
      <c r="H859" t="s">
        <v>192</v>
      </c>
      <c r="J859" s="23">
        <v>452006500102</v>
      </c>
      <c r="K859">
        <v>769</v>
      </c>
      <c r="L859" t="s">
        <v>1460</v>
      </c>
      <c r="M859">
        <v>199709</v>
      </c>
      <c r="O859">
        <v>0</v>
      </c>
      <c r="P859" t="s">
        <v>63</v>
      </c>
      <c r="Q859">
        <v>20310</v>
      </c>
      <c r="S859">
        <v>0</v>
      </c>
      <c r="V859">
        <v>580.71</v>
      </c>
    </row>
    <row r="860" spans="1:22" x14ac:dyDescent="0.3">
      <c r="A860" t="s">
        <v>1461</v>
      </c>
      <c r="E860" t="s">
        <v>1316</v>
      </c>
      <c r="H860" t="s">
        <v>192</v>
      </c>
      <c r="J860" s="23">
        <v>450006500003</v>
      </c>
      <c r="K860">
        <v>1988</v>
      </c>
      <c r="L860" t="s">
        <v>1462</v>
      </c>
      <c r="M860">
        <v>198711</v>
      </c>
      <c r="O860">
        <v>0</v>
      </c>
      <c r="P860" t="s">
        <v>63</v>
      </c>
      <c r="Q860">
        <v>20310</v>
      </c>
      <c r="S860">
        <v>0</v>
      </c>
      <c r="V860" s="22">
        <v>13642.01</v>
      </c>
    </row>
    <row r="861" spans="1:22" x14ac:dyDescent="0.3">
      <c r="A861" t="s">
        <v>1461</v>
      </c>
      <c r="E861" t="s">
        <v>1316</v>
      </c>
      <c r="H861" t="s">
        <v>192</v>
      </c>
      <c r="J861" s="23">
        <v>550006500003</v>
      </c>
      <c r="K861">
        <v>1988</v>
      </c>
      <c r="L861" t="s">
        <v>1463</v>
      </c>
      <c r="M861">
        <v>198711</v>
      </c>
      <c r="O861">
        <v>0</v>
      </c>
      <c r="P861" t="s">
        <v>63</v>
      </c>
      <c r="Q861" t="s">
        <v>124</v>
      </c>
      <c r="S861">
        <v>0</v>
      </c>
      <c r="V861" s="22">
        <v>8242</v>
      </c>
    </row>
    <row r="862" spans="1:22" x14ac:dyDescent="0.3">
      <c r="A862" t="s">
        <v>1464</v>
      </c>
      <c r="E862" t="s">
        <v>1465</v>
      </c>
      <c r="H862" t="s">
        <v>192</v>
      </c>
      <c r="J862" s="23">
        <v>453006500314</v>
      </c>
      <c r="K862">
        <v>910</v>
      </c>
      <c r="L862" t="s">
        <v>1466</v>
      </c>
      <c r="M862">
        <v>200912</v>
      </c>
      <c r="O862">
        <v>0</v>
      </c>
      <c r="P862" t="s">
        <v>63</v>
      </c>
      <c r="Q862">
        <v>20310</v>
      </c>
      <c r="S862">
        <v>0</v>
      </c>
      <c r="V862" s="22">
        <v>12615.27</v>
      </c>
    </row>
    <row r="863" spans="1:22" x14ac:dyDescent="0.3">
      <c r="A863" t="s">
        <v>1464</v>
      </c>
      <c r="E863" t="s">
        <v>1465</v>
      </c>
      <c r="H863" t="s">
        <v>192</v>
      </c>
      <c r="J863" s="23">
        <v>553006500314</v>
      </c>
      <c r="K863">
        <v>910</v>
      </c>
      <c r="L863" t="s">
        <v>1467</v>
      </c>
      <c r="M863">
        <v>200912</v>
      </c>
      <c r="O863">
        <v>0</v>
      </c>
      <c r="P863" t="s">
        <v>63</v>
      </c>
      <c r="Q863" t="s">
        <v>124</v>
      </c>
      <c r="S863">
        <v>0</v>
      </c>
      <c r="V863" s="22">
        <v>19363.18</v>
      </c>
    </row>
    <row r="864" spans="1:22" x14ac:dyDescent="0.3">
      <c r="A864" t="s">
        <v>1468</v>
      </c>
      <c r="H864" t="s">
        <v>192</v>
      </c>
      <c r="J864" s="23">
        <v>457006500011</v>
      </c>
      <c r="K864">
        <v>615</v>
      </c>
      <c r="L864" t="s">
        <v>1469</v>
      </c>
      <c r="M864">
        <v>198809</v>
      </c>
      <c r="O864">
        <v>0</v>
      </c>
      <c r="P864" t="s">
        <v>63</v>
      </c>
      <c r="Q864">
        <v>20310</v>
      </c>
      <c r="S864">
        <v>0</v>
      </c>
      <c r="V864" s="22">
        <v>1701828.6</v>
      </c>
    </row>
    <row r="865" spans="1:22" x14ac:dyDescent="0.3">
      <c r="A865" t="s">
        <v>1468</v>
      </c>
      <c r="H865" t="s">
        <v>192</v>
      </c>
      <c r="J865" s="23">
        <v>457006500040</v>
      </c>
      <c r="K865">
        <v>615</v>
      </c>
      <c r="L865" t="s">
        <v>1470</v>
      </c>
      <c r="M865">
        <v>200610</v>
      </c>
      <c r="O865">
        <v>0</v>
      </c>
      <c r="P865" t="s">
        <v>63</v>
      </c>
      <c r="Q865">
        <v>20310</v>
      </c>
      <c r="S865">
        <v>0</v>
      </c>
      <c r="V865" s="22">
        <v>218573.48</v>
      </c>
    </row>
    <row r="866" spans="1:22" x14ac:dyDescent="0.3">
      <c r="A866" t="s">
        <v>1468</v>
      </c>
      <c r="H866" t="s">
        <v>192</v>
      </c>
      <c r="J866" s="23">
        <v>557006500011</v>
      </c>
      <c r="K866">
        <v>615</v>
      </c>
      <c r="L866" t="s">
        <v>1471</v>
      </c>
      <c r="M866">
        <v>198809</v>
      </c>
      <c r="O866">
        <v>0</v>
      </c>
      <c r="P866" t="s">
        <v>63</v>
      </c>
      <c r="Q866" t="s">
        <v>124</v>
      </c>
      <c r="S866">
        <v>0</v>
      </c>
      <c r="V866" s="22">
        <v>1028163</v>
      </c>
    </row>
    <row r="867" spans="1:22" x14ac:dyDescent="0.3">
      <c r="A867" t="s">
        <v>1468</v>
      </c>
      <c r="H867" t="s">
        <v>192</v>
      </c>
      <c r="J867" s="23">
        <v>557006500040</v>
      </c>
      <c r="K867">
        <v>615</v>
      </c>
      <c r="L867" t="s">
        <v>1472</v>
      </c>
      <c r="M867">
        <v>200610</v>
      </c>
      <c r="O867">
        <v>0</v>
      </c>
      <c r="P867" t="s">
        <v>63</v>
      </c>
      <c r="Q867" t="s">
        <v>124</v>
      </c>
      <c r="S867">
        <v>0</v>
      </c>
      <c r="V867" s="22">
        <v>132051</v>
      </c>
    </row>
    <row r="868" spans="1:22" x14ac:dyDescent="0.3">
      <c r="A868" t="s">
        <v>1468</v>
      </c>
      <c r="H868" t="s">
        <v>192</v>
      </c>
      <c r="J868" s="23">
        <v>557006500042</v>
      </c>
      <c r="K868">
        <v>615</v>
      </c>
      <c r="L868" t="s">
        <v>1473</v>
      </c>
      <c r="M868">
        <v>200810</v>
      </c>
      <c r="O868">
        <v>0</v>
      </c>
      <c r="P868" t="s">
        <v>63</v>
      </c>
      <c r="Q868" t="s">
        <v>124</v>
      </c>
      <c r="S868">
        <v>0</v>
      </c>
      <c r="V868" s="22">
        <v>4493599.04</v>
      </c>
    </row>
    <row r="869" spans="1:22" x14ac:dyDescent="0.3">
      <c r="A869" t="s">
        <v>1474</v>
      </c>
      <c r="E869" t="s">
        <v>1475</v>
      </c>
      <c r="H869" t="s">
        <v>192</v>
      </c>
      <c r="J869" s="23">
        <v>557006500113</v>
      </c>
      <c r="K869">
        <v>615</v>
      </c>
      <c r="L869" t="s">
        <v>1476</v>
      </c>
      <c r="M869">
        <v>201301</v>
      </c>
      <c r="O869">
        <v>0</v>
      </c>
      <c r="P869" t="s">
        <v>63</v>
      </c>
      <c r="Q869" t="s">
        <v>124</v>
      </c>
      <c r="S869">
        <v>0</v>
      </c>
      <c r="V869" s="22">
        <v>10264.11</v>
      </c>
    </row>
    <row r="870" spans="1:22" x14ac:dyDescent="0.3">
      <c r="A870" t="s">
        <v>1477</v>
      </c>
      <c r="E870" t="s">
        <v>1475</v>
      </c>
      <c r="H870" t="s">
        <v>192</v>
      </c>
      <c r="J870" s="23">
        <v>457006500113</v>
      </c>
      <c r="K870">
        <v>615</v>
      </c>
      <c r="L870" t="s">
        <v>1478</v>
      </c>
      <c r="M870">
        <v>201301</v>
      </c>
      <c r="O870">
        <v>0</v>
      </c>
      <c r="P870" t="s">
        <v>63</v>
      </c>
      <c r="Q870">
        <v>20310</v>
      </c>
      <c r="S870">
        <v>0</v>
      </c>
      <c r="V870" s="22">
        <v>3664.66</v>
      </c>
    </row>
    <row r="871" spans="1:22" x14ac:dyDescent="0.3">
      <c r="A871" t="s">
        <v>1479</v>
      </c>
      <c r="H871" t="s">
        <v>192</v>
      </c>
      <c r="J871" s="23">
        <v>457006500011</v>
      </c>
      <c r="K871">
        <v>780</v>
      </c>
      <c r="L871" t="s">
        <v>1480</v>
      </c>
      <c r="M871">
        <v>198809</v>
      </c>
      <c r="O871">
        <v>0</v>
      </c>
      <c r="P871" t="s">
        <v>63</v>
      </c>
      <c r="Q871">
        <v>20310</v>
      </c>
      <c r="S871">
        <v>0</v>
      </c>
      <c r="V871" s="22">
        <v>111215.91</v>
      </c>
    </row>
    <row r="872" spans="1:22" x14ac:dyDescent="0.3">
      <c r="A872" t="s">
        <v>1479</v>
      </c>
      <c r="H872" t="s">
        <v>192</v>
      </c>
      <c r="J872" s="23">
        <v>457006500048</v>
      </c>
      <c r="K872">
        <v>780</v>
      </c>
      <c r="L872" t="s">
        <v>1481</v>
      </c>
      <c r="M872">
        <v>200712</v>
      </c>
      <c r="O872">
        <v>0</v>
      </c>
      <c r="P872" t="s">
        <v>63</v>
      </c>
      <c r="Q872">
        <v>20310</v>
      </c>
      <c r="S872">
        <v>0</v>
      </c>
      <c r="V872" s="22">
        <v>13817.39</v>
      </c>
    </row>
    <row r="873" spans="1:22" x14ac:dyDescent="0.3">
      <c r="A873" t="s">
        <v>1479</v>
      </c>
      <c r="H873" t="s">
        <v>192</v>
      </c>
      <c r="J873" s="23">
        <v>557006500011</v>
      </c>
      <c r="K873">
        <v>780</v>
      </c>
      <c r="L873" t="s">
        <v>1482</v>
      </c>
      <c r="M873">
        <v>198809</v>
      </c>
      <c r="O873">
        <v>0</v>
      </c>
      <c r="P873" t="s">
        <v>63</v>
      </c>
      <c r="Q873" t="s">
        <v>124</v>
      </c>
      <c r="S873">
        <v>0</v>
      </c>
      <c r="V873" s="22">
        <v>67191</v>
      </c>
    </row>
    <row r="874" spans="1:22" x14ac:dyDescent="0.3">
      <c r="A874" t="s">
        <v>1479</v>
      </c>
      <c r="H874" t="s">
        <v>192</v>
      </c>
      <c r="J874" s="23">
        <v>557006500048</v>
      </c>
      <c r="K874">
        <v>780</v>
      </c>
      <c r="L874" t="s">
        <v>1483</v>
      </c>
      <c r="M874">
        <v>200712</v>
      </c>
      <c r="O874">
        <v>0</v>
      </c>
      <c r="P874" t="s">
        <v>63</v>
      </c>
      <c r="Q874" t="s">
        <v>124</v>
      </c>
      <c r="S874">
        <v>0</v>
      </c>
      <c r="V874" s="22">
        <v>8347.18</v>
      </c>
    </row>
    <row r="875" spans="1:22" x14ac:dyDescent="0.3">
      <c r="A875" t="s">
        <v>1484</v>
      </c>
      <c r="E875" t="s">
        <v>1090</v>
      </c>
      <c r="H875" t="s">
        <v>192</v>
      </c>
      <c r="J875" s="23">
        <v>557006500210</v>
      </c>
      <c r="K875">
        <v>615</v>
      </c>
      <c r="L875" t="s">
        <v>1485</v>
      </c>
      <c r="M875">
        <v>201802</v>
      </c>
      <c r="O875">
        <v>0</v>
      </c>
      <c r="P875" t="s">
        <v>63</v>
      </c>
      <c r="Q875" t="s">
        <v>124</v>
      </c>
      <c r="S875">
        <v>0</v>
      </c>
      <c r="V875" s="22">
        <v>606653.98</v>
      </c>
    </row>
    <row r="876" spans="1:22" x14ac:dyDescent="0.3">
      <c r="A876" t="s">
        <v>1486</v>
      </c>
      <c r="E876" t="s">
        <v>1090</v>
      </c>
      <c r="J876" s="23">
        <v>453006500687</v>
      </c>
      <c r="K876">
        <v>910</v>
      </c>
      <c r="L876" t="s">
        <v>1487</v>
      </c>
      <c r="M876">
        <v>201812</v>
      </c>
      <c r="O876">
        <v>0</v>
      </c>
      <c r="P876" t="s">
        <v>63</v>
      </c>
      <c r="Q876">
        <v>20310</v>
      </c>
      <c r="S876">
        <v>0</v>
      </c>
      <c r="V876" s="22">
        <v>56057.22</v>
      </c>
    </row>
    <row r="877" spans="1:22" x14ac:dyDescent="0.3">
      <c r="A877" t="s">
        <v>1486</v>
      </c>
      <c r="E877" t="s">
        <v>1090</v>
      </c>
      <c r="J877" s="23">
        <v>553006500687</v>
      </c>
      <c r="K877">
        <v>910</v>
      </c>
      <c r="L877" t="s">
        <v>1488</v>
      </c>
      <c r="M877">
        <v>201812</v>
      </c>
      <c r="O877">
        <v>0</v>
      </c>
      <c r="P877" t="s">
        <v>63</v>
      </c>
      <c r="Q877" t="s">
        <v>124</v>
      </c>
      <c r="S877">
        <v>0</v>
      </c>
      <c r="V877" s="22">
        <v>102970.43</v>
      </c>
    </row>
    <row r="878" spans="1:22" x14ac:dyDescent="0.3">
      <c r="A878" t="s">
        <v>1489</v>
      </c>
      <c r="E878" t="s">
        <v>1490</v>
      </c>
      <c r="H878" t="s">
        <v>192</v>
      </c>
      <c r="J878" s="23">
        <v>453006500657</v>
      </c>
      <c r="K878">
        <v>910</v>
      </c>
      <c r="L878" t="s">
        <v>1491</v>
      </c>
      <c r="M878">
        <v>201809</v>
      </c>
      <c r="O878">
        <v>0</v>
      </c>
      <c r="P878" t="s">
        <v>63</v>
      </c>
      <c r="Q878">
        <v>20310</v>
      </c>
      <c r="S878">
        <v>0</v>
      </c>
      <c r="V878" s="22">
        <v>4412.5200000000004</v>
      </c>
    </row>
    <row r="879" spans="1:22" x14ac:dyDescent="0.3">
      <c r="A879" t="s">
        <v>1489</v>
      </c>
      <c r="E879" t="s">
        <v>1490</v>
      </c>
      <c r="H879" t="s">
        <v>192</v>
      </c>
      <c r="J879" s="23">
        <v>553006500657</v>
      </c>
      <c r="K879">
        <v>910</v>
      </c>
      <c r="L879" t="s">
        <v>1492</v>
      </c>
      <c r="M879">
        <v>201809</v>
      </c>
      <c r="O879">
        <v>0</v>
      </c>
      <c r="P879" t="s">
        <v>63</v>
      </c>
      <c r="Q879" t="s">
        <v>124</v>
      </c>
      <c r="S879">
        <v>0</v>
      </c>
      <c r="V879" s="22">
        <v>10435.4</v>
      </c>
    </row>
    <row r="880" spans="1:22" x14ac:dyDescent="0.3">
      <c r="A880" t="s">
        <v>1493</v>
      </c>
      <c r="E880" t="s">
        <v>1490</v>
      </c>
      <c r="H880" t="s">
        <v>192</v>
      </c>
      <c r="J880" s="23">
        <v>453006500658</v>
      </c>
      <c r="K880">
        <v>910</v>
      </c>
      <c r="L880" t="s">
        <v>1494</v>
      </c>
      <c r="M880">
        <v>201809</v>
      </c>
      <c r="O880">
        <v>0</v>
      </c>
      <c r="P880" t="s">
        <v>63</v>
      </c>
      <c r="Q880">
        <v>20310</v>
      </c>
      <c r="S880">
        <v>0</v>
      </c>
      <c r="V880" s="22">
        <v>6874.44</v>
      </c>
    </row>
    <row r="881" spans="1:22" x14ac:dyDescent="0.3">
      <c r="A881" t="s">
        <v>1493</v>
      </c>
      <c r="E881" t="s">
        <v>1490</v>
      </c>
      <c r="H881" t="s">
        <v>192</v>
      </c>
      <c r="J881" s="23">
        <v>553006500658</v>
      </c>
      <c r="K881">
        <v>910</v>
      </c>
      <c r="L881" t="s">
        <v>1495</v>
      </c>
      <c r="M881">
        <v>201809</v>
      </c>
      <c r="O881">
        <v>0</v>
      </c>
      <c r="P881" t="s">
        <v>63</v>
      </c>
      <c r="Q881" t="s">
        <v>124</v>
      </c>
      <c r="S881">
        <v>0</v>
      </c>
      <c r="V881" s="22">
        <v>19013.48</v>
      </c>
    </row>
    <row r="882" spans="1:22" x14ac:dyDescent="0.3">
      <c r="A882" t="s">
        <v>216</v>
      </c>
      <c r="E882" t="s">
        <v>1496</v>
      </c>
      <c r="H882" t="s">
        <v>217</v>
      </c>
      <c r="J882" s="23">
        <v>453006000317</v>
      </c>
      <c r="K882">
        <v>910</v>
      </c>
      <c r="L882" t="s">
        <v>1497</v>
      </c>
      <c r="M882">
        <v>201005</v>
      </c>
      <c r="O882">
        <v>0</v>
      </c>
      <c r="P882" t="s">
        <v>52</v>
      </c>
      <c r="Q882">
        <v>20310</v>
      </c>
      <c r="S882">
        <v>0</v>
      </c>
      <c r="V882" s="22">
        <v>136161.07999999999</v>
      </c>
    </row>
    <row r="883" spans="1:22" x14ac:dyDescent="0.3">
      <c r="A883" t="s">
        <v>216</v>
      </c>
      <c r="E883" t="s">
        <v>1496</v>
      </c>
      <c r="H883" t="s">
        <v>217</v>
      </c>
      <c r="J883" s="23">
        <v>553006000317</v>
      </c>
      <c r="K883">
        <v>910</v>
      </c>
      <c r="L883" t="s">
        <v>1498</v>
      </c>
      <c r="M883">
        <v>201005</v>
      </c>
      <c r="O883">
        <v>0</v>
      </c>
      <c r="P883" t="s">
        <v>52</v>
      </c>
      <c r="Q883" t="s">
        <v>124</v>
      </c>
      <c r="S883">
        <v>0</v>
      </c>
      <c r="V883" s="22">
        <v>82255.789999999994</v>
      </c>
    </row>
    <row r="884" spans="1:22" x14ac:dyDescent="0.3">
      <c r="A884" t="s">
        <v>1499</v>
      </c>
      <c r="E884" t="s">
        <v>1500</v>
      </c>
      <c r="H884" t="s">
        <v>217</v>
      </c>
      <c r="J884" s="23">
        <v>450006000011</v>
      </c>
      <c r="K884">
        <v>1993</v>
      </c>
      <c r="L884" t="s">
        <v>1501</v>
      </c>
      <c r="M884">
        <v>199209</v>
      </c>
      <c r="O884">
        <v>0</v>
      </c>
      <c r="P884" t="s">
        <v>52</v>
      </c>
      <c r="Q884">
        <v>20310</v>
      </c>
      <c r="S884">
        <v>0</v>
      </c>
      <c r="V884" s="22">
        <v>14365.44</v>
      </c>
    </row>
    <row r="885" spans="1:22" x14ac:dyDescent="0.3">
      <c r="A885" t="s">
        <v>1499</v>
      </c>
      <c r="E885" t="s">
        <v>1500</v>
      </c>
      <c r="H885" t="s">
        <v>217</v>
      </c>
      <c r="J885" s="23">
        <v>550006000011</v>
      </c>
      <c r="K885">
        <v>1993</v>
      </c>
      <c r="L885" t="s">
        <v>1502</v>
      </c>
      <c r="M885">
        <v>199209</v>
      </c>
      <c r="O885">
        <v>0</v>
      </c>
      <c r="P885" t="s">
        <v>52</v>
      </c>
      <c r="Q885" t="s">
        <v>124</v>
      </c>
      <c r="S885">
        <v>0</v>
      </c>
      <c r="V885" s="22">
        <v>3560</v>
      </c>
    </row>
    <row r="886" spans="1:22" x14ac:dyDescent="0.3">
      <c r="A886" t="s">
        <v>1503</v>
      </c>
      <c r="E886" t="s">
        <v>241</v>
      </c>
      <c r="H886" t="s">
        <v>217</v>
      </c>
      <c r="J886" s="23">
        <v>452006000053</v>
      </c>
      <c r="K886">
        <v>763</v>
      </c>
      <c r="L886" t="s">
        <v>1504</v>
      </c>
      <c r="M886">
        <v>199303</v>
      </c>
      <c r="O886">
        <v>0</v>
      </c>
      <c r="P886" t="s">
        <v>52</v>
      </c>
      <c r="Q886">
        <v>20310</v>
      </c>
      <c r="S886">
        <v>0</v>
      </c>
      <c r="V886" s="22">
        <v>393863.71</v>
      </c>
    </row>
    <row r="887" spans="1:22" x14ac:dyDescent="0.3">
      <c r="A887" t="s">
        <v>1503</v>
      </c>
      <c r="E887" t="s">
        <v>241</v>
      </c>
      <c r="H887" t="s">
        <v>217</v>
      </c>
      <c r="J887" s="23">
        <v>552006000053</v>
      </c>
      <c r="K887">
        <v>763</v>
      </c>
      <c r="L887" t="s">
        <v>1505</v>
      </c>
      <c r="M887">
        <v>199303</v>
      </c>
      <c r="O887">
        <v>0</v>
      </c>
      <c r="P887" t="s">
        <v>52</v>
      </c>
      <c r="Q887" t="s">
        <v>124</v>
      </c>
      <c r="S887">
        <v>0</v>
      </c>
      <c r="V887" s="22">
        <v>97617</v>
      </c>
    </row>
    <row r="888" spans="1:22" x14ac:dyDescent="0.3">
      <c r="A888" t="s">
        <v>1506</v>
      </c>
      <c r="E888" t="s">
        <v>1507</v>
      </c>
      <c r="J888" s="23">
        <v>458006000001</v>
      </c>
      <c r="K888">
        <v>1077</v>
      </c>
      <c r="L888" t="s">
        <v>1508</v>
      </c>
      <c r="M888">
        <v>197703</v>
      </c>
      <c r="O888">
        <v>0</v>
      </c>
      <c r="P888" t="s">
        <v>52</v>
      </c>
      <c r="Q888">
        <v>20310</v>
      </c>
      <c r="S888" s="101">
        <v>90300</v>
      </c>
      <c r="U888" t="s">
        <v>317</v>
      </c>
      <c r="V888" s="22">
        <v>913012.61</v>
      </c>
    </row>
    <row r="889" spans="1:22" x14ac:dyDescent="0.3">
      <c r="A889" t="s">
        <v>1506</v>
      </c>
      <c r="J889" s="23">
        <v>458006000001</v>
      </c>
      <c r="K889">
        <v>1095</v>
      </c>
      <c r="L889" t="s">
        <v>1509</v>
      </c>
      <c r="M889">
        <v>199503</v>
      </c>
      <c r="O889">
        <v>0</v>
      </c>
      <c r="P889" t="s">
        <v>52</v>
      </c>
      <c r="Q889">
        <v>20310</v>
      </c>
      <c r="S889">
        <v>0</v>
      </c>
      <c r="V889" s="22">
        <v>2548543</v>
      </c>
    </row>
    <row r="890" spans="1:22" x14ac:dyDescent="0.3">
      <c r="A890" t="s">
        <v>1506</v>
      </c>
      <c r="E890" t="s">
        <v>1510</v>
      </c>
      <c r="J890" s="23">
        <v>558006000001</v>
      </c>
      <c r="K890">
        <v>1077</v>
      </c>
      <c r="L890" t="s">
        <v>1511</v>
      </c>
      <c r="M890">
        <v>197703</v>
      </c>
      <c r="O890">
        <v>0</v>
      </c>
      <c r="P890" t="s">
        <v>52</v>
      </c>
      <c r="Q890" t="s">
        <v>124</v>
      </c>
      <c r="S890" s="101">
        <v>90300</v>
      </c>
      <c r="U890" t="s">
        <v>317</v>
      </c>
      <c r="V890" s="22">
        <v>551598</v>
      </c>
    </row>
    <row r="891" spans="1:22" x14ac:dyDescent="0.3">
      <c r="A891" t="s">
        <v>1506</v>
      </c>
      <c r="J891" s="23">
        <v>558006000001</v>
      </c>
      <c r="K891">
        <v>1095</v>
      </c>
      <c r="L891" t="s">
        <v>1512</v>
      </c>
      <c r="M891">
        <v>199503</v>
      </c>
      <c r="O891">
        <v>0</v>
      </c>
      <c r="P891" t="s">
        <v>52</v>
      </c>
      <c r="Q891" t="s">
        <v>124</v>
      </c>
      <c r="S891">
        <v>0</v>
      </c>
      <c r="V891" s="22">
        <v>1539707</v>
      </c>
    </row>
    <row r="892" spans="1:22" x14ac:dyDescent="0.3">
      <c r="A892" t="s">
        <v>1513</v>
      </c>
      <c r="E892" t="s">
        <v>241</v>
      </c>
      <c r="H892" t="s">
        <v>217</v>
      </c>
      <c r="J892" s="23">
        <v>456006000007</v>
      </c>
      <c r="K892">
        <v>80</v>
      </c>
      <c r="L892" t="s">
        <v>1514</v>
      </c>
      <c r="M892">
        <v>199601</v>
      </c>
      <c r="O892">
        <v>0</v>
      </c>
      <c r="P892" t="s">
        <v>52</v>
      </c>
      <c r="Q892">
        <v>20310</v>
      </c>
      <c r="S892">
        <v>1</v>
      </c>
      <c r="U892" t="s">
        <v>132</v>
      </c>
      <c r="V892" s="22">
        <v>6561.67</v>
      </c>
    </row>
    <row r="893" spans="1:22" x14ac:dyDescent="0.3">
      <c r="A893" t="s">
        <v>1513</v>
      </c>
      <c r="E893" t="s">
        <v>241</v>
      </c>
      <c r="H893" t="s">
        <v>217</v>
      </c>
      <c r="J893" s="23">
        <v>556006000007</v>
      </c>
      <c r="K893">
        <v>80</v>
      </c>
      <c r="L893" t="s">
        <v>1515</v>
      </c>
      <c r="M893">
        <v>199601</v>
      </c>
      <c r="O893">
        <v>0</v>
      </c>
      <c r="P893" t="s">
        <v>52</v>
      </c>
      <c r="Q893" t="s">
        <v>124</v>
      </c>
      <c r="S893">
        <v>1</v>
      </c>
      <c r="U893" t="s">
        <v>132</v>
      </c>
      <c r="V893" s="22">
        <v>1626</v>
      </c>
    </row>
    <row r="894" spans="1:22" x14ac:dyDescent="0.3">
      <c r="A894" t="s">
        <v>1516</v>
      </c>
      <c r="E894" t="s">
        <v>241</v>
      </c>
      <c r="H894" t="s">
        <v>217</v>
      </c>
      <c r="J894" s="23">
        <v>456006000007</v>
      </c>
      <c r="K894">
        <v>82</v>
      </c>
      <c r="L894" t="s">
        <v>1517</v>
      </c>
      <c r="M894">
        <v>198809</v>
      </c>
      <c r="O894">
        <v>0</v>
      </c>
      <c r="P894" t="s">
        <v>52</v>
      </c>
      <c r="Q894">
        <v>20310</v>
      </c>
      <c r="S894">
        <v>1</v>
      </c>
      <c r="U894" t="s">
        <v>132</v>
      </c>
      <c r="V894" s="22">
        <v>577508.74</v>
      </c>
    </row>
    <row r="895" spans="1:22" x14ac:dyDescent="0.3">
      <c r="A895" t="s">
        <v>1516</v>
      </c>
      <c r="E895" t="s">
        <v>241</v>
      </c>
      <c r="H895" t="s">
        <v>217</v>
      </c>
      <c r="J895" s="23">
        <v>556006000007</v>
      </c>
      <c r="K895">
        <v>82</v>
      </c>
      <c r="L895" t="s">
        <v>1518</v>
      </c>
      <c r="M895">
        <v>198809</v>
      </c>
      <c r="O895">
        <v>0</v>
      </c>
      <c r="P895" t="s">
        <v>52</v>
      </c>
      <c r="Q895" t="s">
        <v>124</v>
      </c>
      <c r="S895">
        <v>1</v>
      </c>
      <c r="U895" t="s">
        <v>132</v>
      </c>
      <c r="V895" s="22">
        <v>143133</v>
      </c>
    </row>
    <row r="896" spans="1:22" x14ac:dyDescent="0.3">
      <c r="A896" t="s">
        <v>1519</v>
      </c>
      <c r="E896" t="s">
        <v>241</v>
      </c>
      <c r="H896" t="s">
        <v>217</v>
      </c>
      <c r="J896" s="23">
        <v>456006000007</v>
      </c>
      <c r="K896">
        <v>150</v>
      </c>
      <c r="L896" t="s">
        <v>1520</v>
      </c>
      <c r="M896">
        <v>198809</v>
      </c>
      <c r="O896">
        <v>0</v>
      </c>
      <c r="P896" t="s">
        <v>52</v>
      </c>
      <c r="Q896">
        <v>20310</v>
      </c>
      <c r="S896">
        <v>1</v>
      </c>
      <c r="U896" t="s">
        <v>132</v>
      </c>
      <c r="V896" s="22">
        <v>156120.54</v>
      </c>
    </row>
    <row r="897" spans="1:22" x14ac:dyDescent="0.3">
      <c r="A897" t="s">
        <v>1519</v>
      </c>
      <c r="E897" t="s">
        <v>241</v>
      </c>
      <c r="H897" t="s">
        <v>217</v>
      </c>
      <c r="J897" s="23">
        <v>556006000007</v>
      </c>
      <c r="K897">
        <v>150</v>
      </c>
      <c r="L897" t="s">
        <v>1521</v>
      </c>
      <c r="M897">
        <v>198809</v>
      </c>
      <c r="O897">
        <v>0</v>
      </c>
      <c r="P897" t="s">
        <v>52</v>
      </c>
      <c r="Q897" t="s">
        <v>124</v>
      </c>
      <c r="S897">
        <v>1</v>
      </c>
      <c r="U897" t="s">
        <v>132</v>
      </c>
      <c r="V897" s="22">
        <v>38693</v>
      </c>
    </row>
    <row r="898" spans="1:22" x14ac:dyDescent="0.3">
      <c r="A898" t="s">
        <v>1522</v>
      </c>
      <c r="E898" t="s">
        <v>241</v>
      </c>
      <c r="H898" t="s">
        <v>217</v>
      </c>
      <c r="J898" s="23">
        <v>456006000007</v>
      </c>
      <c r="K898">
        <v>84</v>
      </c>
      <c r="L898" t="s">
        <v>1523</v>
      </c>
      <c r="M898">
        <v>199511</v>
      </c>
      <c r="O898">
        <v>0</v>
      </c>
      <c r="P898" t="s">
        <v>52</v>
      </c>
      <c r="Q898">
        <v>20310</v>
      </c>
      <c r="S898">
        <v>2</v>
      </c>
      <c r="U898" t="s">
        <v>132</v>
      </c>
      <c r="V898" s="22">
        <v>453498.31</v>
      </c>
    </row>
    <row r="899" spans="1:22" x14ac:dyDescent="0.3">
      <c r="A899" t="s">
        <v>1522</v>
      </c>
      <c r="E899" t="s">
        <v>241</v>
      </c>
      <c r="H899" t="s">
        <v>217</v>
      </c>
      <c r="J899" s="23">
        <v>556006000007</v>
      </c>
      <c r="K899">
        <v>84</v>
      </c>
      <c r="L899" t="s">
        <v>1524</v>
      </c>
      <c r="M899">
        <v>199511</v>
      </c>
      <c r="O899">
        <v>0</v>
      </c>
      <c r="P899" t="s">
        <v>52</v>
      </c>
      <c r="Q899" t="s">
        <v>124</v>
      </c>
      <c r="S899">
        <v>2</v>
      </c>
      <c r="U899" t="s">
        <v>132</v>
      </c>
      <c r="V899" s="22">
        <v>112397</v>
      </c>
    </row>
    <row r="900" spans="1:22" x14ac:dyDescent="0.3">
      <c r="A900" t="s">
        <v>1525</v>
      </c>
      <c r="E900" t="s">
        <v>241</v>
      </c>
      <c r="H900" t="s">
        <v>217</v>
      </c>
      <c r="J900" s="23">
        <v>456006000007</v>
      </c>
      <c r="K900">
        <v>190</v>
      </c>
      <c r="L900" t="s">
        <v>1526</v>
      </c>
      <c r="M900">
        <v>198809</v>
      </c>
      <c r="O900">
        <v>0</v>
      </c>
      <c r="P900" t="s">
        <v>52</v>
      </c>
      <c r="Q900">
        <v>20310</v>
      </c>
      <c r="S900">
        <v>1</v>
      </c>
      <c r="U900" t="s">
        <v>132</v>
      </c>
      <c r="V900" s="22">
        <v>638545.56999999995</v>
      </c>
    </row>
    <row r="901" spans="1:22" x14ac:dyDescent="0.3">
      <c r="A901" t="s">
        <v>1525</v>
      </c>
      <c r="E901" t="s">
        <v>241</v>
      </c>
      <c r="H901" t="s">
        <v>217</v>
      </c>
      <c r="J901" s="23">
        <v>556006000007</v>
      </c>
      <c r="K901">
        <v>190</v>
      </c>
      <c r="L901" t="s">
        <v>1527</v>
      </c>
      <c r="M901">
        <v>198809</v>
      </c>
      <c r="O901">
        <v>0</v>
      </c>
      <c r="P901" t="s">
        <v>52</v>
      </c>
      <c r="Q901" t="s">
        <v>124</v>
      </c>
      <c r="S901">
        <v>1</v>
      </c>
      <c r="U901" t="s">
        <v>132</v>
      </c>
      <c r="V901" s="22">
        <v>158260</v>
      </c>
    </row>
    <row r="902" spans="1:22" x14ac:dyDescent="0.3">
      <c r="A902" t="s">
        <v>1528</v>
      </c>
      <c r="E902" t="s">
        <v>241</v>
      </c>
      <c r="H902" t="s">
        <v>217</v>
      </c>
      <c r="J902" s="23">
        <v>456006000131</v>
      </c>
      <c r="K902">
        <v>191</v>
      </c>
      <c r="L902" t="s">
        <v>1529</v>
      </c>
      <c r="M902">
        <v>201301</v>
      </c>
      <c r="O902">
        <v>0</v>
      </c>
      <c r="P902" t="s">
        <v>52</v>
      </c>
      <c r="Q902">
        <v>20310</v>
      </c>
      <c r="S902">
        <v>0</v>
      </c>
      <c r="U902" t="s">
        <v>132</v>
      </c>
      <c r="V902" s="22">
        <v>78341.240000000005</v>
      </c>
    </row>
    <row r="903" spans="1:22" x14ac:dyDescent="0.3">
      <c r="A903" t="s">
        <v>1530</v>
      </c>
      <c r="E903" t="s">
        <v>241</v>
      </c>
      <c r="H903" t="s">
        <v>217</v>
      </c>
      <c r="J903" s="23">
        <v>456006000007</v>
      </c>
      <c r="K903">
        <v>240</v>
      </c>
      <c r="L903" t="s">
        <v>1531</v>
      </c>
      <c r="M903">
        <v>197509</v>
      </c>
      <c r="O903">
        <v>0</v>
      </c>
      <c r="P903" t="s">
        <v>52</v>
      </c>
      <c r="Q903">
        <v>20310</v>
      </c>
      <c r="S903">
        <v>1</v>
      </c>
      <c r="U903" t="s">
        <v>132</v>
      </c>
      <c r="V903" s="22">
        <v>25789.1</v>
      </c>
    </row>
    <row r="904" spans="1:22" x14ac:dyDescent="0.3">
      <c r="A904" t="s">
        <v>1530</v>
      </c>
      <c r="E904" t="s">
        <v>241</v>
      </c>
      <c r="H904" t="s">
        <v>217</v>
      </c>
      <c r="J904" s="23">
        <v>556006000007</v>
      </c>
      <c r="K904">
        <v>240</v>
      </c>
      <c r="L904" t="s">
        <v>1532</v>
      </c>
      <c r="M904">
        <v>197509</v>
      </c>
      <c r="O904">
        <v>0</v>
      </c>
      <c r="P904" t="s">
        <v>52</v>
      </c>
      <c r="Q904" t="s">
        <v>124</v>
      </c>
      <c r="S904">
        <v>1</v>
      </c>
      <c r="U904" t="s">
        <v>132</v>
      </c>
      <c r="V904" s="22">
        <v>6392</v>
      </c>
    </row>
    <row r="905" spans="1:22" x14ac:dyDescent="0.3">
      <c r="A905" t="s">
        <v>1533</v>
      </c>
      <c r="E905" t="s">
        <v>241</v>
      </c>
      <c r="H905" t="s">
        <v>217</v>
      </c>
      <c r="J905" s="23">
        <v>556006000131</v>
      </c>
      <c r="K905">
        <v>191</v>
      </c>
      <c r="L905" t="s">
        <v>1534</v>
      </c>
      <c r="M905">
        <v>201301</v>
      </c>
      <c r="O905">
        <v>0</v>
      </c>
      <c r="P905" t="s">
        <v>52</v>
      </c>
      <c r="Q905" t="s">
        <v>124</v>
      </c>
      <c r="S905">
        <v>0</v>
      </c>
      <c r="U905" t="s">
        <v>132</v>
      </c>
      <c r="V905" s="22">
        <v>19414.240000000002</v>
      </c>
    </row>
    <row r="906" spans="1:22" x14ac:dyDescent="0.3">
      <c r="A906" t="s">
        <v>1535</v>
      </c>
      <c r="E906" t="s">
        <v>241</v>
      </c>
      <c r="H906" t="s">
        <v>217</v>
      </c>
      <c r="J906" s="23">
        <v>456006000007</v>
      </c>
      <c r="K906">
        <v>615</v>
      </c>
      <c r="L906" t="s">
        <v>1536</v>
      </c>
      <c r="M906">
        <v>197509</v>
      </c>
      <c r="O906">
        <v>0</v>
      </c>
      <c r="P906" t="s">
        <v>52</v>
      </c>
      <c r="Q906">
        <v>20310</v>
      </c>
      <c r="S906">
        <v>1</v>
      </c>
      <c r="U906" t="s">
        <v>132</v>
      </c>
      <c r="V906" s="22">
        <v>1304176.1499999999</v>
      </c>
    </row>
    <row r="907" spans="1:22" x14ac:dyDescent="0.3">
      <c r="A907" t="s">
        <v>1535</v>
      </c>
      <c r="E907" t="s">
        <v>241</v>
      </c>
      <c r="H907" t="s">
        <v>217</v>
      </c>
      <c r="J907" s="23">
        <v>556006000007</v>
      </c>
      <c r="K907">
        <v>615</v>
      </c>
      <c r="L907" t="s">
        <v>1537</v>
      </c>
      <c r="M907">
        <v>197509</v>
      </c>
      <c r="O907">
        <v>0</v>
      </c>
      <c r="P907" t="s">
        <v>52</v>
      </c>
      <c r="Q907" t="s">
        <v>124</v>
      </c>
      <c r="S907">
        <v>1</v>
      </c>
      <c r="U907" t="s">
        <v>132</v>
      </c>
      <c r="V907" s="22">
        <v>322727.8</v>
      </c>
    </row>
    <row r="908" spans="1:22" x14ac:dyDescent="0.3">
      <c r="A908" t="s">
        <v>1538</v>
      </c>
      <c r="E908" t="s">
        <v>241</v>
      </c>
      <c r="H908" t="s">
        <v>217</v>
      </c>
      <c r="J908" s="23">
        <v>456006000007</v>
      </c>
      <c r="K908">
        <v>720</v>
      </c>
      <c r="L908" t="s">
        <v>1539</v>
      </c>
      <c r="M908">
        <v>198809</v>
      </c>
      <c r="O908">
        <v>0</v>
      </c>
      <c r="P908" t="s">
        <v>52</v>
      </c>
      <c r="Q908">
        <v>20310</v>
      </c>
      <c r="S908">
        <v>1</v>
      </c>
      <c r="U908" t="s">
        <v>132</v>
      </c>
      <c r="V908" s="22">
        <v>156120.54</v>
      </c>
    </row>
    <row r="909" spans="1:22" x14ac:dyDescent="0.3">
      <c r="A909" t="s">
        <v>1538</v>
      </c>
      <c r="E909" t="s">
        <v>241</v>
      </c>
      <c r="H909" t="s">
        <v>217</v>
      </c>
      <c r="J909" s="23">
        <v>556006000007</v>
      </c>
      <c r="K909">
        <v>720</v>
      </c>
      <c r="L909" t="s">
        <v>1540</v>
      </c>
      <c r="M909">
        <v>198809</v>
      </c>
      <c r="O909">
        <v>0</v>
      </c>
      <c r="P909" t="s">
        <v>52</v>
      </c>
      <c r="Q909" t="s">
        <v>124</v>
      </c>
      <c r="S909">
        <v>1</v>
      </c>
      <c r="U909" t="s">
        <v>132</v>
      </c>
      <c r="V909" s="22">
        <v>38693</v>
      </c>
    </row>
    <row r="910" spans="1:22" x14ac:dyDescent="0.3">
      <c r="A910" t="s">
        <v>1541</v>
      </c>
      <c r="E910" t="s">
        <v>241</v>
      </c>
      <c r="H910" t="s">
        <v>217</v>
      </c>
      <c r="J910" s="23">
        <v>452006000052</v>
      </c>
      <c r="K910">
        <v>761</v>
      </c>
      <c r="L910" t="s">
        <v>1542</v>
      </c>
      <c r="M910">
        <v>199912</v>
      </c>
      <c r="O910">
        <v>0</v>
      </c>
      <c r="P910" t="s">
        <v>52</v>
      </c>
      <c r="Q910">
        <v>20310</v>
      </c>
      <c r="S910">
        <v>0</v>
      </c>
      <c r="V910" s="22">
        <v>8339.83</v>
      </c>
    </row>
    <row r="911" spans="1:22" x14ac:dyDescent="0.3">
      <c r="A911" t="s">
        <v>1541</v>
      </c>
      <c r="E911" t="s">
        <v>241</v>
      </c>
      <c r="H911" t="s">
        <v>217</v>
      </c>
      <c r="J911" s="23">
        <v>452006000052</v>
      </c>
      <c r="K911">
        <v>763</v>
      </c>
      <c r="L911" t="s">
        <v>1543</v>
      </c>
      <c r="M911">
        <v>198902</v>
      </c>
      <c r="O911">
        <v>0</v>
      </c>
      <c r="P911" t="s">
        <v>52</v>
      </c>
      <c r="Q911">
        <v>20310</v>
      </c>
      <c r="S911">
        <v>0</v>
      </c>
      <c r="V911" s="22">
        <v>164845.56</v>
      </c>
    </row>
    <row r="912" spans="1:22" x14ac:dyDescent="0.3">
      <c r="A912" t="s">
        <v>1541</v>
      </c>
      <c r="E912" t="s">
        <v>241</v>
      </c>
      <c r="H912" t="s">
        <v>217</v>
      </c>
      <c r="J912" s="23">
        <v>552006000052</v>
      </c>
      <c r="K912">
        <v>761</v>
      </c>
      <c r="L912" t="s">
        <v>1544</v>
      </c>
      <c r="M912">
        <v>199912</v>
      </c>
      <c r="O912">
        <v>0</v>
      </c>
      <c r="P912" t="s">
        <v>52</v>
      </c>
      <c r="Q912" t="s">
        <v>124</v>
      </c>
      <c r="S912">
        <v>0</v>
      </c>
      <c r="V912" s="22">
        <v>2067</v>
      </c>
    </row>
    <row r="913" spans="1:22" x14ac:dyDescent="0.3">
      <c r="A913" t="s">
        <v>1541</v>
      </c>
      <c r="E913" t="s">
        <v>241</v>
      </c>
      <c r="H913" t="s">
        <v>217</v>
      </c>
      <c r="J913" s="23">
        <v>552006000052</v>
      </c>
      <c r="K913">
        <v>763</v>
      </c>
      <c r="L913" t="s">
        <v>1545</v>
      </c>
      <c r="M913">
        <v>198902</v>
      </c>
      <c r="O913">
        <v>0</v>
      </c>
      <c r="P913" t="s">
        <v>52</v>
      </c>
      <c r="Q913" t="s">
        <v>124</v>
      </c>
      <c r="S913">
        <v>0</v>
      </c>
      <c r="V913" s="22">
        <v>40857.449999999997</v>
      </c>
    </row>
    <row r="914" spans="1:22" x14ac:dyDescent="0.3">
      <c r="A914" t="s">
        <v>1546</v>
      </c>
      <c r="E914" t="s">
        <v>1500</v>
      </c>
      <c r="H914" t="s">
        <v>217</v>
      </c>
      <c r="J914" s="23">
        <v>453006000466</v>
      </c>
      <c r="K914">
        <v>910</v>
      </c>
      <c r="L914" t="s">
        <v>1547</v>
      </c>
      <c r="M914">
        <v>201409</v>
      </c>
      <c r="O914">
        <v>0</v>
      </c>
      <c r="P914" t="s">
        <v>52</v>
      </c>
      <c r="Q914">
        <v>20310</v>
      </c>
      <c r="S914">
        <v>0</v>
      </c>
      <c r="V914" s="22">
        <v>23674.51</v>
      </c>
    </row>
    <row r="915" spans="1:22" x14ac:dyDescent="0.3">
      <c r="A915" t="s">
        <v>1546</v>
      </c>
      <c r="E915" t="s">
        <v>1500</v>
      </c>
      <c r="H915" t="s">
        <v>217</v>
      </c>
      <c r="J915" s="23">
        <v>553006000466</v>
      </c>
      <c r="K915">
        <v>910</v>
      </c>
      <c r="L915" t="s">
        <v>1548</v>
      </c>
      <c r="M915">
        <v>201409</v>
      </c>
      <c r="O915">
        <v>0</v>
      </c>
      <c r="P915" t="s">
        <v>52</v>
      </c>
      <c r="Q915" t="s">
        <v>124</v>
      </c>
      <c r="S915">
        <v>0</v>
      </c>
      <c r="V915" s="22">
        <v>14292.23</v>
      </c>
    </row>
    <row r="916" spans="1:22" x14ac:dyDescent="0.3">
      <c r="A916" t="s">
        <v>1549</v>
      </c>
      <c r="E916" t="s">
        <v>241</v>
      </c>
      <c r="H916" t="s">
        <v>217</v>
      </c>
      <c r="J916" s="23">
        <v>457006000204</v>
      </c>
      <c r="K916">
        <v>580</v>
      </c>
      <c r="L916" t="s">
        <v>1550</v>
      </c>
      <c r="M916">
        <v>201712</v>
      </c>
      <c r="O916">
        <v>0</v>
      </c>
      <c r="P916" t="s">
        <v>52</v>
      </c>
      <c r="Q916">
        <v>20310</v>
      </c>
      <c r="S916">
        <v>0</v>
      </c>
      <c r="V916" s="22">
        <v>23219.47</v>
      </c>
    </row>
    <row r="917" spans="1:22" x14ac:dyDescent="0.3">
      <c r="A917" t="s">
        <v>1549</v>
      </c>
      <c r="E917" t="s">
        <v>241</v>
      </c>
      <c r="H917" t="s">
        <v>217</v>
      </c>
      <c r="J917" s="23">
        <v>557006000204</v>
      </c>
      <c r="K917">
        <v>580</v>
      </c>
      <c r="L917" t="s">
        <v>1551</v>
      </c>
      <c r="M917">
        <v>201805</v>
      </c>
      <c r="O917">
        <v>0</v>
      </c>
      <c r="P917" t="s">
        <v>52</v>
      </c>
      <c r="Q917" t="s">
        <v>124</v>
      </c>
      <c r="S917">
        <v>0</v>
      </c>
      <c r="V917" s="22">
        <v>2557.0300000000002</v>
      </c>
    </row>
    <row r="918" spans="1:22" x14ac:dyDescent="0.3">
      <c r="A918" t="s">
        <v>1552</v>
      </c>
      <c r="E918" t="s">
        <v>1553</v>
      </c>
      <c r="H918" t="s">
        <v>217</v>
      </c>
      <c r="J918" s="23">
        <v>457006000065</v>
      </c>
      <c r="K918">
        <v>84</v>
      </c>
      <c r="L918" t="s">
        <v>1554</v>
      </c>
      <c r="M918">
        <v>201011</v>
      </c>
      <c r="O918">
        <v>0</v>
      </c>
      <c r="P918" t="s">
        <v>52</v>
      </c>
      <c r="Q918">
        <v>20310</v>
      </c>
      <c r="S918">
        <v>0</v>
      </c>
      <c r="V918" s="22">
        <v>17479.98</v>
      </c>
    </row>
    <row r="919" spans="1:22" x14ac:dyDescent="0.3">
      <c r="A919" t="s">
        <v>1555</v>
      </c>
      <c r="E919" t="s">
        <v>1553</v>
      </c>
      <c r="H919" t="s">
        <v>217</v>
      </c>
      <c r="J919" s="23">
        <v>457006000065</v>
      </c>
      <c r="K919">
        <v>150</v>
      </c>
      <c r="L919" t="s">
        <v>1556</v>
      </c>
      <c r="M919">
        <v>201011</v>
      </c>
      <c r="O919">
        <v>0</v>
      </c>
      <c r="P919" t="s">
        <v>52</v>
      </c>
      <c r="Q919">
        <v>20310</v>
      </c>
      <c r="S919">
        <v>0</v>
      </c>
      <c r="V919" s="22">
        <v>168500.64</v>
      </c>
    </row>
    <row r="920" spans="1:22" x14ac:dyDescent="0.3">
      <c r="A920" t="s">
        <v>1557</v>
      </c>
      <c r="E920" t="s">
        <v>1553</v>
      </c>
      <c r="H920" t="s">
        <v>217</v>
      </c>
      <c r="J920" s="23">
        <v>557006000065</v>
      </c>
      <c r="K920">
        <v>615</v>
      </c>
      <c r="L920" t="s">
        <v>1558</v>
      </c>
      <c r="M920">
        <v>201011</v>
      </c>
      <c r="O920">
        <v>0</v>
      </c>
      <c r="P920" t="s">
        <v>52</v>
      </c>
      <c r="Q920" t="s">
        <v>124</v>
      </c>
      <c r="S920">
        <v>0</v>
      </c>
      <c r="V920" s="22">
        <v>17785.900000000001</v>
      </c>
    </row>
    <row r="921" spans="1:22" x14ac:dyDescent="0.3">
      <c r="A921" t="s">
        <v>1559</v>
      </c>
      <c r="E921" t="s">
        <v>1553</v>
      </c>
      <c r="H921" t="s">
        <v>217</v>
      </c>
      <c r="J921" s="23">
        <v>557006000065</v>
      </c>
      <c r="K921">
        <v>150</v>
      </c>
      <c r="L921" t="s">
        <v>1560</v>
      </c>
      <c r="M921">
        <v>201011</v>
      </c>
      <c r="O921">
        <v>0</v>
      </c>
      <c r="P921" t="s">
        <v>52</v>
      </c>
      <c r="Q921" t="s">
        <v>124</v>
      </c>
      <c r="S921">
        <v>0</v>
      </c>
      <c r="V921" s="22">
        <v>18597.560000000001</v>
      </c>
    </row>
    <row r="922" spans="1:22" x14ac:dyDescent="0.3">
      <c r="A922" t="s">
        <v>1561</v>
      </c>
      <c r="E922" t="s">
        <v>1553</v>
      </c>
      <c r="H922" t="s">
        <v>217</v>
      </c>
      <c r="J922" s="23">
        <v>557006000065</v>
      </c>
      <c r="K922">
        <v>84</v>
      </c>
      <c r="L922" t="s">
        <v>1562</v>
      </c>
      <c r="M922">
        <v>201011</v>
      </c>
      <c r="O922">
        <v>0</v>
      </c>
      <c r="P922" t="s">
        <v>52</v>
      </c>
      <c r="Q922" t="s">
        <v>124</v>
      </c>
      <c r="S922">
        <v>0</v>
      </c>
      <c r="V922" s="22">
        <v>1929.28</v>
      </c>
    </row>
    <row r="923" spans="1:22" x14ac:dyDescent="0.3">
      <c r="A923" t="s">
        <v>1563</v>
      </c>
      <c r="E923" t="s">
        <v>44</v>
      </c>
      <c r="H923" t="s">
        <v>217</v>
      </c>
      <c r="J923" s="23">
        <v>457006000093</v>
      </c>
      <c r="K923">
        <v>780</v>
      </c>
      <c r="L923" t="s">
        <v>1564</v>
      </c>
      <c r="M923">
        <v>201211</v>
      </c>
      <c r="O923">
        <v>0</v>
      </c>
      <c r="P923" t="s">
        <v>52</v>
      </c>
      <c r="Q923">
        <v>20310</v>
      </c>
      <c r="S923">
        <v>0</v>
      </c>
      <c r="V923" s="22">
        <v>30058.63</v>
      </c>
    </row>
    <row r="924" spans="1:22" x14ac:dyDescent="0.3">
      <c r="A924" t="s">
        <v>1563</v>
      </c>
      <c r="E924" t="s">
        <v>44</v>
      </c>
      <c r="H924" t="s">
        <v>217</v>
      </c>
      <c r="J924" s="23">
        <v>557006000093</v>
      </c>
      <c r="K924">
        <v>780</v>
      </c>
      <c r="L924" t="s">
        <v>1565</v>
      </c>
      <c r="M924">
        <v>201211</v>
      </c>
      <c r="O924">
        <v>0</v>
      </c>
      <c r="P924" t="s">
        <v>52</v>
      </c>
      <c r="Q924" t="s">
        <v>124</v>
      </c>
      <c r="S924">
        <v>0</v>
      </c>
      <c r="V924" s="22">
        <v>3317.6</v>
      </c>
    </row>
    <row r="925" spans="1:22" x14ac:dyDescent="0.3">
      <c r="A925" t="s">
        <v>1566</v>
      </c>
      <c r="E925" t="s">
        <v>216</v>
      </c>
      <c r="H925" t="s">
        <v>217</v>
      </c>
      <c r="J925" s="23">
        <v>452006000274</v>
      </c>
      <c r="K925">
        <v>752</v>
      </c>
      <c r="L925" t="s">
        <v>1567</v>
      </c>
      <c r="M925">
        <v>201612</v>
      </c>
      <c r="O925">
        <v>0</v>
      </c>
      <c r="P925" t="s">
        <v>52</v>
      </c>
      <c r="Q925">
        <v>20310</v>
      </c>
      <c r="S925">
        <v>0</v>
      </c>
      <c r="V925" s="22">
        <v>14326.83</v>
      </c>
    </row>
    <row r="926" spans="1:22" x14ac:dyDescent="0.3">
      <c r="A926" t="s">
        <v>1566</v>
      </c>
      <c r="E926" t="s">
        <v>216</v>
      </c>
      <c r="H926" t="s">
        <v>217</v>
      </c>
      <c r="J926" s="23">
        <v>552006000274</v>
      </c>
      <c r="K926">
        <v>752</v>
      </c>
      <c r="L926" t="s">
        <v>1568</v>
      </c>
      <c r="M926">
        <v>201612</v>
      </c>
      <c r="O926">
        <v>0</v>
      </c>
      <c r="P926" t="s">
        <v>52</v>
      </c>
      <c r="Q926" t="s">
        <v>124</v>
      </c>
      <c r="S926">
        <v>0</v>
      </c>
      <c r="V926" s="22">
        <v>3559.35</v>
      </c>
    </row>
    <row r="927" spans="1:22" x14ac:dyDescent="0.3">
      <c r="A927" t="s">
        <v>1569</v>
      </c>
      <c r="H927" t="s">
        <v>217</v>
      </c>
      <c r="J927" s="23">
        <v>455006060001</v>
      </c>
      <c r="K927">
        <v>2002</v>
      </c>
      <c r="L927" t="s">
        <v>1570</v>
      </c>
      <c r="M927">
        <v>200211</v>
      </c>
      <c r="O927">
        <v>0</v>
      </c>
      <c r="P927" t="s">
        <v>52</v>
      </c>
      <c r="Q927">
        <v>20310</v>
      </c>
      <c r="S927">
        <v>1</v>
      </c>
      <c r="U927" t="s">
        <v>132</v>
      </c>
      <c r="V927" s="22">
        <v>328959.96999999997</v>
      </c>
    </row>
    <row r="928" spans="1:22" x14ac:dyDescent="0.3">
      <c r="A928" t="s">
        <v>1569</v>
      </c>
      <c r="H928" t="s">
        <v>217</v>
      </c>
      <c r="J928" s="23">
        <v>555006060001</v>
      </c>
      <c r="K928">
        <v>2002</v>
      </c>
      <c r="L928" t="s">
        <v>1571</v>
      </c>
      <c r="M928">
        <v>200211</v>
      </c>
      <c r="O928">
        <v>0</v>
      </c>
      <c r="P928" t="s">
        <v>52</v>
      </c>
      <c r="Q928" t="s">
        <v>124</v>
      </c>
      <c r="S928">
        <v>1</v>
      </c>
      <c r="U928" t="s">
        <v>132</v>
      </c>
      <c r="V928" s="22">
        <v>198741</v>
      </c>
    </row>
    <row r="929" spans="1:22" x14ac:dyDescent="0.3">
      <c r="A929" t="s">
        <v>1572</v>
      </c>
      <c r="E929" t="s">
        <v>1573</v>
      </c>
      <c r="H929" t="s">
        <v>217</v>
      </c>
      <c r="J929" s="23">
        <v>455006030187</v>
      </c>
      <c r="K929">
        <v>2011</v>
      </c>
      <c r="L929" t="s">
        <v>1574</v>
      </c>
      <c r="M929">
        <v>201112</v>
      </c>
      <c r="O929">
        <v>0</v>
      </c>
      <c r="P929" t="s">
        <v>52</v>
      </c>
      <c r="Q929">
        <v>20310</v>
      </c>
      <c r="S929">
        <v>1</v>
      </c>
      <c r="U929" t="s">
        <v>132</v>
      </c>
      <c r="V929" s="22">
        <v>8328.8700000000008</v>
      </c>
    </row>
    <row r="930" spans="1:22" x14ac:dyDescent="0.3">
      <c r="A930" t="s">
        <v>1572</v>
      </c>
      <c r="E930" t="s">
        <v>1573</v>
      </c>
      <c r="H930" t="s">
        <v>217</v>
      </c>
      <c r="J930" s="23">
        <v>555006030187</v>
      </c>
      <c r="K930">
        <v>2011</v>
      </c>
      <c r="L930" t="s">
        <v>1575</v>
      </c>
      <c r="M930">
        <v>201112</v>
      </c>
      <c r="O930">
        <v>0</v>
      </c>
      <c r="P930" t="s">
        <v>52</v>
      </c>
      <c r="Q930" t="s">
        <v>124</v>
      </c>
      <c r="S930">
        <v>1</v>
      </c>
      <c r="U930" t="s">
        <v>132</v>
      </c>
      <c r="V930" s="22">
        <v>5031.53</v>
      </c>
    </row>
    <row r="931" spans="1:22" x14ac:dyDescent="0.3">
      <c r="A931" t="s">
        <v>1576</v>
      </c>
      <c r="H931" t="s">
        <v>217</v>
      </c>
      <c r="J931" s="23">
        <v>455006001000</v>
      </c>
      <c r="K931">
        <v>1088</v>
      </c>
      <c r="L931" t="s">
        <v>1577</v>
      </c>
      <c r="M931">
        <v>198709</v>
      </c>
      <c r="O931">
        <v>0</v>
      </c>
      <c r="P931" t="s">
        <v>52</v>
      </c>
      <c r="Q931">
        <v>20310</v>
      </c>
      <c r="S931" s="101">
        <v>3532</v>
      </c>
      <c r="U931" t="s">
        <v>159</v>
      </c>
      <c r="V931" s="22">
        <v>548033.21</v>
      </c>
    </row>
    <row r="932" spans="1:22" x14ac:dyDescent="0.3">
      <c r="A932" t="s">
        <v>1576</v>
      </c>
      <c r="H932" t="s">
        <v>217</v>
      </c>
      <c r="J932" s="23">
        <v>455006001000</v>
      </c>
      <c r="K932">
        <v>1089</v>
      </c>
      <c r="L932" t="s">
        <v>1578</v>
      </c>
      <c r="M932">
        <v>198809</v>
      </c>
      <c r="O932">
        <v>0</v>
      </c>
      <c r="P932" t="s">
        <v>52</v>
      </c>
      <c r="Q932">
        <v>20310</v>
      </c>
      <c r="S932">
        <v>387</v>
      </c>
      <c r="U932" t="s">
        <v>159</v>
      </c>
      <c r="V932" s="22">
        <v>101237.34</v>
      </c>
    </row>
    <row r="933" spans="1:22" x14ac:dyDescent="0.3">
      <c r="A933" t="s">
        <v>1576</v>
      </c>
      <c r="H933" t="s">
        <v>217</v>
      </c>
      <c r="J933" s="23">
        <v>455006001000</v>
      </c>
      <c r="K933">
        <v>2007</v>
      </c>
      <c r="L933" t="s">
        <v>1579</v>
      </c>
      <c r="M933">
        <v>200701</v>
      </c>
      <c r="O933">
        <v>201808</v>
      </c>
      <c r="P933" t="s">
        <v>52</v>
      </c>
      <c r="Q933">
        <v>20310</v>
      </c>
      <c r="S933">
        <v>0</v>
      </c>
      <c r="U933" t="s">
        <v>159</v>
      </c>
      <c r="V933">
        <v>0</v>
      </c>
    </row>
    <row r="934" spans="1:22" x14ac:dyDescent="0.3">
      <c r="A934" t="s">
        <v>1576</v>
      </c>
      <c r="H934" t="s">
        <v>217</v>
      </c>
      <c r="J934" s="23">
        <v>555006001000</v>
      </c>
      <c r="K934">
        <v>1088</v>
      </c>
      <c r="L934" t="s">
        <v>1580</v>
      </c>
      <c r="M934">
        <v>198709</v>
      </c>
      <c r="O934">
        <v>0</v>
      </c>
      <c r="P934" t="s">
        <v>52</v>
      </c>
      <c r="Q934" t="s">
        <v>124</v>
      </c>
      <c r="S934" s="101">
        <v>3532</v>
      </c>
      <c r="U934" t="s">
        <v>159</v>
      </c>
      <c r="V934" s="22">
        <v>331094</v>
      </c>
    </row>
    <row r="935" spans="1:22" x14ac:dyDescent="0.3">
      <c r="A935" t="s">
        <v>1576</v>
      </c>
      <c r="H935" t="s">
        <v>217</v>
      </c>
      <c r="J935" s="23">
        <v>555006001000</v>
      </c>
      <c r="K935">
        <v>1089</v>
      </c>
      <c r="L935" t="s">
        <v>1581</v>
      </c>
      <c r="M935">
        <v>198809</v>
      </c>
      <c r="O935">
        <v>0</v>
      </c>
      <c r="P935" t="s">
        <v>52</v>
      </c>
      <c r="Q935" t="s">
        <v>124</v>
      </c>
      <c r="S935">
        <v>387</v>
      </c>
      <c r="U935" t="s">
        <v>159</v>
      </c>
      <c r="V935" s="22">
        <v>61163</v>
      </c>
    </row>
    <row r="936" spans="1:22" x14ac:dyDescent="0.3">
      <c r="A936" t="s">
        <v>1576</v>
      </c>
      <c r="H936" t="s">
        <v>217</v>
      </c>
      <c r="J936" s="23">
        <v>555006001000</v>
      </c>
      <c r="K936">
        <v>2007</v>
      </c>
      <c r="L936" t="s">
        <v>1582</v>
      </c>
      <c r="M936">
        <v>200701</v>
      </c>
      <c r="O936">
        <v>201808</v>
      </c>
      <c r="P936" t="s">
        <v>52</v>
      </c>
      <c r="Q936" t="s">
        <v>124</v>
      </c>
      <c r="S936">
        <v>0</v>
      </c>
      <c r="U936" t="s">
        <v>159</v>
      </c>
      <c r="V936">
        <v>0</v>
      </c>
    </row>
    <row r="937" spans="1:22" x14ac:dyDescent="0.3">
      <c r="A937" t="s">
        <v>1583</v>
      </c>
      <c r="H937" t="s">
        <v>217</v>
      </c>
      <c r="J937" s="23">
        <v>455006000600</v>
      </c>
      <c r="K937">
        <v>1068</v>
      </c>
      <c r="L937" t="s">
        <v>1584</v>
      </c>
      <c r="M937">
        <v>200712</v>
      </c>
      <c r="O937">
        <v>0</v>
      </c>
      <c r="P937" t="s">
        <v>52</v>
      </c>
      <c r="Q937">
        <v>20310</v>
      </c>
      <c r="S937">
        <v>355</v>
      </c>
      <c r="U937" t="s">
        <v>159</v>
      </c>
      <c r="V937" s="22">
        <v>2916.49</v>
      </c>
    </row>
    <row r="938" spans="1:22" x14ac:dyDescent="0.3">
      <c r="A938" t="s">
        <v>1583</v>
      </c>
      <c r="H938" t="s">
        <v>217</v>
      </c>
      <c r="J938" s="23">
        <v>455006000600</v>
      </c>
      <c r="K938">
        <v>1089</v>
      </c>
      <c r="L938" t="s">
        <v>1585</v>
      </c>
      <c r="M938">
        <v>198809</v>
      </c>
      <c r="O938">
        <v>0</v>
      </c>
      <c r="P938" t="s">
        <v>52</v>
      </c>
      <c r="Q938">
        <v>20310</v>
      </c>
      <c r="S938">
        <v>515</v>
      </c>
      <c r="U938" t="s">
        <v>159</v>
      </c>
      <c r="V938" s="22">
        <v>42743.74</v>
      </c>
    </row>
    <row r="939" spans="1:22" x14ac:dyDescent="0.3">
      <c r="A939" t="s">
        <v>1583</v>
      </c>
      <c r="H939" t="s">
        <v>217</v>
      </c>
      <c r="J939" s="23">
        <v>555006000600</v>
      </c>
      <c r="K939">
        <v>1068</v>
      </c>
      <c r="L939" t="s">
        <v>1586</v>
      </c>
      <c r="M939">
        <v>200712</v>
      </c>
      <c r="O939">
        <v>0</v>
      </c>
      <c r="P939" t="s">
        <v>52</v>
      </c>
      <c r="Q939" t="s">
        <v>124</v>
      </c>
      <c r="S939">
        <v>355</v>
      </c>
      <c r="U939" t="s">
        <v>159</v>
      </c>
      <c r="V939" s="22">
        <v>1762.25</v>
      </c>
    </row>
    <row r="940" spans="1:22" x14ac:dyDescent="0.3">
      <c r="A940" t="s">
        <v>1583</v>
      </c>
      <c r="H940" t="s">
        <v>217</v>
      </c>
      <c r="J940" s="23">
        <v>555006000600</v>
      </c>
      <c r="K940">
        <v>1089</v>
      </c>
      <c r="L940" t="s">
        <v>1587</v>
      </c>
      <c r="M940">
        <v>198809</v>
      </c>
      <c r="O940">
        <v>0</v>
      </c>
      <c r="P940" t="s">
        <v>52</v>
      </c>
      <c r="Q940" t="s">
        <v>124</v>
      </c>
      <c r="S940">
        <v>515</v>
      </c>
      <c r="U940" t="s">
        <v>159</v>
      </c>
      <c r="V940" s="22">
        <v>25824</v>
      </c>
    </row>
    <row r="941" spans="1:22" x14ac:dyDescent="0.3">
      <c r="A941" t="s">
        <v>1588</v>
      </c>
      <c r="E941" t="s">
        <v>241</v>
      </c>
      <c r="H941" t="s">
        <v>217</v>
      </c>
      <c r="J941" s="23">
        <v>455006000800</v>
      </c>
      <c r="K941">
        <v>1068</v>
      </c>
      <c r="L941" t="s">
        <v>1589</v>
      </c>
      <c r="M941">
        <v>196709</v>
      </c>
      <c r="O941">
        <v>0</v>
      </c>
      <c r="P941" t="s">
        <v>52</v>
      </c>
      <c r="Q941">
        <v>20310</v>
      </c>
      <c r="S941">
        <v>124</v>
      </c>
      <c r="U941" t="s">
        <v>159</v>
      </c>
      <c r="V941" s="22">
        <v>1892</v>
      </c>
    </row>
    <row r="942" spans="1:22" x14ac:dyDescent="0.3">
      <c r="A942" t="s">
        <v>1588</v>
      </c>
      <c r="H942" t="s">
        <v>217</v>
      </c>
      <c r="J942" s="23">
        <v>455006000800</v>
      </c>
      <c r="K942">
        <v>1089</v>
      </c>
      <c r="L942" t="s">
        <v>1590</v>
      </c>
      <c r="M942">
        <v>198809</v>
      </c>
      <c r="O942">
        <v>0</v>
      </c>
      <c r="P942" t="s">
        <v>52</v>
      </c>
      <c r="Q942">
        <v>20310</v>
      </c>
      <c r="S942">
        <v>228</v>
      </c>
      <c r="U942" t="s">
        <v>159</v>
      </c>
      <c r="V942" s="22">
        <v>6882.8</v>
      </c>
    </row>
    <row r="943" spans="1:22" x14ac:dyDescent="0.3">
      <c r="A943" t="s">
        <v>1588</v>
      </c>
      <c r="H943" t="s">
        <v>217</v>
      </c>
      <c r="J943" s="23">
        <v>555006000800</v>
      </c>
      <c r="K943">
        <v>1089</v>
      </c>
      <c r="L943" t="s">
        <v>1591</v>
      </c>
      <c r="M943">
        <v>198809</v>
      </c>
      <c r="O943">
        <v>0</v>
      </c>
      <c r="P943" t="s">
        <v>52</v>
      </c>
      <c r="Q943" t="s">
        <v>124</v>
      </c>
      <c r="S943">
        <v>228</v>
      </c>
      <c r="U943" t="s">
        <v>159</v>
      </c>
      <c r="V943" s="22">
        <v>4158</v>
      </c>
    </row>
    <row r="944" spans="1:22" x14ac:dyDescent="0.3">
      <c r="A944" t="s">
        <v>1592</v>
      </c>
      <c r="E944" t="s">
        <v>1593</v>
      </c>
      <c r="H944" t="s">
        <v>217</v>
      </c>
      <c r="J944" s="23">
        <v>453006000162</v>
      </c>
      <c r="K944">
        <v>910</v>
      </c>
      <c r="L944" t="s">
        <v>1594</v>
      </c>
      <c r="M944">
        <v>195211</v>
      </c>
      <c r="O944">
        <v>0</v>
      </c>
      <c r="P944" t="s">
        <v>52</v>
      </c>
      <c r="Q944">
        <v>20310</v>
      </c>
      <c r="S944">
        <v>0</v>
      </c>
      <c r="V944" s="22">
        <v>77656.86</v>
      </c>
    </row>
    <row r="945" spans="1:22" x14ac:dyDescent="0.3">
      <c r="A945" t="s">
        <v>1592</v>
      </c>
      <c r="E945" t="s">
        <v>1593</v>
      </c>
      <c r="H945" t="s">
        <v>217</v>
      </c>
      <c r="J945" s="23">
        <v>553006000162</v>
      </c>
      <c r="K945">
        <v>910</v>
      </c>
      <c r="L945" t="s">
        <v>1595</v>
      </c>
      <c r="M945">
        <v>195211</v>
      </c>
      <c r="O945">
        <v>0</v>
      </c>
      <c r="P945" t="s">
        <v>52</v>
      </c>
      <c r="Q945" t="s">
        <v>124</v>
      </c>
      <c r="S945">
        <v>0</v>
      </c>
      <c r="V945" s="22">
        <v>46917</v>
      </c>
    </row>
    <row r="946" spans="1:22" x14ac:dyDescent="0.3">
      <c r="A946" t="s">
        <v>1596</v>
      </c>
      <c r="E946" t="s">
        <v>1597</v>
      </c>
      <c r="H946" t="s">
        <v>217</v>
      </c>
      <c r="J946" s="23">
        <v>453006000167</v>
      </c>
      <c r="K946">
        <v>910</v>
      </c>
      <c r="L946" t="s">
        <v>1598</v>
      </c>
      <c r="M946">
        <v>195306</v>
      </c>
      <c r="O946">
        <v>0</v>
      </c>
      <c r="P946" t="s">
        <v>52</v>
      </c>
      <c r="Q946">
        <v>20310</v>
      </c>
      <c r="S946">
        <v>0</v>
      </c>
      <c r="V946" s="22">
        <v>125735.07</v>
      </c>
    </row>
    <row r="947" spans="1:22" x14ac:dyDescent="0.3">
      <c r="A947" t="s">
        <v>1596</v>
      </c>
      <c r="E947" t="s">
        <v>1597</v>
      </c>
      <c r="H947" t="s">
        <v>217</v>
      </c>
      <c r="J947" s="23">
        <v>553006000167</v>
      </c>
      <c r="K947">
        <v>910</v>
      </c>
      <c r="L947" t="s">
        <v>1599</v>
      </c>
      <c r="M947">
        <v>195306</v>
      </c>
      <c r="O947">
        <v>0</v>
      </c>
      <c r="P947" t="s">
        <v>52</v>
      </c>
      <c r="Q947" t="s">
        <v>124</v>
      </c>
      <c r="S947">
        <v>0</v>
      </c>
      <c r="V947" s="22">
        <v>75963</v>
      </c>
    </row>
    <row r="948" spans="1:22" x14ac:dyDescent="0.3">
      <c r="A948" t="s">
        <v>1600</v>
      </c>
      <c r="E948" t="s">
        <v>1597</v>
      </c>
      <c r="H948" t="s">
        <v>217</v>
      </c>
      <c r="J948" s="23">
        <v>453006000167</v>
      </c>
      <c r="K948">
        <v>780</v>
      </c>
      <c r="L948" t="s">
        <v>1601</v>
      </c>
      <c r="M948">
        <v>195306</v>
      </c>
      <c r="O948">
        <v>0</v>
      </c>
      <c r="P948" t="s">
        <v>52</v>
      </c>
      <c r="Q948">
        <v>20310</v>
      </c>
      <c r="S948">
        <v>0</v>
      </c>
      <c r="V948" s="22">
        <v>8525.42</v>
      </c>
    </row>
    <row r="949" spans="1:22" x14ac:dyDescent="0.3">
      <c r="A949" t="s">
        <v>1600</v>
      </c>
      <c r="E949" t="s">
        <v>1597</v>
      </c>
      <c r="H949" t="s">
        <v>217</v>
      </c>
      <c r="J949" s="23">
        <v>553006000167</v>
      </c>
      <c r="K949">
        <v>780</v>
      </c>
      <c r="L949" t="s">
        <v>1602</v>
      </c>
      <c r="M949">
        <v>195306</v>
      </c>
      <c r="O949">
        <v>0</v>
      </c>
      <c r="P949" t="s">
        <v>52</v>
      </c>
      <c r="Q949" t="s">
        <v>124</v>
      </c>
      <c r="S949">
        <v>0</v>
      </c>
      <c r="V949" s="22">
        <v>5151</v>
      </c>
    </row>
    <row r="950" spans="1:22" x14ac:dyDescent="0.3">
      <c r="A950" t="s">
        <v>1603</v>
      </c>
      <c r="E950" t="s">
        <v>1597</v>
      </c>
      <c r="H950" t="s">
        <v>217</v>
      </c>
      <c r="J950" s="23">
        <v>453006000183</v>
      </c>
      <c r="K950">
        <v>910</v>
      </c>
      <c r="L950" t="s">
        <v>1604</v>
      </c>
      <c r="M950">
        <v>195409</v>
      </c>
      <c r="O950">
        <v>0</v>
      </c>
      <c r="P950" t="s">
        <v>52</v>
      </c>
      <c r="Q950">
        <v>20310</v>
      </c>
      <c r="S950">
        <v>0</v>
      </c>
      <c r="V950" s="22">
        <v>142456.89000000001</v>
      </c>
    </row>
    <row r="951" spans="1:22" x14ac:dyDescent="0.3">
      <c r="A951" t="s">
        <v>1603</v>
      </c>
      <c r="E951" t="s">
        <v>1597</v>
      </c>
      <c r="H951" t="s">
        <v>217</v>
      </c>
      <c r="J951" s="23">
        <v>553006000183</v>
      </c>
      <c r="K951">
        <v>910</v>
      </c>
      <c r="L951" t="s">
        <v>1605</v>
      </c>
      <c r="M951">
        <v>195409</v>
      </c>
      <c r="O951">
        <v>0</v>
      </c>
      <c r="P951" t="s">
        <v>52</v>
      </c>
      <c r="Q951" t="s">
        <v>124</v>
      </c>
      <c r="S951">
        <v>0</v>
      </c>
      <c r="V951" s="22">
        <v>86065</v>
      </c>
    </row>
    <row r="952" spans="1:22" x14ac:dyDescent="0.3">
      <c r="A952" t="s">
        <v>1606</v>
      </c>
      <c r="E952" t="s">
        <v>1607</v>
      </c>
      <c r="H952" t="s">
        <v>217</v>
      </c>
      <c r="J952" s="23">
        <v>453006000312</v>
      </c>
      <c r="K952">
        <v>910</v>
      </c>
      <c r="L952" t="s">
        <v>1608</v>
      </c>
      <c r="M952">
        <v>200912</v>
      </c>
      <c r="O952">
        <v>0</v>
      </c>
      <c r="P952" t="s">
        <v>52</v>
      </c>
      <c r="Q952">
        <v>20310</v>
      </c>
      <c r="S952">
        <v>0</v>
      </c>
      <c r="V952" s="22">
        <v>42888.86</v>
      </c>
    </row>
    <row r="953" spans="1:22" x14ac:dyDescent="0.3">
      <c r="A953" t="s">
        <v>1606</v>
      </c>
      <c r="E953" t="s">
        <v>1607</v>
      </c>
      <c r="H953" t="s">
        <v>217</v>
      </c>
      <c r="J953" s="23">
        <v>553006000312</v>
      </c>
      <c r="K953">
        <v>910</v>
      </c>
      <c r="L953" t="s">
        <v>1609</v>
      </c>
      <c r="M953">
        <v>200912</v>
      </c>
      <c r="O953">
        <v>0</v>
      </c>
      <c r="P953" t="s">
        <v>52</v>
      </c>
      <c r="Q953" t="s">
        <v>124</v>
      </c>
      <c r="S953">
        <v>0</v>
      </c>
      <c r="V953" s="22">
        <v>21067.99</v>
      </c>
    </row>
    <row r="954" spans="1:22" x14ac:dyDescent="0.3">
      <c r="A954" t="s">
        <v>1610</v>
      </c>
      <c r="E954" t="s">
        <v>1500</v>
      </c>
      <c r="H954" t="s">
        <v>217</v>
      </c>
      <c r="J954" s="23">
        <v>453006000184</v>
      </c>
      <c r="K954">
        <v>910</v>
      </c>
      <c r="L954" t="s">
        <v>1611</v>
      </c>
      <c r="M954">
        <v>195408</v>
      </c>
      <c r="O954">
        <v>0</v>
      </c>
      <c r="P954" t="s">
        <v>52</v>
      </c>
      <c r="Q954">
        <v>20310</v>
      </c>
      <c r="S954">
        <v>0</v>
      </c>
      <c r="V954" s="22">
        <v>100110.02</v>
      </c>
    </row>
    <row r="955" spans="1:22" x14ac:dyDescent="0.3">
      <c r="A955" t="s">
        <v>1610</v>
      </c>
      <c r="E955" t="s">
        <v>1500</v>
      </c>
      <c r="H955" t="s">
        <v>217</v>
      </c>
      <c r="J955" s="23">
        <v>453006000597</v>
      </c>
      <c r="K955">
        <v>910</v>
      </c>
      <c r="L955" t="s">
        <v>1612</v>
      </c>
      <c r="M955">
        <v>201611</v>
      </c>
      <c r="O955">
        <v>0</v>
      </c>
      <c r="P955" t="s">
        <v>52</v>
      </c>
      <c r="Q955">
        <v>20310</v>
      </c>
      <c r="S955">
        <v>0</v>
      </c>
      <c r="V955" s="22">
        <v>109387.56</v>
      </c>
    </row>
    <row r="956" spans="1:22" x14ac:dyDescent="0.3">
      <c r="A956" t="s">
        <v>1610</v>
      </c>
      <c r="E956" t="s">
        <v>1500</v>
      </c>
      <c r="H956" t="s">
        <v>217</v>
      </c>
      <c r="J956" s="23">
        <v>553006000184</v>
      </c>
      <c r="K956">
        <v>910</v>
      </c>
      <c r="L956" t="s">
        <v>1613</v>
      </c>
      <c r="M956">
        <v>195408</v>
      </c>
      <c r="O956">
        <v>0</v>
      </c>
      <c r="P956" t="s">
        <v>52</v>
      </c>
      <c r="Q956" t="s">
        <v>124</v>
      </c>
      <c r="S956">
        <v>0</v>
      </c>
      <c r="V956" s="22">
        <v>60481</v>
      </c>
    </row>
    <row r="957" spans="1:22" x14ac:dyDescent="0.3">
      <c r="A957" t="s">
        <v>1610</v>
      </c>
      <c r="E957" t="s">
        <v>1500</v>
      </c>
      <c r="H957" t="s">
        <v>217</v>
      </c>
      <c r="J957" s="23">
        <v>553006000597</v>
      </c>
      <c r="K957">
        <v>910</v>
      </c>
      <c r="L957" t="s">
        <v>1614</v>
      </c>
      <c r="M957">
        <v>201611</v>
      </c>
      <c r="O957">
        <v>0</v>
      </c>
      <c r="P957" t="s">
        <v>52</v>
      </c>
      <c r="Q957" t="s">
        <v>124</v>
      </c>
      <c r="S957">
        <v>0</v>
      </c>
      <c r="V957" s="22">
        <v>136980.82</v>
      </c>
    </row>
    <row r="958" spans="1:22" x14ac:dyDescent="0.3">
      <c r="A958" t="s">
        <v>1615</v>
      </c>
      <c r="E958" t="s">
        <v>1597</v>
      </c>
      <c r="H958" t="s">
        <v>217</v>
      </c>
      <c r="J958" s="23">
        <v>453006000187</v>
      </c>
      <c r="K958">
        <v>910</v>
      </c>
      <c r="L958" t="s">
        <v>1616</v>
      </c>
      <c r="M958">
        <v>195411</v>
      </c>
      <c r="O958">
        <v>0</v>
      </c>
      <c r="P958" t="s">
        <v>52</v>
      </c>
      <c r="Q958">
        <v>20310</v>
      </c>
      <c r="S958">
        <v>0</v>
      </c>
      <c r="V958" s="22">
        <v>156426.38</v>
      </c>
    </row>
    <row r="959" spans="1:22" x14ac:dyDescent="0.3">
      <c r="A959" t="s">
        <v>1615</v>
      </c>
      <c r="E959" t="s">
        <v>1597</v>
      </c>
      <c r="H959" t="s">
        <v>217</v>
      </c>
      <c r="J959" s="23">
        <v>553006000187</v>
      </c>
      <c r="K959">
        <v>910</v>
      </c>
      <c r="L959" t="s">
        <v>1617</v>
      </c>
      <c r="M959">
        <v>195411</v>
      </c>
      <c r="O959">
        <v>0</v>
      </c>
      <c r="P959" t="s">
        <v>52</v>
      </c>
      <c r="Q959" t="s">
        <v>124</v>
      </c>
      <c r="S959">
        <v>0</v>
      </c>
      <c r="V959" s="22">
        <v>94506</v>
      </c>
    </row>
    <row r="960" spans="1:22" x14ac:dyDescent="0.3">
      <c r="A960" t="s">
        <v>1618</v>
      </c>
      <c r="E960" t="s">
        <v>1500</v>
      </c>
      <c r="H960" t="s">
        <v>217</v>
      </c>
      <c r="J960" s="23">
        <v>453006000265</v>
      </c>
      <c r="K960">
        <v>910</v>
      </c>
      <c r="L960" t="s">
        <v>1619</v>
      </c>
      <c r="M960">
        <v>198810</v>
      </c>
      <c r="O960">
        <v>0</v>
      </c>
      <c r="P960" t="s">
        <v>52</v>
      </c>
      <c r="Q960">
        <v>20310</v>
      </c>
      <c r="S960">
        <v>0</v>
      </c>
      <c r="V960" s="22">
        <v>167381.26999999999</v>
      </c>
    </row>
    <row r="961" spans="1:22" x14ac:dyDescent="0.3">
      <c r="A961" t="s">
        <v>1618</v>
      </c>
      <c r="E961" t="s">
        <v>1500</v>
      </c>
      <c r="H961" t="s">
        <v>217</v>
      </c>
      <c r="J961" s="23">
        <v>553006000265</v>
      </c>
      <c r="K961">
        <v>910</v>
      </c>
      <c r="L961" t="s">
        <v>1620</v>
      </c>
      <c r="M961">
        <v>198810</v>
      </c>
      <c r="O961">
        <v>0</v>
      </c>
      <c r="P961" t="s">
        <v>52</v>
      </c>
      <c r="Q961" t="s">
        <v>124</v>
      </c>
      <c r="S961">
        <v>0</v>
      </c>
      <c r="V961" s="22">
        <v>101123</v>
      </c>
    </row>
    <row r="962" spans="1:22" x14ac:dyDescent="0.3">
      <c r="A962" t="s">
        <v>1621</v>
      </c>
      <c r="E962" t="s">
        <v>1500</v>
      </c>
      <c r="H962" t="s">
        <v>217</v>
      </c>
      <c r="J962" s="23">
        <v>453006000266</v>
      </c>
      <c r="K962">
        <v>910</v>
      </c>
      <c r="L962" t="s">
        <v>1622</v>
      </c>
      <c r="M962">
        <v>198810</v>
      </c>
      <c r="O962">
        <v>0</v>
      </c>
      <c r="P962" t="s">
        <v>52</v>
      </c>
      <c r="Q962">
        <v>20310</v>
      </c>
      <c r="S962">
        <v>0</v>
      </c>
      <c r="V962" s="22">
        <v>143646.72</v>
      </c>
    </row>
    <row r="963" spans="1:22" x14ac:dyDescent="0.3">
      <c r="A963" t="s">
        <v>1621</v>
      </c>
      <c r="E963" t="s">
        <v>1500</v>
      </c>
      <c r="H963" t="s">
        <v>217</v>
      </c>
      <c r="J963" s="23">
        <v>553006000266</v>
      </c>
      <c r="K963">
        <v>910</v>
      </c>
      <c r="L963" t="s">
        <v>1623</v>
      </c>
      <c r="M963">
        <v>198810</v>
      </c>
      <c r="O963">
        <v>0</v>
      </c>
      <c r="P963" t="s">
        <v>52</v>
      </c>
      <c r="Q963" t="s">
        <v>124</v>
      </c>
      <c r="S963">
        <v>0</v>
      </c>
      <c r="V963" s="22">
        <v>86784</v>
      </c>
    </row>
    <row r="964" spans="1:22" x14ac:dyDescent="0.3">
      <c r="A964" t="s">
        <v>1624</v>
      </c>
      <c r="E964" t="s">
        <v>1625</v>
      </c>
      <c r="H964" t="s">
        <v>217</v>
      </c>
      <c r="J964" s="23">
        <v>453006000576</v>
      </c>
      <c r="K964">
        <v>910</v>
      </c>
      <c r="L964" t="s">
        <v>1626</v>
      </c>
      <c r="M964">
        <v>201511</v>
      </c>
      <c r="O964">
        <v>0</v>
      </c>
      <c r="P964" t="s">
        <v>52</v>
      </c>
      <c r="Q964">
        <v>20310</v>
      </c>
      <c r="S964">
        <v>0</v>
      </c>
      <c r="V964" s="22">
        <v>57640.160000000003</v>
      </c>
    </row>
    <row r="965" spans="1:22" x14ac:dyDescent="0.3">
      <c r="A965" t="s">
        <v>1624</v>
      </c>
      <c r="E965" t="s">
        <v>1625</v>
      </c>
      <c r="H965" t="s">
        <v>217</v>
      </c>
      <c r="J965" s="23">
        <v>553006000576</v>
      </c>
      <c r="K965">
        <v>910</v>
      </c>
      <c r="L965" t="s">
        <v>1627</v>
      </c>
      <c r="M965">
        <v>201511</v>
      </c>
      <c r="O965">
        <v>0</v>
      </c>
      <c r="P965" t="s">
        <v>52</v>
      </c>
      <c r="Q965" t="s">
        <v>124</v>
      </c>
      <c r="S965">
        <v>0</v>
      </c>
      <c r="V965" s="22">
        <v>33997.160000000003</v>
      </c>
    </row>
    <row r="966" spans="1:22" x14ac:dyDescent="0.3">
      <c r="A966" t="s">
        <v>1628</v>
      </c>
      <c r="E966" t="s">
        <v>1629</v>
      </c>
      <c r="H966" t="s">
        <v>217</v>
      </c>
      <c r="J966" s="23">
        <v>453006000267</v>
      </c>
      <c r="K966">
        <v>910</v>
      </c>
      <c r="L966" t="s">
        <v>1630</v>
      </c>
      <c r="M966">
        <v>198810</v>
      </c>
      <c r="O966">
        <v>0</v>
      </c>
      <c r="P966" t="s">
        <v>52</v>
      </c>
      <c r="Q966">
        <v>20310</v>
      </c>
      <c r="S966">
        <v>0</v>
      </c>
      <c r="V966" s="22">
        <v>136628.5</v>
      </c>
    </row>
    <row r="967" spans="1:22" x14ac:dyDescent="0.3">
      <c r="A967" t="s">
        <v>1628</v>
      </c>
      <c r="E967" t="s">
        <v>1629</v>
      </c>
      <c r="H967" t="s">
        <v>217</v>
      </c>
      <c r="J967" s="23">
        <v>553006000267</v>
      </c>
      <c r="K967">
        <v>910</v>
      </c>
      <c r="L967" t="s">
        <v>1631</v>
      </c>
      <c r="M967">
        <v>198810</v>
      </c>
      <c r="O967">
        <v>0</v>
      </c>
      <c r="P967" t="s">
        <v>52</v>
      </c>
      <c r="Q967" t="s">
        <v>124</v>
      </c>
      <c r="S967">
        <v>0</v>
      </c>
      <c r="V967" s="22">
        <v>82545</v>
      </c>
    </row>
    <row r="968" spans="1:22" x14ac:dyDescent="0.3">
      <c r="A968" t="s">
        <v>1632</v>
      </c>
      <c r="E968" t="s">
        <v>1625</v>
      </c>
      <c r="H968" t="s">
        <v>217</v>
      </c>
      <c r="J968" s="23">
        <v>453006000577</v>
      </c>
      <c r="K968">
        <v>910</v>
      </c>
      <c r="L968" t="s">
        <v>1633</v>
      </c>
      <c r="M968">
        <v>201511</v>
      </c>
      <c r="O968">
        <v>0</v>
      </c>
      <c r="P968" t="s">
        <v>52</v>
      </c>
      <c r="Q968">
        <v>20310</v>
      </c>
      <c r="S968">
        <v>0</v>
      </c>
      <c r="V968" s="22">
        <v>57640.15</v>
      </c>
    </row>
    <row r="969" spans="1:22" x14ac:dyDescent="0.3">
      <c r="A969" t="s">
        <v>1632</v>
      </c>
      <c r="E969" t="s">
        <v>1625</v>
      </c>
      <c r="H969" t="s">
        <v>217</v>
      </c>
      <c r="J969" s="23">
        <v>553006000577</v>
      </c>
      <c r="K969">
        <v>910</v>
      </c>
      <c r="L969" t="s">
        <v>1634</v>
      </c>
      <c r="M969">
        <v>201511</v>
      </c>
      <c r="O969">
        <v>0</v>
      </c>
      <c r="P969" t="s">
        <v>52</v>
      </c>
      <c r="Q969" t="s">
        <v>124</v>
      </c>
      <c r="S969">
        <v>0</v>
      </c>
      <c r="V969" s="22">
        <v>33997.15</v>
      </c>
    </row>
    <row r="970" spans="1:22" x14ac:dyDescent="0.3">
      <c r="A970" t="s">
        <v>1635</v>
      </c>
      <c r="E970" t="s">
        <v>1500</v>
      </c>
      <c r="H970" t="s">
        <v>217</v>
      </c>
      <c r="J970" s="23">
        <v>453006000268</v>
      </c>
      <c r="K970">
        <v>910</v>
      </c>
      <c r="L970" t="s">
        <v>1636</v>
      </c>
      <c r="M970">
        <v>198811</v>
      </c>
      <c r="O970">
        <v>0</v>
      </c>
      <c r="P970" t="s">
        <v>52</v>
      </c>
      <c r="Q970">
        <v>20310</v>
      </c>
      <c r="S970">
        <v>0</v>
      </c>
      <c r="V970" s="22">
        <v>123393.42</v>
      </c>
    </row>
    <row r="971" spans="1:22" x14ac:dyDescent="0.3">
      <c r="A971" t="s">
        <v>1635</v>
      </c>
      <c r="E971" t="s">
        <v>1500</v>
      </c>
      <c r="H971" t="s">
        <v>217</v>
      </c>
      <c r="J971" s="23">
        <v>553006000268</v>
      </c>
      <c r="K971">
        <v>910</v>
      </c>
      <c r="L971" t="s">
        <v>1637</v>
      </c>
      <c r="M971">
        <v>198811</v>
      </c>
      <c r="O971">
        <v>0</v>
      </c>
      <c r="P971" t="s">
        <v>52</v>
      </c>
      <c r="Q971" t="s">
        <v>124</v>
      </c>
      <c r="S971">
        <v>0</v>
      </c>
      <c r="V971" s="22">
        <v>74548</v>
      </c>
    </row>
    <row r="972" spans="1:22" x14ac:dyDescent="0.3">
      <c r="A972" t="s">
        <v>1638</v>
      </c>
      <c r="E972" t="s">
        <v>1500</v>
      </c>
      <c r="H972" t="s">
        <v>217</v>
      </c>
      <c r="J972" s="23">
        <v>453006000268</v>
      </c>
      <c r="K972">
        <v>270</v>
      </c>
      <c r="L972" t="s">
        <v>1639</v>
      </c>
      <c r="M972">
        <v>198904</v>
      </c>
      <c r="O972">
        <v>0</v>
      </c>
      <c r="P972" t="s">
        <v>52</v>
      </c>
      <c r="Q972">
        <v>20310</v>
      </c>
      <c r="S972">
        <v>0</v>
      </c>
      <c r="V972" s="22">
        <v>36195.31</v>
      </c>
    </row>
    <row r="973" spans="1:22" x14ac:dyDescent="0.3">
      <c r="A973" t="s">
        <v>1638</v>
      </c>
      <c r="E973" t="s">
        <v>1500</v>
      </c>
      <c r="H973" t="s">
        <v>217</v>
      </c>
      <c r="J973" s="23">
        <v>553006000268</v>
      </c>
      <c r="K973">
        <v>270</v>
      </c>
      <c r="L973" t="s">
        <v>1640</v>
      </c>
      <c r="M973">
        <v>198904</v>
      </c>
      <c r="O973">
        <v>0</v>
      </c>
      <c r="P973" t="s">
        <v>52</v>
      </c>
      <c r="Q973" t="s">
        <v>124</v>
      </c>
      <c r="S973">
        <v>0</v>
      </c>
      <c r="V973" s="22">
        <v>21867</v>
      </c>
    </row>
    <row r="974" spans="1:22" x14ac:dyDescent="0.3">
      <c r="A974" t="s">
        <v>1641</v>
      </c>
      <c r="E974" t="s">
        <v>1500</v>
      </c>
      <c r="H974" t="s">
        <v>217</v>
      </c>
      <c r="J974" s="23">
        <v>453006000268</v>
      </c>
      <c r="K974">
        <v>670</v>
      </c>
      <c r="L974" t="s">
        <v>1642</v>
      </c>
      <c r="M974">
        <v>198904</v>
      </c>
      <c r="O974">
        <v>0</v>
      </c>
      <c r="P974" t="s">
        <v>52</v>
      </c>
      <c r="Q974">
        <v>20310</v>
      </c>
      <c r="S974">
        <v>0</v>
      </c>
      <c r="V974" s="22">
        <v>20177.400000000001</v>
      </c>
    </row>
    <row r="975" spans="1:22" x14ac:dyDescent="0.3">
      <c r="A975" t="s">
        <v>1641</v>
      </c>
      <c r="E975" t="s">
        <v>1500</v>
      </c>
      <c r="H975" t="s">
        <v>217</v>
      </c>
      <c r="J975" s="23">
        <v>553006000268</v>
      </c>
      <c r="K975">
        <v>670</v>
      </c>
      <c r="L975" t="s">
        <v>1643</v>
      </c>
      <c r="M975">
        <v>198904</v>
      </c>
      <c r="O975">
        <v>0</v>
      </c>
      <c r="P975" t="s">
        <v>52</v>
      </c>
      <c r="Q975" t="s">
        <v>124</v>
      </c>
      <c r="S975">
        <v>0</v>
      </c>
      <c r="V975" s="22">
        <v>12190</v>
      </c>
    </row>
    <row r="976" spans="1:22" x14ac:dyDescent="0.3">
      <c r="A976" t="s">
        <v>1644</v>
      </c>
      <c r="E976" t="s">
        <v>1500</v>
      </c>
      <c r="H976" t="s">
        <v>217</v>
      </c>
      <c r="J976" s="23">
        <v>453006000001</v>
      </c>
      <c r="K976">
        <v>910</v>
      </c>
      <c r="L976" t="s">
        <v>1645</v>
      </c>
      <c r="M976">
        <v>200101</v>
      </c>
      <c r="O976">
        <v>0</v>
      </c>
      <c r="P976" t="s">
        <v>52</v>
      </c>
      <c r="Q976">
        <v>20310</v>
      </c>
      <c r="S976">
        <v>0</v>
      </c>
      <c r="V976" s="22">
        <v>185283.77</v>
      </c>
    </row>
    <row r="977" spans="1:22" x14ac:dyDescent="0.3">
      <c r="A977" t="s">
        <v>1644</v>
      </c>
      <c r="E977" t="s">
        <v>1500</v>
      </c>
      <c r="H977" t="s">
        <v>217</v>
      </c>
      <c r="J977" s="23">
        <v>553006000001</v>
      </c>
      <c r="K977">
        <v>910</v>
      </c>
      <c r="L977" t="s">
        <v>1646</v>
      </c>
      <c r="M977">
        <v>200101</v>
      </c>
      <c r="O977">
        <v>0</v>
      </c>
      <c r="P977" t="s">
        <v>52</v>
      </c>
      <c r="Q977" t="s">
        <v>124</v>
      </c>
      <c r="S977">
        <v>0</v>
      </c>
      <c r="V977" s="22">
        <v>111939</v>
      </c>
    </row>
    <row r="978" spans="1:22" x14ac:dyDescent="0.3">
      <c r="A978" t="s">
        <v>1647</v>
      </c>
      <c r="E978" t="s">
        <v>1597</v>
      </c>
      <c r="H978" t="s">
        <v>217</v>
      </c>
      <c r="J978" s="23">
        <v>453006000048</v>
      </c>
      <c r="K978">
        <v>910</v>
      </c>
      <c r="L978" t="s">
        <v>1648</v>
      </c>
      <c r="M978">
        <v>198808</v>
      </c>
      <c r="O978">
        <v>0</v>
      </c>
      <c r="P978" t="s">
        <v>52</v>
      </c>
      <c r="Q978">
        <v>20310</v>
      </c>
      <c r="S978">
        <v>0</v>
      </c>
      <c r="V978" s="22">
        <v>177289.76</v>
      </c>
    </row>
    <row r="979" spans="1:22" x14ac:dyDescent="0.3">
      <c r="A979" t="s">
        <v>1647</v>
      </c>
      <c r="E979" t="s">
        <v>1597</v>
      </c>
      <c r="H979" t="s">
        <v>217</v>
      </c>
      <c r="J979" s="23">
        <v>553006000048</v>
      </c>
      <c r="K979">
        <v>910</v>
      </c>
      <c r="L979" t="s">
        <v>1649</v>
      </c>
      <c r="M979">
        <v>198808</v>
      </c>
      <c r="O979">
        <v>0</v>
      </c>
      <c r="P979" t="s">
        <v>52</v>
      </c>
      <c r="Q979" t="s">
        <v>124</v>
      </c>
      <c r="S979">
        <v>0</v>
      </c>
      <c r="V979" s="22">
        <v>107110</v>
      </c>
    </row>
    <row r="980" spans="1:22" x14ac:dyDescent="0.3">
      <c r="A980" t="s">
        <v>1650</v>
      </c>
      <c r="E980" t="s">
        <v>1597</v>
      </c>
      <c r="H980" t="s">
        <v>217</v>
      </c>
      <c r="J980" s="23">
        <v>453006000049</v>
      </c>
      <c r="K980">
        <v>910</v>
      </c>
      <c r="L980" t="s">
        <v>1651</v>
      </c>
      <c r="M980">
        <v>198808</v>
      </c>
      <c r="O980">
        <v>0</v>
      </c>
      <c r="P980" t="s">
        <v>52</v>
      </c>
      <c r="Q980">
        <v>20310</v>
      </c>
      <c r="S980">
        <v>0</v>
      </c>
      <c r="V980" s="22">
        <v>159056.95999999999</v>
      </c>
    </row>
    <row r="981" spans="1:22" x14ac:dyDescent="0.3">
      <c r="A981" t="s">
        <v>1650</v>
      </c>
      <c r="E981" t="s">
        <v>1597</v>
      </c>
      <c r="H981" t="s">
        <v>217</v>
      </c>
      <c r="J981" s="23">
        <v>553006000049</v>
      </c>
      <c r="K981">
        <v>910</v>
      </c>
      <c r="L981" t="s">
        <v>1652</v>
      </c>
      <c r="M981">
        <v>198808</v>
      </c>
      <c r="O981">
        <v>0</v>
      </c>
      <c r="P981" t="s">
        <v>52</v>
      </c>
      <c r="Q981" t="s">
        <v>124</v>
      </c>
      <c r="S981">
        <v>0</v>
      </c>
      <c r="V981" s="22">
        <v>96094</v>
      </c>
    </row>
    <row r="982" spans="1:22" x14ac:dyDescent="0.3">
      <c r="A982" t="s">
        <v>1653</v>
      </c>
      <c r="E982" t="s">
        <v>1597</v>
      </c>
      <c r="H982" t="s">
        <v>217</v>
      </c>
      <c r="J982" s="23">
        <v>453006000050</v>
      </c>
      <c r="K982">
        <v>910</v>
      </c>
      <c r="L982" t="s">
        <v>1654</v>
      </c>
      <c r="M982">
        <v>198808</v>
      </c>
      <c r="O982">
        <v>0</v>
      </c>
      <c r="P982" t="s">
        <v>52</v>
      </c>
      <c r="Q982">
        <v>20310</v>
      </c>
      <c r="S982">
        <v>0</v>
      </c>
      <c r="V982" s="22">
        <v>215605.94</v>
      </c>
    </row>
    <row r="983" spans="1:22" x14ac:dyDescent="0.3">
      <c r="A983" t="s">
        <v>1653</v>
      </c>
      <c r="E983" t="s">
        <v>1597</v>
      </c>
      <c r="H983" t="s">
        <v>217</v>
      </c>
      <c r="J983" s="23">
        <v>553006000050</v>
      </c>
      <c r="K983">
        <v>910</v>
      </c>
      <c r="L983" t="s">
        <v>1655</v>
      </c>
      <c r="M983">
        <v>198808</v>
      </c>
      <c r="O983">
        <v>0</v>
      </c>
      <c r="P983" t="s">
        <v>52</v>
      </c>
      <c r="Q983" t="s">
        <v>124</v>
      </c>
      <c r="S983">
        <v>0</v>
      </c>
      <c r="V983" s="22">
        <v>130258</v>
      </c>
    </row>
    <row r="984" spans="1:22" x14ac:dyDescent="0.3">
      <c r="A984" t="s">
        <v>1656</v>
      </c>
      <c r="E984" t="s">
        <v>1597</v>
      </c>
      <c r="H984" t="s">
        <v>217</v>
      </c>
      <c r="J984" s="23">
        <v>453006000051</v>
      </c>
      <c r="K984">
        <v>910</v>
      </c>
      <c r="L984" t="s">
        <v>1657</v>
      </c>
      <c r="M984">
        <v>198808</v>
      </c>
      <c r="O984">
        <v>0</v>
      </c>
      <c r="P984" t="s">
        <v>52</v>
      </c>
      <c r="Q984">
        <v>20310</v>
      </c>
      <c r="S984">
        <v>0</v>
      </c>
      <c r="V984" s="22">
        <v>170883.24</v>
      </c>
    </row>
    <row r="985" spans="1:22" x14ac:dyDescent="0.3">
      <c r="A985" t="s">
        <v>1656</v>
      </c>
      <c r="E985" t="s">
        <v>1597</v>
      </c>
      <c r="H985" t="s">
        <v>217</v>
      </c>
      <c r="J985" s="23">
        <v>553006000051</v>
      </c>
      <c r="K985">
        <v>910</v>
      </c>
      <c r="L985" t="s">
        <v>1658</v>
      </c>
      <c r="M985">
        <v>198808</v>
      </c>
      <c r="O985">
        <v>0</v>
      </c>
      <c r="P985" t="s">
        <v>52</v>
      </c>
      <c r="Q985" t="s">
        <v>124</v>
      </c>
      <c r="S985">
        <v>0</v>
      </c>
      <c r="V985" s="22">
        <v>103240</v>
      </c>
    </row>
    <row r="986" spans="1:22" x14ac:dyDescent="0.3">
      <c r="A986" t="s">
        <v>1659</v>
      </c>
      <c r="E986" t="s">
        <v>1597</v>
      </c>
      <c r="H986" t="s">
        <v>217</v>
      </c>
      <c r="J986" s="23">
        <v>453006000052</v>
      </c>
      <c r="K986">
        <v>910</v>
      </c>
      <c r="L986" t="s">
        <v>1660</v>
      </c>
      <c r="M986">
        <v>198810</v>
      </c>
      <c r="O986">
        <v>0</v>
      </c>
      <c r="P986" t="s">
        <v>52</v>
      </c>
      <c r="Q986">
        <v>20310</v>
      </c>
      <c r="S986">
        <v>0</v>
      </c>
      <c r="V986" s="22">
        <v>196292.99</v>
      </c>
    </row>
    <row r="987" spans="1:22" x14ac:dyDescent="0.3">
      <c r="A987" t="s">
        <v>1659</v>
      </c>
      <c r="E987" t="s">
        <v>1597</v>
      </c>
      <c r="H987" t="s">
        <v>217</v>
      </c>
      <c r="J987" s="23">
        <v>553006000052</v>
      </c>
      <c r="K987">
        <v>910</v>
      </c>
      <c r="L987" t="s">
        <v>1661</v>
      </c>
      <c r="M987">
        <v>198810</v>
      </c>
      <c r="O987">
        <v>0</v>
      </c>
      <c r="P987" t="s">
        <v>52</v>
      </c>
      <c r="Q987" t="s">
        <v>124</v>
      </c>
      <c r="S987">
        <v>0</v>
      </c>
      <c r="V987" s="22">
        <v>118590</v>
      </c>
    </row>
    <row r="988" spans="1:22" x14ac:dyDescent="0.3">
      <c r="A988" t="s">
        <v>1662</v>
      </c>
      <c r="E988" t="s">
        <v>1597</v>
      </c>
      <c r="H988" t="s">
        <v>217</v>
      </c>
      <c r="J988" s="23">
        <v>453006000053</v>
      </c>
      <c r="K988">
        <v>910</v>
      </c>
      <c r="L988" t="s">
        <v>1663</v>
      </c>
      <c r="M988">
        <v>198808</v>
      </c>
      <c r="O988">
        <v>0</v>
      </c>
      <c r="P988" t="s">
        <v>52</v>
      </c>
      <c r="Q988">
        <v>20310</v>
      </c>
      <c r="S988">
        <v>0</v>
      </c>
      <c r="V988" s="22">
        <v>169700.45</v>
      </c>
    </row>
    <row r="989" spans="1:22" x14ac:dyDescent="0.3">
      <c r="A989" t="s">
        <v>1662</v>
      </c>
      <c r="E989" t="s">
        <v>1597</v>
      </c>
      <c r="H989" t="s">
        <v>217</v>
      </c>
      <c r="J989" s="23">
        <v>553006000053</v>
      </c>
      <c r="K989">
        <v>910</v>
      </c>
      <c r="L989" t="s">
        <v>1664</v>
      </c>
      <c r="M989">
        <v>198808</v>
      </c>
      <c r="O989">
        <v>0</v>
      </c>
      <c r="P989" t="s">
        <v>52</v>
      </c>
      <c r="Q989" t="s">
        <v>124</v>
      </c>
      <c r="S989">
        <v>0</v>
      </c>
      <c r="V989" s="22">
        <v>102525</v>
      </c>
    </row>
    <row r="990" spans="1:22" x14ac:dyDescent="0.3">
      <c r="A990" t="s">
        <v>1665</v>
      </c>
      <c r="E990" t="s">
        <v>241</v>
      </c>
      <c r="H990" t="s">
        <v>217</v>
      </c>
      <c r="J990" s="23">
        <v>452006000052</v>
      </c>
      <c r="K990">
        <v>752</v>
      </c>
      <c r="L990" t="s">
        <v>1666</v>
      </c>
      <c r="M990">
        <v>198902</v>
      </c>
      <c r="O990">
        <v>0</v>
      </c>
      <c r="P990" t="s">
        <v>52</v>
      </c>
      <c r="Q990">
        <v>20310</v>
      </c>
      <c r="S990">
        <v>0</v>
      </c>
      <c r="V990" s="22">
        <v>54264.88</v>
      </c>
    </row>
    <row r="991" spans="1:22" x14ac:dyDescent="0.3">
      <c r="A991" t="s">
        <v>1665</v>
      </c>
      <c r="E991" t="s">
        <v>241</v>
      </c>
      <c r="H991" t="s">
        <v>217</v>
      </c>
      <c r="J991" s="23">
        <v>552006000052</v>
      </c>
      <c r="K991">
        <v>752</v>
      </c>
      <c r="L991" t="s">
        <v>1667</v>
      </c>
      <c r="M991">
        <v>198902</v>
      </c>
      <c r="O991">
        <v>0</v>
      </c>
      <c r="P991" t="s">
        <v>52</v>
      </c>
      <c r="Q991" t="s">
        <v>124</v>
      </c>
      <c r="S991">
        <v>0</v>
      </c>
      <c r="V991" s="22">
        <v>13449</v>
      </c>
    </row>
    <row r="992" spans="1:22" x14ac:dyDescent="0.3">
      <c r="A992" t="s">
        <v>1668</v>
      </c>
      <c r="E992" t="s">
        <v>241</v>
      </c>
      <c r="H992" t="s">
        <v>217</v>
      </c>
      <c r="J992" s="23">
        <v>456006000135</v>
      </c>
      <c r="K992">
        <v>175</v>
      </c>
      <c r="L992" t="s">
        <v>1669</v>
      </c>
      <c r="M992">
        <v>201312</v>
      </c>
      <c r="O992">
        <v>0</v>
      </c>
      <c r="P992" t="s">
        <v>52</v>
      </c>
      <c r="Q992">
        <v>20310</v>
      </c>
      <c r="S992">
        <v>0</v>
      </c>
      <c r="U992" t="s">
        <v>132</v>
      </c>
      <c r="V992" s="22">
        <v>281908.33</v>
      </c>
    </row>
    <row r="993" spans="1:22" x14ac:dyDescent="0.3">
      <c r="A993" t="s">
        <v>1670</v>
      </c>
      <c r="E993" t="s">
        <v>44</v>
      </c>
      <c r="H993" t="s">
        <v>217</v>
      </c>
      <c r="J993" s="23">
        <v>556006000135</v>
      </c>
      <c r="K993">
        <v>175</v>
      </c>
      <c r="L993" t="s">
        <v>1671</v>
      </c>
      <c r="M993">
        <v>201312</v>
      </c>
      <c r="O993">
        <v>0</v>
      </c>
      <c r="P993" t="s">
        <v>52</v>
      </c>
      <c r="Q993" t="s">
        <v>124</v>
      </c>
      <c r="S993">
        <v>0</v>
      </c>
      <c r="U993" t="s">
        <v>132</v>
      </c>
      <c r="V993" s="22">
        <v>69861.48</v>
      </c>
    </row>
    <row r="994" spans="1:22" x14ac:dyDescent="0.3">
      <c r="A994" t="s">
        <v>1672</v>
      </c>
      <c r="E994" t="s">
        <v>1500</v>
      </c>
      <c r="H994" t="s">
        <v>217</v>
      </c>
      <c r="J994" s="23">
        <v>450006000015</v>
      </c>
      <c r="K994">
        <v>1978</v>
      </c>
      <c r="L994" t="s">
        <v>1673</v>
      </c>
      <c r="M994">
        <v>197708</v>
      </c>
      <c r="O994">
        <v>0</v>
      </c>
      <c r="P994" t="s">
        <v>52</v>
      </c>
      <c r="Q994">
        <v>20310</v>
      </c>
      <c r="S994">
        <v>0</v>
      </c>
      <c r="V994" s="22">
        <v>4626.55</v>
      </c>
    </row>
    <row r="995" spans="1:22" x14ac:dyDescent="0.3">
      <c r="A995" t="s">
        <v>1672</v>
      </c>
      <c r="E995" t="s">
        <v>1500</v>
      </c>
      <c r="H995" t="s">
        <v>217</v>
      </c>
      <c r="J995" s="23">
        <v>450006000016</v>
      </c>
      <c r="K995">
        <v>1988</v>
      </c>
      <c r="L995" t="s">
        <v>1674</v>
      </c>
      <c r="M995">
        <v>198712</v>
      </c>
      <c r="O995">
        <v>0</v>
      </c>
      <c r="P995" t="s">
        <v>52</v>
      </c>
      <c r="Q995">
        <v>20310</v>
      </c>
      <c r="S995">
        <v>0</v>
      </c>
      <c r="V995" s="22">
        <v>3509.89</v>
      </c>
    </row>
    <row r="996" spans="1:22" x14ac:dyDescent="0.3">
      <c r="A996" t="s">
        <v>1672</v>
      </c>
      <c r="E996" t="s">
        <v>1500</v>
      </c>
      <c r="H996" t="s">
        <v>217</v>
      </c>
      <c r="J996" s="23">
        <v>450006000017</v>
      </c>
      <c r="K996">
        <v>1989</v>
      </c>
      <c r="L996" t="s">
        <v>1675</v>
      </c>
      <c r="M996">
        <v>198807</v>
      </c>
      <c r="O996">
        <v>0</v>
      </c>
      <c r="P996" t="s">
        <v>52</v>
      </c>
      <c r="Q996">
        <v>20310</v>
      </c>
      <c r="S996">
        <v>0</v>
      </c>
      <c r="V996" s="22">
        <v>10665.85</v>
      </c>
    </row>
    <row r="997" spans="1:22" x14ac:dyDescent="0.3">
      <c r="A997" t="s">
        <v>1672</v>
      </c>
      <c r="E997" t="s">
        <v>1500</v>
      </c>
      <c r="H997" t="s">
        <v>217</v>
      </c>
      <c r="J997" s="23">
        <v>550006000015</v>
      </c>
      <c r="K997">
        <v>1978</v>
      </c>
      <c r="L997" t="s">
        <v>1676</v>
      </c>
      <c r="M997">
        <v>197708</v>
      </c>
      <c r="O997">
        <v>0</v>
      </c>
      <c r="P997" t="s">
        <v>52</v>
      </c>
      <c r="Q997" t="s">
        <v>124</v>
      </c>
      <c r="S997">
        <v>0</v>
      </c>
      <c r="V997" s="22">
        <v>1147</v>
      </c>
    </row>
    <row r="998" spans="1:22" x14ac:dyDescent="0.3">
      <c r="A998" t="s">
        <v>1672</v>
      </c>
      <c r="E998" t="s">
        <v>1500</v>
      </c>
      <c r="H998" t="s">
        <v>217</v>
      </c>
      <c r="J998" s="23">
        <v>550006000016</v>
      </c>
      <c r="K998">
        <v>1988</v>
      </c>
      <c r="L998" t="s">
        <v>1677</v>
      </c>
      <c r="M998">
        <v>198712</v>
      </c>
      <c r="O998">
        <v>0</v>
      </c>
      <c r="P998" t="s">
        <v>52</v>
      </c>
      <c r="Q998" t="s">
        <v>124</v>
      </c>
      <c r="S998">
        <v>0</v>
      </c>
      <c r="V998">
        <v>869.81</v>
      </c>
    </row>
    <row r="999" spans="1:22" x14ac:dyDescent="0.3">
      <c r="A999" t="s">
        <v>1672</v>
      </c>
      <c r="E999" t="s">
        <v>1500</v>
      </c>
      <c r="H999" t="s">
        <v>217</v>
      </c>
      <c r="J999" s="23">
        <v>550006000017</v>
      </c>
      <c r="K999">
        <v>1989</v>
      </c>
      <c r="L999" t="s">
        <v>1678</v>
      </c>
      <c r="M999">
        <v>198807</v>
      </c>
      <c r="O999">
        <v>0</v>
      </c>
      <c r="P999" t="s">
        <v>52</v>
      </c>
      <c r="Q999" t="s">
        <v>124</v>
      </c>
      <c r="S999">
        <v>0</v>
      </c>
      <c r="V999" s="22">
        <v>2643</v>
      </c>
    </row>
    <row r="1000" spans="1:22" x14ac:dyDescent="0.3">
      <c r="A1000" t="s">
        <v>1679</v>
      </c>
      <c r="E1000" t="s">
        <v>241</v>
      </c>
      <c r="H1000" t="s">
        <v>217</v>
      </c>
      <c r="J1000" s="23">
        <v>456006000136</v>
      </c>
      <c r="K1000">
        <v>210</v>
      </c>
      <c r="L1000" t="s">
        <v>1680</v>
      </c>
      <c r="M1000">
        <v>201310</v>
      </c>
      <c r="O1000">
        <v>0</v>
      </c>
      <c r="P1000" t="s">
        <v>52</v>
      </c>
      <c r="Q1000">
        <v>20310</v>
      </c>
      <c r="S1000">
        <v>0</v>
      </c>
      <c r="U1000" t="s">
        <v>132</v>
      </c>
      <c r="V1000" s="22">
        <v>108177.99</v>
      </c>
    </row>
    <row r="1001" spans="1:22" x14ac:dyDescent="0.3">
      <c r="A1001" t="s">
        <v>1681</v>
      </c>
      <c r="E1001" t="s">
        <v>44</v>
      </c>
      <c r="H1001" t="s">
        <v>217</v>
      </c>
      <c r="J1001" s="23">
        <v>556006000136</v>
      </c>
      <c r="K1001">
        <v>210</v>
      </c>
      <c r="L1001" t="s">
        <v>1682</v>
      </c>
      <c r="M1001">
        <v>201310</v>
      </c>
      <c r="O1001">
        <v>0</v>
      </c>
      <c r="P1001" t="s">
        <v>52</v>
      </c>
      <c r="Q1001" t="s">
        <v>124</v>
      </c>
      <c r="S1001">
        <v>0</v>
      </c>
      <c r="U1001" t="s">
        <v>132</v>
      </c>
      <c r="V1001" s="22">
        <v>26808.27</v>
      </c>
    </row>
    <row r="1002" spans="1:22" x14ac:dyDescent="0.3">
      <c r="A1002" t="s">
        <v>1683</v>
      </c>
      <c r="H1002" t="s">
        <v>217</v>
      </c>
      <c r="J1002" s="23">
        <v>457006000092</v>
      </c>
      <c r="K1002">
        <v>615</v>
      </c>
      <c r="L1002" t="s">
        <v>1684</v>
      </c>
      <c r="M1002">
        <v>201204</v>
      </c>
      <c r="O1002">
        <v>0</v>
      </c>
      <c r="P1002" t="s">
        <v>52</v>
      </c>
      <c r="Q1002">
        <v>20310</v>
      </c>
      <c r="S1002">
        <v>0</v>
      </c>
      <c r="V1002" s="22">
        <v>13758.41</v>
      </c>
    </row>
    <row r="1003" spans="1:22" x14ac:dyDescent="0.3">
      <c r="A1003" t="s">
        <v>1683</v>
      </c>
      <c r="H1003" t="s">
        <v>217</v>
      </c>
      <c r="J1003" s="23">
        <v>557006000092</v>
      </c>
      <c r="K1003">
        <v>615</v>
      </c>
      <c r="L1003" t="s">
        <v>1685</v>
      </c>
      <c r="M1003">
        <v>201204</v>
      </c>
      <c r="O1003">
        <v>0</v>
      </c>
      <c r="P1003" t="s">
        <v>52</v>
      </c>
      <c r="Q1003" t="s">
        <v>124</v>
      </c>
      <c r="S1003">
        <v>0</v>
      </c>
      <c r="V1003" s="22">
        <v>1518.53</v>
      </c>
    </row>
    <row r="1004" spans="1:22" x14ac:dyDescent="0.3">
      <c r="A1004" t="s">
        <v>1686</v>
      </c>
      <c r="H1004" t="s">
        <v>217</v>
      </c>
      <c r="J1004" s="23">
        <v>457006000007</v>
      </c>
      <c r="K1004">
        <v>615</v>
      </c>
      <c r="L1004" t="s">
        <v>1687</v>
      </c>
      <c r="M1004">
        <v>196709</v>
      </c>
      <c r="O1004">
        <v>0</v>
      </c>
      <c r="P1004" t="s">
        <v>52</v>
      </c>
      <c r="Q1004">
        <v>20310</v>
      </c>
      <c r="S1004">
        <v>0</v>
      </c>
      <c r="V1004" s="22">
        <v>523963.56</v>
      </c>
    </row>
    <row r="1005" spans="1:22" x14ac:dyDescent="0.3">
      <c r="A1005" t="s">
        <v>1686</v>
      </c>
      <c r="H1005" t="s">
        <v>217</v>
      </c>
      <c r="J1005" s="23">
        <v>557006000007</v>
      </c>
      <c r="K1005">
        <v>615</v>
      </c>
      <c r="L1005" t="s">
        <v>1688</v>
      </c>
      <c r="M1005">
        <v>196709</v>
      </c>
      <c r="O1005">
        <v>0</v>
      </c>
      <c r="P1005" t="s">
        <v>52</v>
      </c>
      <c r="Q1005" t="s">
        <v>124</v>
      </c>
      <c r="S1005">
        <v>0</v>
      </c>
      <c r="V1005" s="22">
        <v>57848</v>
      </c>
    </row>
    <row r="1006" spans="1:22" x14ac:dyDescent="0.3">
      <c r="A1006" t="s">
        <v>1689</v>
      </c>
      <c r="H1006" t="s">
        <v>217</v>
      </c>
      <c r="J1006" s="23">
        <v>457006000007</v>
      </c>
      <c r="K1006">
        <v>84</v>
      </c>
      <c r="L1006" t="s">
        <v>1690</v>
      </c>
      <c r="M1006">
        <v>200512</v>
      </c>
      <c r="O1006">
        <v>0</v>
      </c>
      <c r="P1006" t="s">
        <v>52</v>
      </c>
      <c r="Q1006">
        <v>20310</v>
      </c>
      <c r="S1006">
        <v>0</v>
      </c>
      <c r="V1006" s="22">
        <v>47561.87</v>
      </c>
    </row>
    <row r="1007" spans="1:22" x14ac:dyDescent="0.3">
      <c r="A1007" t="s">
        <v>1689</v>
      </c>
      <c r="H1007" t="s">
        <v>217</v>
      </c>
      <c r="J1007" s="23">
        <v>557006000007</v>
      </c>
      <c r="K1007">
        <v>84</v>
      </c>
      <c r="L1007" t="s">
        <v>1691</v>
      </c>
      <c r="M1007">
        <v>200512</v>
      </c>
      <c r="O1007">
        <v>0</v>
      </c>
      <c r="P1007" t="s">
        <v>52</v>
      </c>
      <c r="Q1007" t="s">
        <v>124</v>
      </c>
      <c r="S1007">
        <v>0</v>
      </c>
      <c r="V1007" s="22">
        <v>5251</v>
      </c>
    </row>
    <row r="1008" spans="1:22" x14ac:dyDescent="0.3">
      <c r="A1008" t="s">
        <v>1692</v>
      </c>
      <c r="H1008" t="s">
        <v>217</v>
      </c>
      <c r="J1008" s="23">
        <v>457006000007</v>
      </c>
      <c r="K1008">
        <v>780</v>
      </c>
      <c r="L1008" t="s">
        <v>1693</v>
      </c>
      <c r="M1008">
        <v>200512</v>
      </c>
      <c r="O1008">
        <v>0</v>
      </c>
      <c r="P1008" t="s">
        <v>52</v>
      </c>
      <c r="Q1008">
        <v>20310</v>
      </c>
      <c r="S1008">
        <v>0</v>
      </c>
      <c r="V1008" s="22">
        <v>157808.32000000001</v>
      </c>
    </row>
    <row r="1009" spans="1:22" x14ac:dyDescent="0.3">
      <c r="A1009" t="s">
        <v>1692</v>
      </c>
      <c r="H1009" t="s">
        <v>217</v>
      </c>
      <c r="J1009" s="23">
        <v>557006000007</v>
      </c>
      <c r="K1009">
        <v>780</v>
      </c>
      <c r="L1009" t="s">
        <v>1694</v>
      </c>
      <c r="M1009">
        <v>200512</v>
      </c>
      <c r="O1009">
        <v>0</v>
      </c>
      <c r="P1009" t="s">
        <v>52</v>
      </c>
      <c r="Q1009" t="s">
        <v>124</v>
      </c>
      <c r="S1009">
        <v>0</v>
      </c>
      <c r="V1009" s="22">
        <v>17423</v>
      </c>
    </row>
    <row r="1010" spans="1:22" x14ac:dyDescent="0.3">
      <c r="A1010" t="s">
        <v>1695</v>
      </c>
      <c r="E1010" t="s">
        <v>241</v>
      </c>
      <c r="H1010" t="s">
        <v>217</v>
      </c>
      <c r="J1010" s="23">
        <v>557006000055</v>
      </c>
      <c r="K1010">
        <v>780</v>
      </c>
      <c r="L1010" t="s">
        <v>1696</v>
      </c>
      <c r="M1010">
        <v>200901</v>
      </c>
      <c r="O1010">
        <v>0</v>
      </c>
      <c r="P1010" t="s">
        <v>52</v>
      </c>
      <c r="Q1010" t="s">
        <v>124</v>
      </c>
      <c r="S1010">
        <v>0</v>
      </c>
      <c r="V1010" s="22">
        <v>1729.53</v>
      </c>
    </row>
    <row r="1011" spans="1:22" x14ac:dyDescent="0.3">
      <c r="A1011" t="s">
        <v>1697</v>
      </c>
      <c r="E1011" t="s">
        <v>241</v>
      </c>
      <c r="H1011" t="s">
        <v>217</v>
      </c>
      <c r="J1011" s="23">
        <v>457006000055</v>
      </c>
      <c r="K1011">
        <v>780</v>
      </c>
      <c r="L1011" t="s">
        <v>1698</v>
      </c>
      <c r="M1011">
        <v>200901</v>
      </c>
      <c r="O1011">
        <v>0</v>
      </c>
      <c r="P1011" t="s">
        <v>52</v>
      </c>
      <c r="Q1011">
        <v>20310</v>
      </c>
      <c r="S1011">
        <v>0</v>
      </c>
      <c r="V1011" s="22">
        <v>18058.07</v>
      </c>
    </row>
    <row r="1012" spans="1:22" x14ac:dyDescent="0.3">
      <c r="A1012" t="s">
        <v>1699</v>
      </c>
      <c r="E1012" t="s">
        <v>241</v>
      </c>
      <c r="H1012" t="s">
        <v>217</v>
      </c>
      <c r="J1012" s="23">
        <v>453006000602</v>
      </c>
      <c r="K1012">
        <v>910</v>
      </c>
      <c r="L1012" t="s">
        <v>1700</v>
      </c>
      <c r="M1012">
        <v>201612</v>
      </c>
      <c r="O1012">
        <v>0</v>
      </c>
      <c r="P1012" t="s">
        <v>52</v>
      </c>
      <c r="Q1012">
        <v>20310</v>
      </c>
      <c r="S1012">
        <v>0</v>
      </c>
      <c r="V1012" s="22">
        <v>9359.1</v>
      </c>
    </row>
    <row r="1013" spans="1:22" x14ac:dyDescent="0.3">
      <c r="A1013" t="s">
        <v>1699</v>
      </c>
      <c r="E1013" t="s">
        <v>241</v>
      </c>
      <c r="H1013" t="s">
        <v>217</v>
      </c>
      <c r="J1013" s="23">
        <v>553006000602</v>
      </c>
      <c r="K1013">
        <v>910</v>
      </c>
      <c r="L1013" t="s">
        <v>1701</v>
      </c>
      <c r="M1013">
        <v>201612</v>
      </c>
      <c r="O1013">
        <v>0</v>
      </c>
      <c r="P1013" t="s">
        <v>52</v>
      </c>
      <c r="Q1013" t="s">
        <v>124</v>
      </c>
      <c r="S1013">
        <v>0</v>
      </c>
      <c r="V1013" s="22">
        <v>11719.96</v>
      </c>
    </row>
    <row r="1014" spans="1:22" x14ac:dyDescent="0.3">
      <c r="A1014" t="s">
        <v>1702</v>
      </c>
      <c r="E1014" t="s">
        <v>241</v>
      </c>
      <c r="H1014" t="s">
        <v>217</v>
      </c>
      <c r="J1014" s="23">
        <v>453006000604</v>
      </c>
      <c r="K1014">
        <v>910</v>
      </c>
      <c r="L1014" t="s">
        <v>1703</v>
      </c>
      <c r="M1014">
        <v>201612</v>
      </c>
      <c r="O1014">
        <v>0</v>
      </c>
      <c r="P1014" t="s">
        <v>52</v>
      </c>
      <c r="Q1014">
        <v>20310</v>
      </c>
      <c r="S1014">
        <v>0</v>
      </c>
      <c r="V1014" s="22">
        <v>15144.32</v>
      </c>
    </row>
    <row r="1015" spans="1:22" x14ac:dyDescent="0.3">
      <c r="A1015" t="s">
        <v>1702</v>
      </c>
      <c r="E1015" t="s">
        <v>241</v>
      </c>
      <c r="H1015" t="s">
        <v>217</v>
      </c>
      <c r="J1015" s="23">
        <v>553006000604</v>
      </c>
      <c r="K1015">
        <v>910</v>
      </c>
      <c r="L1015" t="s">
        <v>1704</v>
      </c>
      <c r="M1015">
        <v>201612</v>
      </c>
      <c r="O1015">
        <v>0</v>
      </c>
      <c r="P1015" t="s">
        <v>52</v>
      </c>
      <c r="Q1015" t="s">
        <v>124</v>
      </c>
      <c r="S1015">
        <v>0</v>
      </c>
      <c r="V1015" s="22">
        <v>18964.5</v>
      </c>
    </row>
    <row r="1016" spans="1:22" x14ac:dyDescent="0.3">
      <c r="A1016" t="s">
        <v>1705</v>
      </c>
      <c r="E1016" t="s">
        <v>241</v>
      </c>
      <c r="H1016" t="s">
        <v>217</v>
      </c>
      <c r="J1016" s="23">
        <v>453006000603</v>
      </c>
      <c r="K1016">
        <v>910</v>
      </c>
      <c r="L1016" t="s">
        <v>1706</v>
      </c>
      <c r="M1016">
        <v>201612</v>
      </c>
      <c r="O1016">
        <v>0</v>
      </c>
      <c r="P1016" t="s">
        <v>52</v>
      </c>
      <c r="Q1016">
        <v>20310</v>
      </c>
      <c r="S1016">
        <v>0</v>
      </c>
      <c r="V1016" s="22">
        <v>13176.08</v>
      </c>
    </row>
    <row r="1017" spans="1:22" x14ac:dyDescent="0.3">
      <c r="A1017" t="s">
        <v>1705</v>
      </c>
      <c r="E1017" t="s">
        <v>241</v>
      </c>
      <c r="H1017" t="s">
        <v>217</v>
      </c>
      <c r="J1017" s="23">
        <v>553006000603</v>
      </c>
      <c r="K1017">
        <v>910</v>
      </c>
      <c r="L1017" t="s">
        <v>1707</v>
      </c>
      <c r="M1017">
        <v>201612</v>
      </c>
      <c r="O1017">
        <v>0</v>
      </c>
      <c r="P1017" t="s">
        <v>52</v>
      </c>
      <c r="Q1017" t="s">
        <v>124</v>
      </c>
      <c r="S1017">
        <v>0</v>
      </c>
      <c r="V1017" s="22">
        <v>16499.78</v>
      </c>
    </row>
    <row r="1018" spans="1:22" x14ac:dyDescent="0.3">
      <c r="A1018" t="s">
        <v>1708</v>
      </c>
      <c r="E1018" t="s">
        <v>139</v>
      </c>
      <c r="H1018" t="s">
        <v>127</v>
      </c>
      <c r="J1018" s="23">
        <v>457005300033</v>
      </c>
      <c r="K1018">
        <v>615</v>
      </c>
      <c r="L1018" t="s">
        <v>1709</v>
      </c>
      <c r="M1018">
        <v>200201</v>
      </c>
      <c r="O1018">
        <v>0</v>
      </c>
      <c r="P1018" t="s">
        <v>85</v>
      </c>
      <c r="Q1018">
        <v>20310</v>
      </c>
      <c r="S1018">
        <v>0</v>
      </c>
      <c r="V1018" s="22">
        <v>67000</v>
      </c>
    </row>
    <row r="1019" spans="1:22" x14ac:dyDescent="0.3">
      <c r="A1019" t="s">
        <v>1710</v>
      </c>
      <c r="E1019" t="s">
        <v>139</v>
      </c>
      <c r="H1019" t="s">
        <v>127</v>
      </c>
      <c r="J1019" s="23">
        <v>457005300031</v>
      </c>
      <c r="K1019">
        <v>615</v>
      </c>
      <c r="L1019" t="s">
        <v>1711</v>
      </c>
      <c r="M1019">
        <v>200201</v>
      </c>
      <c r="O1019">
        <v>0</v>
      </c>
      <c r="P1019" t="s">
        <v>85</v>
      </c>
      <c r="Q1019">
        <v>20310</v>
      </c>
      <c r="S1019">
        <v>0</v>
      </c>
      <c r="V1019" s="22">
        <v>131966</v>
      </c>
    </row>
    <row r="1020" spans="1:22" x14ac:dyDescent="0.3">
      <c r="A1020" t="s">
        <v>1712</v>
      </c>
      <c r="E1020" t="s">
        <v>139</v>
      </c>
      <c r="H1020" t="s">
        <v>127</v>
      </c>
      <c r="J1020" s="23">
        <v>457005300032</v>
      </c>
      <c r="K1020">
        <v>615</v>
      </c>
      <c r="L1020" t="s">
        <v>1713</v>
      </c>
      <c r="M1020">
        <v>200201</v>
      </c>
      <c r="O1020">
        <v>0</v>
      </c>
      <c r="P1020" t="s">
        <v>85</v>
      </c>
      <c r="Q1020">
        <v>20310</v>
      </c>
      <c r="S1020">
        <v>0</v>
      </c>
      <c r="V1020" s="22">
        <v>354624</v>
      </c>
    </row>
    <row r="1021" spans="1:22" x14ac:dyDescent="0.3">
      <c r="A1021" t="s">
        <v>1714</v>
      </c>
      <c r="E1021" t="s">
        <v>191</v>
      </c>
      <c r="H1021" t="s">
        <v>162</v>
      </c>
      <c r="J1021" s="23">
        <v>457006300185</v>
      </c>
      <c r="K1021">
        <v>780</v>
      </c>
      <c r="L1021" t="s">
        <v>1715</v>
      </c>
      <c r="M1021">
        <v>201711</v>
      </c>
      <c r="O1021">
        <v>0</v>
      </c>
      <c r="P1021" t="s">
        <v>54</v>
      </c>
      <c r="Q1021">
        <v>20310</v>
      </c>
      <c r="S1021">
        <v>0</v>
      </c>
      <c r="V1021" s="22">
        <v>28484.81</v>
      </c>
    </row>
    <row r="1022" spans="1:22" x14ac:dyDescent="0.3">
      <c r="A1022" t="s">
        <v>1714</v>
      </c>
      <c r="E1022" t="s">
        <v>191</v>
      </c>
      <c r="H1022" t="s">
        <v>162</v>
      </c>
      <c r="J1022" s="23">
        <v>557006300185</v>
      </c>
      <c r="K1022">
        <v>780</v>
      </c>
      <c r="L1022" t="s">
        <v>1716</v>
      </c>
      <c r="M1022">
        <v>201711</v>
      </c>
      <c r="O1022">
        <v>0</v>
      </c>
      <c r="P1022" t="s">
        <v>54</v>
      </c>
      <c r="Q1022" t="s">
        <v>124</v>
      </c>
      <c r="S1022">
        <v>0</v>
      </c>
      <c r="V1022" s="22">
        <v>17237.189999999999</v>
      </c>
    </row>
    <row r="1023" spans="1:22" x14ac:dyDescent="0.3">
      <c r="A1023" t="s">
        <v>1717</v>
      </c>
      <c r="E1023" t="s">
        <v>1718</v>
      </c>
      <c r="H1023" t="s">
        <v>162</v>
      </c>
      <c r="J1023" s="23">
        <v>450006300001</v>
      </c>
      <c r="K1023">
        <v>1984</v>
      </c>
      <c r="L1023" t="s">
        <v>1719</v>
      </c>
      <c r="M1023">
        <v>198401</v>
      </c>
      <c r="O1023">
        <v>0</v>
      </c>
      <c r="P1023" t="s">
        <v>54</v>
      </c>
      <c r="Q1023">
        <v>20310</v>
      </c>
      <c r="S1023">
        <v>0</v>
      </c>
      <c r="V1023" s="22">
        <v>125367.65</v>
      </c>
    </row>
    <row r="1024" spans="1:22" x14ac:dyDescent="0.3">
      <c r="A1024" t="s">
        <v>1717</v>
      </c>
      <c r="E1024" t="s">
        <v>1718</v>
      </c>
      <c r="H1024" t="s">
        <v>162</v>
      </c>
      <c r="J1024" s="23">
        <v>550006300001</v>
      </c>
      <c r="K1024">
        <v>1984</v>
      </c>
      <c r="L1024" t="s">
        <v>1720</v>
      </c>
      <c r="M1024">
        <v>198401</v>
      </c>
      <c r="O1024">
        <v>0</v>
      </c>
      <c r="P1024" t="s">
        <v>54</v>
      </c>
      <c r="Q1024" t="s">
        <v>124</v>
      </c>
      <c r="S1024">
        <v>0</v>
      </c>
      <c r="V1024" s="22">
        <v>75741</v>
      </c>
    </row>
    <row r="1025" spans="1:22" x14ac:dyDescent="0.3">
      <c r="A1025" t="s">
        <v>1721</v>
      </c>
      <c r="E1025" t="s">
        <v>1722</v>
      </c>
      <c r="J1025" s="23">
        <v>455006301000</v>
      </c>
      <c r="K1025">
        <v>2003</v>
      </c>
      <c r="L1025" t="s">
        <v>1723</v>
      </c>
      <c r="M1025">
        <v>200312</v>
      </c>
      <c r="O1025">
        <v>201801</v>
      </c>
      <c r="P1025" t="s">
        <v>54</v>
      </c>
      <c r="Q1025">
        <v>20310</v>
      </c>
      <c r="S1025">
        <v>0</v>
      </c>
      <c r="V1025">
        <v>0</v>
      </c>
    </row>
    <row r="1026" spans="1:22" x14ac:dyDescent="0.3">
      <c r="A1026" t="s">
        <v>1721</v>
      </c>
      <c r="E1026" t="s">
        <v>1722</v>
      </c>
      <c r="J1026" s="23">
        <v>555006301000</v>
      </c>
      <c r="K1026">
        <v>2003</v>
      </c>
      <c r="L1026" t="s">
        <v>1724</v>
      </c>
      <c r="M1026">
        <v>200312</v>
      </c>
      <c r="O1026">
        <v>201801</v>
      </c>
      <c r="P1026" t="s">
        <v>54</v>
      </c>
      <c r="Q1026" t="s">
        <v>124</v>
      </c>
      <c r="S1026">
        <v>0</v>
      </c>
      <c r="V1026">
        <v>0</v>
      </c>
    </row>
    <row r="1027" spans="1:22" x14ac:dyDescent="0.3">
      <c r="A1027" t="s">
        <v>1725</v>
      </c>
      <c r="E1027" t="s">
        <v>1726</v>
      </c>
      <c r="J1027" s="23">
        <v>455006301000</v>
      </c>
      <c r="K1027">
        <v>2005</v>
      </c>
      <c r="L1027" t="s">
        <v>1727</v>
      </c>
      <c r="M1027">
        <v>200507</v>
      </c>
      <c r="O1027">
        <v>201801</v>
      </c>
      <c r="P1027" t="s">
        <v>54</v>
      </c>
      <c r="Q1027">
        <v>20310</v>
      </c>
      <c r="S1027">
        <v>0</v>
      </c>
      <c r="V1027">
        <v>0</v>
      </c>
    </row>
    <row r="1028" spans="1:22" x14ac:dyDescent="0.3">
      <c r="A1028" t="s">
        <v>1725</v>
      </c>
      <c r="E1028" t="s">
        <v>1726</v>
      </c>
      <c r="J1028" s="23">
        <v>555006301000</v>
      </c>
      <c r="K1028">
        <v>2005</v>
      </c>
      <c r="L1028" t="s">
        <v>1728</v>
      </c>
      <c r="M1028">
        <v>200507</v>
      </c>
      <c r="O1028">
        <v>201801</v>
      </c>
      <c r="P1028" t="s">
        <v>54</v>
      </c>
      <c r="Q1028" t="s">
        <v>124</v>
      </c>
      <c r="S1028">
        <v>0</v>
      </c>
      <c r="V1028">
        <v>0</v>
      </c>
    </row>
    <row r="1029" spans="1:22" x14ac:dyDescent="0.3">
      <c r="A1029" t="s">
        <v>1729</v>
      </c>
      <c r="E1029" t="s">
        <v>241</v>
      </c>
      <c r="H1029" t="s">
        <v>162</v>
      </c>
      <c r="J1029" s="23">
        <v>452006300073</v>
      </c>
      <c r="K1029">
        <v>769</v>
      </c>
      <c r="L1029" t="s">
        <v>1730</v>
      </c>
      <c r="M1029">
        <v>199203</v>
      </c>
      <c r="O1029">
        <v>0</v>
      </c>
      <c r="P1029" t="s">
        <v>54</v>
      </c>
      <c r="Q1029">
        <v>20310</v>
      </c>
      <c r="S1029">
        <v>0</v>
      </c>
      <c r="V1029" s="22">
        <v>48418.86</v>
      </c>
    </row>
    <row r="1030" spans="1:22" x14ac:dyDescent="0.3">
      <c r="A1030" t="s">
        <v>1729</v>
      </c>
      <c r="E1030" t="s">
        <v>241</v>
      </c>
      <c r="H1030" t="s">
        <v>162</v>
      </c>
      <c r="J1030" s="23">
        <v>552006300073</v>
      </c>
      <c r="K1030">
        <v>769</v>
      </c>
      <c r="L1030" t="s">
        <v>1731</v>
      </c>
      <c r="M1030">
        <v>199203</v>
      </c>
      <c r="O1030">
        <v>0</v>
      </c>
      <c r="P1030" t="s">
        <v>54</v>
      </c>
      <c r="Q1030" t="s">
        <v>124</v>
      </c>
      <c r="S1030">
        <v>0</v>
      </c>
      <c r="V1030" s="22">
        <v>29253</v>
      </c>
    </row>
    <row r="1031" spans="1:22" x14ac:dyDescent="0.3">
      <c r="A1031" t="s">
        <v>1732</v>
      </c>
      <c r="E1031" t="s">
        <v>1733</v>
      </c>
      <c r="J1031" s="23">
        <v>458006300001</v>
      </c>
      <c r="K1031">
        <v>1064</v>
      </c>
      <c r="L1031" t="s">
        <v>1734</v>
      </c>
      <c r="M1031">
        <v>196403</v>
      </c>
      <c r="O1031">
        <v>0</v>
      </c>
      <c r="P1031" t="s">
        <v>54</v>
      </c>
      <c r="Q1031">
        <v>20310</v>
      </c>
      <c r="S1031" s="101">
        <v>45200</v>
      </c>
      <c r="U1031" t="s">
        <v>317</v>
      </c>
      <c r="V1031" s="22">
        <v>337820.87</v>
      </c>
    </row>
    <row r="1032" spans="1:22" x14ac:dyDescent="0.3">
      <c r="A1032" t="s">
        <v>1732</v>
      </c>
      <c r="J1032" s="23">
        <v>458006300001</v>
      </c>
      <c r="K1032">
        <v>1078</v>
      </c>
      <c r="L1032" t="s">
        <v>1735</v>
      </c>
      <c r="M1032">
        <v>197803</v>
      </c>
      <c r="O1032">
        <v>0</v>
      </c>
      <c r="P1032" t="s">
        <v>54</v>
      </c>
      <c r="Q1032">
        <v>20310</v>
      </c>
      <c r="S1032">
        <v>0</v>
      </c>
      <c r="V1032" s="22">
        <v>11911.4</v>
      </c>
    </row>
    <row r="1033" spans="1:22" x14ac:dyDescent="0.3">
      <c r="A1033" t="s">
        <v>1732</v>
      </c>
      <c r="E1033" t="s">
        <v>1736</v>
      </c>
      <c r="J1033" s="23">
        <v>558006300001</v>
      </c>
      <c r="K1033">
        <v>1064</v>
      </c>
      <c r="L1033" t="s">
        <v>1737</v>
      </c>
      <c r="M1033">
        <v>196403</v>
      </c>
      <c r="O1033">
        <v>0</v>
      </c>
      <c r="P1033" t="s">
        <v>54</v>
      </c>
      <c r="Q1033" t="s">
        <v>124</v>
      </c>
      <c r="S1033" s="101">
        <v>45200</v>
      </c>
      <c r="U1033" t="s">
        <v>317</v>
      </c>
      <c r="V1033" s="22">
        <v>204041.48</v>
      </c>
    </row>
    <row r="1034" spans="1:22" x14ac:dyDescent="0.3">
      <c r="A1034" t="s">
        <v>1732</v>
      </c>
      <c r="J1034" s="23">
        <v>558006300001</v>
      </c>
      <c r="K1034">
        <v>1078</v>
      </c>
      <c r="L1034" t="s">
        <v>1738</v>
      </c>
      <c r="M1034">
        <v>197803</v>
      </c>
      <c r="O1034">
        <v>0</v>
      </c>
      <c r="P1034" t="s">
        <v>54</v>
      </c>
      <c r="Q1034" t="s">
        <v>124</v>
      </c>
      <c r="S1034">
        <v>0</v>
      </c>
      <c r="V1034" s="22">
        <v>7197</v>
      </c>
    </row>
    <row r="1035" spans="1:22" x14ac:dyDescent="0.3">
      <c r="A1035" t="s">
        <v>1739</v>
      </c>
      <c r="E1035" t="s">
        <v>1740</v>
      </c>
      <c r="H1035" t="s">
        <v>162</v>
      </c>
      <c r="J1035" s="23">
        <v>457006300090</v>
      </c>
      <c r="K1035">
        <v>780</v>
      </c>
      <c r="L1035" t="s">
        <v>1741</v>
      </c>
      <c r="M1035">
        <v>201112</v>
      </c>
      <c r="O1035">
        <v>0</v>
      </c>
      <c r="P1035" t="s">
        <v>54</v>
      </c>
      <c r="Q1035">
        <v>20310</v>
      </c>
      <c r="S1035">
        <v>0</v>
      </c>
      <c r="V1035" s="22">
        <v>19016.22</v>
      </c>
    </row>
    <row r="1036" spans="1:22" x14ac:dyDescent="0.3">
      <c r="A1036" t="s">
        <v>1742</v>
      </c>
      <c r="H1036" t="s">
        <v>162</v>
      </c>
      <c r="J1036" s="23">
        <v>455006320006</v>
      </c>
      <c r="K1036">
        <v>1995</v>
      </c>
      <c r="L1036" t="s">
        <v>1743</v>
      </c>
      <c r="M1036">
        <v>199510</v>
      </c>
      <c r="O1036">
        <v>0</v>
      </c>
      <c r="P1036" t="s">
        <v>54</v>
      </c>
      <c r="Q1036">
        <v>20310</v>
      </c>
      <c r="S1036">
        <v>1</v>
      </c>
      <c r="U1036" t="s">
        <v>132</v>
      </c>
      <c r="V1036" s="22">
        <v>16797.95</v>
      </c>
    </row>
    <row r="1037" spans="1:22" x14ac:dyDescent="0.3">
      <c r="A1037" t="s">
        <v>1742</v>
      </c>
      <c r="H1037" t="s">
        <v>162</v>
      </c>
      <c r="J1037" s="23">
        <v>555006320006</v>
      </c>
      <c r="K1037">
        <v>1995</v>
      </c>
      <c r="L1037" t="s">
        <v>1744</v>
      </c>
      <c r="M1037">
        <v>199510</v>
      </c>
      <c r="O1037">
        <v>0</v>
      </c>
      <c r="P1037" t="s">
        <v>54</v>
      </c>
      <c r="Q1037" t="s">
        <v>124</v>
      </c>
      <c r="S1037">
        <v>1</v>
      </c>
      <c r="U1037" t="s">
        <v>132</v>
      </c>
      <c r="V1037" s="22">
        <v>10149</v>
      </c>
    </row>
    <row r="1038" spans="1:22" x14ac:dyDescent="0.3">
      <c r="A1038" t="s">
        <v>1745</v>
      </c>
      <c r="H1038" t="s">
        <v>162</v>
      </c>
      <c r="J1038" s="23">
        <v>455006350001</v>
      </c>
      <c r="K1038">
        <v>2000</v>
      </c>
      <c r="L1038" t="s">
        <v>1746</v>
      </c>
      <c r="M1038">
        <v>200010</v>
      </c>
      <c r="O1038">
        <v>0</v>
      </c>
      <c r="P1038" t="s">
        <v>54</v>
      </c>
      <c r="Q1038">
        <v>20310</v>
      </c>
      <c r="S1038">
        <v>1</v>
      </c>
      <c r="U1038" t="s">
        <v>132</v>
      </c>
      <c r="V1038" s="22">
        <v>9309.4699999999993</v>
      </c>
    </row>
    <row r="1039" spans="1:22" x14ac:dyDescent="0.3">
      <c r="A1039" t="s">
        <v>1745</v>
      </c>
      <c r="H1039" t="s">
        <v>162</v>
      </c>
      <c r="J1039" s="23">
        <v>455006350001</v>
      </c>
      <c r="K1039">
        <v>2001</v>
      </c>
      <c r="L1039" t="s">
        <v>1747</v>
      </c>
      <c r="M1039">
        <v>200108</v>
      </c>
      <c r="O1039">
        <v>0</v>
      </c>
      <c r="P1039" t="s">
        <v>54</v>
      </c>
      <c r="Q1039">
        <v>20310</v>
      </c>
      <c r="S1039">
        <v>1</v>
      </c>
      <c r="U1039" t="s">
        <v>132</v>
      </c>
      <c r="V1039" s="22">
        <v>80496.89</v>
      </c>
    </row>
    <row r="1040" spans="1:22" x14ac:dyDescent="0.3">
      <c r="A1040" t="s">
        <v>1745</v>
      </c>
      <c r="H1040" t="s">
        <v>162</v>
      </c>
      <c r="J1040" s="23">
        <v>555006350001</v>
      </c>
      <c r="K1040">
        <v>2000</v>
      </c>
      <c r="L1040" t="s">
        <v>1748</v>
      </c>
      <c r="M1040">
        <v>200010</v>
      </c>
      <c r="O1040">
        <v>0</v>
      </c>
      <c r="P1040" t="s">
        <v>54</v>
      </c>
      <c r="Q1040" t="s">
        <v>124</v>
      </c>
      <c r="S1040">
        <v>1</v>
      </c>
      <c r="U1040" t="s">
        <v>132</v>
      </c>
      <c r="V1040" s="22">
        <v>5624</v>
      </c>
    </row>
    <row r="1041" spans="1:22" x14ac:dyDescent="0.3">
      <c r="A1041" t="s">
        <v>1745</v>
      </c>
      <c r="H1041" t="s">
        <v>162</v>
      </c>
      <c r="J1041" s="23">
        <v>555006350001</v>
      </c>
      <c r="K1041">
        <v>2001</v>
      </c>
      <c r="L1041" t="s">
        <v>1749</v>
      </c>
      <c r="M1041">
        <v>200108</v>
      </c>
      <c r="O1041">
        <v>0</v>
      </c>
      <c r="P1041" t="s">
        <v>54</v>
      </c>
      <c r="Q1041" t="s">
        <v>124</v>
      </c>
      <c r="S1041">
        <v>1</v>
      </c>
      <c r="U1041" t="s">
        <v>132</v>
      </c>
      <c r="V1041" s="22">
        <v>48633</v>
      </c>
    </row>
    <row r="1042" spans="1:22" x14ac:dyDescent="0.3">
      <c r="A1042" t="s">
        <v>1750</v>
      </c>
      <c r="E1042" t="s">
        <v>241</v>
      </c>
      <c r="H1042" t="s">
        <v>162</v>
      </c>
      <c r="J1042" s="23">
        <v>452006300074</v>
      </c>
      <c r="K1042">
        <v>752</v>
      </c>
      <c r="L1042" t="s">
        <v>1751</v>
      </c>
      <c r="M1042">
        <v>199511</v>
      </c>
      <c r="O1042">
        <v>0</v>
      </c>
      <c r="P1042" t="s">
        <v>54</v>
      </c>
      <c r="Q1042">
        <v>20310</v>
      </c>
      <c r="S1042">
        <v>0</v>
      </c>
      <c r="V1042" s="22">
        <v>54363.519999999997</v>
      </c>
    </row>
    <row r="1043" spans="1:22" x14ac:dyDescent="0.3">
      <c r="A1043" t="s">
        <v>1750</v>
      </c>
      <c r="E1043" t="s">
        <v>241</v>
      </c>
      <c r="H1043" t="s">
        <v>162</v>
      </c>
      <c r="J1043" s="23">
        <v>552006300074</v>
      </c>
      <c r="K1043">
        <v>752</v>
      </c>
      <c r="L1043" t="s">
        <v>1752</v>
      </c>
      <c r="M1043">
        <v>199511</v>
      </c>
      <c r="O1043">
        <v>0</v>
      </c>
      <c r="P1043" t="s">
        <v>54</v>
      </c>
      <c r="Q1043" t="s">
        <v>124</v>
      </c>
      <c r="S1043">
        <v>0</v>
      </c>
      <c r="V1043" s="22">
        <v>32844</v>
      </c>
    </row>
    <row r="1044" spans="1:22" x14ac:dyDescent="0.3">
      <c r="A1044" t="s">
        <v>1753</v>
      </c>
      <c r="E1044" t="s">
        <v>241</v>
      </c>
      <c r="H1044" t="s">
        <v>162</v>
      </c>
      <c r="J1044" s="23">
        <v>452006300074</v>
      </c>
      <c r="K1044">
        <v>763</v>
      </c>
      <c r="L1044" t="s">
        <v>1754</v>
      </c>
      <c r="M1044">
        <v>199511</v>
      </c>
      <c r="O1044">
        <v>0</v>
      </c>
      <c r="P1044" t="s">
        <v>54</v>
      </c>
      <c r="Q1044">
        <v>20310</v>
      </c>
      <c r="S1044">
        <v>0</v>
      </c>
      <c r="V1044" s="22">
        <v>15348.69</v>
      </c>
    </row>
    <row r="1045" spans="1:22" x14ac:dyDescent="0.3">
      <c r="A1045" t="s">
        <v>1753</v>
      </c>
      <c r="E1045" t="s">
        <v>241</v>
      </c>
      <c r="H1045" t="s">
        <v>162</v>
      </c>
      <c r="J1045" s="23">
        <v>552006300074</v>
      </c>
      <c r="K1045">
        <v>763</v>
      </c>
      <c r="L1045" t="s">
        <v>1755</v>
      </c>
      <c r="M1045">
        <v>199511</v>
      </c>
      <c r="O1045">
        <v>0</v>
      </c>
      <c r="P1045" t="s">
        <v>54</v>
      </c>
      <c r="Q1045" t="s">
        <v>124</v>
      </c>
      <c r="S1045">
        <v>0</v>
      </c>
      <c r="V1045" s="22">
        <v>9273</v>
      </c>
    </row>
    <row r="1046" spans="1:22" x14ac:dyDescent="0.3">
      <c r="A1046" t="s">
        <v>1756</v>
      </c>
      <c r="H1046" t="s">
        <v>162</v>
      </c>
      <c r="J1046" s="23">
        <v>455006360001</v>
      </c>
      <c r="K1046">
        <v>2000</v>
      </c>
      <c r="L1046" t="s">
        <v>1757</v>
      </c>
      <c r="M1046">
        <v>200010</v>
      </c>
      <c r="O1046">
        <v>0</v>
      </c>
      <c r="P1046" t="s">
        <v>54</v>
      </c>
      <c r="Q1046">
        <v>20310</v>
      </c>
      <c r="S1046">
        <v>1</v>
      </c>
      <c r="U1046" t="s">
        <v>132</v>
      </c>
      <c r="V1046" s="22">
        <v>12489.94</v>
      </c>
    </row>
    <row r="1047" spans="1:22" x14ac:dyDescent="0.3">
      <c r="A1047" t="s">
        <v>1756</v>
      </c>
      <c r="H1047" t="s">
        <v>162</v>
      </c>
      <c r="J1047" s="23">
        <v>455006360001</v>
      </c>
      <c r="K1047">
        <v>2001</v>
      </c>
      <c r="L1047" t="s">
        <v>1758</v>
      </c>
      <c r="M1047">
        <v>200108</v>
      </c>
      <c r="O1047">
        <v>0</v>
      </c>
      <c r="P1047" t="s">
        <v>54</v>
      </c>
      <c r="Q1047">
        <v>20310</v>
      </c>
      <c r="S1047">
        <v>1</v>
      </c>
      <c r="U1047" t="s">
        <v>132</v>
      </c>
      <c r="V1047" s="22">
        <v>110047.2</v>
      </c>
    </row>
    <row r="1048" spans="1:22" x14ac:dyDescent="0.3">
      <c r="A1048" t="s">
        <v>1756</v>
      </c>
      <c r="H1048" t="s">
        <v>162</v>
      </c>
      <c r="J1048" s="23">
        <v>555006360001</v>
      </c>
      <c r="K1048">
        <v>2000</v>
      </c>
      <c r="L1048" t="s">
        <v>1759</v>
      </c>
      <c r="M1048">
        <v>200010</v>
      </c>
      <c r="O1048">
        <v>0</v>
      </c>
      <c r="P1048" t="s">
        <v>54</v>
      </c>
      <c r="Q1048" t="s">
        <v>124</v>
      </c>
      <c r="S1048">
        <v>1</v>
      </c>
      <c r="U1048" t="s">
        <v>132</v>
      </c>
      <c r="V1048" s="22">
        <v>7546</v>
      </c>
    </row>
    <row r="1049" spans="1:22" x14ac:dyDescent="0.3">
      <c r="A1049" t="s">
        <v>1756</v>
      </c>
      <c r="H1049" t="s">
        <v>162</v>
      </c>
      <c r="J1049" s="23">
        <v>555006360001</v>
      </c>
      <c r="K1049">
        <v>2001</v>
      </c>
      <c r="L1049" t="s">
        <v>1760</v>
      </c>
      <c r="M1049">
        <v>200108</v>
      </c>
      <c r="O1049">
        <v>0</v>
      </c>
      <c r="P1049" t="s">
        <v>54</v>
      </c>
      <c r="Q1049" t="s">
        <v>124</v>
      </c>
      <c r="S1049">
        <v>0</v>
      </c>
      <c r="U1049" t="s">
        <v>159</v>
      </c>
      <c r="V1049" s="22">
        <v>66486</v>
      </c>
    </row>
    <row r="1050" spans="1:22" x14ac:dyDescent="0.3">
      <c r="A1050" t="s">
        <v>1761</v>
      </c>
      <c r="H1050" t="s">
        <v>162</v>
      </c>
      <c r="J1050" s="23">
        <v>455006330006</v>
      </c>
      <c r="K1050">
        <v>1995</v>
      </c>
      <c r="L1050" t="s">
        <v>1762</v>
      </c>
      <c r="M1050">
        <v>199510</v>
      </c>
      <c r="O1050">
        <v>0</v>
      </c>
      <c r="P1050" t="s">
        <v>54</v>
      </c>
      <c r="Q1050">
        <v>20310</v>
      </c>
      <c r="S1050">
        <v>1</v>
      </c>
      <c r="U1050" t="s">
        <v>132</v>
      </c>
      <c r="V1050" s="22">
        <v>1940.74</v>
      </c>
    </row>
    <row r="1051" spans="1:22" x14ac:dyDescent="0.3">
      <c r="A1051" t="s">
        <v>1761</v>
      </c>
      <c r="H1051" t="s">
        <v>162</v>
      </c>
      <c r="J1051" s="23">
        <v>555006330006</v>
      </c>
      <c r="K1051">
        <v>1995</v>
      </c>
      <c r="L1051" t="s">
        <v>1763</v>
      </c>
      <c r="M1051">
        <v>199510</v>
      </c>
      <c r="O1051">
        <v>0</v>
      </c>
      <c r="P1051" t="s">
        <v>54</v>
      </c>
      <c r="Q1051" t="s">
        <v>124</v>
      </c>
      <c r="S1051">
        <v>1</v>
      </c>
      <c r="U1051" t="s">
        <v>132</v>
      </c>
      <c r="V1051" s="22">
        <v>1172</v>
      </c>
    </row>
    <row r="1052" spans="1:22" x14ac:dyDescent="0.3">
      <c r="A1052" t="s">
        <v>1764</v>
      </c>
      <c r="H1052" t="s">
        <v>162</v>
      </c>
      <c r="J1052" s="23">
        <v>455006301000</v>
      </c>
      <c r="K1052">
        <v>2000</v>
      </c>
      <c r="L1052" t="s">
        <v>1765</v>
      </c>
      <c r="M1052">
        <v>200010</v>
      </c>
      <c r="O1052">
        <v>0</v>
      </c>
      <c r="P1052" t="s">
        <v>54</v>
      </c>
      <c r="Q1052">
        <v>20310</v>
      </c>
      <c r="S1052">
        <v>12</v>
      </c>
      <c r="U1052" t="s">
        <v>159</v>
      </c>
      <c r="V1052" s="22">
        <v>45020.43</v>
      </c>
    </row>
    <row r="1053" spans="1:22" x14ac:dyDescent="0.3">
      <c r="A1053" t="s">
        <v>1764</v>
      </c>
      <c r="H1053" t="s">
        <v>162</v>
      </c>
      <c r="J1053" s="23">
        <v>455006301000</v>
      </c>
      <c r="K1053">
        <v>2001</v>
      </c>
      <c r="L1053" t="s">
        <v>1766</v>
      </c>
      <c r="M1053">
        <v>200108</v>
      </c>
      <c r="O1053">
        <v>201808</v>
      </c>
      <c r="P1053" t="s">
        <v>54</v>
      </c>
      <c r="Q1053">
        <v>20310</v>
      </c>
      <c r="S1053">
        <v>0</v>
      </c>
      <c r="U1053" t="s">
        <v>159</v>
      </c>
      <c r="V1053">
        <v>0</v>
      </c>
    </row>
    <row r="1054" spans="1:22" x14ac:dyDescent="0.3">
      <c r="A1054" t="s">
        <v>1764</v>
      </c>
      <c r="H1054" t="s">
        <v>162</v>
      </c>
      <c r="J1054" s="23">
        <v>555006301000</v>
      </c>
      <c r="K1054">
        <v>2000</v>
      </c>
      <c r="L1054" t="s">
        <v>1767</v>
      </c>
      <c r="M1054">
        <v>200010</v>
      </c>
      <c r="O1054">
        <v>0</v>
      </c>
      <c r="P1054" t="s">
        <v>54</v>
      </c>
      <c r="Q1054" t="s">
        <v>124</v>
      </c>
      <c r="S1054">
        <v>12</v>
      </c>
      <c r="U1054" t="s">
        <v>159</v>
      </c>
      <c r="V1054" s="22">
        <v>27199</v>
      </c>
    </row>
    <row r="1055" spans="1:22" x14ac:dyDescent="0.3">
      <c r="A1055" t="s">
        <v>1764</v>
      </c>
      <c r="H1055" t="s">
        <v>162</v>
      </c>
      <c r="J1055" s="23">
        <v>555006301000</v>
      </c>
      <c r="K1055">
        <v>2001</v>
      </c>
      <c r="L1055" t="s">
        <v>1768</v>
      </c>
      <c r="M1055">
        <v>200108</v>
      </c>
      <c r="O1055">
        <v>201808</v>
      </c>
      <c r="P1055" t="s">
        <v>54</v>
      </c>
      <c r="Q1055" t="s">
        <v>124</v>
      </c>
      <c r="S1055">
        <v>0</v>
      </c>
      <c r="U1055" t="s">
        <v>159</v>
      </c>
      <c r="V1055">
        <v>0</v>
      </c>
    </row>
    <row r="1056" spans="1:22" x14ac:dyDescent="0.3">
      <c r="A1056" t="s">
        <v>1769</v>
      </c>
      <c r="H1056" t="s">
        <v>162</v>
      </c>
      <c r="J1056" s="23">
        <v>455006300400</v>
      </c>
      <c r="K1056">
        <v>1085</v>
      </c>
      <c r="L1056" t="s">
        <v>1770</v>
      </c>
      <c r="M1056">
        <v>198409</v>
      </c>
      <c r="O1056">
        <v>0</v>
      </c>
      <c r="P1056" t="s">
        <v>54</v>
      </c>
      <c r="Q1056">
        <v>20310</v>
      </c>
      <c r="S1056">
        <v>330</v>
      </c>
      <c r="U1056" t="s">
        <v>159</v>
      </c>
      <c r="V1056" s="22">
        <v>38641.769999999997</v>
      </c>
    </row>
    <row r="1057" spans="1:22" x14ac:dyDescent="0.3">
      <c r="A1057" t="s">
        <v>1769</v>
      </c>
      <c r="H1057" t="s">
        <v>162</v>
      </c>
      <c r="J1057" s="23">
        <v>455006300400</v>
      </c>
      <c r="K1057">
        <v>1087</v>
      </c>
      <c r="L1057" t="s">
        <v>1771</v>
      </c>
      <c r="M1057">
        <v>198609</v>
      </c>
      <c r="O1057">
        <v>0</v>
      </c>
      <c r="P1057" t="s">
        <v>54</v>
      </c>
      <c r="Q1057">
        <v>20310</v>
      </c>
      <c r="S1057">
        <v>81</v>
      </c>
      <c r="U1057" t="s">
        <v>159</v>
      </c>
      <c r="V1057" s="22">
        <v>8766.0300000000007</v>
      </c>
    </row>
    <row r="1058" spans="1:22" x14ac:dyDescent="0.3">
      <c r="A1058" t="s">
        <v>1769</v>
      </c>
      <c r="H1058" t="s">
        <v>162</v>
      </c>
      <c r="J1058" s="23">
        <v>555006300400</v>
      </c>
      <c r="K1058">
        <v>1085</v>
      </c>
      <c r="L1058" t="s">
        <v>1772</v>
      </c>
      <c r="M1058">
        <v>198409</v>
      </c>
      <c r="O1058">
        <v>0</v>
      </c>
      <c r="P1058" t="s">
        <v>54</v>
      </c>
      <c r="Q1058" t="s">
        <v>124</v>
      </c>
      <c r="S1058">
        <v>330</v>
      </c>
      <c r="U1058" t="s">
        <v>159</v>
      </c>
      <c r="V1058" s="22">
        <v>23345</v>
      </c>
    </row>
    <row r="1059" spans="1:22" x14ac:dyDescent="0.3">
      <c r="A1059" t="s">
        <v>1769</v>
      </c>
      <c r="H1059" t="s">
        <v>162</v>
      </c>
      <c r="J1059" s="23">
        <v>555006300400</v>
      </c>
      <c r="K1059">
        <v>1087</v>
      </c>
      <c r="L1059" t="s">
        <v>1773</v>
      </c>
      <c r="M1059">
        <v>198609</v>
      </c>
      <c r="O1059">
        <v>0</v>
      </c>
      <c r="P1059" t="s">
        <v>54</v>
      </c>
      <c r="Q1059" t="s">
        <v>124</v>
      </c>
      <c r="S1059">
        <v>81</v>
      </c>
      <c r="U1059" t="s">
        <v>159</v>
      </c>
      <c r="V1059" s="22">
        <v>5296</v>
      </c>
    </row>
    <row r="1060" spans="1:22" x14ac:dyDescent="0.3">
      <c r="A1060" t="s">
        <v>1774</v>
      </c>
      <c r="H1060" t="s">
        <v>162</v>
      </c>
      <c r="J1060" s="23">
        <v>455006300600</v>
      </c>
      <c r="K1060">
        <v>1081</v>
      </c>
      <c r="L1060" t="s">
        <v>1775</v>
      </c>
      <c r="M1060">
        <v>198009</v>
      </c>
      <c r="O1060">
        <v>0</v>
      </c>
      <c r="P1060" t="s">
        <v>54</v>
      </c>
      <c r="Q1060">
        <v>20310</v>
      </c>
      <c r="S1060">
        <v>61</v>
      </c>
      <c r="U1060" t="s">
        <v>159</v>
      </c>
      <c r="V1060" s="22">
        <v>4259.92</v>
      </c>
    </row>
    <row r="1061" spans="1:22" x14ac:dyDescent="0.3">
      <c r="A1061" t="s">
        <v>1774</v>
      </c>
      <c r="H1061" t="s">
        <v>162</v>
      </c>
      <c r="J1061" s="23">
        <v>455006300600</v>
      </c>
      <c r="K1061">
        <v>1087</v>
      </c>
      <c r="L1061" t="s">
        <v>1776</v>
      </c>
      <c r="M1061">
        <v>198609</v>
      </c>
      <c r="O1061">
        <v>0</v>
      </c>
      <c r="P1061" t="s">
        <v>54</v>
      </c>
      <c r="Q1061">
        <v>20310</v>
      </c>
      <c r="S1061">
        <v>119</v>
      </c>
      <c r="U1061" t="s">
        <v>159</v>
      </c>
      <c r="V1061" s="22">
        <v>14213.95</v>
      </c>
    </row>
    <row r="1062" spans="1:22" x14ac:dyDescent="0.3">
      <c r="A1062" t="s">
        <v>1774</v>
      </c>
      <c r="H1062" t="s">
        <v>162</v>
      </c>
      <c r="J1062" s="23">
        <v>455006300600</v>
      </c>
      <c r="K1062">
        <v>1088</v>
      </c>
      <c r="L1062" t="s">
        <v>1777</v>
      </c>
      <c r="M1062">
        <v>198709</v>
      </c>
      <c r="O1062">
        <v>0</v>
      </c>
      <c r="P1062" t="s">
        <v>54</v>
      </c>
      <c r="Q1062">
        <v>20310</v>
      </c>
      <c r="S1062">
        <v>425</v>
      </c>
      <c r="U1062" t="s">
        <v>159</v>
      </c>
      <c r="V1062" s="22">
        <v>60755.72</v>
      </c>
    </row>
    <row r="1063" spans="1:22" x14ac:dyDescent="0.3">
      <c r="A1063" t="s">
        <v>1774</v>
      </c>
      <c r="H1063" t="s">
        <v>162</v>
      </c>
      <c r="J1063" s="23">
        <v>455006300600</v>
      </c>
      <c r="K1063">
        <v>1089</v>
      </c>
      <c r="L1063" t="s">
        <v>1778</v>
      </c>
      <c r="M1063">
        <v>198809</v>
      </c>
      <c r="O1063">
        <v>0</v>
      </c>
      <c r="P1063" t="s">
        <v>54</v>
      </c>
      <c r="Q1063">
        <v>20310</v>
      </c>
      <c r="S1063">
        <v>59</v>
      </c>
      <c r="U1063" t="s">
        <v>159</v>
      </c>
      <c r="V1063" s="22">
        <v>19676.05</v>
      </c>
    </row>
    <row r="1064" spans="1:22" x14ac:dyDescent="0.3">
      <c r="A1064" t="s">
        <v>1774</v>
      </c>
      <c r="H1064" t="s">
        <v>162</v>
      </c>
      <c r="J1064" s="23">
        <v>455006300600</v>
      </c>
      <c r="K1064">
        <v>2005</v>
      </c>
      <c r="L1064" t="s">
        <v>1779</v>
      </c>
      <c r="M1064">
        <v>200507</v>
      </c>
      <c r="O1064">
        <v>0</v>
      </c>
      <c r="P1064" t="s">
        <v>54</v>
      </c>
      <c r="Q1064">
        <v>20310</v>
      </c>
      <c r="S1064">
        <v>59</v>
      </c>
      <c r="U1064" t="s">
        <v>159</v>
      </c>
      <c r="V1064" s="22">
        <v>29665.46</v>
      </c>
    </row>
    <row r="1065" spans="1:22" x14ac:dyDescent="0.3">
      <c r="A1065" t="s">
        <v>1774</v>
      </c>
      <c r="H1065" t="s">
        <v>162</v>
      </c>
      <c r="J1065" s="23">
        <v>555006300600</v>
      </c>
      <c r="K1065">
        <v>1081</v>
      </c>
      <c r="L1065" t="s">
        <v>1780</v>
      </c>
      <c r="M1065">
        <v>198009</v>
      </c>
      <c r="O1065">
        <v>0</v>
      </c>
      <c r="P1065" t="s">
        <v>54</v>
      </c>
      <c r="Q1065" t="s">
        <v>124</v>
      </c>
      <c r="S1065">
        <v>61</v>
      </c>
      <c r="U1065" t="s">
        <v>159</v>
      </c>
      <c r="V1065" s="22">
        <v>2574</v>
      </c>
    </row>
    <row r="1066" spans="1:22" x14ac:dyDescent="0.3">
      <c r="A1066" t="s">
        <v>1774</v>
      </c>
      <c r="H1066" t="s">
        <v>162</v>
      </c>
      <c r="J1066" s="23">
        <v>555006300600</v>
      </c>
      <c r="K1066">
        <v>1087</v>
      </c>
      <c r="L1066" t="s">
        <v>1781</v>
      </c>
      <c r="M1066">
        <v>198609</v>
      </c>
      <c r="O1066">
        <v>0</v>
      </c>
      <c r="P1066" t="s">
        <v>54</v>
      </c>
      <c r="Q1066" t="s">
        <v>124</v>
      </c>
      <c r="S1066">
        <v>119</v>
      </c>
      <c r="U1066" t="s">
        <v>159</v>
      </c>
      <c r="V1066" s="22">
        <v>8587</v>
      </c>
    </row>
    <row r="1067" spans="1:22" x14ac:dyDescent="0.3">
      <c r="A1067" t="s">
        <v>1774</v>
      </c>
      <c r="H1067" t="s">
        <v>162</v>
      </c>
      <c r="J1067" s="23">
        <v>555006300600</v>
      </c>
      <c r="K1067">
        <v>1088</v>
      </c>
      <c r="L1067" t="s">
        <v>1782</v>
      </c>
      <c r="M1067">
        <v>198709</v>
      </c>
      <c r="O1067">
        <v>0</v>
      </c>
      <c r="P1067" t="s">
        <v>54</v>
      </c>
      <c r="Q1067" t="s">
        <v>124</v>
      </c>
      <c r="S1067">
        <v>425</v>
      </c>
      <c r="U1067" t="s">
        <v>159</v>
      </c>
      <c r="V1067" s="22">
        <v>36706</v>
      </c>
    </row>
    <row r="1068" spans="1:22" x14ac:dyDescent="0.3">
      <c r="A1068" t="s">
        <v>1774</v>
      </c>
      <c r="H1068" t="s">
        <v>162</v>
      </c>
      <c r="J1068" s="23">
        <v>555006300600</v>
      </c>
      <c r="K1068">
        <v>1089</v>
      </c>
      <c r="L1068" t="s">
        <v>1783</v>
      </c>
      <c r="M1068">
        <v>198809</v>
      </c>
      <c r="O1068">
        <v>0</v>
      </c>
      <c r="P1068" t="s">
        <v>54</v>
      </c>
      <c r="Q1068" t="s">
        <v>124</v>
      </c>
      <c r="S1068">
        <v>59</v>
      </c>
      <c r="U1068" t="s">
        <v>159</v>
      </c>
      <c r="V1068" s="22">
        <v>11888</v>
      </c>
    </row>
    <row r="1069" spans="1:22" x14ac:dyDescent="0.3">
      <c r="A1069" t="s">
        <v>1774</v>
      </c>
      <c r="H1069" t="s">
        <v>162</v>
      </c>
      <c r="J1069" s="23">
        <v>555006300600</v>
      </c>
      <c r="K1069">
        <v>2005</v>
      </c>
      <c r="L1069" t="s">
        <v>1784</v>
      </c>
      <c r="M1069">
        <v>200507</v>
      </c>
      <c r="O1069">
        <v>0</v>
      </c>
      <c r="P1069" t="s">
        <v>54</v>
      </c>
      <c r="Q1069" t="s">
        <v>124</v>
      </c>
      <c r="S1069">
        <v>59</v>
      </c>
      <c r="U1069" t="s">
        <v>159</v>
      </c>
      <c r="V1069" s="22">
        <v>17922</v>
      </c>
    </row>
    <row r="1070" spans="1:22" x14ac:dyDescent="0.3">
      <c r="A1070" t="s">
        <v>1785</v>
      </c>
      <c r="H1070" t="s">
        <v>162</v>
      </c>
      <c r="J1070" s="23">
        <v>455006300800</v>
      </c>
      <c r="K1070">
        <v>2005</v>
      </c>
      <c r="L1070" t="s">
        <v>1786</v>
      </c>
      <c r="M1070">
        <v>200507</v>
      </c>
      <c r="O1070">
        <v>0</v>
      </c>
      <c r="P1070" t="s">
        <v>54</v>
      </c>
      <c r="Q1070">
        <v>20310</v>
      </c>
      <c r="S1070">
        <v>131</v>
      </c>
      <c r="U1070" t="s">
        <v>159</v>
      </c>
      <c r="V1070" s="22">
        <v>21155.53</v>
      </c>
    </row>
    <row r="1071" spans="1:22" x14ac:dyDescent="0.3">
      <c r="A1071" t="s">
        <v>1785</v>
      </c>
      <c r="H1071" t="s">
        <v>162</v>
      </c>
      <c r="J1071" s="23">
        <v>555006300800</v>
      </c>
      <c r="K1071">
        <v>2005</v>
      </c>
      <c r="L1071" t="s">
        <v>1787</v>
      </c>
      <c r="M1071">
        <v>200507</v>
      </c>
      <c r="O1071">
        <v>0</v>
      </c>
      <c r="P1071" t="s">
        <v>54</v>
      </c>
      <c r="Q1071" t="s">
        <v>124</v>
      </c>
      <c r="S1071">
        <v>131</v>
      </c>
      <c r="U1071" t="s">
        <v>159</v>
      </c>
      <c r="V1071" s="22">
        <v>12781</v>
      </c>
    </row>
    <row r="1072" spans="1:22" x14ac:dyDescent="0.3">
      <c r="A1072" t="s">
        <v>1788</v>
      </c>
      <c r="E1072" t="s">
        <v>1789</v>
      </c>
      <c r="H1072" t="s">
        <v>162</v>
      </c>
      <c r="J1072" s="23">
        <v>453006300138</v>
      </c>
      <c r="K1072">
        <v>910</v>
      </c>
      <c r="L1072" t="s">
        <v>1790</v>
      </c>
      <c r="M1072">
        <v>194411</v>
      </c>
      <c r="O1072">
        <v>0</v>
      </c>
      <c r="P1072" t="s">
        <v>54</v>
      </c>
      <c r="Q1072">
        <v>20310</v>
      </c>
      <c r="S1072">
        <v>0</v>
      </c>
      <c r="V1072" s="22">
        <v>136898.18</v>
      </c>
    </row>
    <row r="1073" spans="1:22" x14ac:dyDescent="0.3">
      <c r="A1073" t="s">
        <v>1788</v>
      </c>
      <c r="E1073" t="s">
        <v>1789</v>
      </c>
      <c r="H1073" t="s">
        <v>162</v>
      </c>
      <c r="J1073" s="23">
        <v>553006300138</v>
      </c>
      <c r="K1073">
        <v>910</v>
      </c>
      <c r="L1073" t="s">
        <v>1791</v>
      </c>
      <c r="M1073">
        <v>194411</v>
      </c>
      <c r="O1073">
        <v>0</v>
      </c>
      <c r="P1073" t="s">
        <v>54</v>
      </c>
      <c r="Q1073" t="s">
        <v>124</v>
      </c>
      <c r="S1073">
        <v>0</v>
      </c>
      <c r="V1073" s="22">
        <v>82708</v>
      </c>
    </row>
    <row r="1074" spans="1:22" x14ac:dyDescent="0.3">
      <c r="A1074" t="s">
        <v>1792</v>
      </c>
      <c r="E1074" t="s">
        <v>1789</v>
      </c>
      <c r="H1074" t="s">
        <v>162</v>
      </c>
      <c r="J1074" s="23">
        <v>453006300141</v>
      </c>
      <c r="K1074">
        <v>910</v>
      </c>
      <c r="L1074" t="s">
        <v>1793</v>
      </c>
      <c r="M1074">
        <v>194812</v>
      </c>
      <c r="O1074">
        <v>0</v>
      </c>
      <c r="P1074" t="s">
        <v>54</v>
      </c>
      <c r="Q1074">
        <v>20310</v>
      </c>
      <c r="S1074">
        <v>0</v>
      </c>
      <c r="V1074" s="22">
        <v>118566.05</v>
      </c>
    </row>
    <row r="1075" spans="1:22" x14ac:dyDescent="0.3">
      <c r="A1075" t="s">
        <v>1792</v>
      </c>
      <c r="E1075" t="s">
        <v>1789</v>
      </c>
      <c r="H1075" t="s">
        <v>162</v>
      </c>
      <c r="J1075" s="23">
        <v>553006300141</v>
      </c>
      <c r="K1075">
        <v>910</v>
      </c>
      <c r="L1075" t="s">
        <v>1794</v>
      </c>
      <c r="M1075">
        <v>194812</v>
      </c>
      <c r="O1075">
        <v>0</v>
      </c>
      <c r="P1075" t="s">
        <v>54</v>
      </c>
      <c r="Q1075" t="s">
        <v>124</v>
      </c>
      <c r="S1075">
        <v>0</v>
      </c>
      <c r="V1075" s="22">
        <v>71632</v>
      </c>
    </row>
    <row r="1076" spans="1:22" x14ac:dyDescent="0.3">
      <c r="A1076" t="s">
        <v>1795</v>
      </c>
      <c r="E1076" t="s">
        <v>1789</v>
      </c>
      <c r="H1076" t="s">
        <v>162</v>
      </c>
      <c r="J1076" s="23">
        <v>453006300146</v>
      </c>
      <c r="K1076">
        <v>910</v>
      </c>
      <c r="L1076" t="s">
        <v>1796</v>
      </c>
      <c r="M1076">
        <v>199504</v>
      </c>
      <c r="O1076">
        <v>0</v>
      </c>
      <c r="P1076" t="s">
        <v>54</v>
      </c>
      <c r="Q1076">
        <v>20310</v>
      </c>
      <c r="S1076">
        <v>0</v>
      </c>
      <c r="V1076" s="22">
        <v>171285.38</v>
      </c>
    </row>
    <row r="1077" spans="1:22" x14ac:dyDescent="0.3">
      <c r="A1077" t="s">
        <v>1795</v>
      </c>
      <c r="E1077" t="s">
        <v>1789</v>
      </c>
      <c r="H1077" t="s">
        <v>162</v>
      </c>
      <c r="J1077" s="23">
        <v>553006300146</v>
      </c>
      <c r="K1077">
        <v>910</v>
      </c>
      <c r="L1077" t="s">
        <v>1797</v>
      </c>
      <c r="M1077">
        <v>199504</v>
      </c>
      <c r="O1077">
        <v>0</v>
      </c>
      <c r="P1077" t="s">
        <v>54</v>
      </c>
      <c r="Q1077" t="s">
        <v>124</v>
      </c>
      <c r="S1077">
        <v>0</v>
      </c>
      <c r="V1077" s="22">
        <v>103482</v>
      </c>
    </row>
    <row r="1078" spans="1:22" x14ac:dyDescent="0.3">
      <c r="A1078" t="s">
        <v>1798</v>
      </c>
      <c r="E1078" t="s">
        <v>1789</v>
      </c>
      <c r="H1078" t="s">
        <v>162</v>
      </c>
      <c r="J1078" s="23">
        <v>453006300148</v>
      </c>
      <c r="K1078">
        <v>910</v>
      </c>
      <c r="L1078" t="s">
        <v>1799</v>
      </c>
      <c r="M1078">
        <v>195101</v>
      </c>
      <c r="O1078">
        <v>0</v>
      </c>
      <c r="P1078" t="s">
        <v>54</v>
      </c>
      <c r="Q1078">
        <v>20310</v>
      </c>
      <c r="S1078">
        <v>0</v>
      </c>
      <c r="V1078" s="22">
        <v>93734.88</v>
      </c>
    </row>
    <row r="1079" spans="1:22" x14ac:dyDescent="0.3">
      <c r="A1079" t="s">
        <v>1798</v>
      </c>
      <c r="E1079" t="s">
        <v>1789</v>
      </c>
      <c r="H1079" t="s">
        <v>162</v>
      </c>
      <c r="J1079" s="23">
        <v>553006300148</v>
      </c>
      <c r="K1079">
        <v>910</v>
      </c>
      <c r="L1079" t="s">
        <v>1800</v>
      </c>
      <c r="M1079">
        <v>195101</v>
      </c>
      <c r="O1079">
        <v>0</v>
      </c>
      <c r="P1079" t="s">
        <v>54</v>
      </c>
      <c r="Q1079" t="s">
        <v>124</v>
      </c>
      <c r="S1079">
        <v>0</v>
      </c>
      <c r="V1079" s="22">
        <v>56630</v>
      </c>
    </row>
    <row r="1080" spans="1:22" x14ac:dyDescent="0.3">
      <c r="A1080" t="s">
        <v>1801</v>
      </c>
      <c r="E1080" t="s">
        <v>1789</v>
      </c>
      <c r="H1080" t="s">
        <v>162</v>
      </c>
      <c r="J1080" s="23">
        <v>453006300247</v>
      </c>
      <c r="K1080">
        <v>910</v>
      </c>
      <c r="L1080" t="s">
        <v>1802</v>
      </c>
      <c r="M1080">
        <v>198408</v>
      </c>
      <c r="O1080">
        <v>0</v>
      </c>
      <c r="P1080" t="s">
        <v>54</v>
      </c>
      <c r="Q1080">
        <v>20310</v>
      </c>
      <c r="S1080">
        <v>0</v>
      </c>
      <c r="V1080" s="22">
        <v>259149.51</v>
      </c>
    </row>
    <row r="1081" spans="1:22" x14ac:dyDescent="0.3">
      <c r="A1081" t="s">
        <v>1801</v>
      </c>
      <c r="E1081" t="s">
        <v>1789</v>
      </c>
      <c r="H1081" t="s">
        <v>162</v>
      </c>
      <c r="J1081" s="23">
        <v>553006300247</v>
      </c>
      <c r="K1081">
        <v>910</v>
      </c>
      <c r="L1081" t="s">
        <v>1803</v>
      </c>
      <c r="M1081">
        <v>198408</v>
      </c>
      <c r="O1081">
        <v>0</v>
      </c>
      <c r="P1081" t="s">
        <v>54</v>
      </c>
      <c r="Q1081" t="s">
        <v>124</v>
      </c>
      <c r="S1081">
        <v>0</v>
      </c>
      <c r="V1081" s="22">
        <v>156565</v>
      </c>
    </row>
    <row r="1082" spans="1:22" x14ac:dyDescent="0.3">
      <c r="A1082" t="s">
        <v>1804</v>
      </c>
      <c r="E1082" t="s">
        <v>1789</v>
      </c>
      <c r="H1082" t="s">
        <v>162</v>
      </c>
      <c r="J1082" s="23">
        <v>453006300250</v>
      </c>
      <c r="K1082">
        <v>910</v>
      </c>
      <c r="L1082" t="s">
        <v>1805</v>
      </c>
      <c r="M1082">
        <v>198403</v>
      </c>
      <c r="O1082">
        <v>0</v>
      </c>
      <c r="P1082" t="s">
        <v>54</v>
      </c>
      <c r="Q1082">
        <v>20310</v>
      </c>
      <c r="S1082">
        <v>0</v>
      </c>
      <c r="V1082" s="22">
        <v>167697.54999999999</v>
      </c>
    </row>
    <row r="1083" spans="1:22" x14ac:dyDescent="0.3">
      <c r="A1083" t="s">
        <v>1804</v>
      </c>
      <c r="E1083" t="s">
        <v>1789</v>
      </c>
      <c r="H1083" t="s">
        <v>162</v>
      </c>
      <c r="J1083" s="23">
        <v>453006300556</v>
      </c>
      <c r="K1083">
        <v>910</v>
      </c>
      <c r="L1083" t="s">
        <v>1806</v>
      </c>
      <c r="M1083">
        <v>201510</v>
      </c>
      <c r="O1083">
        <v>0</v>
      </c>
      <c r="P1083" t="s">
        <v>54</v>
      </c>
      <c r="Q1083">
        <v>20310</v>
      </c>
      <c r="S1083">
        <v>0</v>
      </c>
      <c r="V1083" s="22">
        <v>26635.69</v>
      </c>
    </row>
    <row r="1084" spans="1:22" x14ac:dyDescent="0.3">
      <c r="A1084" t="s">
        <v>1804</v>
      </c>
      <c r="E1084" t="s">
        <v>1789</v>
      </c>
      <c r="H1084" t="s">
        <v>162</v>
      </c>
      <c r="J1084" s="23">
        <v>553006300250</v>
      </c>
      <c r="K1084">
        <v>910</v>
      </c>
      <c r="L1084" t="s">
        <v>1807</v>
      </c>
      <c r="M1084">
        <v>198403</v>
      </c>
      <c r="O1084">
        <v>0</v>
      </c>
      <c r="P1084" t="s">
        <v>54</v>
      </c>
      <c r="Q1084" t="s">
        <v>124</v>
      </c>
      <c r="S1084">
        <v>0</v>
      </c>
      <c r="V1084" s="22">
        <v>101314</v>
      </c>
    </row>
    <row r="1085" spans="1:22" x14ac:dyDescent="0.3">
      <c r="A1085" t="s">
        <v>1804</v>
      </c>
      <c r="E1085" t="s">
        <v>1789</v>
      </c>
      <c r="H1085" t="s">
        <v>162</v>
      </c>
      <c r="J1085" s="23">
        <v>553006300556</v>
      </c>
      <c r="K1085">
        <v>910</v>
      </c>
      <c r="L1085" t="s">
        <v>1808</v>
      </c>
      <c r="M1085">
        <v>201510</v>
      </c>
      <c r="O1085">
        <v>0</v>
      </c>
      <c r="P1085" t="s">
        <v>54</v>
      </c>
      <c r="Q1085" t="s">
        <v>124</v>
      </c>
      <c r="S1085">
        <v>0</v>
      </c>
      <c r="V1085" s="22">
        <v>16118.22</v>
      </c>
    </row>
    <row r="1086" spans="1:22" x14ac:dyDescent="0.3">
      <c r="A1086" t="s">
        <v>1809</v>
      </c>
      <c r="E1086" t="s">
        <v>1789</v>
      </c>
      <c r="H1086" t="s">
        <v>162</v>
      </c>
      <c r="J1086" s="23">
        <v>453006300251</v>
      </c>
      <c r="K1086">
        <v>910</v>
      </c>
      <c r="L1086" t="s">
        <v>1810</v>
      </c>
      <c r="M1086">
        <v>199504</v>
      </c>
      <c r="O1086">
        <v>0</v>
      </c>
      <c r="P1086" t="s">
        <v>54</v>
      </c>
      <c r="Q1086">
        <v>20310</v>
      </c>
      <c r="S1086">
        <v>0</v>
      </c>
      <c r="V1086" s="22">
        <v>220062.6</v>
      </c>
    </row>
    <row r="1087" spans="1:22" x14ac:dyDescent="0.3">
      <c r="A1087" t="s">
        <v>1809</v>
      </c>
      <c r="E1087" t="s">
        <v>1789</v>
      </c>
      <c r="H1087" t="s">
        <v>162</v>
      </c>
      <c r="J1087" s="23">
        <v>553006300251</v>
      </c>
      <c r="K1087">
        <v>910</v>
      </c>
      <c r="L1087" t="s">
        <v>1811</v>
      </c>
      <c r="M1087">
        <v>199504</v>
      </c>
      <c r="O1087">
        <v>0</v>
      </c>
      <c r="P1087" t="s">
        <v>54</v>
      </c>
      <c r="Q1087" t="s">
        <v>124</v>
      </c>
      <c r="S1087">
        <v>0</v>
      </c>
      <c r="V1087" s="22">
        <v>132951</v>
      </c>
    </row>
    <row r="1088" spans="1:22" x14ac:dyDescent="0.3">
      <c r="A1088" t="s">
        <v>1812</v>
      </c>
      <c r="E1088" t="s">
        <v>1789</v>
      </c>
      <c r="H1088" t="s">
        <v>162</v>
      </c>
      <c r="J1088" s="23">
        <v>453006300257</v>
      </c>
      <c r="K1088">
        <v>910</v>
      </c>
      <c r="L1088" t="s">
        <v>1813</v>
      </c>
      <c r="M1088">
        <v>198612</v>
      </c>
      <c r="O1088">
        <v>0</v>
      </c>
      <c r="P1088" t="s">
        <v>54</v>
      </c>
      <c r="Q1088">
        <v>20310</v>
      </c>
      <c r="S1088">
        <v>0</v>
      </c>
      <c r="V1088" s="22">
        <v>178391.31</v>
      </c>
    </row>
    <row r="1089" spans="1:22" x14ac:dyDescent="0.3">
      <c r="A1089" t="s">
        <v>1812</v>
      </c>
      <c r="E1089" t="s">
        <v>1789</v>
      </c>
      <c r="H1089" t="s">
        <v>162</v>
      </c>
      <c r="J1089" s="23">
        <v>553006300257</v>
      </c>
      <c r="K1089">
        <v>910</v>
      </c>
      <c r="L1089" t="s">
        <v>1814</v>
      </c>
      <c r="M1089">
        <v>198612</v>
      </c>
      <c r="O1089">
        <v>0</v>
      </c>
      <c r="P1089" t="s">
        <v>54</v>
      </c>
      <c r="Q1089" t="s">
        <v>124</v>
      </c>
      <c r="S1089">
        <v>0</v>
      </c>
      <c r="V1089" s="22">
        <v>107775</v>
      </c>
    </row>
    <row r="1090" spans="1:22" x14ac:dyDescent="0.3">
      <c r="A1090" t="s">
        <v>1815</v>
      </c>
      <c r="E1090" t="s">
        <v>1789</v>
      </c>
      <c r="H1090" t="s">
        <v>162</v>
      </c>
      <c r="J1090" s="23">
        <v>453006300258</v>
      </c>
      <c r="K1090">
        <v>910</v>
      </c>
      <c r="L1090" t="s">
        <v>1816</v>
      </c>
      <c r="M1090">
        <v>198612</v>
      </c>
      <c r="O1090">
        <v>0</v>
      </c>
      <c r="P1090" t="s">
        <v>54</v>
      </c>
      <c r="Q1090">
        <v>20310</v>
      </c>
      <c r="S1090">
        <v>0</v>
      </c>
      <c r="V1090" s="22">
        <v>168327.36</v>
      </c>
    </row>
    <row r="1091" spans="1:22" x14ac:dyDescent="0.3">
      <c r="A1091" t="s">
        <v>1815</v>
      </c>
      <c r="E1091" t="s">
        <v>1789</v>
      </c>
      <c r="H1091" t="s">
        <v>162</v>
      </c>
      <c r="J1091" s="23">
        <v>553006300258</v>
      </c>
      <c r="K1091">
        <v>910</v>
      </c>
      <c r="L1091" t="s">
        <v>1817</v>
      </c>
      <c r="M1091">
        <v>198612</v>
      </c>
      <c r="O1091">
        <v>0</v>
      </c>
      <c r="P1091" t="s">
        <v>54</v>
      </c>
      <c r="Q1091" t="s">
        <v>124</v>
      </c>
      <c r="S1091">
        <v>0</v>
      </c>
      <c r="V1091" s="22">
        <v>101695</v>
      </c>
    </row>
    <row r="1092" spans="1:22" x14ac:dyDescent="0.3">
      <c r="A1092" t="s">
        <v>1818</v>
      </c>
      <c r="E1092" t="s">
        <v>1789</v>
      </c>
      <c r="H1092" t="s">
        <v>162</v>
      </c>
      <c r="J1092" s="23">
        <v>453006300259</v>
      </c>
      <c r="K1092">
        <v>910</v>
      </c>
      <c r="L1092" t="s">
        <v>1819</v>
      </c>
      <c r="M1092">
        <v>198710</v>
      </c>
      <c r="O1092">
        <v>0</v>
      </c>
      <c r="P1092" t="s">
        <v>54</v>
      </c>
      <c r="Q1092">
        <v>20310</v>
      </c>
      <c r="S1092">
        <v>0</v>
      </c>
      <c r="V1092" s="22">
        <v>187567.05</v>
      </c>
    </row>
    <row r="1093" spans="1:22" x14ac:dyDescent="0.3">
      <c r="A1093" t="s">
        <v>1818</v>
      </c>
      <c r="E1093" t="s">
        <v>1789</v>
      </c>
      <c r="H1093" t="s">
        <v>162</v>
      </c>
      <c r="J1093" s="23">
        <v>553006300259</v>
      </c>
      <c r="K1093">
        <v>910</v>
      </c>
      <c r="L1093" t="s">
        <v>1820</v>
      </c>
      <c r="M1093">
        <v>198710</v>
      </c>
      <c r="O1093">
        <v>0</v>
      </c>
      <c r="P1093" t="s">
        <v>54</v>
      </c>
      <c r="Q1093" t="s">
        <v>124</v>
      </c>
      <c r="S1093">
        <v>0</v>
      </c>
      <c r="V1093" s="22">
        <v>113319</v>
      </c>
    </row>
    <row r="1094" spans="1:22" x14ac:dyDescent="0.3">
      <c r="A1094" t="s">
        <v>1821</v>
      </c>
      <c r="E1094" t="s">
        <v>1789</v>
      </c>
      <c r="H1094" t="s">
        <v>162</v>
      </c>
      <c r="J1094" s="23">
        <v>453006300260</v>
      </c>
      <c r="K1094">
        <v>910</v>
      </c>
      <c r="L1094" t="s">
        <v>1822</v>
      </c>
      <c r="M1094">
        <v>199504</v>
      </c>
      <c r="O1094">
        <v>0</v>
      </c>
      <c r="P1094" t="s">
        <v>54</v>
      </c>
      <c r="Q1094">
        <v>20310</v>
      </c>
      <c r="S1094">
        <v>0</v>
      </c>
      <c r="V1094" s="22">
        <v>154806.39999999999</v>
      </c>
    </row>
    <row r="1095" spans="1:22" x14ac:dyDescent="0.3">
      <c r="A1095" t="s">
        <v>1821</v>
      </c>
      <c r="E1095" t="s">
        <v>1789</v>
      </c>
      <c r="H1095" t="s">
        <v>162</v>
      </c>
      <c r="J1095" s="23">
        <v>553006300260</v>
      </c>
      <c r="K1095">
        <v>910</v>
      </c>
      <c r="L1095" t="s">
        <v>1823</v>
      </c>
      <c r="M1095">
        <v>199504</v>
      </c>
      <c r="O1095">
        <v>0</v>
      </c>
      <c r="P1095" t="s">
        <v>54</v>
      </c>
      <c r="Q1095" t="s">
        <v>124</v>
      </c>
      <c r="S1095">
        <v>0</v>
      </c>
      <c r="V1095" s="22">
        <v>93527</v>
      </c>
    </row>
    <row r="1096" spans="1:22" x14ac:dyDescent="0.3">
      <c r="A1096" t="s">
        <v>1824</v>
      </c>
      <c r="E1096" t="s">
        <v>1789</v>
      </c>
      <c r="H1096" t="s">
        <v>162</v>
      </c>
      <c r="J1096" s="23">
        <v>453006300261</v>
      </c>
      <c r="K1096">
        <v>910</v>
      </c>
      <c r="L1096" t="s">
        <v>1825</v>
      </c>
      <c r="M1096">
        <v>199504</v>
      </c>
      <c r="O1096">
        <v>0</v>
      </c>
      <c r="P1096" t="s">
        <v>54</v>
      </c>
      <c r="Q1096">
        <v>20310</v>
      </c>
      <c r="S1096">
        <v>0</v>
      </c>
      <c r="V1096" s="22">
        <v>162461.09</v>
      </c>
    </row>
    <row r="1097" spans="1:22" x14ac:dyDescent="0.3">
      <c r="A1097" t="s">
        <v>1824</v>
      </c>
      <c r="E1097" t="s">
        <v>1789</v>
      </c>
      <c r="H1097" t="s">
        <v>162</v>
      </c>
      <c r="J1097" s="23">
        <v>553006300261</v>
      </c>
      <c r="K1097">
        <v>910</v>
      </c>
      <c r="L1097" t="s">
        <v>1826</v>
      </c>
      <c r="M1097">
        <v>199504</v>
      </c>
      <c r="O1097">
        <v>0</v>
      </c>
      <c r="P1097" t="s">
        <v>54</v>
      </c>
      <c r="Q1097" t="s">
        <v>124</v>
      </c>
      <c r="S1097">
        <v>0</v>
      </c>
      <c r="V1097" s="22">
        <v>98151</v>
      </c>
    </row>
    <row r="1098" spans="1:22" x14ac:dyDescent="0.3">
      <c r="A1098" t="s">
        <v>1827</v>
      </c>
      <c r="E1098" t="s">
        <v>1789</v>
      </c>
      <c r="H1098" t="s">
        <v>162</v>
      </c>
      <c r="J1098" s="23">
        <v>453006300262</v>
      </c>
      <c r="K1098">
        <v>910</v>
      </c>
      <c r="L1098" t="s">
        <v>1828</v>
      </c>
      <c r="M1098">
        <v>199504</v>
      </c>
      <c r="O1098">
        <v>0</v>
      </c>
      <c r="P1098" t="s">
        <v>54</v>
      </c>
      <c r="Q1098">
        <v>20310</v>
      </c>
      <c r="S1098">
        <v>0</v>
      </c>
      <c r="V1098" s="22">
        <v>172157.05</v>
      </c>
    </row>
    <row r="1099" spans="1:22" x14ac:dyDescent="0.3">
      <c r="A1099" t="s">
        <v>1827</v>
      </c>
      <c r="E1099" t="s">
        <v>1789</v>
      </c>
      <c r="H1099" t="s">
        <v>162</v>
      </c>
      <c r="J1099" s="23">
        <v>453006300595</v>
      </c>
      <c r="K1099">
        <v>910</v>
      </c>
      <c r="L1099" t="s">
        <v>1829</v>
      </c>
      <c r="M1099">
        <v>201610</v>
      </c>
      <c r="O1099">
        <v>0</v>
      </c>
      <c r="P1099" t="s">
        <v>54</v>
      </c>
      <c r="Q1099">
        <v>20310</v>
      </c>
      <c r="S1099">
        <v>0</v>
      </c>
      <c r="V1099" s="22">
        <v>2197.1799999999998</v>
      </c>
    </row>
    <row r="1100" spans="1:22" x14ac:dyDescent="0.3">
      <c r="A1100" t="s">
        <v>1827</v>
      </c>
      <c r="E1100" t="s">
        <v>1789</v>
      </c>
      <c r="H1100" t="s">
        <v>162</v>
      </c>
      <c r="J1100" s="23">
        <v>553006300262</v>
      </c>
      <c r="K1100">
        <v>910</v>
      </c>
      <c r="L1100" t="s">
        <v>1830</v>
      </c>
      <c r="M1100">
        <v>199504</v>
      </c>
      <c r="O1100">
        <v>0</v>
      </c>
      <c r="P1100" t="s">
        <v>54</v>
      </c>
      <c r="Q1100" t="s">
        <v>124</v>
      </c>
      <c r="S1100">
        <v>0</v>
      </c>
      <c r="V1100" s="22">
        <v>104009</v>
      </c>
    </row>
    <row r="1101" spans="1:22" x14ac:dyDescent="0.3">
      <c r="A1101" t="s">
        <v>1827</v>
      </c>
      <c r="E1101" t="s">
        <v>1789</v>
      </c>
      <c r="H1101" t="s">
        <v>162</v>
      </c>
      <c r="J1101" s="23">
        <v>553006300595</v>
      </c>
      <c r="K1101">
        <v>910</v>
      </c>
      <c r="L1101" t="s">
        <v>1831</v>
      </c>
      <c r="M1101">
        <v>201610</v>
      </c>
      <c r="O1101">
        <v>0</v>
      </c>
      <c r="P1101" t="s">
        <v>54</v>
      </c>
      <c r="Q1101" t="s">
        <v>124</v>
      </c>
      <c r="S1101">
        <v>0</v>
      </c>
      <c r="V1101" s="22">
        <v>3174.89</v>
      </c>
    </row>
    <row r="1102" spans="1:22" x14ac:dyDescent="0.3">
      <c r="A1102" t="s">
        <v>1832</v>
      </c>
      <c r="E1102" t="s">
        <v>1789</v>
      </c>
      <c r="H1102" t="s">
        <v>162</v>
      </c>
      <c r="J1102" s="23">
        <v>453006300263</v>
      </c>
      <c r="K1102">
        <v>910</v>
      </c>
      <c r="L1102" t="s">
        <v>1833</v>
      </c>
      <c r="M1102">
        <v>198707</v>
      </c>
      <c r="O1102">
        <v>0</v>
      </c>
      <c r="P1102" t="s">
        <v>54</v>
      </c>
      <c r="Q1102">
        <v>20310</v>
      </c>
      <c r="S1102">
        <v>0</v>
      </c>
      <c r="V1102" s="22">
        <v>178422.41</v>
      </c>
    </row>
    <row r="1103" spans="1:22" x14ac:dyDescent="0.3">
      <c r="A1103" t="s">
        <v>1832</v>
      </c>
      <c r="E1103" t="s">
        <v>1789</v>
      </c>
      <c r="H1103" t="s">
        <v>162</v>
      </c>
      <c r="J1103" s="23">
        <v>553006300263</v>
      </c>
      <c r="K1103">
        <v>910</v>
      </c>
      <c r="L1103" t="s">
        <v>1834</v>
      </c>
      <c r="M1103">
        <v>198707</v>
      </c>
      <c r="O1103">
        <v>0</v>
      </c>
      <c r="P1103" t="s">
        <v>54</v>
      </c>
      <c r="Q1103" t="s">
        <v>124</v>
      </c>
      <c r="S1103">
        <v>0</v>
      </c>
      <c r="V1103" s="22">
        <v>107795</v>
      </c>
    </row>
    <row r="1104" spans="1:22" x14ac:dyDescent="0.3">
      <c r="A1104" t="s">
        <v>1835</v>
      </c>
      <c r="E1104" t="s">
        <v>1789</v>
      </c>
      <c r="H1104" t="s">
        <v>162</v>
      </c>
      <c r="J1104" s="23">
        <v>453006300264</v>
      </c>
      <c r="K1104">
        <v>910</v>
      </c>
      <c r="L1104" t="s">
        <v>1836</v>
      </c>
      <c r="M1104">
        <v>198802</v>
      </c>
      <c r="O1104">
        <v>0</v>
      </c>
      <c r="P1104" t="s">
        <v>54</v>
      </c>
      <c r="Q1104">
        <v>20310</v>
      </c>
      <c r="S1104">
        <v>0</v>
      </c>
      <c r="V1104" s="22">
        <v>180571.06</v>
      </c>
    </row>
    <row r="1105" spans="1:22" x14ac:dyDescent="0.3">
      <c r="A1105" t="s">
        <v>1835</v>
      </c>
      <c r="E1105" t="s">
        <v>1789</v>
      </c>
      <c r="H1105" t="s">
        <v>162</v>
      </c>
      <c r="J1105" s="23">
        <v>553006300264</v>
      </c>
      <c r="K1105">
        <v>910</v>
      </c>
      <c r="L1105" t="s">
        <v>1837</v>
      </c>
      <c r="M1105">
        <v>198802</v>
      </c>
      <c r="O1105">
        <v>0</v>
      </c>
      <c r="P1105" t="s">
        <v>54</v>
      </c>
      <c r="Q1105" t="s">
        <v>124</v>
      </c>
      <c r="S1105">
        <v>0</v>
      </c>
      <c r="V1105" s="22">
        <v>109092</v>
      </c>
    </row>
    <row r="1106" spans="1:22" x14ac:dyDescent="0.3">
      <c r="A1106" t="s">
        <v>1838</v>
      </c>
      <c r="E1106" t="s">
        <v>1789</v>
      </c>
      <c r="H1106" t="s">
        <v>162</v>
      </c>
      <c r="J1106" s="23">
        <v>453006300264</v>
      </c>
      <c r="K1106">
        <v>270</v>
      </c>
      <c r="L1106" t="s">
        <v>1839</v>
      </c>
      <c r="M1106">
        <v>199301</v>
      </c>
      <c r="O1106">
        <v>0</v>
      </c>
      <c r="P1106" t="s">
        <v>54</v>
      </c>
      <c r="Q1106">
        <v>20310</v>
      </c>
      <c r="S1106">
        <v>0</v>
      </c>
      <c r="V1106" s="22">
        <v>23231.31</v>
      </c>
    </row>
    <row r="1107" spans="1:22" x14ac:dyDescent="0.3">
      <c r="A1107" t="s">
        <v>1838</v>
      </c>
      <c r="E1107" t="s">
        <v>1789</v>
      </c>
      <c r="H1107" t="s">
        <v>162</v>
      </c>
      <c r="J1107" s="23">
        <v>553006300264</v>
      </c>
      <c r="K1107">
        <v>270</v>
      </c>
      <c r="L1107" t="s">
        <v>1840</v>
      </c>
      <c r="M1107">
        <v>199301</v>
      </c>
      <c r="O1107">
        <v>0</v>
      </c>
      <c r="P1107" t="s">
        <v>54</v>
      </c>
      <c r="Q1107" t="s">
        <v>124</v>
      </c>
      <c r="S1107">
        <v>0</v>
      </c>
      <c r="V1107" s="22">
        <v>14035</v>
      </c>
    </row>
    <row r="1108" spans="1:22" x14ac:dyDescent="0.3">
      <c r="A1108" t="s">
        <v>1841</v>
      </c>
      <c r="E1108" t="s">
        <v>1789</v>
      </c>
      <c r="H1108" t="s">
        <v>162</v>
      </c>
      <c r="J1108" s="23">
        <v>453006300264</v>
      </c>
      <c r="K1108">
        <v>670</v>
      </c>
      <c r="L1108" t="s">
        <v>1842</v>
      </c>
      <c r="M1108">
        <v>199301</v>
      </c>
      <c r="O1108">
        <v>0</v>
      </c>
      <c r="P1108" t="s">
        <v>54</v>
      </c>
      <c r="Q1108">
        <v>20310</v>
      </c>
      <c r="S1108">
        <v>0</v>
      </c>
      <c r="V1108" s="22">
        <v>7865.22</v>
      </c>
    </row>
    <row r="1109" spans="1:22" x14ac:dyDescent="0.3">
      <c r="A1109" t="s">
        <v>1841</v>
      </c>
      <c r="E1109" t="s">
        <v>1789</v>
      </c>
      <c r="H1109" t="s">
        <v>162</v>
      </c>
      <c r="J1109" s="23">
        <v>553006300264</v>
      </c>
      <c r="K1109">
        <v>670</v>
      </c>
      <c r="L1109" t="s">
        <v>1843</v>
      </c>
      <c r="M1109">
        <v>199301</v>
      </c>
      <c r="O1109">
        <v>0</v>
      </c>
      <c r="P1109" t="s">
        <v>54</v>
      </c>
      <c r="Q1109" t="s">
        <v>124</v>
      </c>
      <c r="S1109">
        <v>0</v>
      </c>
      <c r="V1109" s="22">
        <v>4752</v>
      </c>
    </row>
    <row r="1110" spans="1:22" x14ac:dyDescent="0.3">
      <c r="A1110" t="s">
        <v>1844</v>
      </c>
      <c r="E1110" t="s">
        <v>1789</v>
      </c>
      <c r="H1110" t="s">
        <v>162</v>
      </c>
      <c r="J1110" s="23">
        <v>453006300047</v>
      </c>
      <c r="K1110">
        <v>910</v>
      </c>
      <c r="L1110" t="s">
        <v>1845</v>
      </c>
      <c r="M1110">
        <v>193012</v>
      </c>
      <c r="O1110">
        <v>0</v>
      </c>
      <c r="P1110" t="s">
        <v>54</v>
      </c>
      <c r="Q1110">
        <v>20310</v>
      </c>
      <c r="S1110">
        <v>0</v>
      </c>
      <c r="V1110" s="22">
        <v>104556.07</v>
      </c>
    </row>
    <row r="1111" spans="1:22" x14ac:dyDescent="0.3">
      <c r="A1111" t="s">
        <v>1844</v>
      </c>
      <c r="E1111" t="s">
        <v>1789</v>
      </c>
      <c r="H1111" t="s">
        <v>162</v>
      </c>
      <c r="J1111" s="23">
        <v>553006300047</v>
      </c>
      <c r="K1111">
        <v>910</v>
      </c>
      <c r="L1111" t="s">
        <v>1846</v>
      </c>
      <c r="M1111">
        <v>193012</v>
      </c>
      <c r="O1111">
        <v>0</v>
      </c>
      <c r="P1111" t="s">
        <v>54</v>
      </c>
      <c r="Q1111" t="s">
        <v>124</v>
      </c>
      <c r="S1111">
        <v>0</v>
      </c>
      <c r="V1111" s="22">
        <v>63168</v>
      </c>
    </row>
    <row r="1112" spans="1:22" x14ac:dyDescent="0.3">
      <c r="A1112" t="s">
        <v>1847</v>
      </c>
      <c r="E1112" t="s">
        <v>1789</v>
      </c>
      <c r="H1112" t="s">
        <v>162</v>
      </c>
      <c r="J1112" s="23">
        <v>453006300047</v>
      </c>
      <c r="K1112">
        <v>780</v>
      </c>
      <c r="L1112" t="s">
        <v>1848</v>
      </c>
      <c r="M1112">
        <v>200112</v>
      </c>
      <c r="O1112">
        <v>0</v>
      </c>
      <c r="P1112" t="s">
        <v>54</v>
      </c>
      <c r="Q1112">
        <v>20310</v>
      </c>
      <c r="S1112">
        <v>0</v>
      </c>
      <c r="V1112" s="22">
        <v>2634.4</v>
      </c>
    </row>
    <row r="1113" spans="1:22" x14ac:dyDescent="0.3">
      <c r="A1113" t="s">
        <v>1847</v>
      </c>
      <c r="E1113" t="s">
        <v>1789</v>
      </c>
      <c r="H1113" t="s">
        <v>162</v>
      </c>
      <c r="J1113" s="23">
        <v>453006300278</v>
      </c>
      <c r="K1113">
        <v>780</v>
      </c>
      <c r="L1113" t="s">
        <v>1849</v>
      </c>
      <c r="M1113">
        <v>200712</v>
      </c>
      <c r="O1113">
        <v>0</v>
      </c>
      <c r="P1113" t="s">
        <v>54</v>
      </c>
      <c r="Q1113">
        <v>20310</v>
      </c>
      <c r="S1113">
        <v>0</v>
      </c>
      <c r="V1113" s="22">
        <v>15367.66</v>
      </c>
    </row>
    <row r="1114" spans="1:22" x14ac:dyDescent="0.3">
      <c r="A1114" t="s">
        <v>1847</v>
      </c>
      <c r="E1114" t="s">
        <v>1789</v>
      </c>
      <c r="H1114" t="s">
        <v>162</v>
      </c>
      <c r="J1114" s="23">
        <v>553006300047</v>
      </c>
      <c r="K1114">
        <v>780</v>
      </c>
      <c r="L1114" t="s">
        <v>1850</v>
      </c>
      <c r="M1114">
        <v>200112</v>
      </c>
      <c r="O1114">
        <v>0</v>
      </c>
      <c r="P1114" t="s">
        <v>54</v>
      </c>
      <c r="Q1114" t="s">
        <v>124</v>
      </c>
      <c r="S1114">
        <v>0</v>
      </c>
      <c r="V1114" s="22">
        <v>1591</v>
      </c>
    </row>
    <row r="1115" spans="1:22" x14ac:dyDescent="0.3">
      <c r="A1115" t="s">
        <v>1847</v>
      </c>
      <c r="E1115" t="s">
        <v>1789</v>
      </c>
      <c r="H1115" t="s">
        <v>162</v>
      </c>
      <c r="J1115" s="23">
        <v>553006300278</v>
      </c>
      <c r="K1115">
        <v>780</v>
      </c>
      <c r="L1115" t="s">
        <v>1851</v>
      </c>
      <c r="M1115">
        <v>200712</v>
      </c>
      <c r="O1115">
        <v>0</v>
      </c>
      <c r="P1115" t="s">
        <v>54</v>
      </c>
      <c r="Q1115" t="s">
        <v>124</v>
      </c>
      <c r="S1115">
        <v>0</v>
      </c>
      <c r="V1115" s="22">
        <v>6757.04</v>
      </c>
    </row>
    <row r="1116" spans="1:22" x14ac:dyDescent="0.3">
      <c r="A1116" t="s">
        <v>1852</v>
      </c>
      <c r="E1116" t="s">
        <v>1789</v>
      </c>
      <c r="H1116" t="s">
        <v>162</v>
      </c>
      <c r="J1116" s="23">
        <v>453006300047</v>
      </c>
      <c r="K1116">
        <v>84</v>
      </c>
      <c r="L1116" t="s">
        <v>1853</v>
      </c>
      <c r="M1116">
        <v>200112</v>
      </c>
      <c r="O1116">
        <v>0</v>
      </c>
      <c r="P1116" t="s">
        <v>54</v>
      </c>
      <c r="Q1116">
        <v>20310</v>
      </c>
      <c r="S1116">
        <v>0</v>
      </c>
      <c r="V1116" s="22">
        <v>1624.75</v>
      </c>
    </row>
    <row r="1117" spans="1:22" x14ac:dyDescent="0.3">
      <c r="A1117" t="s">
        <v>1854</v>
      </c>
      <c r="E1117" t="s">
        <v>1789</v>
      </c>
      <c r="H1117" t="s">
        <v>162</v>
      </c>
      <c r="J1117" s="23">
        <v>453006300049</v>
      </c>
      <c r="K1117">
        <v>910</v>
      </c>
      <c r="L1117" t="s">
        <v>1855</v>
      </c>
      <c r="M1117">
        <v>199504</v>
      </c>
      <c r="O1117">
        <v>0</v>
      </c>
      <c r="P1117" t="s">
        <v>54</v>
      </c>
      <c r="Q1117">
        <v>20310</v>
      </c>
      <c r="S1117">
        <v>0</v>
      </c>
      <c r="V1117" s="22">
        <v>163593.70000000001</v>
      </c>
    </row>
    <row r="1118" spans="1:22" x14ac:dyDescent="0.3">
      <c r="A1118" t="s">
        <v>1854</v>
      </c>
      <c r="E1118" t="s">
        <v>1789</v>
      </c>
      <c r="H1118" t="s">
        <v>162</v>
      </c>
      <c r="J1118" s="23">
        <v>553006300049</v>
      </c>
      <c r="K1118">
        <v>910</v>
      </c>
      <c r="L1118" t="s">
        <v>1856</v>
      </c>
      <c r="M1118">
        <v>199504</v>
      </c>
      <c r="O1118">
        <v>0</v>
      </c>
      <c r="P1118" t="s">
        <v>54</v>
      </c>
      <c r="Q1118" t="s">
        <v>124</v>
      </c>
      <c r="S1118">
        <v>0</v>
      </c>
      <c r="V1118" s="22">
        <v>98835</v>
      </c>
    </row>
    <row r="1119" spans="1:22" x14ac:dyDescent="0.3">
      <c r="A1119" t="s">
        <v>1857</v>
      </c>
      <c r="E1119" t="s">
        <v>1789</v>
      </c>
      <c r="H1119" t="s">
        <v>162</v>
      </c>
      <c r="J1119" s="23">
        <v>453006300049</v>
      </c>
      <c r="K1119">
        <v>670</v>
      </c>
      <c r="L1119" t="s">
        <v>1858</v>
      </c>
      <c r="M1119">
        <v>199512</v>
      </c>
      <c r="O1119">
        <v>0</v>
      </c>
      <c r="P1119" t="s">
        <v>54</v>
      </c>
      <c r="Q1119">
        <v>20310</v>
      </c>
      <c r="S1119">
        <v>0</v>
      </c>
      <c r="V1119" s="22">
        <v>1100.05</v>
      </c>
    </row>
    <row r="1120" spans="1:22" x14ac:dyDescent="0.3">
      <c r="A1120" t="s">
        <v>1859</v>
      </c>
      <c r="E1120" t="s">
        <v>1789</v>
      </c>
      <c r="H1120" t="s">
        <v>162</v>
      </c>
      <c r="J1120" s="23">
        <v>453006300049</v>
      </c>
      <c r="K1120">
        <v>270</v>
      </c>
      <c r="L1120" t="s">
        <v>1860</v>
      </c>
      <c r="M1120">
        <v>199512</v>
      </c>
      <c r="O1120">
        <v>0</v>
      </c>
      <c r="P1120" t="s">
        <v>54</v>
      </c>
      <c r="Q1120">
        <v>20310</v>
      </c>
      <c r="S1120">
        <v>0</v>
      </c>
      <c r="V1120" s="22">
        <v>6325.67</v>
      </c>
    </row>
    <row r="1121" spans="1:22" x14ac:dyDescent="0.3">
      <c r="A1121" t="s">
        <v>1859</v>
      </c>
      <c r="E1121" t="s">
        <v>1789</v>
      </c>
      <c r="H1121" t="s">
        <v>162</v>
      </c>
      <c r="J1121" s="23">
        <v>553006300049</v>
      </c>
      <c r="K1121">
        <v>270</v>
      </c>
      <c r="L1121" t="s">
        <v>1861</v>
      </c>
      <c r="M1121">
        <v>199512</v>
      </c>
      <c r="O1121">
        <v>0</v>
      </c>
      <c r="P1121" t="s">
        <v>54</v>
      </c>
      <c r="Q1121" t="s">
        <v>124</v>
      </c>
      <c r="S1121">
        <v>0</v>
      </c>
      <c r="V1121" s="22">
        <v>3822</v>
      </c>
    </row>
    <row r="1122" spans="1:22" x14ac:dyDescent="0.3">
      <c r="A1122" t="s">
        <v>1862</v>
      </c>
      <c r="E1122" t="s">
        <v>1863</v>
      </c>
      <c r="H1122" t="s">
        <v>162</v>
      </c>
      <c r="J1122" s="23">
        <v>453006300040</v>
      </c>
      <c r="K1122">
        <v>910</v>
      </c>
      <c r="L1122" t="s">
        <v>1864</v>
      </c>
      <c r="M1122">
        <v>200712</v>
      </c>
      <c r="O1122">
        <v>0</v>
      </c>
      <c r="P1122" t="s">
        <v>54</v>
      </c>
      <c r="Q1122">
        <v>20310</v>
      </c>
      <c r="S1122">
        <v>0</v>
      </c>
      <c r="V1122" s="22">
        <v>52323.46</v>
      </c>
    </row>
    <row r="1123" spans="1:22" x14ac:dyDescent="0.3">
      <c r="A1123" t="s">
        <v>1862</v>
      </c>
      <c r="E1123" t="s">
        <v>1863</v>
      </c>
      <c r="H1123" t="s">
        <v>162</v>
      </c>
      <c r="J1123" s="23">
        <v>453006300053</v>
      </c>
      <c r="K1123">
        <v>910</v>
      </c>
      <c r="L1123" t="s">
        <v>1865</v>
      </c>
      <c r="M1123">
        <v>197910</v>
      </c>
      <c r="O1123">
        <v>0</v>
      </c>
      <c r="P1123" t="s">
        <v>54</v>
      </c>
      <c r="Q1123">
        <v>20310</v>
      </c>
      <c r="S1123">
        <v>0</v>
      </c>
      <c r="V1123" s="22">
        <v>43794.73</v>
      </c>
    </row>
    <row r="1124" spans="1:22" x14ac:dyDescent="0.3">
      <c r="A1124" t="s">
        <v>1862</v>
      </c>
      <c r="E1124" t="s">
        <v>1863</v>
      </c>
      <c r="H1124" t="s">
        <v>162</v>
      </c>
      <c r="J1124" s="23">
        <v>553006300040</v>
      </c>
      <c r="K1124">
        <v>910</v>
      </c>
      <c r="L1124" t="s">
        <v>1866</v>
      </c>
      <c r="M1124">
        <v>200712</v>
      </c>
      <c r="O1124">
        <v>0</v>
      </c>
      <c r="P1124" t="s">
        <v>54</v>
      </c>
      <c r="Q1124" t="s">
        <v>124</v>
      </c>
      <c r="S1124">
        <v>0</v>
      </c>
      <c r="V1124" s="22">
        <v>31612</v>
      </c>
    </row>
    <row r="1125" spans="1:22" x14ac:dyDescent="0.3">
      <c r="A1125" t="s">
        <v>1862</v>
      </c>
      <c r="E1125" t="s">
        <v>1863</v>
      </c>
      <c r="H1125" t="s">
        <v>162</v>
      </c>
      <c r="J1125" s="23">
        <v>553006300053</v>
      </c>
      <c r="K1125">
        <v>910</v>
      </c>
      <c r="L1125" t="s">
        <v>1867</v>
      </c>
      <c r="M1125">
        <v>197910</v>
      </c>
      <c r="O1125">
        <v>0</v>
      </c>
      <c r="P1125" t="s">
        <v>54</v>
      </c>
      <c r="Q1125" t="s">
        <v>124</v>
      </c>
      <c r="S1125">
        <v>0</v>
      </c>
      <c r="V1125" s="22">
        <v>26458</v>
      </c>
    </row>
    <row r="1126" spans="1:22" x14ac:dyDescent="0.3">
      <c r="A1126" t="s">
        <v>1868</v>
      </c>
      <c r="E1126" t="s">
        <v>1869</v>
      </c>
      <c r="H1126" t="s">
        <v>162</v>
      </c>
      <c r="J1126" s="23">
        <v>457006300010</v>
      </c>
      <c r="K1126">
        <v>615</v>
      </c>
      <c r="L1126" t="s">
        <v>1870</v>
      </c>
      <c r="M1126">
        <v>199510</v>
      </c>
      <c r="O1126">
        <v>0</v>
      </c>
      <c r="P1126" t="s">
        <v>54</v>
      </c>
      <c r="Q1126">
        <v>20310</v>
      </c>
      <c r="S1126">
        <v>0</v>
      </c>
      <c r="V1126" s="22">
        <v>424433.28</v>
      </c>
    </row>
    <row r="1127" spans="1:22" x14ac:dyDescent="0.3">
      <c r="A1127" t="s">
        <v>1868</v>
      </c>
      <c r="E1127" t="s">
        <v>1869</v>
      </c>
      <c r="H1127" t="s">
        <v>162</v>
      </c>
      <c r="J1127" s="23">
        <v>557006300010</v>
      </c>
      <c r="K1127">
        <v>615</v>
      </c>
      <c r="L1127" t="s">
        <v>1871</v>
      </c>
      <c r="M1127">
        <v>199510</v>
      </c>
      <c r="O1127">
        <v>0</v>
      </c>
      <c r="P1127" t="s">
        <v>54</v>
      </c>
      <c r="Q1127" t="s">
        <v>124</v>
      </c>
      <c r="S1127">
        <v>0</v>
      </c>
      <c r="V1127" s="22">
        <v>256422</v>
      </c>
    </row>
    <row r="1128" spans="1:22" x14ac:dyDescent="0.3">
      <c r="A1128" t="s">
        <v>1872</v>
      </c>
      <c r="E1128" t="s">
        <v>1869</v>
      </c>
      <c r="H1128" t="s">
        <v>162</v>
      </c>
      <c r="J1128" s="23">
        <v>457006300010</v>
      </c>
      <c r="K1128">
        <v>270</v>
      </c>
      <c r="L1128" t="s">
        <v>1873</v>
      </c>
      <c r="M1128">
        <v>199510</v>
      </c>
      <c r="O1128">
        <v>0</v>
      </c>
      <c r="P1128" t="s">
        <v>54</v>
      </c>
      <c r="Q1128">
        <v>20310</v>
      </c>
      <c r="S1128">
        <v>0</v>
      </c>
      <c r="V1128" s="22">
        <v>3539.9</v>
      </c>
    </row>
    <row r="1129" spans="1:22" x14ac:dyDescent="0.3">
      <c r="A1129" t="s">
        <v>1872</v>
      </c>
      <c r="E1129" t="s">
        <v>1869</v>
      </c>
      <c r="H1129" t="s">
        <v>162</v>
      </c>
      <c r="J1129" s="23">
        <v>557006300010</v>
      </c>
      <c r="K1129">
        <v>270</v>
      </c>
      <c r="L1129" t="s">
        <v>1874</v>
      </c>
      <c r="M1129">
        <v>199510</v>
      </c>
      <c r="O1129">
        <v>0</v>
      </c>
      <c r="P1129" t="s">
        <v>54</v>
      </c>
      <c r="Q1129" t="s">
        <v>124</v>
      </c>
      <c r="S1129">
        <v>0</v>
      </c>
      <c r="V1129" s="22">
        <v>2138</v>
      </c>
    </row>
    <row r="1130" spans="1:22" x14ac:dyDescent="0.3">
      <c r="A1130" t="s">
        <v>1875</v>
      </c>
      <c r="H1130" t="s">
        <v>162</v>
      </c>
      <c r="J1130" s="23">
        <v>457006300034</v>
      </c>
      <c r="K1130">
        <v>615</v>
      </c>
      <c r="L1130" t="s">
        <v>1876</v>
      </c>
      <c r="M1130">
        <v>200211</v>
      </c>
      <c r="O1130">
        <v>0</v>
      </c>
      <c r="P1130" t="s">
        <v>54</v>
      </c>
      <c r="Q1130">
        <v>20310</v>
      </c>
      <c r="S1130">
        <v>0</v>
      </c>
      <c r="V1130" s="22">
        <v>519171.49</v>
      </c>
    </row>
    <row r="1131" spans="1:22" x14ac:dyDescent="0.3">
      <c r="A1131" t="s">
        <v>1875</v>
      </c>
      <c r="H1131" t="s">
        <v>162</v>
      </c>
      <c r="J1131" s="23">
        <v>557006300034</v>
      </c>
      <c r="K1131">
        <v>615</v>
      </c>
      <c r="L1131" t="s">
        <v>1877</v>
      </c>
      <c r="M1131">
        <v>200211</v>
      </c>
      <c r="O1131">
        <v>0</v>
      </c>
      <c r="P1131" t="s">
        <v>54</v>
      </c>
      <c r="Q1131" t="s">
        <v>124</v>
      </c>
      <c r="S1131">
        <v>0</v>
      </c>
      <c r="V1131" s="22">
        <v>313659</v>
      </c>
    </row>
    <row r="1132" spans="1:22" x14ac:dyDescent="0.3">
      <c r="A1132" t="s">
        <v>1878</v>
      </c>
      <c r="E1132" t="s">
        <v>1869</v>
      </c>
      <c r="H1132" t="s">
        <v>162</v>
      </c>
      <c r="J1132" s="23">
        <v>457006300010</v>
      </c>
      <c r="K1132">
        <v>670</v>
      </c>
      <c r="L1132" t="s">
        <v>1879</v>
      </c>
      <c r="M1132">
        <v>199510</v>
      </c>
      <c r="O1132">
        <v>0</v>
      </c>
      <c r="P1132" t="s">
        <v>54</v>
      </c>
      <c r="Q1132">
        <v>20310</v>
      </c>
      <c r="S1132">
        <v>0</v>
      </c>
      <c r="V1132" s="22">
        <v>1919.74</v>
      </c>
    </row>
    <row r="1133" spans="1:22" x14ac:dyDescent="0.3">
      <c r="A1133" t="s">
        <v>1880</v>
      </c>
      <c r="E1133" t="s">
        <v>1869</v>
      </c>
      <c r="H1133" t="s">
        <v>162</v>
      </c>
      <c r="J1133" s="23">
        <v>457006300010</v>
      </c>
      <c r="K1133">
        <v>780</v>
      </c>
      <c r="L1133" t="s">
        <v>1881</v>
      </c>
      <c r="M1133">
        <v>199510</v>
      </c>
      <c r="O1133">
        <v>0</v>
      </c>
      <c r="P1133" t="s">
        <v>54</v>
      </c>
      <c r="Q1133">
        <v>20310</v>
      </c>
      <c r="S1133">
        <v>0</v>
      </c>
      <c r="V1133" s="22">
        <v>175173.69</v>
      </c>
    </row>
    <row r="1134" spans="1:22" x14ac:dyDescent="0.3">
      <c r="A1134" t="s">
        <v>1880</v>
      </c>
      <c r="E1134" t="s">
        <v>1869</v>
      </c>
      <c r="H1134" t="s">
        <v>162</v>
      </c>
      <c r="J1134" s="23">
        <v>557006300010</v>
      </c>
      <c r="K1134">
        <v>780</v>
      </c>
      <c r="L1134" t="s">
        <v>1882</v>
      </c>
      <c r="M1134">
        <v>199510</v>
      </c>
      <c r="O1134">
        <v>0</v>
      </c>
      <c r="P1134" t="s">
        <v>54</v>
      </c>
      <c r="Q1134" t="s">
        <v>124</v>
      </c>
      <c r="S1134">
        <v>0</v>
      </c>
      <c r="V1134" s="22">
        <v>105832</v>
      </c>
    </row>
    <row r="1135" spans="1:22" x14ac:dyDescent="0.3">
      <c r="A1135" t="s">
        <v>1883</v>
      </c>
      <c r="E1135" t="s">
        <v>1740</v>
      </c>
      <c r="H1135" t="s">
        <v>162</v>
      </c>
      <c r="J1135" s="23">
        <v>557006300090</v>
      </c>
      <c r="K1135">
        <v>780</v>
      </c>
      <c r="L1135" t="s">
        <v>1884</v>
      </c>
      <c r="M1135">
        <v>201112</v>
      </c>
      <c r="O1135">
        <v>0</v>
      </c>
      <c r="P1135" t="s">
        <v>54</v>
      </c>
      <c r="Q1135" t="s">
        <v>124</v>
      </c>
      <c r="S1135">
        <v>0</v>
      </c>
      <c r="V1135" s="22">
        <v>11487.8</v>
      </c>
    </row>
    <row r="1136" spans="1:22" x14ac:dyDescent="0.3">
      <c r="A1136" t="s">
        <v>1885</v>
      </c>
      <c r="E1136" t="s">
        <v>1886</v>
      </c>
      <c r="H1136" t="s">
        <v>162</v>
      </c>
      <c r="J1136" s="23">
        <v>457006300064</v>
      </c>
      <c r="K1136">
        <v>615</v>
      </c>
      <c r="L1136" t="s">
        <v>1887</v>
      </c>
      <c r="M1136">
        <v>201012</v>
      </c>
      <c r="O1136">
        <v>0</v>
      </c>
      <c r="P1136" t="s">
        <v>54</v>
      </c>
      <c r="Q1136">
        <v>20310</v>
      </c>
      <c r="S1136">
        <v>0</v>
      </c>
      <c r="V1136" s="22">
        <v>13250.97</v>
      </c>
    </row>
    <row r="1137" spans="1:22" x14ac:dyDescent="0.3">
      <c r="A1137" t="s">
        <v>1888</v>
      </c>
      <c r="E1137" t="s">
        <v>1889</v>
      </c>
      <c r="H1137" t="s">
        <v>162</v>
      </c>
      <c r="J1137" s="23">
        <v>557006300064</v>
      </c>
      <c r="K1137">
        <v>615</v>
      </c>
      <c r="L1137" t="s">
        <v>1890</v>
      </c>
      <c r="M1137">
        <v>201012</v>
      </c>
      <c r="O1137">
        <v>0</v>
      </c>
      <c r="P1137" t="s">
        <v>54</v>
      </c>
      <c r="Q1137" t="s">
        <v>124</v>
      </c>
      <c r="S1137">
        <v>0</v>
      </c>
      <c r="V1137" s="22">
        <v>8004.99</v>
      </c>
    </row>
    <row r="1138" spans="1:22" x14ac:dyDescent="0.3">
      <c r="A1138" t="s">
        <v>1891</v>
      </c>
      <c r="E1138" t="s">
        <v>161</v>
      </c>
      <c r="H1138" t="s">
        <v>162</v>
      </c>
      <c r="J1138" s="23">
        <v>453006300654</v>
      </c>
      <c r="K1138">
        <v>910</v>
      </c>
      <c r="L1138" t="s">
        <v>1892</v>
      </c>
      <c r="M1138">
        <v>201809</v>
      </c>
      <c r="O1138">
        <v>0</v>
      </c>
      <c r="P1138" t="s">
        <v>54</v>
      </c>
      <c r="Q1138">
        <v>20310</v>
      </c>
      <c r="S1138">
        <v>0</v>
      </c>
      <c r="V1138" s="22">
        <v>23642.01</v>
      </c>
    </row>
    <row r="1139" spans="1:22" x14ac:dyDescent="0.3">
      <c r="A1139" t="s">
        <v>1891</v>
      </c>
      <c r="E1139" t="s">
        <v>161</v>
      </c>
      <c r="H1139" t="s">
        <v>162</v>
      </c>
      <c r="J1139" s="23">
        <v>553006300654</v>
      </c>
      <c r="K1139">
        <v>910</v>
      </c>
      <c r="L1139" t="s">
        <v>1893</v>
      </c>
      <c r="M1139">
        <v>201809</v>
      </c>
      <c r="O1139">
        <v>0</v>
      </c>
      <c r="P1139" t="s">
        <v>54</v>
      </c>
      <c r="Q1139" t="s">
        <v>124</v>
      </c>
      <c r="S1139">
        <v>0</v>
      </c>
      <c r="V1139" s="22">
        <v>37733.11</v>
      </c>
    </row>
    <row r="1140" spans="1:22" x14ac:dyDescent="0.3">
      <c r="A1140" t="s">
        <v>1894</v>
      </c>
      <c r="E1140" t="s">
        <v>161</v>
      </c>
      <c r="H1140" t="s">
        <v>162</v>
      </c>
      <c r="J1140" s="23">
        <v>553006300653</v>
      </c>
      <c r="K1140">
        <v>910</v>
      </c>
      <c r="L1140" t="s">
        <v>1895</v>
      </c>
      <c r="M1140">
        <v>201809</v>
      </c>
      <c r="O1140">
        <v>0</v>
      </c>
      <c r="P1140" t="s">
        <v>54</v>
      </c>
      <c r="Q1140" t="s">
        <v>124</v>
      </c>
      <c r="S1140">
        <v>0</v>
      </c>
      <c r="V1140" s="22">
        <v>55217.58</v>
      </c>
    </row>
    <row r="1141" spans="1:22" x14ac:dyDescent="0.3">
      <c r="A1141" t="s">
        <v>1896</v>
      </c>
      <c r="E1141" t="s">
        <v>191</v>
      </c>
      <c r="H1141" t="s">
        <v>139</v>
      </c>
      <c r="J1141" s="23">
        <v>452006400231</v>
      </c>
      <c r="K1141">
        <v>764</v>
      </c>
      <c r="L1141" t="s">
        <v>1897</v>
      </c>
      <c r="M1141">
        <v>201412</v>
      </c>
      <c r="O1141">
        <v>0</v>
      </c>
      <c r="P1141" t="s">
        <v>1898</v>
      </c>
      <c r="Q1141">
        <v>20310</v>
      </c>
      <c r="S1141">
        <v>0</v>
      </c>
      <c r="V1141" s="22">
        <v>38962.5</v>
      </c>
    </row>
    <row r="1142" spans="1:22" x14ac:dyDescent="0.3">
      <c r="A1142" t="s">
        <v>1896</v>
      </c>
      <c r="E1142" t="s">
        <v>191</v>
      </c>
      <c r="H1142" t="s">
        <v>139</v>
      </c>
      <c r="J1142" s="23">
        <v>552006400231</v>
      </c>
      <c r="K1142">
        <v>764</v>
      </c>
      <c r="L1142" t="s">
        <v>1899</v>
      </c>
      <c r="M1142">
        <v>201412</v>
      </c>
      <c r="O1142">
        <v>0</v>
      </c>
      <c r="P1142" t="s">
        <v>1898</v>
      </c>
      <c r="Q1142" t="s">
        <v>124</v>
      </c>
      <c r="S1142">
        <v>0</v>
      </c>
      <c r="V1142" s="22">
        <v>23537.5</v>
      </c>
    </row>
    <row r="1143" spans="1:22" x14ac:dyDescent="0.3">
      <c r="A1143" t="s">
        <v>1900</v>
      </c>
      <c r="E1143" t="s">
        <v>191</v>
      </c>
      <c r="J1143" s="23">
        <v>453006400474</v>
      </c>
      <c r="K1143">
        <v>910</v>
      </c>
      <c r="L1143" t="s">
        <v>1901</v>
      </c>
      <c r="M1143">
        <v>201412</v>
      </c>
      <c r="O1143">
        <v>0</v>
      </c>
      <c r="P1143" t="s">
        <v>1898</v>
      </c>
      <c r="Q1143">
        <v>20310</v>
      </c>
      <c r="S1143">
        <v>0</v>
      </c>
      <c r="V1143" s="22">
        <v>9409.81</v>
      </c>
    </row>
    <row r="1144" spans="1:22" x14ac:dyDescent="0.3">
      <c r="A1144" t="s">
        <v>1900</v>
      </c>
      <c r="E1144" t="s">
        <v>191</v>
      </c>
      <c r="J1144" s="23">
        <v>553006400474</v>
      </c>
      <c r="K1144">
        <v>910</v>
      </c>
      <c r="L1144" t="s">
        <v>1902</v>
      </c>
      <c r="M1144">
        <v>201412</v>
      </c>
      <c r="O1144">
        <v>0</v>
      </c>
      <c r="P1144" t="s">
        <v>1898</v>
      </c>
      <c r="Q1144" t="s">
        <v>124</v>
      </c>
      <c r="S1144">
        <v>0</v>
      </c>
      <c r="V1144" s="22">
        <v>32337.360000000001</v>
      </c>
    </row>
    <row r="1145" spans="1:22" x14ac:dyDescent="0.3">
      <c r="A1145" t="s">
        <v>1903</v>
      </c>
      <c r="E1145" t="s">
        <v>1904</v>
      </c>
      <c r="J1145" s="23">
        <v>458006400001</v>
      </c>
      <c r="K1145">
        <v>1064</v>
      </c>
      <c r="L1145" t="s">
        <v>1905</v>
      </c>
      <c r="M1145">
        <v>196403</v>
      </c>
      <c r="O1145">
        <v>0</v>
      </c>
      <c r="P1145" t="s">
        <v>1898</v>
      </c>
      <c r="Q1145">
        <v>20310</v>
      </c>
      <c r="S1145" s="101">
        <v>122000</v>
      </c>
      <c r="U1145" t="s">
        <v>317</v>
      </c>
      <c r="V1145" s="22">
        <v>922906.04</v>
      </c>
    </row>
    <row r="1146" spans="1:22" x14ac:dyDescent="0.3">
      <c r="A1146" t="s">
        <v>1903</v>
      </c>
      <c r="E1146" t="s">
        <v>1906</v>
      </c>
      <c r="J1146" s="23">
        <v>558006400001</v>
      </c>
      <c r="K1146">
        <v>1064</v>
      </c>
      <c r="L1146" t="s">
        <v>1907</v>
      </c>
      <c r="M1146">
        <v>196403</v>
      </c>
      <c r="O1146">
        <v>0</v>
      </c>
      <c r="P1146" t="s">
        <v>1898</v>
      </c>
      <c r="Q1146" t="s">
        <v>124</v>
      </c>
      <c r="S1146" s="101">
        <v>122000</v>
      </c>
      <c r="U1146" t="s">
        <v>317</v>
      </c>
      <c r="V1146" s="22">
        <v>557575</v>
      </c>
    </row>
    <row r="1147" spans="1:22" x14ac:dyDescent="0.3">
      <c r="A1147" t="s">
        <v>1908</v>
      </c>
      <c r="E1147" t="s">
        <v>241</v>
      </c>
      <c r="J1147" s="23">
        <v>455006420131</v>
      </c>
      <c r="K1147">
        <v>1999</v>
      </c>
      <c r="L1147" t="s">
        <v>1909</v>
      </c>
      <c r="M1147">
        <v>199905</v>
      </c>
      <c r="O1147">
        <v>0</v>
      </c>
      <c r="P1147" t="s">
        <v>1898</v>
      </c>
      <c r="Q1147">
        <v>20310</v>
      </c>
      <c r="S1147">
        <v>1</v>
      </c>
      <c r="U1147" t="s">
        <v>132</v>
      </c>
      <c r="V1147" s="22">
        <v>12976.72</v>
      </c>
    </row>
    <row r="1148" spans="1:22" x14ac:dyDescent="0.3">
      <c r="A1148" t="s">
        <v>1908</v>
      </c>
      <c r="E1148" t="s">
        <v>241</v>
      </c>
      <c r="J1148" s="23">
        <v>455006420131</v>
      </c>
      <c r="K1148">
        <v>2004</v>
      </c>
      <c r="L1148" t="s">
        <v>1910</v>
      </c>
      <c r="M1148">
        <v>200412</v>
      </c>
      <c r="O1148">
        <v>0</v>
      </c>
      <c r="P1148" t="s">
        <v>1898</v>
      </c>
      <c r="Q1148">
        <v>20310</v>
      </c>
      <c r="S1148">
        <v>1</v>
      </c>
      <c r="U1148" t="s">
        <v>132</v>
      </c>
      <c r="V1148" s="22">
        <v>5351.67</v>
      </c>
    </row>
    <row r="1149" spans="1:22" x14ac:dyDescent="0.3">
      <c r="A1149" t="s">
        <v>1908</v>
      </c>
      <c r="E1149" t="s">
        <v>241</v>
      </c>
      <c r="J1149" s="23">
        <v>555006420131</v>
      </c>
      <c r="K1149">
        <v>1999</v>
      </c>
      <c r="L1149" t="s">
        <v>1911</v>
      </c>
      <c r="M1149">
        <v>199905</v>
      </c>
      <c r="O1149">
        <v>0</v>
      </c>
      <c r="P1149" t="s">
        <v>1898</v>
      </c>
      <c r="Q1149" t="s">
        <v>124</v>
      </c>
      <c r="S1149">
        <v>1</v>
      </c>
      <c r="U1149" t="s">
        <v>132</v>
      </c>
      <c r="V1149" s="22">
        <v>7840</v>
      </c>
    </row>
    <row r="1150" spans="1:22" x14ac:dyDescent="0.3">
      <c r="A1150" t="s">
        <v>1908</v>
      </c>
      <c r="E1150" t="s">
        <v>241</v>
      </c>
      <c r="J1150" s="23">
        <v>555006420131</v>
      </c>
      <c r="K1150">
        <v>2004</v>
      </c>
      <c r="L1150" t="s">
        <v>1912</v>
      </c>
      <c r="M1150">
        <v>200412</v>
      </c>
      <c r="O1150">
        <v>0</v>
      </c>
      <c r="P1150" t="s">
        <v>1898</v>
      </c>
      <c r="Q1150" t="s">
        <v>124</v>
      </c>
      <c r="S1150">
        <v>1</v>
      </c>
      <c r="U1150" t="s">
        <v>132</v>
      </c>
      <c r="V1150" s="22">
        <v>3234</v>
      </c>
    </row>
    <row r="1151" spans="1:22" x14ac:dyDescent="0.3">
      <c r="A1151" t="s">
        <v>1913</v>
      </c>
      <c r="E1151" t="s">
        <v>241</v>
      </c>
      <c r="J1151" s="23">
        <v>451006400001</v>
      </c>
      <c r="K1151">
        <v>1995</v>
      </c>
      <c r="L1151" t="s">
        <v>1914</v>
      </c>
      <c r="M1151">
        <v>199509</v>
      </c>
      <c r="O1151">
        <v>0</v>
      </c>
      <c r="P1151" t="s">
        <v>1898</v>
      </c>
      <c r="Q1151">
        <v>20310</v>
      </c>
      <c r="S1151">
        <v>0</v>
      </c>
      <c r="V1151" s="22">
        <v>169432.44</v>
      </c>
    </row>
    <row r="1152" spans="1:22" x14ac:dyDescent="0.3">
      <c r="A1152" t="s">
        <v>1913</v>
      </c>
      <c r="E1152" t="s">
        <v>241</v>
      </c>
      <c r="J1152" s="23">
        <v>551006400001</v>
      </c>
      <c r="K1152">
        <v>1995</v>
      </c>
      <c r="L1152" t="s">
        <v>1915</v>
      </c>
      <c r="M1152">
        <v>199509</v>
      </c>
      <c r="O1152">
        <v>0</v>
      </c>
      <c r="P1152" t="s">
        <v>1898</v>
      </c>
      <c r="Q1152" t="s">
        <v>124</v>
      </c>
      <c r="S1152">
        <v>0</v>
      </c>
      <c r="V1152" s="22">
        <v>102363</v>
      </c>
    </row>
    <row r="1153" spans="1:22" x14ac:dyDescent="0.3">
      <c r="A1153" t="s">
        <v>1916</v>
      </c>
      <c r="E1153" t="s">
        <v>241</v>
      </c>
      <c r="H1153" t="s">
        <v>139</v>
      </c>
      <c r="J1153" s="23">
        <v>557006400044</v>
      </c>
      <c r="K1153">
        <v>615</v>
      </c>
      <c r="L1153" t="s">
        <v>1917</v>
      </c>
      <c r="M1153">
        <v>200810</v>
      </c>
      <c r="O1153">
        <v>0</v>
      </c>
      <c r="P1153" t="s">
        <v>1898</v>
      </c>
      <c r="Q1153" t="s">
        <v>124</v>
      </c>
      <c r="S1153">
        <v>0</v>
      </c>
      <c r="V1153" s="22">
        <v>2700659.56</v>
      </c>
    </row>
    <row r="1154" spans="1:22" x14ac:dyDescent="0.3">
      <c r="A1154" t="s">
        <v>1918</v>
      </c>
      <c r="E1154" t="s">
        <v>241</v>
      </c>
      <c r="J1154" s="23">
        <v>455006401000</v>
      </c>
      <c r="K1154">
        <v>1078</v>
      </c>
      <c r="L1154" t="s">
        <v>1919</v>
      </c>
      <c r="M1154">
        <v>197709</v>
      </c>
      <c r="O1154">
        <v>0</v>
      </c>
      <c r="P1154" t="s">
        <v>1898</v>
      </c>
      <c r="Q1154">
        <v>20310</v>
      </c>
      <c r="S1154">
        <v>560</v>
      </c>
      <c r="U1154" t="s">
        <v>159</v>
      </c>
      <c r="V1154" s="22">
        <v>57747.09</v>
      </c>
    </row>
    <row r="1155" spans="1:22" x14ac:dyDescent="0.3">
      <c r="A1155" t="s">
        <v>1918</v>
      </c>
      <c r="E1155" t="s">
        <v>241</v>
      </c>
      <c r="J1155" s="23">
        <v>455006401000</v>
      </c>
      <c r="K1155">
        <v>2001</v>
      </c>
      <c r="L1155" t="s">
        <v>1920</v>
      </c>
      <c r="M1155">
        <v>200110</v>
      </c>
      <c r="O1155">
        <v>0</v>
      </c>
      <c r="P1155" t="s">
        <v>1898</v>
      </c>
      <c r="Q1155">
        <v>20310</v>
      </c>
      <c r="S1155">
        <v>473</v>
      </c>
      <c r="U1155" t="s">
        <v>159</v>
      </c>
      <c r="V1155" s="22">
        <v>60742.57</v>
      </c>
    </row>
    <row r="1156" spans="1:22" x14ac:dyDescent="0.3">
      <c r="A1156" t="s">
        <v>1918</v>
      </c>
      <c r="E1156" t="s">
        <v>241</v>
      </c>
      <c r="J1156" s="23">
        <v>555006401000</v>
      </c>
      <c r="K1156">
        <v>1078</v>
      </c>
      <c r="L1156" t="s">
        <v>1921</v>
      </c>
      <c r="M1156">
        <v>197709</v>
      </c>
      <c r="O1156">
        <v>0</v>
      </c>
      <c r="P1156" t="s">
        <v>1898</v>
      </c>
      <c r="Q1156" t="s">
        <v>124</v>
      </c>
      <c r="S1156">
        <v>560</v>
      </c>
      <c r="U1156" t="s">
        <v>159</v>
      </c>
      <c r="V1156" s="22">
        <v>34888</v>
      </c>
    </row>
    <row r="1157" spans="1:22" x14ac:dyDescent="0.3">
      <c r="A1157" t="s">
        <v>1918</v>
      </c>
      <c r="E1157" t="s">
        <v>241</v>
      </c>
      <c r="J1157" s="23">
        <v>555006401000</v>
      </c>
      <c r="K1157">
        <v>2001</v>
      </c>
      <c r="L1157" t="s">
        <v>1922</v>
      </c>
      <c r="M1157">
        <v>200110</v>
      </c>
      <c r="O1157">
        <v>0</v>
      </c>
      <c r="P1157" t="s">
        <v>1898</v>
      </c>
      <c r="Q1157" t="s">
        <v>124</v>
      </c>
      <c r="S1157">
        <v>473</v>
      </c>
      <c r="U1157" t="s">
        <v>159</v>
      </c>
      <c r="V1157" s="22">
        <v>36697.57</v>
      </c>
    </row>
    <row r="1158" spans="1:22" x14ac:dyDescent="0.3">
      <c r="A1158" t="s">
        <v>1918</v>
      </c>
      <c r="E1158" t="s">
        <v>241</v>
      </c>
      <c r="J1158" s="23">
        <v>555006401000</v>
      </c>
      <c r="K1158">
        <v>2008</v>
      </c>
      <c r="L1158" t="s">
        <v>1923</v>
      </c>
      <c r="M1158">
        <v>200811</v>
      </c>
      <c r="O1158">
        <v>0</v>
      </c>
      <c r="P1158" t="s">
        <v>1898</v>
      </c>
      <c r="Q1158" t="s">
        <v>124</v>
      </c>
      <c r="S1158">
        <v>80</v>
      </c>
      <c r="U1158" t="s">
        <v>159</v>
      </c>
      <c r="V1158" s="22">
        <v>759894.39</v>
      </c>
    </row>
    <row r="1159" spans="1:22" x14ac:dyDescent="0.3">
      <c r="A1159" t="s">
        <v>1924</v>
      </c>
      <c r="E1159" t="s">
        <v>241</v>
      </c>
      <c r="J1159" s="23">
        <v>555006401200</v>
      </c>
      <c r="K1159">
        <v>2008</v>
      </c>
      <c r="L1159" t="s">
        <v>1925</v>
      </c>
      <c r="M1159">
        <v>200811</v>
      </c>
      <c r="O1159">
        <v>0</v>
      </c>
      <c r="P1159" t="s">
        <v>1898</v>
      </c>
      <c r="Q1159" t="s">
        <v>124</v>
      </c>
      <c r="S1159">
        <v>384</v>
      </c>
      <c r="U1159" t="s">
        <v>159</v>
      </c>
      <c r="V1159" s="22">
        <v>23787.919999999998</v>
      </c>
    </row>
    <row r="1160" spans="1:22" x14ac:dyDescent="0.3">
      <c r="A1160" t="s">
        <v>1926</v>
      </c>
      <c r="E1160" t="s">
        <v>241</v>
      </c>
      <c r="J1160" s="23">
        <v>555006401600</v>
      </c>
      <c r="K1160">
        <v>2008</v>
      </c>
      <c r="L1160" t="s">
        <v>1927</v>
      </c>
      <c r="M1160">
        <v>200811</v>
      </c>
      <c r="O1160">
        <v>0</v>
      </c>
      <c r="P1160" t="s">
        <v>1898</v>
      </c>
      <c r="Q1160" t="s">
        <v>124</v>
      </c>
      <c r="S1160">
        <v>106</v>
      </c>
      <c r="U1160" t="s">
        <v>159</v>
      </c>
      <c r="V1160" s="22">
        <v>44941.72</v>
      </c>
    </row>
    <row r="1161" spans="1:22" x14ac:dyDescent="0.3">
      <c r="A1161" t="s">
        <v>1928</v>
      </c>
      <c r="E1161" t="s">
        <v>241</v>
      </c>
      <c r="J1161" s="23">
        <v>455006402000</v>
      </c>
      <c r="K1161">
        <v>1078</v>
      </c>
      <c r="L1161" t="s">
        <v>1929</v>
      </c>
      <c r="M1161">
        <v>197709</v>
      </c>
      <c r="O1161">
        <v>0</v>
      </c>
      <c r="P1161" t="s">
        <v>1898</v>
      </c>
      <c r="Q1161">
        <v>20310</v>
      </c>
      <c r="S1161">
        <v>133</v>
      </c>
      <c r="U1161" t="s">
        <v>159</v>
      </c>
      <c r="V1161" s="22">
        <v>46289.5</v>
      </c>
    </row>
    <row r="1162" spans="1:22" x14ac:dyDescent="0.3">
      <c r="A1162" t="s">
        <v>1928</v>
      </c>
      <c r="E1162" t="s">
        <v>241</v>
      </c>
      <c r="J1162" s="23">
        <v>455006402000</v>
      </c>
      <c r="K1162">
        <v>2001</v>
      </c>
      <c r="L1162" t="s">
        <v>1930</v>
      </c>
      <c r="M1162">
        <v>200110</v>
      </c>
      <c r="O1162">
        <v>0</v>
      </c>
      <c r="P1162" t="s">
        <v>1898</v>
      </c>
      <c r="Q1162">
        <v>20310</v>
      </c>
      <c r="S1162">
        <v>484</v>
      </c>
      <c r="U1162" t="s">
        <v>159</v>
      </c>
      <c r="V1162" s="22">
        <v>801632.04</v>
      </c>
    </row>
    <row r="1163" spans="1:22" x14ac:dyDescent="0.3">
      <c r="A1163" t="s">
        <v>1928</v>
      </c>
      <c r="E1163" t="s">
        <v>241</v>
      </c>
      <c r="J1163" s="23">
        <v>555006402000</v>
      </c>
      <c r="K1163">
        <v>1078</v>
      </c>
      <c r="L1163" t="s">
        <v>1931</v>
      </c>
      <c r="M1163">
        <v>197709</v>
      </c>
      <c r="O1163">
        <v>0</v>
      </c>
      <c r="P1163" t="s">
        <v>1898</v>
      </c>
      <c r="Q1163" t="s">
        <v>124</v>
      </c>
      <c r="S1163">
        <v>133</v>
      </c>
      <c r="U1163" t="s">
        <v>159</v>
      </c>
      <c r="V1163" s="22">
        <v>27966</v>
      </c>
    </row>
    <row r="1164" spans="1:22" x14ac:dyDescent="0.3">
      <c r="A1164" t="s">
        <v>1928</v>
      </c>
      <c r="E1164" t="s">
        <v>241</v>
      </c>
      <c r="J1164" s="23">
        <v>555006402000</v>
      </c>
      <c r="K1164">
        <v>2001</v>
      </c>
      <c r="L1164" t="s">
        <v>1932</v>
      </c>
      <c r="M1164">
        <v>200110</v>
      </c>
      <c r="O1164">
        <v>0</v>
      </c>
      <c r="P1164" t="s">
        <v>1898</v>
      </c>
      <c r="Q1164" t="s">
        <v>124</v>
      </c>
      <c r="S1164">
        <v>484</v>
      </c>
      <c r="U1164" t="s">
        <v>159</v>
      </c>
      <c r="V1164" s="22">
        <v>484307</v>
      </c>
    </row>
    <row r="1165" spans="1:22" x14ac:dyDescent="0.3">
      <c r="A1165" t="s">
        <v>1933</v>
      </c>
      <c r="E1165" t="s">
        <v>1934</v>
      </c>
      <c r="J1165" s="23">
        <v>453006400140</v>
      </c>
      <c r="K1165">
        <v>910</v>
      </c>
      <c r="L1165" t="s">
        <v>1935</v>
      </c>
      <c r="M1165">
        <v>194812</v>
      </c>
      <c r="O1165">
        <v>0</v>
      </c>
      <c r="P1165" t="s">
        <v>1898</v>
      </c>
      <c r="Q1165">
        <v>20310</v>
      </c>
      <c r="S1165">
        <v>0</v>
      </c>
      <c r="V1165" s="22">
        <v>81379.429999999993</v>
      </c>
    </row>
    <row r="1166" spans="1:22" x14ac:dyDescent="0.3">
      <c r="A1166" t="s">
        <v>1933</v>
      </c>
      <c r="E1166" t="s">
        <v>1934</v>
      </c>
      <c r="J1166" s="23">
        <v>553006400140</v>
      </c>
      <c r="K1166">
        <v>910</v>
      </c>
      <c r="L1166" t="s">
        <v>1936</v>
      </c>
      <c r="M1166">
        <v>194812</v>
      </c>
      <c r="O1166">
        <v>0</v>
      </c>
      <c r="P1166" t="s">
        <v>1898</v>
      </c>
      <c r="Q1166" t="s">
        <v>124</v>
      </c>
      <c r="S1166">
        <v>0</v>
      </c>
      <c r="V1166" s="22">
        <v>49166</v>
      </c>
    </row>
    <row r="1167" spans="1:22" x14ac:dyDescent="0.3">
      <c r="A1167" t="s">
        <v>1933</v>
      </c>
      <c r="E1167" t="s">
        <v>1934</v>
      </c>
      <c r="J1167" s="23">
        <v>553006400483</v>
      </c>
      <c r="K1167">
        <v>910</v>
      </c>
      <c r="L1167" t="s">
        <v>1937</v>
      </c>
      <c r="M1167">
        <v>201701</v>
      </c>
      <c r="O1167">
        <v>0</v>
      </c>
      <c r="P1167" t="s">
        <v>1898</v>
      </c>
      <c r="Q1167" t="s">
        <v>124</v>
      </c>
      <c r="S1167">
        <v>0</v>
      </c>
      <c r="V1167" s="22">
        <v>147644.41</v>
      </c>
    </row>
    <row r="1168" spans="1:22" x14ac:dyDescent="0.3">
      <c r="A1168" t="s">
        <v>1938</v>
      </c>
      <c r="E1168" t="s">
        <v>1934</v>
      </c>
      <c r="J1168" s="23">
        <v>453006400242</v>
      </c>
      <c r="K1168">
        <v>910</v>
      </c>
      <c r="L1168" t="s">
        <v>1939</v>
      </c>
      <c r="M1168">
        <v>197707</v>
      </c>
      <c r="O1168">
        <v>0</v>
      </c>
      <c r="P1168" t="s">
        <v>1898</v>
      </c>
      <c r="Q1168">
        <v>20310</v>
      </c>
      <c r="S1168">
        <v>0</v>
      </c>
      <c r="V1168" s="22">
        <v>401239.76</v>
      </c>
    </row>
    <row r="1169" spans="1:22" x14ac:dyDescent="0.3">
      <c r="A1169" t="s">
        <v>1938</v>
      </c>
      <c r="E1169" t="s">
        <v>1934</v>
      </c>
      <c r="J1169" s="23">
        <v>553006400242</v>
      </c>
      <c r="K1169">
        <v>910</v>
      </c>
      <c r="L1169" t="s">
        <v>1940</v>
      </c>
      <c r="M1169">
        <v>197707</v>
      </c>
      <c r="O1169">
        <v>0</v>
      </c>
      <c r="P1169" t="s">
        <v>1898</v>
      </c>
      <c r="Q1169" t="s">
        <v>124</v>
      </c>
      <c r="S1169">
        <v>0</v>
      </c>
      <c r="V1169" s="22">
        <v>242409</v>
      </c>
    </row>
    <row r="1170" spans="1:22" x14ac:dyDescent="0.3">
      <c r="A1170" t="s">
        <v>1938</v>
      </c>
      <c r="E1170" t="s">
        <v>1934</v>
      </c>
      <c r="J1170" s="23">
        <v>553006400464</v>
      </c>
      <c r="K1170">
        <v>910</v>
      </c>
      <c r="L1170" t="s">
        <v>1941</v>
      </c>
      <c r="M1170">
        <v>201409</v>
      </c>
      <c r="O1170">
        <v>0</v>
      </c>
      <c r="P1170" t="s">
        <v>1898</v>
      </c>
      <c r="Q1170" t="s">
        <v>124</v>
      </c>
      <c r="S1170">
        <v>0</v>
      </c>
      <c r="V1170" s="22">
        <v>29409.05</v>
      </c>
    </row>
    <row r="1171" spans="1:22" x14ac:dyDescent="0.3">
      <c r="A1171" t="s">
        <v>1938</v>
      </c>
      <c r="E1171" t="s">
        <v>1934</v>
      </c>
      <c r="J1171" s="23">
        <v>553006400484</v>
      </c>
      <c r="K1171">
        <v>910</v>
      </c>
      <c r="L1171" t="s">
        <v>1942</v>
      </c>
      <c r="M1171">
        <v>201701</v>
      </c>
      <c r="O1171">
        <v>0</v>
      </c>
      <c r="P1171" t="s">
        <v>1898</v>
      </c>
      <c r="Q1171" t="s">
        <v>124</v>
      </c>
      <c r="S1171">
        <v>0</v>
      </c>
      <c r="V1171" s="22">
        <v>147644.41</v>
      </c>
    </row>
    <row r="1172" spans="1:22" x14ac:dyDescent="0.3">
      <c r="A1172" t="s">
        <v>1943</v>
      </c>
      <c r="E1172" t="s">
        <v>1944</v>
      </c>
      <c r="J1172" s="23">
        <v>453006400243</v>
      </c>
      <c r="K1172">
        <v>910</v>
      </c>
      <c r="L1172" t="s">
        <v>1945</v>
      </c>
      <c r="M1172">
        <v>197708</v>
      </c>
      <c r="O1172">
        <v>0</v>
      </c>
      <c r="P1172" t="s">
        <v>1898</v>
      </c>
      <c r="Q1172">
        <v>20310</v>
      </c>
      <c r="S1172">
        <v>0</v>
      </c>
      <c r="V1172" s="22">
        <v>351687.73</v>
      </c>
    </row>
    <row r="1173" spans="1:22" x14ac:dyDescent="0.3">
      <c r="A1173" t="s">
        <v>1943</v>
      </c>
      <c r="E1173" t="s">
        <v>1944</v>
      </c>
      <c r="J1173" s="23">
        <v>553006400243</v>
      </c>
      <c r="K1173">
        <v>910</v>
      </c>
      <c r="L1173" t="s">
        <v>1946</v>
      </c>
      <c r="M1173">
        <v>197708</v>
      </c>
      <c r="O1173">
        <v>0</v>
      </c>
      <c r="P1173" t="s">
        <v>1898</v>
      </c>
      <c r="Q1173" t="s">
        <v>124</v>
      </c>
      <c r="S1173">
        <v>0</v>
      </c>
      <c r="V1173" s="22">
        <v>212473</v>
      </c>
    </row>
    <row r="1174" spans="1:22" x14ac:dyDescent="0.3">
      <c r="A1174" t="s">
        <v>1943</v>
      </c>
      <c r="E1174" t="s">
        <v>1944</v>
      </c>
      <c r="J1174" s="23">
        <v>553006400485</v>
      </c>
      <c r="K1174">
        <v>910</v>
      </c>
      <c r="L1174" t="s">
        <v>1947</v>
      </c>
      <c r="M1174">
        <v>201701</v>
      </c>
      <c r="O1174">
        <v>0</v>
      </c>
      <c r="P1174" t="s">
        <v>1898</v>
      </c>
      <c r="Q1174" t="s">
        <v>124</v>
      </c>
      <c r="S1174">
        <v>0</v>
      </c>
      <c r="V1174" s="22">
        <v>147644.41</v>
      </c>
    </row>
    <row r="1175" spans="1:22" x14ac:dyDescent="0.3">
      <c r="A1175" t="s">
        <v>1948</v>
      </c>
      <c r="E1175" t="s">
        <v>1934</v>
      </c>
      <c r="J1175" s="23">
        <v>453006400244</v>
      </c>
      <c r="K1175">
        <v>910</v>
      </c>
      <c r="L1175" t="s">
        <v>1949</v>
      </c>
      <c r="M1175">
        <v>199512</v>
      </c>
      <c r="O1175">
        <v>0</v>
      </c>
      <c r="P1175" t="s">
        <v>1898</v>
      </c>
      <c r="Q1175">
        <v>20310</v>
      </c>
      <c r="S1175">
        <v>0</v>
      </c>
      <c r="V1175" s="22">
        <v>257212.41</v>
      </c>
    </row>
    <row r="1176" spans="1:22" x14ac:dyDescent="0.3">
      <c r="A1176" t="s">
        <v>1948</v>
      </c>
      <c r="E1176" t="s">
        <v>1934</v>
      </c>
      <c r="J1176" s="23">
        <v>553006400244</v>
      </c>
      <c r="K1176">
        <v>910</v>
      </c>
      <c r="L1176" t="s">
        <v>1950</v>
      </c>
      <c r="M1176">
        <v>199512</v>
      </c>
      <c r="O1176">
        <v>0</v>
      </c>
      <c r="P1176" t="s">
        <v>1898</v>
      </c>
      <c r="Q1176" t="s">
        <v>124</v>
      </c>
      <c r="S1176">
        <v>0</v>
      </c>
      <c r="V1176" s="22">
        <v>155395</v>
      </c>
    </row>
    <row r="1177" spans="1:22" x14ac:dyDescent="0.3">
      <c r="A1177" t="s">
        <v>1951</v>
      </c>
      <c r="E1177" t="s">
        <v>1934</v>
      </c>
      <c r="J1177" s="23">
        <v>553006400486</v>
      </c>
      <c r="K1177">
        <v>910</v>
      </c>
      <c r="L1177" t="s">
        <v>1952</v>
      </c>
      <c r="M1177">
        <v>201701</v>
      </c>
      <c r="O1177">
        <v>0</v>
      </c>
      <c r="P1177" t="s">
        <v>1898</v>
      </c>
      <c r="Q1177" t="s">
        <v>124</v>
      </c>
      <c r="S1177">
        <v>0</v>
      </c>
      <c r="V1177" s="22">
        <v>147644.41</v>
      </c>
    </row>
    <row r="1178" spans="1:22" x14ac:dyDescent="0.3">
      <c r="A1178" t="s">
        <v>1953</v>
      </c>
      <c r="E1178" t="s">
        <v>1934</v>
      </c>
      <c r="J1178" s="23">
        <v>453006400244</v>
      </c>
      <c r="K1178">
        <v>780</v>
      </c>
      <c r="L1178" t="s">
        <v>1954</v>
      </c>
      <c r="M1178">
        <v>199512</v>
      </c>
      <c r="O1178">
        <v>0</v>
      </c>
      <c r="P1178" t="s">
        <v>1898</v>
      </c>
      <c r="Q1178">
        <v>20310</v>
      </c>
      <c r="S1178">
        <v>0</v>
      </c>
      <c r="V1178" s="22">
        <v>8537.56</v>
      </c>
    </row>
    <row r="1179" spans="1:22" x14ac:dyDescent="0.3">
      <c r="A1179" t="s">
        <v>1953</v>
      </c>
      <c r="E1179" t="s">
        <v>1934</v>
      </c>
      <c r="J1179" s="23">
        <v>553006400244</v>
      </c>
      <c r="K1179">
        <v>780</v>
      </c>
      <c r="L1179" t="s">
        <v>1955</v>
      </c>
      <c r="M1179">
        <v>199512</v>
      </c>
      <c r="O1179">
        <v>0</v>
      </c>
      <c r="P1179" t="s">
        <v>1898</v>
      </c>
      <c r="Q1179" t="s">
        <v>124</v>
      </c>
      <c r="S1179">
        <v>0</v>
      </c>
      <c r="V1179" s="22">
        <v>5158</v>
      </c>
    </row>
    <row r="1180" spans="1:22" x14ac:dyDescent="0.3">
      <c r="A1180" t="s">
        <v>1953</v>
      </c>
      <c r="E1180" t="s">
        <v>1934</v>
      </c>
      <c r="J1180" s="23">
        <v>553006400465</v>
      </c>
      <c r="K1180">
        <v>910</v>
      </c>
      <c r="L1180" t="s">
        <v>1956</v>
      </c>
      <c r="M1180">
        <v>201409</v>
      </c>
      <c r="O1180">
        <v>0</v>
      </c>
      <c r="P1180" t="s">
        <v>1898</v>
      </c>
      <c r="Q1180" t="s">
        <v>124</v>
      </c>
      <c r="S1180">
        <v>0</v>
      </c>
      <c r="V1180" s="22">
        <v>29409.040000000001</v>
      </c>
    </row>
    <row r="1181" spans="1:22" x14ac:dyDescent="0.3">
      <c r="A1181" t="s">
        <v>1957</v>
      </c>
      <c r="E1181" t="s">
        <v>1934</v>
      </c>
      <c r="J1181" s="23">
        <v>453006400245</v>
      </c>
      <c r="K1181">
        <v>910</v>
      </c>
      <c r="L1181" t="s">
        <v>1958</v>
      </c>
      <c r="M1181">
        <v>197709</v>
      </c>
      <c r="O1181">
        <v>0</v>
      </c>
      <c r="P1181" t="s">
        <v>1898</v>
      </c>
      <c r="Q1181">
        <v>20310</v>
      </c>
      <c r="S1181">
        <v>0</v>
      </c>
      <c r="V1181" s="22">
        <v>324104.78000000003</v>
      </c>
    </row>
    <row r="1182" spans="1:22" x14ac:dyDescent="0.3">
      <c r="A1182" t="s">
        <v>1957</v>
      </c>
      <c r="E1182" t="s">
        <v>1934</v>
      </c>
      <c r="J1182" s="23">
        <v>553006400245</v>
      </c>
      <c r="K1182">
        <v>910</v>
      </c>
      <c r="L1182" t="s">
        <v>1959</v>
      </c>
      <c r="M1182">
        <v>197709</v>
      </c>
      <c r="O1182">
        <v>0</v>
      </c>
      <c r="P1182" t="s">
        <v>1898</v>
      </c>
      <c r="Q1182" t="s">
        <v>124</v>
      </c>
      <c r="S1182">
        <v>0</v>
      </c>
      <c r="V1182" s="22">
        <v>195809</v>
      </c>
    </row>
    <row r="1183" spans="1:22" x14ac:dyDescent="0.3">
      <c r="A1183" t="s">
        <v>1957</v>
      </c>
      <c r="E1183" t="s">
        <v>1934</v>
      </c>
      <c r="J1183" s="23">
        <v>553006400487</v>
      </c>
      <c r="K1183">
        <v>910</v>
      </c>
      <c r="L1183" t="s">
        <v>1960</v>
      </c>
      <c r="M1183">
        <v>201701</v>
      </c>
      <c r="O1183">
        <v>0</v>
      </c>
      <c r="P1183" t="s">
        <v>1898</v>
      </c>
      <c r="Q1183" t="s">
        <v>124</v>
      </c>
      <c r="S1183">
        <v>0</v>
      </c>
      <c r="V1183" s="22">
        <v>147644.41</v>
      </c>
    </row>
    <row r="1184" spans="1:22" x14ac:dyDescent="0.3">
      <c r="A1184" t="s">
        <v>1961</v>
      </c>
      <c r="J1184" s="23">
        <v>553006400273</v>
      </c>
      <c r="K1184">
        <v>752</v>
      </c>
      <c r="L1184" t="s">
        <v>1962</v>
      </c>
      <c r="M1184">
        <v>200811</v>
      </c>
      <c r="O1184">
        <v>0</v>
      </c>
      <c r="P1184" t="s">
        <v>1898</v>
      </c>
      <c r="Q1184" t="s">
        <v>124</v>
      </c>
      <c r="S1184">
        <v>0</v>
      </c>
      <c r="V1184" s="22">
        <v>309485.89</v>
      </c>
    </row>
    <row r="1185" spans="1:22" x14ac:dyDescent="0.3">
      <c r="A1185" t="s">
        <v>1961</v>
      </c>
      <c r="J1185" s="23">
        <v>553006400273</v>
      </c>
      <c r="K1185">
        <v>910</v>
      </c>
      <c r="L1185" t="s">
        <v>1963</v>
      </c>
      <c r="M1185">
        <v>200811</v>
      </c>
      <c r="O1185">
        <v>0</v>
      </c>
      <c r="P1185" t="s">
        <v>1898</v>
      </c>
      <c r="Q1185" t="s">
        <v>124</v>
      </c>
      <c r="S1185">
        <v>0</v>
      </c>
      <c r="V1185" s="22">
        <v>735133.37</v>
      </c>
    </row>
    <row r="1186" spans="1:22" x14ac:dyDescent="0.3">
      <c r="A1186" t="s">
        <v>1964</v>
      </c>
      <c r="E1186" t="s">
        <v>241</v>
      </c>
      <c r="J1186" s="23">
        <v>453006400558</v>
      </c>
      <c r="K1186">
        <v>910</v>
      </c>
      <c r="L1186" t="s">
        <v>1965</v>
      </c>
      <c r="M1186">
        <v>201510</v>
      </c>
      <c r="O1186">
        <v>0</v>
      </c>
      <c r="P1186" t="s">
        <v>1898</v>
      </c>
      <c r="Q1186">
        <v>20310</v>
      </c>
      <c r="S1186">
        <v>0</v>
      </c>
      <c r="V1186" s="22">
        <v>8961.44</v>
      </c>
    </row>
    <row r="1187" spans="1:22" x14ac:dyDescent="0.3">
      <c r="A1187" t="s">
        <v>1964</v>
      </c>
      <c r="E1187" t="s">
        <v>241</v>
      </c>
      <c r="J1187" s="23">
        <v>553006400558</v>
      </c>
      <c r="K1187">
        <v>910</v>
      </c>
      <c r="L1187" t="s">
        <v>1966</v>
      </c>
      <c r="M1187">
        <v>201510</v>
      </c>
      <c r="O1187">
        <v>0</v>
      </c>
      <c r="P1187" t="s">
        <v>1898</v>
      </c>
      <c r="Q1187" t="s">
        <v>124</v>
      </c>
      <c r="S1187">
        <v>0</v>
      </c>
      <c r="V1187" s="22">
        <v>30867.17</v>
      </c>
    </row>
    <row r="1188" spans="1:22" x14ac:dyDescent="0.3">
      <c r="A1188" t="s">
        <v>1967</v>
      </c>
      <c r="E1188" t="s">
        <v>241</v>
      </c>
      <c r="J1188" s="23">
        <v>553006400559</v>
      </c>
      <c r="K1188">
        <v>910</v>
      </c>
      <c r="L1188" t="s">
        <v>1968</v>
      </c>
      <c r="M1188">
        <v>201510</v>
      </c>
      <c r="O1188">
        <v>0</v>
      </c>
      <c r="P1188" t="s">
        <v>1898</v>
      </c>
      <c r="Q1188" t="s">
        <v>124</v>
      </c>
      <c r="S1188">
        <v>0</v>
      </c>
      <c r="V1188" s="22">
        <v>31727.07</v>
      </c>
    </row>
    <row r="1189" spans="1:22" x14ac:dyDescent="0.3">
      <c r="A1189" t="s">
        <v>1969</v>
      </c>
      <c r="E1189" t="s">
        <v>241</v>
      </c>
      <c r="J1189" s="23">
        <v>553006400274</v>
      </c>
      <c r="K1189">
        <v>910</v>
      </c>
      <c r="L1189" t="s">
        <v>1970</v>
      </c>
      <c r="M1189">
        <v>200811</v>
      </c>
      <c r="O1189">
        <v>0</v>
      </c>
      <c r="P1189" t="s">
        <v>1898</v>
      </c>
      <c r="Q1189" t="s">
        <v>124</v>
      </c>
      <c r="S1189">
        <v>0</v>
      </c>
      <c r="V1189" s="22">
        <v>759524.07</v>
      </c>
    </row>
    <row r="1190" spans="1:22" x14ac:dyDescent="0.3">
      <c r="A1190" t="s">
        <v>1971</v>
      </c>
      <c r="E1190" t="s">
        <v>241</v>
      </c>
      <c r="J1190" s="23">
        <v>553006400275</v>
      </c>
      <c r="K1190">
        <v>910</v>
      </c>
      <c r="L1190" t="s">
        <v>1972</v>
      </c>
      <c r="M1190">
        <v>200811</v>
      </c>
      <c r="O1190">
        <v>0</v>
      </c>
      <c r="P1190" t="s">
        <v>1898</v>
      </c>
      <c r="Q1190" t="s">
        <v>124</v>
      </c>
      <c r="S1190">
        <v>0</v>
      </c>
      <c r="V1190" s="22">
        <v>701894.89</v>
      </c>
    </row>
    <row r="1191" spans="1:22" x14ac:dyDescent="0.3">
      <c r="A1191" t="s">
        <v>1973</v>
      </c>
      <c r="E1191" t="s">
        <v>241</v>
      </c>
      <c r="H1191" t="s">
        <v>139</v>
      </c>
      <c r="J1191" s="23">
        <v>453006400559</v>
      </c>
      <c r="K1191">
        <v>910</v>
      </c>
      <c r="L1191" t="s">
        <v>1974</v>
      </c>
      <c r="M1191">
        <v>201510</v>
      </c>
      <c r="O1191">
        <v>0</v>
      </c>
      <c r="P1191" t="s">
        <v>1898</v>
      </c>
      <c r="Q1191">
        <v>20310</v>
      </c>
      <c r="S1191">
        <v>0</v>
      </c>
      <c r="V1191" s="22">
        <v>9211.09</v>
      </c>
    </row>
    <row r="1192" spans="1:22" x14ac:dyDescent="0.3">
      <c r="A1192" t="s">
        <v>1975</v>
      </c>
      <c r="E1192" t="s">
        <v>241</v>
      </c>
      <c r="J1192" s="23">
        <v>553006400276</v>
      </c>
      <c r="K1192">
        <v>910</v>
      </c>
      <c r="L1192" t="s">
        <v>1976</v>
      </c>
      <c r="M1192">
        <v>200811</v>
      </c>
      <c r="O1192">
        <v>0</v>
      </c>
      <c r="P1192" t="s">
        <v>1898</v>
      </c>
      <c r="Q1192" t="s">
        <v>124</v>
      </c>
      <c r="S1192">
        <v>0</v>
      </c>
      <c r="V1192" s="22">
        <v>777347.76</v>
      </c>
    </row>
    <row r="1193" spans="1:22" x14ac:dyDescent="0.3">
      <c r="A1193" t="s">
        <v>1977</v>
      </c>
      <c r="E1193" t="s">
        <v>241</v>
      </c>
      <c r="J1193" s="23">
        <v>553006400277</v>
      </c>
      <c r="K1193">
        <v>910</v>
      </c>
      <c r="L1193" t="s">
        <v>1978</v>
      </c>
      <c r="M1193">
        <v>200811</v>
      </c>
      <c r="O1193">
        <v>0</v>
      </c>
      <c r="P1193" t="s">
        <v>1898</v>
      </c>
      <c r="Q1193" t="s">
        <v>124</v>
      </c>
      <c r="S1193">
        <v>0</v>
      </c>
      <c r="V1193" s="22">
        <v>750755.24</v>
      </c>
    </row>
    <row r="1194" spans="1:22" x14ac:dyDescent="0.3">
      <c r="A1194" t="s">
        <v>1979</v>
      </c>
      <c r="E1194" t="s">
        <v>1980</v>
      </c>
      <c r="J1194" s="23">
        <v>450006400052</v>
      </c>
      <c r="K1194">
        <v>2014</v>
      </c>
      <c r="L1194" t="s">
        <v>1981</v>
      </c>
      <c r="M1194">
        <v>201407</v>
      </c>
      <c r="O1194">
        <v>0</v>
      </c>
      <c r="P1194" t="s">
        <v>1898</v>
      </c>
      <c r="Q1194">
        <v>20310</v>
      </c>
      <c r="S1194">
        <v>0</v>
      </c>
      <c r="V1194" s="22">
        <v>144932.43</v>
      </c>
    </row>
    <row r="1195" spans="1:22" x14ac:dyDescent="0.3">
      <c r="A1195" t="s">
        <v>1979</v>
      </c>
      <c r="E1195" t="s">
        <v>1980</v>
      </c>
      <c r="J1195" s="23">
        <v>550006400052</v>
      </c>
      <c r="K1195">
        <v>2014</v>
      </c>
      <c r="L1195" t="s">
        <v>1982</v>
      </c>
      <c r="M1195">
        <v>201407</v>
      </c>
      <c r="O1195">
        <v>0</v>
      </c>
      <c r="P1195" t="s">
        <v>1898</v>
      </c>
      <c r="Q1195" t="s">
        <v>124</v>
      </c>
      <c r="S1195">
        <v>0</v>
      </c>
      <c r="V1195" s="22">
        <v>87554.63</v>
      </c>
    </row>
    <row r="1196" spans="1:22" x14ac:dyDescent="0.3">
      <c r="A1196" t="s">
        <v>1983</v>
      </c>
      <c r="E1196" t="s">
        <v>241</v>
      </c>
      <c r="H1196" t="s">
        <v>139</v>
      </c>
      <c r="J1196" s="23">
        <v>457006400029</v>
      </c>
      <c r="K1196">
        <v>615</v>
      </c>
      <c r="L1196" t="s">
        <v>1984</v>
      </c>
      <c r="M1196">
        <v>200110</v>
      </c>
      <c r="O1196">
        <v>0</v>
      </c>
      <c r="P1196" t="s">
        <v>1898</v>
      </c>
      <c r="Q1196">
        <v>20310</v>
      </c>
      <c r="S1196">
        <v>0</v>
      </c>
      <c r="V1196" s="22">
        <v>2133354.1</v>
      </c>
    </row>
    <row r="1197" spans="1:22" x14ac:dyDescent="0.3">
      <c r="A1197" t="s">
        <v>1983</v>
      </c>
      <c r="E1197" t="s">
        <v>241</v>
      </c>
      <c r="H1197" t="s">
        <v>139</v>
      </c>
      <c r="J1197" s="23">
        <v>557006400029</v>
      </c>
      <c r="K1197">
        <v>615</v>
      </c>
      <c r="L1197" t="s">
        <v>1985</v>
      </c>
      <c r="M1197">
        <v>200110</v>
      </c>
      <c r="O1197">
        <v>0</v>
      </c>
      <c r="P1197" t="s">
        <v>1898</v>
      </c>
      <c r="Q1197" t="s">
        <v>124</v>
      </c>
      <c r="S1197">
        <v>0</v>
      </c>
      <c r="V1197" s="22">
        <v>1288870</v>
      </c>
    </row>
    <row r="1198" spans="1:22" x14ac:dyDescent="0.3">
      <c r="A1198" t="s">
        <v>1986</v>
      </c>
      <c r="E1198" t="s">
        <v>241</v>
      </c>
      <c r="H1198" t="s">
        <v>139</v>
      </c>
      <c r="J1198" s="23">
        <v>452006400106</v>
      </c>
      <c r="K1198">
        <v>763</v>
      </c>
      <c r="L1198" t="s">
        <v>1987</v>
      </c>
      <c r="M1198">
        <v>200110</v>
      </c>
      <c r="O1198">
        <v>0</v>
      </c>
      <c r="P1198" t="s">
        <v>1898</v>
      </c>
      <c r="Q1198">
        <v>20310</v>
      </c>
      <c r="S1198">
        <v>0</v>
      </c>
      <c r="V1198" s="22">
        <v>17996.830000000002</v>
      </c>
    </row>
    <row r="1199" spans="1:22" x14ac:dyDescent="0.3">
      <c r="A1199" t="s">
        <v>1986</v>
      </c>
      <c r="E1199" t="s">
        <v>241</v>
      </c>
      <c r="H1199" t="s">
        <v>139</v>
      </c>
      <c r="J1199" s="23">
        <v>552006400106</v>
      </c>
      <c r="K1199">
        <v>763</v>
      </c>
      <c r="L1199" t="s">
        <v>1988</v>
      </c>
      <c r="M1199">
        <v>200110</v>
      </c>
      <c r="O1199">
        <v>0</v>
      </c>
      <c r="P1199" t="s">
        <v>1898</v>
      </c>
      <c r="Q1199" t="s">
        <v>124</v>
      </c>
      <c r="S1199">
        <v>0</v>
      </c>
      <c r="V1199" s="22">
        <v>10873</v>
      </c>
    </row>
    <row r="1200" spans="1:22" x14ac:dyDescent="0.3">
      <c r="A1200" t="s">
        <v>1989</v>
      </c>
      <c r="E1200" t="s">
        <v>241</v>
      </c>
      <c r="H1200" t="s">
        <v>139</v>
      </c>
      <c r="J1200" s="23">
        <v>457006400029</v>
      </c>
      <c r="K1200">
        <v>780</v>
      </c>
      <c r="L1200" t="s">
        <v>1990</v>
      </c>
      <c r="M1200">
        <v>200110</v>
      </c>
      <c r="O1200">
        <v>0</v>
      </c>
      <c r="P1200" t="s">
        <v>1898</v>
      </c>
      <c r="Q1200">
        <v>20310</v>
      </c>
      <c r="S1200">
        <v>0</v>
      </c>
      <c r="V1200" s="22">
        <v>38477.18</v>
      </c>
    </row>
    <row r="1201" spans="1:22" x14ac:dyDescent="0.3">
      <c r="A1201" t="s">
        <v>1989</v>
      </c>
      <c r="E1201" t="s">
        <v>241</v>
      </c>
      <c r="H1201" t="s">
        <v>139</v>
      </c>
      <c r="J1201" s="23">
        <v>457006400051</v>
      </c>
      <c r="K1201">
        <v>780</v>
      </c>
      <c r="L1201" t="s">
        <v>1991</v>
      </c>
      <c r="M1201">
        <v>200712</v>
      </c>
      <c r="O1201">
        <v>0</v>
      </c>
      <c r="P1201" t="s">
        <v>1898</v>
      </c>
      <c r="Q1201">
        <v>20310</v>
      </c>
      <c r="S1201">
        <v>0</v>
      </c>
      <c r="V1201" s="22">
        <v>15395.35</v>
      </c>
    </row>
    <row r="1202" spans="1:22" x14ac:dyDescent="0.3">
      <c r="A1202" t="s">
        <v>1989</v>
      </c>
      <c r="E1202" t="s">
        <v>241</v>
      </c>
      <c r="H1202" t="s">
        <v>139</v>
      </c>
      <c r="J1202" s="23">
        <v>557006400029</v>
      </c>
      <c r="K1202">
        <v>780</v>
      </c>
      <c r="L1202" t="s">
        <v>1992</v>
      </c>
      <c r="M1202">
        <v>200110</v>
      </c>
      <c r="O1202">
        <v>0</v>
      </c>
      <c r="P1202" t="s">
        <v>1898</v>
      </c>
      <c r="Q1202" t="s">
        <v>124</v>
      </c>
      <c r="S1202">
        <v>0</v>
      </c>
      <c r="V1202" s="22">
        <v>23246</v>
      </c>
    </row>
    <row r="1203" spans="1:22" x14ac:dyDescent="0.3">
      <c r="A1203" t="s">
        <v>1989</v>
      </c>
      <c r="E1203" t="s">
        <v>241</v>
      </c>
      <c r="H1203" t="s">
        <v>139</v>
      </c>
      <c r="J1203" s="23">
        <v>557006400051</v>
      </c>
      <c r="K1203">
        <v>780</v>
      </c>
      <c r="L1203" t="s">
        <v>1993</v>
      </c>
      <c r="M1203">
        <v>200712</v>
      </c>
      <c r="O1203">
        <v>0</v>
      </c>
      <c r="P1203" t="s">
        <v>1898</v>
      </c>
      <c r="Q1203" t="s">
        <v>124</v>
      </c>
      <c r="S1203">
        <v>0</v>
      </c>
      <c r="V1203" s="22">
        <v>6769.22</v>
      </c>
    </row>
    <row r="1204" spans="1:22" x14ac:dyDescent="0.3">
      <c r="A1204" t="s">
        <v>1994</v>
      </c>
      <c r="E1204" t="s">
        <v>1934</v>
      </c>
      <c r="J1204" s="23">
        <v>553006400488</v>
      </c>
      <c r="K1204">
        <v>910</v>
      </c>
      <c r="L1204" t="s">
        <v>1995</v>
      </c>
      <c r="M1204">
        <v>201701</v>
      </c>
      <c r="O1204">
        <v>0</v>
      </c>
      <c r="P1204" t="s">
        <v>1898</v>
      </c>
      <c r="Q1204" t="s">
        <v>124</v>
      </c>
      <c r="S1204">
        <v>0</v>
      </c>
      <c r="V1204" s="22">
        <v>147644.41</v>
      </c>
    </row>
    <row r="1205" spans="1:22" x14ac:dyDescent="0.3">
      <c r="A1205" t="s">
        <v>1996</v>
      </c>
      <c r="E1205" t="s">
        <v>1934</v>
      </c>
      <c r="J1205" s="23">
        <v>553006400489</v>
      </c>
      <c r="K1205">
        <v>910</v>
      </c>
      <c r="L1205" t="s">
        <v>1997</v>
      </c>
      <c r="M1205">
        <v>201701</v>
      </c>
      <c r="O1205">
        <v>0</v>
      </c>
      <c r="P1205" t="s">
        <v>1898</v>
      </c>
      <c r="Q1205" t="s">
        <v>124</v>
      </c>
      <c r="S1205">
        <v>0</v>
      </c>
      <c r="V1205" s="22">
        <v>147644.41</v>
      </c>
    </row>
    <row r="1206" spans="1:22" x14ac:dyDescent="0.3">
      <c r="A1206" t="s">
        <v>1998</v>
      </c>
      <c r="E1206" t="s">
        <v>1934</v>
      </c>
      <c r="J1206" s="23">
        <v>553006400490</v>
      </c>
      <c r="K1206">
        <v>910</v>
      </c>
      <c r="L1206" t="s">
        <v>1999</v>
      </c>
      <c r="M1206">
        <v>201701</v>
      </c>
      <c r="O1206">
        <v>0</v>
      </c>
      <c r="P1206" t="s">
        <v>1898</v>
      </c>
      <c r="Q1206" t="s">
        <v>124</v>
      </c>
      <c r="S1206">
        <v>0</v>
      </c>
      <c r="V1206" s="22">
        <v>147644.41</v>
      </c>
    </row>
    <row r="1207" spans="1:22" x14ac:dyDescent="0.3">
      <c r="A1207" t="s">
        <v>2000</v>
      </c>
      <c r="E1207" t="s">
        <v>1934</v>
      </c>
      <c r="J1207" s="23">
        <v>553006400491</v>
      </c>
      <c r="K1207">
        <v>910</v>
      </c>
      <c r="L1207" t="s">
        <v>2001</v>
      </c>
      <c r="M1207">
        <v>201701</v>
      </c>
      <c r="O1207">
        <v>0</v>
      </c>
      <c r="P1207" t="s">
        <v>1898</v>
      </c>
      <c r="Q1207" t="s">
        <v>124</v>
      </c>
      <c r="S1207">
        <v>0</v>
      </c>
      <c r="V1207" s="22">
        <v>147644.41</v>
      </c>
    </row>
    <row r="1208" spans="1:22" x14ac:dyDescent="0.3">
      <c r="A1208" t="s">
        <v>2002</v>
      </c>
      <c r="E1208" t="s">
        <v>1934</v>
      </c>
      <c r="J1208" s="23">
        <v>553006400492</v>
      </c>
      <c r="K1208">
        <v>910</v>
      </c>
      <c r="L1208" t="s">
        <v>2003</v>
      </c>
      <c r="M1208">
        <v>201701</v>
      </c>
      <c r="O1208">
        <v>0</v>
      </c>
      <c r="P1208" t="s">
        <v>1898</v>
      </c>
      <c r="Q1208" t="s">
        <v>124</v>
      </c>
      <c r="S1208">
        <v>0</v>
      </c>
      <c r="V1208" s="22">
        <v>155797.09</v>
      </c>
    </row>
    <row r="1209" spans="1:22" x14ac:dyDescent="0.3">
      <c r="A1209" t="s">
        <v>2004</v>
      </c>
      <c r="E1209" t="s">
        <v>1934</v>
      </c>
      <c r="J1209" s="23">
        <v>553006400493</v>
      </c>
      <c r="K1209">
        <v>910</v>
      </c>
      <c r="L1209" t="s">
        <v>2005</v>
      </c>
      <c r="M1209">
        <v>201701</v>
      </c>
      <c r="O1209">
        <v>0</v>
      </c>
      <c r="P1209" t="s">
        <v>1898</v>
      </c>
      <c r="Q1209" t="s">
        <v>124</v>
      </c>
      <c r="S1209">
        <v>0</v>
      </c>
      <c r="V1209" s="22">
        <v>172201.13</v>
      </c>
    </row>
    <row r="1210" spans="1:22" x14ac:dyDescent="0.3">
      <c r="A1210" t="s">
        <v>2006</v>
      </c>
      <c r="E1210" t="s">
        <v>2007</v>
      </c>
      <c r="J1210" s="23">
        <v>450006400045</v>
      </c>
      <c r="K1210">
        <v>2007</v>
      </c>
      <c r="L1210" t="s">
        <v>2008</v>
      </c>
      <c r="M1210">
        <v>200711</v>
      </c>
      <c r="O1210">
        <v>0</v>
      </c>
      <c r="P1210" t="s">
        <v>1898</v>
      </c>
      <c r="Q1210">
        <v>20310</v>
      </c>
      <c r="S1210">
        <v>0</v>
      </c>
      <c r="V1210" s="22">
        <v>294689.53999999998</v>
      </c>
    </row>
    <row r="1211" spans="1:22" x14ac:dyDescent="0.3">
      <c r="A1211" t="s">
        <v>2006</v>
      </c>
      <c r="E1211" t="s">
        <v>2007</v>
      </c>
      <c r="H1211" t="s">
        <v>139</v>
      </c>
      <c r="J1211" s="23">
        <v>550006400045</v>
      </c>
      <c r="K1211">
        <v>2007</v>
      </c>
      <c r="L1211" t="s">
        <v>2009</v>
      </c>
      <c r="M1211">
        <v>200711</v>
      </c>
      <c r="O1211">
        <v>0</v>
      </c>
      <c r="P1211" t="s">
        <v>1898</v>
      </c>
      <c r="Q1211" t="s">
        <v>124</v>
      </c>
      <c r="S1211">
        <v>0</v>
      </c>
      <c r="V1211" s="22">
        <v>177995</v>
      </c>
    </row>
    <row r="1212" spans="1:22" x14ac:dyDescent="0.3">
      <c r="A1212" t="s">
        <v>2010</v>
      </c>
      <c r="E1212" t="s">
        <v>1934</v>
      </c>
      <c r="J1212" s="23">
        <v>453006400450</v>
      </c>
      <c r="K1212">
        <v>910</v>
      </c>
      <c r="L1212" t="s">
        <v>2011</v>
      </c>
      <c r="M1212">
        <v>201409</v>
      </c>
      <c r="O1212">
        <v>0</v>
      </c>
      <c r="P1212" t="s">
        <v>1898</v>
      </c>
      <c r="Q1212">
        <v>20310</v>
      </c>
      <c r="S1212">
        <v>0</v>
      </c>
      <c r="V1212">
        <v>931.55</v>
      </c>
    </row>
    <row r="1213" spans="1:22" x14ac:dyDescent="0.3">
      <c r="A1213" t="s">
        <v>2010</v>
      </c>
      <c r="E1213" t="s">
        <v>1934</v>
      </c>
      <c r="J1213" s="23">
        <v>553006400450</v>
      </c>
      <c r="K1213">
        <v>910</v>
      </c>
      <c r="L1213" t="s">
        <v>2012</v>
      </c>
      <c r="M1213">
        <v>201409</v>
      </c>
      <c r="O1213">
        <v>0</v>
      </c>
      <c r="P1213" t="s">
        <v>1898</v>
      </c>
      <c r="Q1213" t="s">
        <v>124</v>
      </c>
      <c r="S1213">
        <v>0</v>
      </c>
      <c r="V1213" s="22">
        <v>3202.16</v>
      </c>
    </row>
    <row r="1214" spans="1:22" x14ac:dyDescent="0.3">
      <c r="A1214" t="s">
        <v>2013</v>
      </c>
      <c r="E1214" t="s">
        <v>1934</v>
      </c>
      <c r="J1214" s="23">
        <v>453006400451</v>
      </c>
      <c r="K1214">
        <v>910</v>
      </c>
      <c r="L1214" t="s">
        <v>2014</v>
      </c>
      <c r="M1214">
        <v>201409</v>
      </c>
      <c r="O1214">
        <v>0</v>
      </c>
      <c r="P1214" t="s">
        <v>1898</v>
      </c>
      <c r="Q1214">
        <v>20310</v>
      </c>
      <c r="S1214">
        <v>0</v>
      </c>
      <c r="V1214">
        <v>931.55</v>
      </c>
    </row>
    <row r="1215" spans="1:22" x14ac:dyDescent="0.3">
      <c r="A1215" t="s">
        <v>2013</v>
      </c>
      <c r="E1215" t="s">
        <v>1934</v>
      </c>
      <c r="J1215" s="23">
        <v>453006400464</v>
      </c>
      <c r="K1215">
        <v>910</v>
      </c>
      <c r="L1215" t="s">
        <v>2015</v>
      </c>
      <c r="M1215">
        <v>201409</v>
      </c>
      <c r="O1215">
        <v>0</v>
      </c>
      <c r="P1215" t="s">
        <v>1898</v>
      </c>
      <c r="Q1215">
        <v>20310</v>
      </c>
      <c r="S1215">
        <v>0</v>
      </c>
      <c r="V1215" s="22">
        <v>8557.69</v>
      </c>
    </row>
    <row r="1216" spans="1:22" x14ac:dyDescent="0.3">
      <c r="A1216" t="s">
        <v>2013</v>
      </c>
      <c r="E1216" t="s">
        <v>1934</v>
      </c>
      <c r="J1216" s="23">
        <v>553006400451</v>
      </c>
      <c r="K1216">
        <v>910</v>
      </c>
      <c r="L1216" t="s">
        <v>2016</v>
      </c>
      <c r="M1216">
        <v>201409</v>
      </c>
      <c r="O1216">
        <v>0</v>
      </c>
      <c r="P1216" t="s">
        <v>1898</v>
      </c>
      <c r="Q1216" t="s">
        <v>124</v>
      </c>
      <c r="S1216">
        <v>0</v>
      </c>
      <c r="V1216" s="22">
        <v>3202.16</v>
      </c>
    </row>
    <row r="1217" spans="1:22" x14ac:dyDescent="0.3">
      <c r="A1217" t="s">
        <v>2017</v>
      </c>
      <c r="E1217" t="s">
        <v>1944</v>
      </c>
      <c r="J1217" s="23">
        <v>453006400452</v>
      </c>
      <c r="K1217">
        <v>910</v>
      </c>
      <c r="L1217" t="s">
        <v>2018</v>
      </c>
      <c r="M1217">
        <v>201409</v>
      </c>
      <c r="O1217">
        <v>0</v>
      </c>
      <c r="P1217" t="s">
        <v>1898</v>
      </c>
      <c r="Q1217">
        <v>20310</v>
      </c>
      <c r="S1217">
        <v>0</v>
      </c>
      <c r="V1217">
        <v>931.55</v>
      </c>
    </row>
    <row r="1218" spans="1:22" x14ac:dyDescent="0.3">
      <c r="A1218" t="s">
        <v>2017</v>
      </c>
      <c r="E1218" t="s">
        <v>1944</v>
      </c>
      <c r="J1218" s="23">
        <v>553006400452</v>
      </c>
      <c r="K1218">
        <v>910</v>
      </c>
      <c r="L1218" t="s">
        <v>2019</v>
      </c>
      <c r="M1218">
        <v>201409</v>
      </c>
      <c r="O1218">
        <v>0</v>
      </c>
      <c r="P1218" t="s">
        <v>1898</v>
      </c>
      <c r="Q1218" t="s">
        <v>124</v>
      </c>
      <c r="S1218">
        <v>0</v>
      </c>
      <c r="V1218" s="22">
        <v>3202.16</v>
      </c>
    </row>
    <row r="1219" spans="1:22" x14ac:dyDescent="0.3">
      <c r="A1219" t="s">
        <v>2020</v>
      </c>
      <c r="E1219" t="s">
        <v>1934</v>
      </c>
      <c r="J1219" s="23">
        <v>453006400454</v>
      </c>
      <c r="K1219">
        <v>910</v>
      </c>
      <c r="L1219" t="s">
        <v>2021</v>
      </c>
      <c r="M1219">
        <v>201409</v>
      </c>
      <c r="O1219">
        <v>0</v>
      </c>
      <c r="P1219" t="s">
        <v>1898</v>
      </c>
      <c r="Q1219">
        <v>20310</v>
      </c>
      <c r="S1219">
        <v>0</v>
      </c>
      <c r="V1219">
        <v>931.55</v>
      </c>
    </row>
    <row r="1220" spans="1:22" x14ac:dyDescent="0.3">
      <c r="A1220" t="s">
        <v>2020</v>
      </c>
      <c r="E1220" t="s">
        <v>1934</v>
      </c>
      <c r="J1220" s="23">
        <v>553006400454</v>
      </c>
      <c r="K1220">
        <v>910</v>
      </c>
      <c r="L1220" t="s">
        <v>2022</v>
      </c>
      <c r="M1220">
        <v>201409</v>
      </c>
      <c r="O1220">
        <v>0</v>
      </c>
      <c r="P1220" t="s">
        <v>1898</v>
      </c>
      <c r="Q1220" t="s">
        <v>124</v>
      </c>
      <c r="S1220">
        <v>0</v>
      </c>
      <c r="V1220" s="22">
        <v>3202.16</v>
      </c>
    </row>
    <row r="1221" spans="1:22" x14ac:dyDescent="0.3">
      <c r="A1221" t="s">
        <v>2023</v>
      </c>
      <c r="E1221" t="s">
        <v>241</v>
      </c>
      <c r="J1221" s="23">
        <v>453006400455</v>
      </c>
      <c r="K1221">
        <v>910</v>
      </c>
      <c r="L1221" t="s">
        <v>2024</v>
      </c>
      <c r="M1221">
        <v>201409</v>
      </c>
      <c r="O1221">
        <v>0</v>
      </c>
      <c r="P1221" t="s">
        <v>1898</v>
      </c>
      <c r="Q1221">
        <v>20310</v>
      </c>
      <c r="S1221">
        <v>0</v>
      </c>
      <c r="V1221">
        <v>931.55</v>
      </c>
    </row>
    <row r="1222" spans="1:22" x14ac:dyDescent="0.3">
      <c r="A1222" t="s">
        <v>2023</v>
      </c>
      <c r="E1222" t="s">
        <v>241</v>
      </c>
      <c r="J1222" s="23">
        <v>553006400455</v>
      </c>
      <c r="K1222">
        <v>910</v>
      </c>
      <c r="L1222" t="s">
        <v>2025</v>
      </c>
      <c r="M1222">
        <v>201409</v>
      </c>
      <c r="O1222">
        <v>0</v>
      </c>
      <c r="P1222" t="s">
        <v>1898</v>
      </c>
      <c r="Q1222" t="s">
        <v>124</v>
      </c>
      <c r="S1222">
        <v>0</v>
      </c>
      <c r="V1222" s="22">
        <v>3202.16</v>
      </c>
    </row>
    <row r="1223" spans="1:22" x14ac:dyDescent="0.3">
      <c r="A1223" t="s">
        <v>2026</v>
      </c>
      <c r="E1223" t="s">
        <v>241</v>
      </c>
      <c r="J1223" s="23">
        <v>453006400456</v>
      </c>
      <c r="K1223">
        <v>910</v>
      </c>
      <c r="L1223" t="s">
        <v>2027</v>
      </c>
      <c r="M1223">
        <v>201409</v>
      </c>
      <c r="O1223">
        <v>0</v>
      </c>
      <c r="P1223" t="s">
        <v>1898</v>
      </c>
      <c r="Q1223">
        <v>20310</v>
      </c>
      <c r="S1223">
        <v>0</v>
      </c>
      <c r="V1223">
        <v>931.55</v>
      </c>
    </row>
    <row r="1224" spans="1:22" x14ac:dyDescent="0.3">
      <c r="A1224" t="s">
        <v>2026</v>
      </c>
      <c r="E1224" t="s">
        <v>241</v>
      </c>
      <c r="J1224" s="23">
        <v>553006400456</v>
      </c>
      <c r="K1224">
        <v>910</v>
      </c>
      <c r="L1224" t="s">
        <v>2028</v>
      </c>
      <c r="M1224">
        <v>201409</v>
      </c>
      <c r="O1224">
        <v>0</v>
      </c>
      <c r="P1224" t="s">
        <v>1898</v>
      </c>
      <c r="Q1224" t="s">
        <v>124</v>
      </c>
      <c r="S1224">
        <v>0</v>
      </c>
      <c r="V1224" s="22">
        <v>3202.16</v>
      </c>
    </row>
    <row r="1225" spans="1:22" x14ac:dyDescent="0.3">
      <c r="A1225" t="s">
        <v>2029</v>
      </c>
      <c r="E1225" t="s">
        <v>241</v>
      </c>
      <c r="J1225" s="23">
        <v>453006400457</v>
      </c>
      <c r="K1225">
        <v>910</v>
      </c>
      <c r="L1225" t="s">
        <v>2030</v>
      </c>
      <c r="M1225">
        <v>201409</v>
      </c>
      <c r="O1225">
        <v>0</v>
      </c>
      <c r="P1225" t="s">
        <v>1898</v>
      </c>
      <c r="Q1225">
        <v>20310</v>
      </c>
      <c r="S1225">
        <v>0</v>
      </c>
      <c r="V1225">
        <v>931.55</v>
      </c>
    </row>
    <row r="1226" spans="1:22" x14ac:dyDescent="0.3">
      <c r="A1226" t="s">
        <v>2029</v>
      </c>
      <c r="E1226" t="s">
        <v>241</v>
      </c>
      <c r="J1226" s="23">
        <v>553006400457</v>
      </c>
      <c r="K1226">
        <v>910</v>
      </c>
      <c r="L1226" t="s">
        <v>2031</v>
      </c>
      <c r="M1226">
        <v>201409</v>
      </c>
      <c r="O1226">
        <v>0</v>
      </c>
      <c r="P1226" t="s">
        <v>1898</v>
      </c>
      <c r="Q1226" t="s">
        <v>124</v>
      </c>
      <c r="S1226">
        <v>0</v>
      </c>
      <c r="V1226" s="22">
        <v>3202.16</v>
      </c>
    </row>
    <row r="1227" spans="1:22" x14ac:dyDescent="0.3">
      <c r="A1227" t="s">
        <v>2032</v>
      </c>
      <c r="E1227" t="s">
        <v>241</v>
      </c>
      <c r="J1227" s="23">
        <v>453006400458</v>
      </c>
      <c r="K1227">
        <v>910</v>
      </c>
      <c r="L1227" t="s">
        <v>2033</v>
      </c>
      <c r="M1227">
        <v>201409</v>
      </c>
      <c r="O1227">
        <v>0</v>
      </c>
      <c r="P1227" t="s">
        <v>1898</v>
      </c>
      <c r="Q1227">
        <v>20310</v>
      </c>
      <c r="S1227">
        <v>0</v>
      </c>
      <c r="V1227">
        <v>931.55</v>
      </c>
    </row>
    <row r="1228" spans="1:22" x14ac:dyDescent="0.3">
      <c r="A1228" t="s">
        <v>2032</v>
      </c>
      <c r="E1228" t="s">
        <v>241</v>
      </c>
      <c r="J1228" s="23">
        <v>553006400458</v>
      </c>
      <c r="K1228">
        <v>910</v>
      </c>
      <c r="L1228" t="s">
        <v>2034</v>
      </c>
      <c r="M1228">
        <v>201409</v>
      </c>
      <c r="O1228">
        <v>0</v>
      </c>
      <c r="P1228" t="s">
        <v>1898</v>
      </c>
      <c r="Q1228" t="s">
        <v>124</v>
      </c>
      <c r="S1228">
        <v>0</v>
      </c>
      <c r="V1228" s="22">
        <v>3202.16</v>
      </c>
    </row>
    <row r="1229" spans="1:22" x14ac:dyDescent="0.3">
      <c r="A1229" t="s">
        <v>2035</v>
      </c>
      <c r="E1229" t="s">
        <v>241</v>
      </c>
      <c r="J1229" s="23">
        <v>453006400459</v>
      </c>
      <c r="K1229">
        <v>910</v>
      </c>
      <c r="L1229" t="s">
        <v>2036</v>
      </c>
      <c r="M1229">
        <v>201409</v>
      </c>
      <c r="O1229">
        <v>0</v>
      </c>
      <c r="P1229" t="s">
        <v>1898</v>
      </c>
      <c r="Q1229">
        <v>20310</v>
      </c>
      <c r="S1229">
        <v>0</v>
      </c>
      <c r="V1229">
        <v>931.55</v>
      </c>
    </row>
    <row r="1230" spans="1:22" x14ac:dyDescent="0.3">
      <c r="A1230" t="s">
        <v>2035</v>
      </c>
      <c r="E1230" t="s">
        <v>241</v>
      </c>
      <c r="J1230" s="23">
        <v>553006400459</v>
      </c>
      <c r="K1230">
        <v>910</v>
      </c>
      <c r="L1230" t="s">
        <v>2037</v>
      </c>
      <c r="M1230">
        <v>201409</v>
      </c>
      <c r="O1230">
        <v>0</v>
      </c>
      <c r="P1230" t="s">
        <v>1898</v>
      </c>
      <c r="Q1230" t="s">
        <v>124</v>
      </c>
      <c r="S1230">
        <v>0</v>
      </c>
      <c r="V1230" s="22">
        <v>3202.16</v>
      </c>
    </row>
    <row r="1231" spans="1:22" x14ac:dyDescent="0.3">
      <c r="A1231" t="s">
        <v>2038</v>
      </c>
      <c r="E1231" t="s">
        <v>1934</v>
      </c>
      <c r="J1231" s="23">
        <v>453006400453</v>
      </c>
      <c r="K1231">
        <v>910</v>
      </c>
      <c r="L1231" t="s">
        <v>2039</v>
      </c>
      <c r="M1231">
        <v>201409</v>
      </c>
      <c r="O1231">
        <v>0</v>
      </c>
      <c r="P1231" t="s">
        <v>1898</v>
      </c>
      <c r="Q1231">
        <v>20310</v>
      </c>
      <c r="S1231">
        <v>0</v>
      </c>
      <c r="V1231">
        <v>931.55</v>
      </c>
    </row>
    <row r="1232" spans="1:22" x14ac:dyDescent="0.3">
      <c r="A1232" t="s">
        <v>2038</v>
      </c>
      <c r="E1232" t="s">
        <v>1934</v>
      </c>
      <c r="J1232" s="23">
        <v>453006400465</v>
      </c>
      <c r="K1232">
        <v>910</v>
      </c>
      <c r="L1232" t="s">
        <v>2040</v>
      </c>
      <c r="M1232">
        <v>201409</v>
      </c>
      <c r="O1232">
        <v>0</v>
      </c>
      <c r="P1232" t="s">
        <v>1898</v>
      </c>
      <c r="Q1232">
        <v>20310</v>
      </c>
      <c r="S1232">
        <v>0</v>
      </c>
      <c r="V1232" s="22">
        <v>8557.69</v>
      </c>
    </row>
    <row r="1233" spans="1:22" x14ac:dyDescent="0.3">
      <c r="A1233" t="s">
        <v>2038</v>
      </c>
      <c r="E1233" t="s">
        <v>1934</v>
      </c>
      <c r="J1233" s="23">
        <v>553006400453</v>
      </c>
      <c r="K1233">
        <v>910</v>
      </c>
      <c r="L1233" t="s">
        <v>2041</v>
      </c>
      <c r="M1233">
        <v>201409</v>
      </c>
      <c r="O1233">
        <v>0</v>
      </c>
      <c r="P1233" t="s">
        <v>1898</v>
      </c>
      <c r="Q1233" t="s">
        <v>124</v>
      </c>
      <c r="S1233">
        <v>0</v>
      </c>
      <c r="V1233" s="22">
        <v>3202.16</v>
      </c>
    </row>
    <row r="1234" spans="1:22" x14ac:dyDescent="0.3">
      <c r="A1234" t="s">
        <v>2042</v>
      </c>
      <c r="E1234" t="s">
        <v>2043</v>
      </c>
      <c r="J1234" s="23">
        <v>450006400050</v>
      </c>
      <c r="K1234">
        <v>2013</v>
      </c>
      <c r="L1234" t="s">
        <v>2044</v>
      </c>
      <c r="M1234">
        <v>201308</v>
      </c>
      <c r="O1234">
        <v>0</v>
      </c>
      <c r="P1234" t="s">
        <v>1898</v>
      </c>
      <c r="Q1234">
        <v>20310</v>
      </c>
      <c r="S1234">
        <v>0</v>
      </c>
      <c r="V1234" s="22">
        <v>540527.12</v>
      </c>
    </row>
    <row r="1235" spans="1:22" x14ac:dyDescent="0.3">
      <c r="A1235" t="s">
        <v>2045</v>
      </c>
      <c r="E1235" t="s">
        <v>2046</v>
      </c>
      <c r="J1235" s="23">
        <v>450006400049</v>
      </c>
      <c r="K1235">
        <v>2013</v>
      </c>
      <c r="L1235" t="s">
        <v>2047</v>
      </c>
      <c r="M1235">
        <v>201305</v>
      </c>
      <c r="O1235">
        <v>0</v>
      </c>
      <c r="P1235" t="s">
        <v>1898</v>
      </c>
      <c r="Q1235">
        <v>20310</v>
      </c>
      <c r="S1235">
        <v>0</v>
      </c>
      <c r="V1235" s="22">
        <v>107914.76</v>
      </c>
    </row>
    <row r="1236" spans="1:22" x14ac:dyDescent="0.3">
      <c r="A1236" t="s">
        <v>2048</v>
      </c>
      <c r="H1236" t="s">
        <v>139</v>
      </c>
      <c r="J1236" s="23">
        <v>456009100117</v>
      </c>
      <c r="K1236">
        <v>170</v>
      </c>
      <c r="L1236" t="s">
        <v>2049</v>
      </c>
      <c r="M1236">
        <v>201212</v>
      </c>
      <c r="O1236">
        <v>201801</v>
      </c>
      <c r="P1236" t="s">
        <v>87</v>
      </c>
      <c r="Q1236">
        <v>20310</v>
      </c>
      <c r="S1236">
        <v>0</v>
      </c>
      <c r="U1236" t="s">
        <v>132</v>
      </c>
      <c r="V1236">
        <v>0</v>
      </c>
    </row>
    <row r="1237" spans="1:22" x14ac:dyDescent="0.3">
      <c r="A1237" t="s">
        <v>2048</v>
      </c>
      <c r="H1237" t="s">
        <v>139</v>
      </c>
      <c r="J1237" s="23">
        <v>556009100117</v>
      </c>
      <c r="K1237">
        <v>170</v>
      </c>
      <c r="L1237" t="s">
        <v>2050</v>
      </c>
      <c r="M1237">
        <v>201212</v>
      </c>
      <c r="O1237">
        <v>201801</v>
      </c>
      <c r="P1237" t="s">
        <v>87</v>
      </c>
      <c r="Q1237" t="s">
        <v>124</v>
      </c>
      <c r="S1237">
        <v>0</v>
      </c>
      <c r="U1237" t="s">
        <v>132</v>
      </c>
      <c r="V1237">
        <v>0</v>
      </c>
    </row>
    <row r="1238" spans="1:22" x14ac:dyDescent="0.3">
      <c r="A1238" t="s">
        <v>2051</v>
      </c>
      <c r="E1238" t="s">
        <v>2052</v>
      </c>
      <c r="H1238" t="s">
        <v>139</v>
      </c>
      <c r="J1238" s="23">
        <v>456009200191</v>
      </c>
      <c r="K1238">
        <v>210</v>
      </c>
      <c r="L1238" t="s">
        <v>2053</v>
      </c>
      <c r="M1238">
        <v>201712</v>
      </c>
      <c r="O1238">
        <v>0</v>
      </c>
      <c r="P1238" t="s">
        <v>88</v>
      </c>
      <c r="Q1238">
        <v>20310</v>
      </c>
      <c r="S1238">
        <v>0</v>
      </c>
      <c r="U1238" t="s">
        <v>132</v>
      </c>
      <c r="V1238" s="22">
        <v>32833.17</v>
      </c>
    </row>
    <row r="1239" spans="1:22" x14ac:dyDescent="0.3">
      <c r="A1239" t="s">
        <v>2051</v>
      </c>
      <c r="E1239" t="s">
        <v>2052</v>
      </c>
      <c r="H1239" t="s">
        <v>139</v>
      </c>
      <c r="J1239" s="23">
        <v>556009200191</v>
      </c>
      <c r="K1239">
        <v>210</v>
      </c>
      <c r="L1239" t="s">
        <v>2054</v>
      </c>
      <c r="M1239">
        <v>201712</v>
      </c>
      <c r="O1239">
        <v>0</v>
      </c>
      <c r="P1239" t="s">
        <v>88</v>
      </c>
      <c r="Q1239" t="s">
        <v>124</v>
      </c>
      <c r="S1239">
        <v>0</v>
      </c>
      <c r="U1239" t="s">
        <v>132</v>
      </c>
      <c r="V1239" s="22">
        <v>16721.54</v>
      </c>
    </row>
    <row r="1240" spans="1:22" x14ac:dyDescent="0.3">
      <c r="A1240" t="s">
        <v>2055</v>
      </c>
      <c r="E1240" t="s">
        <v>2056</v>
      </c>
      <c r="H1240" t="s">
        <v>139</v>
      </c>
      <c r="J1240" s="23">
        <v>456009200126</v>
      </c>
      <c r="K1240">
        <v>175</v>
      </c>
      <c r="L1240" t="s">
        <v>2057</v>
      </c>
      <c r="M1240">
        <v>201312</v>
      </c>
      <c r="O1240">
        <v>0</v>
      </c>
      <c r="P1240" t="s">
        <v>88</v>
      </c>
      <c r="Q1240">
        <v>20310</v>
      </c>
      <c r="S1240">
        <v>0</v>
      </c>
      <c r="U1240" t="s">
        <v>132</v>
      </c>
      <c r="V1240" s="22">
        <v>152137.71</v>
      </c>
    </row>
    <row r="1241" spans="1:22" x14ac:dyDescent="0.3">
      <c r="A1241" t="s">
        <v>2058</v>
      </c>
      <c r="E1241" t="s">
        <v>2056</v>
      </c>
      <c r="H1241" t="s">
        <v>139</v>
      </c>
      <c r="J1241" s="23">
        <v>556009200126</v>
      </c>
      <c r="K1241">
        <v>175</v>
      </c>
      <c r="L1241" t="s">
        <v>2059</v>
      </c>
      <c r="M1241">
        <v>201312</v>
      </c>
      <c r="O1241">
        <v>0</v>
      </c>
      <c r="P1241" t="s">
        <v>88</v>
      </c>
      <c r="Q1241" t="s">
        <v>124</v>
      </c>
      <c r="S1241">
        <v>0</v>
      </c>
      <c r="U1241" t="s">
        <v>132</v>
      </c>
      <c r="V1241" s="22">
        <v>37694.14</v>
      </c>
    </row>
    <row r="1242" spans="1:22" x14ac:dyDescent="0.3">
      <c r="A1242" t="s">
        <v>2060</v>
      </c>
      <c r="E1242" t="s">
        <v>2061</v>
      </c>
      <c r="H1242" t="s">
        <v>139</v>
      </c>
      <c r="J1242" s="23">
        <v>456009200176</v>
      </c>
      <c r="K1242">
        <v>615</v>
      </c>
      <c r="L1242" t="s">
        <v>2062</v>
      </c>
      <c r="M1242">
        <v>201612</v>
      </c>
      <c r="O1242">
        <v>0</v>
      </c>
      <c r="P1242" t="s">
        <v>88</v>
      </c>
      <c r="Q1242">
        <v>20310</v>
      </c>
      <c r="S1242">
        <v>0</v>
      </c>
      <c r="U1242" t="s">
        <v>132</v>
      </c>
      <c r="V1242" s="22">
        <v>16160.5</v>
      </c>
    </row>
    <row r="1243" spans="1:22" x14ac:dyDescent="0.3">
      <c r="A1243" t="s">
        <v>2060</v>
      </c>
      <c r="E1243" t="s">
        <v>2061</v>
      </c>
      <c r="H1243" t="s">
        <v>139</v>
      </c>
      <c r="J1243" s="23">
        <v>556009200176</v>
      </c>
      <c r="K1243">
        <v>615</v>
      </c>
      <c r="L1243" t="s">
        <v>2063</v>
      </c>
      <c r="M1243">
        <v>201612</v>
      </c>
      <c r="O1243">
        <v>0</v>
      </c>
      <c r="P1243" t="s">
        <v>88</v>
      </c>
      <c r="Q1243" t="s">
        <v>124</v>
      </c>
      <c r="S1243">
        <v>0</v>
      </c>
      <c r="U1243" t="s">
        <v>132</v>
      </c>
      <c r="V1243" s="22">
        <v>4014.9</v>
      </c>
    </row>
    <row r="1244" spans="1:22" x14ac:dyDescent="0.3">
      <c r="A1244" t="s">
        <v>2064</v>
      </c>
      <c r="E1244" t="s">
        <v>241</v>
      </c>
      <c r="H1244" t="s">
        <v>127</v>
      </c>
      <c r="J1244" s="23">
        <v>552009300135</v>
      </c>
      <c r="K1244">
        <v>763</v>
      </c>
      <c r="L1244" t="s">
        <v>2065</v>
      </c>
      <c r="M1244">
        <v>200812</v>
      </c>
      <c r="O1244">
        <v>0</v>
      </c>
      <c r="P1244" t="s">
        <v>230</v>
      </c>
      <c r="Q1244" t="s">
        <v>124</v>
      </c>
      <c r="S1244">
        <v>0</v>
      </c>
      <c r="V1244" s="22">
        <v>3075.62</v>
      </c>
    </row>
    <row r="1245" spans="1:22" x14ac:dyDescent="0.3">
      <c r="A1245" t="s">
        <v>2066</v>
      </c>
      <c r="E1245" t="s">
        <v>817</v>
      </c>
      <c r="H1245" t="s">
        <v>127</v>
      </c>
      <c r="J1245" s="23">
        <v>456009300132</v>
      </c>
      <c r="K1245">
        <v>720</v>
      </c>
      <c r="L1245" t="s">
        <v>2067</v>
      </c>
      <c r="M1245">
        <v>201306</v>
      </c>
      <c r="O1245">
        <v>0</v>
      </c>
      <c r="P1245" t="s">
        <v>230</v>
      </c>
      <c r="Q1245">
        <v>20310</v>
      </c>
      <c r="S1245">
        <v>0</v>
      </c>
      <c r="U1245" t="s">
        <v>132</v>
      </c>
      <c r="V1245" s="22">
        <v>18941.2</v>
      </c>
    </row>
    <row r="1246" spans="1:22" x14ac:dyDescent="0.3">
      <c r="A1246" t="s">
        <v>2068</v>
      </c>
      <c r="E1246" t="s">
        <v>817</v>
      </c>
      <c r="H1246" t="s">
        <v>127</v>
      </c>
      <c r="J1246" s="23">
        <v>556009300132</v>
      </c>
      <c r="K1246">
        <v>720</v>
      </c>
      <c r="L1246" t="s">
        <v>2069</v>
      </c>
      <c r="M1246">
        <v>201306</v>
      </c>
      <c r="O1246">
        <v>0</v>
      </c>
      <c r="P1246" t="s">
        <v>230</v>
      </c>
      <c r="Q1246" t="s">
        <v>124</v>
      </c>
      <c r="S1246">
        <v>0</v>
      </c>
      <c r="U1246" t="s">
        <v>132</v>
      </c>
      <c r="V1246" s="22">
        <v>4693.9399999999996</v>
      </c>
    </row>
    <row r="1247" spans="1:22" x14ac:dyDescent="0.3">
      <c r="A1247" t="s">
        <v>2070</v>
      </c>
      <c r="E1247" t="s">
        <v>2071</v>
      </c>
      <c r="H1247" t="s">
        <v>127</v>
      </c>
      <c r="J1247" s="23">
        <v>552009300209</v>
      </c>
      <c r="K1247">
        <v>768</v>
      </c>
      <c r="L1247" t="s">
        <v>2072</v>
      </c>
      <c r="M1247">
        <v>201212</v>
      </c>
      <c r="O1247">
        <v>0</v>
      </c>
      <c r="P1247" t="s">
        <v>230</v>
      </c>
      <c r="Q1247" t="s">
        <v>124</v>
      </c>
      <c r="S1247">
        <v>0</v>
      </c>
      <c r="V1247">
        <v>978.6</v>
      </c>
    </row>
    <row r="1248" spans="1:22" x14ac:dyDescent="0.3">
      <c r="A1248" t="s">
        <v>2073</v>
      </c>
      <c r="E1248" t="s">
        <v>191</v>
      </c>
      <c r="H1248" t="s">
        <v>127</v>
      </c>
      <c r="J1248" s="23">
        <v>452009300281</v>
      </c>
      <c r="K1248">
        <v>757</v>
      </c>
      <c r="L1248" t="s">
        <v>2074</v>
      </c>
      <c r="M1248">
        <v>201708</v>
      </c>
      <c r="O1248">
        <v>0</v>
      </c>
      <c r="P1248" t="s">
        <v>230</v>
      </c>
      <c r="Q1248">
        <v>20310</v>
      </c>
      <c r="S1248">
        <v>0</v>
      </c>
      <c r="V1248" s="22">
        <v>3950.29</v>
      </c>
    </row>
    <row r="1249" spans="1:22" x14ac:dyDescent="0.3">
      <c r="A1249" t="s">
        <v>2073</v>
      </c>
      <c r="E1249" t="s">
        <v>191</v>
      </c>
      <c r="H1249" t="s">
        <v>127</v>
      </c>
      <c r="J1249" s="23">
        <v>552009300281</v>
      </c>
      <c r="K1249">
        <v>757</v>
      </c>
      <c r="L1249" t="s">
        <v>2075</v>
      </c>
      <c r="M1249">
        <v>201709</v>
      </c>
      <c r="O1249">
        <v>0</v>
      </c>
      <c r="P1249" t="s">
        <v>230</v>
      </c>
      <c r="Q1249" t="s">
        <v>124</v>
      </c>
      <c r="S1249">
        <v>0</v>
      </c>
      <c r="V1249" s="22">
        <v>1075.52</v>
      </c>
    </row>
    <row r="1250" spans="1:22" x14ac:dyDescent="0.3">
      <c r="A1250" t="s">
        <v>2076</v>
      </c>
      <c r="E1250" t="s">
        <v>138</v>
      </c>
      <c r="H1250" t="s">
        <v>127</v>
      </c>
      <c r="J1250" s="23">
        <v>456008800190</v>
      </c>
      <c r="K1250">
        <v>210</v>
      </c>
      <c r="L1250" t="s">
        <v>2077</v>
      </c>
      <c r="M1250">
        <v>201712</v>
      </c>
      <c r="O1250">
        <v>0</v>
      </c>
      <c r="P1250" t="s">
        <v>84</v>
      </c>
      <c r="Q1250">
        <v>20310</v>
      </c>
      <c r="S1250">
        <v>0</v>
      </c>
      <c r="U1250" t="s">
        <v>132</v>
      </c>
      <c r="V1250" s="22">
        <v>659632.71</v>
      </c>
    </row>
    <row r="1251" spans="1:22" x14ac:dyDescent="0.3">
      <c r="A1251" t="s">
        <v>2076</v>
      </c>
      <c r="E1251" t="s">
        <v>138</v>
      </c>
      <c r="H1251" t="s">
        <v>127</v>
      </c>
      <c r="J1251" s="23">
        <v>556008800190</v>
      </c>
      <c r="K1251">
        <v>210</v>
      </c>
      <c r="L1251" t="s">
        <v>2078</v>
      </c>
      <c r="M1251">
        <v>201712</v>
      </c>
      <c r="O1251">
        <v>0</v>
      </c>
      <c r="P1251" t="s">
        <v>84</v>
      </c>
      <c r="Q1251" t="s">
        <v>124</v>
      </c>
      <c r="S1251">
        <v>0</v>
      </c>
      <c r="U1251" t="s">
        <v>132</v>
      </c>
      <c r="V1251" s="22">
        <v>969665.05</v>
      </c>
    </row>
    <row r="1252" spans="1:22" x14ac:dyDescent="0.3">
      <c r="A1252" t="s">
        <v>2079</v>
      </c>
      <c r="E1252" t="s">
        <v>191</v>
      </c>
      <c r="H1252" t="s">
        <v>127</v>
      </c>
      <c r="J1252" s="23">
        <v>456008800139</v>
      </c>
      <c r="K1252">
        <v>160</v>
      </c>
      <c r="L1252" t="s">
        <v>2080</v>
      </c>
      <c r="M1252">
        <v>201401</v>
      </c>
      <c r="O1252">
        <v>0</v>
      </c>
      <c r="P1252" t="s">
        <v>84</v>
      </c>
      <c r="Q1252">
        <v>20310</v>
      </c>
      <c r="S1252">
        <v>0</v>
      </c>
      <c r="U1252" t="s">
        <v>132</v>
      </c>
      <c r="V1252" s="22">
        <v>647850.18999999994</v>
      </c>
    </row>
    <row r="1253" spans="1:22" x14ac:dyDescent="0.3">
      <c r="A1253" t="s">
        <v>2081</v>
      </c>
      <c r="E1253" t="s">
        <v>191</v>
      </c>
      <c r="H1253" t="s">
        <v>127</v>
      </c>
      <c r="J1253" s="23">
        <v>556008800139</v>
      </c>
      <c r="K1253">
        <v>160</v>
      </c>
      <c r="L1253" t="s">
        <v>2082</v>
      </c>
      <c r="M1253">
        <v>201401</v>
      </c>
      <c r="O1253">
        <v>0</v>
      </c>
      <c r="P1253" t="s">
        <v>84</v>
      </c>
      <c r="Q1253" t="s">
        <v>124</v>
      </c>
      <c r="S1253">
        <v>0</v>
      </c>
      <c r="U1253" t="s">
        <v>132</v>
      </c>
      <c r="V1253" s="22">
        <v>932272.22</v>
      </c>
    </row>
    <row r="1254" spans="1:22" x14ac:dyDescent="0.3">
      <c r="A1254" t="s">
        <v>2083</v>
      </c>
      <c r="E1254" t="s">
        <v>241</v>
      </c>
      <c r="H1254" t="s">
        <v>127</v>
      </c>
      <c r="J1254" s="23">
        <v>456009300035</v>
      </c>
      <c r="K1254">
        <v>780</v>
      </c>
      <c r="L1254" t="s">
        <v>2084</v>
      </c>
      <c r="M1254">
        <v>198809</v>
      </c>
      <c r="O1254">
        <v>0</v>
      </c>
      <c r="P1254" t="s">
        <v>84</v>
      </c>
      <c r="Q1254">
        <v>20310</v>
      </c>
      <c r="S1254">
        <v>1</v>
      </c>
      <c r="U1254" t="s">
        <v>132</v>
      </c>
      <c r="V1254" s="22">
        <v>122698.7</v>
      </c>
    </row>
    <row r="1255" spans="1:22" x14ac:dyDescent="0.3">
      <c r="A1255" t="s">
        <v>2083</v>
      </c>
      <c r="E1255" t="s">
        <v>2085</v>
      </c>
      <c r="H1255" t="s">
        <v>127</v>
      </c>
      <c r="J1255" s="23">
        <v>556009300035</v>
      </c>
      <c r="K1255">
        <v>780</v>
      </c>
      <c r="L1255" t="s">
        <v>2086</v>
      </c>
      <c r="M1255">
        <v>198809</v>
      </c>
      <c r="O1255">
        <v>0</v>
      </c>
      <c r="P1255" t="s">
        <v>84</v>
      </c>
      <c r="Q1255" t="s">
        <v>124</v>
      </c>
      <c r="S1255">
        <v>1</v>
      </c>
      <c r="U1255" t="s">
        <v>132</v>
      </c>
      <c r="V1255" s="22">
        <v>176566.42</v>
      </c>
    </row>
    <row r="1256" spans="1:22" x14ac:dyDescent="0.3">
      <c r="A1256" t="s">
        <v>2087</v>
      </c>
      <c r="E1256" t="s">
        <v>241</v>
      </c>
      <c r="H1256" t="s">
        <v>127</v>
      </c>
      <c r="J1256" s="23">
        <v>456009300035</v>
      </c>
      <c r="K1256">
        <v>150</v>
      </c>
      <c r="L1256" t="s">
        <v>2088</v>
      </c>
      <c r="M1256">
        <v>198509</v>
      </c>
      <c r="O1256">
        <v>0</v>
      </c>
      <c r="P1256" t="s">
        <v>84</v>
      </c>
      <c r="Q1256">
        <v>20310</v>
      </c>
      <c r="S1256">
        <v>1</v>
      </c>
      <c r="U1256" t="s">
        <v>132</v>
      </c>
      <c r="V1256" s="22">
        <v>3045062.32</v>
      </c>
    </row>
    <row r="1257" spans="1:22" x14ac:dyDescent="0.3">
      <c r="A1257" t="s">
        <v>2087</v>
      </c>
      <c r="E1257" t="s">
        <v>2085</v>
      </c>
      <c r="H1257" t="s">
        <v>127</v>
      </c>
      <c r="J1257" s="23">
        <v>556009300035</v>
      </c>
      <c r="K1257">
        <v>150</v>
      </c>
      <c r="L1257" t="s">
        <v>2089</v>
      </c>
      <c r="M1257">
        <v>198509</v>
      </c>
      <c r="O1257">
        <v>0</v>
      </c>
      <c r="P1257" t="s">
        <v>84</v>
      </c>
      <c r="Q1257" t="s">
        <v>124</v>
      </c>
      <c r="S1257">
        <v>1</v>
      </c>
      <c r="U1257" t="s">
        <v>132</v>
      </c>
      <c r="V1257" s="22">
        <v>4381918.9400000004</v>
      </c>
    </row>
    <row r="1258" spans="1:22" x14ac:dyDescent="0.3">
      <c r="A1258" t="s">
        <v>2090</v>
      </c>
      <c r="E1258" t="s">
        <v>2091</v>
      </c>
      <c r="H1258" t="s">
        <v>127</v>
      </c>
      <c r="J1258" s="23">
        <v>452009300051</v>
      </c>
      <c r="K1258">
        <v>763</v>
      </c>
      <c r="L1258" t="s">
        <v>2092</v>
      </c>
      <c r="M1258">
        <v>198603</v>
      </c>
      <c r="O1258">
        <v>0</v>
      </c>
      <c r="P1258" t="s">
        <v>84</v>
      </c>
      <c r="Q1258">
        <v>20310</v>
      </c>
      <c r="S1258">
        <v>0</v>
      </c>
      <c r="V1258" s="22">
        <v>466995.46</v>
      </c>
    </row>
    <row r="1259" spans="1:22" x14ac:dyDescent="0.3">
      <c r="A1259" t="s">
        <v>2090</v>
      </c>
      <c r="E1259" t="s">
        <v>2091</v>
      </c>
      <c r="H1259" t="s">
        <v>127</v>
      </c>
      <c r="J1259" s="23">
        <v>552009300051</v>
      </c>
      <c r="K1259">
        <v>763</v>
      </c>
      <c r="L1259" t="s">
        <v>2093</v>
      </c>
      <c r="M1259">
        <v>198603</v>
      </c>
      <c r="O1259">
        <v>0</v>
      </c>
      <c r="P1259" t="s">
        <v>84</v>
      </c>
      <c r="Q1259" t="s">
        <v>124</v>
      </c>
      <c r="S1259">
        <v>0</v>
      </c>
      <c r="V1259" s="22">
        <v>672017.85</v>
      </c>
    </row>
    <row r="1260" spans="1:22" x14ac:dyDescent="0.3">
      <c r="A1260" t="s">
        <v>2094</v>
      </c>
      <c r="E1260" t="s">
        <v>241</v>
      </c>
      <c r="H1260" t="s">
        <v>127</v>
      </c>
      <c r="J1260" s="23">
        <v>452009300164</v>
      </c>
      <c r="K1260">
        <v>762</v>
      </c>
      <c r="L1260" t="s">
        <v>2095</v>
      </c>
      <c r="M1260">
        <v>200901</v>
      </c>
      <c r="O1260">
        <v>0</v>
      </c>
      <c r="P1260" t="s">
        <v>84</v>
      </c>
      <c r="Q1260">
        <v>20310</v>
      </c>
      <c r="S1260">
        <v>0</v>
      </c>
      <c r="V1260" s="22">
        <v>9525.17</v>
      </c>
    </row>
    <row r="1261" spans="1:22" x14ac:dyDescent="0.3">
      <c r="A1261" t="s">
        <v>2094</v>
      </c>
      <c r="E1261" t="s">
        <v>2096</v>
      </c>
      <c r="H1261" t="s">
        <v>127</v>
      </c>
      <c r="J1261" s="23">
        <v>552009300164</v>
      </c>
      <c r="K1261">
        <v>762</v>
      </c>
      <c r="L1261" t="s">
        <v>2097</v>
      </c>
      <c r="M1261">
        <v>200901</v>
      </c>
      <c r="O1261">
        <v>0</v>
      </c>
      <c r="P1261" t="s">
        <v>84</v>
      </c>
      <c r="Q1261" t="s">
        <v>124</v>
      </c>
      <c r="S1261">
        <v>0</v>
      </c>
      <c r="V1261" s="22">
        <v>9424.94</v>
      </c>
    </row>
    <row r="1262" spans="1:22" x14ac:dyDescent="0.3">
      <c r="A1262" t="s">
        <v>2098</v>
      </c>
      <c r="E1262" t="s">
        <v>138</v>
      </c>
      <c r="H1262" t="s">
        <v>127</v>
      </c>
      <c r="J1262" s="23">
        <v>457008800187</v>
      </c>
      <c r="K1262">
        <v>150</v>
      </c>
      <c r="L1262" t="s">
        <v>2099</v>
      </c>
      <c r="M1262">
        <v>201712</v>
      </c>
      <c r="O1262">
        <v>0</v>
      </c>
      <c r="P1262" t="s">
        <v>84</v>
      </c>
      <c r="Q1262">
        <v>20310</v>
      </c>
      <c r="S1262">
        <v>0</v>
      </c>
      <c r="V1262" s="22">
        <v>164866.39000000001</v>
      </c>
    </row>
    <row r="1263" spans="1:22" x14ac:dyDescent="0.3">
      <c r="A1263" t="s">
        <v>2098</v>
      </c>
      <c r="E1263" t="s">
        <v>138</v>
      </c>
      <c r="H1263" t="s">
        <v>127</v>
      </c>
      <c r="J1263" s="23">
        <v>557008800187</v>
      </c>
      <c r="K1263">
        <v>150</v>
      </c>
      <c r="L1263" t="s">
        <v>2100</v>
      </c>
      <c r="M1263">
        <v>201712</v>
      </c>
      <c r="O1263">
        <v>0</v>
      </c>
      <c r="P1263" t="s">
        <v>84</v>
      </c>
      <c r="Q1263" t="s">
        <v>124</v>
      </c>
      <c r="S1263">
        <v>0</v>
      </c>
      <c r="V1263" s="22">
        <v>237246.76</v>
      </c>
    </row>
    <row r="1264" spans="1:22" x14ac:dyDescent="0.3">
      <c r="A1264" t="s">
        <v>2101</v>
      </c>
      <c r="E1264" t="s">
        <v>130</v>
      </c>
      <c r="H1264" t="s">
        <v>127</v>
      </c>
      <c r="J1264" s="23">
        <v>456009400192</v>
      </c>
      <c r="K1264">
        <v>210</v>
      </c>
      <c r="L1264" t="s">
        <v>2102</v>
      </c>
      <c r="M1264">
        <v>201712</v>
      </c>
      <c r="O1264">
        <v>0</v>
      </c>
      <c r="P1264" t="s">
        <v>108</v>
      </c>
      <c r="Q1264">
        <v>20310</v>
      </c>
      <c r="S1264">
        <v>0</v>
      </c>
      <c r="U1264" t="s">
        <v>132</v>
      </c>
      <c r="V1264" s="22">
        <v>474148.35</v>
      </c>
    </row>
    <row r="1265" spans="1:22" x14ac:dyDescent="0.3">
      <c r="A1265" t="s">
        <v>2101</v>
      </c>
      <c r="E1265" t="s">
        <v>130</v>
      </c>
      <c r="H1265" t="s">
        <v>127</v>
      </c>
      <c r="J1265" s="23">
        <v>556009400192</v>
      </c>
      <c r="K1265">
        <v>210</v>
      </c>
      <c r="L1265" t="s">
        <v>2103</v>
      </c>
      <c r="M1265">
        <v>201712</v>
      </c>
      <c r="O1265">
        <v>201801</v>
      </c>
      <c r="P1265" t="s">
        <v>108</v>
      </c>
      <c r="Q1265" t="s">
        <v>124</v>
      </c>
      <c r="S1265">
        <v>0</v>
      </c>
      <c r="U1265" t="s">
        <v>132</v>
      </c>
      <c r="V1265">
        <v>0</v>
      </c>
    </row>
    <row r="1266" spans="1:22" x14ac:dyDescent="0.3">
      <c r="A1266" t="s">
        <v>2104</v>
      </c>
      <c r="E1266" t="s">
        <v>2105</v>
      </c>
      <c r="H1266" t="s">
        <v>127</v>
      </c>
      <c r="J1266" s="23">
        <v>456009400123</v>
      </c>
      <c r="K1266">
        <v>190</v>
      </c>
      <c r="L1266" t="s">
        <v>2106</v>
      </c>
      <c r="M1266">
        <v>201311</v>
      </c>
      <c r="O1266">
        <v>0</v>
      </c>
      <c r="P1266" t="s">
        <v>108</v>
      </c>
      <c r="Q1266">
        <v>20310</v>
      </c>
      <c r="S1266">
        <v>0</v>
      </c>
      <c r="U1266" t="s">
        <v>132</v>
      </c>
      <c r="V1266" s="22">
        <v>2008651.47</v>
      </c>
    </row>
    <row r="1267" spans="1:22" x14ac:dyDescent="0.3">
      <c r="A1267" t="s">
        <v>2107</v>
      </c>
      <c r="E1267" t="s">
        <v>817</v>
      </c>
      <c r="H1267" t="s">
        <v>127</v>
      </c>
      <c r="J1267" s="23">
        <v>456009400128</v>
      </c>
      <c r="K1267">
        <v>200</v>
      </c>
      <c r="L1267" t="s">
        <v>2108</v>
      </c>
      <c r="M1267">
        <v>201309</v>
      </c>
      <c r="O1267">
        <v>0</v>
      </c>
      <c r="P1267" t="s">
        <v>108</v>
      </c>
      <c r="Q1267">
        <v>20310</v>
      </c>
      <c r="S1267">
        <v>0</v>
      </c>
      <c r="U1267" t="s">
        <v>132</v>
      </c>
      <c r="V1267" s="22">
        <v>292405.42</v>
      </c>
    </row>
    <row r="1268" spans="1:22" x14ac:dyDescent="0.3">
      <c r="A1268" t="s">
        <v>2109</v>
      </c>
      <c r="E1268" t="s">
        <v>2110</v>
      </c>
      <c r="H1268" t="s">
        <v>127</v>
      </c>
      <c r="J1268" s="23">
        <v>456009400195</v>
      </c>
      <c r="K1268">
        <v>790</v>
      </c>
      <c r="L1268" t="s">
        <v>2111</v>
      </c>
      <c r="M1268">
        <v>201812</v>
      </c>
      <c r="O1268">
        <v>0</v>
      </c>
      <c r="P1268" t="s">
        <v>108</v>
      </c>
      <c r="Q1268">
        <v>20310</v>
      </c>
      <c r="S1268">
        <v>0</v>
      </c>
      <c r="U1268" t="s">
        <v>132</v>
      </c>
      <c r="V1268" s="22">
        <v>66441.279999999999</v>
      </c>
    </row>
    <row r="1269" spans="1:22" x14ac:dyDescent="0.3">
      <c r="A1269" t="s">
        <v>2112</v>
      </c>
      <c r="E1269" t="s">
        <v>2113</v>
      </c>
      <c r="H1269" t="s">
        <v>127</v>
      </c>
      <c r="J1269" s="23">
        <v>456009500183</v>
      </c>
      <c r="K1269">
        <v>780</v>
      </c>
      <c r="L1269" t="s">
        <v>2114</v>
      </c>
      <c r="M1269">
        <v>201712</v>
      </c>
      <c r="O1269">
        <v>0</v>
      </c>
      <c r="P1269" t="s">
        <v>109</v>
      </c>
      <c r="Q1269">
        <v>20310</v>
      </c>
      <c r="S1269">
        <v>0</v>
      </c>
      <c r="U1269" t="s">
        <v>132</v>
      </c>
      <c r="V1269" s="22">
        <v>29593.48</v>
      </c>
    </row>
    <row r="1270" spans="1:22" x14ac:dyDescent="0.3">
      <c r="A1270" t="s">
        <v>2112</v>
      </c>
      <c r="E1270" t="s">
        <v>2113</v>
      </c>
      <c r="H1270" t="s">
        <v>127</v>
      </c>
      <c r="J1270" s="23">
        <v>556009500183</v>
      </c>
      <c r="K1270">
        <v>780</v>
      </c>
      <c r="L1270" t="s">
        <v>2115</v>
      </c>
      <c r="M1270">
        <v>201712</v>
      </c>
      <c r="O1270">
        <v>0</v>
      </c>
      <c r="P1270" t="s">
        <v>109</v>
      </c>
      <c r="Q1270" t="s">
        <v>124</v>
      </c>
      <c r="S1270">
        <v>0</v>
      </c>
      <c r="U1270" t="s">
        <v>132</v>
      </c>
      <c r="V1270" s="22">
        <v>7352.19</v>
      </c>
    </row>
    <row r="1271" spans="1:22" x14ac:dyDescent="0.3">
      <c r="A1271" t="s">
        <v>2116</v>
      </c>
      <c r="E1271" t="s">
        <v>2113</v>
      </c>
      <c r="H1271" t="s">
        <v>127</v>
      </c>
      <c r="J1271" s="23">
        <v>456009500178</v>
      </c>
      <c r="K1271">
        <v>615</v>
      </c>
      <c r="L1271" t="s">
        <v>2117</v>
      </c>
      <c r="M1271">
        <v>201605</v>
      </c>
      <c r="O1271">
        <v>0</v>
      </c>
      <c r="P1271" t="s">
        <v>109</v>
      </c>
      <c r="Q1271">
        <v>20310</v>
      </c>
      <c r="S1271">
        <v>0</v>
      </c>
      <c r="U1271" t="s">
        <v>132</v>
      </c>
      <c r="V1271" s="22">
        <v>115288.51</v>
      </c>
    </row>
    <row r="1272" spans="1:22" x14ac:dyDescent="0.3">
      <c r="A1272" t="s">
        <v>2116</v>
      </c>
      <c r="E1272" t="s">
        <v>2113</v>
      </c>
      <c r="H1272" t="s">
        <v>127</v>
      </c>
      <c r="J1272" s="23">
        <v>556009500178</v>
      </c>
      <c r="K1272">
        <v>615</v>
      </c>
      <c r="L1272" t="s">
        <v>2118</v>
      </c>
      <c r="M1272">
        <v>201605</v>
      </c>
      <c r="O1272">
        <v>0</v>
      </c>
      <c r="P1272" t="s">
        <v>109</v>
      </c>
      <c r="Q1272" t="s">
        <v>124</v>
      </c>
      <c r="S1272">
        <v>0</v>
      </c>
      <c r="U1272" t="s">
        <v>132</v>
      </c>
      <c r="V1272" s="22">
        <v>28642.21</v>
      </c>
    </row>
    <row r="1273" spans="1:22" x14ac:dyDescent="0.3">
      <c r="A1273" t="s">
        <v>2119</v>
      </c>
      <c r="E1273" t="s">
        <v>134</v>
      </c>
      <c r="H1273" t="s">
        <v>127</v>
      </c>
      <c r="J1273" s="23">
        <v>456009600193</v>
      </c>
      <c r="K1273">
        <v>210</v>
      </c>
      <c r="L1273" t="s">
        <v>2120</v>
      </c>
      <c r="M1273">
        <v>201712</v>
      </c>
      <c r="O1273">
        <v>0</v>
      </c>
      <c r="P1273" t="s">
        <v>110</v>
      </c>
      <c r="Q1273">
        <v>20310</v>
      </c>
      <c r="S1273">
        <v>0</v>
      </c>
      <c r="U1273" t="s">
        <v>132</v>
      </c>
      <c r="V1273" s="22">
        <v>1240581.51</v>
      </c>
    </row>
    <row r="1274" spans="1:22" x14ac:dyDescent="0.3">
      <c r="A1274" t="s">
        <v>2119</v>
      </c>
      <c r="E1274" t="s">
        <v>134</v>
      </c>
      <c r="H1274" t="s">
        <v>127</v>
      </c>
      <c r="J1274" s="23">
        <v>556009600193</v>
      </c>
      <c r="K1274">
        <v>210</v>
      </c>
      <c r="L1274" t="s">
        <v>2121</v>
      </c>
      <c r="M1274">
        <v>201712</v>
      </c>
      <c r="O1274">
        <v>0</v>
      </c>
      <c r="P1274" t="s">
        <v>110</v>
      </c>
      <c r="Q1274" t="s">
        <v>124</v>
      </c>
      <c r="S1274">
        <v>0</v>
      </c>
      <c r="U1274" t="s">
        <v>132</v>
      </c>
      <c r="V1274" s="22">
        <v>360559.98</v>
      </c>
    </row>
    <row r="1275" spans="1:22" x14ac:dyDescent="0.3">
      <c r="A1275" t="s">
        <v>2122</v>
      </c>
      <c r="E1275" t="s">
        <v>2123</v>
      </c>
      <c r="H1275" t="s">
        <v>127</v>
      </c>
      <c r="J1275" s="23">
        <v>456009600177</v>
      </c>
      <c r="K1275">
        <v>780</v>
      </c>
      <c r="L1275" t="s">
        <v>2124</v>
      </c>
      <c r="M1275">
        <v>201612</v>
      </c>
      <c r="O1275">
        <v>0</v>
      </c>
      <c r="P1275" t="s">
        <v>110</v>
      </c>
      <c r="Q1275">
        <v>20310</v>
      </c>
      <c r="S1275">
        <v>0</v>
      </c>
      <c r="U1275" t="s">
        <v>132</v>
      </c>
      <c r="V1275" s="22">
        <v>7549.75</v>
      </c>
    </row>
    <row r="1276" spans="1:22" x14ac:dyDescent="0.3">
      <c r="A1276" t="s">
        <v>2122</v>
      </c>
      <c r="E1276" t="s">
        <v>2123</v>
      </c>
      <c r="H1276" t="s">
        <v>127</v>
      </c>
      <c r="J1276" s="23">
        <v>556009600177</v>
      </c>
      <c r="K1276">
        <v>780</v>
      </c>
      <c r="L1276" t="s">
        <v>2125</v>
      </c>
      <c r="M1276">
        <v>201612</v>
      </c>
      <c r="O1276">
        <v>0</v>
      </c>
      <c r="P1276" t="s">
        <v>110</v>
      </c>
      <c r="Q1276" t="s">
        <v>124</v>
      </c>
      <c r="S1276">
        <v>0</v>
      </c>
      <c r="U1276" t="s">
        <v>132</v>
      </c>
      <c r="V1276" s="22">
        <v>2229.7199999999998</v>
      </c>
    </row>
    <row r="1277" spans="1:22" x14ac:dyDescent="0.3">
      <c r="A1277" t="s">
        <v>2126</v>
      </c>
      <c r="E1277" t="s">
        <v>143</v>
      </c>
      <c r="H1277" t="s">
        <v>127</v>
      </c>
      <c r="J1277" s="23">
        <v>456009700181</v>
      </c>
      <c r="K1277">
        <v>720</v>
      </c>
      <c r="L1277" t="s">
        <v>2127</v>
      </c>
      <c r="M1277">
        <v>201801</v>
      </c>
      <c r="O1277">
        <v>0</v>
      </c>
      <c r="P1277" t="s">
        <v>111</v>
      </c>
      <c r="Q1277">
        <v>20310</v>
      </c>
      <c r="S1277">
        <v>0</v>
      </c>
      <c r="U1277" t="s">
        <v>132</v>
      </c>
      <c r="V1277" s="22">
        <v>2080.04</v>
      </c>
    </row>
    <row r="1278" spans="1:22" x14ac:dyDescent="0.3">
      <c r="A1278" t="s">
        <v>2128</v>
      </c>
      <c r="E1278" t="s">
        <v>143</v>
      </c>
      <c r="H1278" t="s">
        <v>127</v>
      </c>
      <c r="J1278" s="23">
        <v>456009700181</v>
      </c>
      <c r="K1278">
        <v>175</v>
      </c>
      <c r="L1278" t="s">
        <v>2129</v>
      </c>
      <c r="M1278">
        <v>201710</v>
      </c>
      <c r="O1278">
        <v>0</v>
      </c>
      <c r="P1278" t="s">
        <v>111</v>
      </c>
      <c r="Q1278">
        <v>20310</v>
      </c>
      <c r="S1278">
        <v>0</v>
      </c>
      <c r="U1278" t="s">
        <v>132</v>
      </c>
      <c r="V1278" s="22">
        <v>14385872.880000001</v>
      </c>
    </row>
    <row r="1279" spans="1:22" x14ac:dyDescent="0.3">
      <c r="A1279" t="s">
        <v>2130</v>
      </c>
      <c r="E1279" t="s">
        <v>143</v>
      </c>
      <c r="H1279" t="s">
        <v>127</v>
      </c>
      <c r="J1279" s="23">
        <v>456009700181</v>
      </c>
      <c r="K1279">
        <v>200</v>
      </c>
      <c r="L1279" t="s">
        <v>2131</v>
      </c>
      <c r="M1279">
        <v>201710</v>
      </c>
      <c r="O1279">
        <v>0</v>
      </c>
      <c r="P1279" t="s">
        <v>111</v>
      </c>
      <c r="Q1279">
        <v>20310</v>
      </c>
      <c r="S1279">
        <v>0</v>
      </c>
      <c r="U1279" t="s">
        <v>132</v>
      </c>
      <c r="V1279">
        <v>257.20999999999998</v>
      </c>
    </row>
    <row r="1280" spans="1:22" x14ac:dyDescent="0.3">
      <c r="A1280" t="s">
        <v>2132</v>
      </c>
      <c r="E1280" t="s">
        <v>143</v>
      </c>
      <c r="H1280" t="s">
        <v>127</v>
      </c>
      <c r="J1280" s="23">
        <v>456009700181</v>
      </c>
      <c r="K1280">
        <v>790</v>
      </c>
      <c r="L1280" t="s">
        <v>2133</v>
      </c>
      <c r="M1280">
        <v>201710</v>
      </c>
      <c r="O1280">
        <v>0</v>
      </c>
      <c r="P1280" t="s">
        <v>111</v>
      </c>
      <c r="Q1280">
        <v>20310</v>
      </c>
      <c r="S1280">
        <v>0</v>
      </c>
      <c r="U1280" t="s">
        <v>132</v>
      </c>
      <c r="V1280" s="22">
        <v>109243647.73</v>
      </c>
    </row>
    <row r="1281" spans="1:22" x14ac:dyDescent="0.3">
      <c r="A1281" t="s">
        <v>2134</v>
      </c>
      <c r="E1281" t="s">
        <v>143</v>
      </c>
      <c r="H1281" t="s">
        <v>127</v>
      </c>
      <c r="J1281" s="23">
        <v>456009700179</v>
      </c>
      <c r="K1281">
        <v>188</v>
      </c>
      <c r="L1281" t="s">
        <v>2135</v>
      </c>
      <c r="M1281">
        <v>201708</v>
      </c>
      <c r="O1281">
        <v>0</v>
      </c>
      <c r="P1281" t="s">
        <v>111</v>
      </c>
      <c r="Q1281">
        <v>20310</v>
      </c>
      <c r="S1281">
        <v>0</v>
      </c>
      <c r="U1281" t="s">
        <v>132</v>
      </c>
      <c r="V1281" s="22">
        <v>436248.33</v>
      </c>
    </row>
    <row r="1282" spans="1:22" x14ac:dyDescent="0.3">
      <c r="A1282" t="s">
        <v>2136</v>
      </c>
      <c r="E1282" t="s">
        <v>143</v>
      </c>
      <c r="H1282" t="s">
        <v>127</v>
      </c>
      <c r="J1282" s="23">
        <v>452009700290</v>
      </c>
      <c r="K1282">
        <v>763</v>
      </c>
      <c r="L1282" t="s">
        <v>2137</v>
      </c>
      <c r="M1282">
        <v>201710</v>
      </c>
      <c r="O1282">
        <v>0</v>
      </c>
      <c r="P1282" t="s">
        <v>111</v>
      </c>
      <c r="Q1282">
        <v>20310</v>
      </c>
      <c r="S1282">
        <v>0</v>
      </c>
      <c r="V1282" s="22">
        <v>298952.09999999998</v>
      </c>
    </row>
    <row r="1283" spans="1:22" x14ac:dyDescent="0.3">
      <c r="A1283" t="s">
        <v>2138</v>
      </c>
      <c r="E1283" t="s">
        <v>143</v>
      </c>
      <c r="H1283" t="s">
        <v>127</v>
      </c>
      <c r="J1283" s="23">
        <v>456009700179</v>
      </c>
      <c r="K1283">
        <v>840</v>
      </c>
      <c r="L1283" t="s">
        <v>2139</v>
      </c>
      <c r="M1283">
        <v>201708</v>
      </c>
      <c r="O1283">
        <v>0</v>
      </c>
      <c r="P1283" t="s">
        <v>111</v>
      </c>
      <c r="Q1283">
        <v>20310</v>
      </c>
      <c r="S1283">
        <v>0</v>
      </c>
      <c r="U1283" t="s">
        <v>132</v>
      </c>
      <c r="V1283" s="22">
        <v>327979.07</v>
      </c>
    </row>
    <row r="1284" spans="1:22" x14ac:dyDescent="0.3">
      <c r="A1284" t="s">
        <v>2140</v>
      </c>
      <c r="E1284" t="s">
        <v>143</v>
      </c>
      <c r="H1284" t="s">
        <v>139</v>
      </c>
      <c r="J1284" s="23">
        <v>456009700179</v>
      </c>
      <c r="K1284">
        <v>780</v>
      </c>
      <c r="L1284" t="s">
        <v>2141</v>
      </c>
      <c r="M1284">
        <v>201708</v>
      </c>
      <c r="O1284">
        <v>0</v>
      </c>
      <c r="P1284" t="s">
        <v>111</v>
      </c>
      <c r="Q1284">
        <v>20310</v>
      </c>
      <c r="S1284">
        <v>0</v>
      </c>
      <c r="U1284" t="s">
        <v>132</v>
      </c>
      <c r="V1284" s="22">
        <v>173544.97</v>
      </c>
    </row>
    <row r="1285" spans="1:22" x14ac:dyDescent="0.3">
      <c r="A1285" t="s">
        <v>2142</v>
      </c>
      <c r="E1285" t="s">
        <v>2143</v>
      </c>
      <c r="H1285" t="s">
        <v>127</v>
      </c>
      <c r="J1285" s="23">
        <v>456009700168</v>
      </c>
      <c r="K1285">
        <v>805</v>
      </c>
      <c r="L1285" t="s">
        <v>2144</v>
      </c>
      <c r="M1285">
        <v>201610</v>
      </c>
      <c r="O1285">
        <v>0</v>
      </c>
      <c r="P1285" t="s">
        <v>111</v>
      </c>
      <c r="Q1285">
        <v>20310</v>
      </c>
      <c r="S1285">
        <v>0</v>
      </c>
      <c r="U1285" t="s">
        <v>132</v>
      </c>
      <c r="V1285" s="22">
        <v>62829661.049999997</v>
      </c>
    </row>
    <row r="1286" spans="1:22" x14ac:dyDescent="0.3">
      <c r="A1286" t="s">
        <v>2145</v>
      </c>
      <c r="E1286" t="s">
        <v>143</v>
      </c>
      <c r="H1286" t="s">
        <v>127</v>
      </c>
      <c r="J1286" s="23">
        <v>456009700179</v>
      </c>
      <c r="K1286">
        <v>805</v>
      </c>
      <c r="L1286" t="s">
        <v>2146</v>
      </c>
      <c r="M1286">
        <v>201708</v>
      </c>
      <c r="O1286">
        <v>0</v>
      </c>
      <c r="P1286" t="s">
        <v>111</v>
      </c>
      <c r="Q1286">
        <v>20310</v>
      </c>
      <c r="S1286">
        <v>0</v>
      </c>
      <c r="U1286" t="s">
        <v>132</v>
      </c>
      <c r="V1286" s="22">
        <v>35902360.479999997</v>
      </c>
    </row>
    <row r="1287" spans="1:22" x14ac:dyDescent="0.3">
      <c r="A1287" t="s">
        <v>2147</v>
      </c>
      <c r="E1287" t="s">
        <v>143</v>
      </c>
      <c r="H1287" t="s">
        <v>127</v>
      </c>
      <c r="J1287" s="23">
        <v>456009700179</v>
      </c>
      <c r="K1287">
        <v>615</v>
      </c>
      <c r="L1287" t="s">
        <v>2148</v>
      </c>
      <c r="M1287">
        <v>201708</v>
      </c>
      <c r="O1287">
        <v>0</v>
      </c>
      <c r="P1287" t="s">
        <v>111</v>
      </c>
      <c r="Q1287">
        <v>20310</v>
      </c>
      <c r="S1287">
        <v>0</v>
      </c>
      <c r="U1287" t="s">
        <v>132</v>
      </c>
      <c r="V1287" s="22">
        <v>10002768.699999999</v>
      </c>
    </row>
    <row r="1288" spans="1:22" x14ac:dyDescent="0.3">
      <c r="A1288" t="s">
        <v>2149</v>
      </c>
      <c r="E1288" t="s">
        <v>143</v>
      </c>
      <c r="H1288" t="s">
        <v>127</v>
      </c>
      <c r="J1288" s="23">
        <v>452009700280</v>
      </c>
      <c r="K1288">
        <v>763</v>
      </c>
      <c r="L1288" t="s">
        <v>2150</v>
      </c>
      <c r="M1288">
        <v>201708</v>
      </c>
      <c r="O1288">
        <v>0</v>
      </c>
      <c r="P1288" t="s">
        <v>111</v>
      </c>
      <c r="Q1288">
        <v>20310</v>
      </c>
      <c r="S1288">
        <v>0</v>
      </c>
      <c r="V1288" s="22">
        <v>102260.08</v>
      </c>
    </row>
    <row r="1289" spans="1:22" x14ac:dyDescent="0.3">
      <c r="A1289" t="s">
        <v>2151</v>
      </c>
      <c r="E1289" t="s">
        <v>143</v>
      </c>
      <c r="H1289" t="s">
        <v>127</v>
      </c>
      <c r="J1289" s="23">
        <v>452009700284</v>
      </c>
      <c r="K1289">
        <v>763</v>
      </c>
      <c r="L1289" t="s">
        <v>2152</v>
      </c>
      <c r="M1289">
        <v>201710</v>
      </c>
      <c r="O1289">
        <v>0</v>
      </c>
      <c r="P1289" t="s">
        <v>111</v>
      </c>
      <c r="Q1289">
        <v>20310</v>
      </c>
      <c r="S1289">
        <v>0</v>
      </c>
      <c r="V1289" s="22">
        <v>2761.43</v>
      </c>
    </row>
    <row r="1290" spans="1:22" x14ac:dyDescent="0.3">
      <c r="A1290" t="s">
        <v>2153</v>
      </c>
      <c r="E1290" t="s">
        <v>143</v>
      </c>
      <c r="H1290" t="s">
        <v>127</v>
      </c>
      <c r="J1290" s="23">
        <v>452009700282</v>
      </c>
      <c r="K1290">
        <v>763</v>
      </c>
      <c r="L1290" t="s">
        <v>2154</v>
      </c>
      <c r="M1290">
        <v>201710</v>
      </c>
      <c r="O1290">
        <v>0</v>
      </c>
      <c r="P1290" t="s">
        <v>111</v>
      </c>
      <c r="Q1290">
        <v>20310</v>
      </c>
      <c r="S1290">
        <v>0</v>
      </c>
      <c r="V1290" s="22">
        <v>3055143.85</v>
      </c>
    </row>
    <row r="1291" spans="1:22" x14ac:dyDescent="0.3">
      <c r="A1291" t="s">
        <v>2155</v>
      </c>
      <c r="E1291" t="s">
        <v>143</v>
      </c>
      <c r="H1291" t="s">
        <v>127</v>
      </c>
      <c r="J1291" s="23">
        <v>452009700288</v>
      </c>
      <c r="K1291">
        <v>763</v>
      </c>
      <c r="L1291" t="s">
        <v>2156</v>
      </c>
      <c r="M1291">
        <v>201710</v>
      </c>
      <c r="O1291">
        <v>0</v>
      </c>
      <c r="P1291" t="s">
        <v>111</v>
      </c>
      <c r="Q1291">
        <v>20310</v>
      </c>
      <c r="S1291">
        <v>0</v>
      </c>
      <c r="V1291" s="22">
        <v>95134.23</v>
      </c>
    </row>
    <row r="1292" spans="1:22" x14ac:dyDescent="0.3">
      <c r="A1292" t="s">
        <v>2157</v>
      </c>
      <c r="E1292" t="s">
        <v>143</v>
      </c>
      <c r="H1292" t="s">
        <v>127</v>
      </c>
      <c r="J1292" s="23">
        <v>456009700181</v>
      </c>
      <c r="K1292">
        <v>805</v>
      </c>
      <c r="L1292" t="s">
        <v>2158</v>
      </c>
      <c r="M1292">
        <v>201710</v>
      </c>
      <c r="O1292">
        <v>0</v>
      </c>
      <c r="P1292" t="s">
        <v>111</v>
      </c>
      <c r="Q1292">
        <v>20310</v>
      </c>
      <c r="S1292">
        <v>0</v>
      </c>
      <c r="U1292" t="s">
        <v>132</v>
      </c>
      <c r="V1292" s="22">
        <v>588389.02</v>
      </c>
    </row>
    <row r="1293" spans="1:22" x14ac:dyDescent="0.3">
      <c r="A1293" t="s">
        <v>2159</v>
      </c>
      <c r="E1293" t="s">
        <v>143</v>
      </c>
      <c r="H1293" t="s">
        <v>127</v>
      </c>
      <c r="J1293" s="23">
        <v>452009700286</v>
      </c>
      <c r="K1293">
        <v>763</v>
      </c>
      <c r="L1293" t="s">
        <v>2160</v>
      </c>
      <c r="M1293">
        <v>201710</v>
      </c>
      <c r="O1293">
        <v>0</v>
      </c>
      <c r="P1293" t="s">
        <v>111</v>
      </c>
      <c r="Q1293">
        <v>20310</v>
      </c>
      <c r="S1293">
        <v>0</v>
      </c>
      <c r="V1293" s="22">
        <v>95134.23</v>
      </c>
    </row>
    <row r="1294" spans="1:22" x14ac:dyDescent="0.3">
      <c r="A1294" t="s">
        <v>2161</v>
      </c>
      <c r="E1294" t="s">
        <v>143</v>
      </c>
      <c r="H1294" t="s">
        <v>127</v>
      </c>
      <c r="J1294" s="23">
        <v>456009700181</v>
      </c>
      <c r="K1294">
        <v>780</v>
      </c>
      <c r="L1294" t="s">
        <v>2162</v>
      </c>
      <c r="M1294">
        <v>201710</v>
      </c>
      <c r="O1294">
        <v>0</v>
      </c>
      <c r="P1294" t="s">
        <v>111</v>
      </c>
      <c r="Q1294">
        <v>20310</v>
      </c>
      <c r="S1294">
        <v>0</v>
      </c>
      <c r="U1294" t="s">
        <v>132</v>
      </c>
      <c r="V1294" s="22">
        <v>409867.65</v>
      </c>
    </row>
    <row r="1295" spans="1:22" x14ac:dyDescent="0.3">
      <c r="A1295" t="s">
        <v>2163</v>
      </c>
      <c r="E1295" t="s">
        <v>143</v>
      </c>
      <c r="H1295" t="s">
        <v>127</v>
      </c>
      <c r="J1295" s="23">
        <v>452009700283</v>
      </c>
      <c r="K1295">
        <v>751</v>
      </c>
      <c r="L1295" t="s">
        <v>2164</v>
      </c>
      <c r="M1295">
        <v>201710</v>
      </c>
      <c r="O1295">
        <v>201801</v>
      </c>
      <c r="P1295" t="s">
        <v>111</v>
      </c>
      <c r="Q1295">
        <v>20310</v>
      </c>
      <c r="S1295">
        <v>0</v>
      </c>
      <c r="V1295">
        <v>0</v>
      </c>
    </row>
    <row r="1296" spans="1:22" x14ac:dyDescent="0.3">
      <c r="A1296" t="s">
        <v>2165</v>
      </c>
      <c r="E1296" t="s">
        <v>143</v>
      </c>
      <c r="H1296" t="s">
        <v>127</v>
      </c>
      <c r="J1296" s="23">
        <v>452009700283</v>
      </c>
      <c r="K1296">
        <v>752</v>
      </c>
      <c r="L1296" t="s">
        <v>2166</v>
      </c>
      <c r="M1296">
        <v>201801</v>
      </c>
      <c r="O1296">
        <v>0</v>
      </c>
      <c r="P1296" t="s">
        <v>111</v>
      </c>
      <c r="Q1296">
        <v>20310</v>
      </c>
      <c r="S1296">
        <v>0</v>
      </c>
      <c r="V1296" s="22">
        <v>2484625.1</v>
      </c>
    </row>
    <row r="1297" spans="1:22" x14ac:dyDescent="0.3">
      <c r="A1297" t="s">
        <v>2167</v>
      </c>
      <c r="E1297" t="s">
        <v>143</v>
      </c>
      <c r="H1297" t="s">
        <v>127</v>
      </c>
      <c r="J1297" s="23">
        <v>452009700289</v>
      </c>
      <c r="K1297">
        <v>763</v>
      </c>
      <c r="L1297" t="s">
        <v>2168</v>
      </c>
      <c r="M1297">
        <v>201710</v>
      </c>
      <c r="O1297">
        <v>0</v>
      </c>
      <c r="P1297" t="s">
        <v>111</v>
      </c>
      <c r="Q1297">
        <v>20310</v>
      </c>
      <c r="S1297">
        <v>0</v>
      </c>
      <c r="V1297" s="22">
        <v>95134.19</v>
      </c>
    </row>
    <row r="1298" spans="1:22" x14ac:dyDescent="0.3">
      <c r="A1298" t="s">
        <v>2169</v>
      </c>
      <c r="E1298" t="s">
        <v>143</v>
      </c>
      <c r="H1298" t="s">
        <v>127</v>
      </c>
      <c r="J1298" s="23">
        <v>452009700287</v>
      </c>
      <c r="K1298">
        <v>763</v>
      </c>
      <c r="L1298" t="s">
        <v>2170</v>
      </c>
      <c r="M1298">
        <v>201710</v>
      </c>
      <c r="O1298">
        <v>0</v>
      </c>
      <c r="P1298" t="s">
        <v>111</v>
      </c>
      <c r="Q1298">
        <v>20310</v>
      </c>
      <c r="S1298">
        <v>0</v>
      </c>
      <c r="V1298" s="22">
        <v>95134.23</v>
      </c>
    </row>
    <row r="1299" spans="1:22" x14ac:dyDescent="0.3">
      <c r="A1299" t="s">
        <v>2171</v>
      </c>
      <c r="E1299" t="s">
        <v>143</v>
      </c>
      <c r="H1299" t="s">
        <v>127</v>
      </c>
      <c r="J1299" s="23">
        <v>452009700285</v>
      </c>
      <c r="K1299">
        <v>763</v>
      </c>
      <c r="L1299" t="s">
        <v>2172</v>
      </c>
      <c r="M1299">
        <v>201710</v>
      </c>
      <c r="O1299">
        <v>0</v>
      </c>
      <c r="P1299" t="s">
        <v>111</v>
      </c>
      <c r="Q1299">
        <v>20310</v>
      </c>
      <c r="S1299">
        <v>0</v>
      </c>
      <c r="V1299" s="22">
        <v>328917.58</v>
      </c>
    </row>
    <row r="1300" spans="1:22" x14ac:dyDescent="0.3">
      <c r="A1300" t="s">
        <v>2173</v>
      </c>
      <c r="E1300" t="s">
        <v>143</v>
      </c>
      <c r="H1300" t="s">
        <v>127</v>
      </c>
      <c r="J1300" s="23">
        <v>456009700181</v>
      </c>
      <c r="K1300">
        <v>800</v>
      </c>
      <c r="L1300" t="s">
        <v>2174</v>
      </c>
      <c r="M1300">
        <v>201710</v>
      </c>
      <c r="O1300">
        <v>0</v>
      </c>
      <c r="P1300" t="s">
        <v>111</v>
      </c>
      <c r="Q1300">
        <v>20310</v>
      </c>
      <c r="S1300">
        <v>0</v>
      </c>
      <c r="U1300" t="s">
        <v>132</v>
      </c>
      <c r="V1300" s="22">
        <v>2299.09</v>
      </c>
    </row>
    <row r="1301" spans="1:22" x14ac:dyDescent="0.3">
      <c r="A1301" t="s">
        <v>2175</v>
      </c>
      <c r="E1301" t="s">
        <v>143</v>
      </c>
      <c r="H1301" t="s">
        <v>127</v>
      </c>
      <c r="J1301" s="23">
        <v>456009700182</v>
      </c>
      <c r="K1301">
        <v>780</v>
      </c>
      <c r="L1301" t="s">
        <v>2176</v>
      </c>
      <c r="M1301">
        <v>201710</v>
      </c>
      <c r="O1301">
        <v>0</v>
      </c>
      <c r="P1301" t="s">
        <v>111</v>
      </c>
      <c r="Q1301">
        <v>20310</v>
      </c>
      <c r="S1301">
        <v>0</v>
      </c>
      <c r="U1301" t="s">
        <v>132</v>
      </c>
      <c r="V1301" s="22">
        <v>190935.67999999999</v>
      </c>
    </row>
    <row r="1302" spans="1:22" x14ac:dyDescent="0.3">
      <c r="A1302" t="s">
        <v>2177</v>
      </c>
      <c r="E1302" t="s">
        <v>143</v>
      </c>
      <c r="H1302" t="s">
        <v>127</v>
      </c>
      <c r="J1302" s="23">
        <v>456009700182</v>
      </c>
      <c r="K1302">
        <v>840</v>
      </c>
      <c r="L1302" t="s">
        <v>2178</v>
      </c>
      <c r="M1302">
        <v>201710</v>
      </c>
      <c r="O1302">
        <v>0</v>
      </c>
      <c r="P1302" t="s">
        <v>111</v>
      </c>
      <c r="Q1302">
        <v>20310</v>
      </c>
      <c r="S1302">
        <v>0</v>
      </c>
      <c r="U1302" t="s">
        <v>132</v>
      </c>
      <c r="V1302" s="22">
        <v>1432114.61</v>
      </c>
    </row>
    <row r="1303" spans="1:22" x14ac:dyDescent="0.3">
      <c r="A1303" t="s">
        <v>2179</v>
      </c>
      <c r="E1303" t="s">
        <v>143</v>
      </c>
      <c r="H1303" t="s">
        <v>127</v>
      </c>
      <c r="J1303" s="23">
        <v>456009700182</v>
      </c>
      <c r="K1303">
        <v>615</v>
      </c>
      <c r="L1303" t="s">
        <v>2180</v>
      </c>
      <c r="M1303">
        <v>201710</v>
      </c>
      <c r="O1303">
        <v>0</v>
      </c>
      <c r="P1303" t="s">
        <v>111</v>
      </c>
      <c r="Q1303">
        <v>20310</v>
      </c>
      <c r="S1303">
        <v>0</v>
      </c>
      <c r="U1303" t="s">
        <v>132</v>
      </c>
      <c r="V1303" s="22">
        <v>5988969.2400000002</v>
      </c>
    </row>
    <row r="1304" spans="1:22" x14ac:dyDescent="0.3">
      <c r="A1304" t="s">
        <v>2181</v>
      </c>
      <c r="E1304" t="s">
        <v>2182</v>
      </c>
      <c r="H1304" t="s">
        <v>127</v>
      </c>
      <c r="J1304" s="23">
        <v>552009300228</v>
      </c>
      <c r="K1304">
        <v>763</v>
      </c>
      <c r="L1304" t="s">
        <v>2183</v>
      </c>
      <c r="M1304">
        <v>201410</v>
      </c>
      <c r="O1304">
        <v>0</v>
      </c>
      <c r="P1304" t="s">
        <v>230</v>
      </c>
      <c r="Q1304" t="s">
        <v>124</v>
      </c>
      <c r="S1304">
        <v>0</v>
      </c>
      <c r="V1304" s="22">
        <v>464542.07</v>
      </c>
    </row>
    <row r="1305" spans="1:22" x14ac:dyDescent="0.3">
      <c r="A1305" t="s">
        <v>2184</v>
      </c>
      <c r="E1305" t="s">
        <v>2185</v>
      </c>
      <c r="H1305" t="s">
        <v>325</v>
      </c>
      <c r="J1305" s="23">
        <v>557006900115</v>
      </c>
      <c r="K1305">
        <v>840</v>
      </c>
      <c r="L1305" t="s">
        <v>2186</v>
      </c>
      <c r="M1305">
        <v>201312</v>
      </c>
      <c r="O1305">
        <v>0</v>
      </c>
      <c r="P1305" t="s">
        <v>66</v>
      </c>
      <c r="Q1305" t="s">
        <v>124</v>
      </c>
      <c r="S1305">
        <v>0</v>
      </c>
      <c r="V1305" s="22">
        <v>4742.8100000000004</v>
      </c>
    </row>
    <row r="1306" spans="1:22" x14ac:dyDescent="0.3">
      <c r="A1306" t="s">
        <v>2187</v>
      </c>
      <c r="E1306" t="s">
        <v>2185</v>
      </c>
      <c r="H1306" t="s">
        <v>325</v>
      </c>
      <c r="J1306" s="23">
        <v>557006900115</v>
      </c>
      <c r="K1306">
        <v>615</v>
      </c>
      <c r="L1306" t="s">
        <v>2188</v>
      </c>
      <c r="M1306">
        <v>201312</v>
      </c>
      <c r="O1306">
        <v>0</v>
      </c>
      <c r="P1306" t="s">
        <v>66</v>
      </c>
      <c r="Q1306" t="s">
        <v>124</v>
      </c>
      <c r="S1306">
        <v>0</v>
      </c>
      <c r="V1306" s="22">
        <v>629118.84</v>
      </c>
    </row>
    <row r="1307" spans="1:22" x14ac:dyDescent="0.3">
      <c r="A1307" t="s">
        <v>2189</v>
      </c>
      <c r="E1307" t="s">
        <v>2190</v>
      </c>
      <c r="H1307" t="s">
        <v>127</v>
      </c>
      <c r="J1307" s="23">
        <v>452009300240</v>
      </c>
      <c r="K1307">
        <v>768</v>
      </c>
      <c r="L1307" t="s">
        <v>2191</v>
      </c>
      <c r="M1307">
        <v>201412</v>
      </c>
      <c r="O1307">
        <v>0</v>
      </c>
      <c r="P1307" t="s">
        <v>230</v>
      </c>
      <c r="Q1307">
        <v>20310</v>
      </c>
      <c r="S1307">
        <v>0</v>
      </c>
      <c r="V1307" s="22">
        <v>31947.97</v>
      </c>
    </row>
    <row r="1308" spans="1:22" x14ac:dyDescent="0.3">
      <c r="A1308" t="s">
        <v>2189</v>
      </c>
      <c r="E1308" t="s">
        <v>2190</v>
      </c>
      <c r="H1308" t="s">
        <v>127</v>
      </c>
      <c r="J1308" s="23">
        <v>552009300240</v>
      </c>
      <c r="K1308">
        <v>768</v>
      </c>
      <c r="L1308" t="s">
        <v>2192</v>
      </c>
      <c r="M1308">
        <v>201412</v>
      </c>
      <c r="O1308">
        <v>0</v>
      </c>
      <c r="P1308" t="s">
        <v>230</v>
      </c>
      <c r="Q1308" t="s">
        <v>124</v>
      </c>
      <c r="S1308">
        <v>0</v>
      </c>
      <c r="V1308" s="22">
        <v>7917.23</v>
      </c>
    </row>
    <row r="1309" spans="1:22" x14ac:dyDescent="0.3">
      <c r="A1309" t="s">
        <v>2193</v>
      </c>
      <c r="E1309" t="s">
        <v>1053</v>
      </c>
      <c r="H1309" t="s">
        <v>127</v>
      </c>
      <c r="J1309" s="23">
        <v>552009300201</v>
      </c>
      <c r="K1309">
        <v>779</v>
      </c>
      <c r="L1309" t="s">
        <v>2194</v>
      </c>
      <c r="M1309">
        <v>201212</v>
      </c>
      <c r="O1309">
        <v>0</v>
      </c>
      <c r="P1309" t="s">
        <v>230</v>
      </c>
      <c r="Q1309" t="s">
        <v>124</v>
      </c>
      <c r="S1309">
        <v>0</v>
      </c>
      <c r="V1309">
        <v>790.08</v>
      </c>
    </row>
    <row r="1310" spans="1:22" x14ac:dyDescent="0.3">
      <c r="A1310" t="s">
        <v>2195</v>
      </c>
      <c r="E1310" t="s">
        <v>191</v>
      </c>
      <c r="H1310" t="s">
        <v>127</v>
      </c>
      <c r="J1310" s="23">
        <v>452009300300</v>
      </c>
      <c r="K1310">
        <v>757</v>
      </c>
      <c r="L1310" t="s">
        <v>2196</v>
      </c>
      <c r="M1310">
        <v>201712</v>
      </c>
      <c r="O1310">
        <v>0</v>
      </c>
      <c r="P1310" t="s">
        <v>230</v>
      </c>
      <c r="Q1310">
        <v>20310</v>
      </c>
      <c r="S1310">
        <v>0</v>
      </c>
      <c r="V1310" s="22">
        <v>5779.39</v>
      </c>
    </row>
    <row r="1311" spans="1:22" x14ac:dyDescent="0.3">
      <c r="A1311" t="s">
        <v>2195</v>
      </c>
      <c r="E1311" t="s">
        <v>191</v>
      </c>
      <c r="H1311" t="s">
        <v>127</v>
      </c>
      <c r="J1311" s="23">
        <v>552009300300</v>
      </c>
      <c r="K1311">
        <v>757</v>
      </c>
      <c r="L1311" t="s">
        <v>2197</v>
      </c>
      <c r="M1311">
        <v>201712</v>
      </c>
      <c r="O1311">
        <v>0</v>
      </c>
      <c r="P1311" t="s">
        <v>230</v>
      </c>
      <c r="Q1311" t="s">
        <v>124</v>
      </c>
      <c r="S1311">
        <v>0</v>
      </c>
      <c r="V1311" s="22">
        <v>1573.11</v>
      </c>
    </row>
    <row r="1312" spans="1:22" x14ac:dyDescent="0.3">
      <c r="A1312" t="s">
        <v>2198</v>
      </c>
      <c r="E1312" t="s">
        <v>2199</v>
      </c>
      <c r="H1312" t="s">
        <v>127</v>
      </c>
      <c r="J1312" s="23">
        <v>452009300224</v>
      </c>
      <c r="K1312">
        <v>757</v>
      </c>
      <c r="L1312" t="s">
        <v>2200</v>
      </c>
      <c r="M1312">
        <v>201401</v>
      </c>
      <c r="O1312">
        <v>0</v>
      </c>
      <c r="P1312" t="s">
        <v>230</v>
      </c>
      <c r="Q1312">
        <v>20310</v>
      </c>
      <c r="S1312">
        <v>0</v>
      </c>
      <c r="V1312" s="22">
        <v>3456.17</v>
      </c>
    </row>
    <row r="1313" spans="1:22" x14ac:dyDescent="0.3">
      <c r="A1313" t="s">
        <v>2198</v>
      </c>
      <c r="E1313" t="s">
        <v>2199</v>
      </c>
      <c r="H1313" t="s">
        <v>127</v>
      </c>
      <c r="J1313" s="23">
        <v>552009300224</v>
      </c>
      <c r="K1313">
        <v>757</v>
      </c>
      <c r="L1313" t="s">
        <v>2201</v>
      </c>
      <c r="M1313">
        <v>201401</v>
      </c>
      <c r="O1313">
        <v>0</v>
      </c>
      <c r="P1313" t="s">
        <v>230</v>
      </c>
      <c r="Q1313" t="s">
        <v>124</v>
      </c>
      <c r="S1313">
        <v>0</v>
      </c>
      <c r="V1313">
        <v>856.49</v>
      </c>
    </row>
    <row r="1314" spans="1:22" x14ac:dyDescent="0.3">
      <c r="A1314" t="s">
        <v>2202</v>
      </c>
      <c r="E1314" t="s">
        <v>1065</v>
      </c>
      <c r="H1314" t="s">
        <v>127</v>
      </c>
      <c r="J1314" s="23">
        <v>452009300236</v>
      </c>
      <c r="K1314">
        <v>757</v>
      </c>
      <c r="L1314" t="s">
        <v>2203</v>
      </c>
      <c r="M1314">
        <v>201410</v>
      </c>
      <c r="O1314">
        <v>0</v>
      </c>
      <c r="P1314" t="s">
        <v>230</v>
      </c>
      <c r="Q1314">
        <v>20310</v>
      </c>
      <c r="S1314">
        <v>0</v>
      </c>
      <c r="V1314" s="22">
        <v>5459.86</v>
      </c>
    </row>
    <row r="1315" spans="1:22" x14ac:dyDescent="0.3">
      <c r="A1315" t="s">
        <v>2202</v>
      </c>
      <c r="E1315" t="s">
        <v>1065</v>
      </c>
      <c r="H1315" t="s">
        <v>127</v>
      </c>
      <c r="J1315" s="23">
        <v>552009300236</v>
      </c>
      <c r="K1315">
        <v>757</v>
      </c>
      <c r="L1315" t="s">
        <v>2204</v>
      </c>
      <c r="M1315">
        <v>201410</v>
      </c>
      <c r="O1315">
        <v>0</v>
      </c>
      <c r="P1315" t="s">
        <v>230</v>
      </c>
      <c r="Q1315" t="s">
        <v>124</v>
      </c>
      <c r="S1315">
        <v>0</v>
      </c>
      <c r="V1315" s="22">
        <v>1353.04</v>
      </c>
    </row>
    <row r="1316" spans="1:22" x14ac:dyDescent="0.3">
      <c r="A1316" t="s">
        <v>2205</v>
      </c>
      <c r="E1316" t="s">
        <v>2206</v>
      </c>
      <c r="H1316" t="s">
        <v>127</v>
      </c>
      <c r="J1316" s="23">
        <v>452009300237</v>
      </c>
      <c r="K1316">
        <v>768</v>
      </c>
      <c r="L1316" t="s">
        <v>2207</v>
      </c>
      <c r="M1316">
        <v>201412</v>
      </c>
      <c r="O1316">
        <v>0</v>
      </c>
      <c r="P1316" t="s">
        <v>230</v>
      </c>
      <c r="Q1316">
        <v>20310</v>
      </c>
      <c r="S1316">
        <v>0</v>
      </c>
      <c r="V1316" s="22">
        <v>53914.03</v>
      </c>
    </row>
    <row r="1317" spans="1:22" x14ac:dyDescent="0.3">
      <c r="A1317" t="s">
        <v>2205</v>
      </c>
      <c r="E1317" t="s">
        <v>2206</v>
      </c>
      <c r="H1317" t="s">
        <v>127</v>
      </c>
      <c r="J1317" s="23">
        <v>552009300237</v>
      </c>
      <c r="K1317">
        <v>768</v>
      </c>
      <c r="L1317" t="s">
        <v>2208</v>
      </c>
      <c r="M1317">
        <v>201412</v>
      </c>
      <c r="O1317">
        <v>0</v>
      </c>
      <c r="P1317" t="s">
        <v>230</v>
      </c>
      <c r="Q1317" t="s">
        <v>124</v>
      </c>
      <c r="S1317">
        <v>0</v>
      </c>
      <c r="V1317" s="22">
        <v>13422.72</v>
      </c>
    </row>
    <row r="1318" spans="1:22" x14ac:dyDescent="0.3">
      <c r="A1318" t="s">
        <v>2209</v>
      </c>
      <c r="E1318" t="s">
        <v>2056</v>
      </c>
      <c r="H1318" t="s">
        <v>127</v>
      </c>
      <c r="J1318" s="23">
        <v>552008600204</v>
      </c>
      <c r="K1318">
        <v>763</v>
      </c>
      <c r="L1318" t="s">
        <v>2210</v>
      </c>
      <c r="M1318">
        <v>201212</v>
      </c>
      <c r="O1318">
        <v>0</v>
      </c>
      <c r="P1318" t="s">
        <v>82</v>
      </c>
      <c r="Q1318" t="s">
        <v>124</v>
      </c>
      <c r="S1318">
        <v>0</v>
      </c>
      <c r="V1318" s="22">
        <v>279586.15999999997</v>
      </c>
    </row>
    <row r="1319" spans="1:22" x14ac:dyDescent="0.3">
      <c r="A1319" t="s">
        <v>2211</v>
      </c>
      <c r="E1319" t="s">
        <v>241</v>
      </c>
      <c r="H1319" t="s">
        <v>127</v>
      </c>
      <c r="J1319" s="23">
        <v>452008600207</v>
      </c>
      <c r="K1319">
        <v>779</v>
      </c>
      <c r="L1319" t="s">
        <v>2212</v>
      </c>
      <c r="M1319">
        <v>201212</v>
      </c>
      <c r="O1319">
        <v>0</v>
      </c>
      <c r="P1319" t="s">
        <v>82</v>
      </c>
      <c r="Q1319">
        <v>20310</v>
      </c>
      <c r="S1319">
        <v>0</v>
      </c>
      <c r="V1319" s="22">
        <v>27785.56</v>
      </c>
    </row>
    <row r="1320" spans="1:22" x14ac:dyDescent="0.3">
      <c r="A1320" t="s">
        <v>2213</v>
      </c>
      <c r="E1320" t="s">
        <v>241</v>
      </c>
      <c r="H1320" t="s">
        <v>127</v>
      </c>
      <c r="J1320" s="23">
        <v>452008600227</v>
      </c>
      <c r="K1320">
        <v>779</v>
      </c>
      <c r="L1320" t="s">
        <v>2214</v>
      </c>
      <c r="M1320">
        <v>201401</v>
      </c>
      <c r="O1320">
        <v>0</v>
      </c>
      <c r="P1320" t="s">
        <v>82</v>
      </c>
      <c r="Q1320">
        <v>20310</v>
      </c>
      <c r="S1320">
        <v>0</v>
      </c>
      <c r="V1320" s="22">
        <v>30070.13</v>
      </c>
    </row>
    <row r="1321" spans="1:22" x14ac:dyDescent="0.3">
      <c r="A1321" t="s">
        <v>2215</v>
      </c>
      <c r="E1321" t="s">
        <v>241</v>
      </c>
      <c r="H1321" t="s">
        <v>127</v>
      </c>
      <c r="J1321" s="23">
        <v>552008600227</v>
      </c>
      <c r="K1321">
        <v>779</v>
      </c>
      <c r="L1321" t="s">
        <v>2216</v>
      </c>
      <c r="M1321">
        <v>201401</v>
      </c>
      <c r="O1321">
        <v>0</v>
      </c>
      <c r="P1321" t="s">
        <v>82</v>
      </c>
      <c r="Q1321" t="s">
        <v>124</v>
      </c>
      <c r="S1321">
        <v>0</v>
      </c>
      <c r="V1321" s="22">
        <v>7451.87</v>
      </c>
    </row>
    <row r="1322" spans="1:22" x14ac:dyDescent="0.3">
      <c r="A1322" t="s">
        <v>2217</v>
      </c>
      <c r="E1322" t="s">
        <v>2218</v>
      </c>
      <c r="H1322" t="s">
        <v>127</v>
      </c>
      <c r="J1322" s="23">
        <v>457008600138</v>
      </c>
      <c r="K1322">
        <v>805</v>
      </c>
      <c r="L1322" t="s">
        <v>2219</v>
      </c>
      <c r="M1322">
        <v>201611</v>
      </c>
      <c r="O1322">
        <v>0</v>
      </c>
      <c r="P1322" t="s">
        <v>82</v>
      </c>
      <c r="Q1322">
        <v>20310</v>
      </c>
      <c r="S1322">
        <v>0</v>
      </c>
      <c r="V1322" s="22">
        <v>101584.75</v>
      </c>
    </row>
    <row r="1323" spans="1:22" x14ac:dyDescent="0.3">
      <c r="A1323" t="s">
        <v>2217</v>
      </c>
      <c r="E1323" t="s">
        <v>2218</v>
      </c>
      <c r="H1323" t="s">
        <v>127</v>
      </c>
      <c r="J1323" s="23">
        <v>557008600138</v>
      </c>
      <c r="K1323">
        <v>805</v>
      </c>
      <c r="L1323" t="s">
        <v>2220</v>
      </c>
      <c r="M1323">
        <v>201611</v>
      </c>
      <c r="O1323">
        <v>0</v>
      </c>
      <c r="P1323" t="s">
        <v>82</v>
      </c>
      <c r="Q1323" t="s">
        <v>124</v>
      </c>
      <c r="S1323">
        <v>0</v>
      </c>
      <c r="V1323" s="22">
        <v>9783.0300000000007</v>
      </c>
    </row>
    <row r="1324" spans="1:22" x14ac:dyDescent="0.3">
      <c r="A1324" t="s">
        <v>2221</v>
      </c>
      <c r="E1324" t="s">
        <v>1475</v>
      </c>
      <c r="H1324" t="s">
        <v>127</v>
      </c>
      <c r="J1324" s="23">
        <v>457008600114</v>
      </c>
      <c r="K1324">
        <v>780</v>
      </c>
      <c r="L1324" t="s">
        <v>2222</v>
      </c>
      <c r="M1324">
        <v>201305</v>
      </c>
      <c r="O1324">
        <v>0</v>
      </c>
      <c r="P1324" t="s">
        <v>82</v>
      </c>
      <c r="Q1324">
        <v>20310</v>
      </c>
      <c r="S1324">
        <v>0</v>
      </c>
      <c r="V1324" s="22">
        <v>134759.37</v>
      </c>
    </row>
    <row r="1325" spans="1:22" x14ac:dyDescent="0.3">
      <c r="A1325" t="s">
        <v>2223</v>
      </c>
      <c r="E1325" t="s">
        <v>241</v>
      </c>
      <c r="H1325" t="s">
        <v>127</v>
      </c>
      <c r="J1325" s="23">
        <v>452008600204</v>
      </c>
      <c r="K1325">
        <v>763</v>
      </c>
      <c r="L1325" t="s">
        <v>2224</v>
      </c>
      <c r="M1325">
        <v>201212</v>
      </c>
      <c r="O1325">
        <v>0</v>
      </c>
      <c r="P1325" t="s">
        <v>82</v>
      </c>
      <c r="Q1325">
        <v>20310</v>
      </c>
      <c r="S1325">
        <v>0</v>
      </c>
      <c r="V1325" s="22">
        <v>1128199.1299999999</v>
      </c>
    </row>
    <row r="1326" spans="1:22" x14ac:dyDescent="0.3">
      <c r="A1326" t="s">
        <v>2225</v>
      </c>
      <c r="E1326" t="s">
        <v>241</v>
      </c>
      <c r="H1326" t="s">
        <v>127</v>
      </c>
      <c r="J1326" s="23">
        <v>452008600206</v>
      </c>
      <c r="K1326">
        <v>768</v>
      </c>
      <c r="L1326" t="s">
        <v>2226</v>
      </c>
      <c r="M1326">
        <v>201212</v>
      </c>
      <c r="O1326">
        <v>0</v>
      </c>
      <c r="P1326" t="s">
        <v>82</v>
      </c>
      <c r="Q1326">
        <v>20310</v>
      </c>
      <c r="S1326">
        <v>0</v>
      </c>
      <c r="V1326" s="22">
        <v>56313</v>
      </c>
    </row>
    <row r="1327" spans="1:22" x14ac:dyDescent="0.3">
      <c r="A1327" t="s">
        <v>2227</v>
      </c>
      <c r="E1327" t="s">
        <v>2218</v>
      </c>
      <c r="H1327" t="s">
        <v>127</v>
      </c>
      <c r="J1327" s="23">
        <v>452008600271</v>
      </c>
      <c r="K1327">
        <v>768</v>
      </c>
      <c r="L1327" t="s">
        <v>2228</v>
      </c>
      <c r="M1327">
        <v>201612</v>
      </c>
      <c r="O1327">
        <v>0</v>
      </c>
      <c r="P1327" t="s">
        <v>82</v>
      </c>
      <c r="Q1327">
        <v>20310</v>
      </c>
      <c r="S1327">
        <v>0</v>
      </c>
      <c r="V1327" s="22">
        <v>26733.34</v>
      </c>
    </row>
    <row r="1328" spans="1:22" x14ac:dyDescent="0.3">
      <c r="A1328" t="s">
        <v>2229</v>
      </c>
      <c r="E1328" t="s">
        <v>2218</v>
      </c>
      <c r="H1328" t="s">
        <v>127</v>
      </c>
      <c r="J1328" s="23">
        <v>457008600188</v>
      </c>
      <c r="K1328">
        <v>615</v>
      </c>
      <c r="L1328" t="s">
        <v>2230</v>
      </c>
      <c r="M1328">
        <v>201712</v>
      </c>
      <c r="O1328">
        <v>0</v>
      </c>
      <c r="P1328" t="s">
        <v>82</v>
      </c>
      <c r="Q1328">
        <v>20310</v>
      </c>
      <c r="S1328">
        <v>0</v>
      </c>
      <c r="V1328" s="22">
        <v>207735.31</v>
      </c>
    </row>
    <row r="1329" spans="1:22" x14ac:dyDescent="0.3">
      <c r="A1329" t="s">
        <v>2229</v>
      </c>
      <c r="E1329" t="s">
        <v>2218</v>
      </c>
      <c r="H1329" t="s">
        <v>127</v>
      </c>
      <c r="J1329" s="23">
        <v>557008600188</v>
      </c>
      <c r="K1329">
        <v>615</v>
      </c>
      <c r="L1329" t="s">
        <v>2231</v>
      </c>
      <c r="M1329">
        <v>201712</v>
      </c>
      <c r="O1329">
        <v>0</v>
      </c>
      <c r="P1329" t="s">
        <v>82</v>
      </c>
      <c r="Q1329" t="s">
        <v>124</v>
      </c>
      <c r="S1329">
        <v>0</v>
      </c>
      <c r="V1329" s="22">
        <v>22825.52</v>
      </c>
    </row>
    <row r="1330" spans="1:22" x14ac:dyDescent="0.3">
      <c r="A1330" t="s">
        <v>2232</v>
      </c>
      <c r="E1330" t="s">
        <v>2218</v>
      </c>
      <c r="H1330" t="s">
        <v>127</v>
      </c>
      <c r="J1330" s="23">
        <v>552008600265</v>
      </c>
      <c r="K1330">
        <v>779</v>
      </c>
      <c r="L1330" t="s">
        <v>2233</v>
      </c>
      <c r="M1330">
        <v>201701</v>
      </c>
      <c r="O1330">
        <v>0</v>
      </c>
      <c r="P1330" t="s">
        <v>82</v>
      </c>
      <c r="Q1330" t="s">
        <v>124</v>
      </c>
      <c r="S1330">
        <v>0</v>
      </c>
      <c r="V1330" s="22">
        <v>4836.18</v>
      </c>
    </row>
    <row r="1331" spans="1:22" x14ac:dyDescent="0.3">
      <c r="A1331" t="s">
        <v>2234</v>
      </c>
      <c r="E1331" t="s">
        <v>2235</v>
      </c>
      <c r="H1331" t="s">
        <v>127</v>
      </c>
      <c r="J1331" s="23">
        <v>452008600265</v>
      </c>
      <c r="K1331">
        <v>779</v>
      </c>
      <c r="L1331" t="s">
        <v>2236</v>
      </c>
      <c r="M1331">
        <v>201607</v>
      </c>
      <c r="O1331">
        <v>0</v>
      </c>
      <c r="P1331" t="s">
        <v>82</v>
      </c>
      <c r="Q1331">
        <v>20310</v>
      </c>
      <c r="S1331">
        <v>0</v>
      </c>
      <c r="V1331" s="22">
        <v>19466.23</v>
      </c>
    </row>
    <row r="1332" spans="1:22" x14ac:dyDescent="0.3">
      <c r="A1332" t="s">
        <v>2237</v>
      </c>
      <c r="E1332" t="s">
        <v>2056</v>
      </c>
      <c r="H1332" t="s">
        <v>127</v>
      </c>
      <c r="J1332" s="23">
        <v>557008600112</v>
      </c>
      <c r="K1332">
        <v>780</v>
      </c>
      <c r="L1332" t="s">
        <v>2238</v>
      </c>
      <c r="M1332">
        <v>201212</v>
      </c>
      <c r="O1332">
        <v>0</v>
      </c>
      <c r="P1332" t="s">
        <v>82</v>
      </c>
      <c r="Q1332" t="s">
        <v>124</v>
      </c>
      <c r="S1332">
        <v>0</v>
      </c>
      <c r="V1332" s="22">
        <v>4425.6000000000004</v>
      </c>
    </row>
    <row r="1333" spans="1:22" x14ac:dyDescent="0.3">
      <c r="A1333" t="s">
        <v>2239</v>
      </c>
      <c r="E1333" t="s">
        <v>2056</v>
      </c>
      <c r="H1333" t="s">
        <v>127</v>
      </c>
      <c r="J1333" s="23">
        <v>457008600108</v>
      </c>
      <c r="K1333">
        <v>780</v>
      </c>
      <c r="L1333" t="s">
        <v>2240</v>
      </c>
      <c r="M1333">
        <v>201212</v>
      </c>
      <c r="O1333">
        <v>0</v>
      </c>
      <c r="P1333" t="s">
        <v>82</v>
      </c>
      <c r="Q1333">
        <v>20310</v>
      </c>
      <c r="S1333">
        <v>0</v>
      </c>
      <c r="V1333" s="22">
        <v>13121.99</v>
      </c>
    </row>
    <row r="1334" spans="1:22" x14ac:dyDescent="0.3">
      <c r="A1334" t="s">
        <v>2239</v>
      </c>
      <c r="E1334" t="s">
        <v>2056</v>
      </c>
      <c r="H1334" t="s">
        <v>127</v>
      </c>
      <c r="J1334" s="23">
        <v>557008600108</v>
      </c>
      <c r="K1334">
        <v>780</v>
      </c>
      <c r="L1334" t="s">
        <v>2241</v>
      </c>
      <c r="M1334">
        <v>201212</v>
      </c>
      <c r="O1334">
        <v>0</v>
      </c>
      <c r="P1334" t="s">
        <v>82</v>
      </c>
      <c r="Q1334" t="s">
        <v>124</v>
      </c>
      <c r="S1334">
        <v>0</v>
      </c>
      <c r="V1334" s="22">
        <v>1448.28</v>
      </c>
    </row>
    <row r="1335" spans="1:22" x14ac:dyDescent="0.3">
      <c r="A1335" t="s">
        <v>2242</v>
      </c>
      <c r="E1335" t="s">
        <v>2071</v>
      </c>
      <c r="H1335" t="s">
        <v>127</v>
      </c>
      <c r="J1335" s="23">
        <v>452008600291</v>
      </c>
      <c r="K1335">
        <v>779</v>
      </c>
      <c r="L1335" t="s">
        <v>2243</v>
      </c>
      <c r="M1335">
        <v>201710</v>
      </c>
      <c r="O1335">
        <v>0</v>
      </c>
      <c r="P1335" t="s">
        <v>82</v>
      </c>
      <c r="Q1335">
        <v>20310</v>
      </c>
      <c r="S1335">
        <v>0</v>
      </c>
      <c r="V1335" s="22">
        <v>3960.94</v>
      </c>
    </row>
    <row r="1336" spans="1:22" x14ac:dyDescent="0.3">
      <c r="A1336" t="s">
        <v>2244</v>
      </c>
      <c r="E1336" t="s">
        <v>2218</v>
      </c>
      <c r="H1336" t="s">
        <v>127</v>
      </c>
      <c r="J1336" s="23">
        <v>452008600306</v>
      </c>
      <c r="K1336">
        <v>779</v>
      </c>
      <c r="L1336" t="s">
        <v>2245</v>
      </c>
      <c r="M1336">
        <v>201710</v>
      </c>
      <c r="O1336">
        <v>0</v>
      </c>
      <c r="P1336" t="s">
        <v>82</v>
      </c>
      <c r="Q1336">
        <v>20310</v>
      </c>
      <c r="S1336">
        <v>0</v>
      </c>
      <c r="V1336" s="22">
        <v>4718.6899999999996</v>
      </c>
    </row>
    <row r="1337" spans="1:22" x14ac:dyDescent="0.3">
      <c r="A1337" t="s">
        <v>2244</v>
      </c>
      <c r="E1337" t="s">
        <v>2218</v>
      </c>
      <c r="H1337" t="s">
        <v>127</v>
      </c>
      <c r="J1337" s="23">
        <v>552008600306</v>
      </c>
      <c r="K1337">
        <v>779</v>
      </c>
      <c r="L1337" t="s">
        <v>2246</v>
      </c>
      <c r="M1337">
        <v>201710</v>
      </c>
      <c r="O1337">
        <v>0</v>
      </c>
      <c r="P1337" t="s">
        <v>82</v>
      </c>
      <c r="Q1337" t="s">
        <v>124</v>
      </c>
      <c r="S1337">
        <v>0</v>
      </c>
      <c r="V1337" s="22">
        <v>1172.31</v>
      </c>
    </row>
    <row r="1338" spans="1:22" x14ac:dyDescent="0.3">
      <c r="A1338" t="s">
        <v>2247</v>
      </c>
      <c r="E1338" t="s">
        <v>2218</v>
      </c>
      <c r="H1338" t="s">
        <v>127</v>
      </c>
      <c r="J1338" s="23">
        <v>452008600294</v>
      </c>
      <c r="K1338">
        <v>779</v>
      </c>
      <c r="L1338" t="s">
        <v>2248</v>
      </c>
      <c r="M1338">
        <v>201709</v>
      </c>
      <c r="O1338">
        <v>0</v>
      </c>
      <c r="P1338" t="s">
        <v>82</v>
      </c>
      <c r="Q1338">
        <v>20310</v>
      </c>
      <c r="S1338">
        <v>0</v>
      </c>
      <c r="V1338" s="22">
        <v>6325.84</v>
      </c>
    </row>
    <row r="1339" spans="1:22" x14ac:dyDescent="0.3">
      <c r="A1339" t="s">
        <v>2249</v>
      </c>
      <c r="E1339" t="s">
        <v>2056</v>
      </c>
      <c r="H1339" t="s">
        <v>127</v>
      </c>
      <c r="J1339" s="23">
        <v>552008600206</v>
      </c>
      <c r="K1339">
        <v>768</v>
      </c>
      <c r="L1339" t="s">
        <v>2250</v>
      </c>
      <c r="M1339">
        <v>201212</v>
      </c>
      <c r="O1339">
        <v>0</v>
      </c>
      <c r="P1339" t="s">
        <v>82</v>
      </c>
      <c r="Q1339" t="s">
        <v>124</v>
      </c>
      <c r="S1339">
        <v>0</v>
      </c>
      <c r="V1339" s="22">
        <v>13955.28</v>
      </c>
    </row>
    <row r="1340" spans="1:22" x14ac:dyDescent="0.3">
      <c r="A1340" t="s">
        <v>2251</v>
      </c>
      <c r="E1340" t="s">
        <v>2218</v>
      </c>
      <c r="H1340" t="s">
        <v>127</v>
      </c>
      <c r="J1340" s="23">
        <v>452008600270</v>
      </c>
      <c r="K1340">
        <v>768</v>
      </c>
      <c r="L1340" t="s">
        <v>2252</v>
      </c>
      <c r="M1340">
        <v>201611</v>
      </c>
      <c r="O1340">
        <v>0</v>
      </c>
      <c r="P1340" t="s">
        <v>82</v>
      </c>
      <c r="Q1340">
        <v>20310</v>
      </c>
      <c r="S1340">
        <v>0</v>
      </c>
      <c r="V1340" s="22">
        <v>38257.9</v>
      </c>
    </row>
    <row r="1341" spans="1:22" x14ac:dyDescent="0.3">
      <c r="A1341" t="s">
        <v>2251</v>
      </c>
      <c r="E1341" t="s">
        <v>2218</v>
      </c>
      <c r="H1341" t="s">
        <v>127</v>
      </c>
      <c r="J1341" s="23">
        <v>552008600270</v>
      </c>
      <c r="K1341">
        <v>768</v>
      </c>
      <c r="L1341" t="s">
        <v>2253</v>
      </c>
      <c r="M1341">
        <v>201611</v>
      </c>
      <c r="O1341">
        <v>0</v>
      </c>
      <c r="P1341" t="s">
        <v>82</v>
      </c>
      <c r="Q1341" t="s">
        <v>124</v>
      </c>
      <c r="S1341">
        <v>0</v>
      </c>
      <c r="V1341" s="22">
        <v>9504.77</v>
      </c>
    </row>
    <row r="1342" spans="1:22" x14ac:dyDescent="0.3">
      <c r="A1342" t="s">
        <v>2254</v>
      </c>
      <c r="E1342" t="s">
        <v>2218</v>
      </c>
      <c r="H1342" t="s">
        <v>127</v>
      </c>
      <c r="J1342" s="23">
        <v>452008600296</v>
      </c>
      <c r="K1342">
        <v>768</v>
      </c>
      <c r="L1342" t="s">
        <v>2255</v>
      </c>
      <c r="M1342">
        <v>201712</v>
      </c>
      <c r="O1342">
        <v>0</v>
      </c>
      <c r="P1342" t="s">
        <v>82</v>
      </c>
      <c r="Q1342">
        <v>20310</v>
      </c>
      <c r="S1342">
        <v>0</v>
      </c>
      <c r="V1342" s="22">
        <v>81927.59</v>
      </c>
    </row>
    <row r="1343" spans="1:22" x14ac:dyDescent="0.3">
      <c r="A1343" t="s">
        <v>2254</v>
      </c>
      <c r="E1343" t="s">
        <v>2218</v>
      </c>
      <c r="H1343" t="s">
        <v>127</v>
      </c>
      <c r="J1343" s="23">
        <v>552008600296</v>
      </c>
      <c r="K1343">
        <v>768</v>
      </c>
      <c r="L1343" t="s">
        <v>2256</v>
      </c>
      <c r="M1343">
        <v>201712</v>
      </c>
      <c r="O1343">
        <v>0</v>
      </c>
      <c r="P1343" t="s">
        <v>82</v>
      </c>
      <c r="Q1343" t="s">
        <v>124</v>
      </c>
      <c r="S1343">
        <v>0</v>
      </c>
      <c r="V1343" s="22">
        <v>21190.48</v>
      </c>
    </row>
    <row r="1344" spans="1:22" x14ac:dyDescent="0.3">
      <c r="A1344" t="s">
        <v>2257</v>
      </c>
      <c r="E1344" t="s">
        <v>74</v>
      </c>
      <c r="H1344" t="s">
        <v>127</v>
      </c>
      <c r="J1344" s="23">
        <v>552008600207</v>
      </c>
      <c r="K1344">
        <v>779</v>
      </c>
      <c r="L1344" t="s">
        <v>2258</v>
      </c>
      <c r="M1344">
        <v>201212</v>
      </c>
      <c r="O1344">
        <v>0</v>
      </c>
      <c r="P1344" t="s">
        <v>82</v>
      </c>
      <c r="Q1344" t="s">
        <v>124</v>
      </c>
      <c r="S1344">
        <v>0</v>
      </c>
      <c r="V1344" s="22">
        <v>6885.71</v>
      </c>
    </row>
    <row r="1345" spans="1:22" x14ac:dyDescent="0.3">
      <c r="A1345" t="s">
        <v>2259</v>
      </c>
      <c r="E1345" t="s">
        <v>2218</v>
      </c>
      <c r="H1345" t="s">
        <v>127</v>
      </c>
      <c r="J1345" s="23">
        <v>452008600296</v>
      </c>
      <c r="K1345">
        <v>752</v>
      </c>
      <c r="L1345" t="s">
        <v>2260</v>
      </c>
      <c r="M1345">
        <v>201712</v>
      </c>
      <c r="O1345">
        <v>0</v>
      </c>
      <c r="P1345" t="s">
        <v>82</v>
      </c>
      <c r="Q1345">
        <v>20310</v>
      </c>
      <c r="S1345">
        <v>0</v>
      </c>
      <c r="V1345" s="22">
        <v>34299.67</v>
      </c>
    </row>
    <row r="1346" spans="1:22" x14ac:dyDescent="0.3">
      <c r="A1346" t="s">
        <v>2259</v>
      </c>
      <c r="E1346" t="s">
        <v>2218</v>
      </c>
      <c r="H1346" t="s">
        <v>127</v>
      </c>
      <c r="J1346" s="23">
        <v>552008600296</v>
      </c>
      <c r="K1346">
        <v>752</v>
      </c>
      <c r="L1346" t="s">
        <v>2261</v>
      </c>
      <c r="M1346">
        <v>201712</v>
      </c>
      <c r="O1346">
        <v>0</v>
      </c>
      <c r="P1346" t="s">
        <v>82</v>
      </c>
      <c r="Q1346" t="s">
        <v>124</v>
      </c>
      <c r="S1346">
        <v>0</v>
      </c>
      <c r="V1346" s="22">
        <v>8521.39</v>
      </c>
    </row>
    <row r="1347" spans="1:22" x14ac:dyDescent="0.3">
      <c r="A1347" t="s">
        <v>2262</v>
      </c>
      <c r="E1347" t="s">
        <v>2218</v>
      </c>
      <c r="H1347" t="s">
        <v>127</v>
      </c>
      <c r="J1347" s="23">
        <v>457008600119</v>
      </c>
      <c r="K1347">
        <v>615</v>
      </c>
      <c r="L1347" t="s">
        <v>2263</v>
      </c>
      <c r="M1347">
        <v>201311</v>
      </c>
      <c r="O1347">
        <v>0</v>
      </c>
      <c r="P1347" t="s">
        <v>82</v>
      </c>
      <c r="Q1347">
        <v>20310</v>
      </c>
      <c r="S1347">
        <v>0</v>
      </c>
      <c r="V1347" s="22">
        <v>179695.84</v>
      </c>
    </row>
    <row r="1348" spans="1:22" x14ac:dyDescent="0.3">
      <c r="A1348" t="s">
        <v>2264</v>
      </c>
      <c r="E1348" t="s">
        <v>2218</v>
      </c>
      <c r="H1348" t="s">
        <v>127</v>
      </c>
      <c r="J1348" s="23">
        <v>557008600119</v>
      </c>
      <c r="K1348">
        <v>615</v>
      </c>
      <c r="L1348" t="s">
        <v>2265</v>
      </c>
      <c r="M1348">
        <v>201311</v>
      </c>
      <c r="O1348">
        <v>0</v>
      </c>
      <c r="P1348" t="s">
        <v>82</v>
      </c>
      <c r="Q1348" t="s">
        <v>124</v>
      </c>
      <c r="S1348">
        <v>0</v>
      </c>
      <c r="V1348" s="22">
        <v>19833.189999999999</v>
      </c>
    </row>
    <row r="1349" spans="1:22" x14ac:dyDescent="0.3">
      <c r="A1349" t="s">
        <v>2266</v>
      </c>
      <c r="E1349" t="s">
        <v>2218</v>
      </c>
      <c r="H1349" t="s">
        <v>127</v>
      </c>
      <c r="J1349" s="23">
        <v>452008600273</v>
      </c>
      <c r="K1349">
        <v>230</v>
      </c>
      <c r="L1349" t="s">
        <v>2267</v>
      </c>
      <c r="M1349">
        <v>201612</v>
      </c>
      <c r="O1349">
        <v>0</v>
      </c>
      <c r="P1349" t="s">
        <v>82</v>
      </c>
      <c r="Q1349">
        <v>20310</v>
      </c>
      <c r="S1349">
        <v>0</v>
      </c>
      <c r="V1349" s="22">
        <v>17535.79</v>
      </c>
    </row>
    <row r="1350" spans="1:22" x14ac:dyDescent="0.3">
      <c r="A1350" t="s">
        <v>2268</v>
      </c>
      <c r="E1350" t="s">
        <v>2218</v>
      </c>
      <c r="H1350" t="s">
        <v>127</v>
      </c>
      <c r="J1350" s="23">
        <v>552008600303</v>
      </c>
      <c r="K1350">
        <v>768</v>
      </c>
      <c r="L1350" t="s">
        <v>2269</v>
      </c>
      <c r="M1350">
        <v>201712</v>
      </c>
      <c r="O1350">
        <v>0</v>
      </c>
      <c r="P1350" t="s">
        <v>82</v>
      </c>
      <c r="Q1350" t="s">
        <v>124</v>
      </c>
      <c r="S1350">
        <v>0</v>
      </c>
      <c r="V1350" s="22">
        <v>15345.29</v>
      </c>
    </row>
    <row r="1351" spans="1:22" x14ac:dyDescent="0.3">
      <c r="A1351" t="s">
        <v>2270</v>
      </c>
      <c r="E1351" t="s">
        <v>2218</v>
      </c>
      <c r="H1351" t="s">
        <v>127</v>
      </c>
      <c r="J1351" s="23">
        <v>452008600303</v>
      </c>
      <c r="K1351">
        <v>768</v>
      </c>
      <c r="L1351" t="s">
        <v>2271</v>
      </c>
      <c r="M1351">
        <v>201712</v>
      </c>
      <c r="O1351">
        <v>0</v>
      </c>
      <c r="P1351" t="s">
        <v>82</v>
      </c>
      <c r="Q1351">
        <v>20310</v>
      </c>
      <c r="S1351">
        <v>0</v>
      </c>
      <c r="V1351" s="22">
        <v>11453.12</v>
      </c>
    </row>
    <row r="1352" spans="1:22" x14ac:dyDescent="0.3">
      <c r="A1352" t="s">
        <v>2272</v>
      </c>
      <c r="E1352" t="s">
        <v>2056</v>
      </c>
      <c r="H1352" t="s">
        <v>127</v>
      </c>
      <c r="J1352" s="23">
        <v>557008600111</v>
      </c>
      <c r="K1352">
        <v>615</v>
      </c>
      <c r="L1352" t="s">
        <v>2273</v>
      </c>
      <c r="M1352">
        <v>201210</v>
      </c>
      <c r="O1352">
        <v>0</v>
      </c>
      <c r="P1352" t="s">
        <v>82</v>
      </c>
      <c r="Q1352" t="s">
        <v>124</v>
      </c>
      <c r="S1352">
        <v>0</v>
      </c>
      <c r="V1352" s="22">
        <v>23182.45</v>
      </c>
    </row>
    <row r="1353" spans="1:22" x14ac:dyDescent="0.3">
      <c r="A1353" t="s">
        <v>2274</v>
      </c>
      <c r="E1353" t="s">
        <v>2056</v>
      </c>
      <c r="H1353" t="s">
        <v>127</v>
      </c>
      <c r="J1353" s="23">
        <v>457008600111</v>
      </c>
      <c r="K1353">
        <v>615</v>
      </c>
      <c r="L1353" t="s">
        <v>2275</v>
      </c>
      <c r="M1353">
        <v>201210</v>
      </c>
      <c r="O1353">
        <v>0</v>
      </c>
      <c r="P1353" t="s">
        <v>82</v>
      </c>
      <c r="Q1353">
        <v>20310</v>
      </c>
      <c r="S1353">
        <v>0</v>
      </c>
      <c r="V1353" s="22">
        <v>210041.44</v>
      </c>
    </row>
    <row r="1354" spans="1:22" x14ac:dyDescent="0.3">
      <c r="A1354" t="s">
        <v>2276</v>
      </c>
      <c r="E1354" t="s">
        <v>1475</v>
      </c>
      <c r="H1354" t="s">
        <v>127</v>
      </c>
      <c r="J1354" s="23">
        <v>557008600117</v>
      </c>
      <c r="K1354">
        <v>615</v>
      </c>
      <c r="L1354" t="s">
        <v>2277</v>
      </c>
      <c r="M1354">
        <v>201303</v>
      </c>
      <c r="O1354">
        <v>0</v>
      </c>
      <c r="P1354" t="s">
        <v>82</v>
      </c>
      <c r="Q1354" t="s">
        <v>124</v>
      </c>
      <c r="S1354">
        <v>0</v>
      </c>
      <c r="V1354" s="22">
        <v>7123.16</v>
      </c>
    </row>
    <row r="1355" spans="1:22" x14ac:dyDescent="0.3">
      <c r="A1355" t="s">
        <v>2276</v>
      </c>
      <c r="E1355" t="s">
        <v>1475</v>
      </c>
      <c r="H1355" t="s">
        <v>127</v>
      </c>
      <c r="J1355" s="23">
        <v>557008600118</v>
      </c>
      <c r="K1355">
        <v>615</v>
      </c>
      <c r="L1355" t="s">
        <v>2278</v>
      </c>
      <c r="M1355">
        <v>201311</v>
      </c>
      <c r="O1355">
        <v>0</v>
      </c>
      <c r="P1355" t="s">
        <v>82</v>
      </c>
      <c r="Q1355" t="s">
        <v>124</v>
      </c>
      <c r="S1355">
        <v>0</v>
      </c>
      <c r="V1355" s="22">
        <v>1813.77</v>
      </c>
    </row>
    <row r="1356" spans="1:22" x14ac:dyDescent="0.3">
      <c r="A1356" t="s">
        <v>2279</v>
      </c>
      <c r="E1356" t="s">
        <v>1475</v>
      </c>
      <c r="H1356" t="s">
        <v>127</v>
      </c>
      <c r="J1356" s="23">
        <v>457008600117</v>
      </c>
      <c r="K1356">
        <v>615</v>
      </c>
      <c r="L1356" t="s">
        <v>2280</v>
      </c>
      <c r="M1356">
        <v>201303</v>
      </c>
      <c r="O1356">
        <v>0</v>
      </c>
      <c r="P1356" t="s">
        <v>82</v>
      </c>
      <c r="Q1356">
        <v>20310</v>
      </c>
      <c r="S1356">
        <v>0</v>
      </c>
      <c r="V1356" s="22">
        <v>64538.400000000001</v>
      </c>
    </row>
    <row r="1357" spans="1:22" x14ac:dyDescent="0.3">
      <c r="A1357" t="s">
        <v>2279</v>
      </c>
      <c r="E1357" t="s">
        <v>1475</v>
      </c>
      <c r="H1357" t="s">
        <v>127</v>
      </c>
      <c r="J1357" s="23">
        <v>457008600118</v>
      </c>
      <c r="K1357">
        <v>615</v>
      </c>
      <c r="L1357" t="s">
        <v>2281</v>
      </c>
      <c r="M1357">
        <v>201311</v>
      </c>
      <c r="O1357">
        <v>0</v>
      </c>
      <c r="P1357" t="s">
        <v>82</v>
      </c>
      <c r="Q1357">
        <v>20310</v>
      </c>
      <c r="S1357">
        <v>0</v>
      </c>
      <c r="V1357" s="22">
        <v>16433.43</v>
      </c>
    </row>
    <row r="1358" spans="1:22" x14ac:dyDescent="0.3">
      <c r="A1358" t="s">
        <v>2282</v>
      </c>
      <c r="E1358" t="s">
        <v>2218</v>
      </c>
      <c r="H1358" t="s">
        <v>127</v>
      </c>
      <c r="J1358" s="23">
        <v>457008600183</v>
      </c>
      <c r="K1358">
        <v>780</v>
      </c>
      <c r="L1358" t="s">
        <v>2283</v>
      </c>
      <c r="M1358">
        <v>201709</v>
      </c>
      <c r="O1358">
        <v>201801</v>
      </c>
      <c r="P1358" t="s">
        <v>82</v>
      </c>
      <c r="Q1358">
        <v>20310</v>
      </c>
      <c r="S1358">
        <v>0</v>
      </c>
      <c r="V1358">
        <v>0</v>
      </c>
    </row>
    <row r="1359" spans="1:22" x14ac:dyDescent="0.3">
      <c r="A1359" t="s">
        <v>2284</v>
      </c>
      <c r="E1359" t="s">
        <v>2218</v>
      </c>
      <c r="H1359" t="s">
        <v>127</v>
      </c>
      <c r="J1359" s="23">
        <v>557008600183</v>
      </c>
      <c r="K1359">
        <v>780</v>
      </c>
      <c r="L1359" t="s">
        <v>2285</v>
      </c>
      <c r="M1359">
        <v>201709</v>
      </c>
      <c r="O1359">
        <v>201801</v>
      </c>
      <c r="P1359" t="s">
        <v>82</v>
      </c>
      <c r="Q1359" t="s">
        <v>124</v>
      </c>
      <c r="S1359">
        <v>0</v>
      </c>
      <c r="V1359">
        <v>0</v>
      </c>
    </row>
    <row r="1360" spans="1:22" x14ac:dyDescent="0.3">
      <c r="A1360" t="s">
        <v>2286</v>
      </c>
      <c r="H1360" t="s">
        <v>127</v>
      </c>
      <c r="J1360" s="23">
        <v>556008600113</v>
      </c>
      <c r="K1360">
        <v>615</v>
      </c>
      <c r="L1360" t="s">
        <v>2287</v>
      </c>
      <c r="M1360">
        <v>201211</v>
      </c>
      <c r="O1360">
        <v>0</v>
      </c>
      <c r="P1360" t="s">
        <v>82</v>
      </c>
      <c r="Q1360" t="s">
        <v>124</v>
      </c>
      <c r="S1360">
        <v>0</v>
      </c>
      <c r="U1360" t="s">
        <v>132</v>
      </c>
      <c r="V1360" s="22">
        <v>11510.54</v>
      </c>
    </row>
    <row r="1361" spans="1:22" x14ac:dyDescent="0.3">
      <c r="A1361" t="s">
        <v>2288</v>
      </c>
      <c r="H1361" t="s">
        <v>127</v>
      </c>
      <c r="J1361" s="23">
        <v>456008600113</v>
      </c>
      <c r="K1361">
        <v>615</v>
      </c>
      <c r="L1361" t="s">
        <v>2289</v>
      </c>
      <c r="M1361">
        <v>201211</v>
      </c>
      <c r="O1361">
        <v>0</v>
      </c>
      <c r="P1361" t="s">
        <v>82</v>
      </c>
      <c r="Q1361">
        <v>20310</v>
      </c>
      <c r="S1361">
        <v>0</v>
      </c>
      <c r="U1361" t="s">
        <v>132</v>
      </c>
      <c r="V1361" s="22">
        <v>46447.87</v>
      </c>
    </row>
    <row r="1362" spans="1:22" x14ac:dyDescent="0.3">
      <c r="A1362" t="s">
        <v>2290</v>
      </c>
      <c r="E1362" t="s">
        <v>2071</v>
      </c>
      <c r="H1362" t="s">
        <v>127</v>
      </c>
      <c r="J1362" s="23">
        <v>552008600291</v>
      </c>
      <c r="K1362">
        <v>779</v>
      </c>
      <c r="L1362" t="s">
        <v>2291</v>
      </c>
      <c r="M1362">
        <v>201710</v>
      </c>
      <c r="O1362">
        <v>0</v>
      </c>
      <c r="P1362" t="s">
        <v>82</v>
      </c>
      <c r="Q1362" t="s">
        <v>124</v>
      </c>
      <c r="S1362">
        <v>0</v>
      </c>
      <c r="V1362">
        <v>984.06</v>
      </c>
    </row>
    <row r="1363" spans="1:22" x14ac:dyDescent="0.3">
      <c r="A1363" t="s">
        <v>2292</v>
      </c>
      <c r="E1363" t="s">
        <v>2218</v>
      </c>
      <c r="H1363" t="s">
        <v>127</v>
      </c>
      <c r="J1363" s="23">
        <v>552008600294</v>
      </c>
      <c r="K1363">
        <v>779</v>
      </c>
      <c r="L1363" t="s">
        <v>2293</v>
      </c>
      <c r="M1363">
        <v>201709</v>
      </c>
      <c r="O1363">
        <v>0</v>
      </c>
      <c r="P1363" t="s">
        <v>82</v>
      </c>
      <c r="Q1363" t="s">
        <v>124</v>
      </c>
      <c r="S1363">
        <v>0</v>
      </c>
      <c r="V1363" s="22">
        <v>1571.59</v>
      </c>
    </row>
    <row r="1364" spans="1:22" x14ac:dyDescent="0.3">
      <c r="A1364" t="s">
        <v>2294</v>
      </c>
      <c r="E1364" t="s">
        <v>2218</v>
      </c>
      <c r="H1364" t="s">
        <v>127</v>
      </c>
      <c r="J1364" s="23">
        <v>552008600271</v>
      </c>
      <c r="K1364">
        <v>768</v>
      </c>
      <c r="L1364" t="s">
        <v>2295</v>
      </c>
      <c r="M1364">
        <v>201612</v>
      </c>
      <c r="O1364">
        <v>0</v>
      </c>
      <c r="P1364" t="s">
        <v>82</v>
      </c>
      <c r="Q1364" t="s">
        <v>124</v>
      </c>
      <c r="S1364">
        <v>0</v>
      </c>
      <c r="V1364" s="22">
        <v>6641.62</v>
      </c>
    </row>
    <row r="1365" spans="1:22" x14ac:dyDescent="0.3">
      <c r="A1365" t="s">
        <v>2296</v>
      </c>
      <c r="E1365" t="s">
        <v>2218</v>
      </c>
      <c r="H1365" t="s">
        <v>127</v>
      </c>
      <c r="J1365" s="23">
        <v>452008600298</v>
      </c>
      <c r="K1365">
        <v>779</v>
      </c>
      <c r="L1365" t="s">
        <v>2297</v>
      </c>
      <c r="M1365">
        <v>201712</v>
      </c>
      <c r="O1365">
        <v>0</v>
      </c>
      <c r="P1365" t="s">
        <v>82</v>
      </c>
      <c r="Q1365">
        <v>20310</v>
      </c>
      <c r="S1365">
        <v>0</v>
      </c>
      <c r="V1365" s="22">
        <v>342003.21</v>
      </c>
    </row>
    <row r="1366" spans="1:22" x14ac:dyDescent="0.3">
      <c r="A1366" t="s">
        <v>2296</v>
      </c>
      <c r="E1366" t="s">
        <v>2218</v>
      </c>
      <c r="H1366" t="s">
        <v>127</v>
      </c>
      <c r="J1366" s="23">
        <v>552008600298</v>
      </c>
      <c r="K1366">
        <v>779</v>
      </c>
      <c r="L1366" t="s">
        <v>2298</v>
      </c>
      <c r="M1366">
        <v>201712</v>
      </c>
      <c r="O1366">
        <v>0</v>
      </c>
      <c r="P1366" t="s">
        <v>82</v>
      </c>
      <c r="Q1366" t="s">
        <v>124</v>
      </c>
      <c r="S1366">
        <v>0</v>
      </c>
      <c r="V1366" s="22">
        <v>85774.15</v>
      </c>
    </row>
    <row r="1367" spans="1:22" x14ac:dyDescent="0.3">
      <c r="A1367" t="s">
        <v>2299</v>
      </c>
      <c r="E1367" t="s">
        <v>2218</v>
      </c>
      <c r="H1367" t="s">
        <v>127</v>
      </c>
      <c r="J1367" s="23">
        <v>552008600273</v>
      </c>
      <c r="K1367">
        <v>230</v>
      </c>
      <c r="L1367" t="s">
        <v>2300</v>
      </c>
      <c r="M1367">
        <v>201612</v>
      </c>
      <c r="O1367">
        <v>0</v>
      </c>
      <c r="P1367" t="s">
        <v>82</v>
      </c>
      <c r="Q1367" t="s">
        <v>124</v>
      </c>
      <c r="S1367">
        <v>0</v>
      </c>
      <c r="V1367" s="22">
        <v>4356.58</v>
      </c>
    </row>
    <row r="1368" spans="1:22" x14ac:dyDescent="0.3">
      <c r="A1368" t="s">
        <v>2301</v>
      </c>
      <c r="E1368" t="s">
        <v>1475</v>
      </c>
      <c r="H1368" t="s">
        <v>127</v>
      </c>
      <c r="J1368" s="23">
        <v>557008600114</v>
      </c>
      <c r="K1368">
        <v>780</v>
      </c>
      <c r="L1368" t="s">
        <v>2302</v>
      </c>
      <c r="M1368">
        <v>201305</v>
      </c>
      <c r="O1368">
        <v>0</v>
      </c>
      <c r="P1368" t="s">
        <v>82</v>
      </c>
      <c r="Q1368" t="s">
        <v>124</v>
      </c>
      <c r="S1368">
        <v>0</v>
      </c>
      <c r="V1368" s="22">
        <v>14873.51</v>
      </c>
    </row>
    <row r="1369" spans="1:22" x14ac:dyDescent="0.3">
      <c r="A1369" t="s">
        <v>2303</v>
      </c>
      <c r="E1369" t="s">
        <v>2304</v>
      </c>
      <c r="H1369" t="s">
        <v>127</v>
      </c>
      <c r="J1369" s="23">
        <v>552009300267</v>
      </c>
      <c r="K1369">
        <v>757</v>
      </c>
      <c r="L1369" t="s">
        <v>2305</v>
      </c>
      <c r="M1369">
        <v>201609</v>
      </c>
      <c r="O1369">
        <v>0</v>
      </c>
      <c r="P1369" t="s">
        <v>230</v>
      </c>
      <c r="Q1369" t="s">
        <v>124</v>
      </c>
      <c r="S1369">
        <v>0</v>
      </c>
      <c r="V1369">
        <v>484.41</v>
      </c>
    </row>
    <row r="1370" spans="1:22" x14ac:dyDescent="0.3">
      <c r="A1370" t="s">
        <v>2306</v>
      </c>
      <c r="E1370" t="s">
        <v>2304</v>
      </c>
      <c r="H1370" t="s">
        <v>127</v>
      </c>
      <c r="J1370" s="23">
        <v>452009300267</v>
      </c>
      <c r="K1370">
        <v>757</v>
      </c>
      <c r="L1370" t="s">
        <v>2307</v>
      </c>
      <c r="M1370">
        <v>201609</v>
      </c>
      <c r="O1370">
        <v>0</v>
      </c>
      <c r="P1370" t="s">
        <v>230</v>
      </c>
      <c r="Q1370">
        <v>20310</v>
      </c>
      <c r="S1370">
        <v>0</v>
      </c>
      <c r="V1370" s="22">
        <v>1779.21</v>
      </c>
    </row>
    <row r="1371" spans="1:22" x14ac:dyDescent="0.3">
      <c r="A1371" t="s">
        <v>2308</v>
      </c>
      <c r="E1371" t="s">
        <v>191</v>
      </c>
      <c r="H1371" t="s">
        <v>127</v>
      </c>
      <c r="J1371" s="23">
        <v>452009300299</v>
      </c>
      <c r="K1371">
        <v>757</v>
      </c>
      <c r="L1371" t="s">
        <v>2309</v>
      </c>
      <c r="M1371">
        <v>201712</v>
      </c>
      <c r="O1371">
        <v>0</v>
      </c>
      <c r="P1371" t="s">
        <v>230</v>
      </c>
      <c r="Q1371">
        <v>20310</v>
      </c>
      <c r="S1371">
        <v>0</v>
      </c>
      <c r="V1371" s="22">
        <v>5551.52</v>
      </c>
    </row>
    <row r="1372" spans="1:22" x14ac:dyDescent="0.3">
      <c r="A1372" t="s">
        <v>2308</v>
      </c>
      <c r="E1372" t="s">
        <v>191</v>
      </c>
      <c r="H1372" t="s">
        <v>127</v>
      </c>
      <c r="J1372" s="23">
        <v>552009300299</v>
      </c>
      <c r="K1372">
        <v>757</v>
      </c>
      <c r="L1372" t="s">
        <v>2310</v>
      </c>
      <c r="M1372">
        <v>201712</v>
      </c>
      <c r="O1372">
        <v>0</v>
      </c>
      <c r="P1372" t="s">
        <v>230</v>
      </c>
      <c r="Q1372" t="s">
        <v>124</v>
      </c>
      <c r="S1372">
        <v>0</v>
      </c>
      <c r="V1372" s="22">
        <v>1511.48</v>
      </c>
    </row>
    <row r="1373" spans="1:22" x14ac:dyDescent="0.3">
      <c r="A1373" t="s">
        <v>2311</v>
      </c>
      <c r="E1373" t="s">
        <v>2312</v>
      </c>
      <c r="H1373" t="s">
        <v>127</v>
      </c>
      <c r="J1373" s="23">
        <v>452009300297</v>
      </c>
      <c r="K1373">
        <v>766</v>
      </c>
      <c r="L1373" t="s">
        <v>2313</v>
      </c>
      <c r="M1373">
        <v>201712</v>
      </c>
      <c r="O1373">
        <v>0</v>
      </c>
      <c r="P1373" t="s">
        <v>230</v>
      </c>
      <c r="Q1373">
        <v>20310</v>
      </c>
      <c r="S1373">
        <v>0</v>
      </c>
      <c r="V1373" s="22">
        <v>51090</v>
      </c>
    </row>
    <row r="1374" spans="1:22" x14ac:dyDescent="0.3">
      <c r="A1374" t="s">
        <v>2311</v>
      </c>
      <c r="E1374" t="s">
        <v>2312</v>
      </c>
      <c r="H1374" t="s">
        <v>127</v>
      </c>
      <c r="J1374" s="23">
        <v>552009300297</v>
      </c>
      <c r="K1374">
        <v>766</v>
      </c>
      <c r="L1374" t="s">
        <v>2314</v>
      </c>
      <c r="M1374">
        <v>201712</v>
      </c>
      <c r="O1374">
        <v>0</v>
      </c>
      <c r="P1374" t="s">
        <v>230</v>
      </c>
      <c r="Q1374" t="s">
        <v>124</v>
      </c>
      <c r="S1374">
        <v>0</v>
      </c>
      <c r="V1374" s="22">
        <v>13910</v>
      </c>
    </row>
    <row r="1375" spans="1:22" x14ac:dyDescent="0.3">
      <c r="A1375" t="s">
        <v>2315</v>
      </c>
      <c r="E1375" t="s">
        <v>241</v>
      </c>
      <c r="H1375" t="s">
        <v>127</v>
      </c>
      <c r="J1375" s="23">
        <v>452009200304</v>
      </c>
      <c r="K1375">
        <v>768</v>
      </c>
      <c r="L1375" t="s">
        <v>2316</v>
      </c>
      <c r="M1375">
        <v>201712</v>
      </c>
      <c r="O1375">
        <v>0</v>
      </c>
      <c r="P1375" t="s">
        <v>230</v>
      </c>
      <c r="Q1375">
        <v>20310</v>
      </c>
      <c r="S1375">
        <v>0</v>
      </c>
      <c r="V1375" s="22">
        <v>68513.53</v>
      </c>
    </row>
    <row r="1376" spans="1:22" x14ac:dyDescent="0.3">
      <c r="A1376" t="s">
        <v>2315</v>
      </c>
      <c r="E1376" t="s">
        <v>241</v>
      </c>
      <c r="H1376" t="s">
        <v>127</v>
      </c>
      <c r="J1376" s="23">
        <v>552009200304</v>
      </c>
      <c r="K1376">
        <v>768</v>
      </c>
      <c r="L1376" t="s">
        <v>2317</v>
      </c>
      <c r="M1376">
        <v>201712</v>
      </c>
      <c r="O1376">
        <v>0</v>
      </c>
      <c r="P1376" t="s">
        <v>230</v>
      </c>
      <c r="Q1376" t="s">
        <v>124</v>
      </c>
      <c r="S1376">
        <v>0</v>
      </c>
      <c r="V1376" s="22">
        <v>17021.47</v>
      </c>
    </row>
    <row r="1377" spans="1:22" x14ac:dyDescent="0.3">
      <c r="A1377" t="s">
        <v>2318</v>
      </c>
      <c r="E1377" t="s">
        <v>228</v>
      </c>
      <c r="H1377" t="s">
        <v>127</v>
      </c>
      <c r="J1377" s="23">
        <v>452009300308</v>
      </c>
      <c r="K1377">
        <v>768</v>
      </c>
      <c r="L1377" t="s">
        <v>2319</v>
      </c>
      <c r="M1377">
        <v>201712</v>
      </c>
      <c r="O1377">
        <v>0</v>
      </c>
      <c r="P1377" t="s">
        <v>230</v>
      </c>
      <c r="Q1377">
        <v>20310</v>
      </c>
      <c r="S1377">
        <v>0</v>
      </c>
      <c r="V1377" s="22">
        <v>25497.919999999998</v>
      </c>
    </row>
    <row r="1378" spans="1:22" x14ac:dyDescent="0.3">
      <c r="A1378" t="s">
        <v>2318</v>
      </c>
      <c r="E1378" t="s">
        <v>228</v>
      </c>
      <c r="H1378" t="s">
        <v>127</v>
      </c>
      <c r="J1378" s="23">
        <v>552009300308</v>
      </c>
      <c r="K1378">
        <v>768</v>
      </c>
      <c r="L1378" t="s">
        <v>2320</v>
      </c>
      <c r="M1378">
        <v>201712</v>
      </c>
      <c r="O1378">
        <v>0</v>
      </c>
      <c r="P1378" t="s">
        <v>230</v>
      </c>
      <c r="Q1378" t="s">
        <v>124</v>
      </c>
      <c r="S1378">
        <v>0</v>
      </c>
      <c r="V1378" s="22">
        <v>6942.18</v>
      </c>
    </row>
    <row r="1379" spans="1:22" x14ac:dyDescent="0.3">
      <c r="A1379" t="s">
        <v>2321</v>
      </c>
      <c r="E1379" t="s">
        <v>2218</v>
      </c>
      <c r="H1379" t="s">
        <v>127</v>
      </c>
      <c r="J1379" s="23">
        <v>457008600193</v>
      </c>
      <c r="K1379">
        <v>615</v>
      </c>
      <c r="L1379" t="s">
        <v>2322</v>
      </c>
      <c r="M1379">
        <v>201712</v>
      </c>
      <c r="O1379">
        <v>0</v>
      </c>
      <c r="P1379" t="s">
        <v>82</v>
      </c>
      <c r="Q1379">
        <v>20310</v>
      </c>
      <c r="S1379">
        <v>0</v>
      </c>
      <c r="V1379" s="22">
        <v>455952.2</v>
      </c>
    </row>
    <row r="1380" spans="1:22" x14ac:dyDescent="0.3">
      <c r="A1380" t="s">
        <v>2321</v>
      </c>
      <c r="E1380" t="s">
        <v>2218</v>
      </c>
      <c r="H1380" t="s">
        <v>127</v>
      </c>
      <c r="J1380" s="23">
        <v>557008600193</v>
      </c>
      <c r="K1380">
        <v>615</v>
      </c>
      <c r="L1380" t="s">
        <v>2323</v>
      </c>
      <c r="M1380">
        <v>201712</v>
      </c>
      <c r="O1380">
        <v>0</v>
      </c>
      <c r="P1380" t="s">
        <v>82</v>
      </c>
      <c r="Q1380" t="s">
        <v>124</v>
      </c>
      <c r="S1380">
        <v>0</v>
      </c>
      <c r="V1380" s="22">
        <v>51271.63</v>
      </c>
    </row>
    <row r="1381" spans="1:22" x14ac:dyDescent="0.3">
      <c r="A1381" t="s">
        <v>2324</v>
      </c>
      <c r="E1381" t="s">
        <v>817</v>
      </c>
      <c r="H1381" t="s">
        <v>127</v>
      </c>
      <c r="J1381" s="23">
        <v>452009300214</v>
      </c>
      <c r="K1381">
        <v>763</v>
      </c>
      <c r="L1381" t="s">
        <v>2325</v>
      </c>
      <c r="M1381">
        <v>201310</v>
      </c>
      <c r="O1381">
        <v>0</v>
      </c>
      <c r="P1381" t="s">
        <v>230</v>
      </c>
      <c r="Q1381">
        <v>20310</v>
      </c>
      <c r="S1381">
        <v>0</v>
      </c>
      <c r="V1381" s="22">
        <v>49896.21</v>
      </c>
    </row>
    <row r="1382" spans="1:22" x14ac:dyDescent="0.3">
      <c r="A1382" t="s">
        <v>2326</v>
      </c>
      <c r="E1382" t="s">
        <v>817</v>
      </c>
      <c r="H1382" t="s">
        <v>127</v>
      </c>
      <c r="J1382" s="23">
        <v>552009300214</v>
      </c>
      <c r="K1382">
        <v>763</v>
      </c>
      <c r="L1382" t="s">
        <v>2327</v>
      </c>
      <c r="M1382">
        <v>201310</v>
      </c>
      <c r="O1382">
        <v>0</v>
      </c>
      <c r="P1382" t="s">
        <v>230</v>
      </c>
      <c r="Q1382" t="s">
        <v>124</v>
      </c>
      <c r="S1382">
        <v>0</v>
      </c>
      <c r="V1382" s="22">
        <v>12365.1</v>
      </c>
    </row>
    <row r="1383" spans="1:22" x14ac:dyDescent="0.3">
      <c r="A1383" t="s">
        <v>2328</v>
      </c>
      <c r="E1383" t="s">
        <v>191</v>
      </c>
      <c r="H1383" t="s">
        <v>127</v>
      </c>
      <c r="J1383" s="23">
        <v>452008600241</v>
      </c>
      <c r="K1383">
        <v>768</v>
      </c>
      <c r="L1383" t="s">
        <v>2329</v>
      </c>
      <c r="M1383">
        <v>201410</v>
      </c>
      <c r="O1383">
        <v>0</v>
      </c>
      <c r="P1383" t="s">
        <v>82</v>
      </c>
      <c r="Q1383">
        <v>20310</v>
      </c>
      <c r="S1383">
        <v>0</v>
      </c>
      <c r="V1383" s="22">
        <v>11551.43</v>
      </c>
    </row>
    <row r="1384" spans="1:22" x14ac:dyDescent="0.3">
      <c r="A1384" t="s">
        <v>2328</v>
      </c>
      <c r="E1384" t="s">
        <v>191</v>
      </c>
      <c r="H1384" t="s">
        <v>127</v>
      </c>
      <c r="J1384" s="23">
        <v>552008600241</v>
      </c>
      <c r="K1384">
        <v>768</v>
      </c>
      <c r="L1384" t="s">
        <v>2330</v>
      </c>
      <c r="M1384">
        <v>201410</v>
      </c>
      <c r="O1384">
        <v>0</v>
      </c>
      <c r="P1384" t="s">
        <v>82</v>
      </c>
      <c r="Q1384" t="s">
        <v>124</v>
      </c>
      <c r="S1384">
        <v>0</v>
      </c>
      <c r="V1384" s="22">
        <v>2862.65</v>
      </c>
    </row>
    <row r="1385" spans="1:22" x14ac:dyDescent="0.3">
      <c r="A1385" t="s">
        <v>2331</v>
      </c>
      <c r="E1385" t="s">
        <v>241</v>
      </c>
      <c r="H1385" t="s">
        <v>127</v>
      </c>
      <c r="J1385" s="23">
        <v>552009300129</v>
      </c>
      <c r="K1385">
        <v>763</v>
      </c>
      <c r="L1385" t="s">
        <v>2332</v>
      </c>
      <c r="M1385">
        <v>200812</v>
      </c>
      <c r="O1385">
        <v>0</v>
      </c>
      <c r="P1385" t="s">
        <v>230</v>
      </c>
      <c r="Q1385" t="s">
        <v>124</v>
      </c>
      <c r="S1385">
        <v>0</v>
      </c>
      <c r="V1385" s="22">
        <v>350926.03</v>
      </c>
    </row>
    <row r="1386" spans="1:22" x14ac:dyDescent="0.3">
      <c r="A1386" t="s">
        <v>2333</v>
      </c>
      <c r="E1386" t="s">
        <v>2334</v>
      </c>
      <c r="H1386" t="s">
        <v>127</v>
      </c>
      <c r="J1386" s="23">
        <v>452008600309</v>
      </c>
      <c r="K1386">
        <v>779</v>
      </c>
      <c r="L1386" t="s">
        <v>2335</v>
      </c>
      <c r="M1386">
        <v>201712</v>
      </c>
      <c r="O1386">
        <v>0</v>
      </c>
      <c r="P1386" t="s">
        <v>82</v>
      </c>
      <c r="Q1386">
        <v>20310</v>
      </c>
      <c r="S1386">
        <v>0</v>
      </c>
      <c r="V1386" s="22">
        <v>81659.64</v>
      </c>
    </row>
    <row r="1387" spans="1:22" x14ac:dyDescent="0.3">
      <c r="A1387" t="s">
        <v>2333</v>
      </c>
      <c r="E1387" t="s">
        <v>2334</v>
      </c>
      <c r="H1387" t="s">
        <v>127</v>
      </c>
      <c r="J1387" s="23">
        <v>552008600309</v>
      </c>
      <c r="K1387">
        <v>779</v>
      </c>
      <c r="L1387" t="s">
        <v>2336</v>
      </c>
      <c r="M1387">
        <v>201712</v>
      </c>
      <c r="O1387">
        <v>0</v>
      </c>
      <c r="P1387" t="s">
        <v>82</v>
      </c>
      <c r="Q1387" t="s">
        <v>124</v>
      </c>
      <c r="S1387">
        <v>0</v>
      </c>
      <c r="V1387" s="22">
        <v>20287.48</v>
      </c>
    </row>
    <row r="1388" spans="1:22" x14ac:dyDescent="0.3">
      <c r="A1388" t="s">
        <v>2337</v>
      </c>
      <c r="E1388" t="s">
        <v>191</v>
      </c>
      <c r="H1388" t="s">
        <v>127</v>
      </c>
      <c r="J1388" s="23">
        <v>457008600127</v>
      </c>
      <c r="K1388">
        <v>840</v>
      </c>
      <c r="L1388" t="s">
        <v>2338</v>
      </c>
      <c r="M1388">
        <v>201408</v>
      </c>
      <c r="O1388">
        <v>0</v>
      </c>
      <c r="P1388" t="s">
        <v>82</v>
      </c>
      <c r="Q1388">
        <v>20310</v>
      </c>
      <c r="S1388">
        <v>0</v>
      </c>
      <c r="V1388" s="22">
        <v>155139.23000000001</v>
      </c>
    </row>
    <row r="1389" spans="1:22" x14ac:dyDescent="0.3">
      <c r="A1389" t="s">
        <v>2337</v>
      </c>
      <c r="E1389" t="s">
        <v>191</v>
      </c>
      <c r="H1389" t="s">
        <v>127</v>
      </c>
      <c r="J1389" s="23">
        <v>557008600127</v>
      </c>
      <c r="K1389">
        <v>840</v>
      </c>
      <c r="L1389" t="s">
        <v>2339</v>
      </c>
      <c r="M1389">
        <v>201408</v>
      </c>
      <c r="O1389">
        <v>0</v>
      </c>
      <c r="P1389" t="s">
        <v>82</v>
      </c>
      <c r="Q1389" t="s">
        <v>124</v>
      </c>
      <c r="S1389">
        <v>0</v>
      </c>
      <c r="V1389" s="22">
        <v>17122.849999999999</v>
      </c>
    </row>
    <row r="1390" spans="1:22" x14ac:dyDescent="0.3">
      <c r="A1390" t="s">
        <v>2340</v>
      </c>
      <c r="E1390" t="s">
        <v>2218</v>
      </c>
      <c r="H1390" t="s">
        <v>127</v>
      </c>
      <c r="J1390" s="23">
        <v>457008600195</v>
      </c>
      <c r="K1390">
        <v>615</v>
      </c>
      <c r="L1390" t="s">
        <v>2341</v>
      </c>
      <c r="M1390">
        <v>201712</v>
      </c>
      <c r="O1390">
        <v>0</v>
      </c>
      <c r="P1390" t="s">
        <v>82</v>
      </c>
      <c r="Q1390">
        <v>20310</v>
      </c>
      <c r="S1390">
        <v>0</v>
      </c>
      <c r="V1390" s="22">
        <v>50661.59</v>
      </c>
    </row>
    <row r="1391" spans="1:22" x14ac:dyDescent="0.3">
      <c r="A1391" t="s">
        <v>2340</v>
      </c>
      <c r="E1391" t="s">
        <v>2218</v>
      </c>
      <c r="H1391" t="s">
        <v>127</v>
      </c>
      <c r="J1391" s="23">
        <v>557008600195</v>
      </c>
      <c r="K1391">
        <v>615</v>
      </c>
      <c r="L1391" t="s">
        <v>2342</v>
      </c>
      <c r="M1391">
        <v>201712</v>
      </c>
      <c r="O1391">
        <v>0</v>
      </c>
      <c r="P1391" t="s">
        <v>82</v>
      </c>
      <c r="Q1391" t="s">
        <v>124</v>
      </c>
      <c r="S1391">
        <v>0</v>
      </c>
      <c r="V1391" s="22">
        <v>5706.02</v>
      </c>
    </row>
    <row r="1392" spans="1:22" x14ac:dyDescent="0.3">
      <c r="A1392" t="s">
        <v>2343</v>
      </c>
      <c r="E1392" t="s">
        <v>2056</v>
      </c>
      <c r="H1392" t="s">
        <v>127</v>
      </c>
      <c r="J1392" s="23">
        <v>457008600112</v>
      </c>
      <c r="K1392">
        <v>780</v>
      </c>
      <c r="L1392" t="s">
        <v>2344</v>
      </c>
      <c r="M1392">
        <v>201212</v>
      </c>
      <c r="O1392">
        <v>0</v>
      </c>
      <c r="P1392" t="s">
        <v>82</v>
      </c>
      <c r="Q1392">
        <v>20310</v>
      </c>
      <c r="S1392">
        <v>0</v>
      </c>
      <c r="V1392" s="22">
        <v>40097.51</v>
      </c>
    </row>
    <row r="1393" spans="1:22" x14ac:dyDescent="0.3">
      <c r="A1393" t="s">
        <v>2345</v>
      </c>
      <c r="E1393" t="s">
        <v>228</v>
      </c>
      <c r="H1393" t="s">
        <v>139</v>
      </c>
      <c r="J1393" s="23">
        <v>452009300305</v>
      </c>
      <c r="K1393">
        <v>768</v>
      </c>
      <c r="L1393" t="s">
        <v>2346</v>
      </c>
      <c r="M1393">
        <v>201712</v>
      </c>
      <c r="O1393">
        <v>0</v>
      </c>
      <c r="P1393" t="s">
        <v>230</v>
      </c>
      <c r="Q1393">
        <v>20310</v>
      </c>
      <c r="S1393">
        <v>0</v>
      </c>
      <c r="V1393" s="22">
        <v>19837.830000000002</v>
      </c>
    </row>
    <row r="1394" spans="1:22" x14ac:dyDescent="0.3">
      <c r="A1394" t="s">
        <v>2345</v>
      </c>
      <c r="E1394" t="s">
        <v>228</v>
      </c>
      <c r="H1394" t="s">
        <v>127</v>
      </c>
      <c r="J1394" s="23">
        <v>552009300305</v>
      </c>
      <c r="K1394">
        <v>768</v>
      </c>
      <c r="L1394" t="s">
        <v>2347</v>
      </c>
      <c r="M1394">
        <v>201712</v>
      </c>
      <c r="O1394">
        <v>0</v>
      </c>
      <c r="P1394" t="s">
        <v>230</v>
      </c>
      <c r="Q1394" t="s">
        <v>124</v>
      </c>
      <c r="S1394">
        <v>0</v>
      </c>
      <c r="V1394" s="22">
        <v>5062.17</v>
      </c>
    </row>
    <row r="1395" spans="1:22" x14ac:dyDescent="0.3">
      <c r="A1395" t="s">
        <v>2348</v>
      </c>
      <c r="E1395" t="s">
        <v>241</v>
      </c>
      <c r="H1395" t="s">
        <v>139</v>
      </c>
      <c r="J1395" s="23">
        <v>452009000104</v>
      </c>
      <c r="K1395">
        <v>760</v>
      </c>
      <c r="L1395" t="s">
        <v>2349</v>
      </c>
      <c r="M1395">
        <v>199708</v>
      </c>
      <c r="O1395">
        <v>201801</v>
      </c>
      <c r="P1395" t="s">
        <v>86</v>
      </c>
      <c r="Q1395">
        <v>20310</v>
      </c>
      <c r="S1395">
        <v>0</v>
      </c>
      <c r="V1395">
        <v>0</v>
      </c>
    </row>
    <row r="1396" spans="1:22" x14ac:dyDescent="0.3">
      <c r="A1396" t="s">
        <v>2348</v>
      </c>
      <c r="H1396" t="s">
        <v>139</v>
      </c>
      <c r="J1396" s="23">
        <v>452009000104</v>
      </c>
      <c r="K1396">
        <v>761</v>
      </c>
      <c r="L1396" t="s">
        <v>2350</v>
      </c>
      <c r="M1396">
        <v>199708</v>
      </c>
      <c r="O1396">
        <v>201801</v>
      </c>
      <c r="P1396" t="s">
        <v>86</v>
      </c>
      <c r="Q1396">
        <v>20310</v>
      </c>
      <c r="S1396">
        <v>0</v>
      </c>
      <c r="V1396">
        <v>0</v>
      </c>
    </row>
    <row r="1397" spans="1:22" x14ac:dyDescent="0.3">
      <c r="A1397" t="s">
        <v>2348</v>
      </c>
      <c r="H1397" t="s">
        <v>139</v>
      </c>
      <c r="J1397" s="23">
        <v>452009000104</v>
      </c>
      <c r="K1397">
        <v>763</v>
      </c>
      <c r="L1397" t="s">
        <v>2351</v>
      </c>
      <c r="M1397">
        <v>199708</v>
      </c>
      <c r="O1397">
        <v>201801</v>
      </c>
      <c r="P1397" t="s">
        <v>86</v>
      </c>
      <c r="Q1397">
        <v>20310</v>
      </c>
      <c r="S1397">
        <v>0</v>
      </c>
      <c r="V1397">
        <v>0</v>
      </c>
    </row>
    <row r="1398" spans="1:22" x14ac:dyDescent="0.3">
      <c r="A1398" t="s">
        <v>2348</v>
      </c>
      <c r="H1398" t="s">
        <v>139</v>
      </c>
      <c r="J1398" s="23">
        <v>552009000104</v>
      </c>
      <c r="K1398">
        <v>760</v>
      </c>
      <c r="L1398" t="s">
        <v>2352</v>
      </c>
      <c r="M1398">
        <v>201301</v>
      </c>
      <c r="O1398">
        <v>201801</v>
      </c>
      <c r="P1398" t="s">
        <v>86</v>
      </c>
      <c r="Q1398" t="s">
        <v>124</v>
      </c>
      <c r="S1398">
        <v>0</v>
      </c>
      <c r="V1398">
        <v>0</v>
      </c>
    </row>
    <row r="1399" spans="1:22" x14ac:dyDescent="0.3">
      <c r="A1399" t="s">
        <v>2348</v>
      </c>
      <c r="H1399" t="s">
        <v>139</v>
      </c>
      <c r="J1399" s="23">
        <v>552009000104</v>
      </c>
      <c r="K1399">
        <v>761</v>
      </c>
      <c r="L1399" t="s">
        <v>2353</v>
      </c>
      <c r="M1399">
        <v>199708</v>
      </c>
      <c r="O1399">
        <v>201801</v>
      </c>
      <c r="P1399" t="s">
        <v>86</v>
      </c>
      <c r="Q1399" t="s">
        <v>124</v>
      </c>
      <c r="S1399">
        <v>0</v>
      </c>
      <c r="V1399">
        <v>0</v>
      </c>
    </row>
    <row r="1400" spans="1:22" x14ac:dyDescent="0.3">
      <c r="A1400" t="s">
        <v>2348</v>
      </c>
      <c r="H1400" t="s">
        <v>139</v>
      </c>
      <c r="J1400" s="23">
        <v>552009000104</v>
      </c>
      <c r="K1400">
        <v>763</v>
      </c>
      <c r="L1400" t="s">
        <v>2354</v>
      </c>
      <c r="M1400">
        <v>199708</v>
      </c>
      <c r="O1400">
        <v>201801</v>
      </c>
      <c r="P1400" t="s">
        <v>86</v>
      </c>
      <c r="Q1400" t="s">
        <v>124</v>
      </c>
      <c r="S1400">
        <v>0</v>
      </c>
      <c r="V1400">
        <v>0</v>
      </c>
    </row>
    <row r="1401" spans="1:22" x14ac:dyDescent="0.3">
      <c r="A1401" t="s">
        <v>2355</v>
      </c>
      <c r="E1401" t="s">
        <v>241</v>
      </c>
      <c r="H1401" t="s">
        <v>139</v>
      </c>
      <c r="J1401" s="23">
        <v>452009000019</v>
      </c>
      <c r="K1401">
        <v>763</v>
      </c>
      <c r="L1401" t="s">
        <v>2356</v>
      </c>
      <c r="M1401">
        <v>194912</v>
      </c>
      <c r="O1401">
        <v>201801</v>
      </c>
      <c r="P1401" t="s">
        <v>86</v>
      </c>
      <c r="Q1401">
        <v>20310</v>
      </c>
      <c r="S1401">
        <v>0</v>
      </c>
      <c r="V1401">
        <v>0</v>
      </c>
    </row>
    <row r="1402" spans="1:22" x14ac:dyDescent="0.3">
      <c r="A1402" t="s">
        <v>2355</v>
      </c>
      <c r="E1402" t="s">
        <v>241</v>
      </c>
      <c r="H1402" t="s">
        <v>139</v>
      </c>
      <c r="J1402" s="23">
        <v>552009000019</v>
      </c>
      <c r="K1402">
        <v>763</v>
      </c>
      <c r="L1402" t="s">
        <v>2357</v>
      </c>
      <c r="M1402">
        <v>194912</v>
      </c>
      <c r="O1402">
        <v>201801</v>
      </c>
      <c r="P1402" t="s">
        <v>86</v>
      </c>
      <c r="Q1402" t="s">
        <v>124</v>
      </c>
      <c r="S1402">
        <v>0</v>
      </c>
      <c r="V1402">
        <v>0</v>
      </c>
    </row>
    <row r="1403" spans="1:22" x14ac:dyDescent="0.3">
      <c r="A1403" t="s">
        <v>2358</v>
      </c>
      <c r="E1403" t="s">
        <v>241</v>
      </c>
      <c r="H1403" t="s">
        <v>127</v>
      </c>
      <c r="J1403" s="23">
        <v>452009300201</v>
      </c>
      <c r="K1403">
        <v>779</v>
      </c>
      <c r="L1403" t="s">
        <v>2359</v>
      </c>
      <c r="M1403">
        <v>201212</v>
      </c>
      <c r="O1403">
        <v>0</v>
      </c>
      <c r="P1403" t="s">
        <v>230</v>
      </c>
      <c r="Q1403">
        <v>20310</v>
      </c>
      <c r="S1403">
        <v>0</v>
      </c>
      <c r="V1403" s="22">
        <v>3188.17</v>
      </c>
    </row>
    <row r="1404" spans="1:22" x14ac:dyDescent="0.3">
      <c r="A1404" t="s">
        <v>2360</v>
      </c>
      <c r="E1404" t="s">
        <v>241</v>
      </c>
      <c r="H1404" t="s">
        <v>139</v>
      </c>
      <c r="J1404" s="23">
        <v>456009000025</v>
      </c>
      <c r="K1404">
        <v>615</v>
      </c>
      <c r="L1404" t="s">
        <v>2361</v>
      </c>
      <c r="M1404">
        <v>199809</v>
      </c>
      <c r="O1404">
        <v>201801</v>
      </c>
      <c r="P1404" t="s">
        <v>86</v>
      </c>
      <c r="Q1404">
        <v>20310</v>
      </c>
      <c r="S1404">
        <v>0</v>
      </c>
      <c r="U1404" t="s">
        <v>2362</v>
      </c>
      <c r="V1404">
        <v>0</v>
      </c>
    </row>
    <row r="1405" spans="1:22" x14ac:dyDescent="0.3">
      <c r="A1405" t="s">
        <v>2360</v>
      </c>
      <c r="E1405" t="s">
        <v>241</v>
      </c>
      <c r="H1405" t="s">
        <v>139</v>
      </c>
      <c r="J1405" s="23">
        <v>556009000025</v>
      </c>
      <c r="K1405">
        <v>615</v>
      </c>
      <c r="L1405" t="s">
        <v>2363</v>
      </c>
      <c r="M1405">
        <v>199809</v>
      </c>
      <c r="O1405">
        <v>201801</v>
      </c>
      <c r="P1405" t="s">
        <v>86</v>
      </c>
      <c r="Q1405" t="s">
        <v>124</v>
      </c>
      <c r="S1405">
        <v>0</v>
      </c>
      <c r="U1405" t="s">
        <v>2362</v>
      </c>
      <c r="V1405">
        <v>0</v>
      </c>
    </row>
    <row r="1406" spans="1:22" x14ac:dyDescent="0.3">
      <c r="A1406" t="s">
        <v>2364</v>
      </c>
      <c r="E1406" t="s">
        <v>241</v>
      </c>
      <c r="H1406" t="s">
        <v>139</v>
      </c>
      <c r="J1406" s="23">
        <v>452009000018</v>
      </c>
      <c r="K1406">
        <v>763</v>
      </c>
      <c r="L1406" t="s">
        <v>2365</v>
      </c>
      <c r="M1406">
        <v>194903</v>
      </c>
      <c r="O1406">
        <v>201801</v>
      </c>
      <c r="P1406" t="s">
        <v>86</v>
      </c>
      <c r="Q1406">
        <v>20310</v>
      </c>
      <c r="S1406">
        <v>0</v>
      </c>
      <c r="V1406">
        <v>0</v>
      </c>
    </row>
    <row r="1407" spans="1:22" x14ac:dyDescent="0.3">
      <c r="A1407" t="s">
        <v>2364</v>
      </c>
      <c r="E1407" t="s">
        <v>241</v>
      </c>
      <c r="H1407" t="s">
        <v>139</v>
      </c>
      <c r="J1407" s="23">
        <v>552009000018</v>
      </c>
      <c r="K1407">
        <v>763</v>
      </c>
      <c r="L1407" t="s">
        <v>2366</v>
      </c>
      <c r="M1407">
        <v>194903</v>
      </c>
      <c r="O1407">
        <v>201801</v>
      </c>
      <c r="P1407" t="s">
        <v>86</v>
      </c>
      <c r="Q1407" t="s">
        <v>124</v>
      </c>
      <c r="S1407">
        <v>0</v>
      </c>
      <c r="V1407">
        <v>0</v>
      </c>
    </row>
    <row r="1408" spans="1:22" x14ac:dyDescent="0.3">
      <c r="A1408" t="s">
        <v>2367</v>
      </c>
      <c r="E1408" t="s">
        <v>241</v>
      </c>
      <c r="H1408" t="s">
        <v>139</v>
      </c>
      <c r="J1408" s="23">
        <v>452009000049</v>
      </c>
      <c r="K1408">
        <v>763</v>
      </c>
      <c r="L1408" t="s">
        <v>2368</v>
      </c>
      <c r="M1408">
        <v>193603</v>
      </c>
      <c r="O1408">
        <v>201801</v>
      </c>
      <c r="P1408" t="s">
        <v>86</v>
      </c>
      <c r="Q1408">
        <v>20310</v>
      </c>
      <c r="S1408">
        <v>0</v>
      </c>
      <c r="V1408">
        <v>0</v>
      </c>
    </row>
    <row r="1409" spans="1:22" x14ac:dyDescent="0.3">
      <c r="A1409" t="s">
        <v>2369</v>
      </c>
      <c r="E1409" t="s">
        <v>241</v>
      </c>
      <c r="H1409" t="s">
        <v>139</v>
      </c>
      <c r="J1409" s="23">
        <v>452009000015</v>
      </c>
      <c r="K1409">
        <v>763</v>
      </c>
      <c r="L1409" t="s">
        <v>2370</v>
      </c>
      <c r="M1409">
        <v>199503</v>
      </c>
      <c r="O1409">
        <v>201801</v>
      </c>
      <c r="P1409" t="s">
        <v>86</v>
      </c>
      <c r="Q1409">
        <v>20310</v>
      </c>
      <c r="S1409">
        <v>0</v>
      </c>
      <c r="V1409">
        <v>0</v>
      </c>
    </row>
    <row r="1410" spans="1:22" x14ac:dyDescent="0.3">
      <c r="A1410" t="s">
        <v>2369</v>
      </c>
      <c r="E1410" t="s">
        <v>241</v>
      </c>
      <c r="H1410" t="s">
        <v>139</v>
      </c>
      <c r="J1410" s="23">
        <v>452009000155</v>
      </c>
      <c r="K1410">
        <v>780</v>
      </c>
      <c r="L1410" t="s">
        <v>2371</v>
      </c>
      <c r="M1410">
        <v>200712</v>
      </c>
      <c r="O1410">
        <v>201801</v>
      </c>
      <c r="P1410" t="s">
        <v>86</v>
      </c>
      <c r="Q1410">
        <v>20310</v>
      </c>
      <c r="S1410">
        <v>0</v>
      </c>
      <c r="V1410">
        <v>0</v>
      </c>
    </row>
    <row r="1411" spans="1:22" x14ac:dyDescent="0.3">
      <c r="A1411" t="s">
        <v>2369</v>
      </c>
      <c r="E1411" t="s">
        <v>241</v>
      </c>
      <c r="H1411" t="s">
        <v>139</v>
      </c>
      <c r="J1411" s="23">
        <v>552009000015</v>
      </c>
      <c r="K1411">
        <v>763</v>
      </c>
      <c r="L1411" t="s">
        <v>2372</v>
      </c>
      <c r="M1411">
        <v>199503</v>
      </c>
      <c r="O1411">
        <v>201801</v>
      </c>
      <c r="P1411" t="s">
        <v>86</v>
      </c>
      <c r="Q1411" t="s">
        <v>124</v>
      </c>
      <c r="S1411">
        <v>0</v>
      </c>
      <c r="V1411">
        <v>0</v>
      </c>
    </row>
    <row r="1412" spans="1:22" x14ac:dyDescent="0.3">
      <c r="A1412" t="s">
        <v>2369</v>
      </c>
      <c r="E1412" t="s">
        <v>241</v>
      </c>
      <c r="H1412" t="s">
        <v>139</v>
      </c>
      <c r="J1412" s="23">
        <v>552009000155</v>
      </c>
      <c r="K1412">
        <v>780</v>
      </c>
      <c r="L1412" t="s">
        <v>2373</v>
      </c>
      <c r="M1412">
        <v>200712</v>
      </c>
      <c r="O1412">
        <v>201801</v>
      </c>
      <c r="P1412" t="s">
        <v>86</v>
      </c>
      <c r="Q1412" t="s">
        <v>124</v>
      </c>
      <c r="S1412">
        <v>0</v>
      </c>
      <c r="V1412">
        <v>0</v>
      </c>
    </row>
    <row r="1413" spans="1:22" x14ac:dyDescent="0.3">
      <c r="A1413" t="s">
        <v>2374</v>
      </c>
      <c r="E1413" t="s">
        <v>241</v>
      </c>
      <c r="H1413" t="s">
        <v>139</v>
      </c>
      <c r="J1413" s="23">
        <v>452009000205</v>
      </c>
      <c r="K1413">
        <v>779</v>
      </c>
      <c r="L1413" t="s">
        <v>2375</v>
      </c>
      <c r="M1413">
        <v>201202</v>
      </c>
      <c r="O1413">
        <v>201801</v>
      </c>
      <c r="P1413" t="s">
        <v>86</v>
      </c>
      <c r="Q1413">
        <v>20310</v>
      </c>
      <c r="S1413">
        <v>0</v>
      </c>
      <c r="V1413">
        <v>0</v>
      </c>
    </row>
    <row r="1414" spans="1:22" x14ac:dyDescent="0.3">
      <c r="A1414" t="s">
        <v>2376</v>
      </c>
      <c r="E1414" t="s">
        <v>241</v>
      </c>
      <c r="H1414" t="s">
        <v>139</v>
      </c>
      <c r="J1414" s="23">
        <v>452009000200</v>
      </c>
      <c r="K1414">
        <v>768</v>
      </c>
      <c r="L1414" t="s">
        <v>2377</v>
      </c>
      <c r="M1414">
        <v>201208</v>
      </c>
      <c r="O1414">
        <v>201801</v>
      </c>
      <c r="P1414" t="s">
        <v>86</v>
      </c>
      <c r="Q1414">
        <v>20310</v>
      </c>
      <c r="S1414">
        <v>0</v>
      </c>
      <c r="V1414">
        <v>0</v>
      </c>
    </row>
    <row r="1415" spans="1:22" x14ac:dyDescent="0.3">
      <c r="A1415" t="s">
        <v>2378</v>
      </c>
      <c r="E1415" t="s">
        <v>241</v>
      </c>
      <c r="H1415" t="s">
        <v>139</v>
      </c>
      <c r="J1415" s="23">
        <v>452009000134</v>
      </c>
      <c r="K1415">
        <v>762</v>
      </c>
      <c r="L1415" t="s">
        <v>2379</v>
      </c>
      <c r="M1415">
        <v>200812</v>
      </c>
      <c r="O1415">
        <v>0</v>
      </c>
      <c r="P1415" t="s">
        <v>82</v>
      </c>
      <c r="Q1415">
        <v>20310</v>
      </c>
      <c r="S1415">
        <v>0</v>
      </c>
      <c r="V1415" s="22">
        <v>82457.070000000007</v>
      </c>
    </row>
    <row r="1416" spans="1:22" x14ac:dyDescent="0.3">
      <c r="A1416" t="s">
        <v>2380</v>
      </c>
      <c r="E1416" t="s">
        <v>241</v>
      </c>
      <c r="H1416" t="s">
        <v>139</v>
      </c>
      <c r="J1416" s="23">
        <v>452009000039</v>
      </c>
      <c r="K1416">
        <v>752</v>
      </c>
      <c r="L1416" t="s">
        <v>2381</v>
      </c>
      <c r="M1416">
        <v>195003</v>
      </c>
      <c r="O1416">
        <v>201801</v>
      </c>
      <c r="P1416" t="s">
        <v>86</v>
      </c>
      <c r="Q1416">
        <v>20310</v>
      </c>
      <c r="S1416">
        <v>0</v>
      </c>
      <c r="V1416">
        <v>0</v>
      </c>
    </row>
    <row r="1417" spans="1:22" x14ac:dyDescent="0.3">
      <c r="A1417" t="s">
        <v>2380</v>
      </c>
      <c r="E1417" t="s">
        <v>241</v>
      </c>
      <c r="H1417" t="s">
        <v>139</v>
      </c>
      <c r="J1417" s="23">
        <v>552009000039</v>
      </c>
      <c r="K1417">
        <v>752</v>
      </c>
      <c r="L1417" t="s">
        <v>2382</v>
      </c>
      <c r="M1417">
        <v>195003</v>
      </c>
      <c r="O1417">
        <v>201801</v>
      </c>
      <c r="P1417" t="s">
        <v>86</v>
      </c>
      <c r="Q1417" t="s">
        <v>124</v>
      </c>
      <c r="S1417">
        <v>0</v>
      </c>
      <c r="V1417">
        <v>0</v>
      </c>
    </row>
    <row r="1418" spans="1:22" x14ac:dyDescent="0.3">
      <c r="A1418" t="s">
        <v>2383</v>
      </c>
      <c r="E1418" t="s">
        <v>241</v>
      </c>
      <c r="H1418" t="s">
        <v>139</v>
      </c>
      <c r="J1418" s="23">
        <v>452009000178</v>
      </c>
      <c r="K1418">
        <v>779</v>
      </c>
      <c r="L1418" t="s">
        <v>2384</v>
      </c>
      <c r="M1418">
        <v>201110</v>
      </c>
      <c r="O1418">
        <v>201801</v>
      </c>
      <c r="P1418" t="s">
        <v>86</v>
      </c>
      <c r="Q1418">
        <v>20310</v>
      </c>
      <c r="S1418">
        <v>0</v>
      </c>
      <c r="V1418">
        <v>0</v>
      </c>
    </row>
    <row r="1419" spans="1:22" x14ac:dyDescent="0.3">
      <c r="A1419" t="s">
        <v>2383</v>
      </c>
      <c r="E1419" t="s">
        <v>241</v>
      </c>
      <c r="H1419" t="s">
        <v>139</v>
      </c>
      <c r="J1419" s="23">
        <v>552009000178</v>
      </c>
      <c r="K1419">
        <v>779</v>
      </c>
      <c r="L1419" t="s">
        <v>2385</v>
      </c>
      <c r="M1419">
        <v>201110</v>
      </c>
      <c r="O1419">
        <v>201801</v>
      </c>
      <c r="P1419" t="s">
        <v>86</v>
      </c>
      <c r="Q1419" t="s">
        <v>124</v>
      </c>
      <c r="S1419">
        <v>0</v>
      </c>
      <c r="V1419">
        <v>0</v>
      </c>
    </row>
    <row r="1420" spans="1:22" x14ac:dyDescent="0.3">
      <c r="A1420" t="s">
        <v>2386</v>
      </c>
      <c r="E1420" t="s">
        <v>241</v>
      </c>
      <c r="H1420" t="s">
        <v>139</v>
      </c>
      <c r="J1420" s="23">
        <v>556009000084</v>
      </c>
      <c r="K1420">
        <v>189</v>
      </c>
      <c r="L1420" t="s">
        <v>2387</v>
      </c>
      <c r="M1420">
        <v>201011</v>
      </c>
      <c r="O1420">
        <v>201801</v>
      </c>
      <c r="P1420" t="s">
        <v>86</v>
      </c>
      <c r="Q1420" t="s">
        <v>124</v>
      </c>
      <c r="S1420">
        <v>0</v>
      </c>
      <c r="U1420" t="s">
        <v>132</v>
      </c>
      <c r="V1420">
        <v>0</v>
      </c>
    </row>
    <row r="1421" spans="1:22" x14ac:dyDescent="0.3">
      <c r="A1421" t="s">
        <v>2388</v>
      </c>
      <c r="E1421" t="s">
        <v>241</v>
      </c>
      <c r="H1421" t="s">
        <v>139</v>
      </c>
      <c r="J1421" s="23">
        <v>456009000084</v>
      </c>
      <c r="K1421">
        <v>189</v>
      </c>
      <c r="L1421" t="s">
        <v>2389</v>
      </c>
      <c r="M1421">
        <v>201301</v>
      </c>
      <c r="O1421">
        <v>201801</v>
      </c>
      <c r="P1421" t="s">
        <v>86</v>
      </c>
      <c r="Q1421">
        <v>20310</v>
      </c>
      <c r="S1421">
        <v>0</v>
      </c>
      <c r="U1421" t="s">
        <v>132</v>
      </c>
      <c r="V1421">
        <v>0</v>
      </c>
    </row>
    <row r="1422" spans="1:22" x14ac:dyDescent="0.3">
      <c r="A1422" t="s">
        <v>2390</v>
      </c>
      <c r="E1422" t="s">
        <v>2096</v>
      </c>
      <c r="H1422" t="s">
        <v>139</v>
      </c>
      <c r="J1422" s="23">
        <v>452009000167</v>
      </c>
      <c r="K1422">
        <v>763</v>
      </c>
      <c r="L1422" t="s">
        <v>2391</v>
      </c>
      <c r="M1422">
        <v>200912</v>
      </c>
      <c r="O1422">
        <v>0</v>
      </c>
      <c r="P1422" t="s">
        <v>82</v>
      </c>
      <c r="Q1422">
        <v>20310</v>
      </c>
      <c r="S1422">
        <v>0</v>
      </c>
      <c r="V1422" s="22">
        <v>10216.120000000001</v>
      </c>
    </row>
    <row r="1423" spans="1:22" x14ac:dyDescent="0.3">
      <c r="A1423" t="s">
        <v>2392</v>
      </c>
      <c r="E1423" t="s">
        <v>241</v>
      </c>
      <c r="H1423" t="s">
        <v>139</v>
      </c>
      <c r="J1423" s="23">
        <v>452009000007</v>
      </c>
      <c r="K1423">
        <v>763</v>
      </c>
      <c r="L1423" t="s">
        <v>2393</v>
      </c>
      <c r="M1423">
        <v>196203</v>
      </c>
      <c r="O1423">
        <v>0</v>
      </c>
      <c r="P1423" t="s">
        <v>82</v>
      </c>
      <c r="Q1423">
        <v>20310</v>
      </c>
      <c r="S1423">
        <v>0</v>
      </c>
      <c r="V1423" s="22">
        <v>8198.33</v>
      </c>
    </row>
    <row r="1424" spans="1:22" x14ac:dyDescent="0.3">
      <c r="A1424" t="s">
        <v>2392</v>
      </c>
      <c r="E1424" t="s">
        <v>241</v>
      </c>
      <c r="H1424" t="s">
        <v>139</v>
      </c>
      <c r="J1424" s="23">
        <v>552009000007</v>
      </c>
      <c r="K1424">
        <v>760</v>
      </c>
      <c r="L1424" t="s">
        <v>2394</v>
      </c>
      <c r="M1424">
        <v>199809</v>
      </c>
      <c r="O1424">
        <v>0</v>
      </c>
      <c r="P1424" t="s">
        <v>82</v>
      </c>
      <c r="Q1424" t="s">
        <v>124</v>
      </c>
      <c r="S1424">
        <v>0</v>
      </c>
      <c r="V1424" s="22">
        <v>12945</v>
      </c>
    </row>
    <row r="1425" spans="1:22" x14ac:dyDescent="0.3">
      <c r="A1425" t="s">
        <v>2392</v>
      </c>
      <c r="E1425" t="s">
        <v>241</v>
      </c>
      <c r="H1425" t="s">
        <v>139</v>
      </c>
      <c r="J1425" s="23">
        <v>552009000007</v>
      </c>
      <c r="K1425">
        <v>763</v>
      </c>
      <c r="L1425" t="s">
        <v>2395</v>
      </c>
      <c r="M1425">
        <v>196203</v>
      </c>
      <c r="O1425">
        <v>0</v>
      </c>
      <c r="P1425" t="s">
        <v>82</v>
      </c>
      <c r="Q1425" t="s">
        <v>124</v>
      </c>
      <c r="S1425">
        <v>0</v>
      </c>
      <c r="V1425" s="22">
        <v>2032</v>
      </c>
    </row>
    <row r="1426" spans="1:22" x14ac:dyDescent="0.3">
      <c r="A1426" t="s">
        <v>2396</v>
      </c>
      <c r="E1426" t="s">
        <v>241</v>
      </c>
      <c r="H1426" t="s">
        <v>139</v>
      </c>
      <c r="J1426" s="23">
        <v>452009000007</v>
      </c>
      <c r="K1426">
        <v>760</v>
      </c>
      <c r="L1426" t="s">
        <v>2397</v>
      </c>
      <c r="M1426">
        <v>199809</v>
      </c>
      <c r="O1426">
        <v>0</v>
      </c>
      <c r="P1426" t="s">
        <v>82</v>
      </c>
      <c r="Q1426">
        <v>20310</v>
      </c>
      <c r="S1426">
        <v>0</v>
      </c>
      <c r="V1426" s="22">
        <v>52228.480000000003</v>
      </c>
    </row>
    <row r="1427" spans="1:22" x14ac:dyDescent="0.3">
      <c r="A1427" t="s">
        <v>2398</v>
      </c>
      <c r="E1427" t="s">
        <v>241</v>
      </c>
      <c r="H1427" t="s">
        <v>139</v>
      </c>
      <c r="J1427" s="23">
        <v>552009000004</v>
      </c>
      <c r="K1427">
        <v>763</v>
      </c>
      <c r="L1427" t="s">
        <v>2399</v>
      </c>
      <c r="M1427">
        <v>195402</v>
      </c>
      <c r="O1427">
        <v>0</v>
      </c>
      <c r="P1427" t="s">
        <v>82</v>
      </c>
      <c r="Q1427" t="s">
        <v>124</v>
      </c>
      <c r="S1427">
        <v>0</v>
      </c>
      <c r="V1427" s="22">
        <v>49587</v>
      </c>
    </row>
    <row r="1428" spans="1:22" x14ac:dyDescent="0.3">
      <c r="A1428" t="s">
        <v>2400</v>
      </c>
      <c r="E1428" t="s">
        <v>241</v>
      </c>
      <c r="H1428" t="s">
        <v>139</v>
      </c>
      <c r="J1428" s="23">
        <v>452009000009</v>
      </c>
      <c r="K1428">
        <v>761</v>
      </c>
      <c r="L1428" t="s">
        <v>2401</v>
      </c>
      <c r="M1428">
        <v>195003</v>
      </c>
      <c r="O1428">
        <v>0</v>
      </c>
      <c r="P1428" t="s">
        <v>82</v>
      </c>
      <c r="Q1428">
        <v>20310</v>
      </c>
      <c r="S1428">
        <v>0</v>
      </c>
      <c r="V1428" s="22">
        <v>20578.5</v>
      </c>
    </row>
    <row r="1429" spans="1:22" x14ac:dyDescent="0.3">
      <c r="A1429" t="s">
        <v>2400</v>
      </c>
      <c r="E1429" t="s">
        <v>241</v>
      </c>
      <c r="H1429" t="s">
        <v>139</v>
      </c>
      <c r="J1429" s="23">
        <v>452009000009</v>
      </c>
      <c r="K1429">
        <v>762</v>
      </c>
      <c r="L1429" t="s">
        <v>2402</v>
      </c>
      <c r="M1429">
        <v>200710</v>
      </c>
      <c r="O1429">
        <v>0</v>
      </c>
      <c r="P1429" t="s">
        <v>82</v>
      </c>
      <c r="Q1429">
        <v>20310</v>
      </c>
      <c r="S1429">
        <v>0</v>
      </c>
      <c r="V1429" s="22">
        <v>4512.55</v>
      </c>
    </row>
    <row r="1430" spans="1:22" x14ac:dyDescent="0.3">
      <c r="A1430" t="s">
        <v>2400</v>
      </c>
      <c r="E1430" t="s">
        <v>241</v>
      </c>
      <c r="H1430" t="s">
        <v>139</v>
      </c>
      <c r="J1430" s="23">
        <v>452009000009</v>
      </c>
      <c r="K1430">
        <v>763</v>
      </c>
      <c r="L1430" t="s">
        <v>2403</v>
      </c>
      <c r="M1430">
        <v>195003</v>
      </c>
      <c r="O1430">
        <v>0</v>
      </c>
      <c r="P1430" t="s">
        <v>82</v>
      </c>
      <c r="Q1430">
        <v>20310</v>
      </c>
      <c r="S1430">
        <v>0</v>
      </c>
      <c r="V1430" s="22">
        <v>1147123.3600000001</v>
      </c>
    </row>
    <row r="1431" spans="1:22" x14ac:dyDescent="0.3">
      <c r="A1431" t="s">
        <v>2400</v>
      </c>
      <c r="E1431" t="s">
        <v>241</v>
      </c>
      <c r="H1431" t="s">
        <v>139</v>
      </c>
      <c r="J1431" s="23">
        <v>452009000009</v>
      </c>
      <c r="K1431">
        <v>769</v>
      </c>
      <c r="L1431" t="s">
        <v>2404</v>
      </c>
      <c r="M1431">
        <v>195003</v>
      </c>
      <c r="O1431">
        <v>0</v>
      </c>
      <c r="P1431" t="s">
        <v>82</v>
      </c>
      <c r="Q1431">
        <v>20310</v>
      </c>
      <c r="S1431">
        <v>0</v>
      </c>
      <c r="V1431" s="22">
        <v>276163.96999999997</v>
      </c>
    </row>
    <row r="1432" spans="1:22" x14ac:dyDescent="0.3">
      <c r="A1432" t="s">
        <v>2405</v>
      </c>
      <c r="E1432" t="s">
        <v>191</v>
      </c>
      <c r="H1432" t="s">
        <v>139</v>
      </c>
      <c r="J1432" s="23">
        <v>552009000254</v>
      </c>
      <c r="K1432">
        <v>763</v>
      </c>
      <c r="L1432" t="s">
        <v>2406</v>
      </c>
      <c r="M1432">
        <v>201508</v>
      </c>
      <c r="O1432">
        <v>0</v>
      </c>
      <c r="P1432" t="s">
        <v>82</v>
      </c>
      <c r="Q1432" t="s">
        <v>124</v>
      </c>
      <c r="S1432">
        <v>0</v>
      </c>
      <c r="V1432" s="22">
        <v>2885.5</v>
      </c>
    </row>
    <row r="1433" spans="1:22" x14ac:dyDescent="0.3">
      <c r="A1433" t="s">
        <v>2407</v>
      </c>
      <c r="E1433" t="s">
        <v>241</v>
      </c>
      <c r="H1433" t="s">
        <v>139</v>
      </c>
      <c r="J1433" s="23">
        <v>452009000172</v>
      </c>
      <c r="K1433">
        <v>230</v>
      </c>
      <c r="L1433" t="s">
        <v>2408</v>
      </c>
      <c r="M1433">
        <v>200912</v>
      </c>
      <c r="O1433">
        <v>0</v>
      </c>
      <c r="P1433" t="s">
        <v>82</v>
      </c>
      <c r="Q1433">
        <v>20310</v>
      </c>
      <c r="S1433">
        <v>0</v>
      </c>
      <c r="V1433" s="22">
        <v>21632.23</v>
      </c>
    </row>
    <row r="1434" spans="1:22" x14ac:dyDescent="0.3">
      <c r="A1434" t="s">
        <v>2409</v>
      </c>
      <c r="E1434" t="s">
        <v>241</v>
      </c>
      <c r="H1434" t="s">
        <v>139</v>
      </c>
      <c r="J1434" s="23">
        <v>452009000171</v>
      </c>
      <c r="K1434">
        <v>763</v>
      </c>
      <c r="L1434" t="s">
        <v>2410</v>
      </c>
      <c r="M1434">
        <v>200910</v>
      </c>
      <c r="O1434">
        <v>0</v>
      </c>
      <c r="P1434" t="s">
        <v>82</v>
      </c>
      <c r="Q1434">
        <v>20310</v>
      </c>
      <c r="S1434">
        <v>0</v>
      </c>
      <c r="V1434" s="22">
        <v>28458.39</v>
      </c>
    </row>
    <row r="1435" spans="1:22" x14ac:dyDescent="0.3">
      <c r="A1435" t="s">
        <v>2411</v>
      </c>
      <c r="E1435" t="s">
        <v>2096</v>
      </c>
      <c r="H1435" t="s">
        <v>139</v>
      </c>
      <c r="J1435" s="23">
        <v>452009000166</v>
      </c>
      <c r="K1435">
        <v>169</v>
      </c>
      <c r="L1435" t="s">
        <v>2412</v>
      </c>
      <c r="M1435">
        <v>200908</v>
      </c>
      <c r="O1435">
        <v>0</v>
      </c>
      <c r="P1435" t="s">
        <v>82</v>
      </c>
      <c r="Q1435">
        <v>20310</v>
      </c>
      <c r="S1435">
        <v>0</v>
      </c>
      <c r="V1435" s="22">
        <v>19652.259999999998</v>
      </c>
    </row>
    <row r="1436" spans="1:22" x14ac:dyDescent="0.3">
      <c r="A1436" t="s">
        <v>2413</v>
      </c>
      <c r="E1436" t="s">
        <v>2096</v>
      </c>
      <c r="H1436" t="s">
        <v>139</v>
      </c>
      <c r="J1436" s="23">
        <v>452009000166</v>
      </c>
      <c r="K1436">
        <v>760</v>
      </c>
      <c r="L1436" t="s">
        <v>2414</v>
      </c>
      <c r="M1436">
        <v>200908</v>
      </c>
      <c r="O1436">
        <v>0</v>
      </c>
      <c r="P1436" t="s">
        <v>82</v>
      </c>
      <c r="Q1436">
        <v>20310</v>
      </c>
      <c r="S1436">
        <v>0</v>
      </c>
      <c r="V1436" s="22">
        <v>16920.580000000002</v>
      </c>
    </row>
    <row r="1437" spans="1:22" x14ac:dyDescent="0.3">
      <c r="A1437" t="s">
        <v>2413</v>
      </c>
      <c r="E1437" t="s">
        <v>2096</v>
      </c>
      <c r="H1437" t="s">
        <v>139</v>
      </c>
      <c r="J1437" s="23">
        <v>552009000166</v>
      </c>
      <c r="K1437">
        <v>169</v>
      </c>
      <c r="L1437" t="s">
        <v>2415</v>
      </c>
      <c r="M1437">
        <v>200908</v>
      </c>
      <c r="O1437">
        <v>0</v>
      </c>
      <c r="P1437" t="s">
        <v>82</v>
      </c>
      <c r="Q1437" t="s">
        <v>124</v>
      </c>
      <c r="S1437">
        <v>0</v>
      </c>
      <c r="V1437" s="22">
        <v>3960.11</v>
      </c>
    </row>
    <row r="1438" spans="1:22" x14ac:dyDescent="0.3">
      <c r="A1438" t="s">
        <v>2413</v>
      </c>
      <c r="E1438" t="s">
        <v>2096</v>
      </c>
      <c r="H1438" t="s">
        <v>139</v>
      </c>
      <c r="J1438" s="23">
        <v>552009000166</v>
      </c>
      <c r="K1438">
        <v>760</v>
      </c>
      <c r="L1438" t="s">
        <v>2416</v>
      </c>
      <c r="M1438">
        <v>200908</v>
      </c>
      <c r="O1438">
        <v>0</v>
      </c>
      <c r="P1438" t="s">
        <v>82</v>
      </c>
      <c r="Q1438" t="s">
        <v>124</v>
      </c>
      <c r="S1438">
        <v>0</v>
      </c>
      <c r="V1438" s="22">
        <v>2568.23</v>
      </c>
    </row>
    <row r="1439" spans="1:22" x14ac:dyDescent="0.3">
      <c r="A1439" t="s">
        <v>2417</v>
      </c>
      <c r="E1439" t="s">
        <v>241</v>
      </c>
      <c r="H1439" t="s">
        <v>139</v>
      </c>
      <c r="J1439" s="23">
        <v>552009000167</v>
      </c>
      <c r="K1439">
        <v>763</v>
      </c>
      <c r="L1439" t="s">
        <v>2418</v>
      </c>
      <c r="M1439">
        <v>200912</v>
      </c>
      <c r="O1439">
        <v>0</v>
      </c>
      <c r="P1439" t="s">
        <v>82</v>
      </c>
      <c r="Q1439" t="s">
        <v>124</v>
      </c>
      <c r="S1439">
        <v>0</v>
      </c>
      <c r="V1439" s="22">
        <v>2058.31</v>
      </c>
    </row>
    <row r="1440" spans="1:22" x14ac:dyDescent="0.3">
      <c r="A1440" t="s">
        <v>2419</v>
      </c>
      <c r="E1440" t="s">
        <v>241</v>
      </c>
      <c r="H1440" t="s">
        <v>139</v>
      </c>
      <c r="J1440" s="23">
        <v>552009000173</v>
      </c>
      <c r="K1440">
        <v>762</v>
      </c>
      <c r="L1440" t="s">
        <v>2420</v>
      </c>
      <c r="M1440">
        <v>200912</v>
      </c>
      <c r="O1440">
        <v>0</v>
      </c>
      <c r="P1440" t="s">
        <v>82</v>
      </c>
      <c r="Q1440" t="s">
        <v>124</v>
      </c>
      <c r="S1440">
        <v>0</v>
      </c>
      <c r="V1440" s="22">
        <v>6893.24</v>
      </c>
    </row>
    <row r="1441" spans="1:22" x14ac:dyDescent="0.3">
      <c r="A1441" t="s">
        <v>2421</v>
      </c>
      <c r="E1441" t="s">
        <v>241</v>
      </c>
      <c r="H1441" t="s">
        <v>139</v>
      </c>
      <c r="J1441" s="23">
        <v>452009000061</v>
      </c>
      <c r="K1441">
        <v>763</v>
      </c>
      <c r="L1441" t="s">
        <v>2422</v>
      </c>
      <c r="M1441">
        <v>199010</v>
      </c>
      <c r="O1441">
        <v>0</v>
      </c>
      <c r="P1441" t="s">
        <v>82</v>
      </c>
      <c r="Q1441">
        <v>20310</v>
      </c>
      <c r="S1441">
        <v>0</v>
      </c>
      <c r="V1441" s="22">
        <v>25392.94</v>
      </c>
    </row>
    <row r="1442" spans="1:22" x14ac:dyDescent="0.3">
      <c r="A1442" t="s">
        <v>2421</v>
      </c>
      <c r="E1442" t="s">
        <v>241</v>
      </c>
      <c r="H1442" t="s">
        <v>139</v>
      </c>
      <c r="J1442" s="23">
        <v>552009000061</v>
      </c>
      <c r="K1442">
        <v>763</v>
      </c>
      <c r="L1442" t="s">
        <v>2423</v>
      </c>
      <c r="M1442">
        <v>199010</v>
      </c>
      <c r="O1442">
        <v>0</v>
      </c>
      <c r="P1442" t="s">
        <v>82</v>
      </c>
      <c r="Q1442" t="s">
        <v>124</v>
      </c>
      <c r="S1442">
        <v>0</v>
      </c>
      <c r="V1442" s="22">
        <v>6294</v>
      </c>
    </row>
    <row r="1443" spans="1:22" x14ac:dyDescent="0.3">
      <c r="A1443" t="s">
        <v>2424</v>
      </c>
      <c r="E1443" t="s">
        <v>241</v>
      </c>
      <c r="H1443" t="s">
        <v>139</v>
      </c>
      <c r="J1443" s="23">
        <v>452009000146</v>
      </c>
      <c r="K1443">
        <v>763</v>
      </c>
      <c r="L1443" t="s">
        <v>2425</v>
      </c>
      <c r="M1443">
        <v>200912</v>
      </c>
      <c r="O1443">
        <v>0</v>
      </c>
      <c r="P1443" t="s">
        <v>82</v>
      </c>
      <c r="Q1443">
        <v>20310</v>
      </c>
      <c r="S1443">
        <v>0</v>
      </c>
      <c r="V1443" s="22">
        <v>86240.78</v>
      </c>
    </row>
    <row r="1444" spans="1:22" x14ac:dyDescent="0.3">
      <c r="A1444" t="s">
        <v>2424</v>
      </c>
      <c r="E1444" t="s">
        <v>241</v>
      </c>
      <c r="H1444" t="s">
        <v>139</v>
      </c>
      <c r="J1444" s="23">
        <v>452009000169</v>
      </c>
      <c r="K1444">
        <v>763</v>
      </c>
      <c r="L1444" t="s">
        <v>2426</v>
      </c>
      <c r="M1444">
        <v>200901</v>
      </c>
      <c r="O1444">
        <v>0</v>
      </c>
      <c r="P1444" t="s">
        <v>82</v>
      </c>
      <c r="Q1444">
        <v>20310</v>
      </c>
      <c r="S1444">
        <v>0</v>
      </c>
      <c r="V1444" s="22">
        <v>217827.91</v>
      </c>
    </row>
    <row r="1445" spans="1:22" x14ac:dyDescent="0.3">
      <c r="A1445" t="s">
        <v>2424</v>
      </c>
      <c r="E1445" t="s">
        <v>241</v>
      </c>
      <c r="H1445" t="s">
        <v>139</v>
      </c>
      <c r="J1445" s="23">
        <v>552009000146</v>
      </c>
      <c r="K1445">
        <v>763</v>
      </c>
      <c r="L1445" t="s">
        <v>2427</v>
      </c>
      <c r="M1445">
        <v>200912</v>
      </c>
      <c r="O1445">
        <v>0</v>
      </c>
      <c r="P1445" t="s">
        <v>82</v>
      </c>
      <c r="Q1445" t="s">
        <v>124</v>
      </c>
      <c r="S1445">
        <v>0</v>
      </c>
      <c r="V1445" s="22">
        <v>17708.03</v>
      </c>
    </row>
    <row r="1446" spans="1:22" x14ac:dyDescent="0.3">
      <c r="A1446" t="s">
        <v>2424</v>
      </c>
      <c r="E1446" t="s">
        <v>241</v>
      </c>
      <c r="H1446" t="s">
        <v>139</v>
      </c>
      <c r="J1446" s="23">
        <v>552009000169</v>
      </c>
      <c r="K1446">
        <v>763</v>
      </c>
      <c r="L1446" t="s">
        <v>2428</v>
      </c>
      <c r="M1446">
        <v>200901</v>
      </c>
      <c r="O1446">
        <v>0</v>
      </c>
      <c r="P1446" t="s">
        <v>82</v>
      </c>
      <c r="Q1446" t="s">
        <v>124</v>
      </c>
      <c r="S1446">
        <v>0</v>
      </c>
      <c r="V1446" s="22">
        <v>43894.35</v>
      </c>
    </row>
    <row r="1447" spans="1:22" x14ac:dyDescent="0.3">
      <c r="A1447" t="s">
        <v>2429</v>
      </c>
      <c r="E1447" t="s">
        <v>241</v>
      </c>
      <c r="H1447" t="s">
        <v>139</v>
      </c>
      <c r="J1447" s="23">
        <v>552009000171</v>
      </c>
      <c r="K1447">
        <v>763</v>
      </c>
      <c r="L1447" t="s">
        <v>2430</v>
      </c>
      <c r="M1447">
        <v>200910</v>
      </c>
      <c r="O1447">
        <v>0</v>
      </c>
      <c r="P1447" t="s">
        <v>82</v>
      </c>
      <c r="Q1447" t="s">
        <v>124</v>
      </c>
      <c r="S1447">
        <v>0</v>
      </c>
      <c r="V1447" s="22">
        <v>5734.63</v>
      </c>
    </row>
    <row r="1448" spans="1:22" x14ac:dyDescent="0.3">
      <c r="A1448" t="s">
        <v>2431</v>
      </c>
      <c r="E1448" t="s">
        <v>241</v>
      </c>
      <c r="H1448" t="s">
        <v>139</v>
      </c>
      <c r="J1448" s="23">
        <v>452009000222</v>
      </c>
      <c r="K1448">
        <v>757</v>
      </c>
      <c r="L1448" t="s">
        <v>2432</v>
      </c>
      <c r="M1448">
        <v>201312</v>
      </c>
      <c r="O1448">
        <v>0</v>
      </c>
      <c r="P1448" t="s">
        <v>82</v>
      </c>
      <c r="Q1448">
        <v>20310</v>
      </c>
      <c r="S1448">
        <v>0</v>
      </c>
      <c r="V1448" s="22">
        <v>2814.77</v>
      </c>
    </row>
    <row r="1449" spans="1:22" x14ac:dyDescent="0.3">
      <c r="A1449" t="s">
        <v>2433</v>
      </c>
      <c r="E1449" t="s">
        <v>241</v>
      </c>
      <c r="H1449" t="s">
        <v>139</v>
      </c>
      <c r="J1449" s="23">
        <v>552009000222</v>
      </c>
      <c r="K1449">
        <v>757</v>
      </c>
      <c r="L1449" t="s">
        <v>2434</v>
      </c>
      <c r="M1449">
        <v>201312</v>
      </c>
      <c r="O1449">
        <v>0</v>
      </c>
      <c r="P1449" t="s">
        <v>82</v>
      </c>
      <c r="Q1449" t="s">
        <v>124</v>
      </c>
      <c r="S1449">
        <v>0</v>
      </c>
      <c r="V1449">
        <v>697.55</v>
      </c>
    </row>
    <row r="1450" spans="1:22" x14ac:dyDescent="0.3">
      <c r="A1450" t="s">
        <v>2435</v>
      </c>
      <c r="E1450" t="s">
        <v>241</v>
      </c>
      <c r="H1450" t="s">
        <v>139</v>
      </c>
      <c r="J1450" s="23">
        <v>452009000254</v>
      </c>
      <c r="K1450">
        <v>763</v>
      </c>
      <c r="L1450" t="s">
        <v>2436</v>
      </c>
      <c r="M1450">
        <v>201508</v>
      </c>
      <c r="O1450">
        <v>0</v>
      </c>
      <c r="P1450" t="s">
        <v>82</v>
      </c>
      <c r="Q1450">
        <v>20310</v>
      </c>
      <c r="S1450">
        <v>0</v>
      </c>
      <c r="V1450" s="22">
        <v>11614.5</v>
      </c>
    </row>
    <row r="1451" spans="1:22" x14ac:dyDescent="0.3">
      <c r="A1451" t="s">
        <v>2437</v>
      </c>
      <c r="E1451" t="s">
        <v>241</v>
      </c>
      <c r="H1451" t="s">
        <v>139</v>
      </c>
      <c r="J1451" s="23">
        <v>452009000172</v>
      </c>
      <c r="K1451">
        <v>763</v>
      </c>
      <c r="L1451" t="s">
        <v>2438</v>
      </c>
      <c r="M1451">
        <v>200912</v>
      </c>
      <c r="O1451">
        <v>0</v>
      </c>
      <c r="P1451" t="s">
        <v>82</v>
      </c>
      <c r="Q1451">
        <v>20310</v>
      </c>
      <c r="S1451">
        <v>0</v>
      </c>
      <c r="V1451" s="22">
        <v>2757.46</v>
      </c>
    </row>
    <row r="1452" spans="1:22" x14ac:dyDescent="0.3">
      <c r="A1452" t="s">
        <v>2439</v>
      </c>
      <c r="E1452" t="s">
        <v>241</v>
      </c>
      <c r="H1452" t="s">
        <v>139</v>
      </c>
      <c r="J1452" s="23">
        <v>552009000172</v>
      </c>
      <c r="K1452">
        <v>230</v>
      </c>
      <c r="L1452" t="s">
        <v>2440</v>
      </c>
      <c r="M1452">
        <v>200912</v>
      </c>
      <c r="O1452">
        <v>0</v>
      </c>
      <c r="P1452" t="s">
        <v>82</v>
      </c>
      <c r="Q1452" t="s">
        <v>124</v>
      </c>
      <c r="S1452">
        <v>0</v>
      </c>
      <c r="V1452" s="22">
        <v>4359.1000000000004</v>
      </c>
    </row>
    <row r="1453" spans="1:22" x14ac:dyDescent="0.3">
      <c r="A1453" t="s">
        <v>2439</v>
      </c>
      <c r="E1453" t="s">
        <v>241</v>
      </c>
      <c r="H1453" t="s">
        <v>139</v>
      </c>
      <c r="J1453" s="23">
        <v>552009000172</v>
      </c>
      <c r="K1453">
        <v>763</v>
      </c>
      <c r="L1453" t="s">
        <v>2441</v>
      </c>
      <c r="M1453">
        <v>200912</v>
      </c>
      <c r="O1453">
        <v>0</v>
      </c>
      <c r="P1453" t="s">
        <v>82</v>
      </c>
      <c r="Q1453" t="s">
        <v>124</v>
      </c>
      <c r="S1453">
        <v>0</v>
      </c>
      <c r="V1453">
        <v>555.66</v>
      </c>
    </row>
    <row r="1454" spans="1:22" x14ac:dyDescent="0.3">
      <c r="A1454" t="s">
        <v>2442</v>
      </c>
      <c r="E1454" t="s">
        <v>2443</v>
      </c>
      <c r="H1454" t="s">
        <v>139</v>
      </c>
      <c r="J1454" s="23">
        <v>452009000173</v>
      </c>
      <c r="K1454">
        <v>762</v>
      </c>
      <c r="L1454" t="s">
        <v>2444</v>
      </c>
      <c r="M1454">
        <v>200912</v>
      </c>
      <c r="O1454">
        <v>0</v>
      </c>
      <c r="P1454" t="s">
        <v>82</v>
      </c>
      <c r="Q1454">
        <v>20310</v>
      </c>
      <c r="S1454">
        <v>0</v>
      </c>
      <c r="V1454" s="22">
        <v>34218.400000000001</v>
      </c>
    </row>
    <row r="1455" spans="1:22" x14ac:dyDescent="0.3">
      <c r="A1455" t="s">
        <v>2445</v>
      </c>
      <c r="E1455" t="s">
        <v>241</v>
      </c>
      <c r="H1455" t="s">
        <v>139</v>
      </c>
      <c r="J1455" s="23">
        <v>552009000170</v>
      </c>
      <c r="K1455">
        <v>760</v>
      </c>
      <c r="L1455" t="s">
        <v>2446</v>
      </c>
      <c r="M1455">
        <v>200901</v>
      </c>
      <c r="O1455">
        <v>0</v>
      </c>
      <c r="P1455" t="s">
        <v>82</v>
      </c>
      <c r="Q1455" t="s">
        <v>124</v>
      </c>
      <c r="S1455">
        <v>0</v>
      </c>
      <c r="V1455">
        <v>747.01</v>
      </c>
    </row>
    <row r="1456" spans="1:22" x14ac:dyDescent="0.3">
      <c r="A1456" t="s">
        <v>2447</v>
      </c>
      <c r="E1456" t="s">
        <v>241</v>
      </c>
      <c r="H1456" t="s">
        <v>139</v>
      </c>
      <c r="J1456" s="23">
        <v>452009000004</v>
      </c>
      <c r="K1456">
        <v>763</v>
      </c>
      <c r="L1456" t="s">
        <v>2448</v>
      </c>
      <c r="M1456">
        <v>195402</v>
      </c>
      <c r="O1456">
        <v>0</v>
      </c>
      <c r="P1456" t="s">
        <v>82</v>
      </c>
      <c r="Q1456">
        <v>20310</v>
      </c>
      <c r="S1456">
        <v>0</v>
      </c>
      <c r="V1456" s="22">
        <v>200075.28</v>
      </c>
    </row>
    <row r="1457" spans="1:22" x14ac:dyDescent="0.3">
      <c r="A1457" t="s">
        <v>2449</v>
      </c>
      <c r="E1457" t="s">
        <v>241</v>
      </c>
      <c r="H1457" t="s">
        <v>139</v>
      </c>
      <c r="J1457" s="23">
        <v>552009000009</v>
      </c>
      <c r="K1457">
        <v>761</v>
      </c>
      <c r="L1457" t="s">
        <v>2450</v>
      </c>
      <c r="M1457">
        <v>195003</v>
      </c>
      <c r="O1457">
        <v>0</v>
      </c>
      <c r="P1457" t="s">
        <v>82</v>
      </c>
      <c r="Q1457" t="s">
        <v>124</v>
      </c>
      <c r="S1457">
        <v>0</v>
      </c>
      <c r="V1457" s="22">
        <v>5100</v>
      </c>
    </row>
    <row r="1458" spans="1:22" x14ac:dyDescent="0.3">
      <c r="A1458" t="s">
        <v>2449</v>
      </c>
      <c r="E1458" t="s">
        <v>241</v>
      </c>
      <c r="H1458" t="s">
        <v>139</v>
      </c>
      <c r="J1458" s="23">
        <v>552009000009</v>
      </c>
      <c r="K1458">
        <v>762</v>
      </c>
      <c r="L1458" t="s">
        <v>2451</v>
      </c>
      <c r="M1458">
        <v>200710</v>
      </c>
      <c r="O1458">
        <v>0</v>
      </c>
      <c r="P1458" t="s">
        <v>82</v>
      </c>
      <c r="Q1458" t="s">
        <v>124</v>
      </c>
      <c r="S1458">
        <v>0</v>
      </c>
      <c r="V1458" s="22">
        <v>1118</v>
      </c>
    </row>
    <row r="1459" spans="1:22" x14ac:dyDescent="0.3">
      <c r="A1459" t="s">
        <v>2449</v>
      </c>
      <c r="E1459" t="s">
        <v>241</v>
      </c>
      <c r="H1459" t="s">
        <v>139</v>
      </c>
      <c r="J1459" s="23">
        <v>552009000009</v>
      </c>
      <c r="K1459">
        <v>763</v>
      </c>
      <c r="L1459" t="s">
        <v>2452</v>
      </c>
      <c r="M1459">
        <v>195003</v>
      </c>
      <c r="O1459">
        <v>0</v>
      </c>
      <c r="P1459" t="s">
        <v>82</v>
      </c>
      <c r="Q1459" t="s">
        <v>124</v>
      </c>
      <c r="S1459">
        <v>0</v>
      </c>
      <c r="V1459" s="22">
        <v>284308</v>
      </c>
    </row>
    <row r="1460" spans="1:22" x14ac:dyDescent="0.3">
      <c r="A1460" t="s">
        <v>2449</v>
      </c>
      <c r="E1460" t="s">
        <v>241</v>
      </c>
      <c r="H1460" t="s">
        <v>139</v>
      </c>
      <c r="J1460" s="23">
        <v>552009000009</v>
      </c>
      <c r="K1460">
        <v>769</v>
      </c>
      <c r="L1460" t="s">
        <v>2453</v>
      </c>
      <c r="M1460">
        <v>195003</v>
      </c>
      <c r="O1460">
        <v>0</v>
      </c>
      <c r="P1460" t="s">
        <v>82</v>
      </c>
      <c r="Q1460" t="s">
        <v>124</v>
      </c>
      <c r="S1460">
        <v>0</v>
      </c>
      <c r="V1460" s="22">
        <v>68446</v>
      </c>
    </row>
    <row r="1461" spans="1:22" x14ac:dyDescent="0.3">
      <c r="A1461" t="s">
        <v>2454</v>
      </c>
      <c r="E1461" t="s">
        <v>241</v>
      </c>
      <c r="H1461" t="s">
        <v>139</v>
      </c>
      <c r="J1461" s="23">
        <v>452009000170</v>
      </c>
      <c r="K1461">
        <v>760</v>
      </c>
      <c r="L1461" t="s">
        <v>2455</v>
      </c>
      <c r="M1461">
        <v>200901</v>
      </c>
      <c r="O1461">
        <v>0</v>
      </c>
      <c r="P1461" t="s">
        <v>82</v>
      </c>
      <c r="Q1461">
        <v>20310</v>
      </c>
      <c r="S1461">
        <v>0</v>
      </c>
      <c r="V1461" s="22">
        <v>3707.05</v>
      </c>
    </row>
    <row r="1462" spans="1:22" x14ac:dyDescent="0.3">
      <c r="A1462" t="s">
        <v>2456</v>
      </c>
      <c r="E1462" t="s">
        <v>241</v>
      </c>
      <c r="H1462" t="s">
        <v>139</v>
      </c>
      <c r="J1462" s="23">
        <v>452009100062</v>
      </c>
      <c r="K1462">
        <v>763</v>
      </c>
      <c r="L1462" t="s">
        <v>2457</v>
      </c>
      <c r="M1462">
        <v>199103</v>
      </c>
      <c r="O1462">
        <v>201801</v>
      </c>
      <c r="P1462" t="s">
        <v>87</v>
      </c>
      <c r="Q1462">
        <v>20310</v>
      </c>
      <c r="S1462">
        <v>0</v>
      </c>
      <c r="V1462">
        <v>0</v>
      </c>
    </row>
    <row r="1463" spans="1:22" x14ac:dyDescent="0.3">
      <c r="A1463" t="s">
        <v>2456</v>
      </c>
      <c r="E1463" t="s">
        <v>241</v>
      </c>
      <c r="H1463" t="s">
        <v>139</v>
      </c>
      <c r="J1463" s="23">
        <v>552009100062</v>
      </c>
      <c r="K1463">
        <v>763</v>
      </c>
      <c r="L1463" t="s">
        <v>2458</v>
      </c>
      <c r="M1463">
        <v>199103</v>
      </c>
      <c r="O1463">
        <v>201801</v>
      </c>
      <c r="P1463" t="s">
        <v>87</v>
      </c>
      <c r="Q1463" t="s">
        <v>124</v>
      </c>
      <c r="S1463">
        <v>0</v>
      </c>
      <c r="V1463">
        <v>0</v>
      </c>
    </row>
    <row r="1464" spans="1:22" x14ac:dyDescent="0.3">
      <c r="A1464" t="s">
        <v>2459</v>
      </c>
      <c r="E1464" t="s">
        <v>241</v>
      </c>
      <c r="H1464" t="s">
        <v>139</v>
      </c>
      <c r="J1464" s="23">
        <v>452009100062</v>
      </c>
      <c r="K1464">
        <v>752</v>
      </c>
      <c r="L1464" t="s">
        <v>2460</v>
      </c>
      <c r="M1464">
        <v>199103</v>
      </c>
      <c r="O1464">
        <v>201801</v>
      </c>
      <c r="P1464" t="s">
        <v>87</v>
      </c>
      <c r="Q1464">
        <v>20310</v>
      </c>
      <c r="S1464">
        <v>0</v>
      </c>
      <c r="V1464">
        <v>0</v>
      </c>
    </row>
    <row r="1465" spans="1:22" x14ac:dyDescent="0.3">
      <c r="A1465" t="s">
        <v>2459</v>
      </c>
      <c r="E1465" t="s">
        <v>241</v>
      </c>
      <c r="H1465" t="s">
        <v>139</v>
      </c>
      <c r="J1465" s="23">
        <v>552009100062</v>
      </c>
      <c r="K1465">
        <v>752</v>
      </c>
      <c r="L1465" t="s">
        <v>2461</v>
      </c>
      <c r="M1465">
        <v>199103</v>
      </c>
      <c r="O1465">
        <v>201801</v>
      </c>
      <c r="P1465" t="s">
        <v>87</v>
      </c>
      <c r="Q1465" t="s">
        <v>124</v>
      </c>
      <c r="S1465">
        <v>0</v>
      </c>
      <c r="V1465">
        <v>0</v>
      </c>
    </row>
    <row r="1466" spans="1:22" x14ac:dyDescent="0.3">
      <c r="A1466" t="s">
        <v>2462</v>
      </c>
      <c r="E1466" t="s">
        <v>241</v>
      </c>
      <c r="H1466" t="s">
        <v>139</v>
      </c>
      <c r="J1466" s="23">
        <v>452009100161</v>
      </c>
      <c r="K1466">
        <v>760</v>
      </c>
      <c r="L1466" t="s">
        <v>2463</v>
      </c>
      <c r="M1466">
        <v>200911</v>
      </c>
      <c r="O1466">
        <v>201801</v>
      </c>
      <c r="P1466" t="s">
        <v>87</v>
      </c>
      <c r="Q1466">
        <v>20310</v>
      </c>
      <c r="S1466">
        <v>0</v>
      </c>
      <c r="V1466">
        <v>0</v>
      </c>
    </row>
    <row r="1467" spans="1:22" x14ac:dyDescent="0.3">
      <c r="A1467" t="s">
        <v>2462</v>
      </c>
      <c r="E1467" t="s">
        <v>241</v>
      </c>
      <c r="H1467" t="s">
        <v>139</v>
      </c>
      <c r="J1467" s="23">
        <v>552009100161</v>
      </c>
      <c r="K1467">
        <v>760</v>
      </c>
      <c r="L1467" t="s">
        <v>2464</v>
      </c>
      <c r="M1467">
        <v>200911</v>
      </c>
      <c r="O1467">
        <v>201801</v>
      </c>
      <c r="P1467" t="s">
        <v>87</v>
      </c>
      <c r="Q1467" t="s">
        <v>124</v>
      </c>
      <c r="S1467">
        <v>0</v>
      </c>
      <c r="V1467">
        <v>0</v>
      </c>
    </row>
    <row r="1468" spans="1:22" x14ac:dyDescent="0.3">
      <c r="A1468" t="s">
        <v>2465</v>
      </c>
      <c r="E1468" t="s">
        <v>241</v>
      </c>
      <c r="H1468" t="s">
        <v>139</v>
      </c>
      <c r="J1468" s="23">
        <v>452009100150</v>
      </c>
      <c r="K1468">
        <v>761</v>
      </c>
      <c r="L1468" t="s">
        <v>2466</v>
      </c>
      <c r="M1468">
        <v>200901</v>
      </c>
      <c r="O1468">
        <v>201801</v>
      </c>
      <c r="P1468" t="s">
        <v>87</v>
      </c>
      <c r="Q1468">
        <v>20310</v>
      </c>
      <c r="S1468">
        <v>0</v>
      </c>
      <c r="V1468">
        <v>0</v>
      </c>
    </row>
    <row r="1469" spans="1:22" x14ac:dyDescent="0.3">
      <c r="A1469" t="s">
        <v>2465</v>
      </c>
      <c r="E1469" t="s">
        <v>241</v>
      </c>
      <c r="H1469" t="s">
        <v>139</v>
      </c>
      <c r="J1469" s="23">
        <v>552009100150</v>
      </c>
      <c r="K1469">
        <v>763</v>
      </c>
      <c r="L1469" t="s">
        <v>2467</v>
      </c>
      <c r="M1469">
        <v>200901</v>
      </c>
      <c r="O1469">
        <v>201801</v>
      </c>
      <c r="P1469" t="s">
        <v>87</v>
      </c>
      <c r="Q1469" t="s">
        <v>124</v>
      </c>
      <c r="S1469">
        <v>0</v>
      </c>
      <c r="V1469">
        <v>0</v>
      </c>
    </row>
    <row r="1470" spans="1:22" x14ac:dyDescent="0.3">
      <c r="A1470" t="s">
        <v>2468</v>
      </c>
      <c r="E1470" t="s">
        <v>241</v>
      </c>
      <c r="H1470" t="s">
        <v>139</v>
      </c>
      <c r="J1470" s="23">
        <v>452009100050</v>
      </c>
      <c r="K1470">
        <v>763</v>
      </c>
      <c r="L1470" t="s">
        <v>2469</v>
      </c>
      <c r="M1470">
        <v>198601</v>
      </c>
      <c r="O1470">
        <v>201801</v>
      </c>
      <c r="P1470" t="s">
        <v>87</v>
      </c>
      <c r="Q1470">
        <v>20310</v>
      </c>
      <c r="S1470">
        <v>0</v>
      </c>
      <c r="V1470">
        <v>0</v>
      </c>
    </row>
    <row r="1471" spans="1:22" x14ac:dyDescent="0.3">
      <c r="A1471" t="s">
        <v>2468</v>
      </c>
      <c r="E1471" t="s">
        <v>241</v>
      </c>
      <c r="H1471" t="s">
        <v>139</v>
      </c>
      <c r="J1471" s="23">
        <v>552009100050</v>
      </c>
      <c r="K1471">
        <v>763</v>
      </c>
      <c r="L1471" t="s">
        <v>2470</v>
      </c>
      <c r="M1471">
        <v>198601</v>
      </c>
      <c r="O1471">
        <v>201801</v>
      </c>
      <c r="P1471" t="s">
        <v>87</v>
      </c>
      <c r="Q1471" t="s">
        <v>124</v>
      </c>
      <c r="S1471">
        <v>0</v>
      </c>
      <c r="V1471">
        <v>0</v>
      </c>
    </row>
    <row r="1472" spans="1:22" x14ac:dyDescent="0.3">
      <c r="A1472" t="s">
        <v>2471</v>
      </c>
      <c r="E1472" t="s">
        <v>241</v>
      </c>
      <c r="H1472" t="s">
        <v>139</v>
      </c>
      <c r="J1472" s="23">
        <v>452009100179</v>
      </c>
      <c r="K1472">
        <v>764</v>
      </c>
      <c r="L1472" t="s">
        <v>2472</v>
      </c>
      <c r="M1472">
        <v>201110</v>
      </c>
      <c r="O1472">
        <v>201801</v>
      </c>
      <c r="P1472" t="s">
        <v>87</v>
      </c>
      <c r="Q1472">
        <v>20310</v>
      </c>
      <c r="S1472">
        <v>0</v>
      </c>
      <c r="V1472">
        <v>0</v>
      </c>
    </row>
    <row r="1473" spans="1:22" x14ac:dyDescent="0.3">
      <c r="A1473" t="s">
        <v>2471</v>
      </c>
      <c r="E1473" t="s">
        <v>241</v>
      </c>
      <c r="H1473" t="s">
        <v>139</v>
      </c>
      <c r="J1473" s="23">
        <v>552009100179</v>
      </c>
      <c r="K1473">
        <v>764</v>
      </c>
      <c r="L1473" t="s">
        <v>2473</v>
      </c>
      <c r="M1473">
        <v>201110</v>
      </c>
      <c r="O1473">
        <v>201801</v>
      </c>
      <c r="P1473" t="s">
        <v>87</v>
      </c>
      <c r="Q1473" t="s">
        <v>124</v>
      </c>
      <c r="S1473">
        <v>0</v>
      </c>
      <c r="V1473">
        <v>0</v>
      </c>
    </row>
    <row r="1474" spans="1:22" x14ac:dyDescent="0.3">
      <c r="A1474" t="s">
        <v>2474</v>
      </c>
      <c r="E1474" t="s">
        <v>241</v>
      </c>
      <c r="H1474" t="s">
        <v>139</v>
      </c>
      <c r="J1474" s="23">
        <v>452009100017</v>
      </c>
      <c r="K1474">
        <v>763</v>
      </c>
      <c r="L1474" t="s">
        <v>2475</v>
      </c>
      <c r="M1474">
        <v>195411</v>
      </c>
      <c r="O1474">
        <v>201801</v>
      </c>
      <c r="P1474" t="s">
        <v>87</v>
      </c>
      <c r="Q1474">
        <v>20310</v>
      </c>
      <c r="S1474">
        <v>0</v>
      </c>
      <c r="V1474">
        <v>0</v>
      </c>
    </row>
    <row r="1475" spans="1:22" x14ac:dyDescent="0.3">
      <c r="A1475" t="s">
        <v>2476</v>
      </c>
      <c r="E1475" t="s">
        <v>241</v>
      </c>
      <c r="H1475" t="s">
        <v>139</v>
      </c>
      <c r="J1475" s="23">
        <v>456009100031</v>
      </c>
      <c r="K1475">
        <v>615</v>
      </c>
      <c r="L1475" t="s">
        <v>2477</v>
      </c>
      <c r="M1475">
        <v>197709</v>
      </c>
      <c r="O1475">
        <v>201801</v>
      </c>
      <c r="P1475" t="s">
        <v>87</v>
      </c>
      <c r="Q1475">
        <v>20310</v>
      </c>
      <c r="S1475">
        <v>0</v>
      </c>
      <c r="U1475" t="s">
        <v>132</v>
      </c>
      <c r="V1475">
        <v>0</v>
      </c>
    </row>
    <row r="1476" spans="1:22" x14ac:dyDescent="0.3">
      <c r="A1476" t="s">
        <v>2476</v>
      </c>
      <c r="E1476" t="s">
        <v>241</v>
      </c>
      <c r="H1476" t="s">
        <v>139</v>
      </c>
      <c r="J1476" s="23">
        <v>456009100044</v>
      </c>
      <c r="K1476">
        <v>615</v>
      </c>
      <c r="L1476" t="s">
        <v>2478</v>
      </c>
      <c r="M1476">
        <v>200602</v>
      </c>
      <c r="O1476">
        <v>201801</v>
      </c>
      <c r="P1476" t="s">
        <v>87</v>
      </c>
      <c r="Q1476">
        <v>20310</v>
      </c>
      <c r="S1476">
        <v>0</v>
      </c>
      <c r="U1476" t="s">
        <v>132</v>
      </c>
      <c r="V1476">
        <v>0</v>
      </c>
    </row>
    <row r="1477" spans="1:22" x14ac:dyDescent="0.3">
      <c r="A1477" t="s">
        <v>2476</v>
      </c>
      <c r="E1477" t="s">
        <v>241</v>
      </c>
      <c r="H1477" t="s">
        <v>139</v>
      </c>
      <c r="J1477" s="23">
        <v>456009100059</v>
      </c>
      <c r="K1477">
        <v>615</v>
      </c>
      <c r="L1477" t="s">
        <v>2479</v>
      </c>
      <c r="M1477">
        <v>200805</v>
      </c>
      <c r="O1477">
        <v>201801</v>
      </c>
      <c r="P1477" t="s">
        <v>87</v>
      </c>
      <c r="Q1477">
        <v>20310</v>
      </c>
      <c r="S1477">
        <v>0</v>
      </c>
      <c r="U1477" t="s">
        <v>132</v>
      </c>
      <c r="V1477">
        <v>0</v>
      </c>
    </row>
    <row r="1478" spans="1:22" x14ac:dyDescent="0.3">
      <c r="A1478" t="s">
        <v>2476</v>
      </c>
      <c r="E1478" t="s">
        <v>241</v>
      </c>
      <c r="H1478" t="s">
        <v>139</v>
      </c>
      <c r="J1478" s="23">
        <v>456009100112</v>
      </c>
      <c r="K1478">
        <v>615</v>
      </c>
      <c r="L1478" t="s">
        <v>2480</v>
      </c>
      <c r="M1478">
        <v>199601</v>
      </c>
      <c r="O1478">
        <v>201801</v>
      </c>
      <c r="P1478" t="s">
        <v>87</v>
      </c>
      <c r="Q1478">
        <v>20310</v>
      </c>
      <c r="S1478">
        <v>0</v>
      </c>
      <c r="U1478" t="s">
        <v>132</v>
      </c>
      <c r="V1478">
        <v>0</v>
      </c>
    </row>
    <row r="1479" spans="1:22" x14ac:dyDescent="0.3">
      <c r="A1479" t="s">
        <v>2476</v>
      </c>
      <c r="E1479" t="s">
        <v>241</v>
      </c>
      <c r="H1479" t="s">
        <v>139</v>
      </c>
      <c r="J1479" s="23">
        <v>556009100031</v>
      </c>
      <c r="K1479">
        <v>615</v>
      </c>
      <c r="L1479" t="s">
        <v>2481</v>
      </c>
      <c r="M1479">
        <v>197709</v>
      </c>
      <c r="O1479">
        <v>201801</v>
      </c>
      <c r="P1479" t="s">
        <v>87</v>
      </c>
      <c r="Q1479" t="s">
        <v>124</v>
      </c>
      <c r="S1479">
        <v>0</v>
      </c>
      <c r="U1479" t="s">
        <v>132</v>
      </c>
      <c r="V1479">
        <v>0</v>
      </c>
    </row>
    <row r="1480" spans="1:22" x14ac:dyDescent="0.3">
      <c r="A1480" t="s">
        <v>2476</v>
      </c>
      <c r="E1480" t="s">
        <v>241</v>
      </c>
      <c r="H1480" t="s">
        <v>139</v>
      </c>
      <c r="J1480" s="23">
        <v>556009100044</v>
      </c>
      <c r="K1480">
        <v>615</v>
      </c>
      <c r="L1480" t="s">
        <v>2482</v>
      </c>
      <c r="M1480">
        <v>200602</v>
      </c>
      <c r="O1480">
        <v>201801</v>
      </c>
      <c r="P1480" t="s">
        <v>87</v>
      </c>
      <c r="Q1480" t="s">
        <v>124</v>
      </c>
      <c r="S1480">
        <v>0</v>
      </c>
      <c r="U1480" t="s">
        <v>132</v>
      </c>
      <c r="V1480">
        <v>0</v>
      </c>
    </row>
    <row r="1481" spans="1:22" x14ac:dyDescent="0.3">
      <c r="A1481" t="s">
        <v>2476</v>
      </c>
      <c r="E1481" t="s">
        <v>241</v>
      </c>
      <c r="H1481" t="s">
        <v>139</v>
      </c>
      <c r="J1481" s="23">
        <v>556009100044</v>
      </c>
      <c r="K1481">
        <v>780</v>
      </c>
      <c r="L1481" t="s">
        <v>2483</v>
      </c>
      <c r="M1481">
        <v>201301</v>
      </c>
      <c r="O1481">
        <v>201801</v>
      </c>
      <c r="P1481" t="s">
        <v>87</v>
      </c>
      <c r="Q1481" t="s">
        <v>124</v>
      </c>
      <c r="S1481">
        <v>0</v>
      </c>
      <c r="U1481" t="s">
        <v>132</v>
      </c>
      <c r="V1481">
        <v>0</v>
      </c>
    </row>
    <row r="1482" spans="1:22" x14ac:dyDescent="0.3">
      <c r="A1482" t="s">
        <v>2476</v>
      </c>
      <c r="E1482" t="s">
        <v>2484</v>
      </c>
      <c r="H1482" t="s">
        <v>139</v>
      </c>
      <c r="J1482" s="23">
        <v>556009100112</v>
      </c>
      <c r="K1482">
        <v>615</v>
      </c>
      <c r="L1482" t="s">
        <v>2485</v>
      </c>
      <c r="M1482">
        <v>199601</v>
      </c>
      <c r="O1482">
        <v>201801</v>
      </c>
      <c r="P1482" t="s">
        <v>87</v>
      </c>
      <c r="Q1482" t="s">
        <v>124</v>
      </c>
      <c r="S1482">
        <v>0</v>
      </c>
      <c r="U1482" t="s">
        <v>132</v>
      </c>
      <c r="V1482">
        <v>0</v>
      </c>
    </row>
    <row r="1483" spans="1:22" x14ac:dyDescent="0.3">
      <c r="A1483" t="s">
        <v>2486</v>
      </c>
      <c r="E1483" t="s">
        <v>241</v>
      </c>
      <c r="H1483" t="s">
        <v>139</v>
      </c>
      <c r="J1483" s="23">
        <v>456009100031</v>
      </c>
      <c r="K1483">
        <v>80</v>
      </c>
      <c r="L1483" t="s">
        <v>2487</v>
      </c>
      <c r="M1483">
        <v>198209</v>
      </c>
      <c r="O1483">
        <v>201801</v>
      </c>
      <c r="P1483" t="s">
        <v>87</v>
      </c>
      <c r="Q1483">
        <v>20310</v>
      </c>
      <c r="S1483">
        <v>0</v>
      </c>
      <c r="U1483" t="s">
        <v>132</v>
      </c>
      <c r="V1483">
        <v>0</v>
      </c>
    </row>
    <row r="1484" spans="1:22" x14ac:dyDescent="0.3">
      <c r="A1484" t="s">
        <v>2486</v>
      </c>
      <c r="E1484" t="s">
        <v>241</v>
      </c>
      <c r="H1484" t="s">
        <v>139</v>
      </c>
      <c r="J1484" s="23">
        <v>556009100031</v>
      </c>
      <c r="K1484">
        <v>80</v>
      </c>
      <c r="L1484" t="s">
        <v>2488</v>
      </c>
      <c r="M1484">
        <v>198209</v>
      </c>
      <c r="O1484">
        <v>201801</v>
      </c>
      <c r="P1484" t="s">
        <v>87</v>
      </c>
      <c r="Q1484" t="s">
        <v>124</v>
      </c>
      <c r="S1484">
        <v>0</v>
      </c>
      <c r="U1484" t="s">
        <v>132</v>
      </c>
      <c r="V1484">
        <v>0</v>
      </c>
    </row>
    <row r="1485" spans="1:22" x14ac:dyDescent="0.3">
      <c r="A1485" t="s">
        <v>2489</v>
      </c>
      <c r="E1485" t="s">
        <v>241</v>
      </c>
      <c r="H1485" t="s">
        <v>139</v>
      </c>
      <c r="J1485" s="23">
        <v>456009100031</v>
      </c>
      <c r="K1485">
        <v>5</v>
      </c>
      <c r="L1485" t="s">
        <v>2490</v>
      </c>
      <c r="M1485">
        <v>197709</v>
      </c>
      <c r="O1485">
        <v>201801</v>
      </c>
      <c r="P1485" t="s">
        <v>87</v>
      </c>
      <c r="Q1485">
        <v>20310</v>
      </c>
      <c r="S1485">
        <v>0</v>
      </c>
      <c r="U1485" t="s">
        <v>132</v>
      </c>
      <c r="V1485">
        <v>0</v>
      </c>
    </row>
    <row r="1486" spans="1:22" x14ac:dyDescent="0.3">
      <c r="A1486" t="s">
        <v>2489</v>
      </c>
      <c r="E1486" t="s">
        <v>241</v>
      </c>
      <c r="H1486" t="s">
        <v>139</v>
      </c>
      <c r="J1486" s="23">
        <v>556009100031</v>
      </c>
      <c r="K1486">
        <v>5</v>
      </c>
      <c r="L1486" t="s">
        <v>2491</v>
      </c>
      <c r="M1486">
        <v>197709</v>
      </c>
      <c r="O1486">
        <v>201801</v>
      </c>
      <c r="P1486" t="s">
        <v>87</v>
      </c>
      <c r="Q1486" t="s">
        <v>124</v>
      </c>
      <c r="S1486">
        <v>0</v>
      </c>
      <c r="U1486" t="s">
        <v>132</v>
      </c>
      <c r="V1486">
        <v>0</v>
      </c>
    </row>
    <row r="1487" spans="1:22" x14ac:dyDescent="0.3">
      <c r="A1487" t="s">
        <v>2492</v>
      </c>
      <c r="E1487" t="s">
        <v>2484</v>
      </c>
      <c r="H1487" t="s">
        <v>139</v>
      </c>
      <c r="J1487" s="23">
        <v>456009100031</v>
      </c>
      <c r="K1487">
        <v>170</v>
      </c>
      <c r="L1487" t="s">
        <v>2493</v>
      </c>
      <c r="M1487">
        <v>197709</v>
      </c>
      <c r="O1487">
        <v>201801</v>
      </c>
      <c r="P1487" t="s">
        <v>87</v>
      </c>
      <c r="Q1487">
        <v>20310</v>
      </c>
      <c r="S1487">
        <v>0</v>
      </c>
      <c r="U1487" t="s">
        <v>132</v>
      </c>
      <c r="V1487">
        <v>0</v>
      </c>
    </row>
    <row r="1488" spans="1:22" x14ac:dyDescent="0.3">
      <c r="A1488" t="s">
        <v>2492</v>
      </c>
      <c r="E1488" t="s">
        <v>2484</v>
      </c>
      <c r="H1488" t="s">
        <v>139</v>
      </c>
      <c r="J1488" s="23">
        <v>556009100031</v>
      </c>
      <c r="K1488">
        <v>170</v>
      </c>
      <c r="L1488" t="s">
        <v>2494</v>
      </c>
      <c r="M1488">
        <v>197709</v>
      </c>
      <c r="O1488">
        <v>201801</v>
      </c>
      <c r="P1488" t="s">
        <v>87</v>
      </c>
      <c r="Q1488" t="s">
        <v>124</v>
      </c>
      <c r="S1488">
        <v>0</v>
      </c>
      <c r="U1488" t="s">
        <v>132</v>
      </c>
      <c r="V1488">
        <v>0</v>
      </c>
    </row>
    <row r="1489" spans="1:22" x14ac:dyDescent="0.3">
      <c r="A1489" t="s">
        <v>2495</v>
      </c>
      <c r="E1489" t="s">
        <v>2484</v>
      </c>
      <c r="H1489" t="s">
        <v>139</v>
      </c>
      <c r="J1489" s="23">
        <v>456009100031</v>
      </c>
      <c r="K1489">
        <v>810</v>
      </c>
      <c r="L1489" t="s">
        <v>2496</v>
      </c>
      <c r="M1489">
        <v>197709</v>
      </c>
      <c r="O1489">
        <v>201801</v>
      </c>
      <c r="P1489" t="s">
        <v>87</v>
      </c>
      <c r="Q1489">
        <v>20310</v>
      </c>
      <c r="S1489">
        <v>0</v>
      </c>
      <c r="U1489" t="s">
        <v>132</v>
      </c>
      <c r="V1489">
        <v>0</v>
      </c>
    </row>
    <row r="1490" spans="1:22" x14ac:dyDescent="0.3">
      <c r="A1490" t="s">
        <v>2495</v>
      </c>
      <c r="E1490" t="s">
        <v>2484</v>
      </c>
      <c r="H1490" t="s">
        <v>139</v>
      </c>
      <c r="J1490" s="23">
        <v>556009100031</v>
      </c>
      <c r="K1490">
        <v>810</v>
      </c>
      <c r="L1490" t="s">
        <v>2497</v>
      </c>
      <c r="M1490">
        <v>197709</v>
      </c>
      <c r="O1490">
        <v>201801</v>
      </c>
      <c r="P1490" t="s">
        <v>87</v>
      </c>
      <c r="Q1490" t="s">
        <v>124</v>
      </c>
      <c r="S1490">
        <v>0</v>
      </c>
      <c r="U1490" t="s">
        <v>132</v>
      </c>
      <c r="V1490">
        <v>0</v>
      </c>
    </row>
    <row r="1491" spans="1:22" x14ac:dyDescent="0.3">
      <c r="A1491" t="s">
        <v>2498</v>
      </c>
      <c r="E1491" t="s">
        <v>241</v>
      </c>
      <c r="H1491" t="s">
        <v>139</v>
      </c>
      <c r="J1491" s="23">
        <v>456009100031</v>
      </c>
      <c r="K1491">
        <v>82</v>
      </c>
      <c r="L1491" t="s">
        <v>2499</v>
      </c>
      <c r="M1491">
        <v>197709</v>
      </c>
      <c r="O1491">
        <v>201801</v>
      </c>
      <c r="P1491" t="s">
        <v>87</v>
      </c>
      <c r="Q1491">
        <v>20310</v>
      </c>
      <c r="S1491">
        <v>0</v>
      </c>
      <c r="U1491" t="s">
        <v>132</v>
      </c>
      <c r="V1491">
        <v>0</v>
      </c>
    </row>
    <row r="1492" spans="1:22" x14ac:dyDescent="0.3">
      <c r="A1492" t="s">
        <v>2498</v>
      </c>
      <c r="E1492" t="s">
        <v>241</v>
      </c>
      <c r="H1492" t="s">
        <v>139</v>
      </c>
      <c r="J1492" s="23">
        <v>556009100031</v>
      </c>
      <c r="K1492">
        <v>82</v>
      </c>
      <c r="L1492" t="s">
        <v>2500</v>
      </c>
      <c r="M1492">
        <v>197709</v>
      </c>
      <c r="O1492">
        <v>201801</v>
      </c>
      <c r="P1492" t="s">
        <v>87</v>
      </c>
      <c r="Q1492" t="s">
        <v>124</v>
      </c>
      <c r="S1492">
        <v>0</v>
      </c>
      <c r="U1492" t="s">
        <v>132</v>
      </c>
      <c r="V1492">
        <v>0</v>
      </c>
    </row>
    <row r="1493" spans="1:22" x14ac:dyDescent="0.3">
      <c r="A1493" t="s">
        <v>2501</v>
      </c>
      <c r="E1493" t="s">
        <v>241</v>
      </c>
      <c r="H1493" t="s">
        <v>139</v>
      </c>
      <c r="J1493" s="23">
        <v>456009100064</v>
      </c>
      <c r="K1493">
        <v>84</v>
      </c>
      <c r="L1493" t="s">
        <v>2502</v>
      </c>
      <c r="M1493">
        <v>200806</v>
      </c>
      <c r="O1493">
        <v>201801</v>
      </c>
      <c r="P1493" t="s">
        <v>87</v>
      </c>
      <c r="Q1493">
        <v>20310</v>
      </c>
      <c r="S1493">
        <v>0</v>
      </c>
      <c r="U1493" t="s">
        <v>132</v>
      </c>
      <c r="V1493">
        <v>0</v>
      </c>
    </row>
    <row r="1494" spans="1:22" x14ac:dyDescent="0.3">
      <c r="A1494" t="s">
        <v>2501</v>
      </c>
      <c r="E1494" t="s">
        <v>241</v>
      </c>
      <c r="H1494" t="s">
        <v>139</v>
      </c>
      <c r="J1494" s="23">
        <v>556009100064</v>
      </c>
      <c r="K1494">
        <v>84</v>
      </c>
      <c r="L1494" t="s">
        <v>2503</v>
      </c>
      <c r="M1494">
        <v>200806</v>
      </c>
      <c r="O1494">
        <v>201801</v>
      </c>
      <c r="P1494" t="s">
        <v>87</v>
      </c>
      <c r="Q1494" t="s">
        <v>124</v>
      </c>
      <c r="S1494">
        <v>0</v>
      </c>
      <c r="U1494" t="s">
        <v>132</v>
      </c>
      <c r="V1494">
        <v>0</v>
      </c>
    </row>
    <row r="1495" spans="1:22" x14ac:dyDescent="0.3">
      <c r="A1495" t="s">
        <v>2504</v>
      </c>
      <c r="E1495" t="s">
        <v>241</v>
      </c>
      <c r="H1495" t="s">
        <v>139</v>
      </c>
      <c r="J1495" s="23">
        <v>456009100031</v>
      </c>
      <c r="K1495">
        <v>84</v>
      </c>
      <c r="L1495" t="s">
        <v>2505</v>
      </c>
      <c r="M1495">
        <v>197709</v>
      </c>
      <c r="O1495">
        <v>201801</v>
      </c>
      <c r="P1495" t="s">
        <v>87</v>
      </c>
      <c r="Q1495">
        <v>20310</v>
      </c>
      <c r="S1495">
        <v>0</v>
      </c>
      <c r="U1495" t="s">
        <v>132</v>
      </c>
      <c r="V1495">
        <v>0</v>
      </c>
    </row>
    <row r="1496" spans="1:22" x14ac:dyDescent="0.3">
      <c r="A1496" t="s">
        <v>2504</v>
      </c>
      <c r="E1496" t="s">
        <v>241</v>
      </c>
      <c r="H1496" t="s">
        <v>139</v>
      </c>
      <c r="J1496" s="23">
        <v>556009100031</v>
      </c>
      <c r="K1496">
        <v>84</v>
      </c>
      <c r="L1496" t="s">
        <v>2506</v>
      </c>
      <c r="M1496">
        <v>197709</v>
      </c>
      <c r="O1496">
        <v>201801</v>
      </c>
      <c r="P1496" t="s">
        <v>87</v>
      </c>
      <c r="Q1496" t="s">
        <v>124</v>
      </c>
      <c r="S1496">
        <v>0</v>
      </c>
      <c r="U1496" t="s">
        <v>132</v>
      </c>
      <c r="V1496">
        <v>0</v>
      </c>
    </row>
    <row r="1497" spans="1:22" x14ac:dyDescent="0.3">
      <c r="A1497" t="s">
        <v>2507</v>
      </c>
      <c r="E1497" t="s">
        <v>2508</v>
      </c>
      <c r="H1497" t="s">
        <v>139</v>
      </c>
      <c r="J1497" s="23">
        <v>456009100031</v>
      </c>
      <c r="K1497">
        <v>190</v>
      </c>
      <c r="L1497" t="s">
        <v>2509</v>
      </c>
      <c r="M1497">
        <v>197709</v>
      </c>
      <c r="O1497">
        <v>201801</v>
      </c>
      <c r="P1497" t="s">
        <v>87</v>
      </c>
      <c r="Q1497">
        <v>20310</v>
      </c>
      <c r="S1497">
        <v>0</v>
      </c>
      <c r="U1497" t="s">
        <v>132</v>
      </c>
      <c r="V1497">
        <v>0</v>
      </c>
    </row>
    <row r="1498" spans="1:22" x14ac:dyDescent="0.3">
      <c r="A1498" t="s">
        <v>2507</v>
      </c>
      <c r="E1498" t="s">
        <v>2508</v>
      </c>
      <c r="H1498" t="s">
        <v>139</v>
      </c>
      <c r="J1498" s="23">
        <v>556009100031</v>
      </c>
      <c r="K1498">
        <v>190</v>
      </c>
      <c r="L1498" t="s">
        <v>2510</v>
      </c>
      <c r="M1498">
        <v>197709</v>
      </c>
      <c r="O1498">
        <v>201801</v>
      </c>
      <c r="P1498" t="s">
        <v>87</v>
      </c>
      <c r="Q1498" t="s">
        <v>124</v>
      </c>
      <c r="S1498">
        <v>0</v>
      </c>
      <c r="U1498" t="s">
        <v>132</v>
      </c>
      <c r="V1498">
        <v>0</v>
      </c>
    </row>
    <row r="1499" spans="1:22" x14ac:dyDescent="0.3">
      <c r="A1499" t="s">
        <v>2511</v>
      </c>
      <c r="E1499" t="s">
        <v>2484</v>
      </c>
      <c r="H1499" t="s">
        <v>139</v>
      </c>
      <c r="J1499" s="23">
        <v>456009100031</v>
      </c>
      <c r="K1499">
        <v>210</v>
      </c>
      <c r="L1499" t="s">
        <v>2512</v>
      </c>
      <c r="M1499">
        <v>197709</v>
      </c>
      <c r="O1499">
        <v>201801</v>
      </c>
      <c r="P1499" t="s">
        <v>87</v>
      </c>
      <c r="Q1499">
        <v>20310</v>
      </c>
      <c r="S1499">
        <v>0</v>
      </c>
      <c r="U1499" t="s">
        <v>132</v>
      </c>
      <c r="V1499">
        <v>0</v>
      </c>
    </row>
    <row r="1500" spans="1:22" x14ac:dyDescent="0.3">
      <c r="A1500" t="s">
        <v>2511</v>
      </c>
      <c r="E1500" t="s">
        <v>2484</v>
      </c>
      <c r="H1500" t="s">
        <v>139</v>
      </c>
      <c r="J1500" s="23">
        <v>556009100031</v>
      </c>
      <c r="K1500">
        <v>210</v>
      </c>
      <c r="L1500" t="s">
        <v>2513</v>
      </c>
      <c r="M1500">
        <v>197709</v>
      </c>
      <c r="O1500">
        <v>201801</v>
      </c>
      <c r="P1500" t="s">
        <v>87</v>
      </c>
      <c r="Q1500" t="s">
        <v>124</v>
      </c>
      <c r="S1500">
        <v>0</v>
      </c>
      <c r="U1500" t="s">
        <v>132</v>
      </c>
      <c r="V1500">
        <v>0</v>
      </c>
    </row>
    <row r="1501" spans="1:22" x14ac:dyDescent="0.3">
      <c r="A1501" t="s">
        <v>2514</v>
      </c>
      <c r="E1501" t="s">
        <v>241</v>
      </c>
      <c r="H1501" t="s">
        <v>139</v>
      </c>
      <c r="J1501" s="23">
        <v>456009100031</v>
      </c>
      <c r="K1501">
        <v>240</v>
      </c>
      <c r="L1501" t="s">
        <v>2515</v>
      </c>
      <c r="M1501">
        <v>199009</v>
      </c>
      <c r="O1501">
        <v>201801</v>
      </c>
      <c r="P1501" t="s">
        <v>87</v>
      </c>
      <c r="Q1501">
        <v>20310</v>
      </c>
      <c r="S1501">
        <v>0</v>
      </c>
      <c r="U1501" t="s">
        <v>132</v>
      </c>
      <c r="V1501">
        <v>0</v>
      </c>
    </row>
    <row r="1502" spans="1:22" x14ac:dyDescent="0.3">
      <c r="A1502" t="s">
        <v>2514</v>
      </c>
      <c r="E1502" t="s">
        <v>241</v>
      </c>
      <c r="H1502" t="s">
        <v>139</v>
      </c>
      <c r="J1502" s="23">
        <v>556009100031</v>
      </c>
      <c r="K1502">
        <v>240</v>
      </c>
      <c r="L1502" t="s">
        <v>2516</v>
      </c>
      <c r="M1502">
        <v>199009</v>
      </c>
      <c r="O1502">
        <v>201801</v>
      </c>
      <c r="P1502" t="s">
        <v>87</v>
      </c>
      <c r="Q1502" t="s">
        <v>124</v>
      </c>
      <c r="S1502">
        <v>0</v>
      </c>
      <c r="U1502" t="s">
        <v>132</v>
      </c>
      <c r="V1502">
        <v>0</v>
      </c>
    </row>
    <row r="1503" spans="1:22" x14ac:dyDescent="0.3">
      <c r="A1503" t="s">
        <v>2517</v>
      </c>
      <c r="E1503" t="s">
        <v>241</v>
      </c>
      <c r="H1503" t="s">
        <v>139</v>
      </c>
      <c r="J1503" s="23">
        <v>456009100121</v>
      </c>
      <c r="K1503">
        <v>790</v>
      </c>
      <c r="L1503" t="s">
        <v>2518</v>
      </c>
      <c r="M1503">
        <v>201012</v>
      </c>
      <c r="O1503">
        <v>201801</v>
      </c>
      <c r="P1503" t="s">
        <v>87</v>
      </c>
      <c r="Q1503">
        <v>20310</v>
      </c>
      <c r="S1503">
        <v>0</v>
      </c>
      <c r="U1503" t="s">
        <v>132</v>
      </c>
      <c r="V1503">
        <v>0</v>
      </c>
    </row>
    <row r="1504" spans="1:22" x14ac:dyDescent="0.3">
      <c r="A1504" t="s">
        <v>2517</v>
      </c>
      <c r="E1504" t="s">
        <v>241</v>
      </c>
      <c r="H1504" t="s">
        <v>139</v>
      </c>
      <c r="J1504" s="23">
        <v>556009100121</v>
      </c>
      <c r="K1504">
        <v>790</v>
      </c>
      <c r="L1504" t="s">
        <v>2519</v>
      </c>
      <c r="M1504">
        <v>201301</v>
      </c>
      <c r="O1504">
        <v>201801</v>
      </c>
      <c r="P1504" t="s">
        <v>87</v>
      </c>
      <c r="Q1504" t="s">
        <v>124</v>
      </c>
      <c r="S1504">
        <v>0</v>
      </c>
      <c r="U1504" t="s">
        <v>132</v>
      </c>
      <c r="V1504">
        <v>0</v>
      </c>
    </row>
    <row r="1505" spans="1:22" x14ac:dyDescent="0.3">
      <c r="A1505" t="s">
        <v>2520</v>
      </c>
      <c r="E1505" t="s">
        <v>2484</v>
      </c>
      <c r="H1505" t="s">
        <v>139</v>
      </c>
      <c r="J1505" s="23">
        <v>456009100055</v>
      </c>
      <c r="K1505">
        <v>200</v>
      </c>
      <c r="L1505" t="s">
        <v>2521</v>
      </c>
      <c r="M1505">
        <v>200812</v>
      </c>
      <c r="O1505">
        <v>201801</v>
      </c>
      <c r="P1505" t="s">
        <v>87</v>
      </c>
      <c r="Q1505">
        <v>20310</v>
      </c>
      <c r="S1505">
        <v>0</v>
      </c>
      <c r="U1505" t="s">
        <v>132</v>
      </c>
      <c r="V1505">
        <v>0</v>
      </c>
    </row>
    <row r="1506" spans="1:22" x14ac:dyDescent="0.3">
      <c r="A1506" t="s">
        <v>2520</v>
      </c>
      <c r="E1506" t="s">
        <v>2484</v>
      </c>
      <c r="H1506" t="s">
        <v>139</v>
      </c>
      <c r="J1506" s="23">
        <v>556009100055</v>
      </c>
      <c r="K1506">
        <v>200</v>
      </c>
      <c r="L1506" t="s">
        <v>2522</v>
      </c>
      <c r="M1506">
        <v>200812</v>
      </c>
      <c r="O1506">
        <v>201801</v>
      </c>
      <c r="P1506" t="s">
        <v>87</v>
      </c>
      <c r="Q1506" t="s">
        <v>124</v>
      </c>
      <c r="S1506">
        <v>0</v>
      </c>
      <c r="U1506" t="s">
        <v>132</v>
      </c>
      <c r="V1506">
        <v>0</v>
      </c>
    </row>
    <row r="1507" spans="1:22" x14ac:dyDescent="0.3">
      <c r="A1507" t="s">
        <v>2523</v>
      </c>
      <c r="E1507" t="s">
        <v>241</v>
      </c>
      <c r="H1507" t="s">
        <v>139</v>
      </c>
      <c r="J1507" s="23">
        <v>456009100031</v>
      </c>
      <c r="K1507">
        <v>580</v>
      </c>
      <c r="L1507" t="s">
        <v>2524</v>
      </c>
      <c r="M1507">
        <v>199511</v>
      </c>
      <c r="O1507">
        <v>201801</v>
      </c>
      <c r="P1507" t="s">
        <v>87</v>
      </c>
      <c r="Q1507">
        <v>20310</v>
      </c>
      <c r="S1507">
        <v>0</v>
      </c>
      <c r="U1507" t="s">
        <v>132</v>
      </c>
      <c r="V1507">
        <v>0</v>
      </c>
    </row>
    <row r="1508" spans="1:22" x14ac:dyDescent="0.3">
      <c r="A1508" t="s">
        <v>2523</v>
      </c>
      <c r="E1508" t="s">
        <v>241</v>
      </c>
      <c r="H1508" t="s">
        <v>139</v>
      </c>
      <c r="J1508" s="23">
        <v>556009100031</v>
      </c>
      <c r="K1508">
        <v>580</v>
      </c>
      <c r="L1508" t="s">
        <v>2525</v>
      </c>
      <c r="M1508">
        <v>199511</v>
      </c>
      <c r="O1508">
        <v>201801</v>
      </c>
      <c r="P1508" t="s">
        <v>87</v>
      </c>
      <c r="Q1508" t="s">
        <v>124</v>
      </c>
      <c r="S1508">
        <v>0</v>
      </c>
      <c r="U1508" t="s">
        <v>132</v>
      </c>
      <c r="V1508">
        <v>0</v>
      </c>
    </row>
    <row r="1509" spans="1:22" x14ac:dyDescent="0.3">
      <c r="A1509" t="s">
        <v>2526</v>
      </c>
      <c r="E1509" t="s">
        <v>241</v>
      </c>
      <c r="H1509" t="s">
        <v>139</v>
      </c>
      <c r="J1509" s="23">
        <v>556009100059</v>
      </c>
      <c r="K1509">
        <v>615</v>
      </c>
      <c r="L1509" t="s">
        <v>2527</v>
      </c>
      <c r="M1509">
        <v>200805</v>
      </c>
      <c r="O1509">
        <v>201801</v>
      </c>
      <c r="P1509" t="s">
        <v>87</v>
      </c>
      <c r="Q1509" t="s">
        <v>124</v>
      </c>
      <c r="S1509">
        <v>0</v>
      </c>
      <c r="U1509" t="s">
        <v>132</v>
      </c>
      <c r="V1509">
        <v>0</v>
      </c>
    </row>
    <row r="1510" spans="1:22" x14ac:dyDescent="0.3">
      <c r="A1510" t="s">
        <v>2528</v>
      </c>
      <c r="E1510" t="s">
        <v>241</v>
      </c>
      <c r="H1510" t="s">
        <v>139</v>
      </c>
      <c r="J1510" s="23">
        <v>456009100031</v>
      </c>
      <c r="K1510">
        <v>630</v>
      </c>
      <c r="L1510" t="s">
        <v>2529</v>
      </c>
      <c r="M1510">
        <v>199506</v>
      </c>
      <c r="O1510">
        <v>201801</v>
      </c>
      <c r="P1510" t="s">
        <v>87</v>
      </c>
      <c r="Q1510">
        <v>20310</v>
      </c>
      <c r="S1510">
        <v>0</v>
      </c>
      <c r="U1510" t="s">
        <v>132</v>
      </c>
      <c r="V1510">
        <v>0</v>
      </c>
    </row>
    <row r="1511" spans="1:22" x14ac:dyDescent="0.3">
      <c r="A1511" t="s">
        <v>2528</v>
      </c>
      <c r="E1511" t="s">
        <v>241</v>
      </c>
      <c r="H1511" t="s">
        <v>139</v>
      </c>
      <c r="J1511" s="23">
        <v>556009100031</v>
      </c>
      <c r="K1511">
        <v>630</v>
      </c>
      <c r="L1511" t="s">
        <v>2530</v>
      </c>
      <c r="M1511">
        <v>199506</v>
      </c>
      <c r="O1511">
        <v>201801</v>
      </c>
      <c r="P1511" t="s">
        <v>87</v>
      </c>
      <c r="Q1511" t="s">
        <v>124</v>
      </c>
      <c r="S1511">
        <v>0</v>
      </c>
      <c r="U1511" t="s">
        <v>132</v>
      </c>
      <c r="V1511">
        <v>0</v>
      </c>
    </row>
    <row r="1512" spans="1:22" x14ac:dyDescent="0.3">
      <c r="A1512" t="s">
        <v>2531</v>
      </c>
      <c r="E1512" t="s">
        <v>241</v>
      </c>
      <c r="H1512" t="s">
        <v>139</v>
      </c>
      <c r="J1512" s="23">
        <v>456009100031</v>
      </c>
      <c r="K1512">
        <v>720</v>
      </c>
      <c r="L1512" t="s">
        <v>2532</v>
      </c>
      <c r="M1512">
        <v>197709</v>
      </c>
      <c r="O1512">
        <v>201801</v>
      </c>
      <c r="P1512" t="s">
        <v>87</v>
      </c>
      <c r="Q1512">
        <v>20310</v>
      </c>
      <c r="S1512">
        <v>0</v>
      </c>
      <c r="U1512" t="s">
        <v>132</v>
      </c>
      <c r="V1512">
        <v>0</v>
      </c>
    </row>
    <row r="1513" spans="1:22" x14ac:dyDescent="0.3">
      <c r="A1513" t="s">
        <v>2531</v>
      </c>
      <c r="E1513" t="s">
        <v>241</v>
      </c>
      <c r="H1513" t="s">
        <v>139</v>
      </c>
      <c r="J1513" s="23">
        <v>556009100031</v>
      </c>
      <c r="K1513">
        <v>720</v>
      </c>
      <c r="L1513" t="s">
        <v>2533</v>
      </c>
      <c r="M1513">
        <v>197709</v>
      </c>
      <c r="O1513">
        <v>201801</v>
      </c>
      <c r="P1513" t="s">
        <v>87</v>
      </c>
      <c r="Q1513" t="s">
        <v>124</v>
      </c>
      <c r="S1513">
        <v>0</v>
      </c>
      <c r="U1513" t="s">
        <v>132</v>
      </c>
      <c r="V1513">
        <v>0</v>
      </c>
    </row>
    <row r="1514" spans="1:22" x14ac:dyDescent="0.3">
      <c r="A1514" t="s">
        <v>2534</v>
      </c>
      <c r="E1514" t="s">
        <v>241</v>
      </c>
      <c r="H1514" t="s">
        <v>139</v>
      </c>
      <c r="J1514" s="23">
        <v>456009100044</v>
      </c>
      <c r="K1514">
        <v>780</v>
      </c>
      <c r="L1514" t="s">
        <v>2535</v>
      </c>
      <c r="M1514">
        <v>200605</v>
      </c>
      <c r="O1514">
        <v>201801</v>
      </c>
      <c r="P1514" t="s">
        <v>87</v>
      </c>
      <c r="Q1514">
        <v>20310</v>
      </c>
      <c r="S1514">
        <v>0</v>
      </c>
      <c r="U1514" t="s">
        <v>132</v>
      </c>
      <c r="V1514">
        <v>0</v>
      </c>
    </row>
    <row r="1515" spans="1:22" x14ac:dyDescent="0.3">
      <c r="A1515" t="s">
        <v>2536</v>
      </c>
      <c r="E1515" t="s">
        <v>241</v>
      </c>
      <c r="H1515" t="s">
        <v>139</v>
      </c>
      <c r="J1515" s="23">
        <v>456009100031</v>
      </c>
      <c r="K1515">
        <v>790</v>
      </c>
      <c r="L1515" t="s">
        <v>2537</v>
      </c>
      <c r="M1515">
        <v>197709</v>
      </c>
      <c r="O1515">
        <v>201801</v>
      </c>
      <c r="P1515" t="s">
        <v>87</v>
      </c>
      <c r="Q1515">
        <v>20310</v>
      </c>
      <c r="S1515">
        <v>0</v>
      </c>
      <c r="U1515" t="s">
        <v>132</v>
      </c>
      <c r="V1515">
        <v>0</v>
      </c>
    </row>
    <row r="1516" spans="1:22" x14ac:dyDescent="0.3">
      <c r="A1516" t="s">
        <v>2536</v>
      </c>
      <c r="E1516" t="s">
        <v>241</v>
      </c>
      <c r="H1516" t="s">
        <v>139</v>
      </c>
      <c r="J1516" s="23">
        <v>556009100031</v>
      </c>
      <c r="K1516">
        <v>790</v>
      </c>
      <c r="L1516" t="s">
        <v>2538</v>
      </c>
      <c r="M1516">
        <v>197709</v>
      </c>
      <c r="O1516">
        <v>201801</v>
      </c>
      <c r="P1516" t="s">
        <v>87</v>
      </c>
      <c r="Q1516" t="s">
        <v>124</v>
      </c>
      <c r="S1516">
        <v>0</v>
      </c>
      <c r="U1516" t="s">
        <v>132</v>
      </c>
      <c r="V1516">
        <v>0</v>
      </c>
    </row>
    <row r="1517" spans="1:22" x14ac:dyDescent="0.3">
      <c r="A1517" t="s">
        <v>2539</v>
      </c>
      <c r="E1517" t="s">
        <v>241</v>
      </c>
      <c r="H1517" t="s">
        <v>139</v>
      </c>
      <c r="J1517" s="23">
        <v>452009100010</v>
      </c>
      <c r="K1517">
        <v>763</v>
      </c>
      <c r="L1517" t="s">
        <v>2540</v>
      </c>
      <c r="M1517">
        <v>197803</v>
      </c>
      <c r="O1517">
        <v>201801</v>
      </c>
      <c r="P1517" t="s">
        <v>87</v>
      </c>
      <c r="Q1517">
        <v>20310</v>
      </c>
      <c r="S1517">
        <v>0</v>
      </c>
      <c r="V1517">
        <v>0</v>
      </c>
    </row>
    <row r="1518" spans="1:22" x14ac:dyDescent="0.3">
      <c r="A1518" t="s">
        <v>2539</v>
      </c>
      <c r="E1518" t="s">
        <v>241</v>
      </c>
      <c r="H1518" t="s">
        <v>139</v>
      </c>
      <c r="J1518" s="23">
        <v>552009100010</v>
      </c>
      <c r="K1518">
        <v>763</v>
      </c>
      <c r="L1518" t="s">
        <v>2541</v>
      </c>
      <c r="M1518">
        <v>197803</v>
      </c>
      <c r="O1518">
        <v>201801</v>
      </c>
      <c r="P1518" t="s">
        <v>87</v>
      </c>
      <c r="Q1518" t="s">
        <v>124</v>
      </c>
      <c r="S1518">
        <v>0</v>
      </c>
      <c r="V1518">
        <v>0</v>
      </c>
    </row>
    <row r="1519" spans="1:22" x14ac:dyDescent="0.3">
      <c r="A1519" t="s">
        <v>2542</v>
      </c>
      <c r="E1519" t="s">
        <v>241</v>
      </c>
      <c r="H1519" t="s">
        <v>139</v>
      </c>
      <c r="J1519" s="23">
        <v>452009100159</v>
      </c>
      <c r="K1519">
        <v>169</v>
      </c>
      <c r="L1519" t="s">
        <v>2543</v>
      </c>
      <c r="M1519">
        <v>200906</v>
      </c>
      <c r="O1519">
        <v>201801</v>
      </c>
      <c r="P1519" t="s">
        <v>87</v>
      </c>
      <c r="Q1519">
        <v>20310</v>
      </c>
      <c r="S1519">
        <v>0</v>
      </c>
      <c r="V1519">
        <v>0</v>
      </c>
    </row>
    <row r="1520" spans="1:22" x14ac:dyDescent="0.3">
      <c r="A1520" t="s">
        <v>2542</v>
      </c>
      <c r="E1520" t="s">
        <v>241</v>
      </c>
      <c r="H1520" t="s">
        <v>139</v>
      </c>
      <c r="J1520" s="23">
        <v>552009100159</v>
      </c>
      <c r="K1520">
        <v>169</v>
      </c>
      <c r="L1520" t="s">
        <v>2544</v>
      </c>
      <c r="M1520">
        <v>200906</v>
      </c>
      <c r="O1520">
        <v>201801</v>
      </c>
      <c r="P1520" t="s">
        <v>87</v>
      </c>
      <c r="Q1520" t="s">
        <v>124</v>
      </c>
      <c r="S1520">
        <v>0</v>
      </c>
      <c r="V1520">
        <v>0</v>
      </c>
    </row>
    <row r="1521" spans="1:22" x14ac:dyDescent="0.3">
      <c r="A1521" t="s">
        <v>2545</v>
      </c>
      <c r="E1521" t="s">
        <v>241</v>
      </c>
      <c r="H1521" t="s">
        <v>139</v>
      </c>
      <c r="J1521" s="23">
        <v>456009200032</v>
      </c>
      <c r="K1521">
        <v>615</v>
      </c>
      <c r="L1521" t="s">
        <v>2546</v>
      </c>
      <c r="M1521">
        <v>198209</v>
      </c>
      <c r="O1521">
        <v>0</v>
      </c>
      <c r="P1521" t="s">
        <v>88</v>
      </c>
      <c r="Q1521">
        <v>20310</v>
      </c>
      <c r="S1521">
        <v>2</v>
      </c>
      <c r="U1521" t="s">
        <v>132</v>
      </c>
      <c r="V1521" s="22">
        <v>5287797.24</v>
      </c>
    </row>
    <row r="1522" spans="1:22" x14ac:dyDescent="0.3">
      <c r="A1522" t="s">
        <v>2545</v>
      </c>
      <c r="E1522" t="s">
        <v>241</v>
      </c>
      <c r="H1522" t="s">
        <v>139</v>
      </c>
      <c r="J1522" s="23">
        <v>456009200052</v>
      </c>
      <c r="K1522">
        <v>615</v>
      </c>
      <c r="L1522" t="s">
        <v>2547</v>
      </c>
      <c r="M1522">
        <v>200710</v>
      </c>
      <c r="O1522">
        <v>0</v>
      </c>
      <c r="P1522" t="s">
        <v>88</v>
      </c>
      <c r="Q1522">
        <v>20310</v>
      </c>
      <c r="S1522">
        <v>0</v>
      </c>
      <c r="U1522" t="s">
        <v>132</v>
      </c>
      <c r="V1522" s="22">
        <v>211318.04</v>
      </c>
    </row>
    <row r="1523" spans="1:22" x14ac:dyDescent="0.3">
      <c r="A1523" t="s">
        <v>2545</v>
      </c>
      <c r="E1523" t="s">
        <v>241</v>
      </c>
      <c r="H1523" t="s">
        <v>139</v>
      </c>
      <c r="J1523" s="23">
        <v>556009200032</v>
      </c>
      <c r="K1523">
        <v>615</v>
      </c>
      <c r="L1523" t="s">
        <v>2548</v>
      </c>
      <c r="M1523">
        <v>198209</v>
      </c>
      <c r="O1523">
        <v>0</v>
      </c>
      <c r="P1523" t="s">
        <v>88</v>
      </c>
      <c r="Q1523" t="s">
        <v>124</v>
      </c>
      <c r="S1523">
        <v>2</v>
      </c>
      <c r="U1523" t="s">
        <v>132</v>
      </c>
      <c r="V1523" s="22">
        <v>1310551</v>
      </c>
    </row>
    <row r="1524" spans="1:22" x14ac:dyDescent="0.3">
      <c r="A1524" t="s">
        <v>2545</v>
      </c>
      <c r="E1524" t="s">
        <v>241</v>
      </c>
      <c r="H1524" t="s">
        <v>139</v>
      </c>
      <c r="J1524" s="23">
        <v>556009200052</v>
      </c>
      <c r="K1524">
        <v>615</v>
      </c>
      <c r="L1524" t="s">
        <v>2549</v>
      </c>
      <c r="M1524">
        <v>200710</v>
      </c>
      <c r="O1524">
        <v>0</v>
      </c>
      <c r="P1524" t="s">
        <v>88</v>
      </c>
      <c r="Q1524" t="s">
        <v>124</v>
      </c>
      <c r="S1524">
        <v>0</v>
      </c>
      <c r="U1524" t="s">
        <v>132</v>
      </c>
      <c r="V1524" s="22">
        <v>52374</v>
      </c>
    </row>
    <row r="1525" spans="1:22" x14ac:dyDescent="0.3">
      <c r="A1525" t="s">
        <v>2550</v>
      </c>
      <c r="E1525" t="s">
        <v>241</v>
      </c>
      <c r="H1525" t="s">
        <v>139</v>
      </c>
      <c r="J1525" s="23">
        <v>456009200032</v>
      </c>
      <c r="K1525">
        <v>80</v>
      </c>
      <c r="L1525" t="s">
        <v>2551</v>
      </c>
      <c r="M1525">
        <v>198209</v>
      </c>
      <c r="O1525">
        <v>0</v>
      </c>
      <c r="P1525" t="s">
        <v>88</v>
      </c>
      <c r="Q1525">
        <v>20310</v>
      </c>
      <c r="S1525">
        <v>1</v>
      </c>
      <c r="U1525" t="s">
        <v>132</v>
      </c>
      <c r="V1525" s="22">
        <v>939999.14</v>
      </c>
    </row>
    <row r="1526" spans="1:22" x14ac:dyDescent="0.3">
      <c r="A1526" t="s">
        <v>2550</v>
      </c>
      <c r="E1526" t="s">
        <v>241</v>
      </c>
      <c r="H1526" t="s">
        <v>139</v>
      </c>
      <c r="J1526" s="23">
        <v>556009200032</v>
      </c>
      <c r="K1526">
        <v>80</v>
      </c>
      <c r="L1526" t="s">
        <v>2552</v>
      </c>
      <c r="M1526">
        <v>198209</v>
      </c>
      <c r="O1526">
        <v>0</v>
      </c>
      <c r="P1526" t="s">
        <v>88</v>
      </c>
      <c r="Q1526" t="s">
        <v>124</v>
      </c>
      <c r="S1526">
        <v>1</v>
      </c>
      <c r="U1526" t="s">
        <v>132</v>
      </c>
      <c r="V1526" s="22">
        <v>232974</v>
      </c>
    </row>
    <row r="1527" spans="1:22" x14ac:dyDescent="0.3">
      <c r="A1527" t="s">
        <v>2553</v>
      </c>
      <c r="E1527" t="s">
        <v>241</v>
      </c>
      <c r="H1527" t="s">
        <v>139</v>
      </c>
      <c r="J1527" s="23">
        <v>456009200032</v>
      </c>
      <c r="K1527">
        <v>5</v>
      </c>
      <c r="L1527" t="s">
        <v>2554</v>
      </c>
      <c r="M1527">
        <v>198209</v>
      </c>
      <c r="O1527">
        <v>0</v>
      </c>
      <c r="P1527" t="s">
        <v>88</v>
      </c>
      <c r="Q1527">
        <v>20310</v>
      </c>
      <c r="S1527">
        <v>1</v>
      </c>
      <c r="U1527" t="s">
        <v>132</v>
      </c>
      <c r="V1527" s="22">
        <v>504427.3</v>
      </c>
    </row>
    <row r="1528" spans="1:22" x14ac:dyDescent="0.3">
      <c r="A1528" t="s">
        <v>2553</v>
      </c>
      <c r="E1528" t="s">
        <v>241</v>
      </c>
      <c r="H1528" t="s">
        <v>139</v>
      </c>
      <c r="J1528" s="23">
        <v>456009200062</v>
      </c>
      <c r="K1528">
        <v>5</v>
      </c>
      <c r="L1528" t="s">
        <v>2555</v>
      </c>
      <c r="M1528">
        <v>200812</v>
      </c>
      <c r="O1528">
        <v>0</v>
      </c>
      <c r="P1528" t="s">
        <v>88</v>
      </c>
      <c r="Q1528">
        <v>20310</v>
      </c>
      <c r="S1528">
        <v>0</v>
      </c>
      <c r="U1528" t="s">
        <v>132</v>
      </c>
      <c r="V1528" s="22">
        <v>66930.06</v>
      </c>
    </row>
    <row r="1529" spans="1:22" x14ac:dyDescent="0.3">
      <c r="A1529" t="s">
        <v>2553</v>
      </c>
      <c r="E1529" t="s">
        <v>241</v>
      </c>
      <c r="H1529" t="s">
        <v>139</v>
      </c>
      <c r="J1529" s="23">
        <v>556009200032</v>
      </c>
      <c r="K1529">
        <v>5</v>
      </c>
      <c r="L1529" t="s">
        <v>2556</v>
      </c>
      <c r="M1529">
        <v>198209</v>
      </c>
      <c r="O1529">
        <v>0</v>
      </c>
      <c r="P1529" t="s">
        <v>88</v>
      </c>
      <c r="Q1529" t="s">
        <v>124</v>
      </c>
      <c r="S1529">
        <v>1</v>
      </c>
      <c r="U1529" t="s">
        <v>132</v>
      </c>
      <c r="V1529" s="22">
        <v>125020.72</v>
      </c>
    </row>
    <row r="1530" spans="1:22" x14ac:dyDescent="0.3">
      <c r="A1530" t="s">
        <v>2553</v>
      </c>
      <c r="E1530" t="s">
        <v>241</v>
      </c>
      <c r="H1530" t="s">
        <v>139</v>
      </c>
      <c r="J1530" s="23">
        <v>556009200062</v>
      </c>
      <c r="K1530">
        <v>5</v>
      </c>
      <c r="L1530" t="s">
        <v>2557</v>
      </c>
      <c r="M1530">
        <v>200812</v>
      </c>
      <c r="O1530">
        <v>0</v>
      </c>
      <c r="P1530" t="s">
        <v>88</v>
      </c>
      <c r="Q1530" t="s">
        <v>124</v>
      </c>
      <c r="S1530">
        <v>0</v>
      </c>
      <c r="U1530" t="s">
        <v>132</v>
      </c>
      <c r="V1530" s="22">
        <v>15369.9</v>
      </c>
    </row>
    <row r="1531" spans="1:22" x14ac:dyDescent="0.3">
      <c r="A1531" t="s">
        <v>2558</v>
      </c>
      <c r="E1531" t="s">
        <v>241</v>
      </c>
      <c r="H1531" t="s">
        <v>139</v>
      </c>
      <c r="J1531" s="23">
        <v>456009200032</v>
      </c>
      <c r="K1531">
        <v>810</v>
      </c>
      <c r="L1531" t="s">
        <v>2559</v>
      </c>
      <c r="M1531">
        <v>198209</v>
      </c>
      <c r="O1531">
        <v>0</v>
      </c>
      <c r="P1531" t="s">
        <v>88</v>
      </c>
      <c r="Q1531">
        <v>20310</v>
      </c>
      <c r="S1531">
        <v>0</v>
      </c>
      <c r="U1531" t="s">
        <v>132</v>
      </c>
      <c r="V1531" s="22">
        <v>1321949</v>
      </c>
    </row>
    <row r="1532" spans="1:22" x14ac:dyDescent="0.3">
      <c r="A1532" t="s">
        <v>2558</v>
      </c>
      <c r="E1532" t="s">
        <v>241</v>
      </c>
      <c r="H1532" t="s">
        <v>139</v>
      </c>
      <c r="J1532" s="23">
        <v>556009200032</v>
      </c>
      <c r="K1532">
        <v>810</v>
      </c>
      <c r="L1532" t="s">
        <v>2560</v>
      </c>
      <c r="M1532">
        <v>198209</v>
      </c>
      <c r="O1532">
        <v>0</v>
      </c>
      <c r="P1532" t="s">
        <v>88</v>
      </c>
      <c r="Q1532" t="s">
        <v>124</v>
      </c>
      <c r="S1532">
        <v>0</v>
      </c>
      <c r="U1532" t="s">
        <v>132</v>
      </c>
      <c r="V1532" s="22">
        <v>327638</v>
      </c>
    </row>
    <row r="1533" spans="1:22" x14ac:dyDescent="0.3">
      <c r="A1533" t="s">
        <v>2561</v>
      </c>
      <c r="E1533" t="s">
        <v>241</v>
      </c>
      <c r="H1533" t="s">
        <v>139</v>
      </c>
      <c r="J1533" s="23">
        <v>456009200032</v>
      </c>
      <c r="K1533">
        <v>82</v>
      </c>
      <c r="L1533" t="s">
        <v>2562</v>
      </c>
      <c r="M1533">
        <v>198209</v>
      </c>
      <c r="O1533">
        <v>0</v>
      </c>
      <c r="P1533" t="s">
        <v>88</v>
      </c>
      <c r="Q1533">
        <v>20310</v>
      </c>
      <c r="S1533">
        <v>1</v>
      </c>
      <c r="U1533" t="s">
        <v>132</v>
      </c>
      <c r="V1533" s="22">
        <v>1208533.6100000001</v>
      </c>
    </row>
    <row r="1534" spans="1:22" x14ac:dyDescent="0.3">
      <c r="A1534" t="s">
        <v>2561</v>
      </c>
      <c r="E1534" t="s">
        <v>241</v>
      </c>
      <c r="H1534" t="s">
        <v>139</v>
      </c>
      <c r="J1534" s="23">
        <v>556009200032</v>
      </c>
      <c r="K1534">
        <v>82</v>
      </c>
      <c r="L1534" t="s">
        <v>2563</v>
      </c>
      <c r="M1534">
        <v>198209</v>
      </c>
      <c r="O1534">
        <v>0</v>
      </c>
      <c r="P1534" t="s">
        <v>88</v>
      </c>
      <c r="Q1534" t="s">
        <v>124</v>
      </c>
      <c r="S1534">
        <v>1</v>
      </c>
      <c r="U1534" t="s">
        <v>132</v>
      </c>
      <c r="V1534" s="22">
        <v>299529</v>
      </c>
    </row>
    <row r="1535" spans="1:22" x14ac:dyDescent="0.3">
      <c r="A1535" t="s">
        <v>2564</v>
      </c>
      <c r="E1535" t="s">
        <v>241</v>
      </c>
      <c r="H1535" t="s">
        <v>139</v>
      </c>
      <c r="J1535" s="23">
        <v>456009200032</v>
      </c>
      <c r="K1535">
        <v>84</v>
      </c>
      <c r="L1535" t="s">
        <v>2565</v>
      </c>
      <c r="M1535">
        <v>198209</v>
      </c>
      <c r="O1535">
        <v>0</v>
      </c>
      <c r="P1535" t="s">
        <v>88</v>
      </c>
      <c r="Q1535">
        <v>20310</v>
      </c>
      <c r="S1535">
        <v>1</v>
      </c>
      <c r="U1535" t="s">
        <v>132</v>
      </c>
      <c r="V1535" s="22">
        <v>2540210.29</v>
      </c>
    </row>
    <row r="1536" spans="1:22" x14ac:dyDescent="0.3">
      <c r="A1536" t="s">
        <v>2564</v>
      </c>
      <c r="E1536" t="s">
        <v>241</v>
      </c>
      <c r="H1536" t="s">
        <v>139</v>
      </c>
      <c r="J1536" s="23">
        <v>556009200032</v>
      </c>
      <c r="K1536">
        <v>84</v>
      </c>
      <c r="L1536" t="s">
        <v>2566</v>
      </c>
      <c r="M1536">
        <v>198209</v>
      </c>
      <c r="O1536">
        <v>0</v>
      </c>
      <c r="P1536" t="s">
        <v>88</v>
      </c>
      <c r="Q1536" t="s">
        <v>124</v>
      </c>
      <c r="S1536">
        <v>1</v>
      </c>
      <c r="U1536" t="s">
        <v>132</v>
      </c>
      <c r="V1536" s="22">
        <v>629579</v>
      </c>
    </row>
    <row r="1537" spans="1:22" x14ac:dyDescent="0.3">
      <c r="A1537" t="s">
        <v>2567</v>
      </c>
      <c r="E1537" t="s">
        <v>241</v>
      </c>
      <c r="H1537" t="s">
        <v>139</v>
      </c>
      <c r="J1537" s="23">
        <v>456009200032</v>
      </c>
      <c r="K1537">
        <v>240</v>
      </c>
      <c r="L1537" t="s">
        <v>2568</v>
      </c>
      <c r="M1537">
        <v>198209</v>
      </c>
      <c r="O1537">
        <v>0</v>
      </c>
      <c r="P1537" t="s">
        <v>88</v>
      </c>
      <c r="Q1537">
        <v>20310</v>
      </c>
      <c r="S1537">
        <v>1</v>
      </c>
      <c r="U1537" t="s">
        <v>132</v>
      </c>
      <c r="V1537" s="22">
        <v>231210.03</v>
      </c>
    </row>
    <row r="1538" spans="1:22" x14ac:dyDescent="0.3">
      <c r="A1538" t="s">
        <v>2567</v>
      </c>
      <c r="E1538" t="s">
        <v>241</v>
      </c>
      <c r="H1538" t="s">
        <v>139</v>
      </c>
      <c r="J1538" s="23">
        <v>556009200032</v>
      </c>
      <c r="K1538">
        <v>240</v>
      </c>
      <c r="L1538" t="s">
        <v>2569</v>
      </c>
      <c r="M1538">
        <v>198209</v>
      </c>
      <c r="O1538">
        <v>0</v>
      </c>
      <c r="P1538" t="s">
        <v>88</v>
      </c>
      <c r="Q1538" t="s">
        <v>124</v>
      </c>
      <c r="S1538">
        <v>1</v>
      </c>
      <c r="U1538" t="s">
        <v>132</v>
      </c>
      <c r="V1538" s="22">
        <v>57304</v>
      </c>
    </row>
    <row r="1539" spans="1:22" x14ac:dyDescent="0.3">
      <c r="A1539" t="s">
        <v>2570</v>
      </c>
      <c r="E1539" t="s">
        <v>241</v>
      </c>
      <c r="H1539" t="s">
        <v>139</v>
      </c>
      <c r="J1539" s="23">
        <v>456009200032</v>
      </c>
      <c r="K1539">
        <v>720</v>
      </c>
      <c r="L1539" t="s">
        <v>2571</v>
      </c>
      <c r="M1539">
        <v>198209</v>
      </c>
      <c r="O1539">
        <v>0</v>
      </c>
      <c r="P1539" t="s">
        <v>88</v>
      </c>
      <c r="Q1539">
        <v>20310</v>
      </c>
      <c r="S1539">
        <v>1</v>
      </c>
      <c r="U1539" t="s">
        <v>132</v>
      </c>
      <c r="V1539" s="22">
        <v>227471.62</v>
      </c>
    </row>
    <row r="1540" spans="1:22" x14ac:dyDescent="0.3">
      <c r="A1540" t="s">
        <v>2570</v>
      </c>
      <c r="E1540" t="s">
        <v>241</v>
      </c>
      <c r="H1540" t="s">
        <v>139</v>
      </c>
      <c r="J1540" s="23">
        <v>556009200032</v>
      </c>
      <c r="K1540">
        <v>720</v>
      </c>
      <c r="L1540" t="s">
        <v>2572</v>
      </c>
      <c r="M1540">
        <v>198209</v>
      </c>
      <c r="O1540">
        <v>0</v>
      </c>
      <c r="P1540" t="s">
        <v>88</v>
      </c>
      <c r="Q1540" t="s">
        <v>124</v>
      </c>
      <c r="S1540">
        <v>1</v>
      </c>
      <c r="U1540" t="s">
        <v>132</v>
      </c>
      <c r="V1540" s="22">
        <v>56377</v>
      </c>
    </row>
    <row r="1541" spans="1:22" x14ac:dyDescent="0.3">
      <c r="A1541" t="s">
        <v>2573</v>
      </c>
      <c r="E1541" t="s">
        <v>241</v>
      </c>
      <c r="H1541" t="s">
        <v>139</v>
      </c>
      <c r="J1541" s="23">
        <v>456009200032</v>
      </c>
      <c r="K1541">
        <v>780</v>
      </c>
      <c r="L1541" t="s">
        <v>2574</v>
      </c>
      <c r="M1541">
        <v>198209</v>
      </c>
      <c r="O1541">
        <v>0</v>
      </c>
      <c r="P1541" t="s">
        <v>88</v>
      </c>
      <c r="Q1541">
        <v>20310</v>
      </c>
      <c r="S1541">
        <v>1</v>
      </c>
      <c r="U1541" t="s">
        <v>132</v>
      </c>
      <c r="V1541" s="22">
        <v>299628.95</v>
      </c>
    </row>
    <row r="1542" spans="1:22" x14ac:dyDescent="0.3">
      <c r="A1542" t="s">
        <v>2573</v>
      </c>
      <c r="E1542" t="s">
        <v>241</v>
      </c>
      <c r="H1542" t="s">
        <v>139</v>
      </c>
      <c r="J1542" s="23">
        <v>556009200032</v>
      </c>
      <c r="K1542">
        <v>780</v>
      </c>
      <c r="L1542" t="s">
        <v>2575</v>
      </c>
      <c r="M1542">
        <v>198209</v>
      </c>
      <c r="O1542">
        <v>0</v>
      </c>
      <c r="P1542" t="s">
        <v>88</v>
      </c>
      <c r="Q1542" t="s">
        <v>124</v>
      </c>
      <c r="S1542">
        <v>1</v>
      </c>
      <c r="U1542" t="s">
        <v>132</v>
      </c>
      <c r="V1542" s="22">
        <v>74262</v>
      </c>
    </row>
    <row r="1543" spans="1:22" x14ac:dyDescent="0.3">
      <c r="A1543" t="s">
        <v>2576</v>
      </c>
      <c r="E1543" t="s">
        <v>241</v>
      </c>
      <c r="H1543" t="s">
        <v>139</v>
      </c>
      <c r="J1543" s="23">
        <v>456009200032</v>
      </c>
      <c r="K1543">
        <v>790</v>
      </c>
      <c r="L1543" t="s">
        <v>2577</v>
      </c>
      <c r="M1543">
        <v>198209</v>
      </c>
      <c r="O1543">
        <v>0</v>
      </c>
      <c r="P1543" t="s">
        <v>88</v>
      </c>
      <c r="Q1543">
        <v>20310</v>
      </c>
      <c r="S1543">
        <v>2</v>
      </c>
      <c r="U1543" t="s">
        <v>132</v>
      </c>
      <c r="V1543" s="22">
        <v>1174943.6299999999</v>
      </c>
    </row>
    <row r="1544" spans="1:22" x14ac:dyDescent="0.3">
      <c r="A1544" t="s">
        <v>2576</v>
      </c>
      <c r="E1544" t="s">
        <v>241</v>
      </c>
      <c r="H1544" t="s">
        <v>139</v>
      </c>
      <c r="J1544" s="23">
        <v>556009200032</v>
      </c>
      <c r="K1544">
        <v>790</v>
      </c>
      <c r="L1544" t="s">
        <v>2578</v>
      </c>
      <c r="M1544">
        <v>198209</v>
      </c>
      <c r="O1544">
        <v>0</v>
      </c>
      <c r="P1544" t="s">
        <v>88</v>
      </c>
      <c r="Q1544" t="s">
        <v>124</v>
      </c>
      <c r="S1544">
        <v>2</v>
      </c>
      <c r="U1544" t="s">
        <v>132</v>
      </c>
      <c r="V1544" s="22">
        <v>291203</v>
      </c>
    </row>
    <row r="1545" spans="1:22" x14ac:dyDescent="0.3">
      <c r="A1545" t="s">
        <v>2579</v>
      </c>
      <c r="E1545" t="s">
        <v>241</v>
      </c>
      <c r="H1545" t="s">
        <v>139</v>
      </c>
      <c r="J1545" s="23">
        <v>456009200062</v>
      </c>
      <c r="K1545">
        <v>169</v>
      </c>
      <c r="L1545" t="s">
        <v>2580</v>
      </c>
      <c r="M1545">
        <v>200912</v>
      </c>
      <c r="O1545">
        <v>0</v>
      </c>
      <c r="P1545" t="s">
        <v>88</v>
      </c>
      <c r="Q1545">
        <v>20310</v>
      </c>
      <c r="S1545">
        <v>0</v>
      </c>
      <c r="U1545" t="s">
        <v>132</v>
      </c>
      <c r="V1545" s="22">
        <v>21429.85</v>
      </c>
    </row>
    <row r="1546" spans="1:22" x14ac:dyDescent="0.3">
      <c r="A1546" t="s">
        <v>2579</v>
      </c>
      <c r="E1546" t="s">
        <v>241</v>
      </c>
      <c r="H1546" t="s">
        <v>139</v>
      </c>
      <c r="J1546" s="23">
        <v>556009200062</v>
      </c>
      <c r="K1546">
        <v>169</v>
      </c>
      <c r="L1546" t="s">
        <v>2581</v>
      </c>
      <c r="M1546">
        <v>200912</v>
      </c>
      <c r="O1546">
        <v>0</v>
      </c>
      <c r="P1546" t="s">
        <v>88</v>
      </c>
      <c r="Q1546" t="s">
        <v>124</v>
      </c>
      <c r="S1546">
        <v>0</v>
      </c>
      <c r="U1546" t="s">
        <v>132</v>
      </c>
      <c r="V1546" s="22">
        <v>4318.29</v>
      </c>
    </row>
    <row r="1547" spans="1:22" x14ac:dyDescent="0.3">
      <c r="A1547" t="s">
        <v>2582</v>
      </c>
      <c r="E1547" t="s">
        <v>241</v>
      </c>
      <c r="H1547" t="s">
        <v>139</v>
      </c>
      <c r="J1547" s="23">
        <v>456009200062</v>
      </c>
      <c r="K1547">
        <v>615</v>
      </c>
      <c r="L1547" t="s">
        <v>2583</v>
      </c>
      <c r="M1547">
        <v>200912</v>
      </c>
      <c r="O1547">
        <v>0</v>
      </c>
      <c r="P1547" t="s">
        <v>88</v>
      </c>
      <c r="Q1547">
        <v>20310</v>
      </c>
      <c r="S1547">
        <v>0</v>
      </c>
      <c r="U1547" t="s">
        <v>132</v>
      </c>
      <c r="V1547" s="22">
        <v>3009.55</v>
      </c>
    </row>
    <row r="1548" spans="1:22" x14ac:dyDescent="0.3">
      <c r="A1548" t="s">
        <v>2582</v>
      </c>
      <c r="E1548" t="s">
        <v>241</v>
      </c>
      <c r="H1548" t="s">
        <v>139</v>
      </c>
      <c r="J1548" s="23">
        <v>556009200062</v>
      </c>
      <c r="K1548">
        <v>615</v>
      </c>
      <c r="L1548" t="s">
        <v>2584</v>
      </c>
      <c r="M1548">
        <v>200912</v>
      </c>
      <c r="O1548">
        <v>0</v>
      </c>
      <c r="P1548" t="s">
        <v>88</v>
      </c>
      <c r="Q1548" t="s">
        <v>124</v>
      </c>
      <c r="S1548">
        <v>0</v>
      </c>
      <c r="U1548" t="s">
        <v>132</v>
      </c>
      <c r="V1548">
        <v>606.47</v>
      </c>
    </row>
    <row r="1549" spans="1:22" x14ac:dyDescent="0.3">
      <c r="A1549" t="s">
        <v>2585</v>
      </c>
      <c r="E1549" t="s">
        <v>241</v>
      </c>
      <c r="H1549" t="s">
        <v>139</v>
      </c>
      <c r="J1549" s="23">
        <v>452009100005</v>
      </c>
      <c r="K1549">
        <v>763</v>
      </c>
      <c r="L1549" t="s">
        <v>2586</v>
      </c>
      <c r="M1549">
        <v>197803</v>
      </c>
      <c r="O1549">
        <v>0</v>
      </c>
      <c r="P1549" t="s">
        <v>88</v>
      </c>
      <c r="Q1549">
        <v>20310</v>
      </c>
      <c r="S1549">
        <v>0</v>
      </c>
      <c r="V1549" s="22">
        <v>394359.28</v>
      </c>
    </row>
    <row r="1550" spans="1:22" x14ac:dyDescent="0.3">
      <c r="A1550" t="s">
        <v>2585</v>
      </c>
      <c r="E1550" t="s">
        <v>241</v>
      </c>
      <c r="H1550" t="s">
        <v>139</v>
      </c>
      <c r="J1550" s="23">
        <v>552009100005</v>
      </c>
      <c r="K1550">
        <v>763</v>
      </c>
      <c r="L1550" t="s">
        <v>2587</v>
      </c>
      <c r="M1550">
        <v>197803</v>
      </c>
      <c r="O1550">
        <v>0</v>
      </c>
      <c r="P1550" t="s">
        <v>88</v>
      </c>
      <c r="Q1550" t="s">
        <v>124</v>
      </c>
      <c r="S1550">
        <v>0</v>
      </c>
      <c r="V1550" s="22">
        <v>97740</v>
      </c>
    </row>
    <row r="1551" spans="1:22" x14ac:dyDescent="0.3">
      <c r="A1551" t="s">
        <v>2588</v>
      </c>
      <c r="E1551" t="s">
        <v>241</v>
      </c>
      <c r="H1551" t="s">
        <v>139</v>
      </c>
      <c r="J1551" s="23">
        <v>452009200011</v>
      </c>
      <c r="K1551">
        <v>761</v>
      </c>
      <c r="L1551" t="s">
        <v>2589</v>
      </c>
      <c r="M1551">
        <v>199808</v>
      </c>
      <c r="O1551">
        <v>0</v>
      </c>
      <c r="P1551" t="s">
        <v>88</v>
      </c>
      <c r="Q1551">
        <v>20310</v>
      </c>
      <c r="S1551">
        <v>0</v>
      </c>
      <c r="V1551" s="22">
        <v>224003.77</v>
      </c>
    </row>
    <row r="1552" spans="1:22" x14ac:dyDescent="0.3">
      <c r="A1552" t="s">
        <v>2588</v>
      </c>
      <c r="E1552" t="s">
        <v>241</v>
      </c>
      <c r="H1552" t="s">
        <v>139</v>
      </c>
      <c r="J1552" s="23">
        <v>552009200011</v>
      </c>
      <c r="K1552">
        <v>761</v>
      </c>
      <c r="L1552" t="s">
        <v>2590</v>
      </c>
      <c r="M1552">
        <v>199808</v>
      </c>
      <c r="O1552">
        <v>0</v>
      </c>
      <c r="P1552" t="s">
        <v>88</v>
      </c>
      <c r="Q1552" t="s">
        <v>124</v>
      </c>
      <c r="S1552">
        <v>0</v>
      </c>
      <c r="V1552" s="22">
        <v>55513</v>
      </c>
    </row>
    <row r="1553" spans="1:22" x14ac:dyDescent="0.3">
      <c r="A1553" t="s">
        <v>2591</v>
      </c>
      <c r="E1553" t="s">
        <v>241</v>
      </c>
      <c r="H1553" t="s">
        <v>139</v>
      </c>
      <c r="J1553" s="23">
        <v>452009200011</v>
      </c>
      <c r="K1553">
        <v>763</v>
      </c>
      <c r="L1553" t="s">
        <v>2592</v>
      </c>
      <c r="M1553">
        <v>198303</v>
      </c>
      <c r="O1553">
        <v>0</v>
      </c>
      <c r="P1553" t="s">
        <v>88</v>
      </c>
      <c r="Q1553">
        <v>20310</v>
      </c>
      <c r="S1553">
        <v>0</v>
      </c>
      <c r="V1553" s="22">
        <v>378446.99</v>
      </c>
    </row>
    <row r="1554" spans="1:22" x14ac:dyDescent="0.3">
      <c r="A1554" t="s">
        <v>2591</v>
      </c>
      <c r="E1554" t="s">
        <v>241</v>
      </c>
      <c r="H1554" t="s">
        <v>139</v>
      </c>
      <c r="J1554" s="23">
        <v>452009200011</v>
      </c>
      <c r="K1554">
        <v>769</v>
      </c>
      <c r="L1554" t="s">
        <v>2593</v>
      </c>
      <c r="M1554">
        <v>198303</v>
      </c>
      <c r="O1554">
        <v>0</v>
      </c>
      <c r="P1554" t="s">
        <v>88</v>
      </c>
      <c r="Q1554">
        <v>20310</v>
      </c>
      <c r="S1554">
        <v>0</v>
      </c>
      <c r="V1554" s="22">
        <v>64126.59</v>
      </c>
    </row>
    <row r="1555" spans="1:22" x14ac:dyDescent="0.3">
      <c r="A1555" t="s">
        <v>2591</v>
      </c>
      <c r="E1555" t="s">
        <v>241</v>
      </c>
      <c r="H1555" t="s">
        <v>139</v>
      </c>
      <c r="J1555" s="23">
        <v>552009200011</v>
      </c>
      <c r="K1555">
        <v>763</v>
      </c>
      <c r="L1555" t="s">
        <v>2594</v>
      </c>
      <c r="M1555">
        <v>198303</v>
      </c>
      <c r="O1555">
        <v>0</v>
      </c>
      <c r="P1555" t="s">
        <v>88</v>
      </c>
      <c r="Q1555" t="s">
        <v>124</v>
      </c>
      <c r="S1555">
        <v>0</v>
      </c>
      <c r="V1555" s="22">
        <v>93800</v>
      </c>
    </row>
    <row r="1556" spans="1:22" x14ac:dyDescent="0.3">
      <c r="A1556" t="s">
        <v>2591</v>
      </c>
      <c r="E1556" t="s">
        <v>241</v>
      </c>
      <c r="H1556" t="s">
        <v>139</v>
      </c>
      <c r="J1556" s="23">
        <v>552009200011</v>
      </c>
      <c r="K1556">
        <v>769</v>
      </c>
      <c r="L1556" t="s">
        <v>2595</v>
      </c>
      <c r="M1556">
        <v>198303</v>
      </c>
      <c r="O1556">
        <v>0</v>
      </c>
      <c r="P1556" t="s">
        <v>88</v>
      </c>
      <c r="Q1556" t="s">
        <v>124</v>
      </c>
      <c r="S1556">
        <v>0</v>
      </c>
      <c r="V1556" s="22">
        <v>15893</v>
      </c>
    </row>
    <row r="1557" spans="1:22" x14ac:dyDescent="0.3">
      <c r="A1557" t="s">
        <v>2596</v>
      </c>
      <c r="E1557" t="s">
        <v>191</v>
      </c>
      <c r="H1557" t="s">
        <v>139</v>
      </c>
      <c r="J1557" s="23">
        <v>456009200146</v>
      </c>
      <c r="K1557">
        <v>805</v>
      </c>
      <c r="L1557" t="s">
        <v>2597</v>
      </c>
      <c r="M1557">
        <v>201411</v>
      </c>
      <c r="O1557">
        <v>0</v>
      </c>
      <c r="P1557" t="s">
        <v>88</v>
      </c>
      <c r="Q1557">
        <v>20310</v>
      </c>
      <c r="S1557">
        <v>0</v>
      </c>
      <c r="U1557" t="s">
        <v>132</v>
      </c>
      <c r="V1557" s="22">
        <v>32783.51</v>
      </c>
    </row>
    <row r="1558" spans="1:22" x14ac:dyDescent="0.3">
      <c r="A1558" t="s">
        <v>2598</v>
      </c>
      <c r="E1558" t="s">
        <v>191</v>
      </c>
      <c r="H1558" t="s">
        <v>139</v>
      </c>
      <c r="J1558" s="23">
        <v>556009200146</v>
      </c>
      <c r="K1558">
        <v>805</v>
      </c>
      <c r="L1558" t="s">
        <v>2599</v>
      </c>
      <c r="M1558">
        <v>201411</v>
      </c>
      <c r="O1558">
        <v>0</v>
      </c>
      <c r="P1558" t="s">
        <v>88</v>
      </c>
      <c r="Q1558" t="s">
        <v>124</v>
      </c>
      <c r="S1558">
        <v>0</v>
      </c>
      <c r="U1558" t="s">
        <v>132</v>
      </c>
      <c r="V1558" s="22">
        <v>8124.29</v>
      </c>
    </row>
    <row r="1559" spans="1:22" x14ac:dyDescent="0.3">
      <c r="A1559" t="s">
        <v>2600</v>
      </c>
      <c r="E1559" t="s">
        <v>241</v>
      </c>
      <c r="H1559" t="s">
        <v>139</v>
      </c>
      <c r="J1559" s="23">
        <v>452009200185</v>
      </c>
      <c r="K1559">
        <v>763</v>
      </c>
      <c r="L1559" t="s">
        <v>2601</v>
      </c>
      <c r="M1559">
        <v>201110</v>
      </c>
      <c r="O1559">
        <v>0</v>
      </c>
      <c r="P1559" t="s">
        <v>88</v>
      </c>
      <c r="Q1559">
        <v>20310</v>
      </c>
      <c r="S1559">
        <v>0</v>
      </c>
      <c r="V1559" s="22">
        <v>35200.83</v>
      </c>
    </row>
    <row r="1560" spans="1:22" x14ac:dyDescent="0.3">
      <c r="A1560" t="s">
        <v>2602</v>
      </c>
      <c r="E1560" t="s">
        <v>241</v>
      </c>
      <c r="H1560" t="s">
        <v>139</v>
      </c>
      <c r="J1560" s="23">
        <v>452009200013</v>
      </c>
      <c r="K1560">
        <v>763</v>
      </c>
      <c r="L1560" t="s">
        <v>2603</v>
      </c>
      <c r="M1560">
        <v>198303</v>
      </c>
      <c r="O1560">
        <v>0</v>
      </c>
      <c r="P1560" t="s">
        <v>88</v>
      </c>
      <c r="Q1560">
        <v>20310</v>
      </c>
      <c r="S1560">
        <v>0</v>
      </c>
      <c r="V1560" s="22">
        <v>25660.22</v>
      </c>
    </row>
    <row r="1561" spans="1:22" x14ac:dyDescent="0.3">
      <c r="A1561" t="s">
        <v>2602</v>
      </c>
      <c r="E1561" t="s">
        <v>241</v>
      </c>
      <c r="H1561" t="s">
        <v>139</v>
      </c>
      <c r="J1561" s="23">
        <v>452009200130</v>
      </c>
      <c r="K1561">
        <v>763</v>
      </c>
      <c r="L1561" t="s">
        <v>2604</v>
      </c>
      <c r="M1561">
        <v>200812</v>
      </c>
      <c r="O1561">
        <v>0</v>
      </c>
      <c r="P1561" t="s">
        <v>88</v>
      </c>
      <c r="Q1561">
        <v>20310</v>
      </c>
      <c r="S1561">
        <v>0</v>
      </c>
      <c r="V1561" s="22">
        <v>21422.12</v>
      </c>
    </row>
    <row r="1562" spans="1:22" x14ac:dyDescent="0.3">
      <c r="A1562" t="s">
        <v>2602</v>
      </c>
      <c r="E1562" t="s">
        <v>241</v>
      </c>
      <c r="H1562" t="s">
        <v>139</v>
      </c>
      <c r="J1562" s="23">
        <v>552009200013</v>
      </c>
      <c r="K1562">
        <v>763</v>
      </c>
      <c r="L1562" t="s">
        <v>2605</v>
      </c>
      <c r="M1562">
        <v>198303</v>
      </c>
      <c r="O1562">
        <v>0</v>
      </c>
      <c r="P1562" t="s">
        <v>88</v>
      </c>
      <c r="Q1562" t="s">
        <v>124</v>
      </c>
      <c r="S1562">
        <v>0</v>
      </c>
      <c r="V1562" s="22">
        <v>6360</v>
      </c>
    </row>
    <row r="1563" spans="1:22" x14ac:dyDescent="0.3">
      <c r="A1563" t="s">
        <v>2602</v>
      </c>
      <c r="E1563" t="s">
        <v>241</v>
      </c>
      <c r="H1563" t="s">
        <v>139</v>
      </c>
      <c r="J1563" s="23">
        <v>552009200130</v>
      </c>
      <c r="K1563">
        <v>763</v>
      </c>
      <c r="L1563" t="s">
        <v>2606</v>
      </c>
      <c r="M1563">
        <v>200812</v>
      </c>
      <c r="O1563">
        <v>0</v>
      </c>
      <c r="P1563" t="s">
        <v>88</v>
      </c>
      <c r="Q1563" t="s">
        <v>124</v>
      </c>
      <c r="S1563">
        <v>0</v>
      </c>
      <c r="V1563" s="22">
        <v>5160.26</v>
      </c>
    </row>
    <row r="1564" spans="1:22" x14ac:dyDescent="0.3">
      <c r="A1564" t="s">
        <v>2607</v>
      </c>
      <c r="E1564" t="s">
        <v>241</v>
      </c>
      <c r="H1564" t="s">
        <v>139</v>
      </c>
      <c r="J1564" s="23">
        <v>452009200012</v>
      </c>
      <c r="K1564">
        <v>761</v>
      </c>
      <c r="L1564" t="s">
        <v>2608</v>
      </c>
      <c r="M1564">
        <v>199808</v>
      </c>
      <c r="O1564">
        <v>0</v>
      </c>
      <c r="P1564" t="s">
        <v>88</v>
      </c>
      <c r="Q1564">
        <v>20310</v>
      </c>
      <c r="S1564">
        <v>0</v>
      </c>
      <c r="V1564" s="22">
        <v>5997.96</v>
      </c>
    </row>
    <row r="1565" spans="1:22" x14ac:dyDescent="0.3">
      <c r="A1565" t="s">
        <v>2607</v>
      </c>
      <c r="E1565" t="s">
        <v>241</v>
      </c>
      <c r="H1565" t="s">
        <v>139</v>
      </c>
      <c r="J1565" s="23">
        <v>552009200012</v>
      </c>
      <c r="K1565">
        <v>761</v>
      </c>
      <c r="L1565" t="s">
        <v>2609</v>
      </c>
      <c r="M1565">
        <v>199808</v>
      </c>
      <c r="O1565">
        <v>0</v>
      </c>
      <c r="P1565" t="s">
        <v>88</v>
      </c>
      <c r="Q1565" t="s">
        <v>124</v>
      </c>
      <c r="S1565">
        <v>0</v>
      </c>
      <c r="V1565" s="22">
        <v>1487</v>
      </c>
    </row>
    <row r="1566" spans="1:22" x14ac:dyDescent="0.3">
      <c r="A1566" t="s">
        <v>2610</v>
      </c>
      <c r="E1566" t="s">
        <v>241</v>
      </c>
      <c r="H1566" t="s">
        <v>139</v>
      </c>
      <c r="J1566" s="23">
        <v>452009200012</v>
      </c>
      <c r="K1566">
        <v>763</v>
      </c>
      <c r="L1566" t="s">
        <v>2611</v>
      </c>
      <c r="M1566">
        <v>198501</v>
      </c>
      <c r="O1566">
        <v>0</v>
      </c>
      <c r="P1566" t="s">
        <v>88</v>
      </c>
      <c r="Q1566">
        <v>20310</v>
      </c>
      <c r="S1566">
        <v>0</v>
      </c>
      <c r="V1566" s="22">
        <v>94625.37</v>
      </c>
    </row>
    <row r="1567" spans="1:22" x14ac:dyDescent="0.3">
      <c r="A1567" t="s">
        <v>2610</v>
      </c>
      <c r="E1567" t="s">
        <v>241</v>
      </c>
      <c r="H1567" t="s">
        <v>139</v>
      </c>
      <c r="J1567" s="23">
        <v>552009200012</v>
      </c>
      <c r="K1567">
        <v>763</v>
      </c>
      <c r="L1567" t="s">
        <v>2612</v>
      </c>
      <c r="M1567">
        <v>198501</v>
      </c>
      <c r="O1567">
        <v>0</v>
      </c>
      <c r="P1567" t="s">
        <v>88</v>
      </c>
      <c r="Q1567" t="s">
        <v>124</v>
      </c>
      <c r="S1567">
        <v>0</v>
      </c>
      <c r="V1567" s="22">
        <v>23452</v>
      </c>
    </row>
    <row r="1568" spans="1:22" x14ac:dyDescent="0.3">
      <c r="A1568" t="s">
        <v>2613</v>
      </c>
      <c r="E1568" t="s">
        <v>817</v>
      </c>
      <c r="H1568" t="s">
        <v>139</v>
      </c>
      <c r="J1568" s="23">
        <v>556009200124</v>
      </c>
      <c r="K1568">
        <v>840</v>
      </c>
      <c r="L1568" t="s">
        <v>2614</v>
      </c>
      <c r="M1568">
        <v>201307</v>
      </c>
      <c r="O1568">
        <v>0</v>
      </c>
      <c r="P1568" t="s">
        <v>88</v>
      </c>
      <c r="Q1568" t="s">
        <v>124</v>
      </c>
      <c r="S1568">
        <v>0</v>
      </c>
      <c r="U1568" t="s">
        <v>132</v>
      </c>
      <c r="V1568" s="22">
        <v>21754.63</v>
      </c>
    </row>
    <row r="1569" spans="1:22" x14ac:dyDescent="0.3">
      <c r="A1569" t="s">
        <v>2615</v>
      </c>
      <c r="E1569" t="s">
        <v>817</v>
      </c>
      <c r="H1569" t="s">
        <v>139</v>
      </c>
      <c r="J1569" s="23">
        <v>456009200124</v>
      </c>
      <c r="K1569">
        <v>840</v>
      </c>
      <c r="L1569" t="s">
        <v>2616</v>
      </c>
      <c r="M1569">
        <v>201307</v>
      </c>
      <c r="O1569">
        <v>0</v>
      </c>
      <c r="P1569" t="s">
        <v>88</v>
      </c>
      <c r="Q1569">
        <v>20310</v>
      </c>
      <c r="S1569">
        <v>0</v>
      </c>
      <c r="U1569" t="s">
        <v>132</v>
      </c>
      <c r="V1569" s="22">
        <v>87785.3</v>
      </c>
    </row>
    <row r="1570" spans="1:22" x14ac:dyDescent="0.3">
      <c r="A1570" t="s">
        <v>2617</v>
      </c>
      <c r="E1570" t="s">
        <v>2618</v>
      </c>
      <c r="H1570" t="s">
        <v>139</v>
      </c>
      <c r="J1570" s="23">
        <v>456009200089</v>
      </c>
      <c r="K1570">
        <v>615</v>
      </c>
      <c r="L1570" t="s">
        <v>2619</v>
      </c>
      <c r="M1570">
        <v>200907</v>
      </c>
      <c r="O1570">
        <v>0</v>
      </c>
      <c r="P1570" t="s">
        <v>88</v>
      </c>
      <c r="Q1570">
        <v>20310</v>
      </c>
      <c r="S1570">
        <v>0</v>
      </c>
      <c r="U1570" t="s">
        <v>132</v>
      </c>
      <c r="V1570" s="22">
        <v>624086.99</v>
      </c>
    </row>
    <row r="1571" spans="1:22" x14ac:dyDescent="0.3">
      <c r="A1571" t="s">
        <v>2617</v>
      </c>
      <c r="E1571" t="s">
        <v>2618</v>
      </c>
      <c r="H1571" t="s">
        <v>139</v>
      </c>
      <c r="J1571" s="23">
        <v>556009200089</v>
      </c>
      <c r="K1571">
        <v>615</v>
      </c>
      <c r="L1571" t="s">
        <v>2620</v>
      </c>
      <c r="M1571">
        <v>200907</v>
      </c>
      <c r="O1571">
        <v>0</v>
      </c>
      <c r="P1571" t="s">
        <v>88</v>
      </c>
      <c r="Q1571" t="s">
        <v>124</v>
      </c>
      <c r="S1571">
        <v>0</v>
      </c>
      <c r="U1571" t="s">
        <v>132</v>
      </c>
      <c r="V1571" s="22">
        <v>133654.51999999999</v>
      </c>
    </row>
    <row r="1572" spans="1:22" x14ac:dyDescent="0.3">
      <c r="A1572" t="s">
        <v>2621</v>
      </c>
      <c r="E1572" t="s">
        <v>241</v>
      </c>
      <c r="H1572" t="s">
        <v>139</v>
      </c>
      <c r="J1572" s="23">
        <v>452009100022</v>
      </c>
      <c r="K1572">
        <v>763</v>
      </c>
      <c r="L1572" t="s">
        <v>2622</v>
      </c>
      <c r="M1572">
        <v>199612</v>
      </c>
      <c r="O1572">
        <v>0</v>
      </c>
      <c r="P1572" t="s">
        <v>88</v>
      </c>
      <c r="Q1572">
        <v>20310</v>
      </c>
      <c r="S1572">
        <v>0</v>
      </c>
      <c r="V1572" s="22">
        <v>47490.76</v>
      </c>
    </row>
    <row r="1573" spans="1:22" x14ac:dyDescent="0.3">
      <c r="A1573" t="s">
        <v>2621</v>
      </c>
      <c r="E1573" t="s">
        <v>241</v>
      </c>
      <c r="H1573" t="s">
        <v>139</v>
      </c>
      <c r="J1573" s="23">
        <v>552009100022</v>
      </c>
      <c r="K1573">
        <v>763</v>
      </c>
      <c r="L1573" t="s">
        <v>2623</v>
      </c>
      <c r="M1573">
        <v>199612</v>
      </c>
      <c r="O1573">
        <v>0</v>
      </c>
      <c r="P1573" t="s">
        <v>88</v>
      </c>
      <c r="Q1573" t="s">
        <v>124</v>
      </c>
      <c r="S1573">
        <v>0</v>
      </c>
      <c r="V1573" s="22">
        <v>11770</v>
      </c>
    </row>
    <row r="1574" spans="1:22" x14ac:dyDescent="0.3">
      <c r="A1574" t="s">
        <v>2624</v>
      </c>
      <c r="E1574" t="s">
        <v>241</v>
      </c>
      <c r="H1574" t="s">
        <v>139</v>
      </c>
      <c r="J1574" s="23">
        <v>452009200006</v>
      </c>
      <c r="K1574">
        <v>763</v>
      </c>
      <c r="L1574" t="s">
        <v>2625</v>
      </c>
      <c r="M1574">
        <v>199511</v>
      </c>
      <c r="O1574">
        <v>0</v>
      </c>
      <c r="P1574" t="s">
        <v>88</v>
      </c>
      <c r="Q1574">
        <v>20310</v>
      </c>
      <c r="S1574">
        <v>0</v>
      </c>
      <c r="V1574" s="22">
        <v>10064.91</v>
      </c>
    </row>
    <row r="1575" spans="1:22" x14ac:dyDescent="0.3">
      <c r="A1575" t="s">
        <v>2624</v>
      </c>
      <c r="E1575" t="s">
        <v>241</v>
      </c>
      <c r="H1575" t="s">
        <v>139</v>
      </c>
      <c r="J1575" s="23">
        <v>552009200006</v>
      </c>
      <c r="K1575">
        <v>763</v>
      </c>
      <c r="L1575" t="s">
        <v>2626</v>
      </c>
      <c r="M1575">
        <v>199511</v>
      </c>
      <c r="O1575">
        <v>0</v>
      </c>
      <c r="P1575" t="s">
        <v>88</v>
      </c>
      <c r="Q1575" t="s">
        <v>124</v>
      </c>
      <c r="S1575">
        <v>0</v>
      </c>
      <c r="V1575" s="22">
        <v>2495</v>
      </c>
    </row>
    <row r="1576" spans="1:22" x14ac:dyDescent="0.3">
      <c r="A1576" t="s">
        <v>2627</v>
      </c>
      <c r="E1576" t="s">
        <v>191</v>
      </c>
      <c r="H1576" t="s">
        <v>139</v>
      </c>
      <c r="J1576" s="23">
        <v>456009200151</v>
      </c>
      <c r="K1576">
        <v>780</v>
      </c>
      <c r="L1576" t="s">
        <v>2628</v>
      </c>
      <c r="M1576">
        <v>201409</v>
      </c>
      <c r="O1576">
        <v>0</v>
      </c>
      <c r="P1576" t="s">
        <v>88</v>
      </c>
      <c r="Q1576">
        <v>20310</v>
      </c>
      <c r="S1576">
        <v>0</v>
      </c>
      <c r="U1576" t="s">
        <v>132</v>
      </c>
      <c r="V1576" s="22">
        <v>17743.73</v>
      </c>
    </row>
    <row r="1577" spans="1:22" x14ac:dyDescent="0.3">
      <c r="A1577" t="s">
        <v>2627</v>
      </c>
      <c r="E1577" t="s">
        <v>191</v>
      </c>
      <c r="H1577" t="s">
        <v>139</v>
      </c>
      <c r="J1577" s="23">
        <v>556009200151</v>
      </c>
      <c r="K1577">
        <v>780</v>
      </c>
      <c r="L1577" t="s">
        <v>2629</v>
      </c>
      <c r="M1577">
        <v>201409</v>
      </c>
      <c r="O1577">
        <v>0</v>
      </c>
      <c r="P1577" t="s">
        <v>88</v>
      </c>
      <c r="Q1577" t="s">
        <v>124</v>
      </c>
      <c r="S1577">
        <v>0</v>
      </c>
      <c r="U1577" t="s">
        <v>132</v>
      </c>
      <c r="V1577" s="22">
        <v>4397.18</v>
      </c>
    </row>
    <row r="1578" spans="1:22" x14ac:dyDescent="0.3">
      <c r="A1578" t="s">
        <v>2630</v>
      </c>
      <c r="E1578" t="s">
        <v>241</v>
      </c>
      <c r="H1578" t="s">
        <v>139</v>
      </c>
      <c r="J1578" s="23">
        <v>456009200032</v>
      </c>
      <c r="K1578">
        <v>170</v>
      </c>
      <c r="L1578" t="s">
        <v>2631</v>
      </c>
      <c r="M1578">
        <v>198209</v>
      </c>
      <c r="O1578">
        <v>0</v>
      </c>
      <c r="P1578" t="s">
        <v>88</v>
      </c>
      <c r="Q1578">
        <v>20310</v>
      </c>
      <c r="S1578">
        <v>0</v>
      </c>
      <c r="U1578" t="s">
        <v>132</v>
      </c>
      <c r="V1578" s="22">
        <v>263978</v>
      </c>
    </row>
    <row r="1579" spans="1:22" x14ac:dyDescent="0.3">
      <c r="A1579" t="s">
        <v>2630</v>
      </c>
      <c r="E1579" t="s">
        <v>241</v>
      </c>
      <c r="H1579" t="s">
        <v>139</v>
      </c>
      <c r="J1579" s="23">
        <v>556009200032</v>
      </c>
      <c r="K1579">
        <v>170</v>
      </c>
      <c r="L1579" t="s">
        <v>2632</v>
      </c>
      <c r="M1579">
        <v>198209</v>
      </c>
      <c r="O1579">
        <v>0</v>
      </c>
      <c r="P1579" t="s">
        <v>88</v>
      </c>
      <c r="Q1579" t="s">
        <v>124</v>
      </c>
      <c r="S1579">
        <v>0</v>
      </c>
      <c r="U1579" t="s">
        <v>132</v>
      </c>
      <c r="V1579" s="22">
        <v>65425</v>
      </c>
    </row>
    <row r="1580" spans="1:22" x14ac:dyDescent="0.3">
      <c r="A1580" t="s">
        <v>2633</v>
      </c>
      <c r="E1580" t="s">
        <v>2634</v>
      </c>
      <c r="H1580" t="s">
        <v>139</v>
      </c>
      <c r="J1580" s="23">
        <v>456009200032</v>
      </c>
      <c r="K1580">
        <v>190</v>
      </c>
      <c r="L1580" t="s">
        <v>2635</v>
      </c>
      <c r="M1580">
        <v>198209</v>
      </c>
      <c r="O1580">
        <v>0</v>
      </c>
      <c r="P1580" t="s">
        <v>88</v>
      </c>
      <c r="Q1580">
        <v>20310</v>
      </c>
      <c r="S1580">
        <v>1</v>
      </c>
      <c r="U1580" t="s">
        <v>132</v>
      </c>
      <c r="V1580" s="22">
        <v>2677486.5299999998</v>
      </c>
    </row>
    <row r="1581" spans="1:22" x14ac:dyDescent="0.3">
      <c r="A1581" t="s">
        <v>2633</v>
      </c>
      <c r="E1581" t="s">
        <v>2634</v>
      </c>
      <c r="H1581" t="s">
        <v>139</v>
      </c>
      <c r="J1581" s="23">
        <v>556009200032</v>
      </c>
      <c r="K1581">
        <v>190</v>
      </c>
      <c r="L1581" t="s">
        <v>2636</v>
      </c>
      <c r="M1581">
        <v>198209</v>
      </c>
      <c r="O1581">
        <v>0</v>
      </c>
      <c r="P1581" t="s">
        <v>88</v>
      </c>
      <c r="Q1581" t="s">
        <v>124</v>
      </c>
      <c r="S1581">
        <v>1</v>
      </c>
      <c r="U1581" t="s">
        <v>132</v>
      </c>
      <c r="V1581" s="22">
        <v>663601</v>
      </c>
    </row>
    <row r="1582" spans="1:22" x14ac:dyDescent="0.3">
      <c r="A1582" t="s">
        <v>2637</v>
      </c>
      <c r="E1582" t="s">
        <v>241</v>
      </c>
      <c r="H1582" t="s">
        <v>139</v>
      </c>
      <c r="J1582" s="23">
        <v>456009200032</v>
      </c>
      <c r="K1582">
        <v>210</v>
      </c>
      <c r="L1582" t="s">
        <v>2638</v>
      </c>
      <c r="M1582">
        <v>198209</v>
      </c>
      <c r="O1582">
        <v>0</v>
      </c>
      <c r="P1582" t="s">
        <v>88</v>
      </c>
      <c r="Q1582">
        <v>20310</v>
      </c>
      <c r="S1582">
        <v>0</v>
      </c>
      <c r="U1582" t="s">
        <v>132</v>
      </c>
      <c r="V1582" s="22">
        <v>263978</v>
      </c>
    </row>
    <row r="1583" spans="1:22" x14ac:dyDescent="0.3">
      <c r="A1583" t="s">
        <v>2637</v>
      </c>
      <c r="E1583" t="s">
        <v>241</v>
      </c>
      <c r="H1583" t="s">
        <v>139</v>
      </c>
      <c r="J1583" s="23">
        <v>556009200032</v>
      </c>
      <c r="K1583">
        <v>210</v>
      </c>
      <c r="L1583" t="s">
        <v>2639</v>
      </c>
      <c r="M1583">
        <v>198209</v>
      </c>
      <c r="O1583">
        <v>0</v>
      </c>
      <c r="P1583" t="s">
        <v>88</v>
      </c>
      <c r="Q1583" t="s">
        <v>124</v>
      </c>
      <c r="S1583">
        <v>0</v>
      </c>
      <c r="U1583" t="s">
        <v>132</v>
      </c>
      <c r="V1583" s="22">
        <v>65425</v>
      </c>
    </row>
    <row r="1584" spans="1:22" x14ac:dyDescent="0.3">
      <c r="A1584" t="s">
        <v>2640</v>
      </c>
      <c r="E1584" t="s">
        <v>241</v>
      </c>
      <c r="H1584" t="s">
        <v>139</v>
      </c>
      <c r="J1584" s="23">
        <v>456009200032</v>
      </c>
      <c r="K1584">
        <v>200</v>
      </c>
      <c r="L1584" t="s">
        <v>2641</v>
      </c>
      <c r="M1584">
        <v>198209</v>
      </c>
      <c r="O1584">
        <v>0</v>
      </c>
      <c r="P1584" t="s">
        <v>88</v>
      </c>
      <c r="Q1584">
        <v>20310</v>
      </c>
      <c r="S1584">
        <v>0</v>
      </c>
      <c r="U1584" t="s">
        <v>132</v>
      </c>
      <c r="V1584" s="22">
        <v>565666</v>
      </c>
    </row>
    <row r="1585" spans="1:22" x14ac:dyDescent="0.3">
      <c r="A1585" t="s">
        <v>2640</v>
      </c>
      <c r="E1585" t="s">
        <v>241</v>
      </c>
      <c r="H1585" t="s">
        <v>139</v>
      </c>
      <c r="J1585" s="23">
        <v>556009200032</v>
      </c>
      <c r="K1585">
        <v>200</v>
      </c>
      <c r="L1585" t="s">
        <v>2642</v>
      </c>
      <c r="M1585">
        <v>198209</v>
      </c>
      <c r="O1585">
        <v>0</v>
      </c>
      <c r="P1585" t="s">
        <v>88</v>
      </c>
      <c r="Q1585" t="s">
        <v>124</v>
      </c>
      <c r="S1585">
        <v>0</v>
      </c>
      <c r="U1585" t="s">
        <v>132</v>
      </c>
      <c r="V1585" s="22">
        <v>140197</v>
      </c>
    </row>
    <row r="1586" spans="1:22" x14ac:dyDescent="0.3">
      <c r="A1586" t="s">
        <v>2643</v>
      </c>
      <c r="E1586" t="s">
        <v>1085</v>
      </c>
      <c r="H1586" t="s">
        <v>127</v>
      </c>
      <c r="J1586" s="23">
        <v>452009300124</v>
      </c>
      <c r="K1586">
        <v>769</v>
      </c>
      <c r="L1586" t="s">
        <v>2644</v>
      </c>
      <c r="M1586">
        <v>200811</v>
      </c>
      <c r="O1586">
        <v>0</v>
      </c>
      <c r="P1586" t="s">
        <v>230</v>
      </c>
      <c r="Q1586">
        <v>20310</v>
      </c>
      <c r="S1586">
        <v>0</v>
      </c>
      <c r="V1586" s="22">
        <v>61802.7</v>
      </c>
    </row>
    <row r="1587" spans="1:22" x14ac:dyDescent="0.3">
      <c r="A1587" t="s">
        <v>2645</v>
      </c>
      <c r="E1587" t="s">
        <v>241</v>
      </c>
      <c r="H1587" t="s">
        <v>127</v>
      </c>
      <c r="J1587" s="23">
        <v>452009300111</v>
      </c>
      <c r="K1587">
        <v>763</v>
      </c>
      <c r="L1587" t="s">
        <v>2646</v>
      </c>
      <c r="M1587">
        <v>200012</v>
      </c>
      <c r="O1587">
        <v>0</v>
      </c>
      <c r="P1587" t="s">
        <v>230</v>
      </c>
      <c r="Q1587">
        <v>20310</v>
      </c>
      <c r="S1587">
        <v>0</v>
      </c>
      <c r="V1587" s="22">
        <v>198715.08</v>
      </c>
    </row>
    <row r="1588" spans="1:22" x14ac:dyDescent="0.3">
      <c r="A1588" t="s">
        <v>2645</v>
      </c>
      <c r="E1588" t="s">
        <v>241</v>
      </c>
      <c r="H1588" t="s">
        <v>127</v>
      </c>
      <c r="J1588" s="23">
        <v>552009300111</v>
      </c>
      <c r="K1588">
        <v>763</v>
      </c>
      <c r="L1588" t="s">
        <v>2647</v>
      </c>
      <c r="M1588">
        <v>200012</v>
      </c>
      <c r="O1588">
        <v>0</v>
      </c>
      <c r="P1588" t="s">
        <v>230</v>
      </c>
      <c r="Q1588" t="s">
        <v>124</v>
      </c>
      <c r="S1588">
        <v>0</v>
      </c>
      <c r="V1588" s="22">
        <v>49251</v>
      </c>
    </row>
    <row r="1589" spans="1:22" x14ac:dyDescent="0.3">
      <c r="A1589" t="s">
        <v>2648</v>
      </c>
      <c r="E1589" t="s">
        <v>241</v>
      </c>
      <c r="H1589" t="s">
        <v>127</v>
      </c>
      <c r="J1589" s="23">
        <v>452009300057</v>
      </c>
      <c r="K1589">
        <v>763</v>
      </c>
      <c r="L1589" t="s">
        <v>2649</v>
      </c>
      <c r="M1589">
        <v>198903</v>
      </c>
      <c r="O1589">
        <v>0</v>
      </c>
      <c r="P1589" t="s">
        <v>230</v>
      </c>
      <c r="Q1589">
        <v>20310</v>
      </c>
      <c r="S1589">
        <v>0</v>
      </c>
      <c r="V1589" s="22">
        <v>1891645.76</v>
      </c>
    </row>
    <row r="1590" spans="1:22" x14ac:dyDescent="0.3">
      <c r="A1590" t="s">
        <v>2648</v>
      </c>
      <c r="E1590" t="s">
        <v>241</v>
      </c>
      <c r="H1590" t="s">
        <v>127</v>
      </c>
      <c r="J1590" s="23">
        <v>452009300057</v>
      </c>
      <c r="K1590">
        <v>769</v>
      </c>
      <c r="L1590" t="s">
        <v>2650</v>
      </c>
      <c r="M1590">
        <v>198903</v>
      </c>
      <c r="O1590">
        <v>0</v>
      </c>
      <c r="P1590" t="s">
        <v>230</v>
      </c>
      <c r="Q1590">
        <v>20310</v>
      </c>
      <c r="S1590">
        <v>0</v>
      </c>
      <c r="V1590" s="22">
        <v>9427.2900000000009</v>
      </c>
    </row>
    <row r="1591" spans="1:22" x14ac:dyDescent="0.3">
      <c r="A1591" t="s">
        <v>2648</v>
      </c>
      <c r="E1591" t="s">
        <v>241</v>
      </c>
      <c r="H1591" t="s">
        <v>127</v>
      </c>
      <c r="J1591" s="23">
        <v>552009300057</v>
      </c>
      <c r="K1591">
        <v>763</v>
      </c>
      <c r="L1591" t="s">
        <v>2651</v>
      </c>
      <c r="M1591">
        <v>198903</v>
      </c>
      <c r="O1591">
        <v>0</v>
      </c>
      <c r="P1591" t="s">
        <v>230</v>
      </c>
      <c r="Q1591" t="s">
        <v>124</v>
      </c>
      <c r="S1591">
        <v>0</v>
      </c>
      <c r="V1591" s="22">
        <v>468834</v>
      </c>
    </row>
    <row r="1592" spans="1:22" x14ac:dyDescent="0.3">
      <c r="A1592" t="s">
        <v>2648</v>
      </c>
      <c r="E1592" t="s">
        <v>241</v>
      </c>
      <c r="H1592" t="s">
        <v>127</v>
      </c>
      <c r="J1592" s="23">
        <v>552009300057</v>
      </c>
      <c r="K1592">
        <v>769</v>
      </c>
      <c r="L1592" t="s">
        <v>2652</v>
      </c>
      <c r="M1592">
        <v>198903</v>
      </c>
      <c r="O1592">
        <v>0</v>
      </c>
      <c r="P1592" t="s">
        <v>230</v>
      </c>
      <c r="Q1592" t="s">
        <v>124</v>
      </c>
      <c r="S1592">
        <v>0</v>
      </c>
      <c r="V1592" s="22">
        <v>2337</v>
      </c>
    </row>
    <row r="1593" spans="1:22" x14ac:dyDescent="0.3">
      <c r="A1593" t="s">
        <v>2653</v>
      </c>
      <c r="E1593" t="s">
        <v>241</v>
      </c>
      <c r="H1593" t="s">
        <v>127</v>
      </c>
      <c r="J1593" s="23">
        <v>452009300057</v>
      </c>
      <c r="K1593">
        <v>761</v>
      </c>
      <c r="L1593" t="s">
        <v>2654</v>
      </c>
      <c r="M1593">
        <v>198903</v>
      </c>
      <c r="O1593">
        <v>0</v>
      </c>
      <c r="P1593" t="s">
        <v>230</v>
      </c>
      <c r="Q1593">
        <v>20310</v>
      </c>
      <c r="S1593">
        <v>0</v>
      </c>
      <c r="V1593" s="22">
        <v>290115.42</v>
      </c>
    </row>
    <row r="1594" spans="1:22" x14ac:dyDescent="0.3">
      <c r="A1594" t="s">
        <v>2653</v>
      </c>
      <c r="E1594" t="s">
        <v>241</v>
      </c>
      <c r="H1594" t="s">
        <v>127</v>
      </c>
      <c r="J1594" s="23">
        <v>552009300057</v>
      </c>
      <c r="K1594">
        <v>761</v>
      </c>
      <c r="L1594" t="s">
        <v>2655</v>
      </c>
      <c r="M1594">
        <v>198903</v>
      </c>
      <c r="O1594">
        <v>0</v>
      </c>
      <c r="P1594" t="s">
        <v>230</v>
      </c>
      <c r="Q1594" t="s">
        <v>124</v>
      </c>
      <c r="S1594">
        <v>0</v>
      </c>
      <c r="V1594" s="22">
        <v>71903</v>
      </c>
    </row>
    <row r="1595" spans="1:22" x14ac:dyDescent="0.3">
      <c r="A1595" t="s">
        <v>2656</v>
      </c>
      <c r="E1595" t="s">
        <v>241</v>
      </c>
      <c r="H1595" t="s">
        <v>127</v>
      </c>
      <c r="J1595" s="23">
        <v>452009300057</v>
      </c>
      <c r="K1595">
        <v>760</v>
      </c>
      <c r="L1595" t="s">
        <v>2657</v>
      </c>
      <c r="M1595">
        <v>200512</v>
      </c>
      <c r="O1595">
        <v>0</v>
      </c>
      <c r="P1595" t="s">
        <v>230</v>
      </c>
      <c r="Q1595">
        <v>20310</v>
      </c>
      <c r="S1595">
        <v>0</v>
      </c>
      <c r="V1595" s="22">
        <v>4796.24</v>
      </c>
    </row>
    <row r="1596" spans="1:22" x14ac:dyDescent="0.3">
      <c r="A1596" t="s">
        <v>2656</v>
      </c>
      <c r="E1596" t="s">
        <v>241</v>
      </c>
      <c r="H1596" t="s">
        <v>127</v>
      </c>
      <c r="J1596" s="23">
        <v>552009300057</v>
      </c>
      <c r="K1596">
        <v>760</v>
      </c>
      <c r="L1596" t="s">
        <v>2658</v>
      </c>
      <c r="M1596">
        <v>200512</v>
      </c>
      <c r="O1596">
        <v>0</v>
      </c>
      <c r="P1596" t="s">
        <v>230</v>
      </c>
      <c r="Q1596" t="s">
        <v>124</v>
      </c>
      <c r="S1596">
        <v>0</v>
      </c>
      <c r="V1596" s="22">
        <v>1613</v>
      </c>
    </row>
    <row r="1597" spans="1:22" x14ac:dyDescent="0.3">
      <c r="A1597" t="s">
        <v>2659</v>
      </c>
      <c r="E1597" t="s">
        <v>241</v>
      </c>
      <c r="H1597" t="s">
        <v>127</v>
      </c>
      <c r="J1597" s="23">
        <v>452009300056</v>
      </c>
      <c r="K1597">
        <v>763</v>
      </c>
      <c r="L1597" t="s">
        <v>2660</v>
      </c>
      <c r="M1597">
        <v>198903</v>
      </c>
      <c r="O1597">
        <v>0</v>
      </c>
      <c r="P1597" t="s">
        <v>230</v>
      </c>
      <c r="Q1597">
        <v>20310</v>
      </c>
      <c r="S1597">
        <v>0</v>
      </c>
      <c r="V1597" s="22">
        <v>815539.94</v>
      </c>
    </row>
    <row r="1598" spans="1:22" x14ac:dyDescent="0.3">
      <c r="A1598" t="s">
        <v>2659</v>
      </c>
      <c r="E1598" t="s">
        <v>241</v>
      </c>
      <c r="H1598" t="s">
        <v>127</v>
      </c>
      <c r="J1598" s="23">
        <v>552009300056</v>
      </c>
      <c r="K1598">
        <v>763</v>
      </c>
      <c r="L1598" t="s">
        <v>2661</v>
      </c>
      <c r="M1598">
        <v>198903</v>
      </c>
      <c r="O1598">
        <v>0</v>
      </c>
      <c r="P1598" t="s">
        <v>230</v>
      </c>
      <c r="Q1598" t="s">
        <v>124</v>
      </c>
      <c r="S1598">
        <v>0</v>
      </c>
      <c r="V1598" s="22">
        <v>202127</v>
      </c>
    </row>
    <row r="1599" spans="1:22" x14ac:dyDescent="0.3">
      <c r="A1599" t="s">
        <v>2662</v>
      </c>
      <c r="E1599" t="s">
        <v>241</v>
      </c>
      <c r="H1599" t="s">
        <v>127</v>
      </c>
      <c r="J1599" s="23">
        <v>452009300056</v>
      </c>
      <c r="K1599">
        <v>752</v>
      </c>
      <c r="L1599" t="s">
        <v>2663</v>
      </c>
      <c r="M1599">
        <v>198903</v>
      </c>
      <c r="O1599">
        <v>0</v>
      </c>
      <c r="P1599" t="s">
        <v>230</v>
      </c>
      <c r="Q1599">
        <v>20310</v>
      </c>
      <c r="S1599">
        <v>0</v>
      </c>
      <c r="V1599" s="22">
        <v>3563352.78</v>
      </c>
    </row>
    <row r="1600" spans="1:22" x14ac:dyDescent="0.3">
      <c r="A1600" t="s">
        <v>2662</v>
      </c>
      <c r="E1600" t="s">
        <v>241</v>
      </c>
      <c r="H1600" t="s">
        <v>127</v>
      </c>
      <c r="J1600" s="23">
        <v>552009300056</v>
      </c>
      <c r="K1600">
        <v>752</v>
      </c>
      <c r="L1600" t="s">
        <v>2664</v>
      </c>
      <c r="M1600">
        <v>198903</v>
      </c>
      <c r="O1600">
        <v>0</v>
      </c>
      <c r="P1600" t="s">
        <v>230</v>
      </c>
      <c r="Q1600" t="s">
        <v>124</v>
      </c>
      <c r="S1600">
        <v>0</v>
      </c>
      <c r="V1600" s="22">
        <v>883158</v>
      </c>
    </row>
    <row r="1601" spans="1:22" x14ac:dyDescent="0.3">
      <c r="A1601" t="s">
        <v>2665</v>
      </c>
      <c r="E1601" t="s">
        <v>241</v>
      </c>
      <c r="H1601" t="s">
        <v>127</v>
      </c>
      <c r="J1601" s="23">
        <v>452009300129</v>
      </c>
      <c r="K1601">
        <v>763</v>
      </c>
      <c r="L1601" t="s">
        <v>2666</v>
      </c>
      <c r="M1601">
        <v>200812</v>
      </c>
      <c r="O1601">
        <v>0</v>
      </c>
      <c r="P1601" t="s">
        <v>230</v>
      </c>
      <c r="Q1601">
        <v>20310</v>
      </c>
      <c r="S1601">
        <v>0</v>
      </c>
      <c r="V1601" s="22">
        <v>1609511.72</v>
      </c>
    </row>
    <row r="1602" spans="1:22" x14ac:dyDescent="0.3">
      <c r="A1602" t="s">
        <v>2667</v>
      </c>
      <c r="E1602" t="s">
        <v>1934</v>
      </c>
      <c r="H1602" t="s">
        <v>127</v>
      </c>
      <c r="J1602" s="23">
        <v>452009300045</v>
      </c>
      <c r="K1602">
        <v>760</v>
      </c>
      <c r="L1602" t="s">
        <v>2668</v>
      </c>
      <c r="M1602">
        <v>200512</v>
      </c>
      <c r="O1602">
        <v>0</v>
      </c>
      <c r="P1602" t="s">
        <v>230</v>
      </c>
      <c r="Q1602">
        <v>20310</v>
      </c>
      <c r="S1602">
        <v>0</v>
      </c>
      <c r="V1602" s="22">
        <v>3205.21</v>
      </c>
    </row>
    <row r="1603" spans="1:22" x14ac:dyDescent="0.3">
      <c r="A1603" t="s">
        <v>2667</v>
      </c>
      <c r="E1603" t="s">
        <v>1934</v>
      </c>
      <c r="H1603" t="s">
        <v>127</v>
      </c>
      <c r="J1603" s="23">
        <v>452009300045</v>
      </c>
      <c r="K1603">
        <v>763</v>
      </c>
      <c r="L1603" t="s">
        <v>2669</v>
      </c>
      <c r="M1603">
        <v>197902</v>
      </c>
      <c r="O1603">
        <v>0</v>
      </c>
      <c r="P1603" t="s">
        <v>230</v>
      </c>
      <c r="Q1603">
        <v>20310</v>
      </c>
      <c r="S1603">
        <v>0</v>
      </c>
      <c r="V1603" s="22">
        <v>20443.759999999998</v>
      </c>
    </row>
    <row r="1604" spans="1:22" x14ac:dyDescent="0.3">
      <c r="A1604" t="s">
        <v>2667</v>
      </c>
      <c r="E1604" t="s">
        <v>1934</v>
      </c>
      <c r="H1604" t="s">
        <v>127</v>
      </c>
      <c r="J1604" s="23">
        <v>552009300045</v>
      </c>
      <c r="K1604">
        <v>760</v>
      </c>
      <c r="L1604" t="s">
        <v>2670</v>
      </c>
      <c r="M1604">
        <v>201301</v>
      </c>
      <c r="O1604">
        <v>0</v>
      </c>
      <c r="P1604" t="s">
        <v>230</v>
      </c>
      <c r="Q1604" t="s">
        <v>124</v>
      </c>
      <c r="S1604">
        <v>0</v>
      </c>
      <c r="V1604">
        <v>794.3</v>
      </c>
    </row>
    <row r="1605" spans="1:22" x14ac:dyDescent="0.3">
      <c r="A1605" t="s">
        <v>2667</v>
      </c>
      <c r="E1605" t="s">
        <v>1934</v>
      </c>
      <c r="H1605" t="s">
        <v>127</v>
      </c>
      <c r="J1605" s="23">
        <v>552009300045</v>
      </c>
      <c r="K1605">
        <v>763</v>
      </c>
      <c r="L1605" t="s">
        <v>2671</v>
      </c>
      <c r="M1605">
        <v>197902</v>
      </c>
      <c r="O1605">
        <v>0</v>
      </c>
      <c r="P1605" t="s">
        <v>230</v>
      </c>
      <c r="Q1605" t="s">
        <v>124</v>
      </c>
      <c r="S1605">
        <v>0</v>
      </c>
      <c r="V1605" s="22">
        <v>5067</v>
      </c>
    </row>
    <row r="1606" spans="1:22" x14ac:dyDescent="0.3">
      <c r="A1606" t="s">
        <v>2672</v>
      </c>
      <c r="E1606" t="s">
        <v>241</v>
      </c>
      <c r="H1606" t="s">
        <v>127</v>
      </c>
      <c r="J1606" s="23">
        <v>452009300043</v>
      </c>
      <c r="K1606">
        <v>763</v>
      </c>
      <c r="L1606" t="s">
        <v>2673</v>
      </c>
      <c r="M1606">
        <v>196902</v>
      </c>
      <c r="O1606">
        <v>0</v>
      </c>
      <c r="P1606" t="s">
        <v>230</v>
      </c>
      <c r="Q1606">
        <v>20310</v>
      </c>
      <c r="S1606">
        <v>0</v>
      </c>
      <c r="V1606" s="22">
        <v>2925.44</v>
      </c>
    </row>
    <row r="1607" spans="1:22" x14ac:dyDescent="0.3">
      <c r="A1607" t="s">
        <v>2672</v>
      </c>
      <c r="E1607" t="s">
        <v>241</v>
      </c>
      <c r="H1607" t="s">
        <v>127</v>
      </c>
      <c r="J1607" s="23">
        <v>552009300043</v>
      </c>
      <c r="K1607">
        <v>763</v>
      </c>
      <c r="L1607" t="s">
        <v>2674</v>
      </c>
      <c r="M1607">
        <v>201301</v>
      </c>
      <c r="O1607">
        <v>0</v>
      </c>
      <c r="P1607" t="s">
        <v>230</v>
      </c>
      <c r="Q1607" t="s">
        <v>124</v>
      </c>
      <c r="S1607">
        <v>0</v>
      </c>
      <c r="V1607">
        <v>724.97</v>
      </c>
    </row>
    <row r="1608" spans="1:22" x14ac:dyDescent="0.3">
      <c r="A1608" t="s">
        <v>2675</v>
      </c>
      <c r="E1608" t="s">
        <v>2676</v>
      </c>
      <c r="H1608" t="s">
        <v>127</v>
      </c>
      <c r="J1608" s="23">
        <v>450009300004</v>
      </c>
      <c r="K1608">
        <v>1985</v>
      </c>
      <c r="L1608" t="s">
        <v>2677</v>
      </c>
      <c r="M1608">
        <v>198412</v>
      </c>
      <c r="O1608">
        <v>0</v>
      </c>
      <c r="P1608" t="s">
        <v>230</v>
      </c>
      <c r="Q1608">
        <v>20310</v>
      </c>
      <c r="S1608">
        <v>0</v>
      </c>
      <c r="V1608" s="22">
        <v>132495.26999999999</v>
      </c>
    </row>
    <row r="1609" spans="1:22" x14ac:dyDescent="0.3">
      <c r="A1609" t="s">
        <v>2675</v>
      </c>
      <c r="E1609" t="s">
        <v>2678</v>
      </c>
      <c r="H1609" t="s">
        <v>127</v>
      </c>
      <c r="J1609" s="23">
        <v>450009300007</v>
      </c>
      <c r="K1609">
        <v>1982</v>
      </c>
      <c r="L1609" t="s">
        <v>2679</v>
      </c>
      <c r="M1609">
        <v>198107</v>
      </c>
      <c r="O1609">
        <v>0</v>
      </c>
      <c r="P1609" t="s">
        <v>230</v>
      </c>
      <c r="Q1609">
        <v>20310</v>
      </c>
      <c r="S1609">
        <v>0</v>
      </c>
      <c r="V1609" s="22">
        <v>398065.79</v>
      </c>
    </row>
    <row r="1610" spans="1:22" x14ac:dyDescent="0.3">
      <c r="A1610" t="s">
        <v>2675</v>
      </c>
      <c r="E1610" t="s">
        <v>2678</v>
      </c>
      <c r="H1610" t="s">
        <v>127</v>
      </c>
      <c r="J1610" s="23">
        <v>450009300008</v>
      </c>
      <c r="K1610">
        <v>1984</v>
      </c>
      <c r="L1610" t="s">
        <v>2680</v>
      </c>
      <c r="M1610">
        <v>198311</v>
      </c>
      <c r="O1610">
        <v>0</v>
      </c>
      <c r="P1610" t="s">
        <v>230</v>
      </c>
      <c r="Q1610">
        <v>20310</v>
      </c>
      <c r="S1610">
        <v>0</v>
      </c>
      <c r="V1610" s="22">
        <v>39155.230000000003</v>
      </c>
    </row>
    <row r="1611" spans="1:22" x14ac:dyDescent="0.3">
      <c r="A1611" t="s">
        <v>2675</v>
      </c>
      <c r="E1611" t="s">
        <v>2676</v>
      </c>
      <c r="H1611" t="s">
        <v>127</v>
      </c>
      <c r="J1611" s="23">
        <v>550009300004</v>
      </c>
      <c r="K1611">
        <v>1985</v>
      </c>
      <c r="L1611" t="s">
        <v>2681</v>
      </c>
      <c r="M1611">
        <v>198412</v>
      </c>
      <c r="O1611">
        <v>0</v>
      </c>
      <c r="P1611" t="s">
        <v>230</v>
      </c>
      <c r="Q1611" t="s">
        <v>124</v>
      </c>
      <c r="S1611">
        <v>0</v>
      </c>
      <c r="V1611" s="22">
        <v>32838</v>
      </c>
    </row>
    <row r="1612" spans="1:22" x14ac:dyDescent="0.3">
      <c r="A1612" t="s">
        <v>2675</v>
      </c>
      <c r="E1612" t="s">
        <v>2678</v>
      </c>
      <c r="H1612" t="s">
        <v>127</v>
      </c>
      <c r="J1612" s="23">
        <v>550009300007</v>
      </c>
      <c r="K1612">
        <v>1982</v>
      </c>
      <c r="L1612" t="s">
        <v>2682</v>
      </c>
      <c r="M1612">
        <v>198107</v>
      </c>
      <c r="O1612">
        <v>0</v>
      </c>
      <c r="P1612" t="s">
        <v>230</v>
      </c>
      <c r="Q1612" t="s">
        <v>124</v>
      </c>
      <c r="S1612">
        <v>0</v>
      </c>
      <c r="V1612" s="22">
        <v>98659</v>
      </c>
    </row>
    <row r="1613" spans="1:22" x14ac:dyDescent="0.3">
      <c r="A1613" t="s">
        <v>2675</v>
      </c>
      <c r="E1613" t="s">
        <v>2678</v>
      </c>
      <c r="H1613" t="s">
        <v>127</v>
      </c>
      <c r="J1613" s="23">
        <v>550009300008</v>
      </c>
      <c r="K1613">
        <v>1984</v>
      </c>
      <c r="L1613" t="s">
        <v>2683</v>
      </c>
      <c r="M1613">
        <v>198311</v>
      </c>
      <c r="O1613">
        <v>0</v>
      </c>
      <c r="P1613" t="s">
        <v>230</v>
      </c>
      <c r="Q1613" t="s">
        <v>124</v>
      </c>
      <c r="S1613">
        <v>0</v>
      </c>
      <c r="V1613" s="22">
        <v>9704</v>
      </c>
    </row>
    <row r="1614" spans="1:22" x14ac:dyDescent="0.3">
      <c r="A1614" t="s">
        <v>2684</v>
      </c>
      <c r="E1614" t="s">
        <v>241</v>
      </c>
      <c r="H1614" t="s">
        <v>127</v>
      </c>
      <c r="J1614" s="23">
        <v>452009300191</v>
      </c>
      <c r="K1614">
        <v>779</v>
      </c>
      <c r="L1614" t="s">
        <v>2685</v>
      </c>
      <c r="M1614">
        <v>201204</v>
      </c>
      <c r="O1614">
        <v>201808</v>
      </c>
      <c r="P1614" t="s">
        <v>230</v>
      </c>
      <c r="Q1614">
        <v>20310</v>
      </c>
      <c r="S1614">
        <v>0</v>
      </c>
      <c r="V1614">
        <v>0</v>
      </c>
    </row>
    <row r="1615" spans="1:22" x14ac:dyDescent="0.3">
      <c r="A1615" t="s">
        <v>2686</v>
      </c>
      <c r="E1615" t="s">
        <v>241</v>
      </c>
      <c r="H1615" t="s">
        <v>127</v>
      </c>
      <c r="J1615" s="23">
        <v>452009300199</v>
      </c>
      <c r="K1615">
        <v>768</v>
      </c>
      <c r="L1615" t="s">
        <v>2687</v>
      </c>
      <c r="M1615">
        <v>201209</v>
      </c>
      <c r="O1615">
        <v>0</v>
      </c>
      <c r="P1615" t="s">
        <v>230</v>
      </c>
      <c r="Q1615">
        <v>20310</v>
      </c>
      <c r="S1615">
        <v>0</v>
      </c>
      <c r="V1615" s="22">
        <v>2743.99</v>
      </c>
    </row>
    <row r="1616" spans="1:22" x14ac:dyDescent="0.3">
      <c r="A1616" t="s">
        <v>2688</v>
      </c>
      <c r="E1616" t="s">
        <v>241</v>
      </c>
      <c r="H1616" t="s">
        <v>127</v>
      </c>
      <c r="J1616" s="23">
        <v>452009300071</v>
      </c>
      <c r="K1616">
        <v>763</v>
      </c>
      <c r="L1616" t="s">
        <v>2689</v>
      </c>
      <c r="M1616">
        <v>199103</v>
      </c>
      <c r="O1616">
        <v>0</v>
      </c>
      <c r="P1616" t="s">
        <v>230</v>
      </c>
      <c r="Q1616">
        <v>20310</v>
      </c>
      <c r="S1616">
        <v>0</v>
      </c>
      <c r="V1616" s="22">
        <v>47562.58</v>
      </c>
    </row>
    <row r="1617" spans="1:22" x14ac:dyDescent="0.3">
      <c r="A1617" t="s">
        <v>2688</v>
      </c>
      <c r="E1617" t="s">
        <v>241</v>
      </c>
      <c r="H1617" t="s">
        <v>127</v>
      </c>
      <c r="J1617" s="23">
        <v>552009300071</v>
      </c>
      <c r="K1617">
        <v>763</v>
      </c>
      <c r="L1617" t="s">
        <v>2690</v>
      </c>
      <c r="M1617">
        <v>199103</v>
      </c>
      <c r="O1617">
        <v>0</v>
      </c>
      <c r="P1617" t="s">
        <v>230</v>
      </c>
      <c r="Q1617" t="s">
        <v>124</v>
      </c>
      <c r="S1617">
        <v>0</v>
      </c>
      <c r="V1617" s="22">
        <v>11788</v>
      </c>
    </row>
    <row r="1618" spans="1:22" x14ac:dyDescent="0.3">
      <c r="A1618" t="s">
        <v>2691</v>
      </c>
      <c r="E1618" t="s">
        <v>1085</v>
      </c>
      <c r="H1618" t="s">
        <v>127</v>
      </c>
      <c r="J1618" s="23">
        <v>452009300115</v>
      </c>
      <c r="K1618">
        <v>763</v>
      </c>
      <c r="L1618" t="s">
        <v>2692</v>
      </c>
      <c r="M1618">
        <v>200611</v>
      </c>
      <c r="O1618">
        <v>0</v>
      </c>
      <c r="P1618" t="s">
        <v>230</v>
      </c>
      <c r="Q1618">
        <v>20310</v>
      </c>
      <c r="S1618">
        <v>0</v>
      </c>
      <c r="V1618" s="22">
        <v>53821.81</v>
      </c>
    </row>
    <row r="1619" spans="1:22" x14ac:dyDescent="0.3">
      <c r="A1619" t="s">
        <v>2691</v>
      </c>
      <c r="E1619" t="s">
        <v>1085</v>
      </c>
      <c r="H1619" t="s">
        <v>127</v>
      </c>
      <c r="J1619" s="23">
        <v>552009300115</v>
      </c>
      <c r="K1619">
        <v>763</v>
      </c>
      <c r="L1619" t="s">
        <v>2693</v>
      </c>
      <c r="M1619">
        <v>200611</v>
      </c>
      <c r="O1619">
        <v>0</v>
      </c>
      <c r="P1619" t="s">
        <v>230</v>
      </c>
      <c r="Q1619" t="s">
        <v>124</v>
      </c>
      <c r="S1619">
        <v>0</v>
      </c>
      <c r="V1619" s="22">
        <v>13339.5</v>
      </c>
    </row>
    <row r="1620" spans="1:22" x14ac:dyDescent="0.3">
      <c r="A1620" t="s">
        <v>2694</v>
      </c>
      <c r="E1620" t="s">
        <v>1085</v>
      </c>
      <c r="H1620" t="s">
        <v>127</v>
      </c>
      <c r="J1620" s="23">
        <v>452009300118</v>
      </c>
      <c r="K1620">
        <v>762</v>
      </c>
      <c r="L1620" t="s">
        <v>2695</v>
      </c>
      <c r="M1620">
        <v>200611</v>
      </c>
      <c r="O1620">
        <v>0</v>
      </c>
      <c r="P1620" t="s">
        <v>230</v>
      </c>
      <c r="Q1620">
        <v>20310</v>
      </c>
      <c r="S1620">
        <v>0</v>
      </c>
      <c r="V1620" s="22">
        <v>51771.21</v>
      </c>
    </row>
    <row r="1621" spans="1:22" x14ac:dyDescent="0.3">
      <c r="A1621" t="s">
        <v>2694</v>
      </c>
      <c r="E1621" t="s">
        <v>1085</v>
      </c>
      <c r="H1621" t="s">
        <v>127</v>
      </c>
      <c r="J1621" s="23">
        <v>552009300118</v>
      </c>
      <c r="K1621">
        <v>762</v>
      </c>
      <c r="L1621" t="s">
        <v>2696</v>
      </c>
      <c r="M1621">
        <v>200611</v>
      </c>
      <c r="O1621">
        <v>0</v>
      </c>
      <c r="P1621" t="s">
        <v>230</v>
      </c>
      <c r="Q1621" t="s">
        <v>124</v>
      </c>
      <c r="S1621">
        <v>0</v>
      </c>
      <c r="V1621" s="22">
        <v>12831</v>
      </c>
    </row>
    <row r="1622" spans="1:22" x14ac:dyDescent="0.3">
      <c r="A1622" t="s">
        <v>2697</v>
      </c>
      <c r="E1622" t="s">
        <v>2698</v>
      </c>
      <c r="H1622" t="s">
        <v>127</v>
      </c>
      <c r="J1622" s="23">
        <v>452009300041</v>
      </c>
      <c r="K1622">
        <v>763</v>
      </c>
      <c r="L1622" t="s">
        <v>2699</v>
      </c>
      <c r="M1622">
        <v>199512</v>
      </c>
      <c r="O1622">
        <v>0</v>
      </c>
      <c r="P1622" t="s">
        <v>230</v>
      </c>
      <c r="Q1622">
        <v>20310</v>
      </c>
      <c r="S1622">
        <v>0</v>
      </c>
      <c r="V1622" s="22">
        <v>123637.95</v>
      </c>
    </row>
    <row r="1623" spans="1:22" x14ac:dyDescent="0.3">
      <c r="A1623" t="s">
        <v>2697</v>
      </c>
      <c r="E1623" t="s">
        <v>2698</v>
      </c>
      <c r="H1623" t="s">
        <v>127</v>
      </c>
      <c r="J1623" s="23">
        <v>552009300041</v>
      </c>
      <c r="K1623">
        <v>763</v>
      </c>
      <c r="L1623" t="s">
        <v>2700</v>
      </c>
      <c r="M1623">
        <v>199512</v>
      </c>
      <c r="O1623">
        <v>0</v>
      </c>
      <c r="P1623" t="s">
        <v>230</v>
      </c>
      <c r="Q1623" t="s">
        <v>124</v>
      </c>
      <c r="S1623">
        <v>0</v>
      </c>
      <c r="V1623" s="22">
        <v>30643</v>
      </c>
    </row>
    <row r="1624" spans="1:22" x14ac:dyDescent="0.3">
      <c r="A1624" t="s">
        <v>2701</v>
      </c>
      <c r="E1624" t="s">
        <v>2702</v>
      </c>
      <c r="H1624" t="s">
        <v>127</v>
      </c>
      <c r="J1624" s="23">
        <v>452009300040</v>
      </c>
      <c r="K1624">
        <v>763</v>
      </c>
      <c r="L1624" t="s">
        <v>2703</v>
      </c>
      <c r="M1624">
        <v>198503</v>
      </c>
      <c r="O1624">
        <v>0</v>
      </c>
      <c r="P1624" t="s">
        <v>230</v>
      </c>
      <c r="Q1624">
        <v>20310</v>
      </c>
      <c r="S1624">
        <v>0</v>
      </c>
      <c r="V1624" s="22">
        <v>3917364.88</v>
      </c>
    </row>
    <row r="1625" spans="1:22" x14ac:dyDescent="0.3">
      <c r="A1625" t="s">
        <v>2701</v>
      </c>
      <c r="E1625" t="s">
        <v>2702</v>
      </c>
      <c r="H1625" t="s">
        <v>127</v>
      </c>
      <c r="J1625" s="23">
        <v>552009300040</v>
      </c>
      <c r="K1625">
        <v>763</v>
      </c>
      <c r="L1625" t="s">
        <v>2704</v>
      </c>
      <c r="M1625">
        <v>198503</v>
      </c>
      <c r="O1625">
        <v>0</v>
      </c>
      <c r="P1625" t="s">
        <v>230</v>
      </c>
      <c r="Q1625" t="s">
        <v>124</v>
      </c>
      <c r="S1625">
        <v>0</v>
      </c>
      <c r="V1625" s="22">
        <v>970897</v>
      </c>
    </row>
    <row r="1626" spans="1:22" x14ac:dyDescent="0.3">
      <c r="A1626" t="s">
        <v>2705</v>
      </c>
      <c r="E1626" t="s">
        <v>2702</v>
      </c>
      <c r="H1626" t="s">
        <v>127</v>
      </c>
      <c r="J1626" s="23">
        <v>452009300040</v>
      </c>
      <c r="K1626">
        <v>761</v>
      </c>
      <c r="L1626" t="s">
        <v>2706</v>
      </c>
      <c r="M1626">
        <v>199809</v>
      </c>
      <c r="O1626">
        <v>0</v>
      </c>
      <c r="P1626" t="s">
        <v>230</v>
      </c>
      <c r="Q1626">
        <v>20310</v>
      </c>
      <c r="S1626">
        <v>0</v>
      </c>
      <c r="V1626" s="22">
        <v>456344.7</v>
      </c>
    </row>
    <row r="1627" spans="1:22" x14ac:dyDescent="0.3">
      <c r="A1627" t="s">
        <v>2705</v>
      </c>
      <c r="E1627" t="s">
        <v>2702</v>
      </c>
      <c r="H1627" t="s">
        <v>127</v>
      </c>
      <c r="J1627" s="23">
        <v>552009300040</v>
      </c>
      <c r="K1627">
        <v>761</v>
      </c>
      <c r="L1627" t="s">
        <v>2707</v>
      </c>
      <c r="M1627">
        <v>199809</v>
      </c>
      <c r="O1627">
        <v>0</v>
      </c>
      <c r="P1627" t="s">
        <v>230</v>
      </c>
      <c r="Q1627" t="s">
        <v>124</v>
      </c>
      <c r="S1627">
        <v>0</v>
      </c>
      <c r="V1627" s="22">
        <v>113103</v>
      </c>
    </row>
    <row r="1628" spans="1:22" x14ac:dyDescent="0.3">
      <c r="A1628" t="s">
        <v>2708</v>
      </c>
      <c r="E1628" t="s">
        <v>1085</v>
      </c>
      <c r="H1628" t="s">
        <v>127</v>
      </c>
      <c r="J1628" s="23">
        <v>452009300040</v>
      </c>
      <c r="K1628">
        <v>230</v>
      </c>
      <c r="L1628" t="s">
        <v>2709</v>
      </c>
      <c r="M1628">
        <v>200210</v>
      </c>
      <c r="O1628">
        <v>0</v>
      </c>
      <c r="P1628" t="s">
        <v>230</v>
      </c>
      <c r="Q1628">
        <v>20310</v>
      </c>
      <c r="S1628">
        <v>0</v>
      </c>
      <c r="V1628" s="22">
        <v>32408.17</v>
      </c>
    </row>
    <row r="1629" spans="1:22" x14ac:dyDescent="0.3">
      <c r="A1629" t="s">
        <v>2708</v>
      </c>
      <c r="E1629" t="s">
        <v>1085</v>
      </c>
      <c r="H1629" t="s">
        <v>127</v>
      </c>
      <c r="J1629" s="23">
        <v>552009300040</v>
      </c>
      <c r="K1629">
        <v>230</v>
      </c>
      <c r="L1629" t="s">
        <v>2710</v>
      </c>
      <c r="M1629">
        <v>200210</v>
      </c>
      <c r="O1629">
        <v>0</v>
      </c>
      <c r="P1629" t="s">
        <v>230</v>
      </c>
      <c r="Q1629" t="s">
        <v>124</v>
      </c>
      <c r="S1629">
        <v>0</v>
      </c>
      <c r="V1629" s="22">
        <v>8032</v>
      </c>
    </row>
    <row r="1630" spans="1:22" x14ac:dyDescent="0.3">
      <c r="A1630" t="s">
        <v>2711</v>
      </c>
      <c r="E1630" t="s">
        <v>2702</v>
      </c>
      <c r="H1630" t="s">
        <v>127</v>
      </c>
      <c r="J1630" s="23">
        <v>452009300040</v>
      </c>
      <c r="K1630">
        <v>760</v>
      </c>
      <c r="L1630" t="s">
        <v>2712</v>
      </c>
      <c r="M1630">
        <v>199712</v>
      </c>
      <c r="O1630">
        <v>0</v>
      </c>
      <c r="P1630" t="s">
        <v>230</v>
      </c>
      <c r="Q1630">
        <v>20310</v>
      </c>
      <c r="S1630">
        <v>0</v>
      </c>
      <c r="V1630" s="22">
        <v>236354.3</v>
      </c>
    </row>
    <row r="1631" spans="1:22" x14ac:dyDescent="0.3">
      <c r="A1631" t="s">
        <v>2711</v>
      </c>
      <c r="E1631" t="s">
        <v>2702</v>
      </c>
      <c r="H1631" t="s">
        <v>127</v>
      </c>
      <c r="J1631" s="23">
        <v>552009300040</v>
      </c>
      <c r="K1631">
        <v>760</v>
      </c>
      <c r="L1631" t="s">
        <v>2713</v>
      </c>
      <c r="M1631">
        <v>199712</v>
      </c>
      <c r="O1631">
        <v>0</v>
      </c>
      <c r="P1631" t="s">
        <v>230</v>
      </c>
      <c r="Q1631" t="s">
        <v>124</v>
      </c>
      <c r="S1631">
        <v>0</v>
      </c>
      <c r="V1631" s="22">
        <v>58579</v>
      </c>
    </row>
    <row r="1632" spans="1:22" x14ac:dyDescent="0.3">
      <c r="A1632" t="s">
        <v>2714</v>
      </c>
      <c r="E1632" t="s">
        <v>2702</v>
      </c>
      <c r="H1632" t="s">
        <v>127</v>
      </c>
      <c r="J1632" s="23">
        <v>452009300040</v>
      </c>
      <c r="K1632">
        <v>769</v>
      </c>
      <c r="L1632" t="s">
        <v>2715</v>
      </c>
      <c r="M1632">
        <v>199712</v>
      </c>
      <c r="O1632">
        <v>0</v>
      </c>
      <c r="P1632" t="s">
        <v>230</v>
      </c>
      <c r="Q1632">
        <v>20310</v>
      </c>
      <c r="S1632">
        <v>0</v>
      </c>
      <c r="V1632" s="22">
        <v>363492.83</v>
      </c>
    </row>
    <row r="1633" spans="1:22" x14ac:dyDescent="0.3">
      <c r="A1633" t="s">
        <v>2714</v>
      </c>
      <c r="E1633" t="s">
        <v>2702</v>
      </c>
      <c r="H1633" t="s">
        <v>127</v>
      </c>
      <c r="J1633" s="23">
        <v>552009300040</v>
      </c>
      <c r="K1633">
        <v>769</v>
      </c>
      <c r="L1633" t="s">
        <v>2716</v>
      </c>
      <c r="M1633">
        <v>199712</v>
      </c>
      <c r="O1633">
        <v>0</v>
      </c>
      <c r="P1633" t="s">
        <v>230</v>
      </c>
      <c r="Q1633" t="s">
        <v>124</v>
      </c>
      <c r="S1633">
        <v>0</v>
      </c>
      <c r="V1633" s="22">
        <v>90090</v>
      </c>
    </row>
    <row r="1634" spans="1:22" x14ac:dyDescent="0.3">
      <c r="A1634" t="s">
        <v>2717</v>
      </c>
      <c r="E1634" t="s">
        <v>2702</v>
      </c>
      <c r="H1634" t="s">
        <v>127</v>
      </c>
      <c r="J1634" s="23">
        <v>452009300040</v>
      </c>
      <c r="K1634">
        <v>752</v>
      </c>
      <c r="L1634" t="s">
        <v>2718</v>
      </c>
      <c r="M1634">
        <v>198503</v>
      </c>
      <c r="O1634">
        <v>0</v>
      </c>
      <c r="P1634" t="s">
        <v>230</v>
      </c>
      <c r="Q1634">
        <v>20310</v>
      </c>
      <c r="S1634">
        <v>0</v>
      </c>
      <c r="V1634" s="22">
        <v>2381949.7200000002</v>
      </c>
    </row>
    <row r="1635" spans="1:22" x14ac:dyDescent="0.3">
      <c r="A1635" t="s">
        <v>2717</v>
      </c>
      <c r="E1635" t="s">
        <v>2702</v>
      </c>
      <c r="H1635" t="s">
        <v>127</v>
      </c>
      <c r="J1635" s="23">
        <v>552009300040</v>
      </c>
      <c r="K1635">
        <v>752</v>
      </c>
      <c r="L1635" t="s">
        <v>2719</v>
      </c>
      <c r="M1635">
        <v>198503</v>
      </c>
      <c r="O1635">
        <v>0</v>
      </c>
      <c r="P1635" t="s">
        <v>230</v>
      </c>
      <c r="Q1635" t="s">
        <v>124</v>
      </c>
      <c r="S1635">
        <v>0</v>
      </c>
      <c r="V1635" s="22">
        <v>589093</v>
      </c>
    </row>
    <row r="1636" spans="1:22" x14ac:dyDescent="0.3">
      <c r="A1636" t="s">
        <v>2720</v>
      </c>
      <c r="E1636" t="s">
        <v>2702</v>
      </c>
      <c r="H1636" t="s">
        <v>127</v>
      </c>
      <c r="J1636" s="23">
        <v>452009300040</v>
      </c>
      <c r="K1636">
        <v>762</v>
      </c>
      <c r="L1636" t="s">
        <v>2721</v>
      </c>
      <c r="M1636">
        <v>199911</v>
      </c>
      <c r="O1636">
        <v>0</v>
      </c>
      <c r="P1636" t="s">
        <v>230</v>
      </c>
      <c r="Q1636">
        <v>20310</v>
      </c>
      <c r="S1636">
        <v>0</v>
      </c>
      <c r="V1636" s="22">
        <v>30565.77</v>
      </c>
    </row>
    <row r="1637" spans="1:22" x14ac:dyDescent="0.3">
      <c r="A1637" t="s">
        <v>2720</v>
      </c>
      <c r="E1637" t="s">
        <v>2702</v>
      </c>
      <c r="H1637" t="s">
        <v>127</v>
      </c>
      <c r="J1637" s="23">
        <v>552009300040</v>
      </c>
      <c r="K1637">
        <v>762</v>
      </c>
      <c r="L1637" t="s">
        <v>2722</v>
      </c>
      <c r="M1637">
        <v>199911</v>
      </c>
      <c r="O1637">
        <v>0</v>
      </c>
      <c r="P1637" t="s">
        <v>230</v>
      </c>
      <c r="Q1637" t="s">
        <v>124</v>
      </c>
      <c r="S1637">
        <v>0</v>
      </c>
      <c r="V1637" s="22">
        <v>7576</v>
      </c>
    </row>
    <row r="1638" spans="1:22" x14ac:dyDescent="0.3">
      <c r="A1638" t="s">
        <v>2723</v>
      </c>
      <c r="E1638" t="s">
        <v>241</v>
      </c>
      <c r="H1638" t="s">
        <v>127</v>
      </c>
      <c r="J1638" s="23">
        <v>452009300135</v>
      </c>
      <c r="K1638">
        <v>763</v>
      </c>
      <c r="L1638" t="s">
        <v>2724</v>
      </c>
      <c r="M1638">
        <v>200812</v>
      </c>
      <c r="O1638">
        <v>0</v>
      </c>
      <c r="P1638" t="s">
        <v>230</v>
      </c>
      <c r="Q1638">
        <v>20310</v>
      </c>
      <c r="S1638">
        <v>0</v>
      </c>
      <c r="V1638" s="22">
        <v>13931.97</v>
      </c>
    </row>
    <row r="1639" spans="1:22" x14ac:dyDescent="0.3">
      <c r="A1639" t="s">
        <v>2725</v>
      </c>
      <c r="E1639" t="s">
        <v>241</v>
      </c>
      <c r="H1639" t="s">
        <v>127</v>
      </c>
      <c r="J1639" s="23">
        <v>452009300209</v>
      </c>
      <c r="K1639">
        <v>768</v>
      </c>
      <c r="L1639" t="s">
        <v>2726</v>
      </c>
      <c r="M1639">
        <v>201212</v>
      </c>
      <c r="O1639">
        <v>0</v>
      </c>
      <c r="P1639" t="s">
        <v>230</v>
      </c>
      <c r="Q1639">
        <v>20310</v>
      </c>
      <c r="S1639">
        <v>0</v>
      </c>
      <c r="V1639" s="22">
        <v>3948.9</v>
      </c>
    </row>
    <row r="1640" spans="1:22" x14ac:dyDescent="0.3">
      <c r="A1640" t="s">
        <v>2727</v>
      </c>
      <c r="E1640" t="s">
        <v>2702</v>
      </c>
      <c r="H1640" t="s">
        <v>127</v>
      </c>
      <c r="J1640" s="23">
        <v>552009300225</v>
      </c>
      <c r="K1640">
        <v>779</v>
      </c>
      <c r="L1640" t="s">
        <v>2728</v>
      </c>
      <c r="M1640">
        <v>201312</v>
      </c>
      <c r="O1640">
        <v>0</v>
      </c>
      <c r="P1640" t="s">
        <v>230</v>
      </c>
      <c r="Q1640" t="s">
        <v>124</v>
      </c>
      <c r="S1640">
        <v>0</v>
      </c>
      <c r="V1640" s="22">
        <v>1396.63</v>
      </c>
    </row>
    <row r="1641" spans="1:22" x14ac:dyDescent="0.3">
      <c r="A1641" t="s">
        <v>2729</v>
      </c>
      <c r="E1641" t="s">
        <v>241</v>
      </c>
      <c r="H1641" t="s">
        <v>127</v>
      </c>
      <c r="J1641" s="23">
        <v>452009300108</v>
      </c>
      <c r="K1641">
        <v>763</v>
      </c>
      <c r="L1641" t="s">
        <v>2730</v>
      </c>
      <c r="M1641">
        <v>199912</v>
      </c>
      <c r="O1641">
        <v>0</v>
      </c>
      <c r="P1641" t="s">
        <v>230</v>
      </c>
      <c r="Q1641">
        <v>20310</v>
      </c>
      <c r="S1641">
        <v>0</v>
      </c>
      <c r="V1641" s="22">
        <v>14522.37</v>
      </c>
    </row>
    <row r="1642" spans="1:22" x14ac:dyDescent="0.3">
      <c r="A1642" t="s">
        <v>2729</v>
      </c>
      <c r="E1642" t="s">
        <v>241</v>
      </c>
      <c r="H1642" t="s">
        <v>127</v>
      </c>
      <c r="J1642" s="23">
        <v>552009300108</v>
      </c>
      <c r="K1642">
        <v>763</v>
      </c>
      <c r="L1642" t="s">
        <v>2731</v>
      </c>
      <c r="M1642">
        <v>199912</v>
      </c>
      <c r="O1642">
        <v>0</v>
      </c>
      <c r="P1642" t="s">
        <v>230</v>
      </c>
      <c r="Q1642" t="s">
        <v>124</v>
      </c>
      <c r="S1642">
        <v>0</v>
      </c>
      <c r="V1642" s="22">
        <v>3599</v>
      </c>
    </row>
    <row r="1643" spans="1:22" x14ac:dyDescent="0.3">
      <c r="A1643" t="s">
        <v>2732</v>
      </c>
      <c r="E1643" t="s">
        <v>241</v>
      </c>
      <c r="H1643" t="s">
        <v>127</v>
      </c>
      <c r="J1643" s="23">
        <v>452009300103</v>
      </c>
      <c r="K1643">
        <v>751</v>
      </c>
      <c r="L1643" t="s">
        <v>2733</v>
      </c>
      <c r="M1643">
        <v>199801</v>
      </c>
      <c r="O1643">
        <v>0</v>
      </c>
      <c r="P1643" t="s">
        <v>230</v>
      </c>
      <c r="Q1643">
        <v>20310</v>
      </c>
      <c r="S1643">
        <v>0</v>
      </c>
      <c r="V1643" s="22">
        <v>30387.200000000001</v>
      </c>
    </row>
    <row r="1644" spans="1:22" x14ac:dyDescent="0.3">
      <c r="A1644" t="s">
        <v>2732</v>
      </c>
      <c r="E1644" t="s">
        <v>241</v>
      </c>
      <c r="H1644" t="s">
        <v>127</v>
      </c>
      <c r="J1644" s="23">
        <v>452009300103</v>
      </c>
      <c r="K1644">
        <v>769</v>
      </c>
      <c r="L1644" t="s">
        <v>2734</v>
      </c>
      <c r="M1644">
        <v>199712</v>
      </c>
      <c r="O1644">
        <v>0</v>
      </c>
      <c r="P1644" t="s">
        <v>230</v>
      </c>
      <c r="Q1644">
        <v>20310</v>
      </c>
      <c r="S1644">
        <v>0</v>
      </c>
      <c r="V1644" s="22">
        <v>7454.6</v>
      </c>
    </row>
    <row r="1645" spans="1:22" x14ac:dyDescent="0.3">
      <c r="A1645" t="s">
        <v>2732</v>
      </c>
      <c r="E1645" t="s">
        <v>241</v>
      </c>
      <c r="H1645" t="s">
        <v>127</v>
      </c>
      <c r="J1645" s="23">
        <v>552009300103</v>
      </c>
      <c r="K1645">
        <v>751</v>
      </c>
      <c r="L1645" t="s">
        <v>2735</v>
      </c>
      <c r="M1645">
        <v>199801</v>
      </c>
      <c r="O1645">
        <v>0</v>
      </c>
      <c r="P1645" t="s">
        <v>230</v>
      </c>
      <c r="Q1645" t="s">
        <v>124</v>
      </c>
      <c r="S1645">
        <v>0</v>
      </c>
      <c r="V1645" s="22">
        <v>7531</v>
      </c>
    </row>
    <row r="1646" spans="1:22" x14ac:dyDescent="0.3">
      <c r="A1646" t="s">
        <v>2732</v>
      </c>
      <c r="E1646" t="s">
        <v>241</v>
      </c>
      <c r="H1646" t="s">
        <v>127</v>
      </c>
      <c r="J1646" s="23">
        <v>552009300103</v>
      </c>
      <c r="K1646">
        <v>769</v>
      </c>
      <c r="L1646" t="s">
        <v>2736</v>
      </c>
      <c r="M1646">
        <v>199712</v>
      </c>
      <c r="O1646">
        <v>0</v>
      </c>
      <c r="P1646" t="s">
        <v>230</v>
      </c>
      <c r="Q1646" t="s">
        <v>124</v>
      </c>
      <c r="S1646">
        <v>0</v>
      </c>
      <c r="V1646" s="22">
        <v>1848</v>
      </c>
    </row>
    <row r="1647" spans="1:22" x14ac:dyDescent="0.3">
      <c r="A1647" t="s">
        <v>2737</v>
      </c>
      <c r="E1647" t="s">
        <v>2738</v>
      </c>
      <c r="H1647" t="s">
        <v>127</v>
      </c>
      <c r="J1647" s="23">
        <v>452009300042</v>
      </c>
      <c r="K1647">
        <v>763</v>
      </c>
      <c r="L1647" t="s">
        <v>2739</v>
      </c>
      <c r="M1647">
        <v>199503</v>
      </c>
      <c r="O1647">
        <v>0</v>
      </c>
      <c r="P1647" t="s">
        <v>230</v>
      </c>
      <c r="Q1647">
        <v>20310</v>
      </c>
      <c r="S1647">
        <v>0</v>
      </c>
      <c r="V1647" s="22">
        <v>173066.09</v>
      </c>
    </row>
    <row r="1648" spans="1:22" x14ac:dyDescent="0.3">
      <c r="A1648" t="s">
        <v>2737</v>
      </c>
      <c r="E1648" t="s">
        <v>2738</v>
      </c>
      <c r="H1648" t="s">
        <v>127</v>
      </c>
      <c r="J1648" s="23">
        <v>552009300042</v>
      </c>
      <c r="K1648">
        <v>763</v>
      </c>
      <c r="L1648" t="s">
        <v>2740</v>
      </c>
      <c r="M1648">
        <v>199503</v>
      </c>
      <c r="O1648">
        <v>0</v>
      </c>
      <c r="P1648" t="s">
        <v>230</v>
      </c>
      <c r="Q1648" t="s">
        <v>124</v>
      </c>
      <c r="S1648">
        <v>0</v>
      </c>
      <c r="V1648" s="22">
        <v>42893</v>
      </c>
    </row>
    <row r="1649" spans="1:22" x14ac:dyDescent="0.3">
      <c r="A1649" t="s">
        <v>2741</v>
      </c>
      <c r="E1649" t="s">
        <v>2618</v>
      </c>
      <c r="H1649" t="s">
        <v>127</v>
      </c>
      <c r="J1649" s="23">
        <v>456009300085</v>
      </c>
      <c r="K1649">
        <v>615</v>
      </c>
      <c r="L1649" t="s">
        <v>2742</v>
      </c>
      <c r="M1649">
        <v>200912</v>
      </c>
      <c r="O1649">
        <v>0</v>
      </c>
      <c r="P1649" t="s">
        <v>230</v>
      </c>
      <c r="Q1649">
        <v>20310</v>
      </c>
      <c r="S1649">
        <v>0</v>
      </c>
      <c r="U1649" t="s">
        <v>132</v>
      </c>
      <c r="V1649" s="22">
        <v>124398.74</v>
      </c>
    </row>
    <row r="1650" spans="1:22" x14ac:dyDescent="0.3">
      <c r="A1650" t="s">
        <v>2741</v>
      </c>
      <c r="E1650" t="s">
        <v>2618</v>
      </c>
      <c r="H1650" t="s">
        <v>127</v>
      </c>
      <c r="J1650" s="23">
        <v>556009300085</v>
      </c>
      <c r="K1650">
        <v>615</v>
      </c>
      <c r="L1650" t="s">
        <v>2743</v>
      </c>
      <c r="M1650">
        <v>200912</v>
      </c>
      <c r="O1650">
        <v>0</v>
      </c>
      <c r="P1650" t="s">
        <v>230</v>
      </c>
      <c r="Q1650" t="s">
        <v>124</v>
      </c>
      <c r="S1650">
        <v>0</v>
      </c>
      <c r="U1650" t="s">
        <v>132</v>
      </c>
      <c r="V1650" s="22">
        <v>25067.51</v>
      </c>
    </row>
    <row r="1651" spans="1:22" x14ac:dyDescent="0.3">
      <c r="A1651" t="s">
        <v>2744</v>
      </c>
      <c r="E1651" t="s">
        <v>191</v>
      </c>
      <c r="H1651" t="s">
        <v>127</v>
      </c>
      <c r="J1651" s="23">
        <v>456009300150</v>
      </c>
      <c r="K1651">
        <v>615</v>
      </c>
      <c r="L1651" t="s">
        <v>2745</v>
      </c>
      <c r="M1651">
        <v>201410</v>
      </c>
      <c r="O1651">
        <v>0</v>
      </c>
      <c r="P1651" t="s">
        <v>230</v>
      </c>
      <c r="Q1651">
        <v>20310</v>
      </c>
      <c r="S1651">
        <v>0</v>
      </c>
      <c r="U1651" t="s">
        <v>132</v>
      </c>
      <c r="V1651" s="22">
        <v>732829.55</v>
      </c>
    </row>
    <row r="1652" spans="1:22" x14ac:dyDescent="0.3">
      <c r="A1652" t="s">
        <v>2744</v>
      </c>
      <c r="E1652" t="s">
        <v>191</v>
      </c>
      <c r="H1652" t="s">
        <v>127</v>
      </c>
      <c r="J1652" s="23">
        <v>456009300150</v>
      </c>
      <c r="K1652">
        <v>840</v>
      </c>
      <c r="L1652" t="s">
        <v>2746</v>
      </c>
      <c r="M1652">
        <v>201410</v>
      </c>
      <c r="O1652">
        <v>0</v>
      </c>
      <c r="P1652" t="s">
        <v>230</v>
      </c>
      <c r="Q1652">
        <v>20310</v>
      </c>
      <c r="S1652">
        <v>0</v>
      </c>
      <c r="U1652" t="s">
        <v>132</v>
      </c>
      <c r="V1652" s="22">
        <v>1172.02</v>
      </c>
    </row>
    <row r="1653" spans="1:22" x14ac:dyDescent="0.3">
      <c r="A1653" t="s">
        <v>2744</v>
      </c>
      <c r="E1653" t="s">
        <v>191</v>
      </c>
      <c r="H1653" t="s">
        <v>127</v>
      </c>
      <c r="J1653" s="23">
        <v>556009300150</v>
      </c>
      <c r="K1653">
        <v>615</v>
      </c>
      <c r="L1653" t="s">
        <v>2747</v>
      </c>
      <c r="M1653">
        <v>201410</v>
      </c>
      <c r="O1653">
        <v>0</v>
      </c>
      <c r="P1653" t="s">
        <v>230</v>
      </c>
      <c r="Q1653" t="s">
        <v>124</v>
      </c>
      <c r="S1653">
        <v>0</v>
      </c>
      <c r="U1653" t="s">
        <v>132</v>
      </c>
      <c r="V1653" s="22">
        <v>181391.78</v>
      </c>
    </row>
    <row r="1654" spans="1:22" x14ac:dyDescent="0.3">
      <c r="A1654" t="s">
        <v>2744</v>
      </c>
      <c r="E1654" t="s">
        <v>191</v>
      </c>
      <c r="H1654" t="s">
        <v>127</v>
      </c>
      <c r="J1654" s="23">
        <v>556009300150</v>
      </c>
      <c r="K1654">
        <v>840</v>
      </c>
      <c r="L1654" t="s">
        <v>2748</v>
      </c>
      <c r="M1654">
        <v>201410</v>
      </c>
      <c r="O1654">
        <v>0</v>
      </c>
      <c r="P1654" t="s">
        <v>230</v>
      </c>
      <c r="Q1654" t="s">
        <v>124</v>
      </c>
      <c r="S1654">
        <v>0</v>
      </c>
      <c r="U1654" t="s">
        <v>132</v>
      </c>
      <c r="V1654">
        <v>290.44</v>
      </c>
    </row>
    <row r="1655" spans="1:22" x14ac:dyDescent="0.3">
      <c r="A1655" t="s">
        <v>2749</v>
      </c>
      <c r="E1655" t="s">
        <v>2750</v>
      </c>
      <c r="H1655" t="s">
        <v>127</v>
      </c>
      <c r="J1655" s="23">
        <v>552009300220</v>
      </c>
      <c r="K1655">
        <v>779</v>
      </c>
      <c r="L1655" t="s">
        <v>2751</v>
      </c>
      <c r="M1655">
        <v>201312</v>
      </c>
      <c r="O1655">
        <v>0</v>
      </c>
      <c r="P1655" t="s">
        <v>230</v>
      </c>
      <c r="Q1655" t="s">
        <v>124</v>
      </c>
      <c r="S1655">
        <v>0</v>
      </c>
      <c r="V1655" s="22">
        <v>2347.46</v>
      </c>
    </row>
    <row r="1656" spans="1:22" x14ac:dyDescent="0.3">
      <c r="A1656" t="s">
        <v>2752</v>
      </c>
      <c r="E1656" t="s">
        <v>2750</v>
      </c>
      <c r="H1656" t="s">
        <v>127</v>
      </c>
      <c r="J1656" s="23">
        <v>452009300220</v>
      </c>
      <c r="K1656">
        <v>779</v>
      </c>
      <c r="L1656" t="s">
        <v>2753</v>
      </c>
      <c r="M1656">
        <v>201312</v>
      </c>
      <c r="O1656">
        <v>0</v>
      </c>
      <c r="P1656" t="s">
        <v>230</v>
      </c>
      <c r="Q1656">
        <v>20310</v>
      </c>
      <c r="S1656">
        <v>0</v>
      </c>
      <c r="V1656" s="22">
        <v>9472.56</v>
      </c>
    </row>
    <row r="1657" spans="1:22" x14ac:dyDescent="0.3">
      <c r="A1657" t="s">
        <v>2754</v>
      </c>
      <c r="E1657" t="s">
        <v>241</v>
      </c>
      <c r="H1657" t="s">
        <v>127</v>
      </c>
      <c r="J1657" s="23">
        <v>452009300203</v>
      </c>
      <c r="K1657">
        <v>779</v>
      </c>
      <c r="L1657" t="s">
        <v>2755</v>
      </c>
      <c r="M1657">
        <v>201201</v>
      </c>
      <c r="O1657">
        <v>0</v>
      </c>
      <c r="P1657" t="s">
        <v>230</v>
      </c>
      <c r="Q1657">
        <v>20310</v>
      </c>
      <c r="S1657">
        <v>0</v>
      </c>
      <c r="V1657" s="22">
        <v>103844.58</v>
      </c>
    </row>
    <row r="1658" spans="1:22" x14ac:dyDescent="0.3">
      <c r="A1658" t="s">
        <v>2756</v>
      </c>
      <c r="E1658" t="s">
        <v>2702</v>
      </c>
      <c r="H1658" t="s">
        <v>127</v>
      </c>
      <c r="J1658" s="23">
        <v>452009300225</v>
      </c>
      <c r="K1658">
        <v>779</v>
      </c>
      <c r="L1658" t="s">
        <v>2757</v>
      </c>
      <c r="M1658">
        <v>201312</v>
      </c>
      <c r="O1658">
        <v>0</v>
      </c>
      <c r="P1658" t="s">
        <v>230</v>
      </c>
      <c r="Q1658">
        <v>20310</v>
      </c>
      <c r="S1658">
        <v>0</v>
      </c>
      <c r="V1658" s="22">
        <v>5635.76</v>
      </c>
    </row>
    <row r="1659" spans="1:22" x14ac:dyDescent="0.3">
      <c r="A1659" t="s">
        <v>2758</v>
      </c>
      <c r="E1659" t="s">
        <v>241</v>
      </c>
      <c r="H1659" t="s">
        <v>127</v>
      </c>
      <c r="J1659" s="23">
        <v>556009300092</v>
      </c>
      <c r="K1659">
        <v>188</v>
      </c>
      <c r="L1659" t="s">
        <v>2759</v>
      </c>
      <c r="M1659">
        <v>201012</v>
      </c>
      <c r="O1659">
        <v>0</v>
      </c>
      <c r="P1659" t="s">
        <v>230</v>
      </c>
      <c r="Q1659" t="s">
        <v>124</v>
      </c>
      <c r="S1659">
        <v>0</v>
      </c>
      <c r="U1659" t="s">
        <v>132</v>
      </c>
      <c r="V1659" s="22">
        <v>40502.49</v>
      </c>
    </row>
    <row r="1660" spans="1:22" x14ac:dyDescent="0.3">
      <c r="A1660" t="s">
        <v>2760</v>
      </c>
      <c r="E1660" t="s">
        <v>241</v>
      </c>
      <c r="H1660" t="s">
        <v>127</v>
      </c>
      <c r="J1660" s="23">
        <v>456009300092</v>
      </c>
      <c r="K1660">
        <v>188</v>
      </c>
      <c r="L1660" t="s">
        <v>2761</v>
      </c>
      <c r="M1660">
        <v>201012</v>
      </c>
      <c r="O1660">
        <v>0</v>
      </c>
      <c r="P1660" t="s">
        <v>230</v>
      </c>
      <c r="Q1660">
        <v>20310</v>
      </c>
      <c r="S1660">
        <v>0</v>
      </c>
      <c r="U1660" t="s">
        <v>132</v>
      </c>
      <c r="V1660" s="22">
        <v>163437.53</v>
      </c>
    </row>
    <row r="1661" spans="1:22" x14ac:dyDescent="0.3">
      <c r="A1661" t="s">
        <v>2762</v>
      </c>
      <c r="E1661" t="s">
        <v>2763</v>
      </c>
      <c r="H1661" t="s">
        <v>127</v>
      </c>
      <c r="J1661" s="23">
        <v>452009300044</v>
      </c>
      <c r="K1661">
        <v>763</v>
      </c>
      <c r="L1661" t="s">
        <v>2764</v>
      </c>
      <c r="M1661">
        <v>199301</v>
      </c>
      <c r="O1661">
        <v>0</v>
      </c>
      <c r="P1661" t="s">
        <v>230</v>
      </c>
      <c r="Q1661">
        <v>20310</v>
      </c>
      <c r="S1661">
        <v>0</v>
      </c>
      <c r="V1661" s="22">
        <v>11368.1</v>
      </c>
    </row>
    <row r="1662" spans="1:22" x14ac:dyDescent="0.3">
      <c r="A1662" t="s">
        <v>2762</v>
      </c>
      <c r="E1662" t="s">
        <v>2763</v>
      </c>
      <c r="H1662" t="s">
        <v>127</v>
      </c>
      <c r="J1662" s="23">
        <v>552009300044</v>
      </c>
      <c r="K1662">
        <v>763</v>
      </c>
      <c r="L1662" t="s">
        <v>2765</v>
      </c>
      <c r="M1662">
        <v>199301</v>
      </c>
      <c r="O1662">
        <v>0</v>
      </c>
      <c r="P1662" t="s">
        <v>230</v>
      </c>
      <c r="Q1662" t="s">
        <v>124</v>
      </c>
      <c r="S1662">
        <v>0</v>
      </c>
      <c r="V1662" s="22">
        <v>2818</v>
      </c>
    </row>
    <row r="1663" spans="1:22" x14ac:dyDescent="0.3">
      <c r="A1663" t="s">
        <v>2766</v>
      </c>
      <c r="E1663" t="s">
        <v>191</v>
      </c>
      <c r="H1663" t="s">
        <v>127</v>
      </c>
      <c r="J1663" s="23">
        <v>452009300248</v>
      </c>
      <c r="K1663">
        <v>768</v>
      </c>
      <c r="L1663" t="s">
        <v>2767</v>
      </c>
      <c r="M1663">
        <v>201406</v>
      </c>
      <c r="O1663">
        <v>0</v>
      </c>
      <c r="P1663" t="s">
        <v>230</v>
      </c>
      <c r="Q1663">
        <v>20310</v>
      </c>
      <c r="S1663">
        <v>0</v>
      </c>
      <c r="V1663" s="22">
        <v>25817.1</v>
      </c>
    </row>
    <row r="1664" spans="1:22" x14ac:dyDescent="0.3">
      <c r="A1664" t="s">
        <v>2766</v>
      </c>
      <c r="E1664" t="s">
        <v>191</v>
      </c>
      <c r="H1664" t="s">
        <v>127</v>
      </c>
      <c r="J1664" s="23">
        <v>552009300248</v>
      </c>
      <c r="K1664">
        <v>768</v>
      </c>
      <c r="L1664" t="s">
        <v>2768</v>
      </c>
      <c r="M1664">
        <v>201406</v>
      </c>
      <c r="O1664">
        <v>0</v>
      </c>
      <c r="P1664" t="s">
        <v>230</v>
      </c>
      <c r="Q1664" t="s">
        <v>124</v>
      </c>
      <c r="S1664">
        <v>0</v>
      </c>
      <c r="V1664" s="22">
        <v>6397.9</v>
      </c>
    </row>
    <row r="1665" spans="1:22" x14ac:dyDescent="0.3">
      <c r="A1665" t="s">
        <v>2769</v>
      </c>
      <c r="H1665" t="s">
        <v>127</v>
      </c>
      <c r="J1665" s="23">
        <v>452009300119</v>
      </c>
      <c r="K1665">
        <v>763</v>
      </c>
      <c r="L1665" t="s">
        <v>2770</v>
      </c>
      <c r="M1665">
        <v>200612</v>
      </c>
      <c r="O1665">
        <v>0</v>
      </c>
      <c r="P1665" t="s">
        <v>230</v>
      </c>
      <c r="Q1665">
        <v>20310</v>
      </c>
      <c r="S1665">
        <v>0</v>
      </c>
      <c r="V1665" s="22">
        <v>16222.35</v>
      </c>
    </row>
    <row r="1666" spans="1:22" x14ac:dyDescent="0.3">
      <c r="A1666" t="s">
        <v>2769</v>
      </c>
      <c r="H1666" t="s">
        <v>127</v>
      </c>
      <c r="J1666" s="23">
        <v>552009300119</v>
      </c>
      <c r="K1666">
        <v>763</v>
      </c>
      <c r="L1666" t="s">
        <v>2771</v>
      </c>
      <c r="M1666">
        <v>200612</v>
      </c>
      <c r="O1666">
        <v>0</v>
      </c>
      <c r="P1666" t="s">
        <v>230</v>
      </c>
      <c r="Q1666" t="s">
        <v>124</v>
      </c>
      <c r="S1666">
        <v>0</v>
      </c>
      <c r="V1666" s="22">
        <v>4021</v>
      </c>
    </row>
    <row r="1667" spans="1:22" x14ac:dyDescent="0.3">
      <c r="A1667" t="s">
        <v>2772</v>
      </c>
      <c r="E1667" t="s">
        <v>2773</v>
      </c>
      <c r="H1667" t="s">
        <v>127</v>
      </c>
      <c r="J1667" s="23">
        <v>452009300186</v>
      </c>
      <c r="K1667">
        <v>779</v>
      </c>
      <c r="L1667" t="s">
        <v>2774</v>
      </c>
      <c r="M1667">
        <v>201101</v>
      </c>
      <c r="O1667">
        <v>0</v>
      </c>
      <c r="P1667" t="s">
        <v>230</v>
      </c>
      <c r="Q1667">
        <v>20310</v>
      </c>
      <c r="S1667">
        <v>0</v>
      </c>
      <c r="V1667" s="22">
        <v>3497.74</v>
      </c>
    </row>
    <row r="1668" spans="1:22" x14ac:dyDescent="0.3">
      <c r="A1668" t="s">
        <v>2775</v>
      </c>
      <c r="E1668" t="s">
        <v>241</v>
      </c>
      <c r="H1668" t="s">
        <v>127</v>
      </c>
      <c r="J1668" s="23">
        <v>456009300056</v>
      </c>
      <c r="K1668">
        <v>615</v>
      </c>
      <c r="L1668" t="s">
        <v>2776</v>
      </c>
      <c r="M1668">
        <v>200812</v>
      </c>
      <c r="O1668">
        <v>0</v>
      </c>
      <c r="P1668" t="s">
        <v>230</v>
      </c>
      <c r="Q1668">
        <v>20310</v>
      </c>
      <c r="S1668">
        <v>0</v>
      </c>
      <c r="U1668" t="s">
        <v>132</v>
      </c>
      <c r="V1668" s="22">
        <v>162734.01</v>
      </c>
    </row>
    <row r="1669" spans="1:22" x14ac:dyDescent="0.3">
      <c r="A1669" t="s">
        <v>2775</v>
      </c>
      <c r="E1669" t="s">
        <v>241</v>
      </c>
      <c r="H1669" t="s">
        <v>127</v>
      </c>
      <c r="J1669" s="23">
        <v>556009300034</v>
      </c>
      <c r="K1669">
        <v>615</v>
      </c>
      <c r="L1669" t="s">
        <v>2777</v>
      </c>
      <c r="M1669">
        <v>199601</v>
      </c>
      <c r="O1669">
        <v>0</v>
      </c>
      <c r="P1669" t="s">
        <v>230</v>
      </c>
      <c r="Q1669" t="s">
        <v>124</v>
      </c>
      <c r="S1669">
        <v>0</v>
      </c>
      <c r="U1669" t="s">
        <v>132</v>
      </c>
      <c r="V1669">
        <v>927.89</v>
      </c>
    </row>
    <row r="1670" spans="1:22" x14ac:dyDescent="0.3">
      <c r="A1670" t="s">
        <v>2775</v>
      </c>
      <c r="E1670" t="s">
        <v>241</v>
      </c>
      <c r="H1670" t="s">
        <v>127</v>
      </c>
      <c r="J1670" s="23">
        <v>556009300056</v>
      </c>
      <c r="K1670">
        <v>615</v>
      </c>
      <c r="L1670" t="s">
        <v>2778</v>
      </c>
      <c r="M1670">
        <v>200812</v>
      </c>
      <c r="O1670">
        <v>0</v>
      </c>
      <c r="P1670" t="s">
        <v>230</v>
      </c>
      <c r="Q1670" t="s">
        <v>124</v>
      </c>
      <c r="S1670">
        <v>0</v>
      </c>
      <c r="U1670" t="s">
        <v>132</v>
      </c>
      <c r="V1670" s="22">
        <v>33257.67</v>
      </c>
    </row>
    <row r="1671" spans="1:22" x14ac:dyDescent="0.3">
      <c r="A1671" t="s">
        <v>2779</v>
      </c>
      <c r="E1671" t="s">
        <v>241</v>
      </c>
      <c r="H1671" t="s">
        <v>127</v>
      </c>
      <c r="J1671" s="23">
        <v>456009300035</v>
      </c>
      <c r="K1671">
        <v>80</v>
      </c>
      <c r="L1671" t="s">
        <v>2780</v>
      </c>
      <c r="M1671">
        <v>198809</v>
      </c>
      <c r="O1671">
        <v>0</v>
      </c>
      <c r="P1671" t="s">
        <v>230</v>
      </c>
      <c r="Q1671">
        <v>20310</v>
      </c>
      <c r="S1671">
        <v>1</v>
      </c>
      <c r="U1671" t="s">
        <v>132</v>
      </c>
      <c r="V1671" s="22">
        <v>1314219.8700000001</v>
      </c>
    </row>
    <row r="1672" spans="1:22" x14ac:dyDescent="0.3">
      <c r="A1672" t="s">
        <v>2779</v>
      </c>
      <c r="E1672" t="s">
        <v>241</v>
      </c>
      <c r="H1672" t="s">
        <v>127</v>
      </c>
      <c r="J1672" s="23">
        <v>556009300035</v>
      </c>
      <c r="K1672">
        <v>80</v>
      </c>
      <c r="L1672" t="s">
        <v>2781</v>
      </c>
      <c r="M1672">
        <v>198809</v>
      </c>
      <c r="O1672">
        <v>0</v>
      </c>
      <c r="P1672" t="s">
        <v>230</v>
      </c>
      <c r="Q1672" t="s">
        <v>124</v>
      </c>
      <c r="S1672">
        <v>1</v>
      </c>
      <c r="U1672" t="s">
        <v>132</v>
      </c>
      <c r="V1672" s="22">
        <v>325722</v>
      </c>
    </row>
    <row r="1673" spans="1:22" x14ac:dyDescent="0.3">
      <c r="A1673" t="s">
        <v>2782</v>
      </c>
      <c r="E1673" t="s">
        <v>241</v>
      </c>
      <c r="H1673" t="s">
        <v>127</v>
      </c>
      <c r="J1673" s="23">
        <v>456009300035</v>
      </c>
      <c r="K1673">
        <v>5</v>
      </c>
      <c r="L1673" t="s">
        <v>2783</v>
      </c>
      <c r="M1673">
        <v>198809</v>
      </c>
      <c r="O1673">
        <v>0</v>
      </c>
      <c r="P1673" t="s">
        <v>230</v>
      </c>
      <c r="Q1673">
        <v>20310</v>
      </c>
      <c r="S1673">
        <v>1</v>
      </c>
      <c r="U1673" t="s">
        <v>132</v>
      </c>
      <c r="V1673" s="22">
        <v>750982.64</v>
      </c>
    </row>
    <row r="1674" spans="1:22" x14ac:dyDescent="0.3">
      <c r="A1674" t="s">
        <v>2782</v>
      </c>
      <c r="E1674" t="s">
        <v>241</v>
      </c>
      <c r="H1674" t="s">
        <v>127</v>
      </c>
      <c r="J1674" s="23">
        <v>556009300035</v>
      </c>
      <c r="K1674">
        <v>5</v>
      </c>
      <c r="L1674" t="s">
        <v>2784</v>
      </c>
      <c r="M1674">
        <v>198809</v>
      </c>
      <c r="O1674">
        <v>0</v>
      </c>
      <c r="P1674" t="s">
        <v>230</v>
      </c>
      <c r="Q1674" t="s">
        <v>124</v>
      </c>
      <c r="S1674">
        <v>1</v>
      </c>
      <c r="U1674" t="s">
        <v>132</v>
      </c>
      <c r="V1674" s="22">
        <v>186127</v>
      </c>
    </row>
    <row r="1675" spans="1:22" x14ac:dyDescent="0.3">
      <c r="A1675" t="s">
        <v>2785</v>
      </c>
      <c r="E1675" t="s">
        <v>241</v>
      </c>
      <c r="H1675" t="s">
        <v>127</v>
      </c>
      <c r="J1675" s="23">
        <v>456009300035</v>
      </c>
      <c r="K1675">
        <v>82</v>
      </c>
      <c r="L1675" t="s">
        <v>2786</v>
      </c>
      <c r="M1675">
        <v>198809</v>
      </c>
      <c r="O1675">
        <v>0</v>
      </c>
      <c r="P1675" t="s">
        <v>230</v>
      </c>
      <c r="Q1675">
        <v>20310</v>
      </c>
      <c r="S1675">
        <v>1</v>
      </c>
      <c r="U1675" t="s">
        <v>132</v>
      </c>
      <c r="V1675" s="22">
        <v>1942655.23</v>
      </c>
    </row>
    <row r="1676" spans="1:22" x14ac:dyDescent="0.3">
      <c r="A1676" t="s">
        <v>2785</v>
      </c>
      <c r="E1676" t="s">
        <v>241</v>
      </c>
      <c r="H1676" t="s">
        <v>127</v>
      </c>
      <c r="J1676" s="23">
        <v>556009300035</v>
      </c>
      <c r="K1676">
        <v>82</v>
      </c>
      <c r="L1676" t="s">
        <v>2787</v>
      </c>
      <c r="M1676">
        <v>198809</v>
      </c>
      <c r="O1676">
        <v>0</v>
      </c>
      <c r="P1676" t="s">
        <v>230</v>
      </c>
      <c r="Q1676" t="s">
        <v>124</v>
      </c>
      <c r="S1676">
        <v>1</v>
      </c>
      <c r="U1676" t="s">
        <v>132</v>
      </c>
      <c r="V1676" s="22">
        <v>481477</v>
      </c>
    </row>
    <row r="1677" spans="1:22" x14ac:dyDescent="0.3">
      <c r="A1677" t="s">
        <v>2788</v>
      </c>
      <c r="E1677" t="s">
        <v>241</v>
      </c>
      <c r="H1677" t="s">
        <v>127</v>
      </c>
      <c r="J1677" s="23">
        <v>456009300035</v>
      </c>
      <c r="K1677">
        <v>84</v>
      </c>
      <c r="L1677" t="s">
        <v>2789</v>
      </c>
      <c r="M1677">
        <v>198809</v>
      </c>
      <c r="O1677">
        <v>0</v>
      </c>
      <c r="P1677" t="s">
        <v>230</v>
      </c>
      <c r="Q1677">
        <v>20310</v>
      </c>
      <c r="S1677">
        <v>1</v>
      </c>
      <c r="U1677" t="s">
        <v>132</v>
      </c>
      <c r="V1677" s="22">
        <v>2288984.67</v>
      </c>
    </row>
    <row r="1678" spans="1:22" x14ac:dyDescent="0.3">
      <c r="A1678" t="s">
        <v>2788</v>
      </c>
      <c r="E1678" t="s">
        <v>241</v>
      </c>
      <c r="H1678" t="s">
        <v>127</v>
      </c>
      <c r="J1678" s="23">
        <v>556009300035</v>
      </c>
      <c r="K1678">
        <v>84</v>
      </c>
      <c r="L1678" t="s">
        <v>2790</v>
      </c>
      <c r="M1678">
        <v>198809</v>
      </c>
      <c r="O1678">
        <v>0</v>
      </c>
      <c r="P1678" t="s">
        <v>230</v>
      </c>
      <c r="Q1678" t="s">
        <v>124</v>
      </c>
      <c r="S1678">
        <v>1</v>
      </c>
      <c r="U1678" t="s">
        <v>132</v>
      </c>
      <c r="V1678" s="22">
        <v>567312</v>
      </c>
    </row>
    <row r="1679" spans="1:22" x14ac:dyDescent="0.3">
      <c r="A1679" t="s">
        <v>2791</v>
      </c>
      <c r="E1679" t="s">
        <v>2792</v>
      </c>
      <c r="H1679" t="s">
        <v>127</v>
      </c>
      <c r="J1679" s="23">
        <v>456009300035</v>
      </c>
      <c r="K1679">
        <v>190</v>
      </c>
      <c r="L1679" t="s">
        <v>2793</v>
      </c>
      <c r="M1679">
        <v>199601</v>
      </c>
      <c r="O1679">
        <v>0</v>
      </c>
      <c r="P1679" t="s">
        <v>230</v>
      </c>
      <c r="Q1679">
        <v>20310</v>
      </c>
      <c r="S1679">
        <v>1</v>
      </c>
      <c r="U1679" t="s">
        <v>132</v>
      </c>
      <c r="V1679" s="22">
        <v>3365157.18</v>
      </c>
    </row>
    <row r="1680" spans="1:22" x14ac:dyDescent="0.3">
      <c r="A1680" t="s">
        <v>2791</v>
      </c>
      <c r="E1680" t="s">
        <v>2792</v>
      </c>
      <c r="H1680" t="s">
        <v>127</v>
      </c>
      <c r="J1680" s="23">
        <v>556009300035</v>
      </c>
      <c r="K1680">
        <v>190</v>
      </c>
      <c r="L1680" t="s">
        <v>2794</v>
      </c>
      <c r="M1680">
        <v>199601</v>
      </c>
      <c r="O1680">
        <v>0</v>
      </c>
      <c r="P1680" t="s">
        <v>230</v>
      </c>
      <c r="Q1680" t="s">
        <v>124</v>
      </c>
      <c r="S1680">
        <v>1</v>
      </c>
      <c r="U1680" t="s">
        <v>132</v>
      </c>
      <c r="V1680" s="22">
        <v>834052.32</v>
      </c>
    </row>
    <row r="1681" spans="1:22" x14ac:dyDescent="0.3">
      <c r="A1681" t="s">
        <v>2795</v>
      </c>
      <c r="E1681" t="s">
        <v>241</v>
      </c>
      <c r="H1681" t="s">
        <v>127</v>
      </c>
      <c r="J1681" s="23">
        <v>456009300056</v>
      </c>
      <c r="K1681">
        <v>210</v>
      </c>
      <c r="L1681" t="s">
        <v>2796</v>
      </c>
      <c r="M1681">
        <v>200812</v>
      </c>
      <c r="O1681">
        <v>0</v>
      </c>
      <c r="P1681" t="s">
        <v>230</v>
      </c>
      <c r="Q1681">
        <v>20310</v>
      </c>
      <c r="S1681">
        <v>0</v>
      </c>
      <c r="U1681" t="s">
        <v>132</v>
      </c>
      <c r="V1681" s="22">
        <v>911628.33</v>
      </c>
    </row>
    <row r="1682" spans="1:22" x14ac:dyDescent="0.3">
      <c r="A1682" t="s">
        <v>2795</v>
      </c>
      <c r="E1682" t="s">
        <v>241</v>
      </c>
      <c r="H1682" t="s">
        <v>127</v>
      </c>
      <c r="J1682" s="23">
        <v>556009300056</v>
      </c>
      <c r="K1682">
        <v>210</v>
      </c>
      <c r="L1682" t="s">
        <v>2797</v>
      </c>
      <c r="M1682">
        <v>200812</v>
      </c>
      <c r="O1682">
        <v>0</v>
      </c>
      <c r="P1682" t="s">
        <v>230</v>
      </c>
      <c r="Q1682" t="s">
        <v>124</v>
      </c>
      <c r="S1682">
        <v>0</v>
      </c>
      <c r="U1682" t="s">
        <v>132</v>
      </c>
      <c r="V1682" s="22">
        <v>201251.04</v>
      </c>
    </row>
    <row r="1683" spans="1:22" x14ac:dyDescent="0.3">
      <c r="A1683" t="s">
        <v>2798</v>
      </c>
      <c r="E1683" t="s">
        <v>241</v>
      </c>
      <c r="H1683" t="s">
        <v>127</v>
      </c>
      <c r="J1683" s="23">
        <v>456009300035</v>
      </c>
      <c r="K1683">
        <v>240</v>
      </c>
      <c r="L1683" t="s">
        <v>2799</v>
      </c>
      <c r="M1683">
        <v>198809</v>
      </c>
      <c r="O1683">
        <v>0</v>
      </c>
      <c r="P1683" t="s">
        <v>230</v>
      </c>
      <c r="Q1683">
        <v>20310</v>
      </c>
      <c r="S1683">
        <v>1</v>
      </c>
      <c r="U1683" t="s">
        <v>132</v>
      </c>
      <c r="V1683" s="22">
        <v>189999.52</v>
      </c>
    </row>
    <row r="1684" spans="1:22" x14ac:dyDescent="0.3">
      <c r="A1684" t="s">
        <v>2798</v>
      </c>
      <c r="E1684" t="s">
        <v>241</v>
      </c>
      <c r="H1684" t="s">
        <v>127</v>
      </c>
      <c r="J1684" s="23">
        <v>556009300035</v>
      </c>
      <c r="K1684">
        <v>240</v>
      </c>
      <c r="L1684" t="s">
        <v>2800</v>
      </c>
      <c r="M1684">
        <v>198809</v>
      </c>
      <c r="O1684">
        <v>0</v>
      </c>
      <c r="P1684" t="s">
        <v>230</v>
      </c>
      <c r="Q1684" t="s">
        <v>124</v>
      </c>
      <c r="S1684">
        <v>1</v>
      </c>
      <c r="U1684" t="s">
        <v>132</v>
      </c>
      <c r="V1684" s="22">
        <v>47090</v>
      </c>
    </row>
    <row r="1685" spans="1:22" x14ac:dyDescent="0.3">
      <c r="A1685" t="s">
        <v>2801</v>
      </c>
      <c r="E1685" t="s">
        <v>241</v>
      </c>
      <c r="H1685" t="s">
        <v>127</v>
      </c>
      <c r="J1685" s="23">
        <v>456009300035</v>
      </c>
      <c r="K1685">
        <v>270</v>
      </c>
      <c r="L1685" t="s">
        <v>2802</v>
      </c>
      <c r="M1685">
        <v>198809</v>
      </c>
      <c r="O1685">
        <v>0</v>
      </c>
      <c r="P1685" t="s">
        <v>230</v>
      </c>
      <c r="Q1685">
        <v>20310</v>
      </c>
      <c r="S1685">
        <v>1</v>
      </c>
      <c r="U1685" t="s">
        <v>132</v>
      </c>
      <c r="V1685" s="22">
        <v>10903.89</v>
      </c>
    </row>
    <row r="1686" spans="1:22" x14ac:dyDescent="0.3">
      <c r="A1686" t="s">
        <v>2801</v>
      </c>
      <c r="E1686" t="s">
        <v>241</v>
      </c>
      <c r="H1686" t="s">
        <v>127</v>
      </c>
      <c r="J1686" s="23">
        <v>556009300035</v>
      </c>
      <c r="K1686">
        <v>270</v>
      </c>
      <c r="L1686" t="s">
        <v>2803</v>
      </c>
      <c r="M1686">
        <v>198809</v>
      </c>
      <c r="O1686">
        <v>0</v>
      </c>
      <c r="P1686" t="s">
        <v>230</v>
      </c>
      <c r="Q1686" t="s">
        <v>124</v>
      </c>
      <c r="S1686">
        <v>1</v>
      </c>
      <c r="U1686" t="s">
        <v>132</v>
      </c>
      <c r="V1686" s="22">
        <v>2703</v>
      </c>
    </row>
    <row r="1687" spans="1:22" x14ac:dyDescent="0.3">
      <c r="A1687" t="s">
        <v>2804</v>
      </c>
      <c r="E1687" t="s">
        <v>241</v>
      </c>
      <c r="H1687" t="s">
        <v>127</v>
      </c>
      <c r="J1687" s="23">
        <v>456009300034</v>
      </c>
      <c r="K1687">
        <v>270</v>
      </c>
      <c r="L1687" t="s">
        <v>2805</v>
      </c>
      <c r="M1687">
        <v>199601</v>
      </c>
      <c r="O1687">
        <v>0</v>
      </c>
      <c r="P1687" t="s">
        <v>230</v>
      </c>
      <c r="Q1687">
        <v>20310</v>
      </c>
      <c r="S1687">
        <v>1</v>
      </c>
      <c r="U1687" t="s">
        <v>132</v>
      </c>
      <c r="V1687" s="22">
        <v>7691.88</v>
      </c>
    </row>
    <row r="1688" spans="1:22" x14ac:dyDescent="0.3">
      <c r="A1688" t="s">
        <v>2804</v>
      </c>
      <c r="E1688" t="s">
        <v>241</v>
      </c>
      <c r="H1688" t="s">
        <v>127</v>
      </c>
      <c r="J1688" s="23">
        <v>556009300034</v>
      </c>
      <c r="K1688">
        <v>270</v>
      </c>
      <c r="L1688" t="s">
        <v>2806</v>
      </c>
      <c r="M1688">
        <v>199601</v>
      </c>
      <c r="O1688">
        <v>0</v>
      </c>
      <c r="P1688" t="s">
        <v>230</v>
      </c>
      <c r="Q1688" t="s">
        <v>124</v>
      </c>
      <c r="S1688">
        <v>1</v>
      </c>
      <c r="U1688" t="s">
        <v>132</v>
      </c>
      <c r="V1688" s="22">
        <v>1907</v>
      </c>
    </row>
    <row r="1689" spans="1:22" x14ac:dyDescent="0.3">
      <c r="A1689" t="s">
        <v>2807</v>
      </c>
      <c r="E1689" t="s">
        <v>241</v>
      </c>
      <c r="H1689" t="s">
        <v>127</v>
      </c>
      <c r="J1689" s="23">
        <v>456009300035</v>
      </c>
      <c r="K1689">
        <v>200</v>
      </c>
      <c r="L1689" t="s">
        <v>2808</v>
      </c>
      <c r="M1689">
        <v>199606</v>
      </c>
      <c r="O1689">
        <v>0</v>
      </c>
      <c r="P1689" t="s">
        <v>230</v>
      </c>
      <c r="Q1689">
        <v>20310</v>
      </c>
      <c r="S1689">
        <v>0</v>
      </c>
      <c r="U1689" t="s">
        <v>132</v>
      </c>
      <c r="V1689" s="22">
        <v>801400</v>
      </c>
    </row>
    <row r="1690" spans="1:22" x14ac:dyDescent="0.3">
      <c r="A1690" t="s">
        <v>2807</v>
      </c>
      <c r="E1690" t="s">
        <v>241</v>
      </c>
      <c r="H1690" t="s">
        <v>127</v>
      </c>
      <c r="J1690" s="23">
        <v>556009300035</v>
      </c>
      <c r="K1690">
        <v>200</v>
      </c>
      <c r="L1690" t="s">
        <v>2809</v>
      </c>
      <c r="M1690">
        <v>199606</v>
      </c>
      <c r="O1690">
        <v>0</v>
      </c>
      <c r="P1690" t="s">
        <v>230</v>
      </c>
      <c r="Q1690" t="s">
        <v>124</v>
      </c>
      <c r="S1690">
        <v>0</v>
      </c>
      <c r="U1690" t="s">
        <v>132</v>
      </c>
      <c r="V1690" s="22">
        <v>198600</v>
      </c>
    </row>
    <row r="1691" spans="1:22" x14ac:dyDescent="0.3">
      <c r="A1691" t="s">
        <v>2810</v>
      </c>
      <c r="E1691" t="s">
        <v>241</v>
      </c>
      <c r="H1691" t="s">
        <v>127</v>
      </c>
      <c r="J1691" s="23">
        <v>456009300035</v>
      </c>
      <c r="K1691">
        <v>615</v>
      </c>
      <c r="L1691" t="s">
        <v>2811</v>
      </c>
      <c r="M1691">
        <v>199606</v>
      </c>
      <c r="O1691">
        <v>0</v>
      </c>
      <c r="P1691" t="s">
        <v>230</v>
      </c>
      <c r="Q1691">
        <v>20310</v>
      </c>
      <c r="S1691">
        <v>12</v>
      </c>
      <c r="U1691" t="s">
        <v>132</v>
      </c>
      <c r="V1691" s="22">
        <v>27549259.609999999</v>
      </c>
    </row>
    <row r="1692" spans="1:22" x14ac:dyDescent="0.3">
      <c r="A1692" t="s">
        <v>2810</v>
      </c>
      <c r="E1692" t="s">
        <v>241</v>
      </c>
      <c r="H1692" t="s">
        <v>127</v>
      </c>
      <c r="J1692" s="23">
        <v>556009300035</v>
      </c>
      <c r="K1692">
        <v>615</v>
      </c>
      <c r="L1692" t="s">
        <v>2812</v>
      </c>
      <c r="M1692">
        <v>199606</v>
      </c>
      <c r="O1692">
        <v>0</v>
      </c>
      <c r="P1692" t="s">
        <v>230</v>
      </c>
      <c r="Q1692" t="s">
        <v>124</v>
      </c>
      <c r="S1692">
        <v>12</v>
      </c>
      <c r="U1692" t="s">
        <v>132</v>
      </c>
      <c r="V1692" s="22">
        <v>6827981</v>
      </c>
    </row>
    <row r="1693" spans="1:22" x14ac:dyDescent="0.3">
      <c r="A1693" t="s">
        <v>2813</v>
      </c>
      <c r="E1693" t="s">
        <v>241</v>
      </c>
      <c r="H1693" t="s">
        <v>127</v>
      </c>
      <c r="J1693" s="23">
        <v>456009300035</v>
      </c>
      <c r="K1693">
        <v>630</v>
      </c>
      <c r="L1693" t="s">
        <v>2814</v>
      </c>
      <c r="M1693">
        <v>199506</v>
      </c>
      <c r="O1693">
        <v>0</v>
      </c>
      <c r="P1693" t="s">
        <v>230</v>
      </c>
      <c r="Q1693">
        <v>20310</v>
      </c>
      <c r="S1693">
        <v>4</v>
      </c>
      <c r="U1693" t="s">
        <v>132</v>
      </c>
      <c r="V1693" s="22">
        <v>21532.3</v>
      </c>
    </row>
    <row r="1694" spans="1:22" x14ac:dyDescent="0.3">
      <c r="A1694" t="s">
        <v>2813</v>
      </c>
      <c r="E1694" t="s">
        <v>241</v>
      </c>
      <c r="H1694" t="s">
        <v>127</v>
      </c>
      <c r="J1694" s="23">
        <v>556009300035</v>
      </c>
      <c r="K1694">
        <v>630</v>
      </c>
      <c r="L1694" t="s">
        <v>2815</v>
      </c>
      <c r="M1694">
        <v>199506</v>
      </c>
      <c r="O1694">
        <v>0</v>
      </c>
      <c r="P1694" t="s">
        <v>230</v>
      </c>
      <c r="Q1694" t="s">
        <v>124</v>
      </c>
      <c r="S1694">
        <v>4</v>
      </c>
      <c r="U1694" t="s">
        <v>132</v>
      </c>
      <c r="V1694" s="22">
        <v>5337</v>
      </c>
    </row>
    <row r="1695" spans="1:22" x14ac:dyDescent="0.3">
      <c r="A1695" t="s">
        <v>2816</v>
      </c>
      <c r="E1695" t="s">
        <v>241</v>
      </c>
      <c r="H1695" t="s">
        <v>127</v>
      </c>
      <c r="J1695" s="23">
        <v>456009300035</v>
      </c>
      <c r="K1695">
        <v>670</v>
      </c>
      <c r="L1695" t="s">
        <v>2817</v>
      </c>
      <c r="M1695">
        <v>198809</v>
      </c>
      <c r="O1695">
        <v>0</v>
      </c>
      <c r="P1695" t="s">
        <v>230</v>
      </c>
      <c r="Q1695">
        <v>20310</v>
      </c>
      <c r="S1695">
        <v>1</v>
      </c>
      <c r="U1695" t="s">
        <v>132</v>
      </c>
      <c r="V1695" s="22">
        <v>1477.16</v>
      </c>
    </row>
    <row r="1696" spans="1:22" x14ac:dyDescent="0.3">
      <c r="A1696" t="s">
        <v>2818</v>
      </c>
      <c r="E1696" t="s">
        <v>241</v>
      </c>
      <c r="H1696" t="s">
        <v>127</v>
      </c>
      <c r="J1696" s="23">
        <v>456009300033</v>
      </c>
      <c r="K1696">
        <v>670</v>
      </c>
      <c r="L1696" t="s">
        <v>2819</v>
      </c>
      <c r="M1696">
        <v>199601</v>
      </c>
      <c r="O1696">
        <v>0</v>
      </c>
      <c r="P1696" t="s">
        <v>230</v>
      </c>
      <c r="Q1696">
        <v>20310</v>
      </c>
      <c r="S1696">
        <v>1</v>
      </c>
      <c r="U1696" t="s">
        <v>132</v>
      </c>
      <c r="V1696" s="22">
        <v>5541.3</v>
      </c>
    </row>
    <row r="1697" spans="1:22" x14ac:dyDescent="0.3">
      <c r="A1697" t="s">
        <v>2818</v>
      </c>
      <c r="E1697" t="s">
        <v>241</v>
      </c>
      <c r="H1697" t="s">
        <v>127</v>
      </c>
      <c r="J1697" s="23">
        <v>556009300033</v>
      </c>
      <c r="K1697">
        <v>670</v>
      </c>
      <c r="L1697" t="s">
        <v>2820</v>
      </c>
      <c r="M1697">
        <v>199601</v>
      </c>
      <c r="O1697">
        <v>0</v>
      </c>
      <c r="P1697" t="s">
        <v>230</v>
      </c>
      <c r="Q1697" t="s">
        <v>124</v>
      </c>
      <c r="S1697">
        <v>1</v>
      </c>
      <c r="U1697" t="s">
        <v>132</v>
      </c>
      <c r="V1697" s="22">
        <v>1373</v>
      </c>
    </row>
    <row r="1698" spans="1:22" x14ac:dyDescent="0.3">
      <c r="A1698" t="s">
        <v>2821</v>
      </c>
      <c r="E1698" t="s">
        <v>241</v>
      </c>
      <c r="H1698" t="s">
        <v>127</v>
      </c>
      <c r="J1698" s="23">
        <v>456009300034</v>
      </c>
      <c r="K1698">
        <v>670</v>
      </c>
      <c r="L1698" t="s">
        <v>2822</v>
      </c>
      <c r="M1698">
        <v>199601</v>
      </c>
      <c r="O1698">
        <v>0</v>
      </c>
      <c r="P1698" t="s">
        <v>230</v>
      </c>
      <c r="Q1698">
        <v>20310</v>
      </c>
      <c r="S1698">
        <v>1</v>
      </c>
      <c r="U1698" t="s">
        <v>132</v>
      </c>
      <c r="V1698" s="22">
        <v>3744.25</v>
      </c>
    </row>
    <row r="1699" spans="1:22" x14ac:dyDescent="0.3">
      <c r="A1699" t="s">
        <v>2823</v>
      </c>
      <c r="E1699" t="s">
        <v>241</v>
      </c>
      <c r="H1699" t="s">
        <v>127</v>
      </c>
      <c r="J1699" s="23">
        <v>456009300035</v>
      </c>
      <c r="K1699">
        <v>720</v>
      </c>
      <c r="L1699" t="s">
        <v>2824</v>
      </c>
      <c r="M1699">
        <v>198809</v>
      </c>
      <c r="O1699">
        <v>0</v>
      </c>
      <c r="P1699" t="s">
        <v>230</v>
      </c>
      <c r="Q1699">
        <v>20310</v>
      </c>
      <c r="S1699">
        <v>1</v>
      </c>
      <c r="U1699" t="s">
        <v>132</v>
      </c>
      <c r="V1699" s="22">
        <v>453556.92</v>
      </c>
    </row>
    <row r="1700" spans="1:22" x14ac:dyDescent="0.3">
      <c r="A1700" t="s">
        <v>2823</v>
      </c>
      <c r="E1700" t="s">
        <v>241</v>
      </c>
      <c r="H1700" t="s">
        <v>127</v>
      </c>
      <c r="J1700" s="23">
        <v>556009300035</v>
      </c>
      <c r="K1700">
        <v>720</v>
      </c>
      <c r="L1700" t="s">
        <v>2825</v>
      </c>
      <c r="M1700">
        <v>198809</v>
      </c>
      <c r="O1700">
        <v>0</v>
      </c>
      <c r="P1700" t="s">
        <v>230</v>
      </c>
      <c r="Q1700" t="s">
        <v>124</v>
      </c>
      <c r="S1700">
        <v>1</v>
      </c>
      <c r="U1700" t="s">
        <v>132</v>
      </c>
      <c r="V1700" s="22">
        <v>112411</v>
      </c>
    </row>
    <row r="1701" spans="1:22" x14ac:dyDescent="0.3">
      <c r="A1701" t="s">
        <v>2826</v>
      </c>
      <c r="E1701" t="s">
        <v>241</v>
      </c>
      <c r="H1701" t="s">
        <v>127</v>
      </c>
      <c r="J1701" s="23">
        <v>456009300035</v>
      </c>
      <c r="K1701">
        <v>790</v>
      </c>
      <c r="L1701" t="s">
        <v>2827</v>
      </c>
      <c r="M1701">
        <v>198809</v>
      </c>
      <c r="O1701">
        <v>0</v>
      </c>
      <c r="P1701" t="s">
        <v>230</v>
      </c>
      <c r="Q1701">
        <v>20310</v>
      </c>
      <c r="S1701">
        <v>1</v>
      </c>
      <c r="U1701" t="s">
        <v>132</v>
      </c>
      <c r="V1701" s="22">
        <v>1866710.02</v>
      </c>
    </row>
    <row r="1702" spans="1:22" x14ac:dyDescent="0.3">
      <c r="A1702" t="s">
        <v>2826</v>
      </c>
      <c r="E1702" t="s">
        <v>241</v>
      </c>
      <c r="H1702" t="s">
        <v>127</v>
      </c>
      <c r="J1702" s="23">
        <v>556009300035</v>
      </c>
      <c r="K1702">
        <v>790</v>
      </c>
      <c r="L1702" t="s">
        <v>2828</v>
      </c>
      <c r="M1702">
        <v>198809</v>
      </c>
      <c r="O1702">
        <v>0</v>
      </c>
      <c r="P1702" t="s">
        <v>230</v>
      </c>
      <c r="Q1702" t="s">
        <v>124</v>
      </c>
      <c r="S1702">
        <v>1</v>
      </c>
      <c r="U1702" t="s">
        <v>132</v>
      </c>
      <c r="V1702" s="22">
        <v>462654</v>
      </c>
    </row>
    <row r="1703" spans="1:22" x14ac:dyDescent="0.3">
      <c r="A1703" t="s">
        <v>2829</v>
      </c>
      <c r="E1703" t="s">
        <v>241</v>
      </c>
      <c r="H1703" t="s">
        <v>127</v>
      </c>
      <c r="J1703" s="23">
        <v>456009300037</v>
      </c>
      <c r="K1703">
        <v>615</v>
      </c>
      <c r="L1703" t="s">
        <v>2830</v>
      </c>
      <c r="M1703">
        <v>199209</v>
      </c>
      <c r="O1703">
        <v>0</v>
      </c>
      <c r="P1703" t="s">
        <v>230</v>
      </c>
      <c r="Q1703">
        <v>20310</v>
      </c>
      <c r="S1703">
        <v>1</v>
      </c>
      <c r="U1703" t="s">
        <v>132</v>
      </c>
      <c r="V1703" s="22">
        <v>561339.68999999994</v>
      </c>
    </row>
    <row r="1704" spans="1:22" x14ac:dyDescent="0.3">
      <c r="A1704" t="s">
        <v>2829</v>
      </c>
      <c r="E1704" t="s">
        <v>241</v>
      </c>
      <c r="H1704" t="s">
        <v>127</v>
      </c>
      <c r="J1704" s="23">
        <v>556009300037</v>
      </c>
      <c r="K1704">
        <v>615</v>
      </c>
      <c r="L1704" t="s">
        <v>2831</v>
      </c>
      <c r="M1704">
        <v>199209</v>
      </c>
      <c r="O1704">
        <v>0</v>
      </c>
      <c r="P1704" t="s">
        <v>230</v>
      </c>
      <c r="Q1704" t="s">
        <v>124</v>
      </c>
      <c r="S1704">
        <v>1</v>
      </c>
      <c r="U1704" t="s">
        <v>132</v>
      </c>
      <c r="V1704" s="22">
        <v>139083</v>
      </c>
    </row>
    <row r="1705" spans="1:22" x14ac:dyDescent="0.3">
      <c r="A1705" t="s">
        <v>2832</v>
      </c>
      <c r="E1705" t="s">
        <v>241</v>
      </c>
      <c r="H1705" t="s">
        <v>127</v>
      </c>
      <c r="J1705" s="23">
        <v>456009300037</v>
      </c>
      <c r="K1705">
        <v>84</v>
      </c>
      <c r="L1705" t="s">
        <v>2833</v>
      </c>
      <c r="M1705">
        <v>199209</v>
      </c>
      <c r="O1705">
        <v>0</v>
      </c>
      <c r="P1705" t="s">
        <v>230</v>
      </c>
      <c r="Q1705">
        <v>20310</v>
      </c>
      <c r="S1705">
        <v>1</v>
      </c>
      <c r="U1705" t="s">
        <v>132</v>
      </c>
      <c r="V1705" s="22">
        <v>82729.570000000007</v>
      </c>
    </row>
    <row r="1706" spans="1:22" x14ac:dyDescent="0.3">
      <c r="A1706" t="s">
        <v>2832</v>
      </c>
      <c r="E1706" t="s">
        <v>241</v>
      </c>
      <c r="H1706" t="s">
        <v>127</v>
      </c>
      <c r="J1706" s="23">
        <v>556009300037</v>
      </c>
      <c r="K1706">
        <v>84</v>
      </c>
      <c r="L1706" t="s">
        <v>2834</v>
      </c>
      <c r="M1706">
        <v>199209</v>
      </c>
      <c r="O1706">
        <v>0</v>
      </c>
      <c r="P1706" t="s">
        <v>230</v>
      </c>
      <c r="Q1706" t="s">
        <v>124</v>
      </c>
      <c r="S1706">
        <v>1</v>
      </c>
      <c r="U1706" t="s">
        <v>132</v>
      </c>
      <c r="V1706" s="22">
        <v>20504</v>
      </c>
    </row>
    <row r="1707" spans="1:22" x14ac:dyDescent="0.3">
      <c r="A1707" t="s">
        <v>2835</v>
      </c>
      <c r="E1707" t="s">
        <v>241</v>
      </c>
      <c r="H1707" t="s">
        <v>127</v>
      </c>
      <c r="J1707" s="23">
        <v>456009300037</v>
      </c>
      <c r="K1707">
        <v>190</v>
      </c>
      <c r="L1707" t="s">
        <v>2836</v>
      </c>
      <c r="M1707">
        <v>199209</v>
      </c>
      <c r="O1707">
        <v>0</v>
      </c>
      <c r="P1707" t="s">
        <v>230</v>
      </c>
      <c r="Q1707">
        <v>20310</v>
      </c>
      <c r="S1707">
        <v>1</v>
      </c>
      <c r="U1707" t="s">
        <v>132</v>
      </c>
      <c r="V1707" s="22">
        <v>12316.28</v>
      </c>
    </row>
    <row r="1708" spans="1:22" x14ac:dyDescent="0.3">
      <c r="A1708" t="s">
        <v>2835</v>
      </c>
      <c r="E1708" t="s">
        <v>241</v>
      </c>
      <c r="H1708" t="s">
        <v>127</v>
      </c>
      <c r="J1708" s="23">
        <v>556009300037</v>
      </c>
      <c r="K1708">
        <v>190</v>
      </c>
      <c r="L1708" t="s">
        <v>2837</v>
      </c>
      <c r="M1708">
        <v>199209</v>
      </c>
      <c r="O1708">
        <v>0</v>
      </c>
      <c r="P1708" t="s">
        <v>230</v>
      </c>
      <c r="Q1708" t="s">
        <v>124</v>
      </c>
      <c r="S1708">
        <v>1</v>
      </c>
      <c r="U1708" t="s">
        <v>132</v>
      </c>
      <c r="V1708" s="22">
        <v>3052</v>
      </c>
    </row>
    <row r="1709" spans="1:22" x14ac:dyDescent="0.3">
      <c r="A1709" t="s">
        <v>2838</v>
      </c>
      <c r="E1709" t="s">
        <v>241</v>
      </c>
      <c r="H1709" t="s">
        <v>127</v>
      </c>
      <c r="J1709" s="23">
        <v>456009300037</v>
      </c>
      <c r="K1709">
        <v>240</v>
      </c>
      <c r="L1709" t="s">
        <v>2839</v>
      </c>
      <c r="M1709">
        <v>199209</v>
      </c>
      <c r="O1709">
        <v>0</v>
      </c>
      <c r="P1709" t="s">
        <v>230</v>
      </c>
      <c r="Q1709">
        <v>20310</v>
      </c>
      <c r="S1709">
        <v>1</v>
      </c>
      <c r="U1709" t="s">
        <v>132</v>
      </c>
      <c r="V1709" s="22">
        <v>21010.959999999999</v>
      </c>
    </row>
    <row r="1710" spans="1:22" x14ac:dyDescent="0.3">
      <c r="A1710" t="s">
        <v>2838</v>
      </c>
      <c r="E1710" t="s">
        <v>241</v>
      </c>
      <c r="H1710" t="s">
        <v>127</v>
      </c>
      <c r="J1710" s="23">
        <v>556009300037</v>
      </c>
      <c r="K1710">
        <v>240</v>
      </c>
      <c r="L1710" t="s">
        <v>2840</v>
      </c>
      <c r="M1710">
        <v>199209</v>
      </c>
      <c r="O1710">
        <v>0</v>
      </c>
      <c r="P1710" t="s">
        <v>230</v>
      </c>
      <c r="Q1710" t="s">
        <v>124</v>
      </c>
      <c r="S1710">
        <v>1</v>
      </c>
      <c r="U1710" t="s">
        <v>132</v>
      </c>
      <c r="V1710" s="22">
        <v>5208</v>
      </c>
    </row>
    <row r="1711" spans="1:22" x14ac:dyDescent="0.3">
      <c r="A1711" t="s">
        <v>2841</v>
      </c>
      <c r="E1711" t="s">
        <v>241</v>
      </c>
      <c r="H1711" t="s">
        <v>127</v>
      </c>
      <c r="J1711" s="23">
        <v>452009300145</v>
      </c>
      <c r="K1711">
        <v>761</v>
      </c>
      <c r="L1711" t="s">
        <v>2842</v>
      </c>
      <c r="M1711">
        <v>200910</v>
      </c>
      <c r="O1711">
        <v>0</v>
      </c>
      <c r="P1711" t="s">
        <v>230</v>
      </c>
      <c r="Q1711">
        <v>20310</v>
      </c>
      <c r="S1711">
        <v>0</v>
      </c>
      <c r="V1711" s="22">
        <v>17843.62</v>
      </c>
    </row>
    <row r="1712" spans="1:22" x14ac:dyDescent="0.3">
      <c r="A1712" t="s">
        <v>2841</v>
      </c>
      <c r="E1712" t="s">
        <v>241</v>
      </c>
      <c r="H1712" t="s">
        <v>127</v>
      </c>
      <c r="J1712" s="23">
        <v>552009300145</v>
      </c>
      <c r="K1712">
        <v>761</v>
      </c>
      <c r="L1712" t="s">
        <v>2843</v>
      </c>
      <c r="M1712">
        <v>200910</v>
      </c>
      <c r="O1712">
        <v>0</v>
      </c>
      <c r="P1712" t="s">
        <v>230</v>
      </c>
      <c r="Q1712" t="s">
        <v>124</v>
      </c>
      <c r="S1712">
        <v>0</v>
      </c>
      <c r="V1712" s="22">
        <v>3595.65</v>
      </c>
    </row>
    <row r="1713" spans="1:22" x14ac:dyDescent="0.3">
      <c r="A1713" t="s">
        <v>2844</v>
      </c>
      <c r="E1713" t="s">
        <v>241</v>
      </c>
      <c r="H1713" t="s">
        <v>127</v>
      </c>
      <c r="J1713" s="23">
        <v>452009300058</v>
      </c>
      <c r="K1713">
        <v>763</v>
      </c>
      <c r="L1713" t="s">
        <v>2845</v>
      </c>
      <c r="M1713">
        <v>198903</v>
      </c>
      <c r="O1713">
        <v>0</v>
      </c>
      <c r="P1713" t="s">
        <v>230</v>
      </c>
      <c r="Q1713">
        <v>20310</v>
      </c>
      <c r="S1713">
        <v>0</v>
      </c>
      <c r="V1713" s="22">
        <v>169645.78</v>
      </c>
    </row>
    <row r="1714" spans="1:22" x14ac:dyDescent="0.3">
      <c r="A1714" t="s">
        <v>2844</v>
      </c>
      <c r="E1714" t="s">
        <v>241</v>
      </c>
      <c r="H1714" t="s">
        <v>127</v>
      </c>
      <c r="J1714" s="23">
        <v>552009300058</v>
      </c>
      <c r="K1714">
        <v>763</v>
      </c>
      <c r="L1714" t="s">
        <v>2846</v>
      </c>
      <c r="M1714">
        <v>198903</v>
      </c>
      <c r="O1714">
        <v>0</v>
      </c>
      <c r="P1714" t="s">
        <v>230</v>
      </c>
      <c r="Q1714" t="s">
        <v>124</v>
      </c>
      <c r="S1714">
        <v>0</v>
      </c>
      <c r="V1714" s="22">
        <v>42046</v>
      </c>
    </row>
    <row r="1715" spans="1:22" x14ac:dyDescent="0.3">
      <c r="A1715" t="s">
        <v>2847</v>
      </c>
      <c r="E1715" t="s">
        <v>2702</v>
      </c>
      <c r="H1715" t="s">
        <v>127</v>
      </c>
      <c r="J1715" s="23">
        <v>452009300040</v>
      </c>
      <c r="K1715">
        <v>751</v>
      </c>
      <c r="L1715" t="s">
        <v>2848</v>
      </c>
      <c r="M1715">
        <v>199712</v>
      </c>
      <c r="O1715">
        <v>0</v>
      </c>
      <c r="P1715" t="s">
        <v>230</v>
      </c>
      <c r="Q1715">
        <v>20310</v>
      </c>
      <c r="S1715">
        <v>0</v>
      </c>
      <c r="V1715" s="22">
        <v>4618.8999999999996</v>
      </c>
    </row>
    <row r="1716" spans="1:22" x14ac:dyDescent="0.3">
      <c r="A1716" t="s">
        <v>2847</v>
      </c>
      <c r="E1716" t="s">
        <v>2702</v>
      </c>
      <c r="H1716" t="s">
        <v>127</v>
      </c>
      <c r="J1716" s="23">
        <v>552009300040</v>
      </c>
      <c r="K1716">
        <v>751</v>
      </c>
      <c r="L1716" t="s">
        <v>2849</v>
      </c>
      <c r="M1716">
        <v>199712</v>
      </c>
      <c r="O1716">
        <v>0</v>
      </c>
      <c r="P1716" t="s">
        <v>230</v>
      </c>
      <c r="Q1716" t="s">
        <v>124</v>
      </c>
      <c r="S1716">
        <v>0</v>
      </c>
      <c r="V1716" s="22">
        <v>1145</v>
      </c>
    </row>
    <row r="1717" spans="1:22" x14ac:dyDescent="0.3">
      <c r="A1717" t="s">
        <v>2850</v>
      </c>
      <c r="E1717" t="s">
        <v>241</v>
      </c>
      <c r="H1717" t="s">
        <v>127</v>
      </c>
      <c r="J1717" s="23">
        <v>452009300103</v>
      </c>
      <c r="K1717">
        <v>240</v>
      </c>
      <c r="L1717" t="s">
        <v>2851</v>
      </c>
      <c r="M1717">
        <v>199712</v>
      </c>
      <c r="O1717">
        <v>0</v>
      </c>
      <c r="P1717" t="s">
        <v>230</v>
      </c>
      <c r="Q1717">
        <v>20310</v>
      </c>
      <c r="S1717">
        <v>0</v>
      </c>
      <c r="V1717" s="22">
        <v>389181.79</v>
      </c>
    </row>
    <row r="1718" spans="1:22" x14ac:dyDescent="0.3">
      <c r="A1718" t="s">
        <v>2850</v>
      </c>
      <c r="E1718" t="s">
        <v>241</v>
      </c>
      <c r="H1718" t="s">
        <v>127</v>
      </c>
      <c r="J1718" s="23">
        <v>552009300103</v>
      </c>
      <c r="K1718">
        <v>240</v>
      </c>
      <c r="L1718" t="s">
        <v>2852</v>
      </c>
      <c r="M1718">
        <v>199712</v>
      </c>
      <c r="O1718">
        <v>0</v>
      </c>
      <c r="P1718" t="s">
        <v>230</v>
      </c>
      <c r="Q1718" t="s">
        <v>124</v>
      </c>
      <c r="S1718">
        <v>0</v>
      </c>
      <c r="V1718" s="22">
        <v>96457</v>
      </c>
    </row>
    <row r="1719" spans="1:22" x14ac:dyDescent="0.3">
      <c r="A1719" t="s">
        <v>2853</v>
      </c>
      <c r="E1719" t="s">
        <v>2750</v>
      </c>
      <c r="H1719" t="s">
        <v>127</v>
      </c>
      <c r="J1719" s="23">
        <v>556009300138</v>
      </c>
      <c r="K1719">
        <v>180</v>
      </c>
      <c r="L1719" t="s">
        <v>2854</v>
      </c>
      <c r="M1719">
        <v>201410</v>
      </c>
      <c r="O1719">
        <v>0</v>
      </c>
      <c r="P1719" t="s">
        <v>230</v>
      </c>
      <c r="Q1719" t="s">
        <v>124</v>
      </c>
      <c r="S1719">
        <v>0</v>
      </c>
      <c r="U1719" t="s">
        <v>132</v>
      </c>
      <c r="V1719" s="22">
        <v>3169770.88</v>
      </c>
    </row>
    <row r="1720" spans="1:22" x14ac:dyDescent="0.3">
      <c r="A1720" t="s">
        <v>2855</v>
      </c>
      <c r="E1720" t="s">
        <v>2750</v>
      </c>
      <c r="H1720" t="s">
        <v>127</v>
      </c>
      <c r="J1720" s="23">
        <v>557009300123</v>
      </c>
      <c r="K1720">
        <v>805</v>
      </c>
      <c r="L1720" t="s">
        <v>2856</v>
      </c>
      <c r="M1720">
        <v>201410</v>
      </c>
      <c r="O1720">
        <v>0</v>
      </c>
      <c r="P1720" t="s">
        <v>230</v>
      </c>
      <c r="Q1720" t="s">
        <v>124</v>
      </c>
      <c r="S1720">
        <v>0</v>
      </c>
      <c r="V1720" s="22">
        <v>8431.64</v>
      </c>
    </row>
    <row r="1721" spans="1:22" x14ac:dyDescent="0.3">
      <c r="A1721" t="s">
        <v>2857</v>
      </c>
      <c r="E1721" t="s">
        <v>2750</v>
      </c>
      <c r="H1721" t="s">
        <v>127</v>
      </c>
      <c r="J1721" s="23">
        <v>556009300138</v>
      </c>
      <c r="K1721">
        <v>790</v>
      </c>
      <c r="L1721" t="s">
        <v>2858</v>
      </c>
      <c r="M1721">
        <v>201410</v>
      </c>
      <c r="O1721">
        <v>0</v>
      </c>
      <c r="P1721" t="s">
        <v>230</v>
      </c>
      <c r="Q1721" t="s">
        <v>124</v>
      </c>
      <c r="S1721">
        <v>0</v>
      </c>
      <c r="U1721" t="s">
        <v>132</v>
      </c>
      <c r="V1721">
        <v>884.94</v>
      </c>
    </row>
    <row r="1722" spans="1:22" x14ac:dyDescent="0.3">
      <c r="A1722" t="s">
        <v>2859</v>
      </c>
      <c r="E1722" t="s">
        <v>2750</v>
      </c>
      <c r="H1722" t="s">
        <v>127</v>
      </c>
      <c r="J1722" s="23">
        <v>552009300220</v>
      </c>
      <c r="K1722">
        <v>768</v>
      </c>
      <c r="L1722" t="s">
        <v>2860</v>
      </c>
      <c r="M1722">
        <v>201312</v>
      </c>
      <c r="O1722">
        <v>0</v>
      </c>
      <c r="P1722" t="s">
        <v>230</v>
      </c>
      <c r="Q1722" t="s">
        <v>124</v>
      </c>
      <c r="S1722">
        <v>0</v>
      </c>
      <c r="V1722" s="22">
        <v>25191.09</v>
      </c>
    </row>
    <row r="1723" spans="1:22" x14ac:dyDescent="0.3">
      <c r="A1723" t="s">
        <v>2861</v>
      </c>
      <c r="E1723" t="s">
        <v>2750</v>
      </c>
      <c r="H1723" t="s">
        <v>127</v>
      </c>
      <c r="J1723" s="23">
        <v>452009300220</v>
      </c>
      <c r="K1723">
        <v>768</v>
      </c>
      <c r="L1723" t="s">
        <v>2862</v>
      </c>
      <c r="M1723">
        <v>201312</v>
      </c>
      <c r="O1723">
        <v>0</v>
      </c>
      <c r="P1723" t="s">
        <v>230</v>
      </c>
      <c r="Q1723">
        <v>20310</v>
      </c>
      <c r="S1723">
        <v>0</v>
      </c>
      <c r="V1723" s="22">
        <v>101652.28</v>
      </c>
    </row>
    <row r="1724" spans="1:22" x14ac:dyDescent="0.3">
      <c r="A1724" t="s">
        <v>2863</v>
      </c>
      <c r="E1724" t="s">
        <v>241</v>
      </c>
      <c r="H1724" t="s">
        <v>127</v>
      </c>
      <c r="J1724" s="23">
        <v>456009400091</v>
      </c>
      <c r="K1724">
        <v>84</v>
      </c>
      <c r="L1724" t="s">
        <v>2864</v>
      </c>
      <c r="M1724">
        <v>201012</v>
      </c>
      <c r="O1724">
        <v>0</v>
      </c>
      <c r="P1724" t="s">
        <v>108</v>
      </c>
      <c r="Q1724">
        <v>20310</v>
      </c>
      <c r="S1724">
        <v>3</v>
      </c>
      <c r="U1724" t="s">
        <v>132</v>
      </c>
      <c r="V1724" s="22">
        <v>24549.96</v>
      </c>
    </row>
    <row r="1725" spans="1:22" x14ac:dyDescent="0.3">
      <c r="A1725" t="s">
        <v>2865</v>
      </c>
      <c r="E1725" t="s">
        <v>241</v>
      </c>
      <c r="H1725" t="s">
        <v>127</v>
      </c>
      <c r="J1725" s="23">
        <v>452009400065</v>
      </c>
      <c r="K1725">
        <v>763</v>
      </c>
      <c r="L1725" t="s">
        <v>2866</v>
      </c>
      <c r="M1725">
        <v>199103</v>
      </c>
      <c r="O1725">
        <v>0</v>
      </c>
      <c r="P1725" t="s">
        <v>108</v>
      </c>
      <c r="Q1725">
        <v>20310</v>
      </c>
      <c r="S1725">
        <v>0</v>
      </c>
      <c r="V1725" s="22">
        <v>1273102.48</v>
      </c>
    </row>
    <row r="1726" spans="1:22" x14ac:dyDescent="0.3">
      <c r="A1726" t="s">
        <v>2867</v>
      </c>
      <c r="E1726" t="s">
        <v>241</v>
      </c>
      <c r="H1726" t="s">
        <v>127</v>
      </c>
      <c r="J1726" s="23">
        <v>452009400065</v>
      </c>
      <c r="K1726">
        <v>761</v>
      </c>
      <c r="L1726" t="s">
        <v>2868</v>
      </c>
      <c r="M1726">
        <v>199103</v>
      </c>
      <c r="O1726">
        <v>0</v>
      </c>
      <c r="P1726" t="s">
        <v>108</v>
      </c>
      <c r="Q1726">
        <v>20310</v>
      </c>
      <c r="S1726">
        <v>0</v>
      </c>
      <c r="V1726" s="22">
        <v>367915.63</v>
      </c>
    </row>
    <row r="1727" spans="1:22" x14ac:dyDescent="0.3">
      <c r="A1727" t="s">
        <v>2869</v>
      </c>
      <c r="E1727" t="s">
        <v>241</v>
      </c>
      <c r="H1727" t="s">
        <v>127</v>
      </c>
      <c r="J1727" s="23">
        <v>452009400070</v>
      </c>
      <c r="K1727">
        <v>763</v>
      </c>
      <c r="L1727" t="s">
        <v>2870</v>
      </c>
      <c r="M1727">
        <v>199103</v>
      </c>
      <c r="O1727">
        <v>0</v>
      </c>
      <c r="P1727" t="s">
        <v>108</v>
      </c>
      <c r="Q1727">
        <v>20310</v>
      </c>
      <c r="S1727">
        <v>0</v>
      </c>
      <c r="V1727" s="22">
        <v>1095512.54</v>
      </c>
    </row>
    <row r="1728" spans="1:22" x14ac:dyDescent="0.3">
      <c r="A1728" t="s">
        <v>2871</v>
      </c>
      <c r="E1728" t="s">
        <v>241</v>
      </c>
      <c r="H1728" t="s">
        <v>127</v>
      </c>
      <c r="J1728" s="23">
        <v>452009400063</v>
      </c>
      <c r="K1728">
        <v>763</v>
      </c>
      <c r="L1728" t="s">
        <v>2872</v>
      </c>
      <c r="M1728">
        <v>199103</v>
      </c>
      <c r="O1728">
        <v>0</v>
      </c>
      <c r="P1728" t="s">
        <v>108</v>
      </c>
      <c r="Q1728">
        <v>20310</v>
      </c>
      <c r="S1728">
        <v>0</v>
      </c>
      <c r="V1728" s="22">
        <v>1157487.92</v>
      </c>
    </row>
    <row r="1729" spans="1:22" x14ac:dyDescent="0.3">
      <c r="A1729" t="s">
        <v>2873</v>
      </c>
      <c r="E1729" t="s">
        <v>241</v>
      </c>
      <c r="H1729" t="s">
        <v>127</v>
      </c>
      <c r="J1729" s="23">
        <v>452009400066</v>
      </c>
      <c r="K1729">
        <v>763</v>
      </c>
      <c r="L1729" t="s">
        <v>2874</v>
      </c>
      <c r="M1729">
        <v>199103</v>
      </c>
      <c r="O1729">
        <v>0</v>
      </c>
      <c r="P1729" t="s">
        <v>108</v>
      </c>
      <c r="Q1729">
        <v>20310</v>
      </c>
      <c r="S1729">
        <v>0</v>
      </c>
      <c r="V1729" s="22">
        <v>502677.56</v>
      </c>
    </row>
    <row r="1730" spans="1:22" x14ac:dyDescent="0.3">
      <c r="A1730" t="s">
        <v>2875</v>
      </c>
      <c r="E1730" t="s">
        <v>2096</v>
      </c>
      <c r="H1730" t="s">
        <v>127</v>
      </c>
      <c r="J1730" s="23">
        <v>456009400080</v>
      </c>
      <c r="K1730">
        <v>615</v>
      </c>
      <c r="L1730" t="s">
        <v>2876</v>
      </c>
      <c r="M1730">
        <v>200911</v>
      </c>
      <c r="O1730">
        <v>0</v>
      </c>
      <c r="P1730" t="s">
        <v>108</v>
      </c>
      <c r="Q1730">
        <v>20310</v>
      </c>
      <c r="S1730">
        <v>0</v>
      </c>
      <c r="U1730" t="s">
        <v>132</v>
      </c>
      <c r="V1730" s="22">
        <v>62311.54</v>
      </c>
    </row>
    <row r="1731" spans="1:22" x14ac:dyDescent="0.3">
      <c r="A1731" t="s">
        <v>2877</v>
      </c>
      <c r="E1731" t="s">
        <v>241</v>
      </c>
      <c r="H1731" t="s">
        <v>127</v>
      </c>
      <c r="J1731" s="23">
        <v>456009400142</v>
      </c>
      <c r="K1731">
        <v>200</v>
      </c>
      <c r="L1731" t="s">
        <v>2878</v>
      </c>
      <c r="M1731">
        <v>201401</v>
      </c>
      <c r="O1731">
        <v>0</v>
      </c>
      <c r="P1731" t="s">
        <v>108</v>
      </c>
      <c r="Q1731">
        <v>20310</v>
      </c>
      <c r="S1731">
        <v>0</v>
      </c>
      <c r="U1731" t="s">
        <v>132</v>
      </c>
      <c r="V1731" s="22">
        <v>9668.17</v>
      </c>
    </row>
    <row r="1732" spans="1:22" x14ac:dyDescent="0.3">
      <c r="A1732" t="s">
        <v>2879</v>
      </c>
      <c r="E1732" t="s">
        <v>241</v>
      </c>
      <c r="H1732" t="s">
        <v>127</v>
      </c>
      <c r="J1732" s="23">
        <v>452009400067</v>
      </c>
      <c r="K1732">
        <v>763</v>
      </c>
      <c r="L1732" t="s">
        <v>2880</v>
      </c>
      <c r="M1732">
        <v>199103</v>
      </c>
      <c r="O1732">
        <v>0</v>
      </c>
      <c r="P1732" t="s">
        <v>108</v>
      </c>
      <c r="Q1732">
        <v>20310</v>
      </c>
      <c r="S1732">
        <v>0</v>
      </c>
      <c r="V1732" s="22">
        <v>19187.509999999998</v>
      </c>
    </row>
    <row r="1733" spans="1:22" x14ac:dyDescent="0.3">
      <c r="A1733" t="s">
        <v>2881</v>
      </c>
      <c r="E1733" t="s">
        <v>241</v>
      </c>
      <c r="H1733" t="s">
        <v>127</v>
      </c>
      <c r="J1733" s="23">
        <v>452009400069</v>
      </c>
      <c r="K1733">
        <v>763</v>
      </c>
      <c r="L1733" t="s">
        <v>2882</v>
      </c>
      <c r="M1733">
        <v>199103</v>
      </c>
      <c r="O1733">
        <v>0</v>
      </c>
      <c r="P1733" t="s">
        <v>108</v>
      </c>
      <c r="Q1733">
        <v>20310</v>
      </c>
      <c r="S1733">
        <v>0</v>
      </c>
      <c r="V1733">
        <v>90.06</v>
      </c>
    </row>
    <row r="1734" spans="1:22" x14ac:dyDescent="0.3">
      <c r="A1734" t="s">
        <v>2883</v>
      </c>
      <c r="E1734" t="s">
        <v>241</v>
      </c>
      <c r="H1734" t="s">
        <v>127</v>
      </c>
      <c r="J1734" s="23">
        <v>452009400068</v>
      </c>
      <c r="K1734">
        <v>763</v>
      </c>
      <c r="L1734" t="s">
        <v>2884</v>
      </c>
      <c r="M1734">
        <v>199103</v>
      </c>
      <c r="O1734">
        <v>0</v>
      </c>
      <c r="P1734" t="s">
        <v>108</v>
      </c>
      <c r="Q1734">
        <v>20310</v>
      </c>
      <c r="S1734">
        <v>0</v>
      </c>
      <c r="V1734" s="22">
        <v>30845.66</v>
      </c>
    </row>
    <row r="1735" spans="1:22" x14ac:dyDescent="0.3">
      <c r="A1735" t="s">
        <v>2885</v>
      </c>
      <c r="E1735" t="s">
        <v>241</v>
      </c>
      <c r="H1735" t="s">
        <v>127</v>
      </c>
      <c r="J1735" s="23">
        <v>452009400064</v>
      </c>
      <c r="K1735">
        <v>763</v>
      </c>
      <c r="L1735" t="s">
        <v>2886</v>
      </c>
      <c r="M1735">
        <v>199103</v>
      </c>
      <c r="O1735">
        <v>0</v>
      </c>
      <c r="P1735" t="s">
        <v>108</v>
      </c>
      <c r="Q1735">
        <v>20310</v>
      </c>
      <c r="S1735">
        <v>0</v>
      </c>
      <c r="V1735">
        <v>90.1</v>
      </c>
    </row>
    <row r="1736" spans="1:22" x14ac:dyDescent="0.3">
      <c r="A1736" t="s">
        <v>2887</v>
      </c>
      <c r="E1736" t="s">
        <v>241</v>
      </c>
      <c r="H1736" t="s">
        <v>127</v>
      </c>
      <c r="J1736" s="23">
        <v>452009400063</v>
      </c>
      <c r="K1736">
        <v>752</v>
      </c>
      <c r="L1736" t="s">
        <v>2888</v>
      </c>
      <c r="M1736">
        <v>199103</v>
      </c>
      <c r="O1736">
        <v>0</v>
      </c>
      <c r="P1736" t="s">
        <v>108</v>
      </c>
      <c r="Q1736">
        <v>20310</v>
      </c>
      <c r="S1736">
        <v>0</v>
      </c>
      <c r="V1736" s="22">
        <v>3706447.54</v>
      </c>
    </row>
    <row r="1737" spans="1:22" x14ac:dyDescent="0.3">
      <c r="A1737" t="s">
        <v>2889</v>
      </c>
      <c r="E1737" t="s">
        <v>241</v>
      </c>
      <c r="H1737" t="s">
        <v>127</v>
      </c>
      <c r="J1737" s="23">
        <v>456009400039</v>
      </c>
      <c r="K1737">
        <v>615</v>
      </c>
      <c r="L1737" t="s">
        <v>2890</v>
      </c>
      <c r="M1737">
        <v>199009</v>
      </c>
      <c r="O1737">
        <v>0</v>
      </c>
      <c r="P1737" t="s">
        <v>108</v>
      </c>
      <c r="Q1737">
        <v>20310</v>
      </c>
      <c r="S1737">
        <v>1</v>
      </c>
      <c r="U1737" t="s">
        <v>132</v>
      </c>
      <c r="V1737" s="22">
        <v>241876.76</v>
      </c>
    </row>
    <row r="1738" spans="1:22" x14ac:dyDescent="0.3">
      <c r="A1738" t="s">
        <v>2891</v>
      </c>
      <c r="E1738" t="s">
        <v>241</v>
      </c>
      <c r="H1738" t="s">
        <v>127</v>
      </c>
      <c r="J1738" s="23">
        <v>456009400039</v>
      </c>
      <c r="K1738">
        <v>80</v>
      </c>
      <c r="L1738" t="s">
        <v>2892</v>
      </c>
      <c r="M1738">
        <v>199009</v>
      </c>
      <c r="O1738">
        <v>0</v>
      </c>
      <c r="P1738" t="s">
        <v>108</v>
      </c>
      <c r="Q1738">
        <v>20310</v>
      </c>
      <c r="S1738">
        <v>1</v>
      </c>
      <c r="U1738" t="s">
        <v>132</v>
      </c>
      <c r="V1738" s="22">
        <v>1944044.58</v>
      </c>
    </row>
    <row r="1739" spans="1:22" x14ac:dyDescent="0.3">
      <c r="A1739" t="s">
        <v>2893</v>
      </c>
      <c r="E1739" t="s">
        <v>241</v>
      </c>
      <c r="H1739" t="s">
        <v>127</v>
      </c>
      <c r="J1739" s="23">
        <v>456009400039</v>
      </c>
      <c r="K1739">
        <v>5</v>
      </c>
      <c r="L1739" t="s">
        <v>2894</v>
      </c>
      <c r="M1739">
        <v>199009</v>
      </c>
      <c r="O1739">
        <v>0</v>
      </c>
      <c r="P1739" t="s">
        <v>108</v>
      </c>
      <c r="Q1739">
        <v>20310</v>
      </c>
      <c r="S1739">
        <v>1</v>
      </c>
      <c r="U1739" t="s">
        <v>132</v>
      </c>
      <c r="V1739" s="22">
        <v>1129230.99</v>
      </c>
    </row>
    <row r="1740" spans="1:22" x14ac:dyDescent="0.3">
      <c r="A1740" t="s">
        <v>2895</v>
      </c>
      <c r="E1740" t="s">
        <v>241</v>
      </c>
      <c r="H1740" t="s">
        <v>127</v>
      </c>
      <c r="J1740" s="23">
        <v>456009400039</v>
      </c>
      <c r="K1740">
        <v>810</v>
      </c>
      <c r="L1740" t="s">
        <v>2896</v>
      </c>
      <c r="M1740">
        <v>199009</v>
      </c>
      <c r="O1740">
        <v>0</v>
      </c>
      <c r="P1740" t="s">
        <v>108</v>
      </c>
      <c r="Q1740">
        <v>20310</v>
      </c>
      <c r="S1740">
        <v>0</v>
      </c>
      <c r="U1740" t="s">
        <v>132</v>
      </c>
      <c r="V1740" s="22">
        <v>922971.75</v>
      </c>
    </row>
    <row r="1741" spans="1:22" x14ac:dyDescent="0.3">
      <c r="A1741" t="s">
        <v>2897</v>
      </c>
      <c r="E1741" t="s">
        <v>241</v>
      </c>
      <c r="H1741" t="s">
        <v>127</v>
      </c>
      <c r="J1741" s="23">
        <v>456009400039</v>
      </c>
      <c r="K1741">
        <v>82</v>
      </c>
      <c r="L1741" t="s">
        <v>2898</v>
      </c>
      <c r="M1741">
        <v>199009</v>
      </c>
      <c r="O1741">
        <v>0</v>
      </c>
      <c r="P1741" t="s">
        <v>108</v>
      </c>
      <c r="Q1741">
        <v>20310</v>
      </c>
      <c r="S1741">
        <v>1</v>
      </c>
      <c r="U1741" t="s">
        <v>132</v>
      </c>
      <c r="V1741" s="22">
        <v>2599458.9500000002</v>
      </c>
    </row>
    <row r="1742" spans="1:22" x14ac:dyDescent="0.3">
      <c r="A1742" t="s">
        <v>2899</v>
      </c>
      <c r="E1742" t="s">
        <v>241</v>
      </c>
      <c r="H1742" t="s">
        <v>127</v>
      </c>
      <c r="J1742" s="23">
        <v>456009400039</v>
      </c>
      <c r="K1742">
        <v>84</v>
      </c>
      <c r="L1742" t="s">
        <v>2900</v>
      </c>
      <c r="M1742">
        <v>199605</v>
      </c>
      <c r="O1742">
        <v>0</v>
      </c>
      <c r="P1742" t="s">
        <v>108</v>
      </c>
      <c r="Q1742">
        <v>20310</v>
      </c>
      <c r="S1742">
        <v>2</v>
      </c>
      <c r="U1742" t="s">
        <v>132</v>
      </c>
      <c r="V1742" s="22">
        <v>3864985.77</v>
      </c>
    </row>
    <row r="1743" spans="1:22" x14ac:dyDescent="0.3">
      <c r="A1743" t="s">
        <v>2901</v>
      </c>
      <c r="E1743" t="s">
        <v>241</v>
      </c>
      <c r="H1743" t="s">
        <v>127</v>
      </c>
      <c r="J1743" s="23">
        <v>456009400039</v>
      </c>
      <c r="K1743">
        <v>761</v>
      </c>
      <c r="L1743" t="s">
        <v>2902</v>
      </c>
      <c r="M1743">
        <v>199605</v>
      </c>
      <c r="O1743">
        <v>0</v>
      </c>
      <c r="P1743" t="s">
        <v>108</v>
      </c>
      <c r="Q1743">
        <v>20310</v>
      </c>
      <c r="S1743">
        <v>0</v>
      </c>
      <c r="U1743" t="s">
        <v>132</v>
      </c>
      <c r="V1743" s="22">
        <v>150000</v>
      </c>
    </row>
    <row r="1744" spans="1:22" x14ac:dyDescent="0.3">
      <c r="A1744" t="s">
        <v>2903</v>
      </c>
      <c r="E1744" t="s">
        <v>2904</v>
      </c>
      <c r="H1744" t="s">
        <v>127</v>
      </c>
      <c r="J1744" s="23">
        <v>456009400039</v>
      </c>
      <c r="K1744">
        <v>190</v>
      </c>
      <c r="L1744" t="s">
        <v>2905</v>
      </c>
      <c r="M1744">
        <v>199009</v>
      </c>
      <c r="O1744">
        <v>0</v>
      </c>
      <c r="P1744" t="s">
        <v>108</v>
      </c>
      <c r="Q1744">
        <v>20310</v>
      </c>
      <c r="S1744">
        <v>1</v>
      </c>
      <c r="U1744" t="s">
        <v>132</v>
      </c>
      <c r="V1744" s="22">
        <v>3204854.56</v>
      </c>
    </row>
    <row r="1745" spans="1:22" x14ac:dyDescent="0.3">
      <c r="A1745" t="s">
        <v>2906</v>
      </c>
      <c r="E1745" t="s">
        <v>241</v>
      </c>
      <c r="H1745" t="s">
        <v>127</v>
      </c>
      <c r="J1745" s="23">
        <v>456009400039</v>
      </c>
      <c r="K1745">
        <v>210</v>
      </c>
      <c r="L1745" t="s">
        <v>2907</v>
      </c>
      <c r="M1745">
        <v>199009</v>
      </c>
      <c r="O1745">
        <v>0</v>
      </c>
      <c r="P1745" t="s">
        <v>108</v>
      </c>
      <c r="Q1745">
        <v>20310</v>
      </c>
      <c r="S1745">
        <v>0</v>
      </c>
      <c r="U1745" t="s">
        <v>132</v>
      </c>
      <c r="V1745" s="22">
        <v>406969</v>
      </c>
    </row>
    <row r="1746" spans="1:22" x14ac:dyDescent="0.3">
      <c r="A1746" t="s">
        <v>2908</v>
      </c>
      <c r="E1746" t="s">
        <v>241</v>
      </c>
      <c r="H1746" t="s">
        <v>127</v>
      </c>
      <c r="J1746" s="23">
        <v>456009400039</v>
      </c>
      <c r="K1746">
        <v>240</v>
      </c>
      <c r="L1746" t="s">
        <v>2909</v>
      </c>
      <c r="M1746">
        <v>199009</v>
      </c>
      <c r="O1746">
        <v>0</v>
      </c>
      <c r="P1746" t="s">
        <v>108</v>
      </c>
      <c r="Q1746">
        <v>20310</v>
      </c>
      <c r="S1746">
        <v>1</v>
      </c>
      <c r="U1746" t="s">
        <v>132</v>
      </c>
      <c r="V1746" s="22">
        <v>629581.97</v>
      </c>
    </row>
    <row r="1747" spans="1:22" x14ac:dyDescent="0.3">
      <c r="A1747" t="s">
        <v>2910</v>
      </c>
      <c r="E1747" t="s">
        <v>241</v>
      </c>
      <c r="H1747" t="s">
        <v>127</v>
      </c>
      <c r="J1747" s="23">
        <v>456009400039</v>
      </c>
      <c r="K1747">
        <v>200</v>
      </c>
      <c r="L1747" t="s">
        <v>2911</v>
      </c>
      <c r="M1747">
        <v>199009</v>
      </c>
      <c r="O1747">
        <v>0</v>
      </c>
      <c r="P1747" t="s">
        <v>108</v>
      </c>
      <c r="Q1747">
        <v>20310</v>
      </c>
      <c r="S1747">
        <v>0</v>
      </c>
      <c r="U1747" t="s">
        <v>132</v>
      </c>
      <c r="V1747" s="22">
        <v>575896</v>
      </c>
    </row>
    <row r="1748" spans="1:22" x14ac:dyDescent="0.3">
      <c r="A1748" t="s">
        <v>2912</v>
      </c>
      <c r="E1748" t="s">
        <v>241</v>
      </c>
      <c r="H1748" t="s">
        <v>127</v>
      </c>
      <c r="J1748" s="23">
        <v>456009400120</v>
      </c>
      <c r="K1748">
        <v>200</v>
      </c>
      <c r="L1748" t="s">
        <v>2913</v>
      </c>
      <c r="M1748">
        <v>201209</v>
      </c>
      <c r="O1748">
        <v>0</v>
      </c>
      <c r="P1748" t="s">
        <v>108</v>
      </c>
      <c r="Q1748">
        <v>20310</v>
      </c>
      <c r="S1748">
        <v>0</v>
      </c>
      <c r="U1748" t="s">
        <v>132</v>
      </c>
      <c r="V1748" s="22">
        <v>84872.57</v>
      </c>
    </row>
    <row r="1749" spans="1:22" x14ac:dyDescent="0.3">
      <c r="A1749" t="s">
        <v>2914</v>
      </c>
      <c r="E1749" t="s">
        <v>241</v>
      </c>
      <c r="H1749" t="s">
        <v>127</v>
      </c>
      <c r="J1749" s="23">
        <v>456009400039</v>
      </c>
      <c r="K1749">
        <v>720</v>
      </c>
      <c r="L1749" t="s">
        <v>2915</v>
      </c>
      <c r="M1749">
        <v>199009</v>
      </c>
      <c r="O1749">
        <v>0</v>
      </c>
      <c r="P1749" t="s">
        <v>108</v>
      </c>
      <c r="Q1749">
        <v>20310</v>
      </c>
      <c r="S1749">
        <v>1</v>
      </c>
      <c r="U1749" t="s">
        <v>132</v>
      </c>
      <c r="V1749" s="22">
        <v>511567.81</v>
      </c>
    </row>
    <row r="1750" spans="1:22" x14ac:dyDescent="0.3">
      <c r="A1750" t="s">
        <v>2916</v>
      </c>
      <c r="E1750" t="s">
        <v>241</v>
      </c>
      <c r="H1750" t="s">
        <v>127</v>
      </c>
      <c r="J1750" s="23">
        <v>456009400039</v>
      </c>
      <c r="K1750">
        <v>780</v>
      </c>
      <c r="L1750" t="s">
        <v>2917</v>
      </c>
      <c r="M1750">
        <v>199009</v>
      </c>
      <c r="O1750">
        <v>0</v>
      </c>
      <c r="P1750" t="s">
        <v>108</v>
      </c>
      <c r="Q1750">
        <v>20310</v>
      </c>
      <c r="S1750">
        <v>1</v>
      </c>
      <c r="U1750" t="s">
        <v>132</v>
      </c>
      <c r="V1750" s="22">
        <v>301743.34999999998</v>
      </c>
    </row>
    <row r="1751" spans="1:22" x14ac:dyDescent="0.3">
      <c r="A1751" t="s">
        <v>2918</v>
      </c>
      <c r="E1751" t="s">
        <v>241</v>
      </c>
      <c r="H1751" t="s">
        <v>127</v>
      </c>
      <c r="J1751" s="23">
        <v>456009400039</v>
      </c>
      <c r="K1751">
        <v>790</v>
      </c>
      <c r="L1751" t="s">
        <v>2919</v>
      </c>
      <c r="M1751">
        <v>199009</v>
      </c>
      <c r="O1751">
        <v>0</v>
      </c>
      <c r="P1751" t="s">
        <v>108</v>
      </c>
      <c r="Q1751">
        <v>20310</v>
      </c>
      <c r="S1751">
        <v>1</v>
      </c>
      <c r="U1751" t="s">
        <v>132</v>
      </c>
      <c r="V1751" s="22">
        <v>1503462.41</v>
      </c>
    </row>
    <row r="1752" spans="1:22" x14ac:dyDescent="0.3">
      <c r="A1752" t="s">
        <v>2918</v>
      </c>
      <c r="E1752" t="s">
        <v>241</v>
      </c>
      <c r="H1752" t="s">
        <v>127</v>
      </c>
      <c r="J1752" s="23">
        <v>456009400046</v>
      </c>
      <c r="K1752">
        <v>790</v>
      </c>
      <c r="L1752" t="s">
        <v>2920</v>
      </c>
      <c r="M1752">
        <v>200611</v>
      </c>
      <c r="O1752">
        <v>0</v>
      </c>
      <c r="P1752" t="s">
        <v>108</v>
      </c>
      <c r="Q1752">
        <v>20310</v>
      </c>
      <c r="S1752">
        <v>1</v>
      </c>
      <c r="U1752" t="s">
        <v>132</v>
      </c>
      <c r="V1752" s="22">
        <v>710861.97</v>
      </c>
    </row>
    <row r="1753" spans="1:22" x14ac:dyDescent="0.3">
      <c r="A1753" t="s">
        <v>2918</v>
      </c>
      <c r="E1753" t="s">
        <v>241</v>
      </c>
      <c r="H1753" t="s">
        <v>127</v>
      </c>
      <c r="J1753" s="23">
        <v>456009400054</v>
      </c>
      <c r="K1753">
        <v>790</v>
      </c>
      <c r="L1753" t="s">
        <v>2921</v>
      </c>
      <c r="M1753">
        <v>200712</v>
      </c>
      <c r="O1753">
        <v>0</v>
      </c>
      <c r="P1753" t="s">
        <v>108</v>
      </c>
      <c r="Q1753">
        <v>20310</v>
      </c>
      <c r="S1753">
        <v>0</v>
      </c>
      <c r="U1753" t="s">
        <v>132</v>
      </c>
      <c r="V1753" s="22">
        <v>42230.43</v>
      </c>
    </row>
    <row r="1754" spans="1:22" x14ac:dyDescent="0.3">
      <c r="A1754" t="s">
        <v>2922</v>
      </c>
      <c r="E1754" t="s">
        <v>241</v>
      </c>
      <c r="H1754" t="s">
        <v>127</v>
      </c>
      <c r="J1754" s="23">
        <v>456009400090</v>
      </c>
      <c r="K1754">
        <v>191</v>
      </c>
      <c r="L1754" t="s">
        <v>2923</v>
      </c>
      <c r="M1754">
        <v>201010</v>
      </c>
      <c r="O1754">
        <v>0</v>
      </c>
      <c r="P1754" t="s">
        <v>108</v>
      </c>
      <c r="Q1754">
        <v>20310</v>
      </c>
      <c r="S1754">
        <v>1</v>
      </c>
      <c r="U1754" t="s">
        <v>132</v>
      </c>
      <c r="V1754" s="22">
        <v>1275608.22</v>
      </c>
    </row>
    <row r="1755" spans="1:22" x14ac:dyDescent="0.3">
      <c r="A1755" t="s">
        <v>2924</v>
      </c>
      <c r="E1755" t="s">
        <v>241</v>
      </c>
      <c r="H1755" t="s">
        <v>127</v>
      </c>
      <c r="J1755" s="23">
        <v>456009400078</v>
      </c>
      <c r="K1755">
        <v>190</v>
      </c>
      <c r="L1755" t="s">
        <v>2925</v>
      </c>
      <c r="M1755">
        <v>200901</v>
      </c>
      <c r="O1755">
        <v>0</v>
      </c>
      <c r="P1755" t="s">
        <v>108</v>
      </c>
      <c r="Q1755">
        <v>20310</v>
      </c>
      <c r="S1755">
        <v>0</v>
      </c>
      <c r="U1755" t="s">
        <v>132</v>
      </c>
      <c r="V1755" s="22">
        <v>17030.59</v>
      </c>
    </row>
    <row r="1756" spans="1:22" x14ac:dyDescent="0.3">
      <c r="A1756" t="s">
        <v>2926</v>
      </c>
      <c r="E1756" t="s">
        <v>241</v>
      </c>
      <c r="H1756" t="s">
        <v>127</v>
      </c>
      <c r="J1756" s="23">
        <v>456009400078</v>
      </c>
      <c r="K1756">
        <v>790</v>
      </c>
      <c r="L1756" t="s">
        <v>2927</v>
      </c>
      <c r="M1756">
        <v>200901</v>
      </c>
      <c r="O1756">
        <v>0</v>
      </c>
      <c r="P1756" t="s">
        <v>108</v>
      </c>
      <c r="Q1756">
        <v>20310</v>
      </c>
      <c r="S1756">
        <v>0</v>
      </c>
      <c r="U1756" t="s">
        <v>132</v>
      </c>
      <c r="V1756" s="22">
        <v>768710.66</v>
      </c>
    </row>
    <row r="1757" spans="1:22" x14ac:dyDescent="0.3">
      <c r="A1757" t="s">
        <v>2928</v>
      </c>
      <c r="E1757" t="s">
        <v>2096</v>
      </c>
      <c r="H1757" t="s">
        <v>127</v>
      </c>
      <c r="J1757" s="23">
        <v>452009400165</v>
      </c>
      <c r="K1757">
        <v>762</v>
      </c>
      <c r="L1757" t="s">
        <v>2929</v>
      </c>
      <c r="M1757">
        <v>200901</v>
      </c>
      <c r="O1757">
        <v>0</v>
      </c>
      <c r="P1757" t="s">
        <v>108</v>
      </c>
      <c r="Q1757">
        <v>20310</v>
      </c>
      <c r="S1757">
        <v>0</v>
      </c>
      <c r="V1757" s="22">
        <v>18840.13</v>
      </c>
    </row>
    <row r="1758" spans="1:22" x14ac:dyDescent="0.3">
      <c r="A1758" t="s">
        <v>2930</v>
      </c>
      <c r="E1758" t="s">
        <v>241</v>
      </c>
      <c r="H1758" t="s">
        <v>127</v>
      </c>
      <c r="J1758" s="23">
        <v>452009500116</v>
      </c>
      <c r="K1758">
        <v>752</v>
      </c>
      <c r="L1758" t="s">
        <v>2931</v>
      </c>
      <c r="M1758">
        <v>200612</v>
      </c>
      <c r="O1758">
        <v>0</v>
      </c>
      <c r="P1758" t="s">
        <v>109</v>
      </c>
      <c r="Q1758">
        <v>20310</v>
      </c>
      <c r="S1758">
        <v>0</v>
      </c>
      <c r="V1758" s="22">
        <v>255475.21</v>
      </c>
    </row>
    <row r="1759" spans="1:22" x14ac:dyDescent="0.3">
      <c r="A1759" t="s">
        <v>2930</v>
      </c>
      <c r="E1759" t="s">
        <v>241</v>
      </c>
      <c r="H1759" t="s">
        <v>127</v>
      </c>
      <c r="J1759" s="23">
        <v>452009500116</v>
      </c>
      <c r="K1759">
        <v>762</v>
      </c>
      <c r="L1759" t="s">
        <v>2932</v>
      </c>
      <c r="M1759">
        <v>200612</v>
      </c>
      <c r="O1759">
        <v>0</v>
      </c>
      <c r="P1759" t="s">
        <v>109</v>
      </c>
      <c r="Q1759">
        <v>20310</v>
      </c>
      <c r="S1759">
        <v>0</v>
      </c>
      <c r="V1759" s="22">
        <v>115322.18</v>
      </c>
    </row>
    <row r="1760" spans="1:22" x14ac:dyDescent="0.3">
      <c r="A1760" t="s">
        <v>2930</v>
      </c>
      <c r="E1760" t="s">
        <v>241</v>
      </c>
      <c r="H1760" t="s">
        <v>127</v>
      </c>
      <c r="J1760" s="23">
        <v>452009500116</v>
      </c>
      <c r="K1760">
        <v>763</v>
      </c>
      <c r="L1760" t="s">
        <v>2933</v>
      </c>
      <c r="M1760">
        <v>200612</v>
      </c>
      <c r="O1760">
        <v>0</v>
      </c>
      <c r="P1760" t="s">
        <v>109</v>
      </c>
      <c r="Q1760">
        <v>20310</v>
      </c>
      <c r="S1760">
        <v>0</v>
      </c>
      <c r="V1760" s="22">
        <v>1113200.6499999999</v>
      </c>
    </row>
    <row r="1761" spans="1:22" x14ac:dyDescent="0.3">
      <c r="A1761" t="s">
        <v>2930</v>
      </c>
      <c r="E1761" t="s">
        <v>241</v>
      </c>
      <c r="H1761" t="s">
        <v>127</v>
      </c>
      <c r="J1761" s="23">
        <v>452009500116</v>
      </c>
      <c r="K1761">
        <v>769</v>
      </c>
      <c r="L1761" t="s">
        <v>2934</v>
      </c>
      <c r="M1761">
        <v>200612</v>
      </c>
      <c r="O1761">
        <v>0</v>
      </c>
      <c r="P1761" t="s">
        <v>109</v>
      </c>
      <c r="Q1761">
        <v>20310</v>
      </c>
      <c r="S1761">
        <v>0</v>
      </c>
      <c r="V1761" s="22">
        <v>1009809.96</v>
      </c>
    </row>
    <row r="1762" spans="1:22" x14ac:dyDescent="0.3">
      <c r="A1762" t="s">
        <v>2930</v>
      </c>
      <c r="E1762" t="s">
        <v>241</v>
      </c>
      <c r="H1762" t="s">
        <v>127</v>
      </c>
      <c r="J1762" s="23">
        <v>552009500116</v>
      </c>
      <c r="K1762">
        <v>230</v>
      </c>
      <c r="L1762" t="s">
        <v>2935</v>
      </c>
      <c r="M1762">
        <v>201301</v>
      </c>
      <c r="O1762">
        <v>0</v>
      </c>
      <c r="P1762" t="s">
        <v>109</v>
      </c>
      <c r="Q1762" t="s">
        <v>124</v>
      </c>
      <c r="S1762">
        <v>0</v>
      </c>
      <c r="V1762">
        <v>791.3</v>
      </c>
    </row>
    <row r="1763" spans="1:22" x14ac:dyDescent="0.3">
      <c r="A1763" t="s">
        <v>2930</v>
      </c>
      <c r="E1763" t="s">
        <v>241</v>
      </c>
      <c r="H1763" t="s">
        <v>127</v>
      </c>
      <c r="J1763" s="23">
        <v>552009500116</v>
      </c>
      <c r="K1763">
        <v>752</v>
      </c>
      <c r="L1763" t="s">
        <v>2936</v>
      </c>
      <c r="M1763">
        <v>200612</v>
      </c>
      <c r="O1763">
        <v>0</v>
      </c>
      <c r="P1763" t="s">
        <v>109</v>
      </c>
      <c r="Q1763" t="s">
        <v>124</v>
      </c>
      <c r="S1763">
        <v>0</v>
      </c>
      <c r="V1763" s="22">
        <v>63318</v>
      </c>
    </row>
    <row r="1764" spans="1:22" x14ac:dyDescent="0.3">
      <c r="A1764" t="s">
        <v>2930</v>
      </c>
      <c r="E1764" t="s">
        <v>241</v>
      </c>
      <c r="H1764" t="s">
        <v>127</v>
      </c>
      <c r="J1764" s="23">
        <v>552009500116</v>
      </c>
      <c r="K1764">
        <v>762</v>
      </c>
      <c r="L1764" t="s">
        <v>2937</v>
      </c>
      <c r="M1764">
        <v>200612</v>
      </c>
      <c r="O1764">
        <v>0</v>
      </c>
      <c r="P1764" t="s">
        <v>109</v>
      </c>
      <c r="Q1764" t="s">
        <v>124</v>
      </c>
      <c r="S1764">
        <v>0</v>
      </c>
      <c r="V1764" s="22">
        <v>28582</v>
      </c>
    </row>
    <row r="1765" spans="1:22" x14ac:dyDescent="0.3">
      <c r="A1765" t="s">
        <v>2930</v>
      </c>
      <c r="E1765" t="s">
        <v>241</v>
      </c>
      <c r="H1765" t="s">
        <v>127</v>
      </c>
      <c r="J1765" s="23">
        <v>552009500116</v>
      </c>
      <c r="K1765">
        <v>763</v>
      </c>
      <c r="L1765" t="s">
        <v>2938</v>
      </c>
      <c r="M1765">
        <v>200612</v>
      </c>
      <c r="O1765">
        <v>0</v>
      </c>
      <c r="P1765" t="s">
        <v>109</v>
      </c>
      <c r="Q1765" t="s">
        <v>124</v>
      </c>
      <c r="S1765">
        <v>0</v>
      </c>
      <c r="V1765" s="22">
        <v>275903</v>
      </c>
    </row>
    <row r="1766" spans="1:22" x14ac:dyDescent="0.3">
      <c r="A1766" t="s">
        <v>2930</v>
      </c>
      <c r="E1766" t="s">
        <v>241</v>
      </c>
      <c r="H1766" t="s">
        <v>127</v>
      </c>
      <c r="J1766" s="23">
        <v>552009500116</v>
      </c>
      <c r="K1766">
        <v>769</v>
      </c>
      <c r="L1766" t="s">
        <v>2939</v>
      </c>
      <c r="M1766">
        <v>200612</v>
      </c>
      <c r="O1766">
        <v>0</v>
      </c>
      <c r="P1766" t="s">
        <v>109</v>
      </c>
      <c r="Q1766" t="s">
        <v>124</v>
      </c>
      <c r="S1766">
        <v>0</v>
      </c>
      <c r="V1766" s="22">
        <v>250276</v>
      </c>
    </row>
    <row r="1767" spans="1:22" x14ac:dyDescent="0.3">
      <c r="A1767" t="s">
        <v>2940</v>
      </c>
      <c r="E1767" t="s">
        <v>241</v>
      </c>
      <c r="H1767" t="s">
        <v>127</v>
      </c>
      <c r="J1767" s="23">
        <v>452009500116</v>
      </c>
      <c r="K1767">
        <v>230</v>
      </c>
      <c r="L1767" t="s">
        <v>2941</v>
      </c>
      <c r="M1767">
        <v>200612</v>
      </c>
      <c r="O1767">
        <v>0</v>
      </c>
      <c r="P1767" t="s">
        <v>109</v>
      </c>
      <c r="Q1767">
        <v>20310</v>
      </c>
      <c r="S1767">
        <v>0</v>
      </c>
      <c r="V1767" s="22">
        <v>3193.11</v>
      </c>
    </row>
    <row r="1768" spans="1:22" x14ac:dyDescent="0.3">
      <c r="A1768" t="s">
        <v>2942</v>
      </c>
      <c r="E1768" t="s">
        <v>241</v>
      </c>
      <c r="H1768" t="s">
        <v>127</v>
      </c>
      <c r="J1768" s="23">
        <v>452009500116</v>
      </c>
      <c r="K1768">
        <v>240</v>
      </c>
      <c r="L1768" t="s">
        <v>2943</v>
      </c>
      <c r="M1768">
        <v>200612</v>
      </c>
      <c r="O1768">
        <v>0</v>
      </c>
      <c r="P1768" t="s">
        <v>109</v>
      </c>
      <c r="Q1768">
        <v>20310</v>
      </c>
      <c r="S1768">
        <v>0</v>
      </c>
      <c r="V1768" s="22">
        <v>523122.08</v>
      </c>
    </row>
    <row r="1769" spans="1:22" x14ac:dyDescent="0.3">
      <c r="A1769" t="s">
        <v>2942</v>
      </c>
      <c r="E1769" t="s">
        <v>241</v>
      </c>
      <c r="H1769" t="s">
        <v>127</v>
      </c>
      <c r="J1769" s="23">
        <v>552009500116</v>
      </c>
      <c r="K1769">
        <v>240</v>
      </c>
      <c r="L1769" t="s">
        <v>2944</v>
      </c>
      <c r="M1769">
        <v>200612</v>
      </c>
      <c r="O1769">
        <v>0</v>
      </c>
      <c r="P1769" t="s">
        <v>109</v>
      </c>
      <c r="Q1769" t="s">
        <v>124</v>
      </c>
      <c r="S1769">
        <v>0</v>
      </c>
      <c r="V1769" s="22">
        <v>129653</v>
      </c>
    </row>
    <row r="1770" spans="1:22" x14ac:dyDescent="0.3">
      <c r="A1770" t="s">
        <v>2945</v>
      </c>
      <c r="E1770" t="s">
        <v>241</v>
      </c>
      <c r="H1770" t="s">
        <v>127</v>
      </c>
      <c r="J1770" s="23">
        <v>452009500116</v>
      </c>
      <c r="K1770">
        <v>761</v>
      </c>
      <c r="L1770" t="s">
        <v>2946</v>
      </c>
      <c r="M1770">
        <v>200612</v>
      </c>
      <c r="O1770">
        <v>0</v>
      </c>
      <c r="P1770" t="s">
        <v>109</v>
      </c>
      <c r="Q1770">
        <v>20310</v>
      </c>
      <c r="S1770">
        <v>0</v>
      </c>
      <c r="V1770" s="22">
        <v>1135666.8500000001</v>
      </c>
    </row>
    <row r="1771" spans="1:22" x14ac:dyDescent="0.3">
      <c r="A1771" t="s">
        <v>2945</v>
      </c>
      <c r="E1771" t="s">
        <v>241</v>
      </c>
      <c r="H1771" t="s">
        <v>127</v>
      </c>
      <c r="J1771" s="23">
        <v>552009500116</v>
      </c>
      <c r="K1771">
        <v>761</v>
      </c>
      <c r="L1771" t="s">
        <v>2947</v>
      </c>
      <c r="M1771">
        <v>200612</v>
      </c>
      <c r="O1771">
        <v>0</v>
      </c>
      <c r="P1771" t="s">
        <v>109</v>
      </c>
      <c r="Q1771" t="s">
        <v>124</v>
      </c>
      <c r="S1771">
        <v>0</v>
      </c>
      <c r="V1771" s="22">
        <v>281469</v>
      </c>
    </row>
    <row r="1772" spans="1:22" x14ac:dyDescent="0.3">
      <c r="A1772" t="s">
        <v>2948</v>
      </c>
      <c r="E1772" t="s">
        <v>241</v>
      </c>
      <c r="H1772" t="s">
        <v>127</v>
      </c>
      <c r="J1772" s="23">
        <v>452009500116</v>
      </c>
      <c r="K1772">
        <v>751</v>
      </c>
      <c r="L1772" t="s">
        <v>2949</v>
      </c>
      <c r="M1772">
        <v>200612</v>
      </c>
      <c r="O1772">
        <v>0</v>
      </c>
      <c r="P1772" t="s">
        <v>109</v>
      </c>
      <c r="Q1772">
        <v>20310</v>
      </c>
      <c r="S1772">
        <v>0</v>
      </c>
      <c r="V1772" s="22">
        <v>665746.31999999995</v>
      </c>
    </row>
    <row r="1773" spans="1:22" x14ac:dyDescent="0.3">
      <c r="A1773" t="s">
        <v>2948</v>
      </c>
      <c r="E1773" t="s">
        <v>241</v>
      </c>
      <c r="H1773" t="s">
        <v>127</v>
      </c>
      <c r="J1773" s="23">
        <v>552009500116</v>
      </c>
      <c r="K1773">
        <v>751</v>
      </c>
      <c r="L1773" t="s">
        <v>2950</v>
      </c>
      <c r="M1773">
        <v>200612</v>
      </c>
      <c r="O1773">
        <v>0</v>
      </c>
      <c r="P1773" t="s">
        <v>109</v>
      </c>
      <c r="Q1773" t="s">
        <v>124</v>
      </c>
      <c r="S1773">
        <v>0</v>
      </c>
      <c r="V1773" s="22">
        <v>165001</v>
      </c>
    </row>
    <row r="1774" spans="1:22" x14ac:dyDescent="0.3">
      <c r="A1774" t="s">
        <v>2951</v>
      </c>
      <c r="E1774" t="s">
        <v>241</v>
      </c>
      <c r="H1774" t="s">
        <v>127</v>
      </c>
      <c r="J1774" s="23">
        <v>452009500116</v>
      </c>
      <c r="K1774">
        <v>768</v>
      </c>
      <c r="L1774" t="s">
        <v>2952</v>
      </c>
      <c r="M1774">
        <v>200612</v>
      </c>
      <c r="O1774">
        <v>0</v>
      </c>
      <c r="P1774" t="s">
        <v>109</v>
      </c>
      <c r="Q1774">
        <v>20310</v>
      </c>
      <c r="S1774">
        <v>0</v>
      </c>
      <c r="V1774" s="22">
        <v>363414</v>
      </c>
    </row>
    <row r="1775" spans="1:22" x14ac:dyDescent="0.3">
      <c r="A1775" t="s">
        <v>2951</v>
      </c>
      <c r="E1775" t="s">
        <v>241</v>
      </c>
      <c r="H1775" t="s">
        <v>127</v>
      </c>
      <c r="J1775" s="23">
        <v>552009500116</v>
      </c>
      <c r="K1775">
        <v>768</v>
      </c>
      <c r="L1775" t="s">
        <v>2953</v>
      </c>
      <c r="M1775">
        <v>200612</v>
      </c>
      <c r="O1775">
        <v>0</v>
      </c>
      <c r="P1775" t="s">
        <v>109</v>
      </c>
      <c r="Q1775" t="s">
        <v>124</v>
      </c>
      <c r="S1775">
        <v>0</v>
      </c>
      <c r="V1775" s="22">
        <v>90070</v>
      </c>
    </row>
    <row r="1776" spans="1:22" x14ac:dyDescent="0.3">
      <c r="A1776" t="s">
        <v>2954</v>
      </c>
      <c r="E1776" t="s">
        <v>241</v>
      </c>
      <c r="H1776" t="s">
        <v>127</v>
      </c>
      <c r="J1776" s="23">
        <v>452009500175</v>
      </c>
      <c r="K1776">
        <v>763</v>
      </c>
      <c r="L1776" t="s">
        <v>2955</v>
      </c>
      <c r="M1776">
        <v>200612</v>
      </c>
      <c r="O1776">
        <v>0</v>
      </c>
      <c r="P1776" t="s">
        <v>109</v>
      </c>
      <c r="Q1776">
        <v>20310</v>
      </c>
      <c r="S1776">
        <v>0</v>
      </c>
      <c r="V1776" s="22">
        <v>83306</v>
      </c>
    </row>
    <row r="1777" spans="1:22" x14ac:dyDescent="0.3">
      <c r="A1777" t="s">
        <v>2954</v>
      </c>
      <c r="E1777" t="s">
        <v>241</v>
      </c>
      <c r="H1777" t="s">
        <v>127</v>
      </c>
      <c r="J1777" s="23">
        <v>552009500175</v>
      </c>
      <c r="K1777">
        <v>763</v>
      </c>
      <c r="L1777" t="s">
        <v>2956</v>
      </c>
      <c r="M1777">
        <v>200612</v>
      </c>
      <c r="O1777">
        <v>0</v>
      </c>
      <c r="P1777" t="s">
        <v>109</v>
      </c>
      <c r="Q1777" t="s">
        <v>124</v>
      </c>
      <c r="S1777">
        <v>0</v>
      </c>
      <c r="V1777" s="22">
        <v>20644</v>
      </c>
    </row>
    <row r="1778" spans="1:22" x14ac:dyDescent="0.3">
      <c r="A1778" t="s">
        <v>2957</v>
      </c>
      <c r="E1778" t="s">
        <v>241</v>
      </c>
      <c r="H1778" t="s">
        <v>127</v>
      </c>
      <c r="J1778" s="23">
        <v>452009500117</v>
      </c>
      <c r="K1778">
        <v>763</v>
      </c>
      <c r="L1778" t="s">
        <v>2958</v>
      </c>
      <c r="M1778">
        <v>200612</v>
      </c>
      <c r="O1778">
        <v>0</v>
      </c>
      <c r="P1778" t="s">
        <v>109</v>
      </c>
      <c r="Q1778">
        <v>20310</v>
      </c>
      <c r="S1778">
        <v>0</v>
      </c>
      <c r="V1778" s="22">
        <v>137362.04</v>
      </c>
    </row>
    <row r="1779" spans="1:22" x14ac:dyDescent="0.3">
      <c r="A1779" t="s">
        <v>2957</v>
      </c>
      <c r="E1779" t="s">
        <v>241</v>
      </c>
      <c r="H1779" t="s">
        <v>127</v>
      </c>
      <c r="J1779" s="23">
        <v>452009500117</v>
      </c>
      <c r="K1779">
        <v>769</v>
      </c>
      <c r="L1779" t="s">
        <v>2959</v>
      </c>
      <c r="M1779">
        <v>200612</v>
      </c>
      <c r="O1779">
        <v>0</v>
      </c>
      <c r="P1779" t="s">
        <v>109</v>
      </c>
      <c r="Q1779">
        <v>20310</v>
      </c>
      <c r="S1779">
        <v>0</v>
      </c>
      <c r="V1779" s="22">
        <v>10593.69</v>
      </c>
    </row>
    <row r="1780" spans="1:22" x14ac:dyDescent="0.3">
      <c r="A1780" t="s">
        <v>2957</v>
      </c>
      <c r="E1780" t="s">
        <v>241</v>
      </c>
      <c r="H1780" t="s">
        <v>127</v>
      </c>
      <c r="J1780" s="23">
        <v>552009500117</v>
      </c>
      <c r="K1780">
        <v>763</v>
      </c>
      <c r="L1780" t="s">
        <v>2960</v>
      </c>
      <c r="M1780">
        <v>200612</v>
      </c>
      <c r="O1780">
        <v>0</v>
      </c>
      <c r="P1780" t="s">
        <v>109</v>
      </c>
      <c r="Q1780" t="s">
        <v>124</v>
      </c>
      <c r="S1780">
        <v>0</v>
      </c>
      <c r="V1780" s="22">
        <v>34044</v>
      </c>
    </row>
    <row r="1781" spans="1:22" x14ac:dyDescent="0.3">
      <c r="A1781" t="s">
        <v>2957</v>
      </c>
      <c r="E1781" t="s">
        <v>241</v>
      </c>
      <c r="H1781" t="s">
        <v>127</v>
      </c>
      <c r="J1781" s="23">
        <v>552009500117</v>
      </c>
      <c r="K1781">
        <v>769</v>
      </c>
      <c r="L1781" t="s">
        <v>2961</v>
      </c>
      <c r="M1781">
        <v>200612</v>
      </c>
      <c r="O1781">
        <v>0</v>
      </c>
      <c r="P1781" t="s">
        <v>109</v>
      </c>
      <c r="Q1781" t="s">
        <v>124</v>
      </c>
      <c r="S1781">
        <v>0</v>
      </c>
      <c r="V1781" s="22">
        <v>2625</v>
      </c>
    </row>
    <row r="1782" spans="1:22" x14ac:dyDescent="0.3">
      <c r="A1782" t="s">
        <v>2962</v>
      </c>
      <c r="E1782" t="s">
        <v>241</v>
      </c>
      <c r="H1782" t="s">
        <v>127</v>
      </c>
      <c r="J1782" s="23">
        <v>452009500117</v>
      </c>
      <c r="K1782">
        <v>761</v>
      </c>
      <c r="L1782" t="s">
        <v>2963</v>
      </c>
      <c r="M1782">
        <v>200612</v>
      </c>
      <c r="O1782">
        <v>0</v>
      </c>
      <c r="P1782" t="s">
        <v>109</v>
      </c>
      <c r="Q1782">
        <v>20310</v>
      </c>
      <c r="S1782">
        <v>0</v>
      </c>
      <c r="V1782" s="22">
        <v>90782.05</v>
      </c>
    </row>
    <row r="1783" spans="1:22" x14ac:dyDescent="0.3">
      <c r="A1783" t="s">
        <v>2962</v>
      </c>
      <c r="E1783" t="s">
        <v>241</v>
      </c>
      <c r="H1783" t="s">
        <v>127</v>
      </c>
      <c r="J1783" s="23">
        <v>552009500117</v>
      </c>
      <c r="K1783">
        <v>761</v>
      </c>
      <c r="L1783" t="s">
        <v>2964</v>
      </c>
      <c r="M1783">
        <v>200612</v>
      </c>
      <c r="O1783">
        <v>0</v>
      </c>
      <c r="P1783" t="s">
        <v>109</v>
      </c>
      <c r="Q1783" t="s">
        <v>124</v>
      </c>
      <c r="S1783">
        <v>0</v>
      </c>
      <c r="V1783" s="22">
        <v>22500</v>
      </c>
    </row>
    <row r="1784" spans="1:22" x14ac:dyDescent="0.3">
      <c r="A1784" t="s">
        <v>2965</v>
      </c>
      <c r="E1784" t="s">
        <v>241</v>
      </c>
      <c r="H1784" t="s">
        <v>127</v>
      </c>
      <c r="J1784" s="23">
        <v>456009500048</v>
      </c>
      <c r="K1784">
        <v>615</v>
      </c>
      <c r="L1784" t="s">
        <v>2966</v>
      </c>
      <c r="M1784">
        <v>200612</v>
      </c>
      <c r="O1784">
        <v>0</v>
      </c>
      <c r="P1784" t="s">
        <v>109</v>
      </c>
      <c r="Q1784">
        <v>20310</v>
      </c>
      <c r="S1784">
        <v>0</v>
      </c>
      <c r="U1784" t="s">
        <v>132</v>
      </c>
      <c r="V1784" s="22">
        <v>24647976.440000001</v>
      </c>
    </row>
    <row r="1785" spans="1:22" x14ac:dyDescent="0.3">
      <c r="A1785" t="s">
        <v>2965</v>
      </c>
      <c r="E1785" t="s">
        <v>241</v>
      </c>
      <c r="H1785" t="s">
        <v>139</v>
      </c>
      <c r="J1785" s="23">
        <v>456009500199</v>
      </c>
      <c r="K1785">
        <v>840</v>
      </c>
      <c r="L1785" t="s">
        <v>2967</v>
      </c>
      <c r="M1785">
        <v>201801</v>
      </c>
      <c r="O1785">
        <v>0</v>
      </c>
      <c r="P1785" t="s">
        <v>109</v>
      </c>
      <c r="Q1785">
        <v>20310</v>
      </c>
      <c r="S1785">
        <v>0</v>
      </c>
      <c r="U1785" t="s">
        <v>132</v>
      </c>
      <c r="V1785" s="22">
        <v>3715.73</v>
      </c>
    </row>
    <row r="1786" spans="1:22" x14ac:dyDescent="0.3">
      <c r="A1786" t="s">
        <v>2965</v>
      </c>
      <c r="E1786" t="s">
        <v>241</v>
      </c>
      <c r="H1786" t="s">
        <v>127</v>
      </c>
      <c r="J1786" s="23">
        <v>556009500048</v>
      </c>
      <c r="K1786">
        <v>615</v>
      </c>
      <c r="L1786" t="s">
        <v>2968</v>
      </c>
      <c r="M1786">
        <v>200612</v>
      </c>
      <c r="O1786">
        <v>0</v>
      </c>
      <c r="P1786" t="s">
        <v>109</v>
      </c>
      <c r="Q1786" t="s">
        <v>124</v>
      </c>
      <c r="S1786">
        <v>0</v>
      </c>
      <c r="U1786" t="s">
        <v>132</v>
      </c>
      <c r="V1786" s="22">
        <v>6108170.8499999996</v>
      </c>
    </row>
    <row r="1787" spans="1:22" x14ac:dyDescent="0.3">
      <c r="A1787" t="s">
        <v>2965</v>
      </c>
      <c r="E1787" t="s">
        <v>241</v>
      </c>
      <c r="H1787" t="s">
        <v>127</v>
      </c>
      <c r="J1787" s="23">
        <v>556009500199</v>
      </c>
      <c r="K1787">
        <v>840</v>
      </c>
      <c r="L1787" t="s">
        <v>2969</v>
      </c>
      <c r="M1787">
        <v>201801</v>
      </c>
      <c r="O1787">
        <v>0</v>
      </c>
      <c r="P1787" t="s">
        <v>109</v>
      </c>
      <c r="Q1787" t="s">
        <v>124</v>
      </c>
      <c r="S1787">
        <v>0</v>
      </c>
      <c r="U1787" t="s">
        <v>132</v>
      </c>
      <c r="V1787">
        <v>923.14</v>
      </c>
    </row>
    <row r="1788" spans="1:22" x14ac:dyDescent="0.3">
      <c r="A1788" t="s">
        <v>2970</v>
      </c>
      <c r="E1788" t="s">
        <v>241</v>
      </c>
      <c r="H1788" t="s">
        <v>127</v>
      </c>
      <c r="J1788" s="23">
        <v>456009500086</v>
      </c>
      <c r="K1788">
        <v>180</v>
      </c>
      <c r="L1788" t="s">
        <v>2971</v>
      </c>
      <c r="M1788">
        <v>200612</v>
      </c>
      <c r="O1788">
        <v>0</v>
      </c>
      <c r="P1788" t="s">
        <v>109</v>
      </c>
      <c r="Q1788">
        <v>20310</v>
      </c>
      <c r="S1788">
        <v>0</v>
      </c>
      <c r="U1788" t="s">
        <v>132</v>
      </c>
      <c r="V1788" s="22">
        <v>421585</v>
      </c>
    </row>
    <row r="1789" spans="1:22" x14ac:dyDescent="0.3">
      <c r="A1789" t="s">
        <v>2970</v>
      </c>
      <c r="E1789" t="s">
        <v>241</v>
      </c>
      <c r="H1789" t="s">
        <v>127</v>
      </c>
      <c r="J1789" s="23">
        <v>556009500086</v>
      </c>
      <c r="K1789">
        <v>180</v>
      </c>
      <c r="L1789" t="s">
        <v>2972</v>
      </c>
      <c r="M1789">
        <v>200612</v>
      </c>
      <c r="O1789">
        <v>0</v>
      </c>
      <c r="P1789" t="s">
        <v>109</v>
      </c>
      <c r="Q1789" t="s">
        <v>124</v>
      </c>
      <c r="S1789">
        <v>0</v>
      </c>
      <c r="U1789" t="s">
        <v>132</v>
      </c>
      <c r="V1789" s="22">
        <v>104476</v>
      </c>
    </row>
    <row r="1790" spans="1:22" x14ac:dyDescent="0.3">
      <c r="A1790" t="s">
        <v>2973</v>
      </c>
      <c r="E1790" t="s">
        <v>241</v>
      </c>
      <c r="H1790" t="s">
        <v>127</v>
      </c>
      <c r="J1790" s="23">
        <v>456009500048</v>
      </c>
      <c r="K1790">
        <v>80</v>
      </c>
      <c r="L1790" t="s">
        <v>2974</v>
      </c>
      <c r="M1790">
        <v>200901</v>
      </c>
      <c r="O1790">
        <v>0</v>
      </c>
      <c r="P1790" t="s">
        <v>109</v>
      </c>
      <c r="Q1790">
        <v>20310</v>
      </c>
      <c r="S1790">
        <v>0</v>
      </c>
      <c r="U1790" t="s">
        <v>132</v>
      </c>
      <c r="V1790" s="22">
        <v>1508820.09</v>
      </c>
    </row>
    <row r="1791" spans="1:22" x14ac:dyDescent="0.3">
      <c r="A1791" t="s">
        <v>2973</v>
      </c>
      <c r="E1791" t="s">
        <v>241</v>
      </c>
      <c r="H1791" t="s">
        <v>127</v>
      </c>
      <c r="J1791" s="23">
        <v>556009500048</v>
      </c>
      <c r="K1791">
        <v>80</v>
      </c>
      <c r="L1791" t="s">
        <v>2975</v>
      </c>
      <c r="M1791">
        <v>200901</v>
      </c>
      <c r="O1791">
        <v>0</v>
      </c>
      <c r="P1791" t="s">
        <v>109</v>
      </c>
      <c r="Q1791" t="s">
        <v>124</v>
      </c>
      <c r="S1791">
        <v>0</v>
      </c>
      <c r="U1791" t="s">
        <v>132</v>
      </c>
      <c r="V1791" s="22">
        <v>304071.74</v>
      </c>
    </row>
    <row r="1792" spans="1:22" x14ac:dyDescent="0.3">
      <c r="A1792" t="s">
        <v>2976</v>
      </c>
      <c r="E1792" t="s">
        <v>241</v>
      </c>
      <c r="H1792" t="s">
        <v>127</v>
      </c>
      <c r="J1792" s="23">
        <v>456009500087</v>
      </c>
      <c r="K1792">
        <v>180</v>
      </c>
      <c r="L1792" t="s">
        <v>2977</v>
      </c>
      <c r="M1792">
        <v>200612</v>
      </c>
      <c r="O1792">
        <v>0</v>
      </c>
      <c r="P1792" t="s">
        <v>109</v>
      </c>
      <c r="Q1792">
        <v>20310</v>
      </c>
      <c r="S1792">
        <v>0</v>
      </c>
      <c r="U1792" t="s">
        <v>132</v>
      </c>
      <c r="V1792" s="22">
        <v>421585</v>
      </c>
    </row>
    <row r="1793" spans="1:22" x14ac:dyDescent="0.3">
      <c r="A1793" t="s">
        <v>2976</v>
      </c>
      <c r="E1793" t="s">
        <v>241</v>
      </c>
      <c r="H1793" t="s">
        <v>127</v>
      </c>
      <c r="J1793" s="23">
        <v>556009500087</v>
      </c>
      <c r="K1793">
        <v>180</v>
      </c>
      <c r="L1793" t="s">
        <v>2978</v>
      </c>
      <c r="M1793">
        <v>200612</v>
      </c>
      <c r="O1793">
        <v>0</v>
      </c>
      <c r="P1793" t="s">
        <v>109</v>
      </c>
      <c r="Q1793" t="s">
        <v>124</v>
      </c>
      <c r="S1793">
        <v>0</v>
      </c>
      <c r="U1793" t="s">
        <v>132</v>
      </c>
      <c r="V1793" s="22">
        <v>104476</v>
      </c>
    </row>
    <row r="1794" spans="1:22" x14ac:dyDescent="0.3">
      <c r="A1794" t="s">
        <v>2979</v>
      </c>
      <c r="E1794" t="s">
        <v>241</v>
      </c>
      <c r="H1794" t="s">
        <v>127</v>
      </c>
      <c r="J1794" s="23">
        <v>456009500048</v>
      </c>
      <c r="K1794">
        <v>180</v>
      </c>
      <c r="L1794" t="s">
        <v>2980</v>
      </c>
      <c r="M1794">
        <v>200612</v>
      </c>
      <c r="O1794">
        <v>0</v>
      </c>
      <c r="P1794" t="s">
        <v>109</v>
      </c>
      <c r="Q1794">
        <v>20310</v>
      </c>
      <c r="S1794">
        <v>0</v>
      </c>
      <c r="U1794" t="s">
        <v>132</v>
      </c>
      <c r="V1794" s="22">
        <v>400932</v>
      </c>
    </row>
    <row r="1795" spans="1:22" x14ac:dyDescent="0.3">
      <c r="A1795" t="s">
        <v>2979</v>
      </c>
      <c r="E1795" t="s">
        <v>241</v>
      </c>
      <c r="H1795" t="s">
        <v>127</v>
      </c>
      <c r="J1795" s="23">
        <v>556009500048</v>
      </c>
      <c r="K1795">
        <v>180</v>
      </c>
      <c r="L1795" t="s">
        <v>2981</v>
      </c>
      <c r="M1795">
        <v>200612</v>
      </c>
      <c r="O1795">
        <v>0</v>
      </c>
      <c r="P1795" t="s">
        <v>109</v>
      </c>
      <c r="Q1795" t="s">
        <v>124</v>
      </c>
      <c r="S1795">
        <v>0</v>
      </c>
      <c r="U1795" t="s">
        <v>132</v>
      </c>
      <c r="V1795" s="22">
        <v>99357</v>
      </c>
    </row>
    <row r="1796" spans="1:22" x14ac:dyDescent="0.3">
      <c r="A1796" t="s">
        <v>2982</v>
      </c>
      <c r="E1796" t="s">
        <v>241</v>
      </c>
      <c r="H1796" t="s">
        <v>127</v>
      </c>
      <c r="J1796" s="23">
        <v>456009500048</v>
      </c>
      <c r="K1796">
        <v>175</v>
      </c>
      <c r="L1796" t="s">
        <v>2983</v>
      </c>
      <c r="M1796">
        <v>200612</v>
      </c>
      <c r="O1796">
        <v>0</v>
      </c>
      <c r="P1796" t="s">
        <v>109</v>
      </c>
      <c r="Q1796">
        <v>20310</v>
      </c>
      <c r="S1796">
        <v>0</v>
      </c>
      <c r="U1796" t="s">
        <v>132</v>
      </c>
      <c r="V1796" s="22">
        <v>835487</v>
      </c>
    </row>
    <row r="1797" spans="1:22" x14ac:dyDescent="0.3">
      <c r="A1797" t="s">
        <v>2982</v>
      </c>
      <c r="E1797" t="s">
        <v>241</v>
      </c>
      <c r="H1797" t="s">
        <v>127</v>
      </c>
      <c r="J1797" s="23">
        <v>556009500048</v>
      </c>
      <c r="K1797">
        <v>175</v>
      </c>
      <c r="L1797" t="s">
        <v>2984</v>
      </c>
      <c r="M1797">
        <v>200612</v>
      </c>
      <c r="O1797">
        <v>0</v>
      </c>
      <c r="P1797" t="s">
        <v>109</v>
      </c>
      <c r="Q1797" t="s">
        <v>124</v>
      </c>
      <c r="S1797">
        <v>0</v>
      </c>
      <c r="U1797" t="s">
        <v>132</v>
      </c>
      <c r="V1797" s="22">
        <v>207047</v>
      </c>
    </row>
    <row r="1798" spans="1:22" x14ac:dyDescent="0.3">
      <c r="A1798" t="s">
        <v>2985</v>
      </c>
      <c r="E1798" t="s">
        <v>241</v>
      </c>
      <c r="H1798" t="s">
        <v>127</v>
      </c>
      <c r="J1798" s="23">
        <v>456009500048</v>
      </c>
      <c r="K1798">
        <v>810</v>
      </c>
      <c r="L1798" t="s">
        <v>2986</v>
      </c>
      <c r="M1798">
        <v>200612</v>
      </c>
      <c r="O1798">
        <v>0</v>
      </c>
      <c r="P1798" t="s">
        <v>109</v>
      </c>
      <c r="Q1798">
        <v>20310</v>
      </c>
      <c r="S1798">
        <v>0</v>
      </c>
      <c r="U1798" t="s">
        <v>132</v>
      </c>
      <c r="V1798" s="22">
        <v>1080371</v>
      </c>
    </row>
    <row r="1799" spans="1:22" x14ac:dyDescent="0.3">
      <c r="A1799" t="s">
        <v>2985</v>
      </c>
      <c r="E1799" t="s">
        <v>241</v>
      </c>
      <c r="H1799" t="s">
        <v>127</v>
      </c>
      <c r="J1799" s="23">
        <v>556009500048</v>
      </c>
      <c r="K1799">
        <v>810</v>
      </c>
      <c r="L1799" t="s">
        <v>2987</v>
      </c>
      <c r="M1799">
        <v>200612</v>
      </c>
      <c r="O1799">
        <v>0</v>
      </c>
      <c r="P1799" t="s">
        <v>109</v>
      </c>
      <c r="Q1799" t="s">
        <v>124</v>
      </c>
      <c r="S1799">
        <v>0</v>
      </c>
      <c r="U1799" t="s">
        <v>132</v>
      </c>
      <c r="V1799" s="22">
        <v>267734</v>
      </c>
    </row>
    <row r="1800" spans="1:22" x14ac:dyDescent="0.3">
      <c r="A1800" t="s">
        <v>2988</v>
      </c>
      <c r="E1800" t="s">
        <v>241</v>
      </c>
      <c r="H1800" t="s">
        <v>127</v>
      </c>
      <c r="J1800" s="23">
        <v>456009500048</v>
      </c>
      <c r="K1800">
        <v>805</v>
      </c>
      <c r="L1800" t="s">
        <v>2989</v>
      </c>
      <c r="M1800">
        <v>200612</v>
      </c>
      <c r="O1800">
        <v>0</v>
      </c>
      <c r="P1800" t="s">
        <v>109</v>
      </c>
      <c r="Q1800">
        <v>20310</v>
      </c>
      <c r="S1800">
        <v>0</v>
      </c>
      <c r="U1800" t="s">
        <v>132</v>
      </c>
      <c r="V1800" s="22">
        <v>361996</v>
      </c>
    </row>
    <row r="1801" spans="1:22" x14ac:dyDescent="0.3">
      <c r="A1801" t="s">
        <v>2988</v>
      </c>
      <c r="E1801" t="s">
        <v>241</v>
      </c>
      <c r="H1801" t="s">
        <v>127</v>
      </c>
      <c r="J1801" s="23">
        <v>556009500048</v>
      </c>
      <c r="K1801">
        <v>805</v>
      </c>
      <c r="L1801" t="s">
        <v>2990</v>
      </c>
      <c r="M1801">
        <v>200612</v>
      </c>
      <c r="O1801">
        <v>0</v>
      </c>
      <c r="P1801" t="s">
        <v>109</v>
      </c>
      <c r="Q1801" t="s">
        <v>124</v>
      </c>
      <c r="S1801">
        <v>0</v>
      </c>
      <c r="U1801" t="s">
        <v>132</v>
      </c>
      <c r="V1801" s="22">
        <v>89708</v>
      </c>
    </row>
    <row r="1802" spans="1:22" x14ac:dyDescent="0.3">
      <c r="A1802" t="s">
        <v>2991</v>
      </c>
      <c r="E1802" t="s">
        <v>241</v>
      </c>
      <c r="H1802" t="s">
        <v>127</v>
      </c>
      <c r="J1802" s="23">
        <v>456009500073</v>
      </c>
      <c r="K1802">
        <v>615</v>
      </c>
      <c r="L1802" t="s">
        <v>2992</v>
      </c>
      <c r="M1802">
        <v>200906</v>
      </c>
      <c r="O1802">
        <v>0</v>
      </c>
      <c r="P1802" t="s">
        <v>109</v>
      </c>
      <c r="Q1802">
        <v>20310</v>
      </c>
      <c r="S1802">
        <v>0</v>
      </c>
      <c r="U1802" t="s">
        <v>132</v>
      </c>
      <c r="V1802" s="22">
        <v>4875.83</v>
      </c>
    </row>
    <row r="1803" spans="1:22" x14ac:dyDescent="0.3">
      <c r="A1803" t="s">
        <v>2991</v>
      </c>
      <c r="E1803" t="s">
        <v>241</v>
      </c>
      <c r="H1803" t="s">
        <v>127</v>
      </c>
      <c r="J1803" s="23">
        <v>556009500073</v>
      </c>
      <c r="K1803">
        <v>615</v>
      </c>
      <c r="L1803" t="s">
        <v>2993</v>
      </c>
      <c r="M1803">
        <v>200906</v>
      </c>
      <c r="O1803">
        <v>0</v>
      </c>
      <c r="P1803" t="s">
        <v>109</v>
      </c>
      <c r="Q1803" t="s">
        <v>124</v>
      </c>
      <c r="S1803">
        <v>0</v>
      </c>
      <c r="U1803" t="s">
        <v>132</v>
      </c>
      <c r="V1803">
        <v>982.53</v>
      </c>
    </row>
    <row r="1804" spans="1:22" x14ac:dyDescent="0.3">
      <c r="A1804" t="s">
        <v>2994</v>
      </c>
      <c r="E1804" t="s">
        <v>241</v>
      </c>
      <c r="H1804" t="s">
        <v>127</v>
      </c>
      <c r="J1804" s="23">
        <v>456009500048</v>
      </c>
      <c r="K1804">
        <v>840</v>
      </c>
      <c r="L1804" t="s">
        <v>2995</v>
      </c>
      <c r="M1804">
        <v>200612</v>
      </c>
      <c r="O1804">
        <v>0</v>
      </c>
      <c r="P1804" t="s">
        <v>109</v>
      </c>
      <c r="Q1804">
        <v>20310</v>
      </c>
      <c r="S1804">
        <v>0</v>
      </c>
      <c r="U1804" t="s">
        <v>132</v>
      </c>
      <c r="V1804" s="22">
        <v>515506</v>
      </c>
    </row>
    <row r="1805" spans="1:22" x14ac:dyDescent="0.3">
      <c r="A1805" t="s">
        <v>2994</v>
      </c>
      <c r="E1805" t="s">
        <v>241</v>
      </c>
      <c r="H1805" t="s">
        <v>127</v>
      </c>
      <c r="J1805" s="23">
        <v>556009500048</v>
      </c>
      <c r="K1805">
        <v>840</v>
      </c>
      <c r="L1805" t="s">
        <v>2996</v>
      </c>
      <c r="M1805">
        <v>200612</v>
      </c>
      <c r="O1805">
        <v>0</v>
      </c>
      <c r="P1805" t="s">
        <v>109</v>
      </c>
      <c r="Q1805" t="s">
        <v>124</v>
      </c>
      <c r="S1805">
        <v>0</v>
      </c>
      <c r="U1805" t="s">
        <v>132</v>
      </c>
      <c r="V1805" s="22">
        <v>127748</v>
      </c>
    </row>
    <row r="1806" spans="1:22" x14ac:dyDescent="0.3">
      <c r="A1806" t="s">
        <v>2997</v>
      </c>
      <c r="E1806" t="s">
        <v>241</v>
      </c>
      <c r="H1806" t="s">
        <v>127</v>
      </c>
      <c r="J1806" s="23">
        <v>456009500048</v>
      </c>
      <c r="K1806">
        <v>761</v>
      </c>
      <c r="L1806" t="s">
        <v>2998</v>
      </c>
      <c r="M1806">
        <v>200612</v>
      </c>
      <c r="O1806">
        <v>0</v>
      </c>
      <c r="P1806" t="s">
        <v>109</v>
      </c>
      <c r="Q1806">
        <v>20310</v>
      </c>
      <c r="S1806">
        <v>0</v>
      </c>
      <c r="U1806" t="s">
        <v>132</v>
      </c>
      <c r="V1806" s="22">
        <v>369780</v>
      </c>
    </row>
    <row r="1807" spans="1:22" x14ac:dyDescent="0.3">
      <c r="A1807" t="s">
        <v>2997</v>
      </c>
      <c r="E1807" t="s">
        <v>241</v>
      </c>
      <c r="H1807" t="s">
        <v>127</v>
      </c>
      <c r="J1807" s="23">
        <v>556009500048</v>
      </c>
      <c r="K1807">
        <v>761</v>
      </c>
      <c r="L1807" t="s">
        <v>2999</v>
      </c>
      <c r="M1807">
        <v>200612</v>
      </c>
      <c r="O1807">
        <v>0</v>
      </c>
      <c r="P1807" t="s">
        <v>109</v>
      </c>
      <c r="Q1807" t="s">
        <v>124</v>
      </c>
      <c r="S1807">
        <v>0</v>
      </c>
      <c r="U1807" t="s">
        <v>132</v>
      </c>
      <c r="V1807" s="22">
        <v>91638</v>
      </c>
    </row>
    <row r="1808" spans="1:22" x14ac:dyDescent="0.3">
      <c r="A1808" t="s">
        <v>3000</v>
      </c>
      <c r="E1808" t="s">
        <v>241</v>
      </c>
      <c r="H1808" t="s">
        <v>127</v>
      </c>
      <c r="J1808" s="23">
        <v>452009500117</v>
      </c>
      <c r="K1808">
        <v>760</v>
      </c>
      <c r="L1808" t="s">
        <v>3001</v>
      </c>
      <c r="M1808">
        <v>200701</v>
      </c>
      <c r="O1808">
        <v>0</v>
      </c>
      <c r="P1808" t="s">
        <v>109</v>
      </c>
      <c r="Q1808">
        <v>20310</v>
      </c>
      <c r="S1808">
        <v>0</v>
      </c>
      <c r="V1808" s="22">
        <v>2576.94</v>
      </c>
    </row>
    <row r="1809" spans="1:22" x14ac:dyDescent="0.3">
      <c r="A1809" t="s">
        <v>3002</v>
      </c>
      <c r="E1809" t="s">
        <v>241</v>
      </c>
      <c r="H1809" t="s">
        <v>127</v>
      </c>
      <c r="J1809" s="23">
        <v>452009500117</v>
      </c>
      <c r="K1809">
        <v>240</v>
      </c>
      <c r="L1809" t="s">
        <v>3003</v>
      </c>
      <c r="M1809">
        <v>200612</v>
      </c>
      <c r="O1809">
        <v>0</v>
      </c>
      <c r="P1809" t="s">
        <v>109</v>
      </c>
      <c r="Q1809">
        <v>20310</v>
      </c>
      <c r="S1809">
        <v>0</v>
      </c>
      <c r="V1809" s="22">
        <v>112475.42</v>
      </c>
    </row>
    <row r="1810" spans="1:22" x14ac:dyDescent="0.3">
      <c r="A1810" t="s">
        <v>3002</v>
      </c>
      <c r="E1810" t="s">
        <v>241</v>
      </c>
      <c r="H1810" t="s">
        <v>127</v>
      </c>
      <c r="J1810" s="23">
        <v>552009500117</v>
      </c>
      <c r="K1810">
        <v>240</v>
      </c>
      <c r="L1810" t="s">
        <v>3004</v>
      </c>
      <c r="M1810">
        <v>200612</v>
      </c>
      <c r="O1810">
        <v>0</v>
      </c>
      <c r="P1810" t="s">
        <v>109</v>
      </c>
      <c r="Q1810" t="s">
        <v>124</v>
      </c>
      <c r="S1810">
        <v>0</v>
      </c>
      <c r="V1810" s="22">
        <v>27876</v>
      </c>
    </row>
    <row r="1811" spans="1:22" x14ac:dyDescent="0.3">
      <c r="A1811" t="s">
        <v>3005</v>
      </c>
      <c r="E1811" t="s">
        <v>241</v>
      </c>
      <c r="H1811" t="s">
        <v>127</v>
      </c>
      <c r="J1811" s="23">
        <v>456009500086</v>
      </c>
      <c r="K1811">
        <v>170</v>
      </c>
      <c r="L1811" t="s">
        <v>3006</v>
      </c>
      <c r="M1811">
        <v>200612</v>
      </c>
      <c r="O1811">
        <v>0</v>
      </c>
      <c r="P1811" t="s">
        <v>109</v>
      </c>
      <c r="Q1811">
        <v>20310</v>
      </c>
      <c r="S1811">
        <v>0</v>
      </c>
      <c r="U1811" t="s">
        <v>132</v>
      </c>
      <c r="V1811" s="22">
        <v>421585</v>
      </c>
    </row>
    <row r="1812" spans="1:22" x14ac:dyDescent="0.3">
      <c r="A1812" t="s">
        <v>3005</v>
      </c>
      <c r="E1812" t="s">
        <v>241</v>
      </c>
      <c r="H1812" t="s">
        <v>127</v>
      </c>
      <c r="J1812" s="23">
        <v>556009500086</v>
      </c>
      <c r="K1812">
        <v>170</v>
      </c>
      <c r="L1812" t="s">
        <v>3007</v>
      </c>
      <c r="M1812">
        <v>200612</v>
      </c>
      <c r="O1812">
        <v>0</v>
      </c>
      <c r="P1812" t="s">
        <v>109</v>
      </c>
      <c r="Q1812" t="s">
        <v>124</v>
      </c>
      <c r="S1812">
        <v>0</v>
      </c>
      <c r="U1812" t="s">
        <v>132</v>
      </c>
      <c r="V1812" s="22">
        <v>104476</v>
      </c>
    </row>
    <row r="1813" spans="1:22" x14ac:dyDescent="0.3">
      <c r="A1813" t="s">
        <v>3008</v>
      </c>
      <c r="E1813" t="s">
        <v>241</v>
      </c>
      <c r="H1813" t="s">
        <v>127</v>
      </c>
      <c r="J1813" s="23">
        <v>456009500086</v>
      </c>
      <c r="K1813">
        <v>182</v>
      </c>
      <c r="L1813" t="s">
        <v>3009</v>
      </c>
      <c r="M1813">
        <v>200612</v>
      </c>
      <c r="O1813">
        <v>0</v>
      </c>
      <c r="P1813" t="s">
        <v>109</v>
      </c>
      <c r="Q1813">
        <v>20310</v>
      </c>
      <c r="S1813">
        <v>0</v>
      </c>
      <c r="U1813" t="s">
        <v>132</v>
      </c>
      <c r="V1813" s="22">
        <v>416375</v>
      </c>
    </row>
    <row r="1814" spans="1:22" x14ac:dyDescent="0.3">
      <c r="A1814" t="s">
        <v>3008</v>
      </c>
      <c r="E1814" t="s">
        <v>241</v>
      </c>
      <c r="H1814" t="s">
        <v>127</v>
      </c>
      <c r="J1814" s="23">
        <v>556009500086</v>
      </c>
      <c r="K1814">
        <v>182</v>
      </c>
      <c r="L1814" t="s">
        <v>3010</v>
      </c>
      <c r="M1814">
        <v>200612</v>
      </c>
      <c r="O1814">
        <v>0</v>
      </c>
      <c r="P1814" t="s">
        <v>109</v>
      </c>
      <c r="Q1814" t="s">
        <v>124</v>
      </c>
      <c r="S1814">
        <v>0</v>
      </c>
      <c r="U1814" t="s">
        <v>132</v>
      </c>
      <c r="V1814" s="22">
        <v>102957</v>
      </c>
    </row>
    <row r="1815" spans="1:22" x14ac:dyDescent="0.3">
      <c r="A1815" t="s">
        <v>3011</v>
      </c>
      <c r="E1815" t="s">
        <v>241</v>
      </c>
      <c r="H1815" t="s">
        <v>127</v>
      </c>
      <c r="J1815" s="23">
        <v>556009500086</v>
      </c>
      <c r="K1815">
        <v>190</v>
      </c>
      <c r="L1815" t="s">
        <v>3012</v>
      </c>
      <c r="M1815">
        <v>200612</v>
      </c>
      <c r="O1815">
        <v>0</v>
      </c>
      <c r="P1815" t="s">
        <v>109</v>
      </c>
      <c r="Q1815" t="s">
        <v>124</v>
      </c>
      <c r="S1815">
        <v>0</v>
      </c>
      <c r="U1815" t="s">
        <v>132</v>
      </c>
      <c r="V1815" s="22">
        <v>470141</v>
      </c>
    </row>
    <row r="1816" spans="1:22" x14ac:dyDescent="0.3">
      <c r="A1816" t="s">
        <v>3013</v>
      </c>
      <c r="E1816" t="s">
        <v>241</v>
      </c>
      <c r="H1816" t="s">
        <v>127</v>
      </c>
      <c r="J1816" s="23">
        <v>456009500086</v>
      </c>
      <c r="K1816">
        <v>210</v>
      </c>
      <c r="L1816" t="s">
        <v>3014</v>
      </c>
      <c r="M1816">
        <v>200612</v>
      </c>
      <c r="O1816">
        <v>0</v>
      </c>
      <c r="P1816" t="s">
        <v>109</v>
      </c>
      <c r="Q1816">
        <v>20310</v>
      </c>
      <c r="S1816">
        <v>0</v>
      </c>
      <c r="U1816" t="s">
        <v>132</v>
      </c>
      <c r="V1816" s="22">
        <v>529819.78</v>
      </c>
    </row>
    <row r="1817" spans="1:22" x14ac:dyDescent="0.3">
      <c r="A1817" t="s">
        <v>3015</v>
      </c>
      <c r="E1817" t="s">
        <v>241</v>
      </c>
      <c r="H1817" t="s">
        <v>127</v>
      </c>
      <c r="J1817" s="23">
        <v>456009500129</v>
      </c>
      <c r="K1817">
        <v>210</v>
      </c>
      <c r="L1817" t="s">
        <v>3016</v>
      </c>
      <c r="M1817">
        <v>201301</v>
      </c>
      <c r="O1817">
        <v>0</v>
      </c>
      <c r="P1817" t="s">
        <v>109</v>
      </c>
      <c r="Q1817">
        <v>20310</v>
      </c>
      <c r="S1817">
        <v>0</v>
      </c>
      <c r="U1817" t="s">
        <v>132</v>
      </c>
      <c r="V1817" s="22">
        <v>1895.54</v>
      </c>
    </row>
    <row r="1818" spans="1:22" x14ac:dyDescent="0.3">
      <c r="A1818" t="s">
        <v>3013</v>
      </c>
      <c r="E1818" t="s">
        <v>241</v>
      </c>
      <c r="H1818" t="s">
        <v>127</v>
      </c>
      <c r="J1818" s="23">
        <v>556009500086</v>
      </c>
      <c r="K1818">
        <v>210</v>
      </c>
      <c r="L1818" t="s">
        <v>3017</v>
      </c>
      <c r="M1818">
        <v>200612</v>
      </c>
      <c r="O1818">
        <v>0</v>
      </c>
      <c r="P1818" t="s">
        <v>109</v>
      </c>
      <c r="Q1818" t="s">
        <v>124</v>
      </c>
      <c r="S1818">
        <v>0</v>
      </c>
      <c r="U1818" t="s">
        <v>132</v>
      </c>
      <c r="V1818" s="22">
        <v>131297.62</v>
      </c>
    </row>
    <row r="1819" spans="1:22" x14ac:dyDescent="0.3">
      <c r="A1819" t="s">
        <v>3018</v>
      </c>
      <c r="E1819" t="s">
        <v>241</v>
      </c>
      <c r="H1819" t="s">
        <v>127</v>
      </c>
      <c r="J1819" s="23">
        <v>456009500086</v>
      </c>
      <c r="K1819">
        <v>200</v>
      </c>
      <c r="L1819" t="s">
        <v>3019</v>
      </c>
      <c r="M1819">
        <v>200612</v>
      </c>
      <c r="O1819">
        <v>0</v>
      </c>
      <c r="P1819" t="s">
        <v>109</v>
      </c>
      <c r="Q1819">
        <v>20310</v>
      </c>
      <c r="S1819">
        <v>0</v>
      </c>
      <c r="U1819" t="s">
        <v>132</v>
      </c>
      <c r="V1819" s="22">
        <v>421585</v>
      </c>
    </row>
    <row r="1820" spans="1:22" x14ac:dyDescent="0.3">
      <c r="A1820" t="s">
        <v>3018</v>
      </c>
      <c r="E1820" t="s">
        <v>241</v>
      </c>
      <c r="H1820" t="s">
        <v>127</v>
      </c>
      <c r="J1820" s="23">
        <v>556009500086</v>
      </c>
      <c r="K1820">
        <v>200</v>
      </c>
      <c r="L1820" t="s">
        <v>3020</v>
      </c>
      <c r="M1820">
        <v>200612</v>
      </c>
      <c r="O1820">
        <v>0</v>
      </c>
      <c r="P1820" t="s">
        <v>109</v>
      </c>
      <c r="Q1820" t="s">
        <v>124</v>
      </c>
      <c r="S1820">
        <v>0</v>
      </c>
      <c r="U1820" t="s">
        <v>132</v>
      </c>
      <c r="V1820" s="22">
        <v>104476</v>
      </c>
    </row>
    <row r="1821" spans="1:22" x14ac:dyDescent="0.3">
      <c r="A1821" t="s">
        <v>3021</v>
      </c>
      <c r="E1821" t="s">
        <v>241</v>
      </c>
      <c r="H1821" t="s">
        <v>127</v>
      </c>
      <c r="J1821" s="23">
        <v>456009500086</v>
      </c>
      <c r="K1821">
        <v>720</v>
      </c>
      <c r="L1821" t="s">
        <v>3022</v>
      </c>
      <c r="M1821">
        <v>200612</v>
      </c>
      <c r="O1821">
        <v>0</v>
      </c>
      <c r="P1821" t="s">
        <v>109</v>
      </c>
      <c r="Q1821">
        <v>20310</v>
      </c>
      <c r="S1821">
        <v>0</v>
      </c>
      <c r="U1821" t="s">
        <v>132</v>
      </c>
      <c r="V1821" s="22">
        <v>295394</v>
      </c>
    </row>
    <row r="1822" spans="1:22" x14ac:dyDescent="0.3">
      <c r="A1822" t="s">
        <v>3021</v>
      </c>
      <c r="E1822" t="s">
        <v>241</v>
      </c>
      <c r="H1822" t="s">
        <v>127</v>
      </c>
      <c r="J1822" s="23">
        <v>556009500086</v>
      </c>
      <c r="K1822">
        <v>720</v>
      </c>
      <c r="L1822" t="s">
        <v>3023</v>
      </c>
      <c r="M1822">
        <v>200612</v>
      </c>
      <c r="O1822">
        <v>0</v>
      </c>
      <c r="P1822" t="s">
        <v>109</v>
      </c>
      <c r="Q1822" t="s">
        <v>124</v>
      </c>
      <c r="S1822">
        <v>0</v>
      </c>
      <c r="U1822" t="s">
        <v>132</v>
      </c>
      <c r="V1822" s="22">
        <v>73203</v>
      </c>
    </row>
    <row r="1823" spans="1:22" x14ac:dyDescent="0.3">
      <c r="A1823" t="s">
        <v>3024</v>
      </c>
      <c r="E1823" t="s">
        <v>241</v>
      </c>
      <c r="H1823" t="s">
        <v>127</v>
      </c>
      <c r="J1823" s="23">
        <v>556009500129</v>
      </c>
      <c r="K1823">
        <v>210</v>
      </c>
      <c r="L1823" t="s">
        <v>3025</v>
      </c>
      <c r="M1823">
        <v>201301</v>
      </c>
      <c r="O1823">
        <v>0</v>
      </c>
      <c r="P1823" t="s">
        <v>109</v>
      </c>
      <c r="Q1823" t="s">
        <v>124</v>
      </c>
      <c r="S1823">
        <v>0</v>
      </c>
      <c r="U1823" t="s">
        <v>132</v>
      </c>
      <c r="V1823">
        <v>469.75</v>
      </c>
    </row>
    <row r="1824" spans="1:22" x14ac:dyDescent="0.3">
      <c r="A1824" t="s">
        <v>3026</v>
      </c>
      <c r="E1824" t="s">
        <v>191</v>
      </c>
      <c r="H1824" t="s">
        <v>127</v>
      </c>
      <c r="J1824" s="23">
        <v>456009500148</v>
      </c>
      <c r="K1824">
        <v>780</v>
      </c>
      <c r="L1824" t="s">
        <v>3027</v>
      </c>
      <c r="M1824">
        <v>201412</v>
      </c>
      <c r="O1824">
        <v>0</v>
      </c>
      <c r="P1824" t="s">
        <v>109</v>
      </c>
      <c r="Q1824">
        <v>20310</v>
      </c>
      <c r="S1824">
        <v>0</v>
      </c>
      <c r="U1824" t="s">
        <v>132</v>
      </c>
      <c r="V1824" s="22">
        <v>13690.53</v>
      </c>
    </row>
    <row r="1825" spans="1:22" x14ac:dyDescent="0.3">
      <c r="A1825" t="s">
        <v>3026</v>
      </c>
      <c r="E1825" t="s">
        <v>191</v>
      </c>
      <c r="H1825" t="s">
        <v>127</v>
      </c>
      <c r="J1825" s="23">
        <v>556009500148</v>
      </c>
      <c r="K1825">
        <v>780</v>
      </c>
      <c r="L1825" t="s">
        <v>3028</v>
      </c>
      <c r="M1825">
        <v>201412</v>
      </c>
      <c r="O1825">
        <v>0</v>
      </c>
      <c r="P1825" t="s">
        <v>109</v>
      </c>
      <c r="Q1825" t="s">
        <v>124</v>
      </c>
      <c r="S1825">
        <v>0</v>
      </c>
      <c r="U1825" t="s">
        <v>132</v>
      </c>
      <c r="V1825" s="22">
        <v>3392.74</v>
      </c>
    </row>
    <row r="1826" spans="1:22" x14ac:dyDescent="0.3">
      <c r="A1826" t="s">
        <v>3029</v>
      </c>
      <c r="E1826" t="s">
        <v>241</v>
      </c>
      <c r="H1826" t="s">
        <v>127</v>
      </c>
      <c r="J1826" s="23">
        <v>456009500086</v>
      </c>
      <c r="K1826">
        <v>190</v>
      </c>
      <c r="L1826" t="s">
        <v>3030</v>
      </c>
      <c r="M1826">
        <v>200612</v>
      </c>
      <c r="O1826">
        <v>0</v>
      </c>
      <c r="P1826" t="s">
        <v>109</v>
      </c>
      <c r="Q1826">
        <v>20310</v>
      </c>
      <c r="S1826">
        <v>0</v>
      </c>
      <c r="U1826" t="s">
        <v>132</v>
      </c>
      <c r="V1826" s="22">
        <v>1897134</v>
      </c>
    </row>
    <row r="1827" spans="1:22" x14ac:dyDescent="0.3">
      <c r="A1827" t="s">
        <v>3031</v>
      </c>
      <c r="E1827" t="s">
        <v>241</v>
      </c>
      <c r="H1827" t="s">
        <v>127</v>
      </c>
      <c r="J1827" s="23">
        <v>456009500087</v>
      </c>
      <c r="K1827">
        <v>170</v>
      </c>
      <c r="L1827" t="s">
        <v>3032</v>
      </c>
      <c r="M1827">
        <v>200612</v>
      </c>
      <c r="O1827">
        <v>0</v>
      </c>
      <c r="P1827" t="s">
        <v>109</v>
      </c>
      <c r="Q1827">
        <v>20310</v>
      </c>
      <c r="S1827">
        <v>0</v>
      </c>
      <c r="U1827" t="s">
        <v>132</v>
      </c>
      <c r="V1827" s="22">
        <v>421585</v>
      </c>
    </row>
    <row r="1828" spans="1:22" x14ac:dyDescent="0.3">
      <c r="A1828" t="s">
        <v>3033</v>
      </c>
      <c r="E1828" t="s">
        <v>241</v>
      </c>
      <c r="H1828" t="s">
        <v>127</v>
      </c>
      <c r="J1828" s="23">
        <v>556009500087</v>
      </c>
      <c r="K1828">
        <v>170</v>
      </c>
      <c r="L1828" t="s">
        <v>3034</v>
      </c>
      <c r="M1828">
        <v>200612</v>
      </c>
      <c r="O1828">
        <v>0</v>
      </c>
      <c r="P1828" t="s">
        <v>109</v>
      </c>
      <c r="Q1828" t="s">
        <v>124</v>
      </c>
      <c r="S1828">
        <v>0</v>
      </c>
      <c r="U1828" t="s">
        <v>132</v>
      </c>
      <c r="V1828" s="22">
        <v>104476</v>
      </c>
    </row>
    <row r="1829" spans="1:22" x14ac:dyDescent="0.3">
      <c r="A1829" t="s">
        <v>3035</v>
      </c>
      <c r="E1829" t="s">
        <v>241</v>
      </c>
      <c r="H1829" t="s">
        <v>127</v>
      </c>
      <c r="J1829" s="23">
        <v>456009500087</v>
      </c>
      <c r="K1829">
        <v>182</v>
      </c>
      <c r="L1829" t="s">
        <v>3036</v>
      </c>
      <c r="M1829">
        <v>200612</v>
      </c>
      <c r="O1829">
        <v>0</v>
      </c>
      <c r="P1829" t="s">
        <v>109</v>
      </c>
      <c r="Q1829">
        <v>20310</v>
      </c>
      <c r="S1829">
        <v>0</v>
      </c>
      <c r="U1829" t="s">
        <v>132</v>
      </c>
      <c r="V1829" s="22">
        <v>416375</v>
      </c>
    </row>
    <row r="1830" spans="1:22" x14ac:dyDescent="0.3">
      <c r="A1830" t="s">
        <v>3037</v>
      </c>
      <c r="E1830" t="s">
        <v>241</v>
      </c>
      <c r="H1830" t="s">
        <v>127</v>
      </c>
      <c r="J1830" s="23">
        <v>556009500087</v>
      </c>
      <c r="K1830">
        <v>182</v>
      </c>
      <c r="L1830" t="s">
        <v>3038</v>
      </c>
      <c r="M1830">
        <v>200612</v>
      </c>
      <c r="O1830">
        <v>0</v>
      </c>
      <c r="P1830" t="s">
        <v>109</v>
      </c>
      <c r="Q1830" t="s">
        <v>124</v>
      </c>
      <c r="S1830">
        <v>0</v>
      </c>
      <c r="U1830" t="s">
        <v>132</v>
      </c>
      <c r="V1830" s="22">
        <v>102957</v>
      </c>
    </row>
    <row r="1831" spans="1:22" x14ac:dyDescent="0.3">
      <c r="A1831" t="s">
        <v>3039</v>
      </c>
      <c r="E1831" t="s">
        <v>241</v>
      </c>
      <c r="H1831" t="s">
        <v>127</v>
      </c>
      <c r="J1831" s="23">
        <v>556009500087</v>
      </c>
      <c r="K1831">
        <v>190</v>
      </c>
      <c r="L1831" t="s">
        <v>3040</v>
      </c>
      <c r="M1831">
        <v>200612</v>
      </c>
      <c r="O1831">
        <v>0</v>
      </c>
      <c r="P1831" t="s">
        <v>109</v>
      </c>
      <c r="Q1831" t="s">
        <v>124</v>
      </c>
      <c r="S1831">
        <v>0</v>
      </c>
      <c r="U1831" t="s">
        <v>132</v>
      </c>
      <c r="V1831" s="22">
        <v>470141</v>
      </c>
    </row>
    <row r="1832" spans="1:22" x14ac:dyDescent="0.3">
      <c r="A1832" t="s">
        <v>3041</v>
      </c>
      <c r="E1832" t="s">
        <v>241</v>
      </c>
      <c r="H1832" t="s">
        <v>127</v>
      </c>
      <c r="J1832" s="23">
        <v>456009500087</v>
      </c>
      <c r="K1832">
        <v>210</v>
      </c>
      <c r="L1832" t="s">
        <v>3042</v>
      </c>
      <c r="M1832">
        <v>200612</v>
      </c>
      <c r="O1832">
        <v>0</v>
      </c>
      <c r="P1832" t="s">
        <v>109</v>
      </c>
      <c r="Q1832">
        <v>20310</v>
      </c>
      <c r="S1832">
        <v>0</v>
      </c>
      <c r="U1832" t="s">
        <v>132</v>
      </c>
      <c r="V1832" s="22">
        <v>529819.78</v>
      </c>
    </row>
    <row r="1833" spans="1:22" x14ac:dyDescent="0.3">
      <c r="A1833" t="s">
        <v>3043</v>
      </c>
      <c r="E1833" t="s">
        <v>241</v>
      </c>
      <c r="H1833" t="s">
        <v>127</v>
      </c>
      <c r="J1833" s="23">
        <v>456009500130</v>
      </c>
      <c r="K1833">
        <v>210</v>
      </c>
      <c r="L1833" t="s">
        <v>3044</v>
      </c>
      <c r="M1833">
        <v>201301</v>
      </c>
      <c r="O1833">
        <v>0</v>
      </c>
      <c r="P1833" t="s">
        <v>109</v>
      </c>
      <c r="Q1833">
        <v>20310</v>
      </c>
      <c r="S1833">
        <v>0</v>
      </c>
      <c r="U1833" t="s">
        <v>132</v>
      </c>
      <c r="V1833" s="22">
        <v>1895.54</v>
      </c>
    </row>
    <row r="1834" spans="1:22" x14ac:dyDescent="0.3">
      <c r="A1834" t="s">
        <v>3041</v>
      </c>
      <c r="E1834" t="s">
        <v>241</v>
      </c>
      <c r="H1834" t="s">
        <v>127</v>
      </c>
      <c r="J1834" s="23">
        <v>556009500087</v>
      </c>
      <c r="K1834">
        <v>210</v>
      </c>
      <c r="L1834" t="s">
        <v>3045</v>
      </c>
      <c r="M1834">
        <v>200612</v>
      </c>
      <c r="O1834">
        <v>0</v>
      </c>
      <c r="P1834" t="s">
        <v>109</v>
      </c>
      <c r="Q1834" t="s">
        <v>124</v>
      </c>
      <c r="S1834">
        <v>0</v>
      </c>
      <c r="U1834" t="s">
        <v>132</v>
      </c>
      <c r="V1834" s="22">
        <v>131297.62</v>
      </c>
    </row>
    <row r="1835" spans="1:22" x14ac:dyDescent="0.3">
      <c r="A1835" t="s">
        <v>3046</v>
      </c>
      <c r="E1835" t="s">
        <v>241</v>
      </c>
      <c r="H1835" t="s">
        <v>127</v>
      </c>
      <c r="J1835" s="23">
        <v>456009500087</v>
      </c>
      <c r="K1835">
        <v>200</v>
      </c>
      <c r="L1835" t="s">
        <v>3047</v>
      </c>
      <c r="M1835">
        <v>200612</v>
      </c>
      <c r="O1835">
        <v>0</v>
      </c>
      <c r="P1835" t="s">
        <v>109</v>
      </c>
      <c r="Q1835">
        <v>20310</v>
      </c>
      <c r="S1835">
        <v>0</v>
      </c>
      <c r="U1835" t="s">
        <v>132</v>
      </c>
      <c r="V1835" s="22">
        <v>421585</v>
      </c>
    </row>
    <row r="1836" spans="1:22" x14ac:dyDescent="0.3">
      <c r="A1836" t="s">
        <v>3046</v>
      </c>
      <c r="E1836" t="s">
        <v>241</v>
      </c>
      <c r="H1836" t="s">
        <v>127</v>
      </c>
      <c r="J1836" s="23">
        <v>556009500087</v>
      </c>
      <c r="K1836">
        <v>200</v>
      </c>
      <c r="L1836" t="s">
        <v>3048</v>
      </c>
      <c r="M1836">
        <v>200612</v>
      </c>
      <c r="O1836">
        <v>0</v>
      </c>
      <c r="P1836" t="s">
        <v>109</v>
      </c>
      <c r="Q1836" t="s">
        <v>124</v>
      </c>
      <c r="S1836">
        <v>0</v>
      </c>
      <c r="U1836" t="s">
        <v>132</v>
      </c>
      <c r="V1836" s="22">
        <v>104476</v>
      </c>
    </row>
    <row r="1837" spans="1:22" x14ac:dyDescent="0.3">
      <c r="A1837" t="s">
        <v>3049</v>
      </c>
      <c r="E1837" t="s">
        <v>241</v>
      </c>
      <c r="H1837" t="s">
        <v>127</v>
      </c>
      <c r="J1837" s="23">
        <v>456009500087</v>
      </c>
      <c r="K1837">
        <v>720</v>
      </c>
      <c r="L1837" t="s">
        <v>3050</v>
      </c>
      <c r="M1837">
        <v>200612</v>
      </c>
      <c r="O1837">
        <v>0</v>
      </c>
      <c r="P1837" t="s">
        <v>109</v>
      </c>
      <c r="Q1837">
        <v>20310</v>
      </c>
      <c r="S1837">
        <v>0</v>
      </c>
      <c r="U1837" t="s">
        <v>132</v>
      </c>
      <c r="V1837" s="22">
        <v>295394</v>
      </c>
    </row>
    <row r="1838" spans="1:22" x14ac:dyDescent="0.3">
      <c r="A1838" t="s">
        <v>3049</v>
      </c>
      <c r="E1838" t="s">
        <v>241</v>
      </c>
      <c r="H1838" t="s">
        <v>127</v>
      </c>
      <c r="J1838" s="23">
        <v>556009500087</v>
      </c>
      <c r="K1838">
        <v>720</v>
      </c>
      <c r="L1838" t="s">
        <v>3051</v>
      </c>
      <c r="M1838">
        <v>200612</v>
      </c>
      <c r="O1838">
        <v>0</v>
      </c>
      <c r="P1838" t="s">
        <v>109</v>
      </c>
      <c r="Q1838" t="s">
        <v>124</v>
      </c>
      <c r="S1838">
        <v>0</v>
      </c>
      <c r="U1838" t="s">
        <v>132</v>
      </c>
      <c r="V1838" s="22">
        <v>73203</v>
      </c>
    </row>
    <row r="1839" spans="1:22" x14ac:dyDescent="0.3">
      <c r="A1839" t="s">
        <v>3052</v>
      </c>
      <c r="E1839" t="s">
        <v>241</v>
      </c>
      <c r="H1839" t="s">
        <v>127</v>
      </c>
      <c r="J1839" s="23">
        <v>556009500130</v>
      </c>
      <c r="K1839">
        <v>210</v>
      </c>
      <c r="L1839" t="s">
        <v>3053</v>
      </c>
      <c r="M1839">
        <v>201301</v>
      </c>
      <c r="O1839">
        <v>0</v>
      </c>
      <c r="P1839" t="s">
        <v>109</v>
      </c>
      <c r="Q1839" t="s">
        <v>124</v>
      </c>
      <c r="S1839">
        <v>0</v>
      </c>
      <c r="U1839" t="s">
        <v>132</v>
      </c>
      <c r="V1839">
        <v>469.74</v>
      </c>
    </row>
    <row r="1840" spans="1:22" x14ac:dyDescent="0.3">
      <c r="A1840" t="s">
        <v>3054</v>
      </c>
      <c r="E1840" t="s">
        <v>191</v>
      </c>
      <c r="H1840" t="s">
        <v>127</v>
      </c>
      <c r="J1840" s="23">
        <v>456009500149</v>
      </c>
      <c r="K1840">
        <v>780</v>
      </c>
      <c r="L1840" t="s">
        <v>3055</v>
      </c>
      <c r="M1840">
        <v>201412</v>
      </c>
      <c r="O1840">
        <v>0</v>
      </c>
      <c r="P1840" t="s">
        <v>109</v>
      </c>
      <c r="Q1840">
        <v>20310</v>
      </c>
      <c r="S1840">
        <v>0</v>
      </c>
      <c r="U1840" t="s">
        <v>132</v>
      </c>
      <c r="V1840" s="22">
        <v>13690.54</v>
      </c>
    </row>
    <row r="1841" spans="1:22" x14ac:dyDescent="0.3">
      <c r="A1841" t="s">
        <v>3054</v>
      </c>
      <c r="E1841" t="s">
        <v>191</v>
      </c>
      <c r="H1841" t="s">
        <v>127</v>
      </c>
      <c r="J1841" s="23">
        <v>556009500149</v>
      </c>
      <c r="K1841">
        <v>780</v>
      </c>
      <c r="L1841" t="s">
        <v>3056</v>
      </c>
      <c r="M1841">
        <v>201412</v>
      </c>
      <c r="O1841">
        <v>0</v>
      </c>
      <c r="P1841" t="s">
        <v>109</v>
      </c>
      <c r="Q1841" t="s">
        <v>124</v>
      </c>
      <c r="S1841">
        <v>0</v>
      </c>
      <c r="U1841" t="s">
        <v>132</v>
      </c>
      <c r="V1841" s="22">
        <v>3392.73</v>
      </c>
    </row>
    <row r="1842" spans="1:22" x14ac:dyDescent="0.3">
      <c r="A1842" t="s">
        <v>3057</v>
      </c>
      <c r="E1842" t="s">
        <v>241</v>
      </c>
      <c r="H1842" t="s">
        <v>127</v>
      </c>
      <c r="J1842" s="23">
        <v>456009500087</v>
      </c>
      <c r="K1842">
        <v>190</v>
      </c>
      <c r="L1842" t="s">
        <v>3058</v>
      </c>
      <c r="M1842">
        <v>200612</v>
      </c>
      <c r="O1842">
        <v>0</v>
      </c>
      <c r="P1842" t="s">
        <v>109</v>
      </c>
      <c r="Q1842">
        <v>20310</v>
      </c>
      <c r="S1842">
        <v>0</v>
      </c>
      <c r="U1842" t="s">
        <v>132</v>
      </c>
      <c r="V1842" s="22">
        <v>1897134</v>
      </c>
    </row>
    <row r="1843" spans="1:22" x14ac:dyDescent="0.3">
      <c r="A1843" t="s">
        <v>3059</v>
      </c>
      <c r="E1843" t="s">
        <v>241</v>
      </c>
      <c r="H1843" t="s">
        <v>127</v>
      </c>
      <c r="J1843" s="23">
        <v>456009600051</v>
      </c>
      <c r="K1843">
        <v>790</v>
      </c>
      <c r="L1843" t="s">
        <v>3060</v>
      </c>
      <c r="M1843">
        <v>200709</v>
      </c>
      <c r="O1843">
        <v>0</v>
      </c>
      <c r="P1843" t="s">
        <v>110</v>
      </c>
      <c r="Q1843">
        <v>20310</v>
      </c>
      <c r="S1843">
        <v>0</v>
      </c>
      <c r="U1843" t="s">
        <v>132</v>
      </c>
      <c r="V1843" s="22">
        <v>469806.44</v>
      </c>
    </row>
    <row r="1844" spans="1:22" x14ac:dyDescent="0.3">
      <c r="A1844" t="s">
        <v>3059</v>
      </c>
      <c r="E1844" t="s">
        <v>241</v>
      </c>
      <c r="H1844" t="s">
        <v>127</v>
      </c>
      <c r="J1844" s="23">
        <v>556009600051</v>
      </c>
      <c r="K1844">
        <v>790</v>
      </c>
      <c r="L1844" t="s">
        <v>3061</v>
      </c>
      <c r="M1844">
        <v>200709</v>
      </c>
      <c r="O1844">
        <v>0</v>
      </c>
      <c r="P1844" t="s">
        <v>110</v>
      </c>
      <c r="Q1844" t="s">
        <v>124</v>
      </c>
      <c r="S1844">
        <v>0</v>
      </c>
      <c r="U1844" t="s">
        <v>132</v>
      </c>
      <c r="V1844" s="22">
        <v>116225.86</v>
      </c>
    </row>
    <row r="1845" spans="1:22" x14ac:dyDescent="0.3">
      <c r="A1845" t="s">
        <v>3062</v>
      </c>
      <c r="E1845" t="s">
        <v>191</v>
      </c>
      <c r="H1845" t="s">
        <v>127</v>
      </c>
      <c r="J1845" s="23">
        <v>456009600145</v>
      </c>
      <c r="K1845">
        <v>175</v>
      </c>
      <c r="L1845" t="s">
        <v>3063</v>
      </c>
      <c r="M1845">
        <v>201408</v>
      </c>
      <c r="O1845">
        <v>0</v>
      </c>
      <c r="P1845" t="s">
        <v>110</v>
      </c>
      <c r="Q1845">
        <v>20310</v>
      </c>
      <c r="S1845">
        <v>0</v>
      </c>
      <c r="U1845" t="s">
        <v>132</v>
      </c>
      <c r="V1845" s="22">
        <v>79178.320000000007</v>
      </c>
    </row>
    <row r="1846" spans="1:22" x14ac:dyDescent="0.3">
      <c r="A1846" t="s">
        <v>3064</v>
      </c>
      <c r="E1846" t="s">
        <v>191</v>
      </c>
      <c r="H1846" t="s">
        <v>127</v>
      </c>
      <c r="J1846" s="23">
        <v>556009600145</v>
      </c>
      <c r="K1846">
        <v>175</v>
      </c>
      <c r="L1846" t="s">
        <v>3065</v>
      </c>
      <c r="M1846">
        <v>201408</v>
      </c>
      <c r="O1846">
        <v>0</v>
      </c>
      <c r="P1846" t="s">
        <v>110</v>
      </c>
      <c r="Q1846" t="s">
        <v>124</v>
      </c>
      <c r="S1846">
        <v>0</v>
      </c>
      <c r="U1846" t="s">
        <v>132</v>
      </c>
      <c r="V1846" s="22">
        <v>23344.43</v>
      </c>
    </row>
    <row r="1847" spans="1:22" x14ac:dyDescent="0.3">
      <c r="A1847" t="s">
        <v>3066</v>
      </c>
      <c r="E1847" t="s">
        <v>241</v>
      </c>
      <c r="H1847" t="s">
        <v>127</v>
      </c>
      <c r="J1847" s="23">
        <v>452009600077</v>
      </c>
      <c r="K1847">
        <v>763</v>
      </c>
      <c r="L1847" t="s">
        <v>3067</v>
      </c>
      <c r="M1847">
        <v>199303</v>
      </c>
      <c r="O1847">
        <v>0</v>
      </c>
      <c r="P1847" t="s">
        <v>110</v>
      </c>
      <c r="Q1847">
        <v>20310</v>
      </c>
      <c r="S1847">
        <v>0</v>
      </c>
      <c r="V1847" s="22">
        <v>755053.61</v>
      </c>
    </row>
    <row r="1848" spans="1:22" x14ac:dyDescent="0.3">
      <c r="A1848" t="s">
        <v>3066</v>
      </c>
      <c r="E1848" t="s">
        <v>241</v>
      </c>
      <c r="H1848" t="s">
        <v>127</v>
      </c>
      <c r="J1848" s="23">
        <v>552009600077</v>
      </c>
      <c r="K1848">
        <v>763</v>
      </c>
      <c r="L1848" t="s">
        <v>3068</v>
      </c>
      <c r="M1848">
        <v>199303</v>
      </c>
      <c r="O1848">
        <v>0</v>
      </c>
      <c r="P1848" t="s">
        <v>110</v>
      </c>
      <c r="Q1848" t="s">
        <v>124</v>
      </c>
      <c r="S1848">
        <v>0</v>
      </c>
      <c r="V1848" s="22">
        <v>187136</v>
      </c>
    </row>
    <row r="1849" spans="1:22" x14ac:dyDescent="0.3">
      <c r="A1849" t="s">
        <v>3069</v>
      </c>
      <c r="E1849" t="s">
        <v>241</v>
      </c>
      <c r="H1849" t="s">
        <v>127</v>
      </c>
      <c r="J1849" s="23">
        <v>452009600077</v>
      </c>
      <c r="K1849">
        <v>752</v>
      </c>
      <c r="L1849" t="s">
        <v>3070</v>
      </c>
      <c r="M1849">
        <v>199303</v>
      </c>
      <c r="O1849">
        <v>0</v>
      </c>
      <c r="P1849" t="s">
        <v>110</v>
      </c>
      <c r="Q1849">
        <v>20310</v>
      </c>
      <c r="S1849">
        <v>0</v>
      </c>
      <c r="V1849" s="22">
        <v>917351.55</v>
      </c>
    </row>
    <row r="1850" spans="1:22" x14ac:dyDescent="0.3">
      <c r="A1850" t="s">
        <v>3069</v>
      </c>
      <c r="E1850" t="s">
        <v>241</v>
      </c>
      <c r="H1850" t="s">
        <v>127</v>
      </c>
      <c r="J1850" s="23">
        <v>552009600077</v>
      </c>
      <c r="K1850">
        <v>752</v>
      </c>
      <c r="L1850" t="s">
        <v>3071</v>
      </c>
      <c r="M1850">
        <v>199303</v>
      </c>
      <c r="O1850">
        <v>0</v>
      </c>
      <c r="P1850" t="s">
        <v>110</v>
      </c>
      <c r="Q1850" t="s">
        <v>124</v>
      </c>
      <c r="S1850">
        <v>0</v>
      </c>
      <c r="V1850" s="22">
        <v>227360</v>
      </c>
    </row>
    <row r="1851" spans="1:22" x14ac:dyDescent="0.3">
      <c r="A1851" t="s">
        <v>3072</v>
      </c>
      <c r="E1851" t="s">
        <v>241</v>
      </c>
      <c r="H1851" t="s">
        <v>127</v>
      </c>
      <c r="J1851" s="23">
        <v>456009600082</v>
      </c>
      <c r="K1851">
        <v>84</v>
      </c>
      <c r="L1851" t="s">
        <v>3073</v>
      </c>
      <c r="M1851">
        <v>200908</v>
      </c>
      <c r="O1851">
        <v>0</v>
      </c>
      <c r="P1851" t="s">
        <v>110</v>
      </c>
      <c r="Q1851">
        <v>20310</v>
      </c>
      <c r="S1851">
        <v>0</v>
      </c>
      <c r="U1851" t="s">
        <v>132</v>
      </c>
      <c r="V1851" s="22">
        <v>16792.900000000001</v>
      </c>
    </row>
    <row r="1852" spans="1:22" x14ac:dyDescent="0.3">
      <c r="A1852" t="s">
        <v>3074</v>
      </c>
      <c r="E1852" t="s">
        <v>191</v>
      </c>
      <c r="H1852" t="s">
        <v>127</v>
      </c>
      <c r="J1852" s="23">
        <v>452009600243</v>
      </c>
      <c r="K1852">
        <v>768</v>
      </c>
      <c r="L1852" t="s">
        <v>3075</v>
      </c>
      <c r="M1852">
        <v>201409</v>
      </c>
      <c r="O1852">
        <v>0</v>
      </c>
      <c r="P1852" t="s">
        <v>110</v>
      </c>
      <c r="Q1852">
        <v>20310</v>
      </c>
      <c r="S1852">
        <v>0</v>
      </c>
      <c r="V1852" s="22">
        <v>2311.4499999999998</v>
      </c>
    </row>
    <row r="1853" spans="1:22" x14ac:dyDescent="0.3">
      <c r="A1853" t="s">
        <v>3074</v>
      </c>
      <c r="E1853" t="s">
        <v>191</v>
      </c>
      <c r="H1853" t="s">
        <v>127</v>
      </c>
      <c r="J1853" s="23">
        <v>552009600243</v>
      </c>
      <c r="K1853">
        <v>768</v>
      </c>
      <c r="L1853" t="s">
        <v>3076</v>
      </c>
      <c r="M1853">
        <v>201409</v>
      </c>
      <c r="O1853">
        <v>0</v>
      </c>
      <c r="P1853" t="s">
        <v>110</v>
      </c>
      <c r="Q1853" t="s">
        <v>124</v>
      </c>
      <c r="S1853">
        <v>0</v>
      </c>
      <c r="V1853">
        <v>572.80999999999995</v>
      </c>
    </row>
    <row r="1854" spans="1:22" x14ac:dyDescent="0.3">
      <c r="A1854" t="s">
        <v>3077</v>
      </c>
      <c r="E1854" t="s">
        <v>241</v>
      </c>
      <c r="H1854" t="s">
        <v>127</v>
      </c>
      <c r="J1854" s="23">
        <v>456009600141</v>
      </c>
      <c r="K1854">
        <v>200</v>
      </c>
      <c r="L1854" t="s">
        <v>3078</v>
      </c>
      <c r="M1854">
        <v>201401</v>
      </c>
      <c r="O1854">
        <v>0</v>
      </c>
      <c r="P1854" t="s">
        <v>110</v>
      </c>
      <c r="Q1854">
        <v>20310</v>
      </c>
      <c r="S1854">
        <v>0</v>
      </c>
      <c r="U1854" t="s">
        <v>132</v>
      </c>
      <c r="V1854" s="22">
        <v>7466.73</v>
      </c>
    </row>
    <row r="1855" spans="1:22" x14ac:dyDescent="0.3">
      <c r="A1855" t="s">
        <v>3077</v>
      </c>
      <c r="E1855" t="s">
        <v>241</v>
      </c>
      <c r="H1855" t="s">
        <v>127</v>
      </c>
      <c r="J1855" s="23">
        <v>556009600141</v>
      </c>
      <c r="K1855">
        <v>200</v>
      </c>
      <c r="L1855" t="s">
        <v>3079</v>
      </c>
      <c r="M1855">
        <v>201401</v>
      </c>
      <c r="O1855">
        <v>0</v>
      </c>
      <c r="P1855" t="s">
        <v>110</v>
      </c>
      <c r="Q1855" t="s">
        <v>124</v>
      </c>
      <c r="S1855">
        <v>0</v>
      </c>
      <c r="U1855" t="s">
        <v>132</v>
      </c>
      <c r="V1855" s="22">
        <v>2201.44</v>
      </c>
    </row>
    <row r="1856" spans="1:22" x14ac:dyDescent="0.3">
      <c r="A1856" t="s">
        <v>3080</v>
      </c>
      <c r="E1856" t="s">
        <v>241</v>
      </c>
      <c r="H1856" t="s">
        <v>127</v>
      </c>
      <c r="J1856" s="23">
        <v>452009600080</v>
      </c>
      <c r="K1856">
        <v>757</v>
      </c>
      <c r="L1856" t="s">
        <v>3081</v>
      </c>
      <c r="M1856">
        <v>199303</v>
      </c>
      <c r="O1856">
        <v>0</v>
      </c>
      <c r="P1856" t="s">
        <v>110</v>
      </c>
      <c r="Q1856">
        <v>20310</v>
      </c>
      <c r="S1856">
        <v>0</v>
      </c>
      <c r="V1856" s="22">
        <v>80140</v>
      </c>
    </row>
    <row r="1857" spans="1:22" x14ac:dyDescent="0.3">
      <c r="A1857" t="s">
        <v>3080</v>
      </c>
      <c r="E1857" t="s">
        <v>241</v>
      </c>
      <c r="H1857" t="s">
        <v>127</v>
      </c>
      <c r="J1857" s="23">
        <v>452009600080</v>
      </c>
      <c r="K1857">
        <v>840</v>
      </c>
      <c r="L1857" t="s">
        <v>3082</v>
      </c>
      <c r="M1857">
        <v>199303</v>
      </c>
      <c r="O1857">
        <v>0</v>
      </c>
      <c r="P1857" t="s">
        <v>110</v>
      </c>
      <c r="Q1857">
        <v>20310</v>
      </c>
      <c r="S1857">
        <v>0</v>
      </c>
      <c r="V1857" s="22">
        <v>120210</v>
      </c>
    </row>
    <row r="1858" spans="1:22" x14ac:dyDescent="0.3">
      <c r="A1858" t="s">
        <v>3080</v>
      </c>
      <c r="E1858" t="s">
        <v>241</v>
      </c>
      <c r="H1858" t="s">
        <v>127</v>
      </c>
      <c r="J1858" s="23">
        <v>552009600080</v>
      </c>
      <c r="K1858">
        <v>757</v>
      </c>
      <c r="L1858" t="s">
        <v>3083</v>
      </c>
      <c r="M1858">
        <v>199303</v>
      </c>
      <c r="O1858">
        <v>0</v>
      </c>
      <c r="P1858" t="s">
        <v>110</v>
      </c>
      <c r="Q1858" t="s">
        <v>124</v>
      </c>
      <c r="S1858">
        <v>0</v>
      </c>
      <c r="V1858" s="22">
        <v>19860</v>
      </c>
    </row>
    <row r="1859" spans="1:22" x14ac:dyDescent="0.3">
      <c r="A1859" t="s">
        <v>3080</v>
      </c>
      <c r="E1859" t="s">
        <v>241</v>
      </c>
      <c r="H1859" t="s">
        <v>127</v>
      </c>
      <c r="J1859" s="23">
        <v>552009600080</v>
      </c>
      <c r="K1859">
        <v>840</v>
      </c>
      <c r="L1859" t="s">
        <v>3084</v>
      </c>
      <c r="M1859">
        <v>199303</v>
      </c>
      <c r="O1859">
        <v>0</v>
      </c>
      <c r="P1859" t="s">
        <v>110</v>
      </c>
      <c r="Q1859" t="s">
        <v>124</v>
      </c>
      <c r="S1859">
        <v>0</v>
      </c>
      <c r="V1859" s="22">
        <v>29790</v>
      </c>
    </row>
    <row r="1860" spans="1:22" x14ac:dyDescent="0.3">
      <c r="A1860" t="s">
        <v>3085</v>
      </c>
      <c r="E1860" t="s">
        <v>241</v>
      </c>
      <c r="H1860" t="s">
        <v>127</v>
      </c>
      <c r="J1860" s="23">
        <v>452009600080</v>
      </c>
      <c r="K1860">
        <v>763</v>
      </c>
      <c r="L1860" t="s">
        <v>3086</v>
      </c>
      <c r="M1860">
        <v>199303</v>
      </c>
      <c r="O1860">
        <v>0</v>
      </c>
      <c r="P1860" t="s">
        <v>110</v>
      </c>
      <c r="Q1860">
        <v>20310</v>
      </c>
      <c r="S1860">
        <v>0</v>
      </c>
      <c r="V1860" s="22">
        <v>205596.85</v>
      </c>
    </row>
    <row r="1861" spans="1:22" x14ac:dyDescent="0.3">
      <c r="A1861" t="s">
        <v>3085</v>
      </c>
      <c r="E1861" t="s">
        <v>241</v>
      </c>
      <c r="H1861" t="s">
        <v>127</v>
      </c>
      <c r="J1861" s="23">
        <v>452009600121</v>
      </c>
      <c r="K1861">
        <v>765</v>
      </c>
      <c r="L1861" t="s">
        <v>3087</v>
      </c>
      <c r="M1861">
        <v>200803</v>
      </c>
      <c r="O1861">
        <v>0</v>
      </c>
      <c r="P1861" t="s">
        <v>110</v>
      </c>
      <c r="Q1861">
        <v>20310</v>
      </c>
      <c r="S1861">
        <v>0</v>
      </c>
      <c r="V1861" s="22">
        <v>10000.129999999999</v>
      </c>
    </row>
    <row r="1862" spans="1:22" x14ac:dyDescent="0.3">
      <c r="A1862" t="s">
        <v>3085</v>
      </c>
      <c r="E1862" t="s">
        <v>241</v>
      </c>
      <c r="H1862" t="s">
        <v>127</v>
      </c>
      <c r="J1862" s="23">
        <v>552009600080</v>
      </c>
      <c r="K1862">
        <v>763</v>
      </c>
      <c r="L1862" t="s">
        <v>3088</v>
      </c>
      <c r="M1862">
        <v>199303</v>
      </c>
      <c r="O1862">
        <v>0</v>
      </c>
      <c r="P1862" t="s">
        <v>110</v>
      </c>
      <c r="Q1862" t="s">
        <v>124</v>
      </c>
      <c r="S1862">
        <v>0</v>
      </c>
      <c r="V1862" s="22">
        <v>50962</v>
      </c>
    </row>
    <row r="1863" spans="1:22" x14ac:dyDescent="0.3">
      <c r="A1863" t="s">
        <v>3085</v>
      </c>
      <c r="E1863" t="s">
        <v>241</v>
      </c>
      <c r="H1863" t="s">
        <v>127</v>
      </c>
      <c r="J1863" s="23">
        <v>552009600121</v>
      </c>
      <c r="K1863">
        <v>765</v>
      </c>
      <c r="L1863" t="s">
        <v>3089</v>
      </c>
      <c r="M1863">
        <v>200803</v>
      </c>
      <c r="O1863">
        <v>0</v>
      </c>
      <c r="P1863" t="s">
        <v>110</v>
      </c>
      <c r="Q1863" t="s">
        <v>124</v>
      </c>
      <c r="S1863">
        <v>0</v>
      </c>
      <c r="V1863" s="22">
        <v>2207.63</v>
      </c>
    </row>
    <row r="1864" spans="1:22" x14ac:dyDescent="0.3">
      <c r="A1864" t="s">
        <v>3090</v>
      </c>
      <c r="E1864" t="s">
        <v>241</v>
      </c>
      <c r="H1864" t="s">
        <v>127</v>
      </c>
      <c r="J1864" s="23">
        <v>452009600081</v>
      </c>
      <c r="K1864">
        <v>763</v>
      </c>
      <c r="L1864" t="s">
        <v>3091</v>
      </c>
      <c r="M1864">
        <v>199303</v>
      </c>
      <c r="O1864">
        <v>0</v>
      </c>
      <c r="P1864" t="s">
        <v>110</v>
      </c>
      <c r="Q1864">
        <v>20310</v>
      </c>
      <c r="S1864">
        <v>0</v>
      </c>
      <c r="V1864" s="22">
        <v>10892.57</v>
      </c>
    </row>
    <row r="1865" spans="1:22" x14ac:dyDescent="0.3">
      <c r="A1865" t="s">
        <v>3090</v>
      </c>
      <c r="E1865" t="s">
        <v>241</v>
      </c>
      <c r="H1865" t="s">
        <v>127</v>
      </c>
      <c r="J1865" s="23">
        <v>552009600081</v>
      </c>
      <c r="K1865">
        <v>763</v>
      </c>
      <c r="L1865" t="s">
        <v>3092</v>
      </c>
      <c r="M1865">
        <v>199303</v>
      </c>
      <c r="O1865">
        <v>0</v>
      </c>
      <c r="P1865" t="s">
        <v>110</v>
      </c>
      <c r="Q1865" t="s">
        <v>124</v>
      </c>
      <c r="S1865">
        <v>0</v>
      </c>
      <c r="V1865" s="22">
        <v>2700</v>
      </c>
    </row>
    <row r="1866" spans="1:22" x14ac:dyDescent="0.3">
      <c r="A1866" t="s">
        <v>3093</v>
      </c>
      <c r="E1866" t="s">
        <v>241</v>
      </c>
      <c r="H1866" t="s">
        <v>127</v>
      </c>
      <c r="J1866" s="23">
        <v>452009600078</v>
      </c>
      <c r="K1866">
        <v>763</v>
      </c>
      <c r="L1866" t="s">
        <v>3094</v>
      </c>
      <c r="M1866">
        <v>199303</v>
      </c>
      <c r="O1866">
        <v>0</v>
      </c>
      <c r="P1866" t="s">
        <v>110</v>
      </c>
      <c r="Q1866">
        <v>20310</v>
      </c>
      <c r="S1866">
        <v>0</v>
      </c>
      <c r="V1866" s="22">
        <v>23216.66</v>
      </c>
    </row>
    <row r="1867" spans="1:22" x14ac:dyDescent="0.3">
      <c r="A1867" t="s">
        <v>3093</v>
      </c>
      <c r="E1867" t="s">
        <v>241</v>
      </c>
      <c r="H1867" t="s">
        <v>127</v>
      </c>
      <c r="J1867" s="23">
        <v>552009600078</v>
      </c>
      <c r="K1867">
        <v>763</v>
      </c>
      <c r="L1867" t="s">
        <v>3095</v>
      </c>
      <c r="M1867">
        <v>199303</v>
      </c>
      <c r="O1867">
        <v>0</v>
      </c>
      <c r="P1867" t="s">
        <v>110</v>
      </c>
      <c r="Q1867" t="s">
        <v>124</v>
      </c>
      <c r="S1867">
        <v>0</v>
      </c>
      <c r="V1867" s="22">
        <v>5754</v>
      </c>
    </row>
    <row r="1868" spans="1:22" x14ac:dyDescent="0.3">
      <c r="A1868" t="s">
        <v>3096</v>
      </c>
      <c r="E1868" t="s">
        <v>241</v>
      </c>
      <c r="H1868" t="s">
        <v>127</v>
      </c>
      <c r="J1868" s="23">
        <v>452009600079</v>
      </c>
      <c r="K1868">
        <v>763</v>
      </c>
      <c r="L1868" t="s">
        <v>3097</v>
      </c>
      <c r="M1868">
        <v>199303</v>
      </c>
      <c r="O1868">
        <v>0</v>
      </c>
      <c r="P1868" t="s">
        <v>110</v>
      </c>
      <c r="Q1868">
        <v>20310</v>
      </c>
      <c r="S1868">
        <v>0</v>
      </c>
      <c r="V1868" s="22">
        <v>14536.16</v>
      </c>
    </row>
    <row r="1869" spans="1:22" x14ac:dyDescent="0.3">
      <c r="A1869" t="s">
        <v>3096</v>
      </c>
      <c r="E1869" t="s">
        <v>241</v>
      </c>
      <c r="H1869" t="s">
        <v>127</v>
      </c>
      <c r="J1869" s="23">
        <v>552009600079</v>
      </c>
      <c r="K1869">
        <v>763</v>
      </c>
      <c r="L1869" t="s">
        <v>3098</v>
      </c>
      <c r="M1869">
        <v>199303</v>
      </c>
      <c r="O1869">
        <v>0</v>
      </c>
      <c r="P1869" t="s">
        <v>110</v>
      </c>
      <c r="Q1869" t="s">
        <v>124</v>
      </c>
      <c r="S1869">
        <v>0</v>
      </c>
      <c r="V1869" s="22">
        <v>3603</v>
      </c>
    </row>
    <row r="1870" spans="1:22" x14ac:dyDescent="0.3">
      <c r="A1870" t="s">
        <v>3099</v>
      </c>
      <c r="E1870" t="s">
        <v>241</v>
      </c>
      <c r="H1870" t="s">
        <v>127</v>
      </c>
      <c r="J1870" s="23">
        <v>456009600140</v>
      </c>
      <c r="K1870">
        <v>790</v>
      </c>
      <c r="L1870" t="s">
        <v>3100</v>
      </c>
      <c r="M1870">
        <v>201401</v>
      </c>
      <c r="O1870">
        <v>0</v>
      </c>
      <c r="P1870" t="s">
        <v>110</v>
      </c>
      <c r="Q1870">
        <v>20310</v>
      </c>
      <c r="S1870">
        <v>0</v>
      </c>
      <c r="U1870" t="s">
        <v>132</v>
      </c>
      <c r="V1870" s="22">
        <v>8762.2800000000007</v>
      </c>
    </row>
    <row r="1871" spans="1:22" x14ac:dyDescent="0.3">
      <c r="A1871" t="s">
        <v>3101</v>
      </c>
      <c r="E1871" t="s">
        <v>241</v>
      </c>
      <c r="H1871" t="s">
        <v>127</v>
      </c>
      <c r="J1871" s="23">
        <v>556009600140</v>
      </c>
      <c r="K1871">
        <v>790</v>
      </c>
      <c r="L1871" t="s">
        <v>3102</v>
      </c>
      <c r="M1871">
        <v>201401</v>
      </c>
      <c r="O1871">
        <v>0</v>
      </c>
      <c r="P1871" t="s">
        <v>110</v>
      </c>
      <c r="Q1871" t="s">
        <v>124</v>
      </c>
      <c r="S1871">
        <v>0</v>
      </c>
      <c r="U1871" t="s">
        <v>132</v>
      </c>
      <c r="V1871" s="22">
        <v>2583.42</v>
      </c>
    </row>
    <row r="1872" spans="1:22" x14ac:dyDescent="0.3">
      <c r="A1872" t="s">
        <v>3103</v>
      </c>
      <c r="E1872" t="s">
        <v>241</v>
      </c>
      <c r="H1872" t="s">
        <v>127</v>
      </c>
      <c r="J1872" s="23">
        <v>456009600040</v>
      </c>
      <c r="K1872">
        <v>615</v>
      </c>
      <c r="L1872" t="s">
        <v>3104</v>
      </c>
      <c r="M1872">
        <v>199209</v>
      </c>
      <c r="O1872">
        <v>0</v>
      </c>
      <c r="P1872" t="s">
        <v>110</v>
      </c>
      <c r="Q1872">
        <v>20310</v>
      </c>
      <c r="S1872">
        <v>1</v>
      </c>
      <c r="U1872" t="s">
        <v>132</v>
      </c>
      <c r="V1872" s="22">
        <v>13213937.09</v>
      </c>
    </row>
    <row r="1873" spans="1:22" x14ac:dyDescent="0.3">
      <c r="A1873" t="s">
        <v>3103</v>
      </c>
      <c r="E1873" t="s">
        <v>241</v>
      </c>
      <c r="H1873" t="s">
        <v>127</v>
      </c>
      <c r="J1873" s="23">
        <v>556009600040</v>
      </c>
      <c r="K1873">
        <v>615</v>
      </c>
      <c r="L1873" t="s">
        <v>3105</v>
      </c>
      <c r="M1873">
        <v>199209</v>
      </c>
      <c r="O1873">
        <v>0</v>
      </c>
      <c r="P1873" t="s">
        <v>110</v>
      </c>
      <c r="Q1873" t="s">
        <v>124</v>
      </c>
      <c r="S1873">
        <v>1</v>
      </c>
      <c r="U1873" t="s">
        <v>132</v>
      </c>
      <c r="V1873" s="22">
        <v>3254840</v>
      </c>
    </row>
    <row r="1874" spans="1:22" x14ac:dyDescent="0.3">
      <c r="A1874" t="s">
        <v>3106</v>
      </c>
      <c r="E1874" t="s">
        <v>241</v>
      </c>
      <c r="H1874" t="s">
        <v>127</v>
      </c>
      <c r="J1874" s="23">
        <v>456009600040</v>
      </c>
      <c r="K1874">
        <v>80</v>
      </c>
      <c r="L1874" t="s">
        <v>3107</v>
      </c>
      <c r="M1874">
        <v>199209</v>
      </c>
      <c r="O1874">
        <v>0</v>
      </c>
      <c r="P1874" t="s">
        <v>110</v>
      </c>
      <c r="Q1874">
        <v>20310</v>
      </c>
      <c r="S1874">
        <v>3</v>
      </c>
      <c r="U1874" t="s">
        <v>132</v>
      </c>
      <c r="V1874" s="22">
        <v>1757240.71</v>
      </c>
    </row>
    <row r="1875" spans="1:22" x14ac:dyDescent="0.3">
      <c r="A1875" t="s">
        <v>3106</v>
      </c>
      <c r="E1875" t="s">
        <v>241</v>
      </c>
      <c r="H1875" t="s">
        <v>127</v>
      </c>
      <c r="J1875" s="23">
        <v>556009600040</v>
      </c>
      <c r="K1875">
        <v>80</v>
      </c>
      <c r="L1875" t="s">
        <v>3108</v>
      </c>
      <c r="M1875">
        <v>199209</v>
      </c>
      <c r="O1875">
        <v>0</v>
      </c>
      <c r="P1875" t="s">
        <v>110</v>
      </c>
      <c r="Q1875" t="s">
        <v>124</v>
      </c>
      <c r="S1875">
        <v>3</v>
      </c>
      <c r="U1875" t="s">
        <v>132</v>
      </c>
      <c r="V1875" s="22">
        <v>435522</v>
      </c>
    </row>
    <row r="1876" spans="1:22" x14ac:dyDescent="0.3">
      <c r="A1876" t="s">
        <v>3109</v>
      </c>
      <c r="E1876" t="s">
        <v>241</v>
      </c>
      <c r="H1876" t="s">
        <v>127</v>
      </c>
      <c r="J1876" s="23">
        <v>456009600040</v>
      </c>
      <c r="K1876">
        <v>5</v>
      </c>
      <c r="L1876" t="s">
        <v>3110</v>
      </c>
      <c r="M1876">
        <v>199209</v>
      </c>
      <c r="O1876">
        <v>0</v>
      </c>
      <c r="P1876" t="s">
        <v>110</v>
      </c>
      <c r="Q1876">
        <v>20310</v>
      </c>
      <c r="S1876">
        <v>1</v>
      </c>
      <c r="U1876" t="s">
        <v>132</v>
      </c>
      <c r="V1876" s="22">
        <v>1014727.33</v>
      </c>
    </row>
    <row r="1877" spans="1:22" x14ac:dyDescent="0.3">
      <c r="A1877" t="s">
        <v>3109</v>
      </c>
      <c r="E1877" t="s">
        <v>241</v>
      </c>
      <c r="H1877" t="s">
        <v>127</v>
      </c>
      <c r="J1877" s="23">
        <v>556009600040</v>
      </c>
      <c r="K1877">
        <v>5</v>
      </c>
      <c r="L1877" t="s">
        <v>3111</v>
      </c>
      <c r="M1877">
        <v>199209</v>
      </c>
      <c r="O1877">
        <v>0</v>
      </c>
      <c r="P1877" t="s">
        <v>110</v>
      </c>
      <c r="Q1877" t="s">
        <v>124</v>
      </c>
      <c r="S1877">
        <v>1</v>
      </c>
      <c r="U1877" t="s">
        <v>132</v>
      </c>
      <c r="V1877" s="22">
        <v>251495</v>
      </c>
    </row>
    <row r="1878" spans="1:22" x14ac:dyDescent="0.3">
      <c r="A1878" t="s">
        <v>3112</v>
      </c>
      <c r="E1878" t="s">
        <v>241</v>
      </c>
      <c r="H1878" t="s">
        <v>127</v>
      </c>
      <c r="J1878" s="23">
        <v>456009600040</v>
      </c>
      <c r="K1878">
        <v>810</v>
      </c>
      <c r="L1878" t="s">
        <v>3113</v>
      </c>
      <c r="M1878">
        <v>199209</v>
      </c>
      <c r="O1878">
        <v>0</v>
      </c>
      <c r="P1878" t="s">
        <v>110</v>
      </c>
      <c r="Q1878">
        <v>20310</v>
      </c>
      <c r="S1878">
        <v>0</v>
      </c>
      <c r="U1878" t="s">
        <v>132</v>
      </c>
      <c r="V1878" s="22">
        <v>629904</v>
      </c>
    </row>
    <row r="1879" spans="1:22" x14ac:dyDescent="0.3">
      <c r="A1879" t="s">
        <v>3112</v>
      </c>
      <c r="E1879" t="s">
        <v>241</v>
      </c>
      <c r="H1879" t="s">
        <v>127</v>
      </c>
      <c r="J1879" s="23">
        <v>556009600040</v>
      </c>
      <c r="K1879">
        <v>810</v>
      </c>
      <c r="L1879" t="s">
        <v>3114</v>
      </c>
      <c r="M1879">
        <v>199209</v>
      </c>
      <c r="O1879">
        <v>0</v>
      </c>
      <c r="P1879" t="s">
        <v>110</v>
      </c>
      <c r="Q1879" t="s">
        <v>124</v>
      </c>
      <c r="S1879">
        <v>0</v>
      </c>
      <c r="U1879" t="s">
        <v>132</v>
      </c>
      <c r="V1879" s="22">
        <v>156100</v>
      </c>
    </row>
    <row r="1880" spans="1:22" x14ac:dyDescent="0.3">
      <c r="A1880" t="s">
        <v>3115</v>
      </c>
      <c r="E1880" t="s">
        <v>241</v>
      </c>
      <c r="H1880" t="s">
        <v>127</v>
      </c>
      <c r="J1880" s="23">
        <v>456009600040</v>
      </c>
      <c r="K1880">
        <v>82</v>
      </c>
      <c r="L1880" t="s">
        <v>3116</v>
      </c>
      <c r="M1880">
        <v>199209</v>
      </c>
      <c r="O1880">
        <v>0</v>
      </c>
      <c r="P1880" t="s">
        <v>110</v>
      </c>
      <c r="Q1880">
        <v>20310</v>
      </c>
      <c r="S1880">
        <v>3</v>
      </c>
      <c r="U1880" t="s">
        <v>132</v>
      </c>
      <c r="V1880" s="22">
        <v>2254640.94</v>
      </c>
    </row>
    <row r="1881" spans="1:22" x14ac:dyDescent="0.3">
      <c r="A1881" t="s">
        <v>3115</v>
      </c>
      <c r="E1881" t="s">
        <v>241</v>
      </c>
      <c r="H1881" t="s">
        <v>127</v>
      </c>
      <c r="J1881" s="23">
        <v>556009600040</v>
      </c>
      <c r="K1881">
        <v>82</v>
      </c>
      <c r="L1881" t="s">
        <v>3117</v>
      </c>
      <c r="M1881">
        <v>199209</v>
      </c>
      <c r="O1881">
        <v>0</v>
      </c>
      <c r="P1881" t="s">
        <v>110</v>
      </c>
      <c r="Q1881" t="s">
        <v>124</v>
      </c>
      <c r="S1881">
        <v>3</v>
      </c>
      <c r="U1881" t="s">
        <v>132</v>
      </c>
      <c r="V1881" s="22">
        <v>558801</v>
      </c>
    </row>
    <row r="1882" spans="1:22" x14ac:dyDescent="0.3">
      <c r="A1882" t="s">
        <v>3118</v>
      </c>
      <c r="E1882" t="s">
        <v>241</v>
      </c>
      <c r="H1882" t="s">
        <v>127</v>
      </c>
      <c r="J1882" s="23">
        <v>456009600040</v>
      </c>
      <c r="K1882">
        <v>84</v>
      </c>
      <c r="L1882" t="s">
        <v>3119</v>
      </c>
      <c r="M1882">
        <v>199209</v>
      </c>
      <c r="O1882">
        <v>0</v>
      </c>
      <c r="P1882" t="s">
        <v>110</v>
      </c>
      <c r="Q1882">
        <v>20310</v>
      </c>
      <c r="S1882">
        <v>1</v>
      </c>
      <c r="U1882" t="s">
        <v>132</v>
      </c>
      <c r="V1882" s="22">
        <v>2322352.44</v>
      </c>
    </row>
    <row r="1883" spans="1:22" x14ac:dyDescent="0.3">
      <c r="A1883" t="s">
        <v>3118</v>
      </c>
      <c r="E1883" t="s">
        <v>241</v>
      </c>
      <c r="H1883" t="s">
        <v>127</v>
      </c>
      <c r="J1883" s="23">
        <v>556009600040</v>
      </c>
      <c r="K1883">
        <v>84</v>
      </c>
      <c r="L1883" t="s">
        <v>3120</v>
      </c>
      <c r="M1883">
        <v>199209</v>
      </c>
      <c r="O1883">
        <v>0</v>
      </c>
      <c r="P1883" t="s">
        <v>110</v>
      </c>
      <c r="Q1883" t="s">
        <v>124</v>
      </c>
      <c r="S1883">
        <v>1</v>
      </c>
      <c r="U1883" t="s">
        <v>132</v>
      </c>
      <c r="V1883" s="22">
        <v>575583</v>
      </c>
    </row>
    <row r="1884" spans="1:22" x14ac:dyDescent="0.3">
      <c r="A1884" t="s">
        <v>3121</v>
      </c>
      <c r="E1884" t="s">
        <v>3122</v>
      </c>
      <c r="H1884" t="s">
        <v>127</v>
      </c>
      <c r="J1884" s="23">
        <v>456009600040</v>
      </c>
      <c r="K1884">
        <v>190</v>
      </c>
      <c r="L1884" t="s">
        <v>3123</v>
      </c>
      <c r="M1884">
        <v>199209</v>
      </c>
      <c r="O1884">
        <v>0</v>
      </c>
      <c r="P1884" t="s">
        <v>110</v>
      </c>
      <c r="Q1884">
        <v>20310</v>
      </c>
      <c r="S1884">
        <v>1</v>
      </c>
      <c r="U1884" t="s">
        <v>132</v>
      </c>
      <c r="V1884" s="22">
        <v>3616192.24</v>
      </c>
    </row>
    <row r="1885" spans="1:22" x14ac:dyDescent="0.3">
      <c r="A1885" t="s">
        <v>3121</v>
      </c>
      <c r="E1885" t="s">
        <v>3122</v>
      </c>
      <c r="H1885" t="s">
        <v>127</v>
      </c>
      <c r="J1885" s="23">
        <v>556009600040</v>
      </c>
      <c r="K1885">
        <v>190</v>
      </c>
      <c r="L1885" t="s">
        <v>3124</v>
      </c>
      <c r="M1885">
        <v>199209</v>
      </c>
      <c r="O1885">
        <v>0</v>
      </c>
      <c r="P1885" t="s">
        <v>110</v>
      </c>
      <c r="Q1885" t="s">
        <v>124</v>
      </c>
      <c r="S1885">
        <v>1</v>
      </c>
      <c r="U1885" t="s">
        <v>132</v>
      </c>
      <c r="V1885" s="22">
        <v>896254</v>
      </c>
    </row>
    <row r="1886" spans="1:22" x14ac:dyDescent="0.3">
      <c r="A1886" t="s">
        <v>3125</v>
      </c>
      <c r="E1886" t="s">
        <v>241</v>
      </c>
      <c r="H1886" t="s">
        <v>127</v>
      </c>
      <c r="J1886" s="23">
        <v>456009600040</v>
      </c>
      <c r="K1886">
        <v>210</v>
      </c>
      <c r="L1886" t="s">
        <v>3126</v>
      </c>
      <c r="M1886">
        <v>199209</v>
      </c>
      <c r="O1886">
        <v>0</v>
      </c>
      <c r="P1886" t="s">
        <v>110</v>
      </c>
      <c r="Q1886">
        <v>20310</v>
      </c>
      <c r="S1886">
        <v>0</v>
      </c>
      <c r="U1886" t="s">
        <v>132</v>
      </c>
      <c r="V1886" s="22">
        <v>356526</v>
      </c>
    </row>
    <row r="1887" spans="1:22" x14ac:dyDescent="0.3">
      <c r="A1887" t="s">
        <v>3125</v>
      </c>
      <c r="E1887" t="s">
        <v>241</v>
      </c>
      <c r="H1887" t="s">
        <v>127</v>
      </c>
      <c r="J1887" s="23">
        <v>556009600040</v>
      </c>
      <c r="K1887">
        <v>210</v>
      </c>
      <c r="L1887" t="s">
        <v>3127</v>
      </c>
      <c r="M1887">
        <v>199209</v>
      </c>
      <c r="O1887">
        <v>0</v>
      </c>
      <c r="P1887" t="s">
        <v>110</v>
      </c>
      <c r="Q1887" t="s">
        <v>124</v>
      </c>
      <c r="S1887">
        <v>0</v>
      </c>
      <c r="U1887" t="s">
        <v>132</v>
      </c>
      <c r="V1887" s="22">
        <v>88363</v>
      </c>
    </row>
    <row r="1888" spans="1:22" x14ac:dyDescent="0.3">
      <c r="A1888" t="s">
        <v>3128</v>
      </c>
      <c r="E1888" t="s">
        <v>241</v>
      </c>
      <c r="H1888" t="s">
        <v>127</v>
      </c>
      <c r="J1888" s="23">
        <v>456009600040</v>
      </c>
      <c r="K1888">
        <v>240</v>
      </c>
      <c r="L1888" t="s">
        <v>3129</v>
      </c>
      <c r="M1888">
        <v>199209</v>
      </c>
      <c r="O1888">
        <v>0</v>
      </c>
      <c r="P1888" t="s">
        <v>110</v>
      </c>
      <c r="Q1888">
        <v>20310</v>
      </c>
      <c r="S1888">
        <v>1</v>
      </c>
      <c r="U1888" t="s">
        <v>132</v>
      </c>
      <c r="V1888" s="22">
        <v>496962.41</v>
      </c>
    </row>
    <row r="1889" spans="1:22" x14ac:dyDescent="0.3">
      <c r="A1889" t="s">
        <v>3128</v>
      </c>
      <c r="E1889" t="s">
        <v>241</v>
      </c>
      <c r="H1889" t="s">
        <v>127</v>
      </c>
      <c r="J1889" s="23">
        <v>556009600040</v>
      </c>
      <c r="K1889">
        <v>240</v>
      </c>
      <c r="L1889" t="s">
        <v>3130</v>
      </c>
      <c r="M1889">
        <v>199209</v>
      </c>
      <c r="O1889">
        <v>0</v>
      </c>
      <c r="P1889" t="s">
        <v>110</v>
      </c>
      <c r="Q1889" t="s">
        <v>124</v>
      </c>
      <c r="S1889">
        <v>1</v>
      </c>
      <c r="U1889" t="s">
        <v>132</v>
      </c>
      <c r="V1889" s="22">
        <v>123170</v>
      </c>
    </row>
    <row r="1890" spans="1:22" x14ac:dyDescent="0.3">
      <c r="A1890" t="s">
        <v>3131</v>
      </c>
      <c r="E1890" t="s">
        <v>241</v>
      </c>
      <c r="H1890" t="s">
        <v>127</v>
      </c>
      <c r="J1890" s="23">
        <v>456009600040</v>
      </c>
      <c r="K1890">
        <v>200</v>
      </c>
      <c r="L1890" t="s">
        <v>3132</v>
      </c>
      <c r="M1890">
        <v>199209</v>
      </c>
      <c r="O1890">
        <v>0</v>
      </c>
      <c r="P1890" t="s">
        <v>110</v>
      </c>
      <c r="Q1890">
        <v>20310</v>
      </c>
      <c r="S1890">
        <v>0</v>
      </c>
      <c r="U1890" t="s">
        <v>132</v>
      </c>
      <c r="V1890" s="22">
        <v>763984</v>
      </c>
    </row>
    <row r="1891" spans="1:22" x14ac:dyDescent="0.3">
      <c r="A1891" t="s">
        <v>3131</v>
      </c>
      <c r="E1891" t="s">
        <v>241</v>
      </c>
      <c r="H1891" t="s">
        <v>127</v>
      </c>
      <c r="J1891" s="23">
        <v>556009600040</v>
      </c>
      <c r="K1891">
        <v>200</v>
      </c>
      <c r="L1891" t="s">
        <v>3133</v>
      </c>
      <c r="M1891">
        <v>199209</v>
      </c>
      <c r="O1891">
        <v>0</v>
      </c>
      <c r="P1891" t="s">
        <v>110</v>
      </c>
      <c r="Q1891" t="s">
        <v>124</v>
      </c>
      <c r="S1891">
        <v>0</v>
      </c>
      <c r="U1891" t="s">
        <v>132</v>
      </c>
      <c r="V1891" s="22">
        <v>189349</v>
      </c>
    </row>
    <row r="1892" spans="1:22" x14ac:dyDescent="0.3">
      <c r="A1892" t="s">
        <v>3134</v>
      </c>
      <c r="E1892" t="s">
        <v>241</v>
      </c>
      <c r="H1892" t="s">
        <v>127</v>
      </c>
      <c r="J1892" s="23">
        <v>556009600058</v>
      </c>
      <c r="K1892">
        <v>615</v>
      </c>
      <c r="L1892" t="s">
        <v>3135</v>
      </c>
      <c r="M1892">
        <v>200811</v>
      </c>
      <c r="O1892">
        <v>0</v>
      </c>
      <c r="P1892" t="s">
        <v>110</v>
      </c>
      <c r="Q1892" t="s">
        <v>124</v>
      </c>
      <c r="S1892">
        <v>0</v>
      </c>
      <c r="U1892" t="s">
        <v>132</v>
      </c>
      <c r="V1892" s="22">
        <v>1350459.45</v>
      </c>
    </row>
    <row r="1893" spans="1:22" x14ac:dyDescent="0.3">
      <c r="A1893" t="s">
        <v>3136</v>
      </c>
      <c r="E1893" t="s">
        <v>241</v>
      </c>
      <c r="H1893" t="s">
        <v>127</v>
      </c>
      <c r="J1893" s="23">
        <v>456009600040</v>
      </c>
      <c r="K1893">
        <v>720</v>
      </c>
      <c r="L1893" t="s">
        <v>3137</v>
      </c>
      <c r="M1893">
        <v>199209</v>
      </c>
      <c r="O1893">
        <v>0</v>
      </c>
      <c r="P1893" t="s">
        <v>110</v>
      </c>
      <c r="Q1893">
        <v>20310</v>
      </c>
      <c r="S1893">
        <v>1</v>
      </c>
      <c r="U1893" t="s">
        <v>132</v>
      </c>
      <c r="V1893" s="22">
        <v>252890.13</v>
      </c>
    </row>
    <row r="1894" spans="1:22" x14ac:dyDescent="0.3">
      <c r="A1894" t="s">
        <v>3136</v>
      </c>
      <c r="E1894" t="s">
        <v>241</v>
      </c>
      <c r="H1894" t="s">
        <v>127</v>
      </c>
      <c r="J1894" s="23">
        <v>556009600040</v>
      </c>
      <c r="K1894">
        <v>720</v>
      </c>
      <c r="L1894" t="s">
        <v>3138</v>
      </c>
      <c r="M1894">
        <v>199209</v>
      </c>
      <c r="O1894">
        <v>0</v>
      </c>
      <c r="P1894" t="s">
        <v>110</v>
      </c>
      <c r="Q1894" t="s">
        <v>124</v>
      </c>
      <c r="S1894">
        <v>1</v>
      </c>
      <c r="U1894" t="s">
        <v>132</v>
      </c>
      <c r="V1894" s="22">
        <v>62678</v>
      </c>
    </row>
    <row r="1895" spans="1:22" x14ac:dyDescent="0.3">
      <c r="A1895" t="s">
        <v>3139</v>
      </c>
      <c r="E1895" t="s">
        <v>241</v>
      </c>
      <c r="H1895" t="s">
        <v>127</v>
      </c>
      <c r="J1895" s="23">
        <v>456009600040</v>
      </c>
      <c r="K1895">
        <v>780</v>
      </c>
      <c r="L1895" t="s">
        <v>3140</v>
      </c>
      <c r="M1895">
        <v>199209</v>
      </c>
      <c r="O1895">
        <v>0</v>
      </c>
      <c r="P1895" t="s">
        <v>110</v>
      </c>
      <c r="Q1895">
        <v>20310</v>
      </c>
      <c r="S1895">
        <v>1</v>
      </c>
      <c r="U1895" t="s">
        <v>132</v>
      </c>
      <c r="V1895" s="22">
        <v>215412.97</v>
      </c>
    </row>
    <row r="1896" spans="1:22" x14ac:dyDescent="0.3">
      <c r="A1896" t="s">
        <v>3139</v>
      </c>
      <c r="E1896" t="s">
        <v>241</v>
      </c>
      <c r="H1896" t="s">
        <v>127</v>
      </c>
      <c r="J1896" s="23">
        <v>556009600040</v>
      </c>
      <c r="K1896">
        <v>780</v>
      </c>
      <c r="L1896" t="s">
        <v>3141</v>
      </c>
      <c r="M1896">
        <v>199209</v>
      </c>
      <c r="O1896">
        <v>0</v>
      </c>
      <c r="P1896" t="s">
        <v>110</v>
      </c>
      <c r="Q1896" t="s">
        <v>124</v>
      </c>
      <c r="S1896">
        <v>1</v>
      </c>
      <c r="U1896" t="s">
        <v>132</v>
      </c>
      <c r="V1896" s="22">
        <v>53389</v>
      </c>
    </row>
    <row r="1897" spans="1:22" x14ac:dyDescent="0.3">
      <c r="A1897" t="s">
        <v>3142</v>
      </c>
      <c r="E1897" t="s">
        <v>241</v>
      </c>
      <c r="H1897" t="s">
        <v>127</v>
      </c>
      <c r="J1897" s="23">
        <v>456009600040</v>
      </c>
      <c r="K1897">
        <v>790</v>
      </c>
      <c r="L1897" t="s">
        <v>3143</v>
      </c>
      <c r="M1897">
        <v>199209</v>
      </c>
      <c r="O1897">
        <v>0</v>
      </c>
      <c r="P1897" t="s">
        <v>110</v>
      </c>
      <c r="Q1897">
        <v>20310</v>
      </c>
      <c r="S1897">
        <v>0</v>
      </c>
      <c r="U1897" t="s">
        <v>132</v>
      </c>
      <c r="V1897" s="22">
        <v>1359511.93</v>
      </c>
    </row>
    <row r="1898" spans="1:22" x14ac:dyDescent="0.3">
      <c r="A1898" t="s">
        <v>3142</v>
      </c>
      <c r="E1898" t="s">
        <v>241</v>
      </c>
      <c r="H1898" t="s">
        <v>127</v>
      </c>
      <c r="J1898" s="23">
        <v>556009600040</v>
      </c>
      <c r="K1898">
        <v>790</v>
      </c>
      <c r="L1898" t="s">
        <v>3144</v>
      </c>
      <c r="M1898">
        <v>199209</v>
      </c>
      <c r="O1898">
        <v>0</v>
      </c>
      <c r="P1898" t="s">
        <v>110</v>
      </c>
      <c r="Q1898" t="s">
        <v>124</v>
      </c>
      <c r="S1898">
        <v>0</v>
      </c>
      <c r="U1898" t="s">
        <v>132</v>
      </c>
      <c r="V1898" s="22">
        <v>336948</v>
      </c>
    </row>
    <row r="1899" spans="1:22" x14ac:dyDescent="0.3">
      <c r="A1899" t="s">
        <v>3145</v>
      </c>
      <c r="E1899" t="s">
        <v>191</v>
      </c>
      <c r="H1899" t="s">
        <v>127</v>
      </c>
      <c r="J1899" s="23">
        <v>456009600143</v>
      </c>
      <c r="K1899">
        <v>790</v>
      </c>
      <c r="L1899" t="s">
        <v>3146</v>
      </c>
      <c r="M1899">
        <v>201411</v>
      </c>
      <c r="O1899">
        <v>0</v>
      </c>
      <c r="P1899" t="s">
        <v>110</v>
      </c>
      <c r="Q1899">
        <v>20310</v>
      </c>
      <c r="S1899">
        <v>0</v>
      </c>
      <c r="U1899" t="s">
        <v>132</v>
      </c>
      <c r="V1899" s="22">
        <v>1286075.1499999999</v>
      </c>
    </row>
    <row r="1900" spans="1:22" x14ac:dyDescent="0.3">
      <c r="A1900" t="s">
        <v>3147</v>
      </c>
      <c r="E1900" t="s">
        <v>191</v>
      </c>
      <c r="H1900" t="s">
        <v>127</v>
      </c>
      <c r="J1900" s="23">
        <v>556009600143</v>
      </c>
      <c r="K1900">
        <v>790</v>
      </c>
      <c r="L1900" t="s">
        <v>3148</v>
      </c>
      <c r="M1900">
        <v>201411</v>
      </c>
      <c r="O1900">
        <v>0</v>
      </c>
      <c r="P1900" t="s">
        <v>110</v>
      </c>
      <c r="Q1900" t="s">
        <v>124</v>
      </c>
      <c r="S1900">
        <v>0</v>
      </c>
      <c r="U1900" t="s">
        <v>132</v>
      </c>
      <c r="V1900" s="22">
        <v>379178.19</v>
      </c>
    </row>
    <row r="1901" spans="1:22" x14ac:dyDescent="0.3">
      <c r="A1901" t="s">
        <v>3149</v>
      </c>
      <c r="E1901" t="s">
        <v>241</v>
      </c>
      <c r="H1901" t="s">
        <v>127</v>
      </c>
      <c r="J1901" s="23">
        <v>556009600082</v>
      </c>
      <c r="K1901">
        <v>84</v>
      </c>
      <c r="L1901" t="s">
        <v>3150</v>
      </c>
      <c r="M1901">
        <v>200908</v>
      </c>
      <c r="O1901">
        <v>0</v>
      </c>
      <c r="P1901" t="s">
        <v>110</v>
      </c>
      <c r="Q1901" t="s">
        <v>124</v>
      </c>
      <c r="S1901">
        <v>0</v>
      </c>
      <c r="U1901" t="s">
        <v>132</v>
      </c>
      <c r="V1901" s="22">
        <v>3996.1</v>
      </c>
    </row>
    <row r="1902" spans="1:22" x14ac:dyDescent="0.3">
      <c r="A1902" t="s">
        <v>3151</v>
      </c>
      <c r="E1902" t="s">
        <v>241</v>
      </c>
      <c r="H1902" t="s">
        <v>127</v>
      </c>
      <c r="J1902" s="23">
        <v>556009800065</v>
      </c>
      <c r="K1902">
        <v>170</v>
      </c>
      <c r="L1902" t="s">
        <v>3152</v>
      </c>
      <c r="M1902">
        <v>200903</v>
      </c>
      <c r="O1902">
        <v>0</v>
      </c>
      <c r="P1902" t="s">
        <v>112</v>
      </c>
      <c r="Q1902" t="s">
        <v>124</v>
      </c>
      <c r="S1902">
        <v>0</v>
      </c>
      <c r="U1902" t="s">
        <v>132</v>
      </c>
      <c r="V1902" s="22">
        <v>643090</v>
      </c>
    </row>
    <row r="1903" spans="1:22" x14ac:dyDescent="0.3">
      <c r="A1903" t="s">
        <v>3153</v>
      </c>
      <c r="E1903" t="s">
        <v>241</v>
      </c>
      <c r="H1903" t="s">
        <v>127</v>
      </c>
      <c r="J1903" s="23">
        <v>552009800147</v>
      </c>
      <c r="K1903">
        <v>751</v>
      </c>
      <c r="L1903" t="s">
        <v>3154</v>
      </c>
      <c r="M1903">
        <v>200903</v>
      </c>
      <c r="O1903">
        <v>0</v>
      </c>
      <c r="P1903" t="s">
        <v>112</v>
      </c>
      <c r="Q1903" t="s">
        <v>124</v>
      </c>
      <c r="S1903">
        <v>0</v>
      </c>
      <c r="V1903" s="22">
        <v>3086104.55</v>
      </c>
    </row>
    <row r="1904" spans="1:22" x14ac:dyDescent="0.3">
      <c r="A1904" t="s">
        <v>3153</v>
      </c>
      <c r="E1904" t="s">
        <v>241</v>
      </c>
      <c r="H1904" t="s">
        <v>127</v>
      </c>
      <c r="J1904" s="23">
        <v>552009800147</v>
      </c>
      <c r="K1904">
        <v>752</v>
      </c>
      <c r="L1904" t="s">
        <v>3155</v>
      </c>
      <c r="M1904">
        <v>200903</v>
      </c>
      <c r="O1904">
        <v>0</v>
      </c>
      <c r="P1904" t="s">
        <v>112</v>
      </c>
      <c r="Q1904" t="s">
        <v>124</v>
      </c>
      <c r="S1904">
        <v>0</v>
      </c>
      <c r="V1904" s="22">
        <v>475790.9</v>
      </c>
    </row>
    <row r="1905" spans="1:22" x14ac:dyDescent="0.3">
      <c r="A1905" t="s">
        <v>3153</v>
      </c>
      <c r="E1905" t="s">
        <v>241</v>
      </c>
      <c r="H1905" t="s">
        <v>127</v>
      </c>
      <c r="J1905" s="23">
        <v>552009800147</v>
      </c>
      <c r="K1905">
        <v>760</v>
      </c>
      <c r="L1905" t="s">
        <v>3156</v>
      </c>
      <c r="M1905">
        <v>200903</v>
      </c>
      <c r="O1905">
        <v>0</v>
      </c>
      <c r="P1905" t="s">
        <v>112</v>
      </c>
      <c r="Q1905" t="s">
        <v>124</v>
      </c>
      <c r="S1905">
        <v>0</v>
      </c>
      <c r="V1905" s="22">
        <v>167949.78</v>
      </c>
    </row>
    <row r="1906" spans="1:22" x14ac:dyDescent="0.3">
      <c r="A1906" t="s">
        <v>3153</v>
      </c>
      <c r="E1906" t="s">
        <v>241</v>
      </c>
      <c r="H1906" t="s">
        <v>127</v>
      </c>
      <c r="J1906" s="23">
        <v>552009800147</v>
      </c>
      <c r="K1906">
        <v>761</v>
      </c>
      <c r="L1906" t="s">
        <v>3157</v>
      </c>
      <c r="M1906">
        <v>200903</v>
      </c>
      <c r="O1906">
        <v>0</v>
      </c>
      <c r="P1906" t="s">
        <v>112</v>
      </c>
      <c r="Q1906" t="s">
        <v>124</v>
      </c>
      <c r="S1906">
        <v>0</v>
      </c>
      <c r="V1906" s="22">
        <v>175994.27</v>
      </c>
    </row>
    <row r="1907" spans="1:22" x14ac:dyDescent="0.3">
      <c r="A1907" t="s">
        <v>3153</v>
      </c>
      <c r="E1907" t="s">
        <v>241</v>
      </c>
      <c r="H1907" t="s">
        <v>127</v>
      </c>
      <c r="J1907" s="23">
        <v>552009800147</v>
      </c>
      <c r="K1907">
        <v>763</v>
      </c>
      <c r="L1907" t="s">
        <v>3158</v>
      </c>
      <c r="M1907">
        <v>200903</v>
      </c>
      <c r="O1907">
        <v>0</v>
      </c>
      <c r="P1907" t="s">
        <v>112</v>
      </c>
      <c r="Q1907" t="s">
        <v>124</v>
      </c>
      <c r="S1907">
        <v>0</v>
      </c>
      <c r="V1907" s="22">
        <v>1914134.04</v>
      </c>
    </row>
    <row r="1908" spans="1:22" x14ac:dyDescent="0.3">
      <c r="A1908" t="s">
        <v>3159</v>
      </c>
      <c r="E1908" t="s">
        <v>241</v>
      </c>
      <c r="H1908" t="s">
        <v>127</v>
      </c>
      <c r="J1908" s="23">
        <v>552009800146</v>
      </c>
      <c r="K1908">
        <v>760</v>
      </c>
      <c r="L1908" t="s">
        <v>3160</v>
      </c>
      <c r="M1908">
        <v>200903</v>
      </c>
      <c r="O1908">
        <v>0</v>
      </c>
      <c r="P1908" t="s">
        <v>112</v>
      </c>
      <c r="Q1908" t="s">
        <v>124</v>
      </c>
      <c r="S1908">
        <v>0</v>
      </c>
      <c r="V1908" s="22">
        <v>25157</v>
      </c>
    </row>
    <row r="1909" spans="1:22" x14ac:dyDescent="0.3">
      <c r="A1909" t="s">
        <v>3159</v>
      </c>
      <c r="E1909" t="s">
        <v>241</v>
      </c>
      <c r="H1909" t="s">
        <v>127</v>
      </c>
      <c r="J1909" s="23">
        <v>552009800146</v>
      </c>
      <c r="K1909">
        <v>763</v>
      </c>
      <c r="L1909" t="s">
        <v>3161</v>
      </c>
      <c r="M1909">
        <v>200903</v>
      </c>
      <c r="O1909">
        <v>0</v>
      </c>
      <c r="P1909" t="s">
        <v>112</v>
      </c>
      <c r="Q1909" t="s">
        <v>124</v>
      </c>
      <c r="S1909">
        <v>0</v>
      </c>
      <c r="V1909" s="22">
        <v>405384.89</v>
      </c>
    </row>
    <row r="1910" spans="1:22" x14ac:dyDescent="0.3">
      <c r="A1910" t="s">
        <v>3162</v>
      </c>
      <c r="E1910" t="s">
        <v>241</v>
      </c>
      <c r="H1910" t="s">
        <v>127</v>
      </c>
      <c r="J1910" s="23">
        <v>556009800065</v>
      </c>
      <c r="K1910">
        <v>210</v>
      </c>
      <c r="L1910" t="s">
        <v>3163</v>
      </c>
      <c r="M1910">
        <v>200903</v>
      </c>
      <c r="O1910">
        <v>0</v>
      </c>
      <c r="P1910" t="s">
        <v>112</v>
      </c>
      <c r="Q1910" t="s">
        <v>124</v>
      </c>
      <c r="S1910">
        <v>0</v>
      </c>
      <c r="U1910" t="s">
        <v>132</v>
      </c>
      <c r="V1910" s="22">
        <v>643090</v>
      </c>
    </row>
    <row r="1911" spans="1:22" x14ac:dyDescent="0.3">
      <c r="A1911" t="s">
        <v>3164</v>
      </c>
      <c r="E1911" t="s">
        <v>241</v>
      </c>
      <c r="H1911" t="s">
        <v>127</v>
      </c>
      <c r="J1911" s="23">
        <v>556009800065</v>
      </c>
      <c r="K1911">
        <v>200</v>
      </c>
      <c r="L1911" t="s">
        <v>3165</v>
      </c>
      <c r="M1911">
        <v>200903</v>
      </c>
      <c r="O1911">
        <v>0</v>
      </c>
      <c r="P1911" t="s">
        <v>112</v>
      </c>
      <c r="Q1911" t="s">
        <v>124</v>
      </c>
      <c r="S1911">
        <v>0</v>
      </c>
      <c r="U1911" t="s">
        <v>132</v>
      </c>
      <c r="V1911" s="22">
        <v>1378050</v>
      </c>
    </row>
    <row r="1912" spans="1:22" x14ac:dyDescent="0.3">
      <c r="A1912" t="s">
        <v>3166</v>
      </c>
      <c r="E1912" t="s">
        <v>241</v>
      </c>
      <c r="H1912" t="s">
        <v>127</v>
      </c>
      <c r="J1912" s="23">
        <v>552009800149</v>
      </c>
      <c r="K1912">
        <v>763</v>
      </c>
      <c r="L1912" t="s">
        <v>3167</v>
      </c>
      <c r="M1912">
        <v>200903</v>
      </c>
      <c r="O1912">
        <v>0</v>
      </c>
      <c r="P1912" t="s">
        <v>112</v>
      </c>
      <c r="Q1912" t="s">
        <v>124</v>
      </c>
      <c r="S1912">
        <v>0</v>
      </c>
      <c r="V1912" s="22">
        <v>131369.18</v>
      </c>
    </row>
    <row r="1913" spans="1:22" x14ac:dyDescent="0.3">
      <c r="A1913" t="s">
        <v>3168</v>
      </c>
      <c r="E1913" t="s">
        <v>241</v>
      </c>
      <c r="H1913" t="s">
        <v>127</v>
      </c>
      <c r="J1913" s="23">
        <v>552009800148</v>
      </c>
      <c r="K1913">
        <v>763</v>
      </c>
      <c r="L1913" t="s">
        <v>3169</v>
      </c>
      <c r="M1913">
        <v>200903</v>
      </c>
      <c r="O1913">
        <v>0</v>
      </c>
      <c r="P1913" t="s">
        <v>112</v>
      </c>
      <c r="Q1913" t="s">
        <v>124</v>
      </c>
      <c r="S1913">
        <v>0</v>
      </c>
      <c r="V1913" s="22">
        <v>64508.31</v>
      </c>
    </row>
    <row r="1914" spans="1:22" x14ac:dyDescent="0.3">
      <c r="A1914" t="s">
        <v>3170</v>
      </c>
      <c r="E1914" t="s">
        <v>241</v>
      </c>
      <c r="H1914" t="s">
        <v>139</v>
      </c>
      <c r="J1914" s="23">
        <v>456008700153</v>
      </c>
      <c r="K1914">
        <v>175</v>
      </c>
      <c r="L1914" t="s">
        <v>3171</v>
      </c>
      <c r="M1914">
        <v>201611</v>
      </c>
      <c r="O1914">
        <v>0</v>
      </c>
      <c r="P1914" t="s">
        <v>83</v>
      </c>
      <c r="Q1914">
        <v>20310</v>
      </c>
      <c r="S1914">
        <v>0</v>
      </c>
      <c r="U1914" t="s">
        <v>132</v>
      </c>
      <c r="V1914" s="22">
        <v>399528.35</v>
      </c>
    </row>
    <row r="1915" spans="1:22" x14ac:dyDescent="0.3">
      <c r="A1915" t="s">
        <v>3170</v>
      </c>
      <c r="E1915" t="s">
        <v>241</v>
      </c>
      <c r="H1915" t="s">
        <v>139</v>
      </c>
      <c r="J1915" s="23">
        <v>556008700153</v>
      </c>
      <c r="K1915">
        <v>175</v>
      </c>
      <c r="L1915" t="s">
        <v>3172</v>
      </c>
      <c r="M1915">
        <v>201611</v>
      </c>
      <c r="O1915">
        <v>0</v>
      </c>
      <c r="P1915" t="s">
        <v>83</v>
      </c>
      <c r="Q1915" t="s">
        <v>124</v>
      </c>
      <c r="S1915">
        <v>0</v>
      </c>
      <c r="U1915" t="s">
        <v>132</v>
      </c>
      <c r="V1915" s="22">
        <v>295303.59999999998</v>
      </c>
    </row>
    <row r="1916" spans="1:22" x14ac:dyDescent="0.3">
      <c r="A1916" t="s">
        <v>3173</v>
      </c>
      <c r="E1916" t="s">
        <v>191</v>
      </c>
      <c r="H1916" t="s">
        <v>139</v>
      </c>
      <c r="J1916" s="23">
        <v>456008700147</v>
      </c>
      <c r="K1916">
        <v>790</v>
      </c>
      <c r="L1916" t="s">
        <v>3174</v>
      </c>
      <c r="M1916">
        <v>201411</v>
      </c>
      <c r="O1916">
        <v>0</v>
      </c>
      <c r="P1916" t="s">
        <v>83</v>
      </c>
      <c r="Q1916">
        <v>20310</v>
      </c>
      <c r="S1916">
        <v>0</v>
      </c>
      <c r="U1916" t="s">
        <v>132</v>
      </c>
      <c r="V1916" s="22">
        <v>110011.52</v>
      </c>
    </row>
    <row r="1917" spans="1:22" x14ac:dyDescent="0.3">
      <c r="A1917" t="s">
        <v>3175</v>
      </c>
      <c r="E1917" t="s">
        <v>191</v>
      </c>
      <c r="H1917" t="s">
        <v>139</v>
      </c>
      <c r="J1917" s="23">
        <v>556008700147</v>
      </c>
      <c r="K1917">
        <v>790</v>
      </c>
      <c r="L1917" t="s">
        <v>3176</v>
      </c>
      <c r="M1917">
        <v>201411</v>
      </c>
      <c r="O1917">
        <v>0</v>
      </c>
      <c r="P1917" t="s">
        <v>83</v>
      </c>
      <c r="Q1917" t="s">
        <v>124</v>
      </c>
      <c r="S1917">
        <v>0</v>
      </c>
      <c r="U1917" t="s">
        <v>132</v>
      </c>
      <c r="V1917" s="22">
        <v>81146.649999999994</v>
      </c>
    </row>
    <row r="1918" spans="1:22" x14ac:dyDescent="0.3">
      <c r="A1918" t="s">
        <v>3177</v>
      </c>
      <c r="E1918" t="s">
        <v>241</v>
      </c>
      <c r="H1918" t="s">
        <v>139</v>
      </c>
      <c r="J1918" s="23">
        <v>452009000218</v>
      </c>
      <c r="K1918">
        <v>763</v>
      </c>
      <c r="L1918" t="s">
        <v>3178</v>
      </c>
      <c r="M1918">
        <v>201311</v>
      </c>
      <c r="O1918">
        <v>201801</v>
      </c>
      <c r="P1918" t="s">
        <v>86</v>
      </c>
      <c r="Q1918">
        <v>20310</v>
      </c>
      <c r="S1918">
        <v>0</v>
      </c>
      <c r="V1918">
        <v>0</v>
      </c>
    </row>
    <row r="1919" spans="1:22" x14ac:dyDescent="0.3">
      <c r="A1919" t="s">
        <v>3179</v>
      </c>
      <c r="E1919" t="s">
        <v>241</v>
      </c>
      <c r="H1919" t="s">
        <v>139</v>
      </c>
      <c r="J1919" s="23">
        <v>552009000218</v>
      </c>
      <c r="K1919">
        <v>763</v>
      </c>
      <c r="L1919" t="s">
        <v>3180</v>
      </c>
      <c r="M1919">
        <v>201311</v>
      </c>
      <c r="O1919">
        <v>201801</v>
      </c>
      <c r="P1919" t="s">
        <v>86</v>
      </c>
      <c r="Q1919" t="s">
        <v>124</v>
      </c>
      <c r="S1919">
        <v>0</v>
      </c>
      <c r="V1919">
        <v>0</v>
      </c>
    </row>
    <row r="1920" spans="1:22" x14ac:dyDescent="0.3">
      <c r="A1920" t="s">
        <v>3181</v>
      </c>
      <c r="E1920" t="s">
        <v>241</v>
      </c>
      <c r="H1920" t="s">
        <v>127</v>
      </c>
      <c r="J1920" s="23">
        <v>452009300059</v>
      </c>
      <c r="K1920">
        <v>763</v>
      </c>
      <c r="L1920" t="s">
        <v>3182</v>
      </c>
      <c r="M1920">
        <v>198903</v>
      </c>
      <c r="O1920">
        <v>0</v>
      </c>
      <c r="P1920" t="s">
        <v>230</v>
      </c>
      <c r="Q1920">
        <v>20310</v>
      </c>
      <c r="S1920">
        <v>0</v>
      </c>
      <c r="V1920" s="22">
        <v>9804.2199999999993</v>
      </c>
    </row>
    <row r="1921" spans="1:22" x14ac:dyDescent="0.3">
      <c r="A1921" t="s">
        <v>3181</v>
      </c>
      <c r="E1921" t="s">
        <v>241</v>
      </c>
      <c r="H1921" t="s">
        <v>127</v>
      </c>
      <c r="J1921" s="23">
        <v>552009300059</v>
      </c>
      <c r="K1921">
        <v>763</v>
      </c>
      <c r="L1921" t="s">
        <v>3183</v>
      </c>
      <c r="M1921">
        <v>198903</v>
      </c>
      <c r="O1921">
        <v>0</v>
      </c>
      <c r="P1921" t="s">
        <v>230</v>
      </c>
      <c r="Q1921" t="s">
        <v>124</v>
      </c>
      <c r="S1921">
        <v>0</v>
      </c>
      <c r="V1921" s="22">
        <v>2430</v>
      </c>
    </row>
    <row r="1922" spans="1:22" x14ac:dyDescent="0.3">
      <c r="A1922" t="s">
        <v>3184</v>
      </c>
      <c r="E1922" t="s">
        <v>241</v>
      </c>
      <c r="H1922" t="s">
        <v>127</v>
      </c>
      <c r="J1922" s="23">
        <v>452009300060</v>
      </c>
      <c r="K1922">
        <v>763</v>
      </c>
      <c r="L1922" t="s">
        <v>3185</v>
      </c>
      <c r="M1922">
        <v>198903</v>
      </c>
      <c r="O1922">
        <v>0</v>
      </c>
      <c r="P1922" t="s">
        <v>230</v>
      </c>
      <c r="Q1922">
        <v>20310</v>
      </c>
      <c r="S1922">
        <v>0</v>
      </c>
      <c r="V1922" s="22">
        <v>9806.35</v>
      </c>
    </row>
    <row r="1923" spans="1:22" x14ac:dyDescent="0.3">
      <c r="A1923" t="s">
        <v>3184</v>
      </c>
      <c r="E1923" t="s">
        <v>241</v>
      </c>
      <c r="H1923" t="s">
        <v>127</v>
      </c>
      <c r="J1923" s="23">
        <v>552009300060</v>
      </c>
      <c r="K1923">
        <v>763</v>
      </c>
      <c r="L1923" t="s">
        <v>3186</v>
      </c>
      <c r="M1923">
        <v>198903</v>
      </c>
      <c r="O1923">
        <v>0</v>
      </c>
      <c r="P1923" t="s">
        <v>230</v>
      </c>
      <c r="Q1923" t="s">
        <v>124</v>
      </c>
      <c r="S1923">
        <v>0</v>
      </c>
      <c r="V1923" s="22">
        <v>2430</v>
      </c>
    </row>
    <row r="1924" spans="1:22" x14ac:dyDescent="0.3">
      <c r="A1924" t="s">
        <v>3187</v>
      </c>
      <c r="E1924" t="s">
        <v>241</v>
      </c>
      <c r="H1924" t="s">
        <v>127</v>
      </c>
      <c r="J1924" s="23">
        <v>456009500133</v>
      </c>
      <c r="K1924">
        <v>182</v>
      </c>
      <c r="L1924" t="s">
        <v>3188</v>
      </c>
      <c r="M1924">
        <v>201301</v>
      </c>
      <c r="O1924">
        <v>0</v>
      </c>
      <c r="P1924" t="s">
        <v>109</v>
      </c>
      <c r="Q1924">
        <v>20310</v>
      </c>
      <c r="S1924">
        <v>0</v>
      </c>
      <c r="U1924" t="s">
        <v>132</v>
      </c>
      <c r="V1924" s="22">
        <v>6181.18</v>
      </c>
    </row>
    <row r="1925" spans="1:22" x14ac:dyDescent="0.3">
      <c r="A1925" t="s">
        <v>3189</v>
      </c>
      <c r="E1925" t="s">
        <v>241</v>
      </c>
      <c r="H1925" t="s">
        <v>127</v>
      </c>
      <c r="J1925" s="23">
        <v>556009500133</v>
      </c>
      <c r="K1925">
        <v>182</v>
      </c>
      <c r="L1925" t="s">
        <v>3190</v>
      </c>
      <c r="M1925">
        <v>201301</v>
      </c>
      <c r="O1925">
        <v>0</v>
      </c>
      <c r="P1925" t="s">
        <v>109</v>
      </c>
      <c r="Q1925" t="s">
        <v>124</v>
      </c>
      <c r="S1925">
        <v>0</v>
      </c>
      <c r="U1925" t="s">
        <v>132</v>
      </c>
      <c r="V1925" s="22">
        <v>1531.8</v>
      </c>
    </row>
    <row r="1926" spans="1:22" x14ac:dyDescent="0.3">
      <c r="A1926" t="s">
        <v>3191</v>
      </c>
      <c r="E1926" t="s">
        <v>241</v>
      </c>
      <c r="H1926" t="s">
        <v>127</v>
      </c>
      <c r="J1926" s="23">
        <v>456009500134</v>
      </c>
      <c r="K1926">
        <v>182</v>
      </c>
      <c r="L1926" t="s">
        <v>3192</v>
      </c>
      <c r="M1926">
        <v>201301</v>
      </c>
      <c r="O1926">
        <v>0</v>
      </c>
      <c r="P1926" t="s">
        <v>109</v>
      </c>
      <c r="Q1926">
        <v>20310</v>
      </c>
      <c r="S1926">
        <v>0</v>
      </c>
      <c r="U1926" t="s">
        <v>132</v>
      </c>
      <c r="V1926" s="22">
        <v>6181.19</v>
      </c>
    </row>
    <row r="1927" spans="1:22" x14ac:dyDescent="0.3">
      <c r="A1927" t="s">
        <v>3193</v>
      </c>
      <c r="E1927" t="s">
        <v>241</v>
      </c>
      <c r="H1927" t="s">
        <v>127</v>
      </c>
      <c r="J1927" s="23">
        <v>556009500134</v>
      </c>
      <c r="K1927">
        <v>182</v>
      </c>
      <c r="L1927" t="s">
        <v>3194</v>
      </c>
      <c r="M1927">
        <v>201301</v>
      </c>
      <c r="O1927">
        <v>0</v>
      </c>
      <c r="P1927" t="s">
        <v>109</v>
      </c>
      <c r="Q1927" t="s">
        <v>124</v>
      </c>
      <c r="S1927">
        <v>0</v>
      </c>
      <c r="U1927" t="s">
        <v>132</v>
      </c>
      <c r="V1927" s="22">
        <v>1531.8</v>
      </c>
    </row>
    <row r="1928" spans="1:22" x14ac:dyDescent="0.3">
      <c r="A1928" t="s">
        <v>3195</v>
      </c>
      <c r="E1928" t="s">
        <v>3196</v>
      </c>
      <c r="H1928" t="s">
        <v>139</v>
      </c>
      <c r="J1928" s="23">
        <v>452008600235</v>
      </c>
      <c r="K1928">
        <v>757</v>
      </c>
      <c r="L1928" t="s">
        <v>3197</v>
      </c>
      <c r="M1928">
        <v>201412</v>
      </c>
      <c r="O1928">
        <v>0</v>
      </c>
      <c r="P1928" t="s">
        <v>82</v>
      </c>
      <c r="Q1928">
        <v>20310</v>
      </c>
      <c r="S1928">
        <v>0</v>
      </c>
      <c r="V1928" s="22">
        <v>3601.55</v>
      </c>
    </row>
    <row r="1929" spans="1:22" x14ac:dyDescent="0.3">
      <c r="A1929" t="s">
        <v>3195</v>
      </c>
      <c r="E1929" t="s">
        <v>3196</v>
      </c>
      <c r="H1929" t="s">
        <v>139</v>
      </c>
      <c r="J1929" s="23">
        <v>552008600235</v>
      </c>
      <c r="K1929">
        <v>757</v>
      </c>
      <c r="L1929" t="s">
        <v>3198</v>
      </c>
      <c r="M1929">
        <v>201412</v>
      </c>
      <c r="O1929">
        <v>0</v>
      </c>
      <c r="P1929" t="s">
        <v>82</v>
      </c>
      <c r="Q1929" t="s">
        <v>124</v>
      </c>
      <c r="S1929">
        <v>0</v>
      </c>
      <c r="V1929">
        <v>892.52</v>
      </c>
    </row>
    <row r="1930" spans="1:22" x14ac:dyDescent="0.3">
      <c r="A1930" t="s">
        <v>3199</v>
      </c>
      <c r="E1930" t="s">
        <v>241</v>
      </c>
      <c r="H1930" t="s">
        <v>139</v>
      </c>
      <c r="J1930" s="23">
        <v>452008600208</v>
      </c>
      <c r="K1930">
        <v>752</v>
      </c>
      <c r="L1930" t="s">
        <v>3200</v>
      </c>
      <c r="M1930">
        <v>201210</v>
      </c>
      <c r="O1930">
        <v>0</v>
      </c>
      <c r="P1930" t="s">
        <v>82</v>
      </c>
      <c r="Q1930">
        <v>20310</v>
      </c>
      <c r="S1930">
        <v>0</v>
      </c>
      <c r="V1930" s="22">
        <v>85198.44</v>
      </c>
    </row>
    <row r="1931" spans="1:22" x14ac:dyDescent="0.3">
      <c r="A1931" t="s">
        <v>3201</v>
      </c>
      <c r="E1931" t="s">
        <v>191</v>
      </c>
      <c r="H1931" t="s">
        <v>139</v>
      </c>
      <c r="J1931" s="23">
        <v>452008600244</v>
      </c>
      <c r="K1931">
        <v>768</v>
      </c>
      <c r="L1931" t="s">
        <v>3202</v>
      </c>
      <c r="M1931">
        <v>201401</v>
      </c>
      <c r="O1931">
        <v>0</v>
      </c>
      <c r="P1931" t="s">
        <v>82</v>
      </c>
      <c r="Q1931">
        <v>20310</v>
      </c>
      <c r="S1931">
        <v>0</v>
      </c>
      <c r="V1931" s="22">
        <v>2083.4699999999998</v>
      </c>
    </row>
    <row r="1932" spans="1:22" x14ac:dyDescent="0.3">
      <c r="A1932" t="s">
        <v>3201</v>
      </c>
      <c r="E1932" t="s">
        <v>191</v>
      </c>
      <c r="H1932" t="s">
        <v>139</v>
      </c>
      <c r="J1932" s="23">
        <v>552008600244</v>
      </c>
      <c r="K1932">
        <v>768</v>
      </c>
      <c r="L1932" t="s">
        <v>3203</v>
      </c>
      <c r="M1932">
        <v>201401</v>
      </c>
      <c r="O1932">
        <v>0</v>
      </c>
      <c r="P1932" t="s">
        <v>82</v>
      </c>
      <c r="Q1932" t="s">
        <v>124</v>
      </c>
      <c r="S1932">
        <v>0</v>
      </c>
      <c r="V1932">
        <v>516.32000000000005</v>
      </c>
    </row>
    <row r="1933" spans="1:22" x14ac:dyDescent="0.3">
      <c r="A1933" t="s">
        <v>3204</v>
      </c>
      <c r="E1933" t="s">
        <v>3205</v>
      </c>
      <c r="H1933" t="s">
        <v>139</v>
      </c>
      <c r="J1933" s="23">
        <v>552008600238</v>
      </c>
      <c r="K1933">
        <v>763</v>
      </c>
      <c r="L1933" t="s">
        <v>3206</v>
      </c>
      <c r="M1933">
        <v>201412</v>
      </c>
      <c r="O1933">
        <v>0</v>
      </c>
      <c r="P1933" t="s">
        <v>82</v>
      </c>
      <c r="Q1933" t="s">
        <v>124</v>
      </c>
      <c r="S1933">
        <v>0</v>
      </c>
      <c r="V1933" s="22">
        <v>11416.84</v>
      </c>
    </row>
    <row r="1934" spans="1:22" x14ac:dyDescent="0.3">
      <c r="A1934" t="s">
        <v>3207</v>
      </c>
      <c r="E1934" t="s">
        <v>191</v>
      </c>
      <c r="H1934" t="s">
        <v>139</v>
      </c>
      <c r="J1934" s="23">
        <v>552008600246</v>
      </c>
      <c r="K1934">
        <v>768</v>
      </c>
      <c r="L1934" t="s">
        <v>3208</v>
      </c>
      <c r="M1934">
        <v>201404</v>
      </c>
      <c r="O1934">
        <v>0</v>
      </c>
      <c r="P1934" t="s">
        <v>82</v>
      </c>
      <c r="Q1934" t="s">
        <v>124</v>
      </c>
      <c r="S1934">
        <v>0</v>
      </c>
      <c r="V1934" s="22">
        <v>3872.7</v>
      </c>
    </row>
    <row r="1935" spans="1:22" x14ac:dyDescent="0.3">
      <c r="A1935" t="s">
        <v>3209</v>
      </c>
      <c r="E1935" t="s">
        <v>1088</v>
      </c>
      <c r="H1935" t="s">
        <v>139</v>
      </c>
      <c r="J1935" s="23">
        <v>552008600251</v>
      </c>
      <c r="K1935">
        <v>757</v>
      </c>
      <c r="L1935" t="s">
        <v>3210</v>
      </c>
      <c r="M1935">
        <v>201511</v>
      </c>
      <c r="O1935">
        <v>0</v>
      </c>
      <c r="P1935" t="s">
        <v>82</v>
      </c>
      <c r="Q1935" t="s">
        <v>124</v>
      </c>
      <c r="S1935">
        <v>0</v>
      </c>
      <c r="V1935" s="22">
        <v>1581.69</v>
      </c>
    </row>
    <row r="1936" spans="1:22" x14ac:dyDescent="0.3">
      <c r="A1936" t="s">
        <v>3211</v>
      </c>
      <c r="E1936" t="s">
        <v>2056</v>
      </c>
      <c r="H1936" t="s">
        <v>139</v>
      </c>
      <c r="J1936" s="23">
        <v>552008600208</v>
      </c>
      <c r="K1936">
        <v>752</v>
      </c>
      <c r="L1936" t="s">
        <v>3212</v>
      </c>
      <c r="M1936">
        <v>201210</v>
      </c>
      <c r="O1936">
        <v>0</v>
      </c>
      <c r="P1936" t="s">
        <v>82</v>
      </c>
      <c r="Q1936" t="s">
        <v>124</v>
      </c>
      <c r="S1936">
        <v>0</v>
      </c>
      <c r="V1936" s="22">
        <v>21115.69</v>
      </c>
    </row>
    <row r="1937" spans="1:22" x14ac:dyDescent="0.3">
      <c r="A1937" t="s">
        <v>3213</v>
      </c>
      <c r="E1937" t="s">
        <v>191</v>
      </c>
      <c r="H1937" t="s">
        <v>139</v>
      </c>
      <c r="J1937" s="23">
        <v>452008600247</v>
      </c>
      <c r="K1937">
        <v>763</v>
      </c>
      <c r="L1937" t="s">
        <v>3214</v>
      </c>
      <c r="M1937">
        <v>201412</v>
      </c>
      <c r="O1937">
        <v>0</v>
      </c>
      <c r="P1937" t="s">
        <v>82</v>
      </c>
      <c r="Q1937">
        <v>20310</v>
      </c>
      <c r="S1937">
        <v>0</v>
      </c>
      <c r="V1937" s="22">
        <v>47541.36</v>
      </c>
    </row>
    <row r="1938" spans="1:22" x14ac:dyDescent="0.3">
      <c r="A1938" t="s">
        <v>3213</v>
      </c>
      <c r="E1938" t="s">
        <v>191</v>
      </c>
      <c r="H1938" t="s">
        <v>139</v>
      </c>
      <c r="J1938" s="23">
        <v>552008600247</v>
      </c>
      <c r="K1938">
        <v>763</v>
      </c>
      <c r="L1938" t="s">
        <v>3215</v>
      </c>
      <c r="M1938">
        <v>201412</v>
      </c>
      <c r="O1938">
        <v>0</v>
      </c>
      <c r="P1938" t="s">
        <v>82</v>
      </c>
      <c r="Q1938" t="s">
        <v>124</v>
      </c>
      <c r="S1938">
        <v>0</v>
      </c>
      <c r="V1938" s="22">
        <v>11781.52</v>
      </c>
    </row>
    <row r="1939" spans="1:22" x14ac:dyDescent="0.3">
      <c r="A1939" t="s">
        <v>3216</v>
      </c>
      <c r="E1939" t="s">
        <v>74</v>
      </c>
      <c r="H1939" t="s">
        <v>139</v>
      </c>
      <c r="J1939" s="23">
        <v>457008600098</v>
      </c>
      <c r="K1939">
        <v>581</v>
      </c>
      <c r="L1939" t="s">
        <v>3217</v>
      </c>
      <c r="M1939">
        <v>201301</v>
      </c>
      <c r="O1939">
        <v>0</v>
      </c>
      <c r="P1939" t="s">
        <v>82</v>
      </c>
      <c r="Q1939">
        <v>20310</v>
      </c>
      <c r="S1939">
        <v>0</v>
      </c>
      <c r="V1939" s="22">
        <v>5982.46</v>
      </c>
    </row>
    <row r="1940" spans="1:22" x14ac:dyDescent="0.3">
      <c r="A1940" t="s">
        <v>3218</v>
      </c>
      <c r="E1940" t="s">
        <v>74</v>
      </c>
      <c r="H1940" t="s">
        <v>139</v>
      </c>
      <c r="J1940" s="23">
        <v>457008600098</v>
      </c>
      <c r="K1940">
        <v>780</v>
      </c>
      <c r="L1940" t="s">
        <v>3219</v>
      </c>
      <c r="M1940">
        <v>201301</v>
      </c>
      <c r="O1940">
        <v>0</v>
      </c>
      <c r="P1940" t="s">
        <v>82</v>
      </c>
      <c r="Q1940">
        <v>20310</v>
      </c>
      <c r="S1940">
        <v>0</v>
      </c>
      <c r="V1940" s="22">
        <v>20359.509999999998</v>
      </c>
    </row>
    <row r="1941" spans="1:22" x14ac:dyDescent="0.3">
      <c r="A1941" t="s">
        <v>3220</v>
      </c>
      <c r="E1941" t="s">
        <v>74</v>
      </c>
      <c r="H1941" t="s">
        <v>139</v>
      </c>
      <c r="J1941" s="23">
        <v>557008600098</v>
      </c>
      <c r="K1941">
        <v>780</v>
      </c>
      <c r="L1941" t="s">
        <v>3221</v>
      </c>
      <c r="M1941">
        <v>201208</v>
      </c>
      <c r="O1941">
        <v>0</v>
      </c>
      <c r="P1941" t="s">
        <v>82</v>
      </c>
      <c r="Q1941" t="s">
        <v>124</v>
      </c>
      <c r="S1941">
        <v>0</v>
      </c>
      <c r="V1941" s="22">
        <v>2247.1</v>
      </c>
    </row>
    <row r="1942" spans="1:22" x14ac:dyDescent="0.3">
      <c r="A1942" t="s">
        <v>3222</v>
      </c>
      <c r="E1942" t="s">
        <v>74</v>
      </c>
      <c r="H1942" t="s">
        <v>139</v>
      </c>
      <c r="J1942" s="23">
        <v>557008600098</v>
      </c>
      <c r="K1942">
        <v>581</v>
      </c>
      <c r="L1942" t="s">
        <v>3223</v>
      </c>
      <c r="M1942">
        <v>201208</v>
      </c>
      <c r="O1942">
        <v>0</v>
      </c>
      <c r="P1942" t="s">
        <v>82</v>
      </c>
      <c r="Q1942" t="s">
        <v>124</v>
      </c>
      <c r="S1942">
        <v>0</v>
      </c>
      <c r="V1942">
        <v>660.29</v>
      </c>
    </row>
    <row r="1943" spans="1:22" x14ac:dyDescent="0.3">
      <c r="A1943" t="s">
        <v>3224</v>
      </c>
      <c r="E1943" t="s">
        <v>74</v>
      </c>
      <c r="H1943" t="s">
        <v>139</v>
      </c>
      <c r="J1943" s="23">
        <v>457008600098</v>
      </c>
      <c r="K1943">
        <v>580</v>
      </c>
      <c r="L1943" t="s">
        <v>3225</v>
      </c>
      <c r="M1943">
        <v>201301</v>
      </c>
      <c r="O1943">
        <v>0</v>
      </c>
      <c r="P1943" t="s">
        <v>82</v>
      </c>
      <c r="Q1943">
        <v>20310</v>
      </c>
      <c r="S1943">
        <v>0</v>
      </c>
      <c r="V1943" s="22">
        <v>23716.35</v>
      </c>
    </row>
    <row r="1944" spans="1:22" x14ac:dyDescent="0.3">
      <c r="A1944" t="s">
        <v>3224</v>
      </c>
      <c r="E1944" t="s">
        <v>74</v>
      </c>
      <c r="H1944" t="s">
        <v>139</v>
      </c>
      <c r="J1944" s="23">
        <v>557008600098</v>
      </c>
      <c r="K1944">
        <v>580</v>
      </c>
      <c r="L1944" t="s">
        <v>3226</v>
      </c>
      <c r="M1944">
        <v>201208</v>
      </c>
      <c r="O1944">
        <v>0</v>
      </c>
      <c r="P1944" t="s">
        <v>82</v>
      </c>
      <c r="Q1944" t="s">
        <v>124</v>
      </c>
      <c r="S1944">
        <v>0</v>
      </c>
      <c r="V1944" s="22">
        <v>2617.59</v>
      </c>
    </row>
    <row r="1945" spans="1:22" x14ac:dyDescent="0.3">
      <c r="A1945" t="s">
        <v>3227</v>
      </c>
      <c r="E1945" t="s">
        <v>3205</v>
      </c>
      <c r="H1945" t="s">
        <v>139</v>
      </c>
      <c r="J1945" s="23">
        <v>452008600238</v>
      </c>
      <c r="K1945">
        <v>763</v>
      </c>
      <c r="L1945" t="s">
        <v>3228</v>
      </c>
      <c r="M1945">
        <v>201412</v>
      </c>
      <c r="O1945">
        <v>0</v>
      </c>
      <c r="P1945" t="s">
        <v>82</v>
      </c>
      <c r="Q1945">
        <v>20310</v>
      </c>
      <c r="S1945">
        <v>0</v>
      </c>
      <c r="V1945" s="22">
        <v>46068.06</v>
      </c>
    </row>
    <row r="1946" spans="1:22" x14ac:dyDescent="0.3">
      <c r="A1946" t="s">
        <v>3229</v>
      </c>
      <c r="E1946" t="s">
        <v>2218</v>
      </c>
      <c r="H1946" t="s">
        <v>139</v>
      </c>
      <c r="J1946" s="23">
        <v>452008600262</v>
      </c>
      <c r="K1946">
        <v>763</v>
      </c>
      <c r="L1946" t="s">
        <v>3230</v>
      </c>
      <c r="M1946">
        <v>201512</v>
      </c>
      <c r="O1946">
        <v>0</v>
      </c>
      <c r="P1946" t="s">
        <v>82</v>
      </c>
      <c r="Q1946">
        <v>20310</v>
      </c>
      <c r="S1946">
        <v>0</v>
      </c>
      <c r="V1946" s="22">
        <v>14850.17</v>
      </c>
    </row>
    <row r="1947" spans="1:22" x14ac:dyDescent="0.3">
      <c r="A1947" t="s">
        <v>3229</v>
      </c>
      <c r="E1947" t="s">
        <v>3231</v>
      </c>
      <c r="H1947" t="s">
        <v>139</v>
      </c>
      <c r="J1947" s="23">
        <v>552008600262</v>
      </c>
      <c r="K1947">
        <v>763</v>
      </c>
      <c r="L1947" t="s">
        <v>3232</v>
      </c>
      <c r="M1947">
        <v>201512</v>
      </c>
      <c r="O1947">
        <v>0</v>
      </c>
      <c r="P1947" t="s">
        <v>82</v>
      </c>
      <c r="Q1947" t="s">
        <v>124</v>
      </c>
      <c r="S1947">
        <v>0</v>
      </c>
      <c r="V1947" s="22">
        <v>3689.37</v>
      </c>
    </row>
    <row r="1948" spans="1:22" x14ac:dyDescent="0.3">
      <c r="A1948" t="s">
        <v>3233</v>
      </c>
      <c r="E1948" t="s">
        <v>191</v>
      </c>
      <c r="H1948" t="s">
        <v>139</v>
      </c>
      <c r="J1948" s="23">
        <v>452008600246</v>
      </c>
      <c r="K1948">
        <v>768</v>
      </c>
      <c r="L1948" t="s">
        <v>3234</v>
      </c>
      <c r="M1948">
        <v>201404</v>
      </c>
      <c r="O1948">
        <v>0</v>
      </c>
      <c r="P1948" t="s">
        <v>82</v>
      </c>
      <c r="Q1948">
        <v>20310</v>
      </c>
      <c r="S1948">
        <v>0</v>
      </c>
      <c r="V1948" s="22">
        <v>15627.3</v>
      </c>
    </row>
    <row r="1949" spans="1:22" x14ac:dyDescent="0.3">
      <c r="A1949" t="s">
        <v>3235</v>
      </c>
      <c r="E1949" t="s">
        <v>1088</v>
      </c>
      <c r="H1949" t="s">
        <v>139</v>
      </c>
      <c r="J1949" s="23">
        <v>452008600250</v>
      </c>
      <c r="K1949">
        <v>768</v>
      </c>
      <c r="L1949" t="s">
        <v>3236</v>
      </c>
      <c r="M1949">
        <v>201505</v>
      </c>
      <c r="O1949">
        <v>0</v>
      </c>
      <c r="P1949" t="s">
        <v>82</v>
      </c>
      <c r="Q1949">
        <v>20310</v>
      </c>
      <c r="S1949">
        <v>0</v>
      </c>
      <c r="V1949" s="22">
        <v>6130.65</v>
      </c>
    </row>
    <row r="1950" spans="1:22" x14ac:dyDescent="0.3">
      <c r="A1950" t="s">
        <v>3237</v>
      </c>
      <c r="E1950" t="s">
        <v>1088</v>
      </c>
      <c r="H1950" t="s">
        <v>139</v>
      </c>
      <c r="J1950" s="23">
        <v>452008600251</v>
      </c>
      <c r="K1950">
        <v>757</v>
      </c>
      <c r="L1950" t="s">
        <v>3238</v>
      </c>
      <c r="M1950">
        <v>201504</v>
      </c>
      <c r="O1950">
        <v>0</v>
      </c>
      <c r="P1950" t="s">
        <v>82</v>
      </c>
      <c r="Q1950">
        <v>20310</v>
      </c>
      <c r="S1950">
        <v>0</v>
      </c>
      <c r="V1950" s="22">
        <v>6366.52</v>
      </c>
    </row>
    <row r="1951" spans="1:22" x14ac:dyDescent="0.3">
      <c r="A1951" t="s">
        <v>3239</v>
      </c>
      <c r="E1951" t="s">
        <v>2218</v>
      </c>
      <c r="H1951" t="s">
        <v>139</v>
      </c>
      <c r="J1951" s="23">
        <v>457008600182</v>
      </c>
      <c r="K1951">
        <v>780</v>
      </c>
      <c r="L1951" t="s">
        <v>3240</v>
      </c>
      <c r="M1951">
        <v>201712</v>
      </c>
      <c r="O1951">
        <v>0</v>
      </c>
      <c r="P1951" t="s">
        <v>82</v>
      </c>
      <c r="Q1951">
        <v>20310</v>
      </c>
      <c r="S1951">
        <v>0</v>
      </c>
      <c r="V1951" s="22">
        <v>48891.38</v>
      </c>
    </row>
    <row r="1952" spans="1:22" x14ac:dyDescent="0.3">
      <c r="A1952" t="s">
        <v>3241</v>
      </c>
      <c r="E1952" t="s">
        <v>817</v>
      </c>
      <c r="H1952" t="s">
        <v>139</v>
      </c>
      <c r="J1952" s="23">
        <v>552008600217</v>
      </c>
      <c r="K1952">
        <v>763</v>
      </c>
      <c r="L1952" t="s">
        <v>3242</v>
      </c>
      <c r="M1952">
        <v>201301</v>
      </c>
      <c r="O1952">
        <v>0</v>
      </c>
      <c r="P1952" t="s">
        <v>82</v>
      </c>
      <c r="Q1952" t="s">
        <v>124</v>
      </c>
      <c r="S1952">
        <v>0</v>
      </c>
      <c r="V1952" s="22">
        <v>5833.08</v>
      </c>
    </row>
    <row r="1953" spans="1:22" x14ac:dyDescent="0.3">
      <c r="A1953" t="s">
        <v>3243</v>
      </c>
      <c r="E1953" t="s">
        <v>2218</v>
      </c>
      <c r="H1953" t="s">
        <v>139</v>
      </c>
      <c r="J1953" s="23">
        <v>457008600149</v>
      </c>
      <c r="K1953">
        <v>310</v>
      </c>
      <c r="L1953" t="s">
        <v>3244</v>
      </c>
      <c r="M1953">
        <v>201606</v>
      </c>
      <c r="O1953">
        <v>0</v>
      </c>
      <c r="P1953" t="s">
        <v>82</v>
      </c>
      <c r="Q1953">
        <v>20310</v>
      </c>
      <c r="S1953">
        <v>0</v>
      </c>
      <c r="V1953" s="22">
        <v>341157.23</v>
      </c>
    </row>
    <row r="1954" spans="1:22" x14ac:dyDescent="0.3">
      <c r="A1954" t="s">
        <v>3243</v>
      </c>
      <c r="E1954" t="s">
        <v>2218</v>
      </c>
      <c r="H1954" t="s">
        <v>139</v>
      </c>
      <c r="J1954" s="23">
        <v>557008600149</v>
      </c>
      <c r="K1954">
        <v>310</v>
      </c>
      <c r="L1954" t="s">
        <v>3245</v>
      </c>
      <c r="M1954">
        <v>201606</v>
      </c>
      <c r="O1954">
        <v>0</v>
      </c>
      <c r="P1954" t="s">
        <v>82</v>
      </c>
      <c r="Q1954" t="s">
        <v>124</v>
      </c>
      <c r="S1954">
        <v>0</v>
      </c>
      <c r="V1954" s="22">
        <v>37431.31</v>
      </c>
    </row>
    <row r="1955" spans="1:22" x14ac:dyDescent="0.3">
      <c r="A1955" t="s">
        <v>3246</v>
      </c>
      <c r="E1955" t="s">
        <v>3247</v>
      </c>
      <c r="H1955" t="s">
        <v>127</v>
      </c>
      <c r="J1955" s="23">
        <v>452009300249</v>
      </c>
      <c r="K1955">
        <v>768</v>
      </c>
      <c r="L1955" t="s">
        <v>3248</v>
      </c>
      <c r="M1955">
        <v>201506</v>
      </c>
      <c r="O1955">
        <v>0</v>
      </c>
      <c r="P1955" t="s">
        <v>230</v>
      </c>
      <c r="Q1955">
        <v>20310</v>
      </c>
      <c r="S1955">
        <v>0</v>
      </c>
      <c r="V1955" s="22">
        <v>82839.009999999995</v>
      </c>
    </row>
    <row r="1956" spans="1:22" x14ac:dyDescent="0.3">
      <c r="A1956" t="s">
        <v>3246</v>
      </c>
      <c r="E1956" t="s">
        <v>3247</v>
      </c>
      <c r="H1956" t="s">
        <v>127</v>
      </c>
      <c r="J1956" s="23">
        <v>552009300249</v>
      </c>
      <c r="K1956">
        <v>768</v>
      </c>
      <c r="L1956" t="s">
        <v>3249</v>
      </c>
      <c r="M1956">
        <v>201511</v>
      </c>
      <c r="O1956">
        <v>0</v>
      </c>
      <c r="P1956" t="s">
        <v>230</v>
      </c>
      <c r="Q1956" t="s">
        <v>124</v>
      </c>
      <c r="S1956">
        <v>0</v>
      </c>
      <c r="V1956" s="22">
        <v>22554.13</v>
      </c>
    </row>
    <row r="1957" spans="1:22" x14ac:dyDescent="0.3">
      <c r="A1957" t="s">
        <v>3250</v>
      </c>
      <c r="E1957" t="s">
        <v>3251</v>
      </c>
      <c r="H1957" t="s">
        <v>127</v>
      </c>
      <c r="J1957" s="23">
        <v>452009300252</v>
      </c>
      <c r="K1957">
        <v>768</v>
      </c>
      <c r="L1957" t="s">
        <v>3252</v>
      </c>
      <c r="M1957">
        <v>201510</v>
      </c>
      <c r="O1957">
        <v>0</v>
      </c>
      <c r="P1957" t="s">
        <v>230</v>
      </c>
      <c r="Q1957">
        <v>20310</v>
      </c>
      <c r="S1957">
        <v>0</v>
      </c>
      <c r="V1957" s="22">
        <v>446182.28</v>
      </c>
    </row>
    <row r="1958" spans="1:22" x14ac:dyDescent="0.3">
      <c r="A1958" t="s">
        <v>3250</v>
      </c>
      <c r="E1958" t="s">
        <v>3251</v>
      </c>
      <c r="H1958" t="s">
        <v>127</v>
      </c>
      <c r="J1958" s="23">
        <v>552009300252</v>
      </c>
      <c r="K1958">
        <v>768</v>
      </c>
      <c r="L1958" t="s">
        <v>3253</v>
      </c>
      <c r="M1958">
        <v>201511</v>
      </c>
      <c r="O1958">
        <v>0</v>
      </c>
      <c r="P1958" t="s">
        <v>230</v>
      </c>
      <c r="Q1958" t="s">
        <v>124</v>
      </c>
      <c r="S1958">
        <v>0</v>
      </c>
      <c r="V1958" s="22">
        <v>121479.67</v>
      </c>
    </row>
    <row r="1959" spans="1:22" x14ac:dyDescent="0.3">
      <c r="A1959" t="s">
        <v>3254</v>
      </c>
      <c r="E1959" t="s">
        <v>2218</v>
      </c>
      <c r="H1959" t="s">
        <v>139</v>
      </c>
      <c r="J1959" s="23">
        <v>457008600194</v>
      </c>
      <c r="K1959">
        <v>615</v>
      </c>
      <c r="L1959" t="s">
        <v>3255</v>
      </c>
      <c r="M1959">
        <v>201712</v>
      </c>
      <c r="O1959">
        <v>0</v>
      </c>
      <c r="P1959" t="s">
        <v>82</v>
      </c>
      <c r="Q1959">
        <v>20310</v>
      </c>
      <c r="S1959">
        <v>0</v>
      </c>
      <c r="V1959" s="22">
        <v>172249.29</v>
      </c>
    </row>
    <row r="1960" spans="1:22" x14ac:dyDescent="0.3">
      <c r="A1960" t="s">
        <v>3254</v>
      </c>
      <c r="E1960" t="s">
        <v>2218</v>
      </c>
      <c r="H1960" t="s">
        <v>139</v>
      </c>
      <c r="J1960" s="23">
        <v>557008600194</v>
      </c>
      <c r="K1960">
        <v>615</v>
      </c>
      <c r="L1960" t="s">
        <v>3256</v>
      </c>
      <c r="M1960">
        <v>201712</v>
      </c>
      <c r="O1960">
        <v>0</v>
      </c>
      <c r="P1960" t="s">
        <v>82</v>
      </c>
      <c r="Q1960" t="s">
        <v>124</v>
      </c>
      <c r="S1960">
        <v>0</v>
      </c>
      <c r="V1960" s="22">
        <v>19378.47</v>
      </c>
    </row>
    <row r="1961" spans="1:22" x14ac:dyDescent="0.3">
      <c r="A1961" t="s">
        <v>3257</v>
      </c>
      <c r="E1961" t="s">
        <v>3258</v>
      </c>
      <c r="H1961" t="s">
        <v>139</v>
      </c>
      <c r="J1961" s="23">
        <v>452008600223</v>
      </c>
      <c r="K1961">
        <v>757</v>
      </c>
      <c r="L1961" t="s">
        <v>3259</v>
      </c>
      <c r="M1961">
        <v>201312</v>
      </c>
      <c r="O1961">
        <v>0</v>
      </c>
      <c r="P1961" t="s">
        <v>82</v>
      </c>
      <c r="Q1961">
        <v>20310</v>
      </c>
      <c r="S1961">
        <v>0</v>
      </c>
      <c r="V1961" s="22">
        <v>3687.74</v>
      </c>
    </row>
    <row r="1962" spans="1:22" x14ac:dyDescent="0.3">
      <c r="A1962" t="s">
        <v>3257</v>
      </c>
      <c r="E1962" t="s">
        <v>3258</v>
      </c>
      <c r="H1962" t="s">
        <v>139</v>
      </c>
      <c r="J1962" s="23">
        <v>552008600223</v>
      </c>
      <c r="K1962">
        <v>757</v>
      </c>
      <c r="L1962" t="s">
        <v>3260</v>
      </c>
      <c r="M1962">
        <v>201312</v>
      </c>
      <c r="O1962">
        <v>0</v>
      </c>
      <c r="P1962" t="s">
        <v>82</v>
      </c>
      <c r="Q1962" t="s">
        <v>124</v>
      </c>
      <c r="S1962">
        <v>0</v>
      </c>
      <c r="V1962">
        <v>913.88</v>
      </c>
    </row>
    <row r="1963" spans="1:22" x14ac:dyDescent="0.3">
      <c r="A1963" t="s">
        <v>3261</v>
      </c>
      <c r="E1963" t="s">
        <v>241</v>
      </c>
      <c r="H1963" t="s">
        <v>139</v>
      </c>
      <c r="J1963" s="23">
        <v>452009000030</v>
      </c>
      <c r="K1963">
        <v>230</v>
      </c>
      <c r="L1963" t="s">
        <v>3262</v>
      </c>
      <c r="M1963">
        <v>200801</v>
      </c>
      <c r="O1963">
        <v>0</v>
      </c>
      <c r="P1963" t="s">
        <v>82</v>
      </c>
      <c r="Q1963">
        <v>20310</v>
      </c>
      <c r="S1963">
        <v>0</v>
      </c>
      <c r="V1963" s="22">
        <v>5596.71</v>
      </c>
    </row>
    <row r="1964" spans="1:22" x14ac:dyDescent="0.3">
      <c r="A1964" t="s">
        <v>3261</v>
      </c>
      <c r="E1964" t="s">
        <v>241</v>
      </c>
      <c r="H1964" t="s">
        <v>139</v>
      </c>
      <c r="J1964" s="23">
        <v>452009000030</v>
      </c>
      <c r="K1964">
        <v>762</v>
      </c>
      <c r="L1964" t="s">
        <v>3263</v>
      </c>
      <c r="M1964">
        <v>200807</v>
      </c>
      <c r="O1964">
        <v>0</v>
      </c>
      <c r="P1964" t="s">
        <v>82</v>
      </c>
      <c r="Q1964">
        <v>20310</v>
      </c>
      <c r="S1964">
        <v>0</v>
      </c>
      <c r="V1964" s="22">
        <v>9038.56</v>
      </c>
    </row>
    <row r="1965" spans="1:22" x14ac:dyDescent="0.3">
      <c r="A1965" t="s">
        <v>3261</v>
      </c>
      <c r="E1965" t="s">
        <v>241</v>
      </c>
      <c r="H1965" t="s">
        <v>139</v>
      </c>
      <c r="J1965" s="23">
        <v>452009000030</v>
      </c>
      <c r="K1965">
        <v>763</v>
      </c>
      <c r="L1965" t="s">
        <v>3264</v>
      </c>
      <c r="M1965">
        <v>196603</v>
      </c>
      <c r="O1965">
        <v>0</v>
      </c>
      <c r="P1965" t="s">
        <v>82</v>
      </c>
      <c r="Q1965">
        <v>20310</v>
      </c>
      <c r="S1965">
        <v>0</v>
      </c>
      <c r="V1965">
        <v>257.27999999999997</v>
      </c>
    </row>
    <row r="1966" spans="1:22" x14ac:dyDescent="0.3">
      <c r="A1966" t="s">
        <v>3265</v>
      </c>
      <c r="E1966" t="s">
        <v>3266</v>
      </c>
      <c r="H1966" t="s">
        <v>139</v>
      </c>
      <c r="J1966" s="23">
        <v>452009000307</v>
      </c>
      <c r="K1966">
        <v>757</v>
      </c>
      <c r="L1966" t="s">
        <v>3267</v>
      </c>
      <c r="M1966">
        <v>201712</v>
      </c>
      <c r="O1966">
        <v>0</v>
      </c>
      <c r="P1966" t="s">
        <v>82</v>
      </c>
      <c r="Q1966">
        <v>20310</v>
      </c>
      <c r="S1966">
        <v>0</v>
      </c>
      <c r="V1966" s="22">
        <v>2735.81</v>
      </c>
    </row>
    <row r="1967" spans="1:22" x14ac:dyDescent="0.3">
      <c r="A1967" t="s">
        <v>3268</v>
      </c>
      <c r="E1967" t="s">
        <v>241</v>
      </c>
      <c r="H1967" t="s">
        <v>139</v>
      </c>
      <c r="J1967" s="23">
        <v>456009000049</v>
      </c>
      <c r="K1967">
        <v>615</v>
      </c>
      <c r="L1967" t="s">
        <v>3269</v>
      </c>
      <c r="M1967">
        <v>200609</v>
      </c>
      <c r="O1967">
        <v>0</v>
      </c>
      <c r="P1967" t="s">
        <v>82</v>
      </c>
      <c r="Q1967">
        <v>20310</v>
      </c>
      <c r="S1967">
        <v>0</v>
      </c>
      <c r="U1967" t="s">
        <v>132</v>
      </c>
      <c r="V1967" s="22">
        <v>69297.62</v>
      </c>
    </row>
    <row r="1968" spans="1:22" x14ac:dyDescent="0.3">
      <c r="A1968" t="s">
        <v>3268</v>
      </c>
      <c r="E1968" t="s">
        <v>241</v>
      </c>
      <c r="H1968" t="s">
        <v>139</v>
      </c>
      <c r="J1968" s="23">
        <v>556009000049</v>
      </c>
      <c r="K1968">
        <v>615</v>
      </c>
      <c r="L1968" t="s">
        <v>3270</v>
      </c>
      <c r="M1968">
        <v>200609</v>
      </c>
      <c r="O1968">
        <v>0</v>
      </c>
      <c r="P1968" t="s">
        <v>82</v>
      </c>
      <c r="Q1968" t="s">
        <v>124</v>
      </c>
      <c r="S1968">
        <v>0</v>
      </c>
      <c r="U1968" t="s">
        <v>132</v>
      </c>
      <c r="V1968" s="22">
        <v>17175</v>
      </c>
    </row>
    <row r="1969" spans="1:22" x14ac:dyDescent="0.3">
      <c r="A1969" t="s">
        <v>3271</v>
      </c>
      <c r="E1969" t="s">
        <v>241</v>
      </c>
      <c r="H1969" t="s">
        <v>139</v>
      </c>
      <c r="J1969" s="23">
        <v>552009000008</v>
      </c>
      <c r="K1969">
        <v>763</v>
      </c>
      <c r="L1969" t="s">
        <v>3272</v>
      </c>
      <c r="M1969">
        <v>197803</v>
      </c>
      <c r="O1969">
        <v>0</v>
      </c>
      <c r="P1969" t="s">
        <v>82</v>
      </c>
      <c r="Q1969" t="s">
        <v>124</v>
      </c>
      <c r="S1969">
        <v>0</v>
      </c>
      <c r="V1969" s="22">
        <v>137976</v>
      </c>
    </row>
    <row r="1970" spans="1:22" x14ac:dyDescent="0.3">
      <c r="A1970" t="s">
        <v>3273</v>
      </c>
      <c r="E1970" t="s">
        <v>241</v>
      </c>
      <c r="H1970" t="s">
        <v>139</v>
      </c>
      <c r="J1970" s="23">
        <v>552009000008</v>
      </c>
      <c r="K1970">
        <v>761</v>
      </c>
      <c r="L1970" t="s">
        <v>3274</v>
      </c>
      <c r="M1970">
        <v>197803</v>
      </c>
      <c r="O1970">
        <v>0</v>
      </c>
      <c r="P1970" t="s">
        <v>82</v>
      </c>
      <c r="Q1970" t="s">
        <v>124</v>
      </c>
      <c r="S1970">
        <v>0</v>
      </c>
      <c r="V1970" s="22">
        <v>21162</v>
      </c>
    </row>
    <row r="1971" spans="1:22" x14ac:dyDescent="0.3">
      <c r="A1971" t="s">
        <v>3273</v>
      </c>
      <c r="E1971" t="s">
        <v>241</v>
      </c>
      <c r="H1971" t="s">
        <v>139</v>
      </c>
      <c r="J1971" s="23">
        <v>552009000008</v>
      </c>
      <c r="K1971">
        <v>840</v>
      </c>
      <c r="L1971" t="s">
        <v>3275</v>
      </c>
      <c r="M1971">
        <v>197803</v>
      </c>
      <c r="O1971">
        <v>0</v>
      </c>
      <c r="P1971" t="s">
        <v>82</v>
      </c>
      <c r="Q1971" t="s">
        <v>124</v>
      </c>
      <c r="S1971">
        <v>0</v>
      </c>
      <c r="V1971" s="22">
        <v>14895</v>
      </c>
    </row>
    <row r="1972" spans="1:22" x14ac:dyDescent="0.3">
      <c r="A1972" t="s">
        <v>3276</v>
      </c>
      <c r="E1972" t="s">
        <v>241</v>
      </c>
      <c r="H1972" t="s">
        <v>139</v>
      </c>
      <c r="J1972" s="23">
        <v>452009000008</v>
      </c>
      <c r="K1972">
        <v>763</v>
      </c>
      <c r="L1972" t="s">
        <v>3277</v>
      </c>
      <c r="M1972">
        <v>197803</v>
      </c>
      <c r="O1972">
        <v>0</v>
      </c>
      <c r="P1972" t="s">
        <v>82</v>
      </c>
      <c r="Q1972">
        <v>20310</v>
      </c>
      <c r="S1972">
        <v>0</v>
      </c>
      <c r="V1972" s="22">
        <v>556687.31999999995</v>
      </c>
    </row>
    <row r="1973" spans="1:22" x14ac:dyDescent="0.3">
      <c r="A1973" t="s">
        <v>3278</v>
      </c>
      <c r="E1973" t="s">
        <v>241</v>
      </c>
      <c r="H1973" t="s">
        <v>139</v>
      </c>
      <c r="J1973" s="23">
        <v>452009000008</v>
      </c>
      <c r="K1973">
        <v>840</v>
      </c>
      <c r="L1973" t="s">
        <v>3279</v>
      </c>
      <c r="M1973">
        <v>197803</v>
      </c>
      <c r="O1973">
        <v>0</v>
      </c>
      <c r="P1973" t="s">
        <v>82</v>
      </c>
      <c r="Q1973">
        <v>20310</v>
      </c>
      <c r="S1973">
        <v>0</v>
      </c>
      <c r="V1973" s="22">
        <v>60105</v>
      </c>
    </row>
    <row r="1974" spans="1:22" x14ac:dyDescent="0.3">
      <c r="A1974" t="s">
        <v>3280</v>
      </c>
      <c r="E1974" t="s">
        <v>241</v>
      </c>
      <c r="H1974" t="s">
        <v>139</v>
      </c>
      <c r="J1974" s="23">
        <v>452009000008</v>
      </c>
      <c r="K1974">
        <v>761</v>
      </c>
      <c r="L1974" t="s">
        <v>3281</v>
      </c>
      <c r="M1974">
        <v>197803</v>
      </c>
      <c r="O1974">
        <v>0</v>
      </c>
      <c r="P1974" t="s">
        <v>82</v>
      </c>
      <c r="Q1974">
        <v>20310</v>
      </c>
      <c r="S1974">
        <v>0</v>
      </c>
      <c r="V1974" s="22">
        <v>85395.15</v>
      </c>
    </row>
    <row r="1975" spans="1:22" x14ac:dyDescent="0.3">
      <c r="A1975" t="s">
        <v>3282</v>
      </c>
      <c r="E1975" t="s">
        <v>191</v>
      </c>
      <c r="H1975" t="s">
        <v>139</v>
      </c>
      <c r="J1975" s="23">
        <v>452008600233</v>
      </c>
      <c r="K1975">
        <v>768</v>
      </c>
      <c r="L1975" t="s">
        <v>3283</v>
      </c>
      <c r="M1975">
        <v>201411</v>
      </c>
      <c r="O1975">
        <v>0</v>
      </c>
      <c r="P1975" t="s">
        <v>82</v>
      </c>
      <c r="Q1975">
        <v>20310</v>
      </c>
      <c r="S1975">
        <v>0</v>
      </c>
      <c r="V1975" s="22">
        <v>97754.62</v>
      </c>
    </row>
    <row r="1976" spans="1:22" x14ac:dyDescent="0.3">
      <c r="A1976" t="s">
        <v>3282</v>
      </c>
      <c r="E1976" t="s">
        <v>191</v>
      </c>
      <c r="H1976" t="s">
        <v>139</v>
      </c>
      <c r="J1976" s="23">
        <v>552008600233</v>
      </c>
      <c r="K1976">
        <v>768</v>
      </c>
      <c r="L1976" t="s">
        <v>3284</v>
      </c>
      <c r="M1976">
        <v>201411</v>
      </c>
      <c r="O1976">
        <v>0</v>
      </c>
      <c r="P1976" t="s">
        <v>82</v>
      </c>
      <c r="Q1976" t="s">
        <v>124</v>
      </c>
      <c r="S1976">
        <v>0</v>
      </c>
      <c r="V1976" s="22">
        <v>24286.11</v>
      </c>
    </row>
    <row r="1977" spans="1:22" x14ac:dyDescent="0.3">
      <c r="A1977" t="s">
        <v>3285</v>
      </c>
      <c r="E1977" t="s">
        <v>241</v>
      </c>
      <c r="H1977" t="s">
        <v>139</v>
      </c>
      <c r="J1977" s="23">
        <v>552009000187</v>
      </c>
      <c r="K1977">
        <v>615</v>
      </c>
      <c r="L1977" t="s">
        <v>3286</v>
      </c>
      <c r="M1977">
        <v>201112</v>
      </c>
      <c r="O1977">
        <v>0</v>
      </c>
      <c r="P1977" t="s">
        <v>82</v>
      </c>
      <c r="Q1977" t="s">
        <v>124</v>
      </c>
      <c r="S1977">
        <v>0</v>
      </c>
      <c r="V1977" s="22">
        <v>1068.95</v>
      </c>
    </row>
    <row r="1978" spans="1:22" x14ac:dyDescent="0.3">
      <c r="A1978" t="s">
        <v>3287</v>
      </c>
      <c r="E1978" t="s">
        <v>1934</v>
      </c>
      <c r="H1978" t="s">
        <v>139</v>
      </c>
      <c r="J1978" s="23">
        <v>550009000006</v>
      </c>
      <c r="K1978">
        <v>1964</v>
      </c>
      <c r="L1978" t="s">
        <v>3288</v>
      </c>
      <c r="M1978">
        <v>196306</v>
      </c>
      <c r="O1978">
        <v>0</v>
      </c>
      <c r="P1978" t="s">
        <v>82</v>
      </c>
      <c r="Q1978" t="s">
        <v>124</v>
      </c>
      <c r="S1978">
        <v>0</v>
      </c>
      <c r="V1978" s="22">
        <v>1073</v>
      </c>
    </row>
    <row r="1979" spans="1:22" x14ac:dyDescent="0.3">
      <c r="A1979" t="s">
        <v>3289</v>
      </c>
      <c r="E1979" t="s">
        <v>3290</v>
      </c>
      <c r="H1979" t="s">
        <v>139</v>
      </c>
      <c r="J1979" s="23">
        <v>450009000022</v>
      </c>
      <c r="K1979">
        <v>1995</v>
      </c>
      <c r="L1979" t="s">
        <v>3291</v>
      </c>
      <c r="M1979">
        <v>199408</v>
      </c>
      <c r="O1979">
        <v>0</v>
      </c>
      <c r="P1979" t="s">
        <v>82</v>
      </c>
      <c r="Q1979">
        <v>20310</v>
      </c>
      <c r="S1979">
        <v>0</v>
      </c>
      <c r="V1979" s="22">
        <v>410784.33</v>
      </c>
    </row>
    <row r="1980" spans="1:22" x14ac:dyDescent="0.3">
      <c r="A1980" t="s">
        <v>3292</v>
      </c>
      <c r="E1980" t="s">
        <v>3290</v>
      </c>
      <c r="H1980" t="s">
        <v>139</v>
      </c>
      <c r="J1980" s="23">
        <v>550009000022</v>
      </c>
      <c r="K1980">
        <v>1995</v>
      </c>
      <c r="L1980" t="s">
        <v>3293</v>
      </c>
      <c r="M1980">
        <v>199408</v>
      </c>
      <c r="O1980">
        <v>0</v>
      </c>
      <c r="P1980" t="s">
        <v>82</v>
      </c>
      <c r="Q1980" t="s">
        <v>124</v>
      </c>
      <c r="S1980">
        <v>0</v>
      </c>
      <c r="V1980" s="22">
        <v>101811</v>
      </c>
    </row>
    <row r="1981" spans="1:22" x14ac:dyDescent="0.3">
      <c r="A1981" t="s">
        <v>3294</v>
      </c>
      <c r="E1981" t="s">
        <v>191</v>
      </c>
      <c r="H1981" t="s">
        <v>139</v>
      </c>
      <c r="J1981" s="23">
        <v>457008600129</v>
      </c>
      <c r="K1981">
        <v>615</v>
      </c>
      <c r="L1981" t="s">
        <v>3295</v>
      </c>
      <c r="M1981">
        <v>201411</v>
      </c>
      <c r="O1981">
        <v>0</v>
      </c>
      <c r="P1981" t="s">
        <v>82</v>
      </c>
      <c r="Q1981">
        <v>20310</v>
      </c>
      <c r="S1981">
        <v>0</v>
      </c>
      <c r="V1981" s="22">
        <v>184641.77</v>
      </c>
    </row>
    <row r="1982" spans="1:22" x14ac:dyDescent="0.3">
      <c r="A1982" t="s">
        <v>3294</v>
      </c>
      <c r="E1982" t="s">
        <v>191</v>
      </c>
      <c r="H1982" t="s">
        <v>139</v>
      </c>
      <c r="J1982" s="23">
        <v>557008600129</v>
      </c>
      <c r="K1982">
        <v>615</v>
      </c>
      <c r="L1982" t="s">
        <v>3296</v>
      </c>
      <c r="M1982">
        <v>201411</v>
      </c>
      <c r="O1982">
        <v>0</v>
      </c>
      <c r="P1982" t="s">
        <v>82</v>
      </c>
      <c r="Q1982" t="s">
        <v>124</v>
      </c>
      <c r="S1982">
        <v>0</v>
      </c>
      <c r="V1982" s="22">
        <v>20379.07</v>
      </c>
    </row>
    <row r="1983" spans="1:22" x14ac:dyDescent="0.3">
      <c r="A1983" t="s">
        <v>3297</v>
      </c>
      <c r="E1983" t="s">
        <v>241</v>
      </c>
      <c r="H1983" t="s">
        <v>139</v>
      </c>
      <c r="J1983" s="23">
        <v>452009000221</v>
      </c>
      <c r="K1983">
        <v>763</v>
      </c>
      <c r="L1983" t="s">
        <v>3298</v>
      </c>
      <c r="M1983">
        <v>201312</v>
      </c>
      <c r="O1983">
        <v>0</v>
      </c>
      <c r="P1983" t="s">
        <v>82</v>
      </c>
      <c r="Q1983">
        <v>20310</v>
      </c>
      <c r="S1983">
        <v>0</v>
      </c>
      <c r="V1983" s="22">
        <v>18832.900000000001</v>
      </c>
    </row>
    <row r="1984" spans="1:22" x14ac:dyDescent="0.3">
      <c r="A1984" t="s">
        <v>3299</v>
      </c>
      <c r="E1984" t="s">
        <v>3300</v>
      </c>
      <c r="H1984" t="s">
        <v>139</v>
      </c>
      <c r="J1984" s="23">
        <v>552009000221</v>
      </c>
      <c r="K1984">
        <v>763</v>
      </c>
      <c r="L1984" t="s">
        <v>3301</v>
      </c>
      <c r="M1984">
        <v>201312</v>
      </c>
      <c r="O1984">
        <v>0</v>
      </c>
      <c r="P1984" t="s">
        <v>82</v>
      </c>
      <c r="Q1984" t="s">
        <v>124</v>
      </c>
      <c r="S1984">
        <v>0</v>
      </c>
      <c r="V1984" s="22">
        <v>4667.1000000000004</v>
      </c>
    </row>
    <row r="1985" spans="1:22" x14ac:dyDescent="0.3">
      <c r="A1985" t="s">
        <v>3302</v>
      </c>
      <c r="E1985" t="s">
        <v>3303</v>
      </c>
      <c r="H1985" t="s">
        <v>139</v>
      </c>
      <c r="J1985" s="23">
        <v>450009000013</v>
      </c>
      <c r="K1985">
        <v>1970</v>
      </c>
      <c r="L1985" t="s">
        <v>3304</v>
      </c>
      <c r="M1985">
        <v>196905</v>
      </c>
      <c r="O1985">
        <v>0</v>
      </c>
      <c r="P1985" t="s">
        <v>82</v>
      </c>
      <c r="Q1985">
        <v>20310</v>
      </c>
      <c r="S1985">
        <v>0</v>
      </c>
      <c r="V1985" s="22">
        <v>13684.33</v>
      </c>
    </row>
    <row r="1986" spans="1:22" x14ac:dyDescent="0.3">
      <c r="A1986" t="s">
        <v>3302</v>
      </c>
      <c r="E1986" t="s">
        <v>3305</v>
      </c>
      <c r="H1986" t="s">
        <v>139</v>
      </c>
      <c r="J1986" s="23">
        <v>450009000018</v>
      </c>
      <c r="K1986">
        <v>1991</v>
      </c>
      <c r="L1986" t="s">
        <v>3306</v>
      </c>
      <c r="M1986">
        <v>199012</v>
      </c>
      <c r="O1986">
        <v>0</v>
      </c>
      <c r="P1986" t="s">
        <v>82</v>
      </c>
      <c r="Q1986">
        <v>20310</v>
      </c>
      <c r="S1986">
        <v>0</v>
      </c>
      <c r="V1986" s="22">
        <v>167987.15</v>
      </c>
    </row>
    <row r="1987" spans="1:22" x14ac:dyDescent="0.3">
      <c r="A1987" t="s">
        <v>3302</v>
      </c>
      <c r="E1987" t="s">
        <v>3303</v>
      </c>
      <c r="H1987" t="s">
        <v>139</v>
      </c>
      <c r="J1987" s="23">
        <v>550009000013</v>
      </c>
      <c r="K1987">
        <v>1970</v>
      </c>
      <c r="L1987" t="s">
        <v>3307</v>
      </c>
      <c r="M1987">
        <v>196905</v>
      </c>
      <c r="O1987">
        <v>0</v>
      </c>
      <c r="P1987" t="s">
        <v>82</v>
      </c>
      <c r="Q1987" t="s">
        <v>124</v>
      </c>
      <c r="S1987">
        <v>0</v>
      </c>
      <c r="V1987" s="22">
        <v>3392</v>
      </c>
    </row>
    <row r="1988" spans="1:22" x14ac:dyDescent="0.3">
      <c r="A1988" t="s">
        <v>3302</v>
      </c>
      <c r="E1988" t="s">
        <v>3305</v>
      </c>
      <c r="H1988" t="s">
        <v>139</v>
      </c>
      <c r="J1988" s="23">
        <v>550009000018</v>
      </c>
      <c r="K1988">
        <v>1991</v>
      </c>
      <c r="L1988" t="s">
        <v>3308</v>
      </c>
      <c r="M1988">
        <v>199012</v>
      </c>
      <c r="O1988">
        <v>0</v>
      </c>
      <c r="P1988" t="s">
        <v>82</v>
      </c>
      <c r="Q1988" t="s">
        <v>124</v>
      </c>
      <c r="S1988">
        <v>0</v>
      </c>
      <c r="V1988" s="22">
        <v>41635</v>
      </c>
    </row>
    <row r="1989" spans="1:22" x14ac:dyDescent="0.3">
      <c r="A1989" t="s">
        <v>3309</v>
      </c>
      <c r="E1989" t="s">
        <v>2678</v>
      </c>
      <c r="H1989" t="s">
        <v>139</v>
      </c>
      <c r="J1989" s="23">
        <v>450009000025</v>
      </c>
      <c r="K1989">
        <v>2002</v>
      </c>
      <c r="L1989" t="s">
        <v>3310</v>
      </c>
      <c r="M1989">
        <v>200204</v>
      </c>
      <c r="O1989">
        <v>0</v>
      </c>
      <c r="P1989" t="s">
        <v>82</v>
      </c>
      <c r="Q1989">
        <v>20310</v>
      </c>
      <c r="S1989">
        <v>0</v>
      </c>
      <c r="V1989" s="22">
        <v>218770.7</v>
      </c>
    </row>
    <row r="1990" spans="1:22" x14ac:dyDescent="0.3">
      <c r="A1990" t="s">
        <v>3311</v>
      </c>
      <c r="E1990" t="s">
        <v>2678</v>
      </c>
      <c r="H1990" t="s">
        <v>139</v>
      </c>
      <c r="J1990" s="23">
        <v>550009000025</v>
      </c>
      <c r="K1990">
        <v>2002</v>
      </c>
      <c r="L1990" t="s">
        <v>3312</v>
      </c>
      <c r="M1990">
        <v>200204</v>
      </c>
      <c r="O1990">
        <v>0</v>
      </c>
      <c r="P1990" t="s">
        <v>82</v>
      </c>
      <c r="Q1990" t="s">
        <v>124</v>
      </c>
      <c r="S1990">
        <v>0</v>
      </c>
      <c r="V1990" s="22">
        <v>54221</v>
      </c>
    </row>
    <row r="1991" spans="1:22" x14ac:dyDescent="0.3">
      <c r="A1991" t="s">
        <v>3313</v>
      </c>
      <c r="E1991" t="s">
        <v>3314</v>
      </c>
      <c r="H1991" t="s">
        <v>139</v>
      </c>
      <c r="J1991" s="23">
        <v>450009000002</v>
      </c>
      <c r="K1991">
        <v>1949</v>
      </c>
      <c r="L1991" t="s">
        <v>3315</v>
      </c>
      <c r="M1991">
        <v>194903</v>
      </c>
      <c r="O1991">
        <v>0</v>
      </c>
      <c r="P1991" t="s">
        <v>82</v>
      </c>
      <c r="Q1991">
        <v>20310</v>
      </c>
      <c r="S1991">
        <v>0</v>
      </c>
      <c r="V1991" s="22">
        <v>4728.25</v>
      </c>
    </row>
    <row r="1992" spans="1:22" x14ac:dyDescent="0.3">
      <c r="A1992" t="s">
        <v>3313</v>
      </c>
      <c r="E1992" t="s">
        <v>3314</v>
      </c>
      <c r="H1992" t="s">
        <v>139</v>
      </c>
      <c r="J1992" s="23">
        <v>550009000002</v>
      </c>
      <c r="K1992">
        <v>1949</v>
      </c>
      <c r="L1992" t="s">
        <v>3316</v>
      </c>
      <c r="M1992">
        <v>194903</v>
      </c>
      <c r="O1992">
        <v>0</v>
      </c>
      <c r="P1992" t="s">
        <v>82</v>
      </c>
      <c r="Q1992" t="s">
        <v>124</v>
      </c>
      <c r="S1992">
        <v>0</v>
      </c>
      <c r="V1992" s="22">
        <v>1172</v>
      </c>
    </row>
    <row r="1993" spans="1:22" x14ac:dyDescent="0.3">
      <c r="A1993" t="s">
        <v>3317</v>
      </c>
      <c r="E1993" t="s">
        <v>2678</v>
      </c>
      <c r="H1993" t="s">
        <v>139</v>
      </c>
      <c r="J1993" s="23">
        <v>450009000023</v>
      </c>
      <c r="K1993">
        <v>1995</v>
      </c>
      <c r="L1993" t="s">
        <v>3318</v>
      </c>
      <c r="M1993">
        <v>199502</v>
      </c>
      <c r="O1993">
        <v>0</v>
      </c>
      <c r="P1993" t="s">
        <v>82</v>
      </c>
      <c r="Q1993">
        <v>20310</v>
      </c>
      <c r="S1993">
        <v>0</v>
      </c>
      <c r="V1993" s="22">
        <v>79537.91</v>
      </c>
    </row>
    <row r="1994" spans="1:22" x14ac:dyDescent="0.3">
      <c r="A1994" t="s">
        <v>3317</v>
      </c>
      <c r="E1994" t="s">
        <v>2678</v>
      </c>
      <c r="H1994" t="s">
        <v>139</v>
      </c>
      <c r="J1994" s="23">
        <v>550009000023</v>
      </c>
      <c r="K1994">
        <v>1995</v>
      </c>
      <c r="L1994" t="s">
        <v>3319</v>
      </c>
      <c r="M1994">
        <v>199502</v>
      </c>
      <c r="O1994">
        <v>0</v>
      </c>
      <c r="P1994" t="s">
        <v>82</v>
      </c>
      <c r="Q1994" t="s">
        <v>124</v>
      </c>
      <c r="S1994">
        <v>0</v>
      </c>
      <c r="V1994" s="22">
        <v>19713</v>
      </c>
    </row>
    <row r="1995" spans="1:22" x14ac:dyDescent="0.3">
      <c r="A1995" t="s">
        <v>3320</v>
      </c>
      <c r="E1995" t="s">
        <v>191</v>
      </c>
      <c r="H1995" t="s">
        <v>139</v>
      </c>
      <c r="J1995" s="23">
        <v>452008600242</v>
      </c>
      <c r="K1995">
        <v>768</v>
      </c>
      <c r="L1995" t="s">
        <v>3321</v>
      </c>
      <c r="M1995">
        <v>201410</v>
      </c>
      <c r="O1995">
        <v>0</v>
      </c>
      <c r="P1995" t="s">
        <v>82</v>
      </c>
      <c r="Q1995">
        <v>20310</v>
      </c>
      <c r="S1995">
        <v>0</v>
      </c>
      <c r="V1995" s="22">
        <v>11551.43</v>
      </c>
    </row>
    <row r="1996" spans="1:22" x14ac:dyDescent="0.3">
      <c r="A1996" t="s">
        <v>3320</v>
      </c>
      <c r="E1996" t="s">
        <v>191</v>
      </c>
      <c r="H1996" t="s">
        <v>139</v>
      </c>
      <c r="J1996" s="23">
        <v>552008600242</v>
      </c>
      <c r="K1996">
        <v>768</v>
      </c>
      <c r="L1996" t="s">
        <v>3322</v>
      </c>
      <c r="M1996">
        <v>201410</v>
      </c>
      <c r="O1996">
        <v>0</v>
      </c>
      <c r="P1996" t="s">
        <v>82</v>
      </c>
      <c r="Q1996" t="s">
        <v>124</v>
      </c>
      <c r="S1996">
        <v>0</v>
      </c>
      <c r="V1996" s="22">
        <v>2862.62</v>
      </c>
    </row>
    <row r="1997" spans="1:22" x14ac:dyDescent="0.3">
      <c r="A1997" t="s">
        <v>3323</v>
      </c>
      <c r="E1997" t="s">
        <v>241</v>
      </c>
      <c r="H1997" t="s">
        <v>139</v>
      </c>
      <c r="J1997" s="23">
        <v>452009000162</v>
      </c>
      <c r="K1997">
        <v>615</v>
      </c>
      <c r="L1997" t="s">
        <v>3324</v>
      </c>
      <c r="M1997">
        <v>200901</v>
      </c>
      <c r="O1997">
        <v>0</v>
      </c>
      <c r="P1997" t="s">
        <v>82</v>
      </c>
      <c r="Q1997">
        <v>20310</v>
      </c>
      <c r="S1997">
        <v>0</v>
      </c>
      <c r="V1997" s="22">
        <v>87486.51</v>
      </c>
    </row>
    <row r="1998" spans="1:22" x14ac:dyDescent="0.3">
      <c r="A1998" t="s">
        <v>3325</v>
      </c>
      <c r="E1998" t="s">
        <v>191</v>
      </c>
      <c r="H1998" t="s">
        <v>139</v>
      </c>
      <c r="J1998" s="23">
        <v>452008600232</v>
      </c>
      <c r="K1998">
        <v>752</v>
      </c>
      <c r="L1998" t="s">
        <v>3326</v>
      </c>
      <c r="M1998">
        <v>201410</v>
      </c>
      <c r="O1998">
        <v>0</v>
      </c>
      <c r="P1998" t="s">
        <v>82</v>
      </c>
      <c r="Q1998">
        <v>20310</v>
      </c>
      <c r="S1998">
        <v>0</v>
      </c>
      <c r="V1998" s="22">
        <v>99006.26</v>
      </c>
    </row>
    <row r="1999" spans="1:22" x14ac:dyDescent="0.3">
      <c r="A1999" t="s">
        <v>3325</v>
      </c>
      <c r="E1999" t="s">
        <v>191</v>
      </c>
      <c r="H1999" t="s">
        <v>139</v>
      </c>
      <c r="J1999" s="23">
        <v>552008600232</v>
      </c>
      <c r="K1999">
        <v>752</v>
      </c>
      <c r="L1999" t="s">
        <v>3327</v>
      </c>
      <c r="M1999">
        <v>201410</v>
      </c>
      <c r="O1999">
        <v>0</v>
      </c>
      <c r="P1999" t="s">
        <v>82</v>
      </c>
      <c r="Q1999" t="s">
        <v>124</v>
      </c>
      <c r="S1999">
        <v>0</v>
      </c>
      <c r="V1999" s="22">
        <v>24535.37</v>
      </c>
    </row>
    <row r="2000" spans="1:22" x14ac:dyDescent="0.3">
      <c r="A2000" t="s">
        <v>3328</v>
      </c>
      <c r="E2000" t="s">
        <v>191</v>
      </c>
      <c r="H2000" t="s">
        <v>139</v>
      </c>
      <c r="J2000" s="23">
        <v>452008600245</v>
      </c>
      <c r="K2000">
        <v>763</v>
      </c>
      <c r="L2000" t="s">
        <v>3329</v>
      </c>
      <c r="M2000">
        <v>201408</v>
      </c>
      <c r="O2000">
        <v>0</v>
      </c>
      <c r="P2000" t="s">
        <v>82</v>
      </c>
      <c r="Q2000">
        <v>20310</v>
      </c>
      <c r="S2000">
        <v>0</v>
      </c>
      <c r="V2000" s="22">
        <v>43629.2</v>
      </c>
    </row>
    <row r="2001" spans="1:22" x14ac:dyDescent="0.3">
      <c r="A2001" t="s">
        <v>3328</v>
      </c>
      <c r="E2001" t="s">
        <v>191</v>
      </c>
      <c r="H2001" t="s">
        <v>139</v>
      </c>
      <c r="J2001" s="23">
        <v>552008600245</v>
      </c>
      <c r="K2001">
        <v>763</v>
      </c>
      <c r="L2001" t="s">
        <v>3330</v>
      </c>
      <c r="M2001">
        <v>201408</v>
      </c>
      <c r="O2001">
        <v>0</v>
      </c>
      <c r="P2001" t="s">
        <v>82</v>
      </c>
      <c r="Q2001" t="s">
        <v>124</v>
      </c>
      <c r="S2001">
        <v>0</v>
      </c>
      <c r="V2001" s="22">
        <v>10812.03</v>
      </c>
    </row>
    <row r="2002" spans="1:22" x14ac:dyDescent="0.3">
      <c r="A2002" t="s">
        <v>3331</v>
      </c>
      <c r="E2002" t="s">
        <v>241</v>
      </c>
      <c r="H2002" t="s">
        <v>139</v>
      </c>
      <c r="J2002" s="23">
        <v>452009000025</v>
      </c>
      <c r="K2002">
        <v>763</v>
      </c>
      <c r="L2002" t="s">
        <v>3332</v>
      </c>
      <c r="M2002">
        <v>197603</v>
      </c>
      <c r="O2002">
        <v>0</v>
      </c>
      <c r="P2002" t="s">
        <v>82</v>
      </c>
      <c r="Q2002">
        <v>20310</v>
      </c>
      <c r="S2002">
        <v>0</v>
      </c>
      <c r="V2002" s="22">
        <v>9706.6</v>
      </c>
    </row>
    <row r="2003" spans="1:22" x14ac:dyDescent="0.3">
      <c r="A2003" t="s">
        <v>3331</v>
      </c>
      <c r="E2003" t="s">
        <v>241</v>
      </c>
      <c r="H2003" t="s">
        <v>139</v>
      </c>
      <c r="J2003" s="23">
        <v>452009000026</v>
      </c>
      <c r="K2003">
        <v>763</v>
      </c>
      <c r="L2003" t="s">
        <v>3333</v>
      </c>
      <c r="M2003">
        <v>197603</v>
      </c>
      <c r="O2003">
        <v>0</v>
      </c>
      <c r="P2003" t="s">
        <v>82</v>
      </c>
      <c r="Q2003">
        <v>20310</v>
      </c>
      <c r="S2003">
        <v>0</v>
      </c>
      <c r="V2003" s="22">
        <v>5011.03</v>
      </c>
    </row>
    <row r="2004" spans="1:22" x14ac:dyDescent="0.3">
      <c r="A2004" t="s">
        <v>3331</v>
      </c>
      <c r="E2004" t="s">
        <v>241</v>
      </c>
      <c r="H2004" t="s">
        <v>139</v>
      </c>
      <c r="J2004" s="23">
        <v>452009000027</v>
      </c>
      <c r="K2004">
        <v>763</v>
      </c>
      <c r="L2004" t="s">
        <v>3334</v>
      </c>
      <c r="M2004">
        <v>197803</v>
      </c>
      <c r="O2004">
        <v>0</v>
      </c>
      <c r="P2004" t="s">
        <v>82</v>
      </c>
      <c r="Q2004">
        <v>20310</v>
      </c>
      <c r="S2004">
        <v>0</v>
      </c>
      <c r="V2004" s="22">
        <v>1109.31</v>
      </c>
    </row>
    <row r="2005" spans="1:22" x14ac:dyDescent="0.3">
      <c r="A2005" t="s">
        <v>3335</v>
      </c>
      <c r="E2005" t="s">
        <v>241</v>
      </c>
      <c r="H2005" t="s">
        <v>139</v>
      </c>
      <c r="J2005" s="23">
        <v>452009000113</v>
      </c>
      <c r="K2005">
        <v>763</v>
      </c>
      <c r="L2005" t="s">
        <v>3336</v>
      </c>
      <c r="M2005">
        <v>200612</v>
      </c>
      <c r="O2005">
        <v>0</v>
      </c>
      <c r="P2005" t="s">
        <v>82</v>
      </c>
      <c r="Q2005">
        <v>20310</v>
      </c>
      <c r="S2005">
        <v>0</v>
      </c>
      <c r="V2005" s="22">
        <v>143406.53</v>
      </c>
    </row>
    <row r="2006" spans="1:22" x14ac:dyDescent="0.3">
      <c r="A2006" t="s">
        <v>3335</v>
      </c>
      <c r="E2006" t="s">
        <v>241</v>
      </c>
      <c r="H2006" t="s">
        <v>139</v>
      </c>
      <c r="J2006" s="23">
        <v>552009000113</v>
      </c>
      <c r="K2006">
        <v>763</v>
      </c>
      <c r="L2006" t="s">
        <v>3337</v>
      </c>
      <c r="M2006">
        <v>200612</v>
      </c>
      <c r="O2006">
        <v>0</v>
      </c>
      <c r="P2006" t="s">
        <v>82</v>
      </c>
      <c r="Q2006" t="s">
        <v>124</v>
      </c>
      <c r="S2006">
        <v>0</v>
      </c>
      <c r="V2006" s="22">
        <v>35543</v>
      </c>
    </row>
    <row r="2007" spans="1:22" x14ac:dyDescent="0.3">
      <c r="A2007" t="s">
        <v>3338</v>
      </c>
      <c r="E2007" t="s">
        <v>3339</v>
      </c>
      <c r="H2007" t="s">
        <v>139</v>
      </c>
      <c r="J2007" s="23">
        <v>452009000016</v>
      </c>
      <c r="K2007">
        <v>763</v>
      </c>
      <c r="L2007" t="s">
        <v>3340</v>
      </c>
      <c r="M2007">
        <v>198003</v>
      </c>
      <c r="O2007">
        <v>0</v>
      </c>
      <c r="P2007" t="s">
        <v>82</v>
      </c>
      <c r="Q2007">
        <v>20310</v>
      </c>
      <c r="S2007">
        <v>0</v>
      </c>
      <c r="V2007" s="22">
        <v>45811.13</v>
      </c>
    </row>
    <row r="2008" spans="1:22" x14ac:dyDescent="0.3">
      <c r="A2008" t="s">
        <v>3338</v>
      </c>
      <c r="E2008" t="s">
        <v>3339</v>
      </c>
      <c r="H2008" t="s">
        <v>139</v>
      </c>
      <c r="J2008" s="23">
        <v>552009000016</v>
      </c>
      <c r="K2008">
        <v>763</v>
      </c>
      <c r="L2008" t="s">
        <v>3341</v>
      </c>
      <c r="M2008">
        <v>198003</v>
      </c>
      <c r="O2008">
        <v>0</v>
      </c>
      <c r="P2008" t="s">
        <v>82</v>
      </c>
      <c r="Q2008" t="s">
        <v>124</v>
      </c>
      <c r="S2008">
        <v>0</v>
      </c>
      <c r="V2008" s="22">
        <v>11354</v>
      </c>
    </row>
    <row r="2009" spans="1:22" x14ac:dyDescent="0.3">
      <c r="A2009" t="s">
        <v>3342</v>
      </c>
      <c r="E2009" t="s">
        <v>241</v>
      </c>
      <c r="H2009" t="s">
        <v>139</v>
      </c>
      <c r="J2009" s="23">
        <v>452009000029</v>
      </c>
      <c r="K2009">
        <v>763</v>
      </c>
      <c r="L2009" t="s">
        <v>3343</v>
      </c>
      <c r="M2009">
        <v>199503</v>
      </c>
      <c r="O2009">
        <v>0</v>
      </c>
      <c r="P2009" t="s">
        <v>82</v>
      </c>
      <c r="Q2009">
        <v>20310</v>
      </c>
      <c r="S2009">
        <v>0</v>
      </c>
      <c r="V2009" s="22">
        <v>37549.57</v>
      </c>
    </row>
    <row r="2010" spans="1:22" x14ac:dyDescent="0.3">
      <c r="A2010" t="s">
        <v>3342</v>
      </c>
      <c r="E2010" t="s">
        <v>241</v>
      </c>
      <c r="H2010" t="s">
        <v>139</v>
      </c>
      <c r="J2010" s="23">
        <v>552009000029</v>
      </c>
      <c r="K2010">
        <v>763</v>
      </c>
      <c r="L2010" t="s">
        <v>3344</v>
      </c>
      <c r="M2010">
        <v>199503</v>
      </c>
      <c r="O2010">
        <v>0</v>
      </c>
      <c r="P2010" t="s">
        <v>82</v>
      </c>
      <c r="Q2010" t="s">
        <v>124</v>
      </c>
      <c r="S2010">
        <v>0</v>
      </c>
      <c r="V2010" s="22">
        <v>9307</v>
      </c>
    </row>
    <row r="2011" spans="1:22" x14ac:dyDescent="0.3">
      <c r="A2011" t="s">
        <v>3345</v>
      </c>
      <c r="E2011" t="s">
        <v>241</v>
      </c>
      <c r="H2011" t="s">
        <v>139</v>
      </c>
      <c r="J2011" s="23">
        <v>452009000014</v>
      </c>
      <c r="K2011">
        <v>763</v>
      </c>
      <c r="L2011" t="s">
        <v>3346</v>
      </c>
      <c r="M2011">
        <v>195203</v>
      </c>
      <c r="O2011">
        <v>0</v>
      </c>
      <c r="P2011" t="s">
        <v>82</v>
      </c>
      <c r="Q2011">
        <v>20310</v>
      </c>
      <c r="S2011">
        <v>0</v>
      </c>
      <c r="V2011" s="22">
        <v>895341.64</v>
      </c>
    </row>
    <row r="2012" spans="1:22" x14ac:dyDescent="0.3">
      <c r="A2012" t="s">
        <v>3345</v>
      </c>
      <c r="E2012" t="s">
        <v>241</v>
      </c>
      <c r="H2012" t="s">
        <v>139</v>
      </c>
      <c r="J2012" s="23">
        <v>452009000014</v>
      </c>
      <c r="K2012">
        <v>769</v>
      </c>
      <c r="L2012" t="s">
        <v>3347</v>
      </c>
      <c r="M2012">
        <v>200112</v>
      </c>
      <c r="O2012">
        <v>0</v>
      </c>
      <c r="P2012" t="s">
        <v>82</v>
      </c>
      <c r="Q2012">
        <v>20310</v>
      </c>
      <c r="S2012">
        <v>0</v>
      </c>
      <c r="V2012" s="22">
        <v>25375.85</v>
      </c>
    </row>
    <row r="2013" spans="1:22" x14ac:dyDescent="0.3">
      <c r="A2013" t="s">
        <v>3345</v>
      </c>
      <c r="E2013" t="s">
        <v>241</v>
      </c>
      <c r="H2013" t="s">
        <v>139</v>
      </c>
      <c r="J2013" s="23">
        <v>452009000137</v>
      </c>
      <c r="K2013">
        <v>230</v>
      </c>
      <c r="L2013" t="s">
        <v>3348</v>
      </c>
      <c r="M2013">
        <v>200812</v>
      </c>
      <c r="O2013">
        <v>0</v>
      </c>
      <c r="P2013" t="s">
        <v>82</v>
      </c>
      <c r="Q2013">
        <v>20310</v>
      </c>
      <c r="S2013">
        <v>0</v>
      </c>
      <c r="V2013" s="22">
        <v>31348.560000000001</v>
      </c>
    </row>
    <row r="2014" spans="1:22" x14ac:dyDescent="0.3">
      <c r="A2014" t="s">
        <v>3345</v>
      </c>
      <c r="E2014" t="s">
        <v>241</v>
      </c>
      <c r="H2014" t="s">
        <v>139</v>
      </c>
      <c r="J2014" s="23">
        <v>452009000137</v>
      </c>
      <c r="K2014">
        <v>751</v>
      </c>
      <c r="L2014" t="s">
        <v>3349</v>
      </c>
      <c r="M2014">
        <v>200812</v>
      </c>
      <c r="O2014">
        <v>0</v>
      </c>
      <c r="P2014" t="s">
        <v>82</v>
      </c>
      <c r="Q2014">
        <v>20310</v>
      </c>
      <c r="S2014">
        <v>0</v>
      </c>
      <c r="V2014" s="22">
        <v>54725.58</v>
      </c>
    </row>
    <row r="2015" spans="1:22" x14ac:dyDescent="0.3">
      <c r="A2015" t="s">
        <v>3345</v>
      </c>
      <c r="E2015" t="s">
        <v>241</v>
      </c>
      <c r="H2015" t="s">
        <v>139</v>
      </c>
      <c r="J2015" s="23">
        <v>552009000014</v>
      </c>
      <c r="K2015">
        <v>763</v>
      </c>
      <c r="L2015" t="s">
        <v>3350</v>
      </c>
      <c r="M2015">
        <v>195203</v>
      </c>
      <c r="O2015">
        <v>0</v>
      </c>
      <c r="P2015" t="s">
        <v>82</v>
      </c>
      <c r="Q2015" t="s">
        <v>124</v>
      </c>
      <c r="S2015">
        <v>0</v>
      </c>
      <c r="V2015" s="22">
        <v>221906</v>
      </c>
    </row>
    <row r="2016" spans="1:22" x14ac:dyDescent="0.3">
      <c r="A2016" t="s">
        <v>3345</v>
      </c>
      <c r="E2016" t="s">
        <v>241</v>
      </c>
      <c r="H2016" t="s">
        <v>139</v>
      </c>
      <c r="J2016" s="23">
        <v>552009000014</v>
      </c>
      <c r="K2016">
        <v>769</v>
      </c>
      <c r="L2016" t="s">
        <v>3351</v>
      </c>
      <c r="M2016">
        <v>200112</v>
      </c>
      <c r="O2016">
        <v>0</v>
      </c>
      <c r="P2016" t="s">
        <v>82</v>
      </c>
      <c r="Q2016" t="s">
        <v>124</v>
      </c>
      <c r="S2016">
        <v>0</v>
      </c>
      <c r="V2016" s="22">
        <v>6289</v>
      </c>
    </row>
    <row r="2017" spans="1:22" x14ac:dyDescent="0.3">
      <c r="A2017" t="s">
        <v>3345</v>
      </c>
      <c r="E2017" t="s">
        <v>241</v>
      </c>
      <c r="H2017" t="s">
        <v>139</v>
      </c>
      <c r="J2017" s="23">
        <v>552009000137</v>
      </c>
      <c r="K2017">
        <v>230</v>
      </c>
      <c r="L2017" t="s">
        <v>3352</v>
      </c>
      <c r="M2017">
        <v>200812</v>
      </c>
      <c r="O2017">
        <v>0</v>
      </c>
      <c r="P2017" t="s">
        <v>82</v>
      </c>
      <c r="Q2017" t="s">
        <v>124</v>
      </c>
      <c r="S2017">
        <v>0</v>
      </c>
      <c r="V2017" s="22">
        <v>6920.5</v>
      </c>
    </row>
    <row r="2018" spans="1:22" x14ac:dyDescent="0.3">
      <c r="A2018" t="s">
        <v>3345</v>
      </c>
      <c r="E2018" t="s">
        <v>241</v>
      </c>
      <c r="H2018" t="s">
        <v>139</v>
      </c>
      <c r="J2018" s="23">
        <v>552009000137</v>
      </c>
      <c r="K2018">
        <v>751</v>
      </c>
      <c r="L2018" t="s">
        <v>3353</v>
      </c>
      <c r="M2018">
        <v>200812</v>
      </c>
      <c r="O2018">
        <v>0</v>
      </c>
      <c r="P2018" t="s">
        <v>82</v>
      </c>
      <c r="Q2018" t="s">
        <v>124</v>
      </c>
      <c r="S2018">
        <v>0</v>
      </c>
      <c r="V2018" s="22">
        <v>12409.69</v>
      </c>
    </row>
    <row r="2019" spans="1:22" x14ac:dyDescent="0.3">
      <c r="A2019" t="s">
        <v>3354</v>
      </c>
      <c r="E2019" t="s">
        <v>241</v>
      </c>
      <c r="H2019" t="s">
        <v>139</v>
      </c>
      <c r="J2019" s="23">
        <v>452009000014</v>
      </c>
      <c r="K2019">
        <v>760</v>
      </c>
      <c r="L2019" t="s">
        <v>3355</v>
      </c>
      <c r="M2019">
        <v>195203</v>
      </c>
      <c r="O2019">
        <v>0</v>
      </c>
      <c r="P2019" t="s">
        <v>82</v>
      </c>
      <c r="Q2019">
        <v>20310</v>
      </c>
      <c r="S2019">
        <v>0</v>
      </c>
      <c r="V2019" s="22">
        <v>209537</v>
      </c>
    </row>
    <row r="2020" spans="1:22" x14ac:dyDescent="0.3">
      <c r="A2020" t="s">
        <v>3356</v>
      </c>
      <c r="E2020" t="s">
        <v>241</v>
      </c>
      <c r="H2020" t="s">
        <v>139</v>
      </c>
      <c r="J2020" s="23">
        <v>452009000014</v>
      </c>
      <c r="K2020">
        <v>751</v>
      </c>
      <c r="L2020" t="s">
        <v>3357</v>
      </c>
      <c r="M2020">
        <v>200112</v>
      </c>
      <c r="O2020">
        <v>0</v>
      </c>
      <c r="P2020" t="s">
        <v>82</v>
      </c>
      <c r="Q2020">
        <v>20310</v>
      </c>
      <c r="S2020">
        <v>0</v>
      </c>
      <c r="V2020" s="22">
        <v>24244.09</v>
      </c>
    </row>
    <row r="2021" spans="1:22" x14ac:dyDescent="0.3">
      <c r="A2021" t="s">
        <v>3358</v>
      </c>
      <c r="E2021" t="s">
        <v>241</v>
      </c>
      <c r="H2021" t="s">
        <v>139</v>
      </c>
      <c r="J2021" s="23">
        <v>452009000014</v>
      </c>
      <c r="K2021">
        <v>752</v>
      </c>
      <c r="L2021" t="s">
        <v>3359</v>
      </c>
      <c r="M2021">
        <v>195402</v>
      </c>
      <c r="O2021">
        <v>0</v>
      </c>
      <c r="P2021" t="s">
        <v>82</v>
      </c>
      <c r="Q2021">
        <v>20310</v>
      </c>
      <c r="S2021">
        <v>0</v>
      </c>
      <c r="V2021" s="22">
        <v>2898280.77</v>
      </c>
    </row>
    <row r="2022" spans="1:22" x14ac:dyDescent="0.3">
      <c r="A2022" t="s">
        <v>3360</v>
      </c>
      <c r="E2022" t="s">
        <v>241</v>
      </c>
      <c r="H2022" t="s">
        <v>139</v>
      </c>
      <c r="J2022" s="23">
        <v>552009000014</v>
      </c>
      <c r="K2022">
        <v>760</v>
      </c>
      <c r="L2022" t="s">
        <v>3361</v>
      </c>
      <c r="M2022">
        <v>195203</v>
      </c>
      <c r="O2022">
        <v>0</v>
      </c>
      <c r="P2022" t="s">
        <v>82</v>
      </c>
      <c r="Q2022" t="s">
        <v>124</v>
      </c>
      <c r="S2022">
        <v>0</v>
      </c>
      <c r="V2022" s="22">
        <v>51932</v>
      </c>
    </row>
    <row r="2023" spans="1:22" x14ac:dyDescent="0.3">
      <c r="A2023" t="s">
        <v>3362</v>
      </c>
      <c r="E2023" t="s">
        <v>241</v>
      </c>
      <c r="H2023" t="s">
        <v>139</v>
      </c>
      <c r="J2023" s="23">
        <v>552009000014</v>
      </c>
      <c r="K2023">
        <v>751</v>
      </c>
      <c r="L2023" t="s">
        <v>3363</v>
      </c>
      <c r="M2023">
        <v>200112</v>
      </c>
      <c r="O2023">
        <v>0</v>
      </c>
      <c r="P2023" t="s">
        <v>82</v>
      </c>
      <c r="Q2023" t="s">
        <v>124</v>
      </c>
      <c r="S2023">
        <v>0</v>
      </c>
      <c r="V2023" s="22">
        <v>6009</v>
      </c>
    </row>
    <row r="2024" spans="1:22" x14ac:dyDescent="0.3">
      <c r="A2024" t="s">
        <v>3364</v>
      </c>
      <c r="E2024" t="s">
        <v>241</v>
      </c>
      <c r="H2024" t="s">
        <v>139</v>
      </c>
      <c r="J2024" s="23">
        <v>552009000014</v>
      </c>
      <c r="K2024">
        <v>752</v>
      </c>
      <c r="L2024" t="s">
        <v>3365</v>
      </c>
      <c r="M2024">
        <v>195402</v>
      </c>
      <c r="O2024">
        <v>0</v>
      </c>
      <c r="P2024" t="s">
        <v>82</v>
      </c>
      <c r="Q2024" t="s">
        <v>124</v>
      </c>
      <c r="S2024">
        <v>0</v>
      </c>
      <c r="V2024" s="22">
        <v>718323</v>
      </c>
    </row>
    <row r="2025" spans="1:22" x14ac:dyDescent="0.3">
      <c r="A2025" t="s">
        <v>3366</v>
      </c>
      <c r="E2025" t="s">
        <v>241</v>
      </c>
      <c r="H2025" t="s">
        <v>139</v>
      </c>
      <c r="J2025" s="23">
        <v>452009000107</v>
      </c>
      <c r="K2025">
        <v>763</v>
      </c>
      <c r="L2025" t="s">
        <v>3367</v>
      </c>
      <c r="M2025">
        <v>200312</v>
      </c>
      <c r="O2025">
        <v>0</v>
      </c>
      <c r="P2025" t="s">
        <v>82</v>
      </c>
      <c r="Q2025">
        <v>20310</v>
      </c>
      <c r="S2025">
        <v>0</v>
      </c>
      <c r="V2025" s="22">
        <v>21044.35</v>
      </c>
    </row>
    <row r="2026" spans="1:22" x14ac:dyDescent="0.3">
      <c r="A2026" t="s">
        <v>3366</v>
      </c>
      <c r="E2026" t="s">
        <v>241</v>
      </c>
      <c r="H2026" t="s">
        <v>139</v>
      </c>
      <c r="J2026" s="23">
        <v>552009000107</v>
      </c>
      <c r="K2026">
        <v>763</v>
      </c>
      <c r="L2026" t="s">
        <v>3368</v>
      </c>
      <c r="M2026">
        <v>200312</v>
      </c>
      <c r="O2026">
        <v>0</v>
      </c>
      <c r="P2026" t="s">
        <v>82</v>
      </c>
      <c r="Q2026" t="s">
        <v>124</v>
      </c>
      <c r="S2026">
        <v>0</v>
      </c>
      <c r="V2026" s="22">
        <v>5216</v>
      </c>
    </row>
    <row r="2027" spans="1:22" x14ac:dyDescent="0.3">
      <c r="A2027" t="s">
        <v>3369</v>
      </c>
      <c r="E2027" t="s">
        <v>1085</v>
      </c>
      <c r="H2027" t="s">
        <v>139</v>
      </c>
      <c r="J2027" s="23">
        <v>452009000139</v>
      </c>
      <c r="K2027">
        <v>763</v>
      </c>
      <c r="L2027" t="s">
        <v>3370</v>
      </c>
      <c r="M2027">
        <v>200903</v>
      </c>
      <c r="O2027">
        <v>0</v>
      </c>
      <c r="P2027" t="s">
        <v>82</v>
      </c>
      <c r="Q2027">
        <v>20310</v>
      </c>
      <c r="S2027">
        <v>0</v>
      </c>
      <c r="V2027" s="22">
        <v>2321.4499999999998</v>
      </c>
    </row>
    <row r="2028" spans="1:22" x14ac:dyDescent="0.3">
      <c r="A2028" t="s">
        <v>3371</v>
      </c>
      <c r="E2028" t="s">
        <v>1085</v>
      </c>
      <c r="H2028" t="s">
        <v>139</v>
      </c>
      <c r="J2028" s="23">
        <v>452009000139</v>
      </c>
      <c r="K2028">
        <v>752</v>
      </c>
      <c r="L2028" t="s">
        <v>3372</v>
      </c>
      <c r="M2028">
        <v>200903</v>
      </c>
      <c r="O2028">
        <v>0</v>
      </c>
      <c r="P2028" t="s">
        <v>82</v>
      </c>
      <c r="Q2028">
        <v>20310</v>
      </c>
      <c r="S2028">
        <v>0</v>
      </c>
      <c r="V2028" s="22">
        <v>5436.55</v>
      </c>
    </row>
    <row r="2029" spans="1:22" x14ac:dyDescent="0.3">
      <c r="A2029" t="s">
        <v>3373</v>
      </c>
      <c r="E2029" t="s">
        <v>1085</v>
      </c>
      <c r="H2029" t="s">
        <v>139</v>
      </c>
      <c r="J2029" s="23">
        <v>452009000139</v>
      </c>
      <c r="K2029">
        <v>757</v>
      </c>
      <c r="L2029" t="s">
        <v>3374</v>
      </c>
      <c r="M2029">
        <v>200912</v>
      </c>
      <c r="O2029">
        <v>0</v>
      </c>
      <c r="P2029" t="s">
        <v>82</v>
      </c>
      <c r="Q2029">
        <v>20310</v>
      </c>
      <c r="S2029">
        <v>0</v>
      </c>
      <c r="V2029" s="22">
        <v>30566.25</v>
      </c>
    </row>
    <row r="2030" spans="1:22" x14ac:dyDescent="0.3">
      <c r="A2030" t="s">
        <v>3373</v>
      </c>
      <c r="E2030" t="s">
        <v>241</v>
      </c>
      <c r="H2030" t="s">
        <v>139</v>
      </c>
      <c r="J2030" s="23">
        <v>552009000139</v>
      </c>
      <c r="K2030">
        <v>752</v>
      </c>
      <c r="L2030" t="s">
        <v>3375</v>
      </c>
      <c r="M2030">
        <v>201301</v>
      </c>
      <c r="O2030">
        <v>0</v>
      </c>
      <c r="P2030" t="s">
        <v>82</v>
      </c>
      <c r="Q2030" t="s">
        <v>124</v>
      </c>
      <c r="S2030">
        <v>0</v>
      </c>
      <c r="V2030" s="22">
        <v>1095.52</v>
      </c>
    </row>
    <row r="2031" spans="1:22" x14ac:dyDescent="0.3">
      <c r="A2031" t="s">
        <v>3373</v>
      </c>
      <c r="E2031" t="s">
        <v>241</v>
      </c>
      <c r="H2031" t="s">
        <v>139</v>
      </c>
      <c r="J2031" s="23">
        <v>552009000139</v>
      </c>
      <c r="K2031">
        <v>757</v>
      </c>
      <c r="L2031" t="s">
        <v>3376</v>
      </c>
      <c r="M2031">
        <v>200912</v>
      </c>
      <c r="O2031">
        <v>0</v>
      </c>
      <c r="P2031" t="s">
        <v>82</v>
      </c>
      <c r="Q2031" t="s">
        <v>124</v>
      </c>
      <c r="S2031">
        <v>0</v>
      </c>
      <c r="V2031" s="22">
        <v>5867.96</v>
      </c>
    </row>
    <row r="2032" spans="1:22" x14ac:dyDescent="0.3">
      <c r="A2032" t="s">
        <v>3373</v>
      </c>
      <c r="E2032" t="s">
        <v>241</v>
      </c>
      <c r="H2032" t="s">
        <v>139</v>
      </c>
      <c r="J2032" s="23">
        <v>552009000139</v>
      </c>
      <c r="K2032">
        <v>763</v>
      </c>
      <c r="L2032" t="s">
        <v>3377</v>
      </c>
      <c r="M2032">
        <v>201301</v>
      </c>
      <c r="O2032">
        <v>0</v>
      </c>
      <c r="P2032" t="s">
        <v>82</v>
      </c>
      <c r="Q2032" t="s">
        <v>124</v>
      </c>
      <c r="S2032">
        <v>0</v>
      </c>
      <c r="V2032">
        <v>467.79</v>
      </c>
    </row>
    <row r="2033" spans="1:22" x14ac:dyDescent="0.3">
      <c r="A2033" t="s">
        <v>3378</v>
      </c>
      <c r="E2033" t="s">
        <v>1934</v>
      </c>
      <c r="H2033" t="s">
        <v>139</v>
      </c>
      <c r="J2033" s="23">
        <v>452009000021</v>
      </c>
      <c r="K2033">
        <v>763</v>
      </c>
      <c r="L2033" t="s">
        <v>3379</v>
      </c>
      <c r="M2033">
        <v>198703</v>
      </c>
      <c r="O2033">
        <v>0</v>
      </c>
      <c r="P2033" t="s">
        <v>82</v>
      </c>
      <c r="Q2033">
        <v>20310</v>
      </c>
      <c r="S2033">
        <v>0</v>
      </c>
      <c r="V2033" s="22">
        <v>5910.03</v>
      </c>
    </row>
    <row r="2034" spans="1:22" x14ac:dyDescent="0.3">
      <c r="A2034" t="s">
        <v>3378</v>
      </c>
      <c r="E2034" t="s">
        <v>1934</v>
      </c>
      <c r="H2034" t="s">
        <v>139</v>
      </c>
      <c r="J2034" s="23">
        <v>552009000021</v>
      </c>
      <c r="K2034">
        <v>763</v>
      </c>
      <c r="L2034" t="s">
        <v>3380</v>
      </c>
      <c r="M2034">
        <v>198703</v>
      </c>
      <c r="O2034">
        <v>0</v>
      </c>
      <c r="P2034" t="s">
        <v>82</v>
      </c>
      <c r="Q2034" t="s">
        <v>124</v>
      </c>
      <c r="S2034">
        <v>0</v>
      </c>
      <c r="V2034" s="22">
        <v>1465</v>
      </c>
    </row>
    <row r="2035" spans="1:22" x14ac:dyDescent="0.3">
      <c r="A2035" t="s">
        <v>3381</v>
      </c>
      <c r="E2035" t="s">
        <v>241</v>
      </c>
      <c r="H2035" t="s">
        <v>139</v>
      </c>
      <c r="J2035" s="23">
        <v>452009000020</v>
      </c>
      <c r="K2035">
        <v>763</v>
      </c>
      <c r="L2035" t="s">
        <v>3382</v>
      </c>
      <c r="M2035">
        <v>198109</v>
      </c>
      <c r="O2035">
        <v>0</v>
      </c>
      <c r="P2035" t="s">
        <v>82</v>
      </c>
      <c r="Q2035">
        <v>20310</v>
      </c>
      <c r="S2035">
        <v>0</v>
      </c>
      <c r="V2035" s="22">
        <v>8268.52</v>
      </c>
    </row>
    <row r="2036" spans="1:22" x14ac:dyDescent="0.3">
      <c r="A2036" t="s">
        <v>3383</v>
      </c>
      <c r="E2036" t="s">
        <v>241</v>
      </c>
      <c r="H2036" t="s">
        <v>139</v>
      </c>
      <c r="J2036" s="23">
        <v>552009000020</v>
      </c>
      <c r="K2036">
        <v>763</v>
      </c>
      <c r="L2036" t="s">
        <v>3384</v>
      </c>
      <c r="M2036">
        <v>198109</v>
      </c>
      <c r="O2036">
        <v>0</v>
      </c>
      <c r="P2036" t="s">
        <v>82</v>
      </c>
      <c r="Q2036" t="s">
        <v>124</v>
      </c>
      <c r="S2036">
        <v>0</v>
      </c>
      <c r="V2036" s="22">
        <v>2049</v>
      </c>
    </row>
    <row r="2037" spans="1:22" x14ac:dyDescent="0.3">
      <c r="A2037" t="s">
        <v>3385</v>
      </c>
      <c r="E2037" t="s">
        <v>191</v>
      </c>
      <c r="H2037" t="s">
        <v>139</v>
      </c>
      <c r="J2037" s="23">
        <v>457008600126</v>
      </c>
      <c r="K2037">
        <v>780</v>
      </c>
      <c r="L2037" t="s">
        <v>3386</v>
      </c>
      <c r="M2037">
        <v>201401</v>
      </c>
      <c r="O2037">
        <v>0</v>
      </c>
      <c r="P2037" t="s">
        <v>82</v>
      </c>
      <c r="Q2037">
        <v>20310</v>
      </c>
      <c r="S2037">
        <v>0</v>
      </c>
      <c r="V2037" s="22">
        <v>6118.49</v>
      </c>
    </row>
    <row r="2038" spans="1:22" x14ac:dyDescent="0.3">
      <c r="A2038" t="s">
        <v>3387</v>
      </c>
      <c r="E2038" t="s">
        <v>191</v>
      </c>
      <c r="H2038" t="s">
        <v>139</v>
      </c>
      <c r="J2038" s="23">
        <v>557008600126</v>
      </c>
      <c r="K2038">
        <v>780</v>
      </c>
      <c r="L2038" t="s">
        <v>3388</v>
      </c>
      <c r="M2038">
        <v>201401</v>
      </c>
      <c r="O2038">
        <v>0</v>
      </c>
      <c r="P2038" t="s">
        <v>82</v>
      </c>
      <c r="Q2038" t="s">
        <v>124</v>
      </c>
      <c r="S2038">
        <v>0</v>
      </c>
      <c r="V2038">
        <v>675.3</v>
      </c>
    </row>
    <row r="2039" spans="1:22" x14ac:dyDescent="0.3">
      <c r="A2039" t="s">
        <v>3389</v>
      </c>
      <c r="E2039" t="s">
        <v>191</v>
      </c>
      <c r="H2039" t="s">
        <v>139</v>
      </c>
      <c r="J2039" s="23">
        <v>457008600132</v>
      </c>
      <c r="K2039">
        <v>780</v>
      </c>
      <c r="L2039" t="s">
        <v>3390</v>
      </c>
      <c r="M2039">
        <v>201411</v>
      </c>
      <c r="O2039">
        <v>0</v>
      </c>
      <c r="P2039" t="s">
        <v>82</v>
      </c>
      <c r="Q2039">
        <v>20310</v>
      </c>
      <c r="S2039">
        <v>0</v>
      </c>
      <c r="V2039" s="22">
        <v>50786.400000000001</v>
      </c>
    </row>
    <row r="2040" spans="1:22" x14ac:dyDescent="0.3">
      <c r="A2040" t="s">
        <v>3389</v>
      </c>
      <c r="E2040" t="s">
        <v>191</v>
      </c>
      <c r="H2040" t="s">
        <v>139</v>
      </c>
      <c r="J2040" s="23">
        <v>557008600132</v>
      </c>
      <c r="K2040">
        <v>780</v>
      </c>
      <c r="L2040" t="s">
        <v>3391</v>
      </c>
      <c r="M2040">
        <v>201411</v>
      </c>
      <c r="O2040">
        <v>0</v>
      </c>
      <c r="P2040" t="s">
        <v>82</v>
      </c>
      <c r="Q2040" t="s">
        <v>124</v>
      </c>
      <c r="S2040">
        <v>0</v>
      </c>
      <c r="V2040" s="22">
        <v>5605.34</v>
      </c>
    </row>
    <row r="2041" spans="1:22" x14ac:dyDescent="0.3">
      <c r="A2041" t="s">
        <v>3392</v>
      </c>
      <c r="E2041" t="s">
        <v>241</v>
      </c>
      <c r="H2041" t="s">
        <v>139</v>
      </c>
      <c r="J2041" s="23">
        <v>452009000028</v>
      </c>
      <c r="K2041">
        <v>763</v>
      </c>
      <c r="L2041" t="s">
        <v>3393</v>
      </c>
      <c r="M2041">
        <v>197603</v>
      </c>
      <c r="O2041">
        <v>0</v>
      </c>
      <c r="P2041" t="s">
        <v>82</v>
      </c>
      <c r="Q2041">
        <v>20310</v>
      </c>
      <c r="S2041">
        <v>0</v>
      </c>
      <c r="V2041" s="22">
        <v>87367.62</v>
      </c>
    </row>
    <row r="2042" spans="1:22" x14ac:dyDescent="0.3">
      <c r="A2042" t="s">
        <v>3392</v>
      </c>
      <c r="E2042" t="s">
        <v>241</v>
      </c>
      <c r="H2042" t="s">
        <v>139</v>
      </c>
      <c r="J2042" s="23">
        <v>552009000028</v>
      </c>
      <c r="K2042">
        <v>763</v>
      </c>
      <c r="L2042" t="s">
        <v>3394</v>
      </c>
      <c r="M2042">
        <v>197603</v>
      </c>
      <c r="O2042">
        <v>0</v>
      </c>
      <c r="P2042" t="s">
        <v>82</v>
      </c>
      <c r="Q2042" t="s">
        <v>124</v>
      </c>
      <c r="S2042">
        <v>0</v>
      </c>
      <c r="V2042" s="22">
        <v>21653</v>
      </c>
    </row>
    <row r="2043" spans="1:22" x14ac:dyDescent="0.3">
      <c r="A2043" t="s">
        <v>3395</v>
      </c>
      <c r="E2043" t="s">
        <v>241</v>
      </c>
      <c r="H2043" t="s">
        <v>139</v>
      </c>
      <c r="J2043" s="23">
        <v>452009000028</v>
      </c>
      <c r="K2043">
        <v>760</v>
      </c>
      <c r="L2043" t="s">
        <v>3396</v>
      </c>
      <c r="M2043">
        <v>200112</v>
      </c>
      <c r="O2043">
        <v>0</v>
      </c>
      <c r="P2043" t="s">
        <v>82</v>
      </c>
      <c r="Q2043">
        <v>20310</v>
      </c>
      <c r="S2043">
        <v>0</v>
      </c>
      <c r="V2043" s="22">
        <v>2370.61</v>
      </c>
    </row>
    <row r="2044" spans="1:22" x14ac:dyDescent="0.3">
      <c r="A2044" t="s">
        <v>3397</v>
      </c>
      <c r="E2044" t="s">
        <v>241</v>
      </c>
      <c r="H2044" t="s">
        <v>139</v>
      </c>
      <c r="J2044" s="23">
        <v>452009000028</v>
      </c>
      <c r="K2044">
        <v>230</v>
      </c>
      <c r="L2044" t="s">
        <v>3398</v>
      </c>
      <c r="M2044">
        <v>200111</v>
      </c>
      <c r="O2044">
        <v>0</v>
      </c>
      <c r="P2044" t="s">
        <v>82</v>
      </c>
      <c r="Q2044">
        <v>20310</v>
      </c>
      <c r="S2044">
        <v>0</v>
      </c>
      <c r="V2044" s="22">
        <v>10652.27</v>
      </c>
    </row>
    <row r="2045" spans="1:22" x14ac:dyDescent="0.3">
      <c r="A2045" t="s">
        <v>3397</v>
      </c>
      <c r="E2045" t="s">
        <v>241</v>
      </c>
      <c r="H2045" t="s">
        <v>139</v>
      </c>
      <c r="J2045" s="23">
        <v>552009000028</v>
      </c>
      <c r="K2045">
        <v>230</v>
      </c>
      <c r="L2045" t="s">
        <v>3399</v>
      </c>
      <c r="M2045">
        <v>200111</v>
      </c>
      <c r="O2045">
        <v>0</v>
      </c>
      <c r="P2045" t="s">
        <v>82</v>
      </c>
      <c r="Q2045" t="s">
        <v>124</v>
      </c>
      <c r="S2045">
        <v>0</v>
      </c>
      <c r="V2045" s="22">
        <v>2640</v>
      </c>
    </row>
    <row r="2046" spans="1:22" x14ac:dyDescent="0.3">
      <c r="A2046" t="s">
        <v>3400</v>
      </c>
      <c r="E2046" t="s">
        <v>3401</v>
      </c>
      <c r="H2046" t="s">
        <v>139</v>
      </c>
      <c r="J2046" s="23">
        <v>450009000024</v>
      </c>
      <c r="K2046">
        <v>1995</v>
      </c>
      <c r="L2046" t="s">
        <v>3402</v>
      </c>
      <c r="M2046">
        <v>199509</v>
      </c>
      <c r="O2046">
        <v>0</v>
      </c>
      <c r="P2046" t="s">
        <v>82</v>
      </c>
      <c r="Q2046">
        <v>20310</v>
      </c>
      <c r="S2046">
        <v>0</v>
      </c>
      <c r="V2046" s="22">
        <v>71882.23</v>
      </c>
    </row>
    <row r="2047" spans="1:22" x14ac:dyDescent="0.3">
      <c r="A2047" t="s">
        <v>3403</v>
      </c>
      <c r="E2047" t="s">
        <v>3401</v>
      </c>
      <c r="H2047" t="s">
        <v>139</v>
      </c>
      <c r="J2047" s="23">
        <v>550009000024</v>
      </c>
      <c r="K2047">
        <v>1995</v>
      </c>
      <c r="L2047" t="s">
        <v>3404</v>
      </c>
      <c r="M2047">
        <v>199509</v>
      </c>
      <c r="O2047">
        <v>0</v>
      </c>
      <c r="P2047" t="s">
        <v>82</v>
      </c>
      <c r="Q2047" t="s">
        <v>124</v>
      </c>
      <c r="S2047">
        <v>0</v>
      </c>
      <c r="V2047" s="22">
        <v>17816</v>
      </c>
    </row>
    <row r="2048" spans="1:22" x14ac:dyDescent="0.3">
      <c r="A2048" t="s">
        <v>3405</v>
      </c>
      <c r="E2048" t="s">
        <v>3406</v>
      </c>
      <c r="H2048" t="s">
        <v>139</v>
      </c>
      <c r="J2048" s="23">
        <v>450009000009</v>
      </c>
      <c r="K2048">
        <v>1991</v>
      </c>
      <c r="L2048" t="s">
        <v>3407</v>
      </c>
      <c r="M2048">
        <v>199005</v>
      </c>
      <c r="O2048">
        <v>0</v>
      </c>
      <c r="P2048" t="s">
        <v>82</v>
      </c>
      <c r="Q2048">
        <v>20310</v>
      </c>
      <c r="S2048">
        <v>0</v>
      </c>
      <c r="V2048" s="22">
        <v>234576.91</v>
      </c>
    </row>
    <row r="2049" spans="1:22" x14ac:dyDescent="0.3">
      <c r="A2049" t="s">
        <v>3405</v>
      </c>
      <c r="E2049" t="s">
        <v>3406</v>
      </c>
      <c r="H2049" t="s">
        <v>139</v>
      </c>
      <c r="J2049" s="23">
        <v>550009000009</v>
      </c>
      <c r="K2049">
        <v>1991</v>
      </c>
      <c r="L2049" t="s">
        <v>3408</v>
      </c>
      <c r="M2049">
        <v>199005</v>
      </c>
      <c r="O2049">
        <v>0</v>
      </c>
      <c r="P2049" t="s">
        <v>82</v>
      </c>
      <c r="Q2049" t="s">
        <v>124</v>
      </c>
      <c r="S2049">
        <v>0</v>
      </c>
      <c r="V2049" s="22">
        <v>58138</v>
      </c>
    </row>
    <row r="2050" spans="1:22" x14ac:dyDescent="0.3">
      <c r="A2050" t="s">
        <v>3409</v>
      </c>
      <c r="E2050" t="s">
        <v>1934</v>
      </c>
      <c r="H2050" t="s">
        <v>139</v>
      </c>
      <c r="J2050" s="23">
        <v>450009000005</v>
      </c>
      <c r="K2050">
        <v>1966</v>
      </c>
      <c r="L2050" t="s">
        <v>3410</v>
      </c>
      <c r="M2050">
        <v>196504</v>
      </c>
      <c r="O2050">
        <v>0</v>
      </c>
      <c r="P2050" t="s">
        <v>82</v>
      </c>
      <c r="Q2050">
        <v>20310</v>
      </c>
      <c r="S2050">
        <v>0</v>
      </c>
      <c r="V2050" s="22">
        <v>2178.06</v>
      </c>
    </row>
    <row r="2051" spans="1:22" x14ac:dyDescent="0.3">
      <c r="A2051" t="s">
        <v>3409</v>
      </c>
      <c r="E2051" t="s">
        <v>1934</v>
      </c>
      <c r="H2051" t="s">
        <v>139</v>
      </c>
      <c r="J2051" s="23">
        <v>450009000006</v>
      </c>
      <c r="K2051">
        <v>1964</v>
      </c>
      <c r="L2051" t="s">
        <v>3411</v>
      </c>
      <c r="M2051">
        <v>196306</v>
      </c>
      <c r="O2051">
        <v>0</v>
      </c>
      <c r="P2051" t="s">
        <v>82</v>
      </c>
      <c r="Q2051">
        <v>20310</v>
      </c>
      <c r="S2051">
        <v>0</v>
      </c>
      <c r="V2051" s="22">
        <v>4331.72</v>
      </c>
    </row>
    <row r="2052" spans="1:22" x14ac:dyDescent="0.3">
      <c r="A2052" t="s">
        <v>3412</v>
      </c>
      <c r="E2052" t="s">
        <v>3266</v>
      </c>
      <c r="H2052" t="s">
        <v>139</v>
      </c>
      <c r="J2052" s="23">
        <v>552009000307</v>
      </c>
      <c r="K2052">
        <v>757</v>
      </c>
      <c r="L2052" t="s">
        <v>3413</v>
      </c>
      <c r="M2052">
        <v>201712</v>
      </c>
      <c r="O2052">
        <v>0</v>
      </c>
      <c r="P2052" t="s">
        <v>82</v>
      </c>
      <c r="Q2052" t="s">
        <v>124</v>
      </c>
      <c r="S2052">
        <v>0</v>
      </c>
      <c r="V2052">
        <v>679.68</v>
      </c>
    </row>
    <row r="2053" spans="1:22" x14ac:dyDescent="0.3">
      <c r="A2053" t="s">
        <v>3414</v>
      </c>
      <c r="E2053" t="s">
        <v>241</v>
      </c>
      <c r="H2053" t="s">
        <v>139</v>
      </c>
      <c r="J2053" s="23">
        <v>552009000162</v>
      </c>
      <c r="K2053">
        <v>615</v>
      </c>
      <c r="L2053" t="s">
        <v>3415</v>
      </c>
      <c r="M2053">
        <v>200901</v>
      </c>
      <c r="O2053">
        <v>0</v>
      </c>
      <c r="P2053" t="s">
        <v>82</v>
      </c>
      <c r="Q2053" t="s">
        <v>124</v>
      </c>
      <c r="S2053">
        <v>0</v>
      </c>
      <c r="V2053" s="22">
        <v>17629.349999999999</v>
      </c>
    </row>
    <row r="2054" spans="1:22" x14ac:dyDescent="0.3">
      <c r="A2054" t="s">
        <v>3416</v>
      </c>
      <c r="E2054" t="s">
        <v>3406</v>
      </c>
      <c r="H2054" t="s">
        <v>139</v>
      </c>
      <c r="J2054" s="23">
        <v>550009000010</v>
      </c>
      <c r="K2054">
        <v>1990</v>
      </c>
      <c r="L2054" t="s">
        <v>3417</v>
      </c>
      <c r="M2054">
        <v>198912</v>
      </c>
      <c r="O2054">
        <v>0</v>
      </c>
      <c r="P2054" t="s">
        <v>82</v>
      </c>
      <c r="Q2054" t="s">
        <v>124</v>
      </c>
      <c r="S2054">
        <v>0</v>
      </c>
      <c r="V2054" s="22">
        <v>89646.83</v>
      </c>
    </row>
    <row r="2055" spans="1:22" x14ac:dyDescent="0.3">
      <c r="A2055" t="s">
        <v>3418</v>
      </c>
      <c r="E2055" t="s">
        <v>3406</v>
      </c>
      <c r="H2055" t="s">
        <v>139</v>
      </c>
      <c r="J2055" s="23">
        <v>450009000010</v>
      </c>
      <c r="K2055">
        <v>1990</v>
      </c>
      <c r="L2055" t="s">
        <v>3419</v>
      </c>
      <c r="M2055">
        <v>198912</v>
      </c>
      <c r="O2055">
        <v>0</v>
      </c>
      <c r="P2055" t="s">
        <v>82</v>
      </c>
      <c r="Q2055">
        <v>20310</v>
      </c>
      <c r="S2055">
        <v>0</v>
      </c>
      <c r="V2055" s="22">
        <v>361705.73</v>
      </c>
    </row>
    <row r="2056" spans="1:22" x14ac:dyDescent="0.3">
      <c r="A2056" t="s">
        <v>3420</v>
      </c>
      <c r="E2056" t="s">
        <v>3421</v>
      </c>
      <c r="H2056" t="s">
        <v>139</v>
      </c>
      <c r="J2056" s="23">
        <v>450009000012</v>
      </c>
      <c r="K2056">
        <v>1994</v>
      </c>
      <c r="L2056" t="s">
        <v>3422</v>
      </c>
      <c r="M2056">
        <v>199305</v>
      </c>
      <c r="O2056">
        <v>0</v>
      </c>
      <c r="P2056" t="s">
        <v>82</v>
      </c>
      <c r="Q2056">
        <v>20310</v>
      </c>
      <c r="S2056">
        <v>0</v>
      </c>
      <c r="V2056" s="22">
        <v>428349.67</v>
      </c>
    </row>
    <row r="2057" spans="1:22" x14ac:dyDescent="0.3">
      <c r="A2057" t="s">
        <v>3420</v>
      </c>
      <c r="E2057" t="s">
        <v>3421</v>
      </c>
      <c r="H2057" t="s">
        <v>139</v>
      </c>
      <c r="J2057" s="23">
        <v>550009000012</v>
      </c>
      <c r="K2057">
        <v>1994</v>
      </c>
      <c r="L2057" t="s">
        <v>3423</v>
      </c>
      <c r="M2057">
        <v>199305</v>
      </c>
      <c r="O2057">
        <v>0</v>
      </c>
      <c r="P2057" t="s">
        <v>82</v>
      </c>
      <c r="Q2057" t="s">
        <v>124</v>
      </c>
      <c r="S2057">
        <v>0</v>
      </c>
      <c r="V2057" s="22">
        <v>106164</v>
      </c>
    </row>
    <row r="2058" spans="1:22" x14ac:dyDescent="0.3">
      <c r="A2058" t="s">
        <v>3424</v>
      </c>
      <c r="E2058" t="s">
        <v>213</v>
      </c>
      <c r="H2058" t="s">
        <v>139</v>
      </c>
      <c r="J2058" s="23">
        <v>552008600219</v>
      </c>
      <c r="K2058">
        <v>752</v>
      </c>
      <c r="L2058" t="s">
        <v>3425</v>
      </c>
      <c r="M2058">
        <v>201310</v>
      </c>
      <c r="O2058">
        <v>0</v>
      </c>
      <c r="P2058" t="s">
        <v>82</v>
      </c>
      <c r="Q2058" t="s">
        <v>124</v>
      </c>
      <c r="S2058">
        <v>0</v>
      </c>
      <c r="V2058" s="22">
        <v>16358.52</v>
      </c>
    </row>
    <row r="2059" spans="1:22" x14ac:dyDescent="0.3">
      <c r="A2059" t="s">
        <v>3426</v>
      </c>
      <c r="E2059" t="s">
        <v>241</v>
      </c>
      <c r="H2059" t="s">
        <v>139</v>
      </c>
      <c r="J2059" s="23">
        <v>552009000025</v>
      </c>
      <c r="K2059">
        <v>763</v>
      </c>
      <c r="L2059" t="s">
        <v>3427</v>
      </c>
      <c r="M2059">
        <v>197603</v>
      </c>
      <c r="O2059">
        <v>0</v>
      </c>
      <c r="P2059" t="s">
        <v>82</v>
      </c>
      <c r="Q2059" t="s">
        <v>124</v>
      </c>
      <c r="S2059">
        <v>0</v>
      </c>
      <c r="V2059" s="22">
        <v>2406</v>
      </c>
    </row>
    <row r="2060" spans="1:22" x14ac:dyDescent="0.3">
      <c r="A2060" t="s">
        <v>3426</v>
      </c>
      <c r="E2060" t="s">
        <v>241</v>
      </c>
      <c r="H2060" t="s">
        <v>139</v>
      </c>
      <c r="J2060" s="23">
        <v>552009000026</v>
      </c>
      <c r="K2060">
        <v>763</v>
      </c>
      <c r="L2060" t="s">
        <v>3428</v>
      </c>
      <c r="M2060">
        <v>197603</v>
      </c>
      <c r="O2060">
        <v>0</v>
      </c>
      <c r="P2060" t="s">
        <v>82</v>
      </c>
      <c r="Q2060" t="s">
        <v>124</v>
      </c>
      <c r="S2060">
        <v>0</v>
      </c>
      <c r="V2060" s="22">
        <v>1242</v>
      </c>
    </row>
    <row r="2061" spans="1:22" x14ac:dyDescent="0.3">
      <c r="A2061" t="s">
        <v>3429</v>
      </c>
      <c r="E2061" t="s">
        <v>241</v>
      </c>
      <c r="H2061" t="s">
        <v>139</v>
      </c>
      <c r="J2061" s="23">
        <v>452009000114</v>
      </c>
      <c r="K2061">
        <v>760</v>
      </c>
      <c r="L2061" t="s">
        <v>3430</v>
      </c>
      <c r="M2061">
        <v>200606</v>
      </c>
      <c r="O2061">
        <v>0</v>
      </c>
      <c r="P2061" t="s">
        <v>82</v>
      </c>
      <c r="Q2061">
        <v>20310</v>
      </c>
      <c r="S2061">
        <v>0</v>
      </c>
      <c r="V2061" s="22">
        <v>5326.66</v>
      </c>
    </row>
    <row r="2062" spans="1:22" x14ac:dyDescent="0.3">
      <c r="A2062" t="s">
        <v>3431</v>
      </c>
      <c r="E2062" t="s">
        <v>241</v>
      </c>
      <c r="H2062" t="s">
        <v>139</v>
      </c>
      <c r="J2062" s="23">
        <v>552009000114</v>
      </c>
      <c r="K2062">
        <v>760</v>
      </c>
      <c r="L2062" t="s">
        <v>3432</v>
      </c>
      <c r="M2062">
        <v>200606</v>
      </c>
      <c r="O2062">
        <v>0</v>
      </c>
      <c r="P2062" t="s">
        <v>82</v>
      </c>
      <c r="Q2062" t="s">
        <v>124</v>
      </c>
      <c r="S2062">
        <v>0</v>
      </c>
      <c r="V2062" s="22">
        <v>1320</v>
      </c>
    </row>
    <row r="2063" spans="1:22" x14ac:dyDescent="0.3">
      <c r="A2063" t="s">
        <v>3433</v>
      </c>
      <c r="E2063" t="s">
        <v>241</v>
      </c>
      <c r="H2063" t="s">
        <v>139</v>
      </c>
      <c r="J2063" s="23">
        <v>552009000030</v>
      </c>
      <c r="K2063">
        <v>230</v>
      </c>
      <c r="L2063" t="s">
        <v>3434</v>
      </c>
      <c r="M2063">
        <v>200801</v>
      </c>
      <c r="O2063">
        <v>0</v>
      </c>
      <c r="P2063" t="s">
        <v>82</v>
      </c>
      <c r="Q2063" t="s">
        <v>124</v>
      </c>
      <c r="S2063">
        <v>0</v>
      </c>
      <c r="V2063" s="22">
        <v>1200.95</v>
      </c>
    </row>
    <row r="2064" spans="1:22" x14ac:dyDescent="0.3">
      <c r="A2064" t="s">
        <v>3433</v>
      </c>
      <c r="E2064" t="s">
        <v>241</v>
      </c>
      <c r="H2064" t="s">
        <v>139</v>
      </c>
      <c r="J2064" s="23">
        <v>552009000030</v>
      </c>
      <c r="K2064">
        <v>763</v>
      </c>
      <c r="L2064" t="s">
        <v>3435</v>
      </c>
      <c r="M2064">
        <v>200807</v>
      </c>
      <c r="O2064">
        <v>0</v>
      </c>
      <c r="P2064" t="s">
        <v>82</v>
      </c>
      <c r="Q2064" t="s">
        <v>124</v>
      </c>
      <c r="S2064">
        <v>0</v>
      </c>
      <c r="V2064" s="22">
        <v>1939.51</v>
      </c>
    </row>
    <row r="2065" spans="1:22" x14ac:dyDescent="0.3">
      <c r="A2065" t="s">
        <v>3436</v>
      </c>
      <c r="E2065" t="s">
        <v>241</v>
      </c>
      <c r="H2065" t="s">
        <v>139</v>
      </c>
      <c r="J2065" s="23">
        <v>452009000023</v>
      </c>
      <c r="K2065">
        <v>763</v>
      </c>
      <c r="L2065" t="s">
        <v>3437</v>
      </c>
      <c r="M2065">
        <v>199612</v>
      </c>
      <c r="O2065">
        <v>0</v>
      </c>
      <c r="P2065" t="s">
        <v>82</v>
      </c>
      <c r="Q2065">
        <v>20310</v>
      </c>
      <c r="S2065">
        <v>0</v>
      </c>
      <c r="V2065" s="22">
        <v>643912.38</v>
      </c>
    </row>
    <row r="2066" spans="1:22" x14ac:dyDescent="0.3">
      <c r="A2066" t="s">
        <v>3436</v>
      </c>
      <c r="E2066" t="s">
        <v>3438</v>
      </c>
      <c r="H2066" t="s">
        <v>139</v>
      </c>
      <c r="J2066" s="23">
        <v>452009000024</v>
      </c>
      <c r="K2066">
        <v>760</v>
      </c>
      <c r="L2066" t="s">
        <v>3439</v>
      </c>
      <c r="M2066">
        <v>200112</v>
      </c>
      <c r="O2066">
        <v>0</v>
      </c>
      <c r="P2066" t="s">
        <v>82</v>
      </c>
      <c r="Q2066">
        <v>20310</v>
      </c>
      <c r="S2066">
        <v>0</v>
      </c>
      <c r="V2066" s="22">
        <v>9149.07</v>
      </c>
    </row>
    <row r="2067" spans="1:22" x14ac:dyDescent="0.3">
      <c r="A2067" t="s">
        <v>3440</v>
      </c>
      <c r="E2067" t="s">
        <v>3441</v>
      </c>
      <c r="H2067" t="s">
        <v>139</v>
      </c>
      <c r="J2067" s="23">
        <v>452009000024</v>
      </c>
      <c r="K2067">
        <v>763</v>
      </c>
      <c r="L2067" t="s">
        <v>3442</v>
      </c>
      <c r="M2067">
        <v>197203</v>
      </c>
      <c r="O2067">
        <v>0</v>
      </c>
      <c r="P2067" t="s">
        <v>82</v>
      </c>
      <c r="Q2067">
        <v>20310</v>
      </c>
      <c r="S2067">
        <v>0</v>
      </c>
      <c r="V2067" s="22">
        <v>564658.86</v>
      </c>
    </row>
    <row r="2068" spans="1:22" x14ac:dyDescent="0.3">
      <c r="A2068" t="s">
        <v>3443</v>
      </c>
      <c r="E2068" t="s">
        <v>1085</v>
      </c>
      <c r="H2068" t="s">
        <v>139</v>
      </c>
      <c r="J2068" s="23">
        <v>452009000138</v>
      </c>
      <c r="K2068">
        <v>760</v>
      </c>
      <c r="L2068" t="s">
        <v>3444</v>
      </c>
      <c r="M2068">
        <v>200903</v>
      </c>
      <c r="O2068">
        <v>0</v>
      </c>
      <c r="P2068" t="s">
        <v>82</v>
      </c>
      <c r="Q2068">
        <v>20310</v>
      </c>
      <c r="S2068">
        <v>0</v>
      </c>
      <c r="V2068" s="22">
        <v>92377.38</v>
      </c>
    </row>
    <row r="2069" spans="1:22" x14ac:dyDescent="0.3">
      <c r="A2069" t="s">
        <v>3443</v>
      </c>
      <c r="E2069" t="s">
        <v>1085</v>
      </c>
      <c r="H2069" t="s">
        <v>139</v>
      </c>
      <c r="J2069" s="23">
        <v>452009000138</v>
      </c>
      <c r="K2069">
        <v>765</v>
      </c>
      <c r="L2069" t="s">
        <v>3445</v>
      </c>
      <c r="M2069">
        <v>200901</v>
      </c>
      <c r="O2069">
        <v>0</v>
      </c>
      <c r="P2069" t="s">
        <v>82</v>
      </c>
      <c r="Q2069">
        <v>20310</v>
      </c>
      <c r="S2069">
        <v>0</v>
      </c>
      <c r="V2069" s="22">
        <v>128288.74</v>
      </c>
    </row>
    <row r="2070" spans="1:22" x14ac:dyDescent="0.3">
      <c r="A2070" t="s">
        <v>3443</v>
      </c>
      <c r="E2070" t="s">
        <v>1085</v>
      </c>
      <c r="H2070" t="s">
        <v>139</v>
      </c>
      <c r="J2070" s="23">
        <v>552009000138</v>
      </c>
      <c r="K2070">
        <v>760</v>
      </c>
      <c r="L2070" t="s">
        <v>3446</v>
      </c>
      <c r="M2070">
        <v>201301</v>
      </c>
      <c r="O2070">
        <v>0</v>
      </c>
      <c r="P2070" t="s">
        <v>82</v>
      </c>
      <c r="Q2070" t="s">
        <v>124</v>
      </c>
      <c r="S2070">
        <v>0</v>
      </c>
      <c r="V2070" s="22">
        <v>18614.89</v>
      </c>
    </row>
    <row r="2071" spans="1:22" x14ac:dyDescent="0.3">
      <c r="A2071" t="s">
        <v>3443</v>
      </c>
      <c r="E2071" t="s">
        <v>1085</v>
      </c>
      <c r="H2071" t="s">
        <v>139</v>
      </c>
      <c r="J2071" s="23">
        <v>552009000138</v>
      </c>
      <c r="K2071">
        <v>765</v>
      </c>
      <c r="L2071" t="s">
        <v>3447</v>
      </c>
      <c r="M2071">
        <v>201301</v>
      </c>
      <c r="O2071">
        <v>0</v>
      </c>
      <c r="P2071" t="s">
        <v>82</v>
      </c>
      <c r="Q2071" t="s">
        <v>124</v>
      </c>
      <c r="S2071">
        <v>0</v>
      </c>
      <c r="V2071" s="22">
        <v>25844.26</v>
      </c>
    </row>
    <row r="2072" spans="1:22" x14ac:dyDescent="0.3">
      <c r="A2072" t="s">
        <v>3448</v>
      </c>
      <c r="E2072" t="s">
        <v>241</v>
      </c>
      <c r="H2072" t="s">
        <v>139</v>
      </c>
      <c r="J2072" s="23">
        <v>552009000023</v>
      </c>
      <c r="K2072">
        <v>763</v>
      </c>
      <c r="L2072" t="s">
        <v>3449</v>
      </c>
      <c r="M2072">
        <v>199612</v>
      </c>
      <c r="O2072">
        <v>0</v>
      </c>
      <c r="P2072" t="s">
        <v>82</v>
      </c>
      <c r="Q2072" t="s">
        <v>124</v>
      </c>
      <c r="S2072">
        <v>0</v>
      </c>
      <c r="V2072" s="22">
        <v>159590</v>
      </c>
    </row>
    <row r="2073" spans="1:22" x14ac:dyDescent="0.3">
      <c r="A2073" t="s">
        <v>3448</v>
      </c>
      <c r="E2073" t="s">
        <v>3450</v>
      </c>
      <c r="H2073" t="s">
        <v>139</v>
      </c>
      <c r="J2073" s="23">
        <v>552009000024</v>
      </c>
      <c r="K2073">
        <v>760</v>
      </c>
      <c r="L2073" t="s">
        <v>3451</v>
      </c>
      <c r="M2073">
        <v>200112</v>
      </c>
      <c r="O2073">
        <v>0</v>
      </c>
      <c r="P2073" t="s">
        <v>82</v>
      </c>
      <c r="Q2073" t="s">
        <v>124</v>
      </c>
      <c r="S2073">
        <v>0</v>
      </c>
      <c r="V2073" s="22">
        <v>2268</v>
      </c>
    </row>
    <row r="2074" spans="1:22" x14ac:dyDescent="0.3">
      <c r="A2074" t="s">
        <v>3452</v>
      </c>
      <c r="E2074" t="s">
        <v>3453</v>
      </c>
      <c r="H2074" t="s">
        <v>139</v>
      </c>
      <c r="J2074" s="23">
        <v>552009000024</v>
      </c>
      <c r="K2074">
        <v>763</v>
      </c>
      <c r="L2074" t="s">
        <v>3454</v>
      </c>
      <c r="M2074">
        <v>197203</v>
      </c>
      <c r="O2074">
        <v>0</v>
      </c>
      <c r="P2074" t="s">
        <v>82</v>
      </c>
      <c r="Q2074" t="s">
        <v>124</v>
      </c>
      <c r="S2074">
        <v>0</v>
      </c>
      <c r="V2074" s="22">
        <v>139951.60999999999</v>
      </c>
    </row>
    <row r="2075" spans="1:22" x14ac:dyDescent="0.3">
      <c r="A2075" t="s">
        <v>3455</v>
      </c>
      <c r="E2075" t="s">
        <v>148</v>
      </c>
      <c r="H2075" t="s">
        <v>139</v>
      </c>
      <c r="J2075" s="23">
        <v>557008600177</v>
      </c>
      <c r="K2075">
        <v>615</v>
      </c>
      <c r="L2075" t="s">
        <v>3456</v>
      </c>
      <c r="M2075">
        <v>201711</v>
      </c>
      <c r="O2075">
        <v>0</v>
      </c>
      <c r="P2075" t="s">
        <v>113</v>
      </c>
      <c r="Q2075" t="s">
        <v>124</v>
      </c>
      <c r="S2075">
        <v>0</v>
      </c>
      <c r="V2075">
        <v>93.31</v>
      </c>
    </row>
    <row r="2076" spans="1:22" x14ac:dyDescent="0.3">
      <c r="A2076" t="s">
        <v>3457</v>
      </c>
      <c r="E2076" t="s">
        <v>241</v>
      </c>
      <c r="H2076" t="s">
        <v>139</v>
      </c>
      <c r="J2076" s="23">
        <v>452009000187</v>
      </c>
      <c r="K2076">
        <v>615</v>
      </c>
      <c r="L2076" t="s">
        <v>3458</v>
      </c>
      <c r="M2076">
        <v>201112</v>
      </c>
      <c r="O2076">
        <v>0</v>
      </c>
      <c r="P2076" t="s">
        <v>82</v>
      </c>
      <c r="Q2076">
        <v>20310</v>
      </c>
      <c r="S2076">
        <v>0</v>
      </c>
      <c r="V2076" s="22">
        <v>4313.4799999999996</v>
      </c>
    </row>
    <row r="2077" spans="1:22" x14ac:dyDescent="0.3">
      <c r="A2077" t="s">
        <v>3459</v>
      </c>
      <c r="E2077" t="s">
        <v>3460</v>
      </c>
      <c r="H2077" t="s">
        <v>139</v>
      </c>
      <c r="J2077" s="23">
        <v>457008600172</v>
      </c>
      <c r="K2077">
        <v>615</v>
      </c>
      <c r="L2077" t="s">
        <v>3461</v>
      </c>
      <c r="M2077">
        <v>201709</v>
      </c>
      <c r="O2077">
        <v>0</v>
      </c>
      <c r="P2077" t="s">
        <v>113</v>
      </c>
      <c r="Q2077">
        <v>20310</v>
      </c>
      <c r="S2077">
        <v>0</v>
      </c>
      <c r="V2077">
        <v>142.19</v>
      </c>
    </row>
    <row r="2078" spans="1:22" x14ac:dyDescent="0.3">
      <c r="A2078" t="s">
        <v>3462</v>
      </c>
      <c r="E2078" t="s">
        <v>241</v>
      </c>
      <c r="H2078" t="s">
        <v>157</v>
      </c>
      <c r="J2078" s="23">
        <v>452009300075</v>
      </c>
      <c r="K2078">
        <v>230</v>
      </c>
      <c r="L2078" t="s">
        <v>3463</v>
      </c>
      <c r="M2078">
        <v>199203</v>
      </c>
      <c r="O2078">
        <v>0</v>
      </c>
      <c r="P2078" t="s">
        <v>81</v>
      </c>
      <c r="Q2078">
        <v>20310</v>
      </c>
      <c r="S2078">
        <v>0</v>
      </c>
      <c r="V2078" s="22">
        <v>12900.13</v>
      </c>
    </row>
    <row r="2079" spans="1:22" x14ac:dyDescent="0.3">
      <c r="A2079" t="s">
        <v>3462</v>
      </c>
      <c r="E2079" t="s">
        <v>241</v>
      </c>
      <c r="H2079" t="s">
        <v>157</v>
      </c>
      <c r="J2079" s="23">
        <v>452009300075</v>
      </c>
      <c r="K2079">
        <v>763</v>
      </c>
      <c r="L2079" t="s">
        <v>3464</v>
      </c>
      <c r="M2079">
        <v>199203</v>
      </c>
      <c r="O2079">
        <v>0</v>
      </c>
      <c r="P2079" t="s">
        <v>81</v>
      </c>
      <c r="Q2079">
        <v>20310</v>
      </c>
      <c r="S2079">
        <v>0</v>
      </c>
      <c r="V2079" s="22">
        <v>562233.16</v>
      </c>
    </row>
    <row r="2080" spans="1:22" x14ac:dyDescent="0.3">
      <c r="A2080" t="s">
        <v>3462</v>
      </c>
      <c r="E2080" t="s">
        <v>241</v>
      </c>
      <c r="H2080" t="s">
        <v>157</v>
      </c>
      <c r="J2080" s="23">
        <v>452009300075</v>
      </c>
      <c r="K2080">
        <v>769</v>
      </c>
      <c r="L2080" t="s">
        <v>3465</v>
      </c>
      <c r="M2080">
        <v>199203</v>
      </c>
      <c r="O2080">
        <v>0</v>
      </c>
      <c r="P2080" t="s">
        <v>81</v>
      </c>
      <c r="Q2080">
        <v>20310</v>
      </c>
      <c r="S2080">
        <v>0</v>
      </c>
      <c r="V2080">
        <v>440.36</v>
      </c>
    </row>
    <row r="2081" spans="1:22" x14ac:dyDescent="0.3">
      <c r="A2081" t="s">
        <v>3466</v>
      </c>
      <c r="E2081" t="s">
        <v>241</v>
      </c>
      <c r="H2081" t="s">
        <v>157</v>
      </c>
      <c r="J2081" s="23">
        <v>452009300076</v>
      </c>
      <c r="K2081">
        <v>760</v>
      </c>
      <c r="L2081" t="s">
        <v>3467</v>
      </c>
      <c r="M2081">
        <v>200712</v>
      </c>
      <c r="O2081">
        <v>0</v>
      </c>
      <c r="P2081" t="s">
        <v>81</v>
      </c>
      <c r="Q2081">
        <v>20310</v>
      </c>
      <c r="S2081">
        <v>0</v>
      </c>
      <c r="V2081" s="22">
        <v>11768.25</v>
      </c>
    </row>
    <row r="2082" spans="1:22" x14ac:dyDescent="0.3">
      <c r="A2082" t="s">
        <v>3466</v>
      </c>
      <c r="E2082" t="s">
        <v>241</v>
      </c>
      <c r="H2082" t="s">
        <v>157</v>
      </c>
      <c r="J2082" s="23">
        <v>452009300076</v>
      </c>
      <c r="K2082">
        <v>763</v>
      </c>
      <c r="L2082" t="s">
        <v>3468</v>
      </c>
      <c r="M2082">
        <v>199203</v>
      </c>
      <c r="O2082">
        <v>0</v>
      </c>
      <c r="P2082" t="s">
        <v>81</v>
      </c>
      <c r="Q2082">
        <v>20310</v>
      </c>
      <c r="S2082">
        <v>0</v>
      </c>
      <c r="V2082" s="22">
        <v>301861.88</v>
      </c>
    </row>
    <row r="2083" spans="1:22" x14ac:dyDescent="0.3">
      <c r="A2083" t="s">
        <v>3469</v>
      </c>
      <c r="E2083" t="s">
        <v>241</v>
      </c>
      <c r="H2083" t="s">
        <v>157</v>
      </c>
      <c r="J2083" s="23">
        <v>452009300075</v>
      </c>
      <c r="K2083">
        <v>752</v>
      </c>
      <c r="L2083" t="s">
        <v>3470</v>
      </c>
      <c r="M2083">
        <v>199203</v>
      </c>
      <c r="O2083">
        <v>0</v>
      </c>
      <c r="P2083" t="s">
        <v>81</v>
      </c>
      <c r="Q2083">
        <v>20310</v>
      </c>
      <c r="S2083">
        <v>0</v>
      </c>
      <c r="V2083" s="22">
        <v>461021.74</v>
      </c>
    </row>
    <row r="2084" spans="1:22" x14ac:dyDescent="0.3">
      <c r="A2084" t="s">
        <v>3471</v>
      </c>
      <c r="E2084" t="s">
        <v>2056</v>
      </c>
      <c r="H2084" t="s">
        <v>157</v>
      </c>
      <c r="J2084" s="23">
        <v>457002500110</v>
      </c>
      <c r="K2084">
        <v>780</v>
      </c>
      <c r="L2084" t="s">
        <v>3472</v>
      </c>
      <c r="M2084">
        <v>201209</v>
      </c>
      <c r="O2084">
        <v>0</v>
      </c>
      <c r="P2084" t="s">
        <v>81</v>
      </c>
      <c r="Q2084">
        <v>20310</v>
      </c>
      <c r="S2084">
        <v>0</v>
      </c>
      <c r="V2084" s="22">
        <v>43243.199999999997</v>
      </c>
    </row>
    <row r="2085" spans="1:22" x14ac:dyDescent="0.3">
      <c r="A2085" t="s">
        <v>3473</v>
      </c>
      <c r="E2085" t="s">
        <v>241</v>
      </c>
      <c r="H2085" t="s">
        <v>127</v>
      </c>
      <c r="J2085" s="23">
        <v>456009300042</v>
      </c>
      <c r="K2085">
        <v>615</v>
      </c>
      <c r="L2085" t="s">
        <v>3474</v>
      </c>
      <c r="M2085">
        <v>199910</v>
      </c>
      <c r="O2085">
        <v>0</v>
      </c>
      <c r="P2085" t="s">
        <v>85</v>
      </c>
      <c r="Q2085">
        <v>20310</v>
      </c>
      <c r="S2085">
        <v>2</v>
      </c>
      <c r="U2085" t="s">
        <v>132</v>
      </c>
      <c r="V2085" s="22">
        <v>1798112.03</v>
      </c>
    </row>
    <row r="2086" spans="1:22" x14ac:dyDescent="0.3">
      <c r="A2086" t="s">
        <v>3475</v>
      </c>
      <c r="E2086" t="s">
        <v>241</v>
      </c>
      <c r="H2086" t="s">
        <v>127</v>
      </c>
      <c r="J2086" s="23">
        <v>456009300042</v>
      </c>
      <c r="K2086">
        <v>84</v>
      </c>
      <c r="L2086" t="s">
        <v>3476</v>
      </c>
      <c r="M2086">
        <v>199910</v>
      </c>
      <c r="O2086">
        <v>0</v>
      </c>
      <c r="P2086" t="s">
        <v>85</v>
      </c>
      <c r="Q2086">
        <v>20310</v>
      </c>
      <c r="S2086">
        <v>2</v>
      </c>
      <c r="U2086" t="s">
        <v>132</v>
      </c>
      <c r="V2086" s="22">
        <v>150034.49</v>
      </c>
    </row>
    <row r="2087" spans="1:22" x14ac:dyDescent="0.3">
      <c r="A2087" t="s">
        <v>3477</v>
      </c>
      <c r="E2087" t="s">
        <v>241</v>
      </c>
      <c r="H2087" t="s">
        <v>127</v>
      </c>
      <c r="J2087" s="23">
        <v>456009300042</v>
      </c>
      <c r="K2087">
        <v>230</v>
      </c>
      <c r="L2087" t="s">
        <v>3478</v>
      </c>
      <c r="M2087">
        <v>199910</v>
      </c>
      <c r="O2087">
        <v>0</v>
      </c>
      <c r="P2087" t="s">
        <v>85</v>
      </c>
      <c r="Q2087">
        <v>20310</v>
      </c>
      <c r="S2087">
        <v>2</v>
      </c>
      <c r="U2087" t="s">
        <v>132</v>
      </c>
      <c r="V2087" s="22">
        <v>49515.92</v>
      </c>
    </row>
    <row r="2088" spans="1:22" x14ac:dyDescent="0.3">
      <c r="A2088" t="s">
        <v>3479</v>
      </c>
      <c r="E2088" t="s">
        <v>241</v>
      </c>
      <c r="H2088" t="s">
        <v>127</v>
      </c>
      <c r="J2088" s="23">
        <v>456009300042</v>
      </c>
      <c r="K2088">
        <v>270</v>
      </c>
      <c r="L2088" t="s">
        <v>3480</v>
      </c>
      <c r="M2088">
        <v>199910</v>
      </c>
      <c r="O2088">
        <v>0</v>
      </c>
      <c r="P2088" t="s">
        <v>85</v>
      </c>
      <c r="Q2088">
        <v>20310</v>
      </c>
      <c r="S2088">
        <v>1</v>
      </c>
      <c r="U2088" t="s">
        <v>132</v>
      </c>
      <c r="V2088">
        <v>607.39</v>
      </c>
    </row>
    <row r="2089" spans="1:22" x14ac:dyDescent="0.3">
      <c r="A2089" t="s">
        <v>3481</v>
      </c>
      <c r="E2089" t="s">
        <v>241</v>
      </c>
      <c r="H2089" t="s">
        <v>127</v>
      </c>
      <c r="J2089" s="23">
        <v>456009300042</v>
      </c>
      <c r="K2089">
        <v>780</v>
      </c>
      <c r="L2089" t="s">
        <v>3482</v>
      </c>
      <c r="M2089">
        <v>199910</v>
      </c>
      <c r="O2089">
        <v>0</v>
      </c>
      <c r="P2089" t="s">
        <v>85</v>
      </c>
      <c r="Q2089">
        <v>20310</v>
      </c>
      <c r="S2089">
        <v>2</v>
      </c>
      <c r="U2089" t="s">
        <v>132</v>
      </c>
      <c r="V2089" s="22">
        <v>9787.57</v>
      </c>
    </row>
    <row r="2090" spans="1:22" x14ac:dyDescent="0.3">
      <c r="A2090" t="s">
        <v>3483</v>
      </c>
      <c r="E2090" t="s">
        <v>817</v>
      </c>
      <c r="J2090" s="23">
        <v>550006400049</v>
      </c>
      <c r="K2090">
        <v>2013</v>
      </c>
      <c r="L2090" t="s">
        <v>3484</v>
      </c>
      <c r="M2090">
        <v>201305</v>
      </c>
      <c r="O2090">
        <v>0</v>
      </c>
      <c r="P2090" t="s">
        <v>1898</v>
      </c>
      <c r="Q2090" t="s">
        <v>124</v>
      </c>
      <c r="S2090">
        <v>0</v>
      </c>
      <c r="V2090" s="22">
        <v>65197.53</v>
      </c>
    </row>
    <row r="2091" spans="1:22" x14ac:dyDescent="0.3">
      <c r="A2091" t="s">
        <v>3485</v>
      </c>
      <c r="E2091" t="s">
        <v>817</v>
      </c>
      <c r="J2091" s="23">
        <v>550006400050</v>
      </c>
      <c r="K2091">
        <v>2013</v>
      </c>
      <c r="L2091" t="s">
        <v>3486</v>
      </c>
      <c r="M2091">
        <v>201308</v>
      </c>
      <c r="O2091">
        <v>0</v>
      </c>
      <c r="P2091" t="s">
        <v>1898</v>
      </c>
      <c r="Q2091" t="s">
        <v>124</v>
      </c>
      <c r="S2091">
        <v>0</v>
      </c>
      <c r="V2091" s="22">
        <v>326535.95</v>
      </c>
    </row>
    <row r="2092" spans="1:22" x14ac:dyDescent="0.3">
      <c r="A2092" t="s">
        <v>3487</v>
      </c>
      <c r="E2092" t="s">
        <v>3488</v>
      </c>
      <c r="H2092" t="s">
        <v>127</v>
      </c>
      <c r="J2092" s="23">
        <v>452009300234</v>
      </c>
      <c r="K2092">
        <v>779</v>
      </c>
      <c r="L2092" t="s">
        <v>3489</v>
      </c>
      <c r="M2092">
        <v>201404</v>
      </c>
      <c r="O2092">
        <v>0</v>
      </c>
      <c r="P2092" t="s">
        <v>230</v>
      </c>
      <c r="Q2092">
        <v>20310</v>
      </c>
      <c r="S2092">
        <v>0</v>
      </c>
      <c r="V2092" s="22">
        <v>38974.76</v>
      </c>
    </row>
    <row r="2093" spans="1:22" x14ac:dyDescent="0.3">
      <c r="A2093" t="s">
        <v>3487</v>
      </c>
      <c r="E2093" t="s">
        <v>3488</v>
      </c>
      <c r="H2093" t="s">
        <v>127</v>
      </c>
      <c r="J2093" s="23">
        <v>552009300234</v>
      </c>
      <c r="K2093">
        <v>779</v>
      </c>
      <c r="L2093" t="s">
        <v>3490</v>
      </c>
      <c r="M2093">
        <v>201404</v>
      </c>
      <c r="O2093">
        <v>0</v>
      </c>
      <c r="P2093" t="s">
        <v>230</v>
      </c>
      <c r="Q2093" t="s">
        <v>124</v>
      </c>
      <c r="S2093">
        <v>0</v>
      </c>
      <c r="V2093" s="22">
        <v>9658.58</v>
      </c>
    </row>
    <row r="2094" spans="1:22" x14ac:dyDescent="0.3">
      <c r="A2094" t="s">
        <v>3491</v>
      </c>
      <c r="E2094" t="s">
        <v>3492</v>
      </c>
      <c r="H2094" t="s">
        <v>127</v>
      </c>
      <c r="J2094" s="23">
        <v>452009300239</v>
      </c>
      <c r="K2094">
        <v>766</v>
      </c>
      <c r="L2094" t="s">
        <v>3493</v>
      </c>
      <c r="M2094">
        <v>201412</v>
      </c>
      <c r="O2094">
        <v>0</v>
      </c>
      <c r="P2094" t="s">
        <v>230</v>
      </c>
      <c r="Q2094">
        <v>20310</v>
      </c>
      <c r="S2094">
        <v>0</v>
      </c>
      <c r="V2094" s="22">
        <v>225193.4</v>
      </c>
    </row>
    <row r="2095" spans="1:22" x14ac:dyDescent="0.3">
      <c r="A2095" t="s">
        <v>3491</v>
      </c>
      <c r="E2095" t="s">
        <v>3492</v>
      </c>
      <c r="H2095" t="s">
        <v>127</v>
      </c>
      <c r="J2095" s="23">
        <v>552009300239</v>
      </c>
      <c r="K2095">
        <v>766</v>
      </c>
      <c r="L2095" t="s">
        <v>3494</v>
      </c>
      <c r="M2095">
        <v>201412</v>
      </c>
      <c r="O2095">
        <v>0</v>
      </c>
      <c r="P2095" t="s">
        <v>230</v>
      </c>
      <c r="Q2095" t="s">
        <v>124</v>
      </c>
      <c r="S2095">
        <v>0</v>
      </c>
      <c r="V2095" s="22">
        <v>55806.6</v>
      </c>
    </row>
    <row r="2096" spans="1:22" x14ac:dyDescent="0.3">
      <c r="A2096" t="s">
        <v>3495</v>
      </c>
      <c r="E2096" t="s">
        <v>241</v>
      </c>
      <c r="H2096" t="s">
        <v>139</v>
      </c>
      <c r="J2096" s="23">
        <v>452009000190</v>
      </c>
      <c r="K2096">
        <v>768</v>
      </c>
      <c r="L2096" t="s">
        <v>3496</v>
      </c>
      <c r="M2096">
        <v>201112</v>
      </c>
      <c r="O2096">
        <v>0</v>
      </c>
      <c r="P2096" t="s">
        <v>82</v>
      </c>
      <c r="Q2096">
        <v>20310</v>
      </c>
      <c r="S2096">
        <v>0</v>
      </c>
      <c r="V2096" s="22">
        <v>91054.19</v>
      </c>
    </row>
    <row r="2097" spans="1:22" x14ac:dyDescent="0.3">
      <c r="A2097" t="s">
        <v>3495</v>
      </c>
      <c r="E2097" t="s">
        <v>241</v>
      </c>
      <c r="H2097" t="s">
        <v>139</v>
      </c>
      <c r="J2097" s="23">
        <v>552009000190</v>
      </c>
      <c r="K2097">
        <v>768</v>
      </c>
      <c r="L2097" t="s">
        <v>3497</v>
      </c>
      <c r="M2097">
        <v>201112</v>
      </c>
      <c r="O2097">
        <v>0</v>
      </c>
      <c r="P2097" t="s">
        <v>82</v>
      </c>
      <c r="Q2097" t="s">
        <v>124</v>
      </c>
      <c r="S2097">
        <v>0</v>
      </c>
      <c r="V2097" s="22">
        <v>22564.720000000001</v>
      </c>
    </row>
    <row r="2098" spans="1:22" x14ac:dyDescent="0.3">
      <c r="A2098" t="s">
        <v>3498</v>
      </c>
      <c r="E2098" t="s">
        <v>241</v>
      </c>
      <c r="H2098" t="s">
        <v>127</v>
      </c>
      <c r="J2098" s="23">
        <v>452008600210</v>
      </c>
      <c r="K2098">
        <v>751</v>
      </c>
      <c r="L2098" t="s">
        <v>3499</v>
      </c>
      <c r="M2098">
        <v>201301</v>
      </c>
      <c r="O2098">
        <v>0</v>
      </c>
      <c r="P2098" t="s">
        <v>230</v>
      </c>
      <c r="Q2098">
        <v>20310</v>
      </c>
      <c r="S2098">
        <v>0</v>
      </c>
      <c r="V2098" s="22">
        <v>134977.49</v>
      </c>
    </row>
    <row r="2099" spans="1:22" x14ac:dyDescent="0.3">
      <c r="A2099" t="s">
        <v>3500</v>
      </c>
      <c r="E2099" t="s">
        <v>3501</v>
      </c>
      <c r="J2099" s="23">
        <v>552008600226</v>
      </c>
      <c r="K2099">
        <v>779</v>
      </c>
      <c r="L2099" t="s">
        <v>3502</v>
      </c>
      <c r="M2099">
        <v>201312</v>
      </c>
      <c r="O2099">
        <v>201801</v>
      </c>
      <c r="P2099" t="s">
        <v>82</v>
      </c>
      <c r="Q2099" t="s">
        <v>124</v>
      </c>
      <c r="S2099">
        <v>0</v>
      </c>
      <c r="V2099">
        <v>0</v>
      </c>
    </row>
    <row r="2100" spans="1:22" x14ac:dyDescent="0.3">
      <c r="A2100" t="s">
        <v>3503</v>
      </c>
      <c r="E2100" t="s">
        <v>241</v>
      </c>
      <c r="H2100" t="s">
        <v>139</v>
      </c>
      <c r="J2100" s="23">
        <v>456009100031</v>
      </c>
      <c r="K2100">
        <v>670</v>
      </c>
      <c r="L2100" t="s">
        <v>3504</v>
      </c>
      <c r="M2100">
        <v>200701</v>
      </c>
      <c r="O2100">
        <v>0</v>
      </c>
      <c r="P2100" t="s">
        <v>82</v>
      </c>
      <c r="Q2100">
        <v>20310</v>
      </c>
      <c r="S2100">
        <v>0</v>
      </c>
      <c r="U2100" t="s">
        <v>132</v>
      </c>
      <c r="V2100" s="22">
        <v>2540.0300000000002</v>
      </c>
    </row>
    <row r="2101" spans="1:22" x14ac:dyDescent="0.3">
      <c r="A2101" t="s">
        <v>3505</v>
      </c>
      <c r="E2101" t="s">
        <v>2056</v>
      </c>
      <c r="H2101" t="s">
        <v>127</v>
      </c>
      <c r="J2101" s="23">
        <v>552008600210</v>
      </c>
      <c r="K2101">
        <v>751</v>
      </c>
      <c r="L2101" t="s">
        <v>3506</v>
      </c>
      <c r="M2101">
        <v>201301</v>
      </c>
      <c r="O2101">
        <v>0</v>
      </c>
      <c r="P2101" t="s">
        <v>230</v>
      </c>
      <c r="Q2101" t="s">
        <v>124</v>
      </c>
      <c r="S2101">
        <v>0</v>
      </c>
      <c r="V2101" s="22">
        <v>33449.620000000003</v>
      </c>
    </row>
    <row r="2102" spans="1:22" x14ac:dyDescent="0.3">
      <c r="A2102" t="s">
        <v>3507</v>
      </c>
      <c r="E2102" t="s">
        <v>241</v>
      </c>
      <c r="H2102" t="s">
        <v>139</v>
      </c>
      <c r="J2102" s="23">
        <v>456009100024</v>
      </c>
      <c r="K2102">
        <v>270</v>
      </c>
      <c r="L2102" t="s">
        <v>3508</v>
      </c>
      <c r="M2102">
        <v>198409</v>
      </c>
      <c r="O2102">
        <v>0</v>
      </c>
      <c r="P2102" t="s">
        <v>82</v>
      </c>
      <c r="Q2102">
        <v>20310</v>
      </c>
      <c r="S2102">
        <v>3</v>
      </c>
      <c r="U2102" t="s">
        <v>132</v>
      </c>
      <c r="V2102" s="22">
        <v>30208.94</v>
      </c>
    </row>
    <row r="2103" spans="1:22" x14ac:dyDescent="0.3">
      <c r="A2103" t="s">
        <v>3507</v>
      </c>
      <c r="E2103" t="s">
        <v>241</v>
      </c>
      <c r="H2103" t="s">
        <v>139</v>
      </c>
      <c r="J2103" s="23">
        <v>556009100024</v>
      </c>
      <c r="K2103">
        <v>270</v>
      </c>
      <c r="L2103" t="s">
        <v>3509</v>
      </c>
      <c r="M2103">
        <v>198409</v>
      </c>
      <c r="O2103">
        <v>0</v>
      </c>
      <c r="P2103" t="s">
        <v>82</v>
      </c>
      <c r="Q2103" t="s">
        <v>124</v>
      </c>
      <c r="S2103">
        <v>3</v>
      </c>
      <c r="U2103" t="s">
        <v>132</v>
      </c>
      <c r="V2103" s="22">
        <v>7487</v>
      </c>
    </row>
    <row r="2104" spans="1:22" x14ac:dyDescent="0.3">
      <c r="A2104" t="s">
        <v>3510</v>
      </c>
      <c r="E2104" t="s">
        <v>241</v>
      </c>
      <c r="H2104" t="s">
        <v>139</v>
      </c>
      <c r="J2104" s="23">
        <v>456009100024</v>
      </c>
      <c r="K2104">
        <v>670</v>
      </c>
      <c r="L2104" t="s">
        <v>3511</v>
      </c>
      <c r="M2104">
        <v>198409</v>
      </c>
      <c r="O2104">
        <v>0</v>
      </c>
      <c r="P2104" t="s">
        <v>82</v>
      </c>
      <c r="Q2104">
        <v>20310</v>
      </c>
      <c r="S2104">
        <v>1</v>
      </c>
      <c r="U2104" t="s">
        <v>132</v>
      </c>
      <c r="V2104" s="22">
        <v>6617.27</v>
      </c>
    </row>
    <row r="2105" spans="1:22" x14ac:dyDescent="0.3">
      <c r="A2105" t="s">
        <v>3510</v>
      </c>
      <c r="E2105" t="s">
        <v>241</v>
      </c>
      <c r="H2105" t="s">
        <v>139</v>
      </c>
      <c r="J2105" s="23">
        <v>556009100024</v>
      </c>
      <c r="K2105">
        <v>670</v>
      </c>
      <c r="L2105" t="s">
        <v>3512</v>
      </c>
      <c r="M2105">
        <v>198409</v>
      </c>
      <c r="O2105">
        <v>0</v>
      </c>
      <c r="P2105" t="s">
        <v>82</v>
      </c>
      <c r="Q2105" t="s">
        <v>124</v>
      </c>
      <c r="S2105">
        <v>1</v>
      </c>
      <c r="U2105" t="s">
        <v>132</v>
      </c>
      <c r="V2105" s="22">
        <v>1640</v>
      </c>
    </row>
    <row r="2106" spans="1:22" x14ac:dyDescent="0.3">
      <c r="A2106" t="s">
        <v>3513</v>
      </c>
      <c r="E2106" t="s">
        <v>241</v>
      </c>
      <c r="H2106" t="s">
        <v>139</v>
      </c>
      <c r="J2106" s="23">
        <v>456009100025</v>
      </c>
      <c r="K2106">
        <v>670</v>
      </c>
      <c r="L2106" t="s">
        <v>3514</v>
      </c>
      <c r="M2106">
        <v>199503</v>
      </c>
      <c r="O2106">
        <v>0</v>
      </c>
      <c r="P2106" t="s">
        <v>82</v>
      </c>
      <c r="Q2106">
        <v>20310</v>
      </c>
      <c r="S2106">
        <v>1</v>
      </c>
      <c r="U2106" t="s">
        <v>132</v>
      </c>
      <c r="V2106" s="22">
        <v>2210.4</v>
      </c>
    </row>
    <row r="2107" spans="1:22" x14ac:dyDescent="0.3">
      <c r="A2107" t="s">
        <v>3515</v>
      </c>
      <c r="E2107" t="s">
        <v>241</v>
      </c>
      <c r="H2107" t="s">
        <v>139</v>
      </c>
      <c r="J2107" s="23">
        <v>456009100026</v>
      </c>
      <c r="K2107">
        <v>270</v>
      </c>
      <c r="L2107" t="s">
        <v>3516</v>
      </c>
      <c r="M2107">
        <v>199404</v>
      </c>
      <c r="O2107">
        <v>0</v>
      </c>
      <c r="P2107" t="s">
        <v>82</v>
      </c>
      <c r="Q2107">
        <v>20310</v>
      </c>
      <c r="S2107">
        <v>1</v>
      </c>
      <c r="U2107" t="s">
        <v>132</v>
      </c>
      <c r="V2107">
        <v>216.94</v>
      </c>
    </row>
    <row r="2108" spans="1:22" x14ac:dyDescent="0.3">
      <c r="A2108" t="s">
        <v>3517</v>
      </c>
      <c r="E2108" t="s">
        <v>241</v>
      </c>
      <c r="H2108" t="s">
        <v>139</v>
      </c>
      <c r="J2108" s="23">
        <v>456009100026</v>
      </c>
      <c r="K2108">
        <v>670</v>
      </c>
      <c r="L2108" t="s">
        <v>3518</v>
      </c>
      <c r="M2108">
        <v>199404</v>
      </c>
      <c r="O2108">
        <v>0</v>
      </c>
      <c r="P2108" t="s">
        <v>82</v>
      </c>
      <c r="Q2108">
        <v>20310</v>
      </c>
      <c r="S2108">
        <v>1</v>
      </c>
      <c r="U2108" t="s">
        <v>132</v>
      </c>
      <c r="V2108" s="22">
        <v>17091.84</v>
      </c>
    </row>
    <row r="2109" spans="1:22" x14ac:dyDescent="0.3">
      <c r="A2109" t="s">
        <v>3517</v>
      </c>
      <c r="E2109" t="s">
        <v>241</v>
      </c>
      <c r="H2109" t="s">
        <v>139</v>
      </c>
      <c r="J2109" s="23">
        <v>556009100026</v>
      </c>
      <c r="K2109">
        <v>670</v>
      </c>
      <c r="L2109" t="s">
        <v>3519</v>
      </c>
      <c r="M2109">
        <v>199404</v>
      </c>
      <c r="O2109">
        <v>0</v>
      </c>
      <c r="P2109" t="s">
        <v>82</v>
      </c>
      <c r="Q2109" t="s">
        <v>124</v>
      </c>
      <c r="S2109">
        <v>1</v>
      </c>
      <c r="U2109" t="s">
        <v>132</v>
      </c>
      <c r="V2109" s="22">
        <v>4236</v>
      </c>
    </row>
    <row r="2110" spans="1:22" x14ac:dyDescent="0.3">
      <c r="A2110" t="s">
        <v>3520</v>
      </c>
      <c r="E2110" t="s">
        <v>241</v>
      </c>
      <c r="H2110" t="s">
        <v>139</v>
      </c>
      <c r="J2110" s="23">
        <v>456009100027</v>
      </c>
      <c r="K2110">
        <v>270</v>
      </c>
      <c r="L2110" t="s">
        <v>3521</v>
      </c>
      <c r="M2110">
        <v>199404</v>
      </c>
      <c r="O2110">
        <v>0</v>
      </c>
      <c r="P2110" t="s">
        <v>82</v>
      </c>
      <c r="Q2110">
        <v>20310</v>
      </c>
      <c r="S2110">
        <v>1</v>
      </c>
      <c r="U2110" t="s">
        <v>132</v>
      </c>
      <c r="V2110">
        <v>299.2</v>
      </c>
    </row>
    <row r="2111" spans="1:22" x14ac:dyDescent="0.3">
      <c r="A2111" t="s">
        <v>3522</v>
      </c>
      <c r="E2111" t="s">
        <v>241</v>
      </c>
      <c r="H2111" t="s">
        <v>139</v>
      </c>
      <c r="J2111" s="23">
        <v>456009100027</v>
      </c>
      <c r="K2111">
        <v>670</v>
      </c>
      <c r="L2111" t="s">
        <v>3523</v>
      </c>
      <c r="M2111">
        <v>199404</v>
      </c>
      <c r="O2111">
        <v>0</v>
      </c>
      <c r="P2111" t="s">
        <v>82</v>
      </c>
      <c r="Q2111">
        <v>20310</v>
      </c>
      <c r="S2111">
        <v>1</v>
      </c>
      <c r="U2111" t="s">
        <v>132</v>
      </c>
      <c r="V2111" s="22">
        <v>17941.259999999998</v>
      </c>
    </row>
    <row r="2112" spans="1:22" x14ac:dyDescent="0.3">
      <c r="A2112" t="s">
        <v>3522</v>
      </c>
      <c r="E2112" t="s">
        <v>241</v>
      </c>
      <c r="H2112" t="s">
        <v>139</v>
      </c>
      <c r="J2112" s="23">
        <v>556009100027</v>
      </c>
      <c r="K2112">
        <v>670</v>
      </c>
      <c r="L2112" t="s">
        <v>3524</v>
      </c>
      <c r="M2112">
        <v>199404</v>
      </c>
      <c r="O2112">
        <v>0</v>
      </c>
      <c r="P2112" t="s">
        <v>82</v>
      </c>
      <c r="Q2112" t="s">
        <v>124</v>
      </c>
      <c r="S2112">
        <v>1</v>
      </c>
      <c r="U2112" t="s">
        <v>132</v>
      </c>
      <c r="V2112" s="22">
        <v>4447</v>
      </c>
    </row>
    <row r="2113" spans="1:22" x14ac:dyDescent="0.3">
      <c r="A2113" t="s">
        <v>3525</v>
      </c>
      <c r="E2113" t="s">
        <v>241</v>
      </c>
      <c r="H2113" t="s">
        <v>139</v>
      </c>
      <c r="J2113" s="23">
        <v>456009100028</v>
      </c>
      <c r="K2113">
        <v>270</v>
      </c>
      <c r="L2113" t="s">
        <v>3526</v>
      </c>
      <c r="M2113">
        <v>199505</v>
      </c>
      <c r="O2113">
        <v>0</v>
      </c>
      <c r="P2113" t="s">
        <v>82</v>
      </c>
      <c r="Q2113">
        <v>20310</v>
      </c>
      <c r="S2113">
        <v>1</v>
      </c>
      <c r="U2113" t="s">
        <v>132</v>
      </c>
      <c r="V2113" s="22">
        <v>1363.8</v>
      </c>
    </row>
    <row r="2114" spans="1:22" x14ac:dyDescent="0.3">
      <c r="A2114" t="s">
        <v>3527</v>
      </c>
      <c r="E2114" t="s">
        <v>241</v>
      </c>
      <c r="H2114" t="s">
        <v>139</v>
      </c>
      <c r="J2114" s="23">
        <v>456009100028</v>
      </c>
      <c r="K2114">
        <v>670</v>
      </c>
      <c r="L2114" t="s">
        <v>3528</v>
      </c>
      <c r="M2114">
        <v>199505</v>
      </c>
      <c r="O2114">
        <v>0</v>
      </c>
      <c r="P2114" t="s">
        <v>82</v>
      </c>
      <c r="Q2114">
        <v>20310</v>
      </c>
      <c r="S2114">
        <v>1</v>
      </c>
      <c r="U2114" t="s">
        <v>132</v>
      </c>
      <c r="V2114">
        <v>999.17</v>
      </c>
    </row>
    <row r="2115" spans="1:22" x14ac:dyDescent="0.3">
      <c r="A2115" t="s">
        <v>3529</v>
      </c>
      <c r="E2115" t="s">
        <v>241</v>
      </c>
      <c r="H2115" t="s">
        <v>139</v>
      </c>
      <c r="J2115" s="23">
        <v>556009100029</v>
      </c>
      <c r="K2115">
        <v>615</v>
      </c>
      <c r="L2115" t="s">
        <v>3530</v>
      </c>
      <c r="M2115">
        <v>199505</v>
      </c>
      <c r="O2115">
        <v>0</v>
      </c>
      <c r="P2115" t="s">
        <v>82</v>
      </c>
      <c r="Q2115" t="s">
        <v>124</v>
      </c>
      <c r="S2115">
        <v>0</v>
      </c>
      <c r="U2115" t="s">
        <v>132</v>
      </c>
      <c r="V2115">
        <v>870.56</v>
      </c>
    </row>
    <row r="2116" spans="1:22" x14ac:dyDescent="0.3">
      <c r="A2116" t="s">
        <v>3531</v>
      </c>
      <c r="E2116" t="s">
        <v>241</v>
      </c>
      <c r="H2116" t="s">
        <v>139</v>
      </c>
      <c r="J2116" s="23">
        <v>456009100029</v>
      </c>
      <c r="K2116">
        <v>270</v>
      </c>
      <c r="L2116" t="s">
        <v>3532</v>
      </c>
      <c r="M2116">
        <v>199505</v>
      </c>
      <c r="O2116">
        <v>0</v>
      </c>
      <c r="P2116" t="s">
        <v>82</v>
      </c>
      <c r="Q2116">
        <v>20310</v>
      </c>
      <c r="S2116">
        <v>1</v>
      </c>
      <c r="U2116" t="s">
        <v>132</v>
      </c>
      <c r="V2116" s="22">
        <v>26231.39</v>
      </c>
    </row>
    <row r="2117" spans="1:22" x14ac:dyDescent="0.3">
      <c r="A2117" t="s">
        <v>3531</v>
      </c>
      <c r="E2117" t="s">
        <v>241</v>
      </c>
      <c r="H2117" t="s">
        <v>139</v>
      </c>
      <c r="J2117" s="23">
        <v>556009100029</v>
      </c>
      <c r="K2117">
        <v>270</v>
      </c>
      <c r="L2117" t="s">
        <v>3533</v>
      </c>
      <c r="M2117">
        <v>199505</v>
      </c>
      <c r="O2117">
        <v>0</v>
      </c>
      <c r="P2117" t="s">
        <v>82</v>
      </c>
      <c r="Q2117" t="s">
        <v>124</v>
      </c>
      <c r="S2117">
        <v>1</v>
      </c>
      <c r="U2117" t="s">
        <v>132</v>
      </c>
      <c r="V2117" s="22">
        <v>6501</v>
      </c>
    </row>
    <row r="2118" spans="1:22" x14ac:dyDescent="0.3">
      <c r="A2118" t="s">
        <v>3534</v>
      </c>
      <c r="E2118" t="s">
        <v>241</v>
      </c>
      <c r="H2118" t="s">
        <v>139</v>
      </c>
      <c r="J2118" s="23">
        <v>456009100029</v>
      </c>
      <c r="K2118">
        <v>670</v>
      </c>
      <c r="L2118" t="s">
        <v>3535</v>
      </c>
      <c r="M2118">
        <v>199505</v>
      </c>
      <c r="O2118">
        <v>0</v>
      </c>
      <c r="P2118" t="s">
        <v>82</v>
      </c>
      <c r="Q2118">
        <v>20310</v>
      </c>
      <c r="S2118">
        <v>1</v>
      </c>
      <c r="U2118" t="s">
        <v>132</v>
      </c>
      <c r="V2118" s="22">
        <v>3512.92</v>
      </c>
    </row>
    <row r="2119" spans="1:22" x14ac:dyDescent="0.3">
      <c r="A2119" t="s">
        <v>3536</v>
      </c>
      <c r="E2119" t="s">
        <v>241</v>
      </c>
      <c r="H2119" t="s">
        <v>139</v>
      </c>
      <c r="J2119" s="23">
        <v>456009100030</v>
      </c>
      <c r="K2119">
        <v>270</v>
      </c>
      <c r="L2119" t="s">
        <v>3537</v>
      </c>
      <c r="M2119">
        <v>199612</v>
      </c>
      <c r="O2119">
        <v>0</v>
      </c>
      <c r="P2119" t="s">
        <v>82</v>
      </c>
      <c r="Q2119">
        <v>20310</v>
      </c>
      <c r="S2119">
        <v>1</v>
      </c>
      <c r="U2119" t="s">
        <v>132</v>
      </c>
      <c r="V2119" s="22">
        <v>20285</v>
      </c>
    </row>
    <row r="2120" spans="1:22" x14ac:dyDescent="0.3">
      <c r="A2120" t="s">
        <v>3536</v>
      </c>
      <c r="E2120" t="s">
        <v>241</v>
      </c>
      <c r="H2120" t="s">
        <v>139</v>
      </c>
      <c r="J2120" s="23">
        <v>556009100030</v>
      </c>
      <c r="K2120">
        <v>270</v>
      </c>
      <c r="L2120" t="s">
        <v>3538</v>
      </c>
      <c r="M2120">
        <v>199612</v>
      </c>
      <c r="O2120">
        <v>0</v>
      </c>
      <c r="P2120" t="s">
        <v>82</v>
      </c>
      <c r="Q2120" t="s">
        <v>124</v>
      </c>
      <c r="S2120">
        <v>1</v>
      </c>
      <c r="U2120" t="s">
        <v>132</v>
      </c>
      <c r="V2120" s="22">
        <v>5027</v>
      </c>
    </row>
    <row r="2121" spans="1:22" x14ac:dyDescent="0.3">
      <c r="A2121" t="s">
        <v>3539</v>
      </c>
      <c r="E2121" t="s">
        <v>241</v>
      </c>
      <c r="H2121" t="s">
        <v>139</v>
      </c>
      <c r="J2121" s="23">
        <v>456009100030</v>
      </c>
      <c r="K2121">
        <v>670</v>
      </c>
      <c r="L2121" t="s">
        <v>3540</v>
      </c>
      <c r="M2121">
        <v>199612</v>
      </c>
      <c r="O2121">
        <v>0</v>
      </c>
      <c r="P2121" t="s">
        <v>82</v>
      </c>
      <c r="Q2121">
        <v>20310</v>
      </c>
      <c r="S2121">
        <v>1</v>
      </c>
      <c r="U2121" t="s">
        <v>132</v>
      </c>
      <c r="V2121">
        <v>379.91</v>
      </c>
    </row>
    <row r="2122" spans="1:22" x14ac:dyDescent="0.3">
      <c r="A2122" t="s">
        <v>3541</v>
      </c>
      <c r="E2122" t="s">
        <v>3542</v>
      </c>
      <c r="H2122" t="s">
        <v>139</v>
      </c>
      <c r="J2122" s="23">
        <v>457005300030</v>
      </c>
      <c r="K2122">
        <v>615</v>
      </c>
      <c r="L2122" t="s">
        <v>3543</v>
      </c>
      <c r="M2122">
        <v>200109</v>
      </c>
      <c r="O2122">
        <v>0</v>
      </c>
      <c r="P2122" t="s">
        <v>82</v>
      </c>
      <c r="Q2122">
        <v>20310</v>
      </c>
      <c r="S2122">
        <v>0</v>
      </c>
      <c r="V2122" s="22">
        <v>2007853.87</v>
      </c>
    </row>
    <row r="2123" spans="1:22" x14ac:dyDescent="0.3">
      <c r="A2123" t="s">
        <v>3541</v>
      </c>
      <c r="E2123" t="s">
        <v>3544</v>
      </c>
      <c r="H2123" t="s">
        <v>139</v>
      </c>
      <c r="J2123" s="23">
        <v>457009000122</v>
      </c>
      <c r="K2123">
        <v>780</v>
      </c>
      <c r="L2123" t="s">
        <v>3545</v>
      </c>
      <c r="M2123">
        <v>201301</v>
      </c>
      <c r="O2123">
        <v>0</v>
      </c>
      <c r="P2123" t="s">
        <v>82</v>
      </c>
      <c r="Q2123">
        <v>20310</v>
      </c>
      <c r="S2123">
        <v>0</v>
      </c>
      <c r="V2123" s="22">
        <v>51580.42</v>
      </c>
    </row>
    <row r="2124" spans="1:22" x14ac:dyDescent="0.3">
      <c r="A2124" t="s">
        <v>3546</v>
      </c>
      <c r="E2124" t="s">
        <v>3542</v>
      </c>
      <c r="H2124" t="s">
        <v>139</v>
      </c>
      <c r="J2124" s="23">
        <v>557005300030</v>
      </c>
      <c r="K2124">
        <v>615</v>
      </c>
      <c r="L2124" t="s">
        <v>3547</v>
      </c>
      <c r="M2124">
        <v>200109</v>
      </c>
      <c r="O2124">
        <v>0</v>
      </c>
      <c r="P2124" t="s">
        <v>82</v>
      </c>
      <c r="Q2124" t="s">
        <v>124</v>
      </c>
      <c r="S2124">
        <v>0</v>
      </c>
      <c r="V2124" s="22">
        <v>221676</v>
      </c>
    </row>
    <row r="2125" spans="1:22" x14ac:dyDescent="0.3">
      <c r="A2125" t="s">
        <v>3546</v>
      </c>
      <c r="E2125" t="s">
        <v>3548</v>
      </c>
      <c r="H2125" t="s">
        <v>139</v>
      </c>
      <c r="J2125" s="23">
        <v>557009000122</v>
      </c>
      <c r="K2125">
        <v>780</v>
      </c>
      <c r="L2125" t="s">
        <v>3549</v>
      </c>
      <c r="M2125">
        <v>201306</v>
      </c>
      <c r="O2125">
        <v>0</v>
      </c>
      <c r="P2125" t="s">
        <v>82</v>
      </c>
      <c r="Q2125" t="s">
        <v>124</v>
      </c>
      <c r="S2125">
        <v>0</v>
      </c>
      <c r="V2125" s="22">
        <v>5692.99</v>
      </c>
    </row>
    <row r="2126" spans="1:22" x14ac:dyDescent="0.3">
      <c r="A2126" t="s">
        <v>3550</v>
      </c>
      <c r="E2126" t="s">
        <v>241</v>
      </c>
      <c r="H2126" t="s">
        <v>127</v>
      </c>
      <c r="J2126" s="23">
        <v>452008600212</v>
      </c>
      <c r="K2126">
        <v>763</v>
      </c>
      <c r="L2126" t="s">
        <v>3551</v>
      </c>
      <c r="M2126">
        <v>201110</v>
      </c>
      <c r="O2126">
        <v>0</v>
      </c>
      <c r="P2126" t="s">
        <v>82</v>
      </c>
      <c r="Q2126">
        <v>20310</v>
      </c>
      <c r="S2126">
        <v>0</v>
      </c>
      <c r="V2126" s="22">
        <v>17105.330000000002</v>
      </c>
    </row>
    <row r="2127" spans="1:22" x14ac:dyDescent="0.3">
      <c r="A2127" t="s">
        <v>3552</v>
      </c>
      <c r="E2127" t="s">
        <v>241</v>
      </c>
      <c r="H2127" t="s">
        <v>127</v>
      </c>
      <c r="J2127" s="23">
        <v>452008600188</v>
      </c>
      <c r="K2127">
        <v>752</v>
      </c>
      <c r="L2127" t="s">
        <v>3553</v>
      </c>
      <c r="M2127">
        <v>201110</v>
      </c>
      <c r="O2127">
        <v>0</v>
      </c>
      <c r="P2127" t="s">
        <v>82</v>
      </c>
      <c r="Q2127">
        <v>20310</v>
      </c>
      <c r="S2127">
        <v>0</v>
      </c>
      <c r="V2127" s="22">
        <v>20035</v>
      </c>
    </row>
    <row r="2128" spans="1:22" x14ac:dyDescent="0.3">
      <c r="A2128" t="s">
        <v>3554</v>
      </c>
      <c r="E2128" t="s">
        <v>241</v>
      </c>
      <c r="H2128" t="s">
        <v>127</v>
      </c>
      <c r="J2128" s="23">
        <v>452008600211</v>
      </c>
      <c r="K2128">
        <v>768</v>
      </c>
      <c r="L2128" t="s">
        <v>3555</v>
      </c>
      <c r="M2128">
        <v>201012</v>
      </c>
      <c r="O2128">
        <v>0</v>
      </c>
      <c r="P2128" t="s">
        <v>82</v>
      </c>
      <c r="Q2128">
        <v>20310</v>
      </c>
      <c r="S2128">
        <v>0</v>
      </c>
      <c r="V2128" s="22">
        <v>4299.92</v>
      </c>
    </row>
    <row r="2129" spans="1:22" x14ac:dyDescent="0.3">
      <c r="A2129" t="s">
        <v>3556</v>
      </c>
      <c r="E2129" t="s">
        <v>241</v>
      </c>
      <c r="H2129" t="s">
        <v>139</v>
      </c>
      <c r="J2129" s="23">
        <v>452008600213</v>
      </c>
      <c r="K2129">
        <v>763</v>
      </c>
      <c r="L2129" t="s">
        <v>3557</v>
      </c>
      <c r="M2129">
        <v>201111</v>
      </c>
      <c r="O2129">
        <v>0</v>
      </c>
      <c r="P2129" t="s">
        <v>82</v>
      </c>
      <c r="Q2129">
        <v>20310</v>
      </c>
      <c r="S2129">
        <v>0</v>
      </c>
      <c r="V2129" s="22">
        <v>694406.38</v>
      </c>
    </row>
    <row r="2130" spans="1:22" x14ac:dyDescent="0.3">
      <c r="A2130" t="s">
        <v>3558</v>
      </c>
      <c r="E2130" t="s">
        <v>241</v>
      </c>
      <c r="H2130" t="s">
        <v>139</v>
      </c>
      <c r="J2130" s="23">
        <v>452008600217</v>
      </c>
      <c r="K2130">
        <v>763</v>
      </c>
      <c r="L2130" t="s">
        <v>3559</v>
      </c>
      <c r="M2130">
        <v>201301</v>
      </c>
      <c r="O2130">
        <v>0</v>
      </c>
      <c r="P2130" t="s">
        <v>82</v>
      </c>
      <c r="Q2130">
        <v>20310</v>
      </c>
      <c r="S2130">
        <v>0</v>
      </c>
      <c r="V2130" s="22">
        <v>23537.919999999998</v>
      </c>
    </row>
    <row r="2131" spans="1:22" x14ac:dyDescent="0.3">
      <c r="A2131" t="s">
        <v>3560</v>
      </c>
      <c r="E2131" t="s">
        <v>241</v>
      </c>
      <c r="H2131" t="s">
        <v>139</v>
      </c>
      <c r="J2131" s="23">
        <v>452008600219</v>
      </c>
      <c r="K2131">
        <v>752</v>
      </c>
      <c r="L2131" t="s">
        <v>3561</v>
      </c>
      <c r="M2131">
        <v>201310</v>
      </c>
      <c r="O2131">
        <v>0</v>
      </c>
      <c r="P2131" t="s">
        <v>82</v>
      </c>
      <c r="Q2131">
        <v>20310</v>
      </c>
      <c r="S2131">
        <v>0</v>
      </c>
      <c r="V2131" s="22">
        <v>66010.679999999993</v>
      </c>
    </row>
    <row r="2132" spans="1:22" x14ac:dyDescent="0.3">
      <c r="A2132" t="s">
        <v>3562</v>
      </c>
      <c r="E2132" t="s">
        <v>191</v>
      </c>
      <c r="H2132" t="s">
        <v>139</v>
      </c>
      <c r="J2132" s="23">
        <v>452008600230</v>
      </c>
      <c r="K2132">
        <v>768</v>
      </c>
      <c r="L2132" t="s">
        <v>3563</v>
      </c>
      <c r="M2132">
        <v>201401</v>
      </c>
      <c r="O2132">
        <v>0</v>
      </c>
      <c r="P2132" t="s">
        <v>82</v>
      </c>
      <c r="Q2132">
        <v>20310</v>
      </c>
      <c r="S2132">
        <v>0</v>
      </c>
      <c r="V2132" s="22">
        <v>33258.1</v>
      </c>
    </row>
    <row r="2133" spans="1:22" x14ac:dyDescent="0.3">
      <c r="A2133" t="s">
        <v>3562</v>
      </c>
      <c r="E2133" t="s">
        <v>191</v>
      </c>
      <c r="H2133" t="s">
        <v>139</v>
      </c>
      <c r="J2133" s="23">
        <v>552008600230</v>
      </c>
      <c r="K2133">
        <v>768</v>
      </c>
      <c r="L2133" t="s">
        <v>3564</v>
      </c>
      <c r="M2133">
        <v>201401</v>
      </c>
      <c r="O2133">
        <v>0</v>
      </c>
      <c r="P2133" t="s">
        <v>82</v>
      </c>
      <c r="Q2133" t="s">
        <v>124</v>
      </c>
      <c r="S2133">
        <v>0</v>
      </c>
      <c r="V2133" s="22">
        <v>8241.9</v>
      </c>
    </row>
    <row r="2134" spans="1:22" x14ac:dyDescent="0.3">
      <c r="A2134" t="s">
        <v>3565</v>
      </c>
      <c r="E2134" t="s">
        <v>1068</v>
      </c>
      <c r="H2134" t="s">
        <v>1069</v>
      </c>
      <c r="J2134" s="23">
        <v>553007000279</v>
      </c>
      <c r="K2134">
        <v>910</v>
      </c>
      <c r="L2134" t="s">
        <v>3566</v>
      </c>
      <c r="M2134">
        <v>200909</v>
      </c>
      <c r="O2134">
        <v>0</v>
      </c>
      <c r="P2134" t="s">
        <v>67</v>
      </c>
      <c r="Q2134" t="s">
        <v>124</v>
      </c>
      <c r="S2134">
        <v>0</v>
      </c>
      <c r="V2134" s="22">
        <v>212189.83</v>
      </c>
    </row>
    <row r="2135" spans="1:22" x14ac:dyDescent="0.3">
      <c r="A2135" t="s">
        <v>3567</v>
      </c>
      <c r="E2135" t="s">
        <v>1625</v>
      </c>
      <c r="H2135" t="s">
        <v>3568</v>
      </c>
      <c r="J2135" s="23">
        <v>553006200282</v>
      </c>
      <c r="K2135">
        <v>910</v>
      </c>
      <c r="L2135" t="s">
        <v>3569</v>
      </c>
      <c r="M2135">
        <v>200909</v>
      </c>
      <c r="O2135">
        <v>0</v>
      </c>
      <c r="P2135" t="s">
        <v>53</v>
      </c>
      <c r="Q2135" t="s">
        <v>124</v>
      </c>
      <c r="S2135">
        <v>0</v>
      </c>
      <c r="V2135" s="22">
        <v>7592.21</v>
      </c>
    </row>
    <row r="2136" spans="1:22" x14ac:dyDescent="0.3">
      <c r="A2136" t="s">
        <v>3570</v>
      </c>
      <c r="E2136" t="s">
        <v>3571</v>
      </c>
      <c r="H2136" t="s">
        <v>3572</v>
      </c>
      <c r="J2136" s="23">
        <v>553005300280</v>
      </c>
      <c r="K2136">
        <v>910</v>
      </c>
      <c r="L2136" t="s">
        <v>3573</v>
      </c>
      <c r="M2136">
        <v>200909</v>
      </c>
      <c r="O2136">
        <v>0</v>
      </c>
      <c r="P2136" t="s">
        <v>22</v>
      </c>
      <c r="Q2136" t="s">
        <v>124</v>
      </c>
      <c r="S2136">
        <v>0</v>
      </c>
      <c r="V2136" s="22">
        <v>90512.42</v>
      </c>
    </row>
    <row r="2137" spans="1:22" x14ac:dyDescent="0.3">
      <c r="A2137" t="s">
        <v>3570</v>
      </c>
      <c r="E2137" t="s">
        <v>3571</v>
      </c>
      <c r="H2137" t="s">
        <v>3572</v>
      </c>
      <c r="J2137" s="23">
        <v>553005300283</v>
      </c>
      <c r="K2137">
        <v>910</v>
      </c>
      <c r="L2137" t="s">
        <v>3574</v>
      </c>
      <c r="M2137">
        <v>200909</v>
      </c>
      <c r="O2137">
        <v>0</v>
      </c>
      <c r="P2137" t="s">
        <v>22</v>
      </c>
      <c r="Q2137" t="s">
        <v>124</v>
      </c>
      <c r="S2137">
        <v>0</v>
      </c>
      <c r="V2137" s="22">
        <v>15152.89</v>
      </c>
    </row>
    <row r="2138" spans="1:22" x14ac:dyDescent="0.3">
      <c r="A2138" t="s">
        <v>3570</v>
      </c>
      <c r="E2138" t="s">
        <v>3571</v>
      </c>
      <c r="H2138" t="s">
        <v>3572</v>
      </c>
      <c r="J2138" s="23">
        <v>553005300284</v>
      </c>
      <c r="K2138">
        <v>910</v>
      </c>
      <c r="L2138" t="s">
        <v>3575</v>
      </c>
      <c r="M2138">
        <v>200909</v>
      </c>
      <c r="O2138">
        <v>0</v>
      </c>
      <c r="P2138" t="s">
        <v>22</v>
      </c>
      <c r="Q2138" t="s">
        <v>124</v>
      </c>
      <c r="S2138">
        <v>0</v>
      </c>
      <c r="V2138" s="22">
        <v>32385.83</v>
      </c>
    </row>
    <row r="2139" spans="1:22" x14ac:dyDescent="0.3">
      <c r="A2139" t="s">
        <v>3570</v>
      </c>
      <c r="E2139" t="s">
        <v>3571</v>
      </c>
      <c r="H2139" t="s">
        <v>3572</v>
      </c>
      <c r="J2139" s="23">
        <v>553005300285</v>
      </c>
      <c r="K2139">
        <v>910</v>
      </c>
      <c r="L2139" t="s">
        <v>3576</v>
      </c>
      <c r="M2139">
        <v>200909</v>
      </c>
      <c r="O2139">
        <v>0</v>
      </c>
      <c r="P2139" t="s">
        <v>22</v>
      </c>
      <c r="Q2139" t="s">
        <v>124</v>
      </c>
      <c r="S2139">
        <v>0</v>
      </c>
      <c r="V2139" s="22">
        <v>28306.99</v>
      </c>
    </row>
    <row r="2140" spans="1:22" x14ac:dyDescent="0.3">
      <c r="A2140" t="s">
        <v>3570</v>
      </c>
      <c r="E2140" t="s">
        <v>3571</v>
      </c>
      <c r="H2140" t="s">
        <v>3572</v>
      </c>
      <c r="J2140" s="23">
        <v>553005300286</v>
      </c>
      <c r="K2140">
        <v>910</v>
      </c>
      <c r="L2140" t="s">
        <v>3577</v>
      </c>
      <c r="M2140">
        <v>200909</v>
      </c>
      <c r="O2140">
        <v>0</v>
      </c>
      <c r="P2140" t="s">
        <v>22</v>
      </c>
      <c r="Q2140" t="s">
        <v>124</v>
      </c>
      <c r="S2140">
        <v>0</v>
      </c>
      <c r="V2140" s="22">
        <v>2141.8200000000002</v>
      </c>
    </row>
    <row r="2141" spans="1:22" x14ac:dyDescent="0.3">
      <c r="A2141" t="s">
        <v>3570</v>
      </c>
      <c r="E2141" t="s">
        <v>3571</v>
      </c>
      <c r="H2141" t="s">
        <v>3572</v>
      </c>
      <c r="J2141" s="23">
        <v>553005300287</v>
      </c>
      <c r="K2141">
        <v>910</v>
      </c>
      <c r="L2141" t="s">
        <v>3578</v>
      </c>
      <c r="M2141">
        <v>200909</v>
      </c>
      <c r="O2141">
        <v>0</v>
      </c>
      <c r="P2141" t="s">
        <v>22</v>
      </c>
      <c r="Q2141" t="s">
        <v>124</v>
      </c>
      <c r="S2141">
        <v>0</v>
      </c>
      <c r="V2141" s="22">
        <v>46621.67</v>
      </c>
    </row>
    <row r="2142" spans="1:22" x14ac:dyDescent="0.3">
      <c r="A2142" t="s">
        <v>3579</v>
      </c>
      <c r="E2142" t="s">
        <v>1068</v>
      </c>
      <c r="H2142" t="s">
        <v>1069</v>
      </c>
      <c r="J2142" s="23">
        <v>456007000050</v>
      </c>
      <c r="K2142">
        <v>615</v>
      </c>
      <c r="L2142" t="s">
        <v>3580</v>
      </c>
      <c r="M2142">
        <v>200712</v>
      </c>
      <c r="O2142">
        <v>0</v>
      </c>
      <c r="P2142" t="s">
        <v>67</v>
      </c>
      <c r="Q2142">
        <v>20310</v>
      </c>
      <c r="S2142">
        <v>0</v>
      </c>
      <c r="U2142" t="s">
        <v>132</v>
      </c>
      <c r="V2142" s="22">
        <v>218289.02</v>
      </c>
    </row>
    <row r="2143" spans="1:22" x14ac:dyDescent="0.3">
      <c r="A2143" t="s">
        <v>3579</v>
      </c>
      <c r="E2143" t="s">
        <v>1068</v>
      </c>
      <c r="H2143" t="s">
        <v>1069</v>
      </c>
      <c r="J2143" s="23">
        <v>556007000050</v>
      </c>
      <c r="K2143">
        <v>615</v>
      </c>
      <c r="L2143" t="s">
        <v>3581</v>
      </c>
      <c r="M2143">
        <v>200712</v>
      </c>
      <c r="O2143">
        <v>0</v>
      </c>
      <c r="P2143" t="s">
        <v>67</v>
      </c>
      <c r="Q2143" t="s">
        <v>124</v>
      </c>
      <c r="S2143">
        <v>0</v>
      </c>
      <c r="U2143" t="s">
        <v>132</v>
      </c>
      <c r="V2143" s="22">
        <v>53960.94</v>
      </c>
    </row>
    <row r="2144" spans="1:22" x14ac:dyDescent="0.3">
      <c r="A2144" t="s">
        <v>3582</v>
      </c>
      <c r="E2144" t="s">
        <v>838</v>
      </c>
      <c r="H2144" t="s">
        <v>1069</v>
      </c>
      <c r="J2144" s="23">
        <v>457007000135</v>
      </c>
      <c r="K2144">
        <v>780</v>
      </c>
      <c r="L2144" t="s">
        <v>3583</v>
      </c>
      <c r="M2144">
        <v>201412</v>
      </c>
      <c r="O2144">
        <v>0</v>
      </c>
      <c r="P2144" t="s">
        <v>67</v>
      </c>
      <c r="Q2144">
        <v>20310</v>
      </c>
      <c r="S2144">
        <v>0</v>
      </c>
      <c r="V2144" s="22">
        <v>91879.55</v>
      </c>
    </row>
    <row r="2145" spans="1:22" x14ac:dyDescent="0.3">
      <c r="A2145" t="s">
        <v>3582</v>
      </c>
      <c r="E2145" t="s">
        <v>838</v>
      </c>
      <c r="H2145" t="s">
        <v>1069</v>
      </c>
      <c r="J2145" s="23">
        <v>557007000135</v>
      </c>
      <c r="K2145">
        <v>780</v>
      </c>
      <c r="L2145" t="s">
        <v>3584</v>
      </c>
      <c r="M2145">
        <v>201412</v>
      </c>
      <c r="O2145">
        <v>0</v>
      </c>
      <c r="P2145" t="s">
        <v>67</v>
      </c>
      <c r="Q2145" t="s">
        <v>124</v>
      </c>
      <c r="S2145">
        <v>0</v>
      </c>
      <c r="V2145" s="22">
        <v>10095.530000000001</v>
      </c>
    </row>
    <row r="2146" spans="1:22" x14ac:dyDescent="0.3">
      <c r="A2146" t="s">
        <v>3585</v>
      </c>
      <c r="E2146" t="s">
        <v>3586</v>
      </c>
      <c r="H2146" t="s">
        <v>1069</v>
      </c>
      <c r="J2146" s="23">
        <v>457007000096</v>
      </c>
      <c r="K2146">
        <v>780</v>
      </c>
      <c r="L2146" t="s">
        <v>3587</v>
      </c>
      <c r="M2146">
        <v>201211</v>
      </c>
      <c r="O2146">
        <v>0</v>
      </c>
      <c r="P2146" t="s">
        <v>67</v>
      </c>
      <c r="Q2146">
        <v>20310</v>
      </c>
      <c r="S2146">
        <v>0</v>
      </c>
      <c r="V2146" s="22">
        <v>28872.45</v>
      </c>
    </row>
    <row r="2147" spans="1:22" x14ac:dyDescent="0.3">
      <c r="A2147" t="s">
        <v>3585</v>
      </c>
      <c r="E2147" t="s">
        <v>3586</v>
      </c>
      <c r="H2147" t="s">
        <v>1069</v>
      </c>
      <c r="J2147" s="23">
        <v>557007000096</v>
      </c>
      <c r="K2147">
        <v>780</v>
      </c>
      <c r="L2147" t="s">
        <v>3588</v>
      </c>
      <c r="M2147">
        <v>201211</v>
      </c>
      <c r="O2147">
        <v>0</v>
      </c>
      <c r="P2147" t="s">
        <v>67</v>
      </c>
      <c r="Q2147" t="s">
        <v>124</v>
      </c>
      <c r="S2147">
        <v>0</v>
      </c>
      <c r="V2147" s="22">
        <v>3186.68</v>
      </c>
    </row>
    <row r="2148" spans="1:22" x14ac:dyDescent="0.3">
      <c r="A2148" t="s">
        <v>3589</v>
      </c>
      <c r="E2148" t="s">
        <v>3590</v>
      </c>
      <c r="H2148" t="s">
        <v>1069</v>
      </c>
      <c r="J2148" s="23">
        <v>453007000055</v>
      </c>
      <c r="K2148">
        <v>910</v>
      </c>
      <c r="L2148" t="s">
        <v>3591</v>
      </c>
      <c r="M2148">
        <v>200101</v>
      </c>
      <c r="O2148">
        <v>0</v>
      </c>
      <c r="P2148" t="s">
        <v>67</v>
      </c>
      <c r="Q2148">
        <v>20310</v>
      </c>
      <c r="S2148">
        <v>0</v>
      </c>
      <c r="V2148" s="22">
        <v>1116.42</v>
      </c>
    </row>
    <row r="2149" spans="1:22" x14ac:dyDescent="0.3">
      <c r="A2149" t="s">
        <v>3592</v>
      </c>
      <c r="E2149" t="s">
        <v>3593</v>
      </c>
      <c r="H2149" t="s">
        <v>1069</v>
      </c>
      <c r="J2149" s="23">
        <v>450007000041</v>
      </c>
      <c r="K2149">
        <v>2001</v>
      </c>
      <c r="L2149" t="s">
        <v>3594</v>
      </c>
      <c r="M2149">
        <v>200110</v>
      </c>
      <c r="O2149">
        <v>0</v>
      </c>
      <c r="P2149" t="s">
        <v>67</v>
      </c>
      <c r="Q2149">
        <v>20310</v>
      </c>
      <c r="S2149">
        <v>0</v>
      </c>
      <c r="V2149" s="22">
        <v>232401</v>
      </c>
    </row>
    <row r="2150" spans="1:22" x14ac:dyDescent="0.3">
      <c r="A2150" t="s">
        <v>3592</v>
      </c>
      <c r="E2150" t="s">
        <v>3595</v>
      </c>
      <c r="H2150" t="s">
        <v>1069</v>
      </c>
      <c r="J2150" s="23">
        <v>453007000003</v>
      </c>
      <c r="K2150">
        <v>910</v>
      </c>
      <c r="L2150" t="s">
        <v>3596</v>
      </c>
      <c r="M2150">
        <v>199209</v>
      </c>
      <c r="O2150">
        <v>0</v>
      </c>
      <c r="P2150" t="s">
        <v>67</v>
      </c>
      <c r="Q2150">
        <v>20310</v>
      </c>
      <c r="S2150">
        <v>0</v>
      </c>
      <c r="V2150" s="22">
        <v>592161.66</v>
      </c>
    </row>
    <row r="2151" spans="1:22" x14ac:dyDescent="0.3">
      <c r="A2151" t="s">
        <v>3592</v>
      </c>
      <c r="E2151" t="s">
        <v>1068</v>
      </c>
      <c r="H2151" t="s">
        <v>1069</v>
      </c>
      <c r="J2151" s="23">
        <v>456007000012</v>
      </c>
      <c r="K2151">
        <v>615</v>
      </c>
      <c r="L2151" t="s">
        <v>3597</v>
      </c>
      <c r="M2151">
        <v>199209</v>
      </c>
      <c r="O2151">
        <v>0</v>
      </c>
      <c r="P2151" t="s">
        <v>67</v>
      </c>
      <c r="Q2151">
        <v>20310</v>
      </c>
      <c r="S2151">
        <v>1</v>
      </c>
      <c r="U2151" t="s">
        <v>132</v>
      </c>
      <c r="V2151" s="22">
        <v>798838.64</v>
      </c>
    </row>
    <row r="2152" spans="1:22" x14ac:dyDescent="0.3">
      <c r="A2152" t="s">
        <v>3592</v>
      </c>
      <c r="E2152" t="s">
        <v>1068</v>
      </c>
      <c r="H2152" t="s">
        <v>1069</v>
      </c>
      <c r="J2152" s="23">
        <v>456007000047</v>
      </c>
      <c r="K2152">
        <v>615</v>
      </c>
      <c r="L2152" t="s">
        <v>3598</v>
      </c>
      <c r="M2152">
        <v>200611</v>
      </c>
      <c r="O2152">
        <v>0</v>
      </c>
      <c r="P2152" t="s">
        <v>67</v>
      </c>
      <c r="Q2152">
        <v>20310</v>
      </c>
      <c r="S2152">
        <v>0</v>
      </c>
      <c r="U2152" t="s">
        <v>132</v>
      </c>
      <c r="V2152" s="22">
        <v>274657.45</v>
      </c>
    </row>
    <row r="2153" spans="1:22" x14ac:dyDescent="0.3">
      <c r="A2153" t="s">
        <v>3592</v>
      </c>
      <c r="E2153" t="s">
        <v>3593</v>
      </c>
      <c r="H2153" t="s">
        <v>1069</v>
      </c>
      <c r="J2153" s="23">
        <v>550007000041</v>
      </c>
      <c r="K2153">
        <v>2001</v>
      </c>
      <c r="L2153" t="s">
        <v>3599</v>
      </c>
      <c r="M2153">
        <v>200110</v>
      </c>
      <c r="O2153">
        <v>0</v>
      </c>
      <c r="P2153" t="s">
        <v>67</v>
      </c>
      <c r="Q2153" t="s">
        <v>124</v>
      </c>
      <c r="S2153">
        <v>0</v>
      </c>
      <c r="V2153" s="22">
        <v>57599</v>
      </c>
    </row>
    <row r="2154" spans="1:22" x14ac:dyDescent="0.3">
      <c r="A2154" t="s">
        <v>3592</v>
      </c>
      <c r="E2154" t="s">
        <v>3595</v>
      </c>
      <c r="H2154" t="s">
        <v>1069</v>
      </c>
      <c r="J2154" s="23">
        <v>553007000003</v>
      </c>
      <c r="K2154">
        <v>910</v>
      </c>
      <c r="L2154" t="s">
        <v>3600</v>
      </c>
      <c r="M2154">
        <v>199209</v>
      </c>
      <c r="O2154">
        <v>0</v>
      </c>
      <c r="P2154" t="s">
        <v>67</v>
      </c>
      <c r="Q2154" t="s">
        <v>124</v>
      </c>
      <c r="S2154">
        <v>0</v>
      </c>
      <c r="V2154" s="22">
        <v>357756</v>
      </c>
    </row>
    <row r="2155" spans="1:22" x14ac:dyDescent="0.3">
      <c r="A2155" t="s">
        <v>3592</v>
      </c>
      <c r="E2155" t="s">
        <v>1068</v>
      </c>
      <c r="H2155" t="s">
        <v>1069</v>
      </c>
      <c r="J2155" s="23">
        <v>556007000012</v>
      </c>
      <c r="K2155">
        <v>615</v>
      </c>
      <c r="L2155" t="s">
        <v>3601</v>
      </c>
      <c r="M2155">
        <v>199209</v>
      </c>
      <c r="O2155">
        <v>0</v>
      </c>
      <c r="P2155" t="s">
        <v>67</v>
      </c>
      <c r="Q2155" t="s">
        <v>124</v>
      </c>
      <c r="S2155">
        <v>1</v>
      </c>
      <c r="U2155" t="s">
        <v>132</v>
      </c>
      <c r="V2155" s="22">
        <v>197988</v>
      </c>
    </row>
    <row r="2156" spans="1:22" x14ac:dyDescent="0.3">
      <c r="A2156" t="s">
        <v>3592</v>
      </c>
      <c r="E2156" t="s">
        <v>1068</v>
      </c>
      <c r="H2156" t="s">
        <v>1069</v>
      </c>
      <c r="J2156" s="23">
        <v>556007000047</v>
      </c>
      <c r="K2156">
        <v>615</v>
      </c>
      <c r="L2156" t="s">
        <v>3602</v>
      </c>
      <c r="M2156">
        <v>200611</v>
      </c>
      <c r="O2156">
        <v>0</v>
      </c>
      <c r="P2156" t="s">
        <v>67</v>
      </c>
      <c r="Q2156" t="s">
        <v>124</v>
      </c>
      <c r="S2156">
        <v>0</v>
      </c>
      <c r="U2156" t="s">
        <v>132</v>
      </c>
      <c r="V2156" s="22">
        <v>68072</v>
      </c>
    </row>
    <row r="2157" spans="1:22" x14ac:dyDescent="0.3">
      <c r="A2157" t="s">
        <v>3603</v>
      </c>
      <c r="E2157" t="s">
        <v>1068</v>
      </c>
      <c r="H2157" t="s">
        <v>1069</v>
      </c>
      <c r="J2157" s="23">
        <v>456007000012</v>
      </c>
      <c r="K2157">
        <v>80</v>
      </c>
      <c r="L2157" t="s">
        <v>3604</v>
      </c>
      <c r="M2157">
        <v>199404</v>
      </c>
      <c r="O2157">
        <v>0</v>
      </c>
      <c r="P2157" t="s">
        <v>67</v>
      </c>
      <c r="Q2157">
        <v>20310</v>
      </c>
      <c r="S2157">
        <v>1</v>
      </c>
      <c r="U2157" t="s">
        <v>132</v>
      </c>
      <c r="V2157" s="22">
        <v>90724.68</v>
      </c>
    </row>
    <row r="2158" spans="1:22" x14ac:dyDescent="0.3">
      <c r="A2158" t="s">
        <v>3603</v>
      </c>
      <c r="E2158" t="s">
        <v>1068</v>
      </c>
      <c r="H2158" t="s">
        <v>1069</v>
      </c>
      <c r="J2158" s="23">
        <v>556007000012</v>
      </c>
      <c r="K2158">
        <v>80</v>
      </c>
      <c r="L2158" t="s">
        <v>3605</v>
      </c>
      <c r="M2158">
        <v>199404</v>
      </c>
      <c r="O2158">
        <v>0</v>
      </c>
      <c r="P2158" t="s">
        <v>67</v>
      </c>
      <c r="Q2158" t="s">
        <v>124</v>
      </c>
      <c r="S2158">
        <v>1</v>
      </c>
      <c r="U2158" t="s">
        <v>132</v>
      </c>
      <c r="V2158" s="22">
        <v>22485</v>
      </c>
    </row>
    <row r="2159" spans="1:22" x14ac:dyDescent="0.3">
      <c r="A2159" t="s">
        <v>3606</v>
      </c>
      <c r="E2159" t="s">
        <v>1068</v>
      </c>
      <c r="H2159" t="s">
        <v>1069</v>
      </c>
      <c r="J2159" s="23">
        <v>456007000012</v>
      </c>
      <c r="K2159">
        <v>5</v>
      </c>
      <c r="L2159" t="s">
        <v>3607</v>
      </c>
      <c r="M2159">
        <v>199209</v>
      </c>
      <c r="O2159">
        <v>0</v>
      </c>
      <c r="P2159" t="s">
        <v>67</v>
      </c>
      <c r="Q2159">
        <v>20310</v>
      </c>
      <c r="S2159">
        <v>1</v>
      </c>
      <c r="U2159" t="s">
        <v>132</v>
      </c>
      <c r="V2159" s="22">
        <v>77114.87</v>
      </c>
    </row>
    <row r="2160" spans="1:22" x14ac:dyDescent="0.3">
      <c r="A2160" t="s">
        <v>3606</v>
      </c>
      <c r="E2160" t="s">
        <v>1068</v>
      </c>
      <c r="H2160" t="s">
        <v>1069</v>
      </c>
      <c r="J2160" s="23">
        <v>556007000012</v>
      </c>
      <c r="K2160">
        <v>5</v>
      </c>
      <c r="L2160" t="s">
        <v>3608</v>
      </c>
      <c r="M2160">
        <v>199209</v>
      </c>
      <c r="O2160">
        <v>0</v>
      </c>
      <c r="P2160" t="s">
        <v>67</v>
      </c>
      <c r="Q2160" t="s">
        <v>124</v>
      </c>
      <c r="S2160">
        <v>1</v>
      </c>
      <c r="U2160" t="s">
        <v>132</v>
      </c>
      <c r="V2160" s="22">
        <v>19112</v>
      </c>
    </row>
    <row r="2161" spans="1:22" x14ac:dyDescent="0.3">
      <c r="A2161" t="s">
        <v>3609</v>
      </c>
      <c r="E2161" t="s">
        <v>3610</v>
      </c>
      <c r="J2161" s="23">
        <v>458007000001</v>
      </c>
      <c r="K2161">
        <v>1093</v>
      </c>
      <c r="L2161" t="s">
        <v>3611</v>
      </c>
      <c r="M2161">
        <v>199303</v>
      </c>
      <c r="O2161">
        <v>0</v>
      </c>
      <c r="P2161" t="s">
        <v>67</v>
      </c>
      <c r="Q2161">
        <v>20310</v>
      </c>
      <c r="S2161" s="101">
        <v>28670</v>
      </c>
      <c r="U2161" t="s">
        <v>317</v>
      </c>
      <c r="V2161" s="22">
        <v>1554280.67</v>
      </c>
    </row>
    <row r="2162" spans="1:22" x14ac:dyDescent="0.3">
      <c r="A2162" t="s">
        <v>3609</v>
      </c>
      <c r="J2162" s="23">
        <v>458007000001</v>
      </c>
      <c r="K2162">
        <v>2001</v>
      </c>
      <c r="L2162" t="s">
        <v>3612</v>
      </c>
      <c r="M2162">
        <v>200110</v>
      </c>
      <c r="O2162">
        <v>0</v>
      </c>
      <c r="P2162" t="s">
        <v>67</v>
      </c>
      <c r="Q2162">
        <v>20310</v>
      </c>
      <c r="S2162" s="101">
        <v>7330</v>
      </c>
      <c r="U2162" t="s">
        <v>317</v>
      </c>
      <c r="V2162" s="22">
        <v>366117.92</v>
      </c>
    </row>
    <row r="2163" spans="1:22" x14ac:dyDescent="0.3">
      <c r="A2163" t="s">
        <v>3609</v>
      </c>
      <c r="E2163" t="s">
        <v>3613</v>
      </c>
      <c r="J2163" s="23">
        <v>558007000001</v>
      </c>
      <c r="K2163">
        <v>1093</v>
      </c>
      <c r="L2163" t="s">
        <v>3614</v>
      </c>
      <c r="M2163">
        <v>199303</v>
      </c>
      <c r="O2163">
        <v>0</v>
      </c>
      <c r="P2163" t="s">
        <v>67</v>
      </c>
      <c r="Q2163" t="s">
        <v>124</v>
      </c>
      <c r="S2163" s="101">
        <v>28670</v>
      </c>
      <c r="U2163" t="s">
        <v>317</v>
      </c>
      <c r="V2163" s="22">
        <v>939022</v>
      </c>
    </row>
    <row r="2164" spans="1:22" x14ac:dyDescent="0.3">
      <c r="A2164" t="s">
        <v>3609</v>
      </c>
      <c r="J2164" s="23">
        <v>558007000001</v>
      </c>
      <c r="K2164">
        <v>2001</v>
      </c>
      <c r="L2164" t="s">
        <v>3615</v>
      </c>
      <c r="M2164">
        <v>200110</v>
      </c>
      <c r="O2164">
        <v>0</v>
      </c>
      <c r="P2164" t="s">
        <v>67</v>
      </c>
      <c r="Q2164" t="s">
        <v>124</v>
      </c>
      <c r="S2164" s="101">
        <v>7330</v>
      </c>
      <c r="U2164" t="s">
        <v>317</v>
      </c>
      <c r="V2164" s="22">
        <v>221191</v>
      </c>
    </row>
    <row r="2165" spans="1:22" x14ac:dyDescent="0.3">
      <c r="A2165" t="s">
        <v>3616</v>
      </c>
      <c r="J2165" s="23">
        <v>458007000001</v>
      </c>
      <c r="K2165">
        <v>2015</v>
      </c>
      <c r="L2165" t="s">
        <v>3617</v>
      </c>
      <c r="M2165">
        <v>201512</v>
      </c>
      <c r="O2165">
        <v>0</v>
      </c>
      <c r="P2165" t="s">
        <v>67</v>
      </c>
      <c r="Q2165">
        <v>20310</v>
      </c>
      <c r="S2165" s="101">
        <v>1300</v>
      </c>
      <c r="U2165" t="s">
        <v>317</v>
      </c>
      <c r="V2165" s="22">
        <v>160479.25</v>
      </c>
    </row>
    <row r="2166" spans="1:22" x14ac:dyDescent="0.3">
      <c r="A2166" t="s">
        <v>3616</v>
      </c>
      <c r="J2166" s="23">
        <v>558007000001</v>
      </c>
      <c r="K2166">
        <v>2015</v>
      </c>
      <c r="L2166" t="s">
        <v>3618</v>
      </c>
      <c r="M2166">
        <v>201512</v>
      </c>
      <c r="O2166">
        <v>0</v>
      </c>
      <c r="P2166" t="s">
        <v>67</v>
      </c>
      <c r="Q2166" t="s">
        <v>124</v>
      </c>
      <c r="S2166" s="101">
        <v>1300</v>
      </c>
      <c r="U2166" t="s">
        <v>317</v>
      </c>
      <c r="V2166" s="22">
        <v>97111.84</v>
      </c>
    </row>
    <row r="2167" spans="1:22" x14ac:dyDescent="0.3">
      <c r="A2167" t="s">
        <v>3619</v>
      </c>
      <c r="E2167" t="s">
        <v>1068</v>
      </c>
      <c r="H2167" t="s">
        <v>1069</v>
      </c>
      <c r="J2167" s="23">
        <v>456007000012</v>
      </c>
      <c r="K2167">
        <v>82</v>
      </c>
      <c r="L2167" t="s">
        <v>3620</v>
      </c>
      <c r="M2167">
        <v>199209</v>
      </c>
      <c r="O2167">
        <v>0</v>
      </c>
      <c r="P2167" t="s">
        <v>67</v>
      </c>
      <c r="Q2167">
        <v>20310</v>
      </c>
      <c r="S2167">
        <v>1</v>
      </c>
      <c r="U2167" t="s">
        <v>132</v>
      </c>
      <c r="V2167" s="22">
        <v>361155.89</v>
      </c>
    </row>
    <row r="2168" spans="1:22" x14ac:dyDescent="0.3">
      <c r="A2168" t="s">
        <v>3619</v>
      </c>
      <c r="E2168" t="s">
        <v>1068</v>
      </c>
      <c r="H2168" t="s">
        <v>1069</v>
      </c>
      <c r="J2168" s="23">
        <v>556007000012</v>
      </c>
      <c r="K2168">
        <v>82</v>
      </c>
      <c r="L2168" t="s">
        <v>3621</v>
      </c>
      <c r="M2168">
        <v>199209</v>
      </c>
      <c r="O2168">
        <v>0</v>
      </c>
      <c r="P2168" t="s">
        <v>67</v>
      </c>
      <c r="Q2168" t="s">
        <v>124</v>
      </c>
      <c r="S2168">
        <v>1</v>
      </c>
      <c r="U2168" t="s">
        <v>132</v>
      </c>
      <c r="V2168" s="22">
        <v>89511</v>
      </c>
    </row>
    <row r="2169" spans="1:22" x14ac:dyDescent="0.3">
      <c r="A2169" t="s">
        <v>3622</v>
      </c>
      <c r="E2169" t="s">
        <v>1068</v>
      </c>
      <c r="H2169" t="s">
        <v>1069</v>
      </c>
      <c r="J2169" s="23">
        <v>456007000012</v>
      </c>
      <c r="K2169">
        <v>150</v>
      </c>
      <c r="L2169" t="s">
        <v>3623</v>
      </c>
      <c r="M2169">
        <v>199209</v>
      </c>
      <c r="O2169">
        <v>0</v>
      </c>
      <c r="P2169" t="s">
        <v>67</v>
      </c>
      <c r="Q2169">
        <v>20310</v>
      </c>
      <c r="S2169">
        <v>1</v>
      </c>
      <c r="U2169" t="s">
        <v>132</v>
      </c>
      <c r="V2169" s="22">
        <v>221851.31</v>
      </c>
    </row>
    <row r="2170" spans="1:22" x14ac:dyDescent="0.3">
      <c r="A2170" t="s">
        <v>3622</v>
      </c>
      <c r="E2170" t="s">
        <v>1068</v>
      </c>
      <c r="H2170" t="s">
        <v>1069</v>
      </c>
      <c r="J2170" s="23">
        <v>556007000012</v>
      </c>
      <c r="K2170">
        <v>150</v>
      </c>
      <c r="L2170" t="s">
        <v>3624</v>
      </c>
      <c r="M2170">
        <v>199209</v>
      </c>
      <c r="O2170">
        <v>0</v>
      </c>
      <c r="P2170" t="s">
        <v>67</v>
      </c>
      <c r="Q2170" t="s">
        <v>124</v>
      </c>
      <c r="S2170">
        <v>1</v>
      </c>
      <c r="U2170" t="s">
        <v>132</v>
      </c>
      <c r="V2170" s="22">
        <v>54985</v>
      </c>
    </row>
    <row r="2171" spans="1:22" x14ac:dyDescent="0.3">
      <c r="A2171" t="s">
        <v>3625</v>
      </c>
      <c r="E2171" t="s">
        <v>1068</v>
      </c>
      <c r="H2171" t="s">
        <v>1069</v>
      </c>
      <c r="J2171" s="23">
        <v>456007000012</v>
      </c>
      <c r="K2171">
        <v>84</v>
      </c>
      <c r="L2171" t="s">
        <v>3626</v>
      </c>
      <c r="M2171">
        <v>199209</v>
      </c>
      <c r="O2171">
        <v>0</v>
      </c>
      <c r="P2171" t="s">
        <v>67</v>
      </c>
      <c r="Q2171">
        <v>20310</v>
      </c>
      <c r="S2171">
        <v>1</v>
      </c>
      <c r="U2171" t="s">
        <v>132</v>
      </c>
      <c r="V2171" s="22">
        <v>145488.91</v>
      </c>
    </row>
    <row r="2172" spans="1:22" x14ac:dyDescent="0.3">
      <c r="A2172" t="s">
        <v>3625</v>
      </c>
      <c r="E2172" t="s">
        <v>1068</v>
      </c>
      <c r="H2172" t="s">
        <v>1069</v>
      </c>
      <c r="J2172" s="23">
        <v>556007000012</v>
      </c>
      <c r="K2172">
        <v>84</v>
      </c>
      <c r="L2172" t="s">
        <v>3627</v>
      </c>
      <c r="M2172">
        <v>199209</v>
      </c>
      <c r="O2172">
        <v>0</v>
      </c>
      <c r="P2172" t="s">
        <v>67</v>
      </c>
      <c r="Q2172" t="s">
        <v>124</v>
      </c>
      <c r="S2172">
        <v>1</v>
      </c>
      <c r="U2172" t="s">
        <v>132</v>
      </c>
      <c r="V2172" s="22">
        <v>36059</v>
      </c>
    </row>
    <row r="2173" spans="1:22" x14ac:dyDescent="0.3">
      <c r="A2173" t="s">
        <v>3628</v>
      </c>
      <c r="E2173" t="s">
        <v>1068</v>
      </c>
      <c r="H2173" t="s">
        <v>1069</v>
      </c>
      <c r="J2173" s="23">
        <v>456007000012</v>
      </c>
      <c r="K2173">
        <v>190</v>
      </c>
      <c r="L2173" t="s">
        <v>3629</v>
      </c>
      <c r="M2173">
        <v>199209</v>
      </c>
      <c r="O2173">
        <v>0</v>
      </c>
      <c r="P2173" t="s">
        <v>67</v>
      </c>
      <c r="Q2173">
        <v>20310</v>
      </c>
      <c r="S2173">
        <v>1</v>
      </c>
      <c r="U2173" t="s">
        <v>132</v>
      </c>
      <c r="V2173" s="22">
        <v>446666.68</v>
      </c>
    </row>
    <row r="2174" spans="1:22" x14ac:dyDescent="0.3">
      <c r="A2174" t="s">
        <v>3628</v>
      </c>
      <c r="E2174" t="s">
        <v>1068</v>
      </c>
      <c r="H2174" t="s">
        <v>1069</v>
      </c>
      <c r="J2174" s="23">
        <v>556007000012</v>
      </c>
      <c r="K2174">
        <v>190</v>
      </c>
      <c r="L2174" t="s">
        <v>3630</v>
      </c>
      <c r="M2174">
        <v>199209</v>
      </c>
      <c r="O2174">
        <v>0</v>
      </c>
      <c r="P2174" t="s">
        <v>67</v>
      </c>
      <c r="Q2174" t="s">
        <v>124</v>
      </c>
      <c r="S2174">
        <v>1</v>
      </c>
      <c r="U2174" t="s">
        <v>132</v>
      </c>
      <c r="V2174" s="22">
        <v>110704</v>
      </c>
    </row>
    <row r="2175" spans="1:22" x14ac:dyDescent="0.3">
      <c r="A2175" t="s">
        <v>3631</v>
      </c>
      <c r="E2175" t="s">
        <v>1068</v>
      </c>
      <c r="H2175" t="s">
        <v>1069</v>
      </c>
      <c r="J2175" s="23">
        <v>456007000012</v>
      </c>
      <c r="K2175">
        <v>240</v>
      </c>
      <c r="L2175" t="s">
        <v>3632</v>
      </c>
      <c r="M2175">
        <v>199209</v>
      </c>
      <c r="O2175">
        <v>0</v>
      </c>
      <c r="P2175" t="s">
        <v>67</v>
      </c>
      <c r="Q2175">
        <v>20310</v>
      </c>
      <c r="S2175">
        <v>1</v>
      </c>
      <c r="U2175" t="s">
        <v>132</v>
      </c>
      <c r="V2175" s="22">
        <v>44370.26</v>
      </c>
    </row>
    <row r="2176" spans="1:22" x14ac:dyDescent="0.3">
      <c r="A2176" t="s">
        <v>3631</v>
      </c>
      <c r="E2176" t="s">
        <v>1068</v>
      </c>
      <c r="H2176" t="s">
        <v>1069</v>
      </c>
      <c r="J2176" s="23">
        <v>556007000012</v>
      </c>
      <c r="K2176">
        <v>240</v>
      </c>
      <c r="L2176" t="s">
        <v>3633</v>
      </c>
      <c r="M2176">
        <v>199209</v>
      </c>
      <c r="O2176">
        <v>0</v>
      </c>
      <c r="P2176" t="s">
        <v>67</v>
      </c>
      <c r="Q2176" t="s">
        <v>124</v>
      </c>
      <c r="S2176">
        <v>1</v>
      </c>
      <c r="U2176" t="s">
        <v>132</v>
      </c>
      <c r="V2176" s="22">
        <v>10997</v>
      </c>
    </row>
    <row r="2177" spans="1:22" x14ac:dyDescent="0.3">
      <c r="A2177" t="s">
        <v>3634</v>
      </c>
      <c r="H2177" t="s">
        <v>1069</v>
      </c>
      <c r="J2177" s="23">
        <v>455007020294</v>
      </c>
      <c r="K2177">
        <v>1093</v>
      </c>
      <c r="L2177" t="s">
        <v>3635</v>
      </c>
      <c r="M2177">
        <v>199209</v>
      </c>
      <c r="O2177">
        <v>0</v>
      </c>
      <c r="P2177" t="s">
        <v>67</v>
      </c>
      <c r="Q2177">
        <v>20310</v>
      </c>
      <c r="S2177">
        <v>1</v>
      </c>
      <c r="U2177" t="s">
        <v>132</v>
      </c>
      <c r="V2177" s="22">
        <v>7467.73</v>
      </c>
    </row>
    <row r="2178" spans="1:22" x14ac:dyDescent="0.3">
      <c r="A2178" t="s">
        <v>3634</v>
      </c>
      <c r="H2178" t="s">
        <v>1069</v>
      </c>
      <c r="J2178" s="23">
        <v>555007020294</v>
      </c>
      <c r="K2178">
        <v>1093</v>
      </c>
      <c r="L2178" t="s">
        <v>3636</v>
      </c>
      <c r="M2178">
        <v>199209</v>
      </c>
      <c r="O2178">
        <v>0</v>
      </c>
      <c r="P2178" t="s">
        <v>67</v>
      </c>
      <c r="Q2178" t="s">
        <v>124</v>
      </c>
      <c r="S2178">
        <v>1</v>
      </c>
      <c r="U2178" t="s">
        <v>132</v>
      </c>
      <c r="V2178" s="22">
        <v>4511</v>
      </c>
    </row>
    <row r="2179" spans="1:22" x14ac:dyDescent="0.3">
      <c r="A2179" t="s">
        <v>3637</v>
      </c>
      <c r="H2179" t="s">
        <v>1069</v>
      </c>
      <c r="J2179" s="23">
        <v>455007020299</v>
      </c>
      <c r="K2179">
        <v>1093</v>
      </c>
      <c r="L2179" t="s">
        <v>3638</v>
      </c>
      <c r="M2179">
        <v>199209</v>
      </c>
      <c r="O2179">
        <v>0</v>
      </c>
      <c r="P2179" t="s">
        <v>67</v>
      </c>
      <c r="Q2179">
        <v>20310</v>
      </c>
      <c r="S2179">
        <v>1</v>
      </c>
      <c r="U2179" t="s">
        <v>132</v>
      </c>
      <c r="V2179" s="22">
        <v>26265.33</v>
      </c>
    </row>
    <row r="2180" spans="1:22" x14ac:dyDescent="0.3">
      <c r="A2180" t="s">
        <v>3637</v>
      </c>
      <c r="H2180" t="s">
        <v>1069</v>
      </c>
      <c r="J2180" s="23">
        <v>555007020299</v>
      </c>
      <c r="K2180">
        <v>1093</v>
      </c>
      <c r="L2180" t="s">
        <v>3639</v>
      </c>
      <c r="M2180">
        <v>199209</v>
      </c>
      <c r="O2180">
        <v>0</v>
      </c>
      <c r="P2180" t="s">
        <v>67</v>
      </c>
      <c r="Q2180" t="s">
        <v>124</v>
      </c>
      <c r="S2180">
        <v>1</v>
      </c>
      <c r="U2180" t="s">
        <v>132</v>
      </c>
      <c r="V2180" s="22">
        <v>15868</v>
      </c>
    </row>
    <row r="2181" spans="1:22" x14ac:dyDescent="0.3">
      <c r="A2181" t="s">
        <v>3640</v>
      </c>
      <c r="E2181" t="s">
        <v>3641</v>
      </c>
      <c r="H2181" t="s">
        <v>1069</v>
      </c>
      <c r="J2181" s="23">
        <v>455007020309</v>
      </c>
      <c r="K2181">
        <v>1996</v>
      </c>
      <c r="L2181" t="s">
        <v>3642</v>
      </c>
      <c r="M2181">
        <v>199606</v>
      </c>
      <c r="O2181">
        <v>0</v>
      </c>
      <c r="P2181" t="s">
        <v>67</v>
      </c>
      <c r="Q2181">
        <v>20310</v>
      </c>
      <c r="S2181">
        <v>1</v>
      </c>
      <c r="U2181" t="s">
        <v>132</v>
      </c>
      <c r="V2181" s="22">
        <v>23753.49</v>
      </c>
    </row>
    <row r="2182" spans="1:22" x14ac:dyDescent="0.3">
      <c r="A2182" t="s">
        <v>3640</v>
      </c>
      <c r="E2182" t="s">
        <v>3641</v>
      </c>
      <c r="H2182" t="s">
        <v>1069</v>
      </c>
      <c r="J2182" s="23">
        <v>555007020309</v>
      </c>
      <c r="K2182">
        <v>1996</v>
      </c>
      <c r="L2182" t="s">
        <v>3643</v>
      </c>
      <c r="M2182">
        <v>199606</v>
      </c>
      <c r="O2182">
        <v>0</v>
      </c>
      <c r="P2182" t="s">
        <v>67</v>
      </c>
      <c r="Q2182" t="s">
        <v>124</v>
      </c>
      <c r="S2182">
        <v>1</v>
      </c>
      <c r="U2182" t="s">
        <v>132</v>
      </c>
      <c r="V2182" s="22">
        <v>14351</v>
      </c>
    </row>
    <row r="2183" spans="1:22" x14ac:dyDescent="0.3">
      <c r="A2183" t="s">
        <v>3644</v>
      </c>
      <c r="E2183" t="s">
        <v>3645</v>
      </c>
      <c r="H2183" t="s">
        <v>1069</v>
      </c>
      <c r="J2183" s="23">
        <v>557007000064</v>
      </c>
      <c r="K2183">
        <v>150</v>
      </c>
      <c r="L2183" t="s">
        <v>3646</v>
      </c>
      <c r="M2183">
        <v>201011</v>
      </c>
      <c r="O2183">
        <v>0</v>
      </c>
      <c r="P2183" t="s">
        <v>67</v>
      </c>
      <c r="Q2183" t="s">
        <v>124</v>
      </c>
      <c r="S2183">
        <v>0</v>
      </c>
      <c r="V2183" s="22">
        <v>17675.7</v>
      </c>
    </row>
    <row r="2184" spans="1:22" x14ac:dyDescent="0.3">
      <c r="A2184" t="s">
        <v>3647</v>
      </c>
      <c r="E2184" t="s">
        <v>3645</v>
      </c>
      <c r="H2184" t="s">
        <v>1069</v>
      </c>
      <c r="J2184" s="23">
        <v>457007000064</v>
      </c>
      <c r="K2184">
        <v>150</v>
      </c>
      <c r="L2184" t="s">
        <v>3648</v>
      </c>
      <c r="M2184">
        <v>201011</v>
      </c>
      <c r="O2184">
        <v>0</v>
      </c>
      <c r="P2184" t="s">
        <v>67</v>
      </c>
      <c r="Q2184">
        <v>20310</v>
      </c>
      <c r="S2184">
        <v>0</v>
      </c>
      <c r="V2184" s="22">
        <v>160148.29</v>
      </c>
    </row>
    <row r="2185" spans="1:22" x14ac:dyDescent="0.3">
      <c r="A2185" t="s">
        <v>3649</v>
      </c>
      <c r="E2185" t="s">
        <v>3645</v>
      </c>
      <c r="H2185" t="s">
        <v>1069</v>
      </c>
      <c r="J2185" s="23">
        <v>457007000064</v>
      </c>
      <c r="K2185">
        <v>84</v>
      </c>
      <c r="L2185" t="s">
        <v>3650</v>
      </c>
      <c r="M2185">
        <v>201011</v>
      </c>
      <c r="O2185">
        <v>0</v>
      </c>
      <c r="P2185" t="s">
        <v>67</v>
      </c>
      <c r="Q2185">
        <v>20310</v>
      </c>
      <c r="S2185">
        <v>0</v>
      </c>
      <c r="V2185" s="22">
        <v>14599.46</v>
      </c>
    </row>
    <row r="2186" spans="1:22" x14ac:dyDescent="0.3">
      <c r="A2186" t="s">
        <v>3649</v>
      </c>
      <c r="E2186" t="s">
        <v>3645</v>
      </c>
      <c r="H2186" t="s">
        <v>1069</v>
      </c>
      <c r="J2186" s="23">
        <v>557007000064</v>
      </c>
      <c r="K2186">
        <v>84</v>
      </c>
      <c r="L2186" t="s">
        <v>3651</v>
      </c>
      <c r="M2186">
        <v>201011</v>
      </c>
      <c r="O2186">
        <v>0</v>
      </c>
      <c r="P2186" t="s">
        <v>67</v>
      </c>
      <c r="Q2186" t="s">
        <v>124</v>
      </c>
      <c r="S2186">
        <v>0</v>
      </c>
      <c r="V2186" s="22">
        <v>1611.36</v>
      </c>
    </row>
    <row r="2187" spans="1:22" x14ac:dyDescent="0.3">
      <c r="A2187" t="s">
        <v>3652</v>
      </c>
      <c r="E2187" t="s">
        <v>3645</v>
      </c>
      <c r="H2187" t="s">
        <v>1069</v>
      </c>
      <c r="J2187" s="23">
        <v>457007000064</v>
      </c>
      <c r="K2187">
        <v>615</v>
      </c>
      <c r="L2187" t="s">
        <v>3653</v>
      </c>
      <c r="M2187">
        <v>201011</v>
      </c>
      <c r="O2187">
        <v>0</v>
      </c>
      <c r="P2187" t="s">
        <v>67</v>
      </c>
      <c r="Q2187">
        <v>20310</v>
      </c>
      <c r="S2187">
        <v>0</v>
      </c>
      <c r="V2187" s="22">
        <v>185935.28</v>
      </c>
    </row>
    <row r="2188" spans="1:22" x14ac:dyDescent="0.3">
      <c r="A2188" t="s">
        <v>3652</v>
      </c>
      <c r="E2188" t="s">
        <v>3645</v>
      </c>
      <c r="H2188" t="s">
        <v>1069</v>
      </c>
      <c r="J2188" s="23">
        <v>557007000064</v>
      </c>
      <c r="K2188">
        <v>615</v>
      </c>
      <c r="L2188" t="s">
        <v>3654</v>
      </c>
      <c r="M2188">
        <v>201011</v>
      </c>
      <c r="O2188">
        <v>0</v>
      </c>
      <c r="P2188" t="s">
        <v>67</v>
      </c>
      <c r="Q2188" t="s">
        <v>124</v>
      </c>
      <c r="S2188">
        <v>0</v>
      </c>
      <c r="V2188" s="22">
        <v>20521.84</v>
      </c>
    </row>
    <row r="2189" spans="1:22" x14ac:dyDescent="0.3">
      <c r="A2189" t="s">
        <v>3655</v>
      </c>
      <c r="E2189" t="s">
        <v>3656</v>
      </c>
      <c r="J2189" s="23">
        <v>451007000001</v>
      </c>
      <c r="K2189">
        <v>2001</v>
      </c>
      <c r="L2189" t="s">
        <v>3657</v>
      </c>
      <c r="M2189">
        <v>200110</v>
      </c>
      <c r="O2189">
        <v>0</v>
      </c>
      <c r="P2189" t="s">
        <v>67</v>
      </c>
      <c r="Q2189">
        <v>20310</v>
      </c>
      <c r="S2189">
        <v>0</v>
      </c>
      <c r="U2189" t="s">
        <v>132</v>
      </c>
      <c r="V2189" s="22">
        <v>5993146.2999999998</v>
      </c>
    </row>
    <row r="2190" spans="1:22" x14ac:dyDescent="0.3">
      <c r="A2190" t="s">
        <v>3655</v>
      </c>
      <c r="E2190" t="s">
        <v>3656</v>
      </c>
      <c r="J2190" s="23">
        <v>551007000001</v>
      </c>
      <c r="K2190">
        <v>2001</v>
      </c>
      <c r="L2190" t="s">
        <v>3658</v>
      </c>
      <c r="M2190">
        <v>200110</v>
      </c>
      <c r="O2190">
        <v>0</v>
      </c>
      <c r="P2190" t="s">
        <v>67</v>
      </c>
      <c r="Q2190" t="s">
        <v>124</v>
      </c>
      <c r="S2190">
        <v>0</v>
      </c>
      <c r="U2190" t="s">
        <v>132</v>
      </c>
      <c r="V2190" s="22">
        <v>3620771</v>
      </c>
    </row>
    <row r="2191" spans="1:22" x14ac:dyDescent="0.3">
      <c r="A2191" t="s">
        <v>3659</v>
      </c>
      <c r="H2191" t="s">
        <v>1069</v>
      </c>
      <c r="J2191" s="23">
        <v>455007001000</v>
      </c>
      <c r="K2191">
        <v>2001</v>
      </c>
      <c r="L2191" t="s">
        <v>3660</v>
      </c>
      <c r="M2191">
        <v>200110</v>
      </c>
      <c r="O2191">
        <v>0</v>
      </c>
      <c r="P2191" t="s">
        <v>67</v>
      </c>
      <c r="Q2191">
        <v>20310</v>
      </c>
      <c r="S2191" s="101">
        <v>7993</v>
      </c>
      <c r="U2191" t="s">
        <v>159</v>
      </c>
      <c r="V2191" s="22">
        <v>796536.3</v>
      </c>
    </row>
    <row r="2192" spans="1:22" x14ac:dyDescent="0.3">
      <c r="A2192" t="s">
        <v>3659</v>
      </c>
      <c r="H2192" t="s">
        <v>1069</v>
      </c>
      <c r="J2192" s="23">
        <v>555007001000</v>
      </c>
      <c r="K2192">
        <v>2001</v>
      </c>
      <c r="L2192" t="s">
        <v>3661</v>
      </c>
      <c r="M2192">
        <v>200110</v>
      </c>
      <c r="O2192">
        <v>0</v>
      </c>
      <c r="P2192" t="s">
        <v>67</v>
      </c>
      <c r="Q2192" t="s">
        <v>124</v>
      </c>
      <c r="S2192" s="101">
        <v>7993</v>
      </c>
      <c r="U2192" t="s">
        <v>159</v>
      </c>
      <c r="V2192" s="22">
        <v>481229</v>
      </c>
    </row>
    <row r="2193" spans="1:22" x14ac:dyDescent="0.3">
      <c r="A2193" t="s">
        <v>3662</v>
      </c>
      <c r="E2193" t="s">
        <v>3641</v>
      </c>
      <c r="H2193" t="s">
        <v>1069</v>
      </c>
      <c r="J2193" s="23">
        <v>455007030263</v>
      </c>
      <c r="K2193">
        <v>1995</v>
      </c>
      <c r="L2193" t="s">
        <v>3663</v>
      </c>
      <c r="M2193">
        <v>199512</v>
      </c>
      <c r="O2193">
        <v>0</v>
      </c>
      <c r="P2193" t="s">
        <v>67</v>
      </c>
      <c r="Q2193">
        <v>20310</v>
      </c>
      <c r="S2193">
        <v>1</v>
      </c>
      <c r="U2193" t="s">
        <v>132</v>
      </c>
      <c r="V2193" s="22">
        <v>2000.36</v>
      </c>
    </row>
    <row r="2194" spans="1:22" x14ac:dyDescent="0.3">
      <c r="A2194" t="s">
        <v>3662</v>
      </c>
      <c r="E2194" t="s">
        <v>3641</v>
      </c>
      <c r="H2194" t="s">
        <v>1069</v>
      </c>
      <c r="J2194" s="23">
        <v>555007030263</v>
      </c>
      <c r="K2194">
        <v>1995</v>
      </c>
      <c r="L2194" t="s">
        <v>3664</v>
      </c>
      <c r="M2194">
        <v>199512</v>
      </c>
      <c r="O2194">
        <v>0</v>
      </c>
      <c r="P2194" t="s">
        <v>67</v>
      </c>
      <c r="Q2194" t="s">
        <v>124</v>
      </c>
      <c r="S2194">
        <v>1</v>
      </c>
      <c r="U2194" t="s">
        <v>132</v>
      </c>
      <c r="V2194" s="22">
        <v>1209</v>
      </c>
    </row>
    <row r="2195" spans="1:22" x14ac:dyDescent="0.3">
      <c r="A2195" t="s">
        <v>3665</v>
      </c>
      <c r="H2195" t="s">
        <v>1069</v>
      </c>
      <c r="J2195" s="23">
        <v>455007030294</v>
      </c>
      <c r="K2195">
        <v>1093</v>
      </c>
      <c r="L2195" t="s">
        <v>3666</v>
      </c>
      <c r="M2195">
        <v>199209</v>
      </c>
      <c r="O2195">
        <v>0</v>
      </c>
      <c r="P2195" t="s">
        <v>67</v>
      </c>
      <c r="Q2195">
        <v>20310</v>
      </c>
      <c r="S2195">
        <v>1</v>
      </c>
      <c r="U2195" t="s">
        <v>132</v>
      </c>
      <c r="V2195" s="22">
        <v>2488.91</v>
      </c>
    </row>
    <row r="2196" spans="1:22" x14ac:dyDescent="0.3">
      <c r="A2196" t="s">
        <v>3665</v>
      </c>
      <c r="H2196" t="s">
        <v>1069</v>
      </c>
      <c r="J2196" s="23">
        <v>555007030294</v>
      </c>
      <c r="K2196">
        <v>1093</v>
      </c>
      <c r="L2196" t="s">
        <v>3667</v>
      </c>
      <c r="M2196">
        <v>199209</v>
      </c>
      <c r="O2196">
        <v>0</v>
      </c>
      <c r="P2196" t="s">
        <v>67</v>
      </c>
      <c r="Q2196" t="s">
        <v>124</v>
      </c>
      <c r="S2196">
        <v>1</v>
      </c>
      <c r="U2196" t="s">
        <v>132</v>
      </c>
      <c r="V2196" s="22">
        <v>1504</v>
      </c>
    </row>
    <row r="2197" spans="1:22" x14ac:dyDescent="0.3">
      <c r="A2197" t="s">
        <v>3668</v>
      </c>
      <c r="E2197" t="s">
        <v>3641</v>
      </c>
      <c r="H2197" t="s">
        <v>1069</v>
      </c>
      <c r="J2197" s="23">
        <v>455007030309</v>
      </c>
      <c r="K2197">
        <v>1996</v>
      </c>
      <c r="L2197" t="s">
        <v>3669</v>
      </c>
      <c r="M2197">
        <v>199606</v>
      </c>
      <c r="O2197">
        <v>0</v>
      </c>
      <c r="P2197" t="s">
        <v>67</v>
      </c>
      <c r="Q2197">
        <v>20310</v>
      </c>
      <c r="S2197">
        <v>1</v>
      </c>
      <c r="U2197" t="s">
        <v>132</v>
      </c>
      <c r="V2197" s="22">
        <v>4095.83</v>
      </c>
    </row>
    <row r="2198" spans="1:22" x14ac:dyDescent="0.3">
      <c r="A2198" t="s">
        <v>3668</v>
      </c>
      <c r="E2198" t="s">
        <v>3641</v>
      </c>
      <c r="H2198" t="s">
        <v>1069</v>
      </c>
      <c r="J2198" s="23">
        <v>555007030309</v>
      </c>
      <c r="K2198">
        <v>1996</v>
      </c>
      <c r="L2198" t="s">
        <v>3670</v>
      </c>
      <c r="M2198">
        <v>199606</v>
      </c>
      <c r="O2198">
        <v>0</v>
      </c>
      <c r="P2198" t="s">
        <v>67</v>
      </c>
      <c r="Q2198" t="s">
        <v>124</v>
      </c>
      <c r="S2198">
        <v>1</v>
      </c>
      <c r="U2198" t="s">
        <v>132</v>
      </c>
      <c r="V2198" s="22">
        <v>2474</v>
      </c>
    </row>
    <row r="2199" spans="1:22" x14ac:dyDescent="0.3">
      <c r="A2199" t="s">
        <v>3671</v>
      </c>
      <c r="E2199" t="s">
        <v>3672</v>
      </c>
      <c r="H2199" t="s">
        <v>1069</v>
      </c>
      <c r="J2199" s="23">
        <v>452007000095</v>
      </c>
      <c r="K2199">
        <v>769</v>
      </c>
      <c r="L2199" t="s">
        <v>3673</v>
      </c>
      <c r="M2199">
        <v>199308</v>
      </c>
      <c r="O2199">
        <v>0</v>
      </c>
      <c r="P2199" t="s">
        <v>67</v>
      </c>
      <c r="Q2199">
        <v>20310</v>
      </c>
      <c r="S2199">
        <v>0</v>
      </c>
      <c r="V2199" s="22">
        <v>145379.20000000001</v>
      </c>
    </row>
    <row r="2200" spans="1:22" x14ac:dyDescent="0.3">
      <c r="A2200" t="s">
        <v>3671</v>
      </c>
      <c r="E2200" t="s">
        <v>3672</v>
      </c>
      <c r="H2200" t="s">
        <v>1069</v>
      </c>
      <c r="J2200" s="23">
        <v>552007000095</v>
      </c>
      <c r="K2200">
        <v>769</v>
      </c>
      <c r="L2200" t="s">
        <v>3674</v>
      </c>
      <c r="M2200">
        <v>199308</v>
      </c>
      <c r="O2200">
        <v>0</v>
      </c>
      <c r="P2200" t="s">
        <v>67</v>
      </c>
      <c r="Q2200" t="s">
        <v>124</v>
      </c>
      <c r="S2200">
        <v>0</v>
      </c>
      <c r="V2200" s="22">
        <v>36031</v>
      </c>
    </row>
    <row r="2201" spans="1:22" x14ac:dyDescent="0.3">
      <c r="A2201" t="s">
        <v>3675</v>
      </c>
      <c r="E2201" t="s">
        <v>1068</v>
      </c>
      <c r="H2201" t="s">
        <v>1069</v>
      </c>
      <c r="J2201" s="23">
        <v>456007000012</v>
      </c>
      <c r="K2201">
        <v>720</v>
      </c>
      <c r="L2201" t="s">
        <v>3676</v>
      </c>
      <c r="M2201">
        <v>199209</v>
      </c>
      <c r="O2201">
        <v>0</v>
      </c>
      <c r="P2201" t="s">
        <v>67</v>
      </c>
      <c r="Q2201">
        <v>20310</v>
      </c>
      <c r="S2201">
        <v>1</v>
      </c>
      <c r="U2201" t="s">
        <v>132</v>
      </c>
      <c r="V2201" s="22">
        <v>110926.16</v>
      </c>
    </row>
    <row r="2202" spans="1:22" x14ac:dyDescent="0.3">
      <c r="A2202" t="s">
        <v>3675</v>
      </c>
      <c r="E2202" t="s">
        <v>1068</v>
      </c>
      <c r="H2202" t="s">
        <v>1069</v>
      </c>
      <c r="J2202" s="23">
        <v>556007000012</v>
      </c>
      <c r="K2202">
        <v>720</v>
      </c>
      <c r="L2202" t="s">
        <v>3677</v>
      </c>
      <c r="M2202">
        <v>199209</v>
      </c>
      <c r="O2202">
        <v>0</v>
      </c>
      <c r="P2202" t="s">
        <v>67</v>
      </c>
      <c r="Q2202" t="s">
        <v>124</v>
      </c>
      <c r="S2202">
        <v>1</v>
      </c>
      <c r="U2202" t="s">
        <v>132</v>
      </c>
      <c r="V2202" s="22">
        <v>27492</v>
      </c>
    </row>
    <row r="2203" spans="1:22" x14ac:dyDescent="0.3">
      <c r="A2203" t="s">
        <v>3678</v>
      </c>
      <c r="H2203" t="s">
        <v>1069</v>
      </c>
      <c r="J2203" s="23">
        <v>455007001000</v>
      </c>
      <c r="K2203">
        <v>2007</v>
      </c>
      <c r="L2203" t="s">
        <v>3679</v>
      </c>
      <c r="M2203">
        <v>200712</v>
      </c>
      <c r="O2203">
        <v>0</v>
      </c>
      <c r="P2203" t="s">
        <v>67</v>
      </c>
      <c r="Q2203">
        <v>20310</v>
      </c>
      <c r="S2203">
        <v>114</v>
      </c>
      <c r="U2203" t="s">
        <v>159</v>
      </c>
      <c r="V2203" s="22">
        <v>104742.49</v>
      </c>
    </row>
    <row r="2204" spans="1:22" x14ac:dyDescent="0.3">
      <c r="A2204" t="s">
        <v>3678</v>
      </c>
      <c r="H2204" t="s">
        <v>1069</v>
      </c>
      <c r="J2204" s="23">
        <v>555007001000</v>
      </c>
      <c r="K2204">
        <v>2007</v>
      </c>
      <c r="L2204" t="s">
        <v>3680</v>
      </c>
      <c r="M2204">
        <v>200712</v>
      </c>
      <c r="O2204">
        <v>0</v>
      </c>
      <c r="P2204" t="s">
        <v>67</v>
      </c>
      <c r="Q2204" t="s">
        <v>124</v>
      </c>
      <c r="S2204">
        <v>114</v>
      </c>
      <c r="U2204" t="s">
        <v>159</v>
      </c>
      <c r="V2204" s="22">
        <v>63045.4</v>
      </c>
    </row>
    <row r="2205" spans="1:22" x14ac:dyDescent="0.3">
      <c r="A2205" t="s">
        <v>3681</v>
      </c>
      <c r="H2205" t="s">
        <v>1069</v>
      </c>
      <c r="J2205" s="23">
        <v>455007000400</v>
      </c>
      <c r="K2205">
        <v>1093</v>
      </c>
      <c r="L2205" t="s">
        <v>3682</v>
      </c>
      <c r="M2205">
        <v>199209</v>
      </c>
      <c r="O2205">
        <v>0</v>
      </c>
      <c r="P2205" t="s">
        <v>67</v>
      </c>
      <c r="Q2205">
        <v>20310</v>
      </c>
      <c r="S2205">
        <v>18</v>
      </c>
      <c r="U2205" t="s">
        <v>159</v>
      </c>
      <c r="V2205" s="22">
        <v>4293.12</v>
      </c>
    </row>
    <row r="2206" spans="1:22" x14ac:dyDescent="0.3">
      <c r="A2206" t="s">
        <v>3681</v>
      </c>
      <c r="H2206" t="s">
        <v>1069</v>
      </c>
      <c r="J2206" s="23">
        <v>555007000400</v>
      </c>
      <c r="K2206">
        <v>1093</v>
      </c>
      <c r="L2206" t="s">
        <v>3683</v>
      </c>
      <c r="M2206">
        <v>199209</v>
      </c>
      <c r="O2206">
        <v>0</v>
      </c>
      <c r="P2206" t="s">
        <v>67</v>
      </c>
      <c r="Q2206" t="s">
        <v>124</v>
      </c>
      <c r="S2206">
        <v>18</v>
      </c>
      <c r="U2206" t="s">
        <v>159</v>
      </c>
      <c r="V2206" s="22">
        <v>2593</v>
      </c>
    </row>
    <row r="2207" spans="1:22" x14ac:dyDescent="0.3">
      <c r="A2207" t="s">
        <v>3684</v>
      </c>
      <c r="H2207" t="s">
        <v>1069</v>
      </c>
      <c r="J2207" s="23">
        <v>455007000600</v>
      </c>
      <c r="K2207">
        <v>1093</v>
      </c>
      <c r="L2207" t="s">
        <v>3685</v>
      </c>
      <c r="M2207">
        <v>199209</v>
      </c>
      <c r="O2207">
        <v>0</v>
      </c>
      <c r="P2207" t="s">
        <v>67</v>
      </c>
      <c r="Q2207">
        <v>20310</v>
      </c>
      <c r="S2207">
        <v>305</v>
      </c>
      <c r="U2207" t="s">
        <v>159</v>
      </c>
      <c r="V2207" s="22">
        <v>80417.77</v>
      </c>
    </row>
    <row r="2208" spans="1:22" x14ac:dyDescent="0.3">
      <c r="A2208" t="s">
        <v>3684</v>
      </c>
      <c r="H2208" t="s">
        <v>1069</v>
      </c>
      <c r="J2208" s="23">
        <v>555007000600</v>
      </c>
      <c r="K2208">
        <v>1093</v>
      </c>
      <c r="L2208" t="s">
        <v>3686</v>
      </c>
      <c r="M2208">
        <v>199209</v>
      </c>
      <c r="O2208">
        <v>0</v>
      </c>
      <c r="P2208" t="s">
        <v>67</v>
      </c>
      <c r="Q2208" t="s">
        <v>124</v>
      </c>
      <c r="S2208">
        <v>305</v>
      </c>
      <c r="U2208" t="s">
        <v>159</v>
      </c>
      <c r="V2208" s="22">
        <v>48585</v>
      </c>
    </row>
    <row r="2209" spans="1:22" x14ac:dyDescent="0.3">
      <c r="A2209" t="s">
        <v>3687</v>
      </c>
      <c r="E2209" t="s">
        <v>3688</v>
      </c>
      <c r="H2209" t="s">
        <v>1069</v>
      </c>
      <c r="J2209" s="23">
        <v>453007000018</v>
      </c>
      <c r="K2209">
        <v>910</v>
      </c>
      <c r="L2209" t="s">
        <v>3689</v>
      </c>
      <c r="M2209">
        <v>199512</v>
      </c>
      <c r="O2209">
        <v>0</v>
      </c>
      <c r="P2209" t="s">
        <v>67</v>
      </c>
      <c r="Q2209">
        <v>20310</v>
      </c>
      <c r="S2209">
        <v>0</v>
      </c>
      <c r="V2209" s="22">
        <v>207061.1</v>
      </c>
    </row>
    <row r="2210" spans="1:22" x14ac:dyDescent="0.3">
      <c r="A2210" t="s">
        <v>3687</v>
      </c>
      <c r="E2210" t="s">
        <v>3688</v>
      </c>
      <c r="H2210" t="s">
        <v>1069</v>
      </c>
      <c r="J2210" s="23">
        <v>553007000018</v>
      </c>
      <c r="K2210">
        <v>910</v>
      </c>
      <c r="L2210" t="s">
        <v>3690</v>
      </c>
      <c r="M2210">
        <v>199512</v>
      </c>
      <c r="O2210">
        <v>0</v>
      </c>
      <c r="P2210" t="s">
        <v>67</v>
      </c>
      <c r="Q2210" t="s">
        <v>124</v>
      </c>
      <c r="S2210">
        <v>0</v>
      </c>
      <c r="V2210" s="22">
        <v>125097</v>
      </c>
    </row>
    <row r="2211" spans="1:22" x14ac:dyDescent="0.3">
      <c r="A2211" t="s">
        <v>3687</v>
      </c>
      <c r="E2211" t="s">
        <v>3688</v>
      </c>
      <c r="H2211" t="s">
        <v>1069</v>
      </c>
      <c r="J2211" s="23">
        <v>553007000018</v>
      </c>
      <c r="K2211">
        <v>2008</v>
      </c>
      <c r="L2211" t="s">
        <v>3691</v>
      </c>
      <c r="M2211">
        <v>200809</v>
      </c>
      <c r="O2211">
        <v>0</v>
      </c>
      <c r="P2211" t="s">
        <v>67</v>
      </c>
      <c r="Q2211" t="s">
        <v>124</v>
      </c>
      <c r="S2211">
        <v>0</v>
      </c>
      <c r="V2211" s="22">
        <v>72692.73</v>
      </c>
    </row>
    <row r="2212" spans="1:22" x14ac:dyDescent="0.3">
      <c r="A2212" t="s">
        <v>3692</v>
      </c>
      <c r="E2212" t="s">
        <v>3688</v>
      </c>
      <c r="H2212" t="s">
        <v>1069</v>
      </c>
      <c r="J2212" s="23">
        <v>453007000018</v>
      </c>
      <c r="K2212">
        <v>780</v>
      </c>
      <c r="L2212" t="s">
        <v>3693</v>
      </c>
      <c r="M2212">
        <v>199512</v>
      </c>
      <c r="O2212">
        <v>0</v>
      </c>
      <c r="P2212" t="s">
        <v>67</v>
      </c>
      <c r="Q2212">
        <v>20310</v>
      </c>
      <c r="S2212">
        <v>0</v>
      </c>
      <c r="V2212" s="22">
        <v>8525.42</v>
      </c>
    </row>
    <row r="2213" spans="1:22" x14ac:dyDescent="0.3">
      <c r="A2213" t="s">
        <v>3692</v>
      </c>
      <c r="E2213" t="s">
        <v>3688</v>
      </c>
      <c r="H2213" t="s">
        <v>1069</v>
      </c>
      <c r="J2213" s="23">
        <v>553007000018</v>
      </c>
      <c r="K2213">
        <v>780</v>
      </c>
      <c r="L2213" t="s">
        <v>3694</v>
      </c>
      <c r="M2213">
        <v>199512</v>
      </c>
      <c r="O2213">
        <v>0</v>
      </c>
      <c r="P2213" t="s">
        <v>67</v>
      </c>
      <c r="Q2213" t="s">
        <v>124</v>
      </c>
      <c r="S2213">
        <v>0</v>
      </c>
      <c r="V2213" s="22">
        <v>5151</v>
      </c>
    </row>
    <row r="2214" spans="1:22" x14ac:dyDescent="0.3">
      <c r="A2214" t="s">
        <v>3695</v>
      </c>
      <c r="E2214" t="s">
        <v>3696</v>
      </c>
      <c r="H2214" t="s">
        <v>1069</v>
      </c>
      <c r="J2214" s="23">
        <v>453007000019</v>
      </c>
      <c r="K2214">
        <v>910</v>
      </c>
      <c r="L2214" t="s">
        <v>3697</v>
      </c>
      <c r="M2214">
        <v>199207</v>
      </c>
      <c r="O2214">
        <v>0</v>
      </c>
      <c r="P2214" t="s">
        <v>67</v>
      </c>
      <c r="Q2214">
        <v>20310</v>
      </c>
      <c r="S2214">
        <v>0</v>
      </c>
      <c r="V2214" s="22">
        <v>186313.87</v>
      </c>
    </row>
    <row r="2215" spans="1:22" x14ac:dyDescent="0.3">
      <c r="A2215" t="s">
        <v>3695</v>
      </c>
      <c r="E2215" t="s">
        <v>3696</v>
      </c>
      <c r="H2215" t="s">
        <v>1069</v>
      </c>
      <c r="J2215" s="23">
        <v>553007000019</v>
      </c>
      <c r="K2215">
        <v>910</v>
      </c>
      <c r="L2215" t="s">
        <v>3698</v>
      </c>
      <c r="M2215">
        <v>199207</v>
      </c>
      <c r="O2215">
        <v>0</v>
      </c>
      <c r="P2215" t="s">
        <v>67</v>
      </c>
      <c r="Q2215" t="s">
        <v>124</v>
      </c>
      <c r="S2215">
        <v>0</v>
      </c>
      <c r="V2215" s="22">
        <v>112562</v>
      </c>
    </row>
    <row r="2216" spans="1:22" x14ac:dyDescent="0.3">
      <c r="A2216" t="s">
        <v>3695</v>
      </c>
      <c r="E2216" t="s">
        <v>3696</v>
      </c>
      <c r="H2216" t="s">
        <v>1069</v>
      </c>
      <c r="J2216" s="23">
        <v>553007000019</v>
      </c>
      <c r="K2216">
        <v>2008</v>
      </c>
      <c r="L2216" t="s">
        <v>3699</v>
      </c>
      <c r="M2216">
        <v>200809</v>
      </c>
      <c r="O2216">
        <v>0</v>
      </c>
      <c r="P2216" t="s">
        <v>67</v>
      </c>
      <c r="Q2216" t="s">
        <v>124</v>
      </c>
      <c r="S2216">
        <v>0</v>
      </c>
      <c r="V2216" s="22">
        <v>72692.73</v>
      </c>
    </row>
    <row r="2217" spans="1:22" x14ac:dyDescent="0.3">
      <c r="A2217" t="s">
        <v>3700</v>
      </c>
      <c r="E2217" t="s">
        <v>3688</v>
      </c>
      <c r="H2217" t="s">
        <v>1069</v>
      </c>
      <c r="J2217" s="23">
        <v>453007000028</v>
      </c>
      <c r="K2217">
        <v>910</v>
      </c>
      <c r="L2217" t="s">
        <v>3701</v>
      </c>
      <c r="M2217">
        <v>199207</v>
      </c>
      <c r="O2217">
        <v>0</v>
      </c>
      <c r="P2217" t="s">
        <v>67</v>
      </c>
      <c r="Q2217">
        <v>20310</v>
      </c>
      <c r="S2217">
        <v>0</v>
      </c>
      <c r="V2217" s="22">
        <v>252854.52</v>
      </c>
    </row>
    <row r="2218" spans="1:22" x14ac:dyDescent="0.3">
      <c r="A2218" t="s">
        <v>3700</v>
      </c>
      <c r="E2218" t="s">
        <v>3688</v>
      </c>
      <c r="H2218" t="s">
        <v>1069</v>
      </c>
      <c r="J2218" s="23">
        <v>553007000028</v>
      </c>
      <c r="K2218">
        <v>910</v>
      </c>
      <c r="L2218" t="s">
        <v>3702</v>
      </c>
      <c r="M2218">
        <v>199207</v>
      </c>
      <c r="O2218">
        <v>0</v>
      </c>
      <c r="P2218" t="s">
        <v>67</v>
      </c>
      <c r="Q2218" t="s">
        <v>124</v>
      </c>
      <c r="S2218">
        <v>0</v>
      </c>
      <c r="V2218" s="22">
        <v>152763</v>
      </c>
    </row>
    <row r="2219" spans="1:22" x14ac:dyDescent="0.3">
      <c r="A2219" t="s">
        <v>3700</v>
      </c>
      <c r="E2219" t="s">
        <v>3688</v>
      </c>
      <c r="H2219" t="s">
        <v>1069</v>
      </c>
      <c r="J2219" s="23">
        <v>553007000028</v>
      </c>
      <c r="K2219">
        <v>2008</v>
      </c>
      <c r="L2219" t="s">
        <v>3703</v>
      </c>
      <c r="M2219">
        <v>200809</v>
      </c>
      <c r="O2219">
        <v>0</v>
      </c>
      <c r="P2219" t="s">
        <v>67</v>
      </c>
      <c r="Q2219" t="s">
        <v>124</v>
      </c>
      <c r="S2219">
        <v>0</v>
      </c>
      <c r="V2219" s="22">
        <v>72692.789999999994</v>
      </c>
    </row>
    <row r="2220" spans="1:22" x14ac:dyDescent="0.3">
      <c r="A2220" t="s">
        <v>3704</v>
      </c>
      <c r="E2220" t="s">
        <v>3688</v>
      </c>
      <c r="H2220" t="s">
        <v>1069</v>
      </c>
      <c r="J2220" s="23">
        <v>453007000038</v>
      </c>
      <c r="K2220">
        <v>910</v>
      </c>
      <c r="L2220" t="s">
        <v>3705</v>
      </c>
      <c r="M2220">
        <v>200012</v>
      </c>
      <c r="O2220">
        <v>0</v>
      </c>
      <c r="P2220" t="s">
        <v>67</v>
      </c>
      <c r="Q2220">
        <v>20310</v>
      </c>
      <c r="S2220">
        <v>0</v>
      </c>
      <c r="V2220" s="22">
        <v>13386.32</v>
      </c>
    </row>
    <row r="2221" spans="1:22" x14ac:dyDescent="0.3">
      <c r="A2221" t="s">
        <v>3704</v>
      </c>
      <c r="E2221" t="s">
        <v>3688</v>
      </c>
      <c r="H2221" t="s">
        <v>1069</v>
      </c>
      <c r="J2221" s="23">
        <v>553007000038</v>
      </c>
      <c r="K2221">
        <v>910</v>
      </c>
      <c r="L2221" t="s">
        <v>3706</v>
      </c>
      <c r="M2221">
        <v>200012</v>
      </c>
      <c r="O2221">
        <v>0</v>
      </c>
      <c r="P2221" t="s">
        <v>67</v>
      </c>
      <c r="Q2221" t="s">
        <v>124</v>
      </c>
      <c r="S2221">
        <v>0</v>
      </c>
      <c r="V2221" s="22">
        <v>8088</v>
      </c>
    </row>
    <row r="2222" spans="1:22" x14ac:dyDescent="0.3">
      <c r="A2222" t="s">
        <v>3704</v>
      </c>
      <c r="E2222" t="s">
        <v>3688</v>
      </c>
      <c r="H2222" t="s">
        <v>1069</v>
      </c>
      <c r="J2222" s="23">
        <v>553007000038</v>
      </c>
      <c r="K2222">
        <v>2008</v>
      </c>
      <c r="L2222" t="s">
        <v>3707</v>
      </c>
      <c r="M2222">
        <v>200809</v>
      </c>
      <c r="O2222">
        <v>0</v>
      </c>
      <c r="P2222" t="s">
        <v>67</v>
      </c>
      <c r="Q2222" t="s">
        <v>124</v>
      </c>
      <c r="S2222">
        <v>0</v>
      </c>
      <c r="V2222" s="22">
        <v>72692.81</v>
      </c>
    </row>
    <row r="2223" spans="1:22" x14ac:dyDescent="0.3">
      <c r="A2223" t="s">
        <v>3708</v>
      </c>
      <c r="E2223" t="s">
        <v>3709</v>
      </c>
      <c r="H2223" t="s">
        <v>1069</v>
      </c>
      <c r="J2223" s="23">
        <v>453007000001</v>
      </c>
      <c r="K2223">
        <v>910</v>
      </c>
      <c r="L2223" t="s">
        <v>3710</v>
      </c>
      <c r="M2223">
        <v>199209</v>
      </c>
      <c r="O2223">
        <v>0</v>
      </c>
      <c r="P2223" t="s">
        <v>67</v>
      </c>
      <c r="Q2223">
        <v>20310</v>
      </c>
      <c r="S2223">
        <v>0</v>
      </c>
      <c r="V2223" s="22">
        <v>233952.45</v>
      </c>
    </row>
    <row r="2224" spans="1:22" x14ac:dyDescent="0.3">
      <c r="A2224" t="s">
        <v>3708</v>
      </c>
      <c r="E2224" t="s">
        <v>3709</v>
      </c>
      <c r="H2224" t="s">
        <v>1069</v>
      </c>
      <c r="J2224" s="23">
        <v>553007000001</v>
      </c>
      <c r="K2224">
        <v>910</v>
      </c>
      <c r="L2224" t="s">
        <v>3711</v>
      </c>
      <c r="M2224">
        <v>199209</v>
      </c>
      <c r="O2224">
        <v>0</v>
      </c>
      <c r="P2224" t="s">
        <v>67</v>
      </c>
      <c r="Q2224" t="s">
        <v>124</v>
      </c>
      <c r="S2224">
        <v>0</v>
      </c>
      <c r="V2224" s="22">
        <v>141343</v>
      </c>
    </row>
    <row r="2225" spans="1:22" x14ac:dyDescent="0.3">
      <c r="A2225" t="s">
        <v>3708</v>
      </c>
      <c r="E2225" t="s">
        <v>3709</v>
      </c>
      <c r="H2225" t="s">
        <v>1069</v>
      </c>
      <c r="J2225" s="23">
        <v>553007000001</v>
      </c>
      <c r="K2225">
        <v>2008</v>
      </c>
      <c r="L2225" t="s">
        <v>3712</v>
      </c>
      <c r="M2225">
        <v>200809</v>
      </c>
      <c r="O2225">
        <v>0</v>
      </c>
      <c r="P2225" t="s">
        <v>67</v>
      </c>
      <c r="Q2225" t="s">
        <v>124</v>
      </c>
      <c r="S2225">
        <v>0</v>
      </c>
      <c r="V2225" s="22">
        <v>72692.75</v>
      </c>
    </row>
    <row r="2226" spans="1:22" x14ac:dyDescent="0.3">
      <c r="A2226" t="s">
        <v>3713</v>
      </c>
      <c r="E2226" t="s">
        <v>3688</v>
      </c>
      <c r="H2226" t="s">
        <v>1069</v>
      </c>
      <c r="J2226" s="23">
        <v>453007000002</v>
      </c>
      <c r="K2226">
        <v>910</v>
      </c>
      <c r="L2226" t="s">
        <v>3714</v>
      </c>
      <c r="M2226">
        <v>199209</v>
      </c>
      <c r="O2226">
        <v>0</v>
      </c>
      <c r="P2226" t="s">
        <v>67</v>
      </c>
      <c r="Q2226">
        <v>20310</v>
      </c>
      <c r="S2226">
        <v>0</v>
      </c>
      <c r="V2226" s="22">
        <v>211393.92000000001</v>
      </c>
    </row>
    <row r="2227" spans="1:22" x14ac:dyDescent="0.3">
      <c r="A2227" t="s">
        <v>3713</v>
      </c>
      <c r="E2227" t="s">
        <v>3688</v>
      </c>
      <c r="H2227" t="s">
        <v>1069</v>
      </c>
      <c r="J2227" s="23">
        <v>553007000002</v>
      </c>
      <c r="K2227">
        <v>910</v>
      </c>
      <c r="L2227" t="s">
        <v>3715</v>
      </c>
      <c r="M2227">
        <v>199209</v>
      </c>
      <c r="O2227">
        <v>0</v>
      </c>
      <c r="P2227" t="s">
        <v>67</v>
      </c>
      <c r="Q2227" t="s">
        <v>124</v>
      </c>
      <c r="S2227">
        <v>0</v>
      </c>
      <c r="V2227" s="22">
        <v>127714</v>
      </c>
    </row>
    <row r="2228" spans="1:22" x14ac:dyDescent="0.3">
      <c r="A2228" t="s">
        <v>3713</v>
      </c>
      <c r="E2228" t="s">
        <v>3688</v>
      </c>
      <c r="H2228" t="s">
        <v>1069</v>
      </c>
      <c r="J2228" s="23">
        <v>553007000002</v>
      </c>
      <c r="K2228">
        <v>2008</v>
      </c>
      <c r="L2228" t="s">
        <v>3716</v>
      </c>
      <c r="M2228">
        <v>200809</v>
      </c>
      <c r="O2228">
        <v>0</v>
      </c>
      <c r="P2228" t="s">
        <v>67</v>
      </c>
      <c r="Q2228" t="s">
        <v>124</v>
      </c>
      <c r="S2228">
        <v>0</v>
      </c>
      <c r="V2228" s="22">
        <v>72692.75</v>
      </c>
    </row>
    <row r="2229" spans="1:22" x14ac:dyDescent="0.3">
      <c r="A2229" t="s">
        <v>3717</v>
      </c>
      <c r="E2229" t="s">
        <v>3709</v>
      </c>
      <c r="H2229" t="s">
        <v>1069</v>
      </c>
      <c r="J2229" s="23">
        <v>453007000004</v>
      </c>
      <c r="K2229">
        <v>910</v>
      </c>
      <c r="L2229" t="s">
        <v>3718</v>
      </c>
      <c r="M2229">
        <v>199209</v>
      </c>
      <c r="O2229">
        <v>0</v>
      </c>
      <c r="P2229" t="s">
        <v>67</v>
      </c>
      <c r="Q2229">
        <v>20310</v>
      </c>
      <c r="S2229">
        <v>0</v>
      </c>
      <c r="V2229" s="22">
        <v>241913.99</v>
      </c>
    </row>
    <row r="2230" spans="1:22" x14ac:dyDescent="0.3">
      <c r="A2230" t="s">
        <v>3717</v>
      </c>
      <c r="E2230" t="s">
        <v>3709</v>
      </c>
      <c r="H2230" t="s">
        <v>1069</v>
      </c>
      <c r="J2230" s="23">
        <v>553007000004</v>
      </c>
      <c r="K2230">
        <v>910</v>
      </c>
      <c r="L2230" t="s">
        <v>3719</v>
      </c>
      <c r="M2230">
        <v>199209</v>
      </c>
      <c r="O2230">
        <v>0</v>
      </c>
      <c r="P2230" t="s">
        <v>67</v>
      </c>
      <c r="Q2230" t="s">
        <v>124</v>
      </c>
      <c r="S2230">
        <v>0</v>
      </c>
      <c r="V2230" s="22">
        <v>146152</v>
      </c>
    </row>
    <row r="2231" spans="1:22" x14ac:dyDescent="0.3">
      <c r="A2231" t="s">
        <v>3717</v>
      </c>
      <c r="E2231" t="s">
        <v>3709</v>
      </c>
      <c r="H2231" t="s">
        <v>1069</v>
      </c>
      <c r="J2231" s="23">
        <v>553007000004</v>
      </c>
      <c r="K2231">
        <v>2008</v>
      </c>
      <c r="L2231" t="s">
        <v>3720</v>
      </c>
      <c r="M2231">
        <v>200809</v>
      </c>
      <c r="O2231">
        <v>0</v>
      </c>
      <c r="P2231" t="s">
        <v>67</v>
      </c>
      <c r="Q2231" t="s">
        <v>124</v>
      </c>
      <c r="S2231">
        <v>0</v>
      </c>
      <c r="V2231" s="22">
        <v>72692.75</v>
      </c>
    </row>
    <row r="2232" spans="1:22" x14ac:dyDescent="0.3">
      <c r="A2232" t="s">
        <v>3721</v>
      </c>
      <c r="E2232" t="s">
        <v>3709</v>
      </c>
      <c r="H2232" t="s">
        <v>1069</v>
      </c>
      <c r="J2232" s="23">
        <v>453007000005</v>
      </c>
      <c r="K2232">
        <v>910</v>
      </c>
      <c r="L2232" t="s">
        <v>3722</v>
      </c>
      <c r="M2232">
        <v>199209</v>
      </c>
      <c r="O2232">
        <v>0</v>
      </c>
      <c r="P2232" t="s">
        <v>67</v>
      </c>
      <c r="Q2232">
        <v>20310</v>
      </c>
      <c r="S2232">
        <v>0</v>
      </c>
      <c r="V2232" s="22">
        <v>226685.04</v>
      </c>
    </row>
    <row r="2233" spans="1:22" x14ac:dyDescent="0.3">
      <c r="A2233" t="s">
        <v>3721</v>
      </c>
      <c r="E2233" t="s">
        <v>3709</v>
      </c>
      <c r="H2233" t="s">
        <v>1069</v>
      </c>
      <c r="J2233" s="23">
        <v>553007000005</v>
      </c>
      <c r="K2233">
        <v>910</v>
      </c>
      <c r="L2233" t="s">
        <v>3723</v>
      </c>
      <c r="M2233">
        <v>199209</v>
      </c>
      <c r="O2233">
        <v>0</v>
      </c>
      <c r="P2233" t="s">
        <v>67</v>
      </c>
      <c r="Q2233" t="s">
        <v>124</v>
      </c>
      <c r="S2233">
        <v>0</v>
      </c>
      <c r="V2233" s="22">
        <v>136953</v>
      </c>
    </row>
    <row r="2234" spans="1:22" x14ac:dyDescent="0.3">
      <c r="A2234" t="s">
        <v>3721</v>
      </c>
      <c r="E2234" t="s">
        <v>3709</v>
      </c>
      <c r="H2234" t="s">
        <v>1069</v>
      </c>
      <c r="J2234" s="23">
        <v>553007000005</v>
      </c>
      <c r="K2234">
        <v>2008</v>
      </c>
      <c r="L2234" t="s">
        <v>3724</v>
      </c>
      <c r="M2234">
        <v>200809</v>
      </c>
      <c r="O2234">
        <v>0</v>
      </c>
      <c r="P2234" t="s">
        <v>67</v>
      </c>
      <c r="Q2234" t="s">
        <v>124</v>
      </c>
      <c r="S2234">
        <v>0</v>
      </c>
      <c r="V2234" s="22">
        <v>72692.740000000005</v>
      </c>
    </row>
    <row r="2235" spans="1:22" x14ac:dyDescent="0.3">
      <c r="A2235" t="s">
        <v>3725</v>
      </c>
      <c r="H2235" t="s">
        <v>1069</v>
      </c>
      <c r="J2235" s="23">
        <v>457007000018</v>
      </c>
      <c r="K2235">
        <v>615</v>
      </c>
      <c r="L2235" t="s">
        <v>3726</v>
      </c>
      <c r="M2235">
        <v>199207</v>
      </c>
      <c r="O2235">
        <v>0</v>
      </c>
      <c r="P2235" t="s">
        <v>67</v>
      </c>
      <c r="Q2235">
        <v>20310</v>
      </c>
      <c r="S2235">
        <v>0</v>
      </c>
      <c r="V2235" s="22">
        <v>3495881.74</v>
      </c>
    </row>
    <row r="2236" spans="1:22" x14ac:dyDescent="0.3">
      <c r="A2236" t="s">
        <v>3725</v>
      </c>
      <c r="H2236" t="s">
        <v>1069</v>
      </c>
      <c r="J2236" s="23">
        <v>557007000018</v>
      </c>
      <c r="K2236">
        <v>615</v>
      </c>
      <c r="L2236" t="s">
        <v>3727</v>
      </c>
      <c r="M2236">
        <v>199207</v>
      </c>
      <c r="O2236">
        <v>0</v>
      </c>
      <c r="P2236" t="s">
        <v>67</v>
      </c>
      <c r="Q2236" t="s">
        <v>124</v>
      </c>
      <c r="S2236">
        <v>0</v>
      </c>
      <c r="V2236" s="22">
        <v>385547</v>
      </c>
    </row>
    <row r="2237" spans="1:22" x14ac:dyDescent="0.3">
      <c r="A2237" t="s">
        <v>3728</v>
      </c>
      <c r="E2237" t="s">
        <v>3656</v>
      </c>
      <c r="H2237" t="s">
        <v>1069</v>
      </c>
      <c r="J2237" s="23">
        <v>452007000001</v>
      </c>
      <c r="K2237">
        <v>763</v>
      </c>
      <c r="L2237" t="s">
        <v>3729</v>
      </c>
      <c r="M2237">
        <v>199308</v>
      </c>
      <c r="O2237">
        <v>0</v>
      </c>
      <c r="P2237" t="s">
        <v>67</v>
      </c>
      <c r="Q2237">
        <v>20310</v>
      </c>
      <c r="S2237">
        <v>0</v>
      </c>
      <c r="V2237" s="22">
        <v>704106.95</v>
      </c>
    </row>
    <row r="2238" spans="1:22" x14ac:dyDescent="0.3">
      <c r="A2238" t="s">
        <v>3728</v>
      </c>
      <c r="E2238" t="s">
        <v>3656</v>
      </c>
      <c r="H2238" t="s">
        <v>1069</v>
      </c>
      <c r="J2238" s="23">
        <v>552007000001</v>
      </c>
      <c r="K2238">
        <v>763</v>
      </c>
      <c r="L2238" t="s">
        <v>3730</v>
      </c>
      <c r="M2238">
        <v>199308</v>
      </c>
      <c r="O2238">
        <v>0</v>
      </c>
      <c r="P2238" t="s">
        <v>67</v>
      </c>
      <c r="Q2238" t="s">
        <v>124</v>
      </c>
      <c r="S2238">
        <v>0</v>
      </c>
      <c r="V2238" s="22">
        <v>174509</v>
      </c>
    </row>
    <row r="2239" spans="1:22" x14ac:dyDescent="0.3">
      <c r="A2239" t="s">
        <v>3731</v>
      </c>
      <c r="E2239" t="s">
        <v>3656</v>
      </c>
      <c r="H2239" t="s">
        <v>1069</v>
      </c>
      <c r="J2239" s="23">
        <v>452007000002</v>
      </c>
      <c r="K2239">
        <v>763</v>
      </c>
      <c r="L2239" t="s">
        <v>3732</v>
      </c>
      <c r="M2239">
        <v>199308</v>
      </c>
      <c r="O2239">
        <v>0</v>
      </c>
      <c r="P2239" t="s">
        <v>67</v>
      </c>
      <c r="Q2239">
        <v>20310</v>
      </c>
      <c r="S2239">
        <v>0</v>
      </c>
      <c r="V2239" s="22">
        <v>384469.03</v>
      </c>
    </row>
    <row r="2240" spans="1:22" x14ac:dyDescent="0.3">
      <c r="A2240" t="s">
        <v>3731</v>
      </c>
      <c r="E2240" t="s">
        <v>3656</v>
      </c>
      <c r="H2240" t="s">
        <v>1069</v>
      </c>
      <c r="J2240" s="23">
        <v>552007000002</v>
      </c>
      <c r="K2240">
        <v>763</v>
      </c>
      <c r="L2240" t="s">
        <v>3733</v>
      </c>
      <c r="M2240">
        <v>199308</v>
      </c>
      <c r="O2240">
        <v>0</v>
      </c>
      <c r="P2240" t="s">
        <v>67</v>
      </c>
      <c r="Q2240" t="s">
        <v>124</v>
      </c>
      <c r="S2240">
        <v>0</v>
      </c>
      <c r="V2240" s="22">
        <v>95289</v>
      </c>
    </row>
    <row r="2241" spans="1:22" x14ac:dyDescent="0.3">
      <c r="A2241" t="s">
        <v>3734</v>
      </c>
      <c r="E2241" t="s">
        <v>3656</v>
      </c>
      <c r="H2241" t="s">
        <v>1069</v>
      </c>
      <c r="J2241" s="23">
        <v>452007000003</v>
      </c>
      <c r="K2241">
        <v>763</v>
      </c>
      <c r="L2241" t="s">
        <v>3735</v>
      </c>
      <c r="M2241">
        <v>199308</v>
      </c>
      <c r="O2241">
        <v>0</v>
      </c>
      <c r="P2241" t="s">
        <v>67</v>
      </c>
      <c r="Q2241">
        <v>20310</v>
      </c>
      <c r="S2241">
        <v>0</v>
      </c>
      <c r="V2241" s="22">
        <v>35195.160000000003</v>
      </c>
    </row>
    <row r="2242" spans="1:22" x14ac:dyDescent="0.3">
      <c r="A2242" t="s">
        <v>3734</v>
      </c>
      <c r="E2242" t="s">
        <v>3656</v>
      </c>
      <c r="H2242" t="s">
        <v>1069</v>
      </c>
      <c r="J2242" s="23">
        <v>552007000003</v>
      </c>
      <c r="K2242">
        <v>763</v>
      </c>
      <c r="L2242" t="s">
        <v>3736</v>
      </c>
      <c r="M2242">
        <v>199308</v>
      </c>
      <c r="O2242">
        <v>0</v>
      </c>
      <c r="P2242" t="s">
        <v>67</v>
      </c>
      <c r="Q2242" t="s">
        <v>124</v>
      </c>
      <c r="S2242">
        <v>0</v>
      </c>
      <c r="V2242" s="22">
        <v>8723</v>
      </c>
    </row>
    <row r="2243" spans="1:22" x14ac:dyDescent="0.3">
      <c r="A2243" t="s">
        <v>3737</v>
      </c>
      <c r="H2243" t="s">
        <v>1069</v>
      </c>
      <c r="J2243" s="23">
        <v>457007000018</v>
      </c>
      <c r="K2243">
        <v>780</v>
      </c>
      <c r="L2243" t="s">
        <v>3738</v>
      </c>
      <c r="M2243">
        <v>200508</v>
      </c>
      <c r="O2243">
        <v>0</v>
      </c>
      <c r="P2243" t="s">
        <v>67</v>
      </c>
      <c r="Q2243">
        <v>20310</v>
      </c>
      <c r="S2243">
        <v>0</v>
      </c>
      <c r="V2243" s="22">
        <v>157808.32000000001</v>
      </c>
    </row>
    <row r="2244" spans="1:22" x14ac:dyDescent="0.3">
      <c r="A2244" t="s">
        <v>3737</v>
      </c>
      <c r="H2244" t="s">
        <v>1069</v>
      </c>
      <c r="J2244" s="23">
        <v>557007000018</v>
      </c>
      <c r="K2244">
        <v>780</v>
      </c>
      <c r="L2244" t="s">
        <v>3739</v>
      </c>
      <c r="M2244">
        <v>200508</v>
      </c>
      <c r="O2244">
        <v>0</v>
      </c>
      <c r="P2244" t="s">
        <v>67</v>
      </c>
      <c r="Q2244" t="s">
        <v>124</v>
      </c>
      <c r="S2244">
        <v>0</v>
      </c>
      <c r="V2244" s="22">
        <v>17423</v>
      </c>
    </row>
    <row r="2245" spans="1:22" x14ac:dyDescent="0.3">
      <c r="A2245" t="s">
        <v>3740</v>
      </c>
      <c r="E2245" t="s">
        <v>3656</v>
      </c>
      <c r="H2245" t="s">
        <v>1069</v>
      </c>
      <c r="J2245" s="23">
        <v>452007000001</v>
      </c>
      <c r="K2245">
        <v>752</v>
      </c>
      <c r="L2245" t="s">
        <v>3741</v>
      </c>
      <c r="M2245">
        <v>199308</v>
      </c>
      <c r="O2245">
        <v>0</v>
      </c>
      <c r="P2245" t="s">
        <v>67</v>
      </c>
      <c r="Q2245">
        <v>20310</v>
      </c>
      <c r="S2245">
        <v>0</v>
      </c>
      <c r="V2245" s="22">
        <v>745044.21</v>
      </c>
    </row>
    <row r="2246" spans="1:22" x14ac:dyDescent="0.3">
      <c r="A2246" t="s">
        <v>3740</v>
      </c>
      <c r="E2246" t="s">
        <v>3656</v>
      </c>
      <c r="H2246" t="s">
        <v>1069</v>
      </c>
      <c r="J2246" s="23">
        <v>552007000001</v>
      </c>
      <c r="K2246">
        <v>752</v>
      </c>
      <c r="L2246" t="s">
        <v>3742</v>
      </c>
      <c r="M2246">
        <v>199308</v>
      </c>
      <c r="O2246">
        <v>0</v>
      </c>
      <c r="P2246" t="s">
        <v>67</v>
      </c>
      <c r="Q2246" t="s">
        <v>124</v>
      </c>
      <c r="S2246">
        <v>0</v>
      </c>
      <c r="V2246" s="22">
        <v>184655</v>
      </c>
    </row>
    <row r="2247" spans="1:22" x14ac:dyDescent="0.3">
      <c r="A2247" t="s">
        <v>3743</v>
      </c>
      <c r="E2247" t="s">
        <v>3744</v>
      </c>
      <c r="H2247" t="s">
        <v>1069</v>
      </c>
      <c r="J2247" s="23">
        <v>457007000065</v>
      </c>
      <c r="K2247">
        <v>780</v>
      </c>
      <c r="L2247" t="s">
        <v>3745</v>
      </c>
      <c r="M2247">
        <v>201001</v>
      </c>
      <c r="O2247">
        <v>0</v>
      </c>
      <c r="P2247" t="s">
        <v>67</v>
      </c>
      <c r="Q2247">
        <v>20310</v>
      </c>
      <c r="S2247">
        <v>0</v>
      </c>
      <c r="V2247" s="22">
        <v>18362.54</v>
      </c>
    </row>
    <row r="2248" spans="1:22" x14ac:dyDescent="0.3">
      <c r="A2248" t="s">
        <v>3743</v>
      </c>
      <c r="E2248" t="s">
        <v>3744</v>
      </c>
      <c r="H2248" t="s">
        <v>1069</v>
      </c>
      <c r="J2248" s="23">
        <v>557007000065</v>
      </c>
      <c r="K2248">
        <v>780</v>
      </c>
      <c r="L2248" t="s">
        <v>3746</v>
      </c>
      <c r="M2248">
        <v>201001</v>
      </c>
      <c r="O2248">
        <v>0</v>
      </c>
      <c r="P2248" t="s">
        <v>67</v>
      </c>
      <c r="Q2248" t="s">
        <v>124</v>
      </c>
      <c r="S2248">
        <v>0</v>
      </c>
      <c r="V2248" s="22">
        <v>2026.8</v>
      </c>
    </row>
    <row r="2249" spans="1:22" x14ac:dyDescent="0.3">
      <c r="A2249" t="s">
        <v>3747</v>
      </c>
      <c r="J2249" s="23">
        <v>451005100001</v>
      </c>
      <c r="K2249">
        <v>1089</v>
      </c>
      <c r="L2249" t="s">
        <v>3748</v>
      </c>
      <c r="M2249">
        <v>198903</v>
      </c>
      <c r="O2249">
        <v>0</v>
      </c>
      <c r="P2249" t="s">
        <v>20</v>
      </c>
      <c r="Q2249">
        <v>20310</v>
      </c>
      <c r="S2249">
        <v>0</v>
      </c>
      <c r="U2249" t="s">
        <v>132</v>
      </c>
      <c r="V2249" s="22">
        <v>5376024.9100000001</v>
      </c>
    </row>
    <row r="2250" spans="1:22" x14ac:dyDescent="0.3">
      <c r="A2250" t="s">
        <v>3747</v>
      </c>
      <c r="J2250" s="23">
        <v>551005100001</v>
      </c>
      <c r="K2250">
        <v>1089</v>
      </c>
      <c r="L2250" t="s">
        <v>3749</v>
      </c>
      <c r="M2250">
        <v>198903</v>
      </c>
      <c r="O2250">
        <v>0</v>
      </c>
      <c r="P2250" t="s">
        <v>20</v>
      </c>
      <c r="Q2250" t="s">
        <v>124</v>
      </c>
      <c r="S2250">
        <v>0</v>
      </c>
      <c r="U2250" t="s">
        <v>132</v>
      </c>
      <c r="V2250" s="22">
        <v>3247935</v>
      </c>
    </row>
    <row r="2251" spans="1:22" x14ac:dyDescent="0.3">
      <c r="A2251" t="s">
        <v>3750</v>
      </c>
      <c r="E2251" t="s">
        <v>3751</v>
      </c>
      <c r="J2251" s="23">
        <v>458005100001</v>
      </c>
      <c r="K2251">
        <v>1089</v>
      </c>
      <c r="L2251" t="s">
        <v>3752</v>
      </c>
      <c r="M2251">
        <v>198903</v>
      </c>
      <c r="O2251">
        <v>0</v>
      </c>
      <c r="P2251" t="s">
        <v>20</v>
      </c>
      <c r="Q2251">
        <v>20310</v>
      </c>
      <c r="S2251" s="101">
        <v>72236</v>
      </c>
      <c r="U2251" t="s">
        <v>317</v>
      </c>
      <c r="V2251" s="22">
        <v>2705346.86</v>
      </c>
    </row>
    <row r="2252" spans="1:22" x14ac:dyDescent="0.3">
      <c r="A2252" t="s">
        <v>3750</v>
      </c>
      <c r="E2252" t="s">
        <v>3753</v>
      </c>
      <c r="J2252" s="23">
        <v>558005100001</v>
      </c>
      <c r="K2252">
        <v>1089</v>
      </c>
      <c r="L2252" t="s">
        <v>3754</v>
      </c>
      <c r="M2252">
        <v>198903</v>
      </c>
      <c r="O2252">
        <v>0</v>
      </c>
      <c r="P2252" t="s">
        <v>20</v>
      </c>
      <c r="Q2252" t="s">
        <v>124</v>
      </c>
      <c r="S2252" s="101">
        <v>72236</v>
      </c>
      <c r="U2252" t="s">
        <v>317</v>
      </c>
      <c r="V2252" s="22">
        <v>1634441</v>
      </c>
    </row>
    <row r="2253" spans="1:22" x14ac:dyDescent="0.3">
      <c r="A2253" t="s">
        <v>3755</v>
      </c>
      <c r="E2253" t="s">
        <v>3579</v>
      </c>
      <c r="H2253" t="s">
        <v>1069</v>
      </c>
      <c r="J2253" s="23">
        <v>452007000276</v>
      </c>
      <c r="K2253">
        <v>752</v>
      </c>
      <c r="L2253" t="s">
        <v>3756</v>
      </c>
      <c r="M2253">
        <v>201612</v>
      </c>
      <c r="O2253">
        <v>0</v>
      </c>
      <c r="P2253" t="s">
        <v>67</v>
      </c>
      <c r="Q2253">
        <v>20310</v>
      </c>
      <c r="S2253">
        <v>0</v>
      </c>
      <c r="V2253" s="22">
        <v>5391.55</v>
      </c>
    </row>
    <row r="2254" spans="1:22" x14ac:dyDescent="0.3">
      <c r="A2254" t="s">
        <v>3755</v>
      </c>
      <c r="E2254" t="s">
        <v>3579</v>
      </c>
      <c r="H2254" t="s">
        <v>1069</v>
      </c>
      <c r="J2254" s="23">
        <v>552007000276</v>
      </c>
      <c r="K2254">
        <v>752</v>
      </c>
      <c r="L2254" t="s">
        <v>3757</v>
      </c>
      <c r="M2254">
        <v>201612</v>
      </c>
      <c r="O2254">
        <v>0</v>
      </c>
      <c r="P2254" t="s">
        <v>67</v>
      </c>
      <c r="Q2254" t="s">
        <v>124</v>
      </c>
      <c r="S2254">
        <v>0</v>
      </c>
      <c r="V2254" s="22">
        <v>1938.39</v>
      </c>
    </row>
    <row r="2255" spans="1:22" x14ac:dyDescent="0.3">
      <c r="A2255" t="s">
        <v>3758</v>
      </c>
      <c r="E2255" t="s">
        <v>241</v>
      </c>
      <c r="H2255" t="s">
        <v>127</v>
      </c>
      <c r="J2255" s="23">
        <v>456009300071</v>
      </c>
      <c r="K2255">
        <v>82</v>
      </c>
      <c r="L2255" t="s">
        <v>3759</v>
      </c>
      <c r="M2255">
        <v>200909</v>
      </c>
      <c r="O2255">
        <v>0</v>
      </c>
      <c r="P2255" t="s">
        <v>230</v>
      </c>
      <c r="Q2255">
        <v>20310</v>
      </c>
      <c r="S2255">
        <v>1</v>
      </c>
      <c r="U2255" t="s">
        <v>3760</v>
      </c>
      <c r="V2255" s="22">
        <v>367143.62</v>
      </c>
    </row>
    <row r="2256" spans="1:22" x14ac:dyDescent="0.3">
      <c r="A2256" t="s">
        <v>3758</v>
      </c>
      <c r="E2256" t="s">
        <v>241</v>
      </c>
      <c r="H2256" t="s">
        <v>127</v>
      </c>
      <c r="J2256" s="23">
        <v>556009300071</v>
      </c>
      <c r="K2256">
        <v>82</v>
      </c>
      <c r="L2256" t="s">
        <v>3761</v>
      </c>
      <c r="M2256">
        <v>200909</v>
      </c>
      <c r="O2256">
        <v>0</v>
      </c>
      <c r="P2256" t="s">
        <v>230</v>
      </c>
      <c r="Q2256" t="s">
        <v>124</v>
      </c>
      <c r="S2256">
        <v>1</v>
      </c>
      <c r="U2256" t="s">
        <v>3760</v>
      </c>
      <c r="V2256" s="22">
        <v>73982.86</v>
      </c>
    </row>
    <row r="2257" spans="1:22" x14ac:dyDescent="0.3">
      <c r="A2257" t="s">
        <v>3762</v>
      </c>
      <c r="E2257" t="s">
        <v>241</v>
      </c>
      <c r="H2257" t="s">
        <v>3763</v>
      </c>
      <c r="J2257" s="23">
        <v>556006700011</v>
      </c>
      <c r="K2257">
        <v>615</v>
      </c>
      <c r="L2257" t="s">
        <v>3764</v>
      </c>
      <c r="M2257">
        <v>199309</v>
      </c>
      <c r="O2257">
        <v>0</v>
      </c>
      <c r="P2257" t="s">
        <v>64</v>
      </c>
      <c r="Q2257" t="s">
        <v>124</v>
      </c>
      <c r="S2257">
        <v>3</v>
      </c>
      <c r="U2257" t="s">
        <v>132</v>
      </c>
      <c r="V2257" s="22">
        <v>224237</v>
      </c>
    </row>
    <row r="2258" spans="1:22" x14ac:dyDescent="0.3">
      <c r="A2258" t="s">
        <v>3765</v>
      </c>
      <c r="E2258" t="s">
        <v>241</v>
      </c>
      <c r="H2258" t="s">
        <v>3763</v>
      </c>
      <c r="J2258" s="23">
        <v>456006700011</v>
      </c>
      <c r="K2258">
        <v>5</v>
      </c>
      <c r="L2258" t="s">
        <v>3766</v>
      </c>
      <c r="M2258">
        <v>199309</v>
      </c>
      <c r="O2258">
        <v>0</v>
      </c>
      <c r="P2258" t="s">
        <v>64</v>
      </c>
      <c r="Q2258">
        <v>20310</v>
      </c>
      <c r="S2258">
        <v>1</v>
      </c>
      <c r="U2258" t="s">
        <v>132</v>
      </c>
      <c r="V2258" s="22">
        <v>52503.1</v>
      </c>
    </row>
    <row r="2259" spans="1:22" x14ac:dyDescent="0.3">
      <c r="A2259" t="s">
        <v>3765</v>
      </c>
      <c r="E2259" t="s">
        <v>241</v>
      </c>
      <c r="H2259" t="s">
        <v>3763</v>
      </c>
      <c r="J2259" s="23">
        <v>556006700011</v>
      </c>
      <c r="K2259">
        <v>5</v>
      </c>
      <c r="L2259" t="s">
        <v>3767</v>
      </c>
      <c r="M2259">
        <v>199309</v>
      </c>
      <c r="O2259">
        <v>0</v>
      </c>
      <c r="P2259" t="s">
        <v>64</v>
      </c>
      <c r="Q2259" t="s">
        <v>124</v>
      </c>
      <c r="S2259">
        <v>1</v>
      </c>
      <c r="U2259" t="s">
        <v>132</v>
      </c>
      <c r="V2259" s="22">
        <v>13013</v>
      </c>
    </row>
    <row r="2260" spans="1:22" x14ac:dyDescent="0.3">
      <c r="A2260" t="s">
        <v>3768</v>
      </c>
      <c r="E2260" t="s">
        <v>3769</v>
      </c>
      <c r="J2260" s="23">
        <v>458006700001</v>
      </c>
      <c r="K2260">
        <v>1094</v>
      </c>
      <c r="L2260" t="s">
        <v>3770</v>
      </c>
      <c r="M2260">
        <v>199403</v>
      </c>
      <c r="O2260">
        <v>0</v>
      </c>
      <c r="P2260" t="s">
        <v>64</v>
      </c>
      <c r="Q2260">
        <v>20310</v>
      </c>
      <c r="S2260" s="101">
        <v>23200</v>
      </c>
      <c r="U2260" t="s">
        <v>317</v>
      </c>
      <c r="V2260" s="22">
        <v>1634372.55</v>
      </c>
    </row>
    <row r="2261" spans="1:22" x14ac:dyDescent="0.3">
      <c r="A2261" t="s">
        <v>3768</v>
      </c>
      <c r="E2261" t="s">
        <v>241</v>
      </c>
      <c r="J2261" s="23">
        <v>458006700001</v>
      </c>
      <c r="K2261">
        <v>1095</v>
      </c>
      <c r="L2261" t="s">
        <v>3771</v>
      </c>
      <c r="M2261">
        <v>199409</v>
      </c>
      <c r="O2261">
        <v>0</v>
      </c>
      <c r="P2261" t="s">
        <v>64</v>
      </c>
      <c r="Q2261">
        <v>20310</v>
      </c>
      <c r="S2261">
        <v>0</v>
      </c>
      <c r="V2261" s="22">
        <v>197617.9</v>
      </c>
    </row>
    <row r="2262" spans="1:22" x14ac:dyDescent="0.3">
      <c r="A2262" t="s">
        <v>3768</v>
      </c>
      <c r="E2262" t="s">
        <v>3772</v>
      </c>
      <c r="J2262" s="23">
        <v>558006700001</v>
      </c>
      <c r="K2262">
        <v>1094</v>
      </c>
      <c r="L2262" t="s">
        <v>3773</v>
      </c>
      <c r="M2262">
        <v>199403</v>
      </c>
      <c r="O2262">
        <v>0</v>
      </c>
      <c r="P2262" t="s">
        <v>64</v>
      </c>
      <c r="Q2262" t="s">
        <v>124</v>
      </c>
      <c r="S2262" s="101">
        <v>23200</v>
      </c>
      <c r="U2262" t="s">
        <v>317</v>
      </c>
      <c r="V2262" s="22">
        <v>987410</v>
      </c>
    </row>
    <row r="2263" spans="1:22" x14ac:dyDescent="0.3">
      <c r="A2263" t="s">
        <v>3768</v>
      </c>
      <c r="E2263" t="s">
        <v>241</v>
      </c>
      <c r="J2263" s="23">
        <v>558006700001</v>
      </c>
      <c r="K2263">
        <v>1095</v>
      </c>
      <c r="L2263" t="s">
        <v>3774</v>
      </c>
      <c r="M2263">
        <v>199409</v>
      </c>
      <c r="O2263">
        <v>0</v>
      </c>
      <c r="P2263" t="s">
        <v>64</v>
      </c>
      <c r="Q2263" t="s">
        <v>124</v>
      </c>
      <c r="S2263">
        <v>0</v>
      </c>
      <c r="V2263" s="22">
        <v>119391</v>
      </c>
    </row>
    <row r="2264" spans="1:22" x14ac:dyDescent="0.3">
      <c r="A2264" t="s">
        <v>3775</v>
      </c>
      <c r="E2264" t="s">
        <v>241</v>
      </c>
      <c r="H2264" t="s">
        <v>3763</v>
      </c>
      <c r="J2264" s="23">
        <v>456006700011</v>
      </c>
      <c r="K2264">
        <v>82</v>
      </c>
      <c r="L2264" t="s">
        <v>3776</v>
      </c>
      <c r="M2264">
        <v>199309</v>
      </c>
      <c r="O2264">
        <v>0</v>
      </c>
      <c r="P2264" t="s">
        <v>64</v>
      </c>
      <c r="Q2264">
        <v>20310</v>
      </c>
      <c r="S2264">
        <v>1</v>
      </c>
      <c r="U2264" t="s">
        <v>132</v>
      </c>
      <c r="V2264" s="22">
        <v>381420.7</v>
      </c>
    </row>
    <row r="2265" spans="1:22" x14ac:dyDescent="0.3">
      <c r="A2265" t="s">
        <v>3775</v>
      </c>
      <c r="E2265" t="s">
        <v>241</v>
      </c>
      <c r="H2265" t="s">
        <v>3763</v>
      </c>
      <c r="J2265" s="23">
        <v>556006700011</v>
      </c>
      <c r="K2265">
        <v>82</v>
      </c>
      <c r="L2265" t="s">
        <v>3777</v>
      </c>
      <c r="M2265">
        <v>199309</v>
      </c>
      <c r="O2265">
        <v>0</v>
      </c>
      <c r="P2265" t="s">
        <v>64</v>
      </c>
      <c r="Q2265" t="s">
        <v>124</v>
      </c>
      <c r="S2265">
        <v>1</v>
      </c>
      <c r="U2265" t="s">
        <v>132</v>
      </c>
      <c r="V2265" s="22">
        <v>94533</v>
      </c>
    </row>
    <row r="2266" spans="1:22" x14ac:dyDescent="0.3">
      <c r="A2266" t="s">
        <v>3778</v>
      </c>
      <c r="E2266" t="s">
        <v>3779</v>
      </c>
      <c r="H2266" t="s">
        <v>3763</v>
      </c>
      <c r="J2266" s="23">
        <v>452006700082</v>
      </c>
      <c r="K2266">
        <v>763</v>
      </c>
      <c r="L2266" t="s">
        <v>3780</v>
      </c>
      <c r="M2266">
        <v>199407</v>
      </c>
      <c r="O2266">
        <v>0</v>
      </c>
      <c r="P2266" t="s">
        <v>64</v>
      </c>
      <c r="Q2266">
        <v>20310</v>
      </c>
      <c r="S2266">
        <v>0</v>
      </c>
      <c r="V2266" s="22">
        <v>147115.56</v>
      </c>
    </row>
    <row r="2267" spans="1:22" x14ac:dyDescent="0.3">
      <c r="A2267" t="s">
        <v>3778</v>
      </c>
      <c r="E2267" t="s">
        <v>3779</v>
      </c>
      <c r="H2267" t="s">
        <v>3763</v>
      </c>
      <c r="J2267" s="23">
        <v>552006700082</v>
      </c>
      <c r="K2267">
        <v>763</v>
      </c>
      <c r="L2267" t="s">
        <v>3781</v>
      </c>
      <c r="M2267">
        <v>199407</v>
      </c>
      <c r="O2267">
        <v>0</v>
      </c>
      <c r="P2267" t="s">
        <v>64</v>
      </c>
      <c r="Q2267" t="s">
        <v>124</v>
      </c>
      <c r="S2267">
        <v>0</v>
      </c>
      <c r="V2267" s="22">
        <v>36462</v>
      </c>
    </row>
    <row r="2268" spans="1:22" x14ac:dyDescent="0.3">
      <c r="A2268" t="s">
        <v>3782</v>
      </c>
      <c r="E2268" t="s">
        <v>3779</v>
      </c>
      <c r="H2268" t="s">
        <v>3763</v>
      </c>
      <c r="J2268" s="23">
        <v>452006700085</v>
      </c>
      <c r="K2268">
        <v>763</v>
      </c>
      <c r="L2268" t="s">
        <v>3783</v>
      </c>
      <c r="M2268">
        <v>199407</v>
      </c>
      <c r="O2268">
        <v>0</v>
      </c>
      <c r="P2268" t="s">
        <v>64</v>
      </c>
      <c r="Q2268">
        <v>20310</v>
      </c>
      <c r="S2268">
        <v>0</v>
      </c>
      <c r="V2268" s="22">
        <v>152854.96</v>
      </c>
    </row>
    <row r="2269" spans="1:22" x14ac:dyDescent="0.3">
      <c r="A2269" t="s">
        <v>3782</v>
      </c>
      <c r="E2269" t="s">
        <v>3779</v>
      </c>
      <c r="H2269" t="s">
        <v>3763</v>
      </c>
      <c r="J2269" s="23">
        <v>552006700085</v>
      </c>
      <c r="K2269">
        <v>763</v>
      </c>
      <c r="L2269" t="s">
        <v>3784</v>
      </c>
      <c r="M2269">
        <v>199407</v>
      </c>
      <c r="O2269">
        <v>0</v>
      </c>
      <c r="P2269" t="s">
        <v>64</v>
      </c>
      <c r="Q2269" t="s">
        <v>124</v>
      </c>
      <c r="S2269">
        <v>0</v>
      </c>
      <c r="V2269" s="22">
        <v>37884</v>
      </c>
    </row>
    <row r="2270" spans="1:22" x14ac:dyDescent="0.3">
      <c r="A2270" t="s">
        <v>3785</v>
      </c>
      <c r="E2270" t="s">
        <v>3779</v>
      </c>
      <c r="H2270" t="s">
        <v>3763</v>
      </c>
      <c r="J2270" s="23">
        <v>452006700084</v>
      </c>
      <c r="K2270">
        <v>763</v>
      </c>
      <c r="L2270" t="s">
        <v>3786</v>
      </c>
      <c r="M2270">
        <v>199407</v>
      </c>
      <c r="O2270">
        <v>0</v>
      </c>
      <c r="P2270" t="s">
        <v>64</v>
      </c>
      <c r="Q2270">
        <v>20310</v>
      </c>
      <c r="S2270">
        <v>0</v>
      </c>
      <c r="V2270" s="22">
        <v>28898.02</v>
      </c>
    </row>
    <row r="2271" spans="1:22" x14ac:dyDescent="0.3">
      <c r="A2271" t="s">
        <v>3785</v>
      </c>
      <c r="E2271" t="s">
        <v>3779</v>
      </c>
      <c r="H2271" t="s">
        <v>3763</v>
      </c>
      <c r="J2271" s="23">
        <v>552006700084</v>
      </c>
      <c r="K2271">
        <v>763</v>
      </c>
      <c r="L2271" t="s">
        <v>3787</v>
      </c>
      <c r="M2271">
        <v>199407</v>
      </c>
      <c r="O2271">
        <v>0</v>
      </c>
      <c r="P2271" t="s">
        <v>64</v>
      </c>
      <c r="Q2271" t="s">
        <v>124</v>
      </c>
      <c r="S2271">
        <v>0</v>
      </c>
      <c r="V2271" s="22">
        <v>7162</v>
      </c>
    </row>
    <row r="2272" spans="1:22" x14ac:dyDescent="0.3">
      <c r="A2272" t="s">
        <v>3788</v>
      </c>
      <c r="E2272" t="s">
        <v>3779</v>
      </c>
      <c r="H2272" t="s">
        <v>3763</v>
      </c>
      <c r="J2272" s="23">
        <v>452006700083</v>
      </c>
      <c r="K2272">
        <v>763</v>
      </c>
      <c r="L2272" t="s">
        <v>3789</v>
      </c>
      <c r="M2272">
        <v>199407</v>
      </c>
      <c r="O2272">
        <v>0</v>
      </c>
      <c r="P2272" t="s">
        <v>64</v>
      </c>
      <c r="Q2272">
        <v>20310</v>
      </c>
      <c r="S2272">
        <v>0</v>
      </c>
      <c r="V2272" s="22">
        <v>3090.92</v>
      </c>
    </row>
    <row r="2273" spans="1:22" x14ac:dyDescent="0.3">
      <c r="A2273" t="s">
        <v>3788</v>
      </c>
      <c r="E2273" t="s">
        <v>3779</v>
      </c>
      <c r="H2273" t="s">
        <v>3763</v>
      </c>
      <c r="J2273" s="23">
        <v>552006700083</v>
      </c>
      <c r="K2273">
        <v>763</v>
      </c>
      <c r="L2273" t="s">
        <v>3790</v>
      </c>
      <c r="M2273">
        <v>201301</v>
      </c>
      <c r="O2273">
        <v>0</v>
      </c>
      <c r="P2273" t="s">
        <v>64</v>
      </c>
      <c r="Q2273" t="s">
        <v>124</v>
      </c>
      <c r="S2273">
        <v>0</v>
      </c>
      <c r="V2273">
        <v>765.98</v>
      </c>
    </row>
    <row r="2274" spans="1:22" x14ac:dyDescent="0.3">
      <c r="A2274" t="s">
        <v>3791</v>
      </c>
      <c r="E2274" t="s">
        <v>3779</v>
      </c>
      <c r="H2274" t="s">
        <v>3763</v>
      </c>
      <c r="J2274" s="23">
        <v>452006700082</v>
      </c>
      <c r="K2274">
        <v>752</v>
      </c>
      <c r="L2274" t="s">
        <v>3792</v>
      </c>
      <c r="M2274">
        <v>199407</v>
      </c>
      <c r="O2274">
        <v>0</v>
      </c>
      <c r="P2274" t="s">
        <v>64</v>
      </c>
      <c r="Q2274">
        <v>20310</v>
      </c>
      <c r="S2274">
        <v>0</v>
      </c>
      <c r="V2274" s="22">
        <v>701849.57</v>
      </c>
    </row>
    <row r="2275" spans="1:22" x14ac:dyDescent="0.3">
      <c r="A2275" t="s">
        <v>3791</v>
      </c>
      <c r="E2275" t="s">
        <v>3779</v>
      </c>
      <c r="H2275" t="s">
        <v>3763</v>
      </c>
      <c r="J2275" s="23">
        <v>552006700082</v>
      </c>
      <c r="K2275">
        <v>752</v>
      </c>
      <c r="L2275" t="s">
        <v>3793</v>
      </c>
      <c r="M2275">
        <v>199407</v>
      </c>
      <c r="O2275">
        <v>0</v>
      </c>
      <c r="P2275" t="s">
        <v>64</v>
      </c>
      <c r="Q2275" t="s">
        <v>124</v>
      </c>
      <c r="S2275">
        <v>0</v>
      </c>
      <c r="V2275" s="22">
        <v>173950</v>
      </c>
    </row>
    <row r="2276" spans="1:22" x14ac:dyDescent="0.3">
      <c r="A2276" t="s">
        <v>3794</v>
      </c>
      <c r="E2276" t="s">
        <v>3795</v>
      </c>
      <c r="H2276" t="s">
        <v>3763</v>
      </c>
      <c r="J2276" s="23">
        <v>452006700215</v>
      </c>
      <c r="K2276">
        <v>763</v>
      </c>
      <c r="L2276" t="s">
        <v>3796</v>
      </c>
      <c r="M2276">
        <v>201308</v>
      </c>
      <c r="O2276">
        <v>0</v>
      </c>
      <c r="P2276" t="s">
        <v>64</v>
      </c>
      <c r="Q2276">
        <v>20310</v>
      </c>
      <c r="S2276">
        <v>0</v>
      </c>
      <c r="V2276" s="22">
        <v>21237.1</v>
      </c>
    </row>
    <row r="2277" spans="1:22" x14ac:dyDescent="0.3">
      <c r="A2277" t="s">
        <v>3797</v>
      </c>
      <c r="E2277" t="s">
        <v>241</v>
      </c>
      <c r="H2277" t="s">
        <v>3763</v>
      </c>
      <c r="J2277" s="23">
        <v>456006700011</v>
      </c>
      <c r="K2277">
        <v>150</v>
      </c>
      <c r="L2277" t="s">
        <v>3798</v>
      </c>
      <c r="M2277">
        <v>199309</v>
      </c>
      <c r="O2277">
        <v>0</v>
      </c>
      <c r="P2277" t="s">
        <v>64</v>
      </c>
      <c r="Q2277">
        <v>20310</v>
      </c>
      <c r="S2277">
        <v>1</v>
      </c>
      <c r="U2277" t="s">
        <v>132</v>
      </c>
      <c r="V2277" s="22">
        <v>254280.47</v>
      </c>
    </row>
    <row r="2278" spans="1:22" x14ac:dyDescent="0.3">
      <c r="A2278" t="s">
        <v>3797</v>
      </c>
      <c r="E2278" t="s">
        <v>241</v>
      </c>
      <c r="H2278" t="s">
        <v>3763</v>
      </c>
      <c r="J2278" s="23">
        <v>556006700011</v>
      </c>
      <c r="K2278">
        <v>150</v>
      </c>
      <c r="L2278" t="s">
        <v>3799</v>
      </c>
      <c r="M2278">
        <v>199309</v>
      </c>
      <c r="O2278">
        <v>0</v>
      </c>
      <c r="P2278" t="s">
        <v>64</v>
      </c>
      <c r="Q2278" t="s">
        <v>124</v>
      </c>
      <c r="S2278">
        <v>1</v>
      </c>
      <c r="U2278" t="s">
        <v>132</v>
      </c>
      <c r="V2278" s="22">
        <v>63022</v>
      </c>
    </row>
    <row r="2279" spans="1:22" x14ac:dyDescent="0.3">
      <c r="A2279" t="s">
        <v>3800</v>
      </c>
      <c r="E2279" t="s">
        <v>241</v>
      </c>
      <c r="H2279" t="s">
        <v>3763</v>
      </c>
      <c r="J2279" s="23">
        <v>456006700011</v>
      </c>
      <c r="K2279">
        <v>84</v>
      </c>
      <c r="L2279" t="s">
        <v>3801</v>
      </c>
      <c r="M2279">
        <v>199309</v>
      </c>
      <c r="O2279">
        <v>0</v>
      </c>
      <c r="P2279" t="s">
        <v>64</v>
      </c>
      <c r="Q2279">
        <v>20310</v>
      </c>
      <c r="S2279">
        <v>1</v>
      </c>
      <c r="U2279" t="s">
        <v>132</v>
      </c>
      <c r="V2279" s="22">
        <v>141379.24</v>
      </c>
    </row>
    <row r="2280" spans="1:22" x14ac:dyDescent="0.3">
      <c r="A2280" t="s">
        <v>3800</v>
      </c>
      <c r="E2280" t="s">
        <v>241</v>
      </c>
      <c r="H2280" t="s">
        <v>3763</v>
      </c>
      <c r="J2280" s="23">
        <v>556006700011</v>
      </c>
      <c r="K2280">
        <v>84</v>
      </c>
      <c r="L2280" t="s">
        <v>3802</v>
      </c>
      <c r="M2280">
        <v>199309</v>
      </c>
      <c r="O2280">
        <v>0</v>
      </c>
      <c r="P2280" t="s">
        <v>64</v>
      </c>
      <c r="Q2280" t="s">
        <v>124</v>
      </c>
      <c r="S2280">
        <v>1</v>
      </c>
      <c r="U2280" t="s">
        <v>132</v>
      </c>
      <c r="V2280" s="22">
        <v>35036.080000000002</v>
      </c>
    </row>
    <row r="2281" spans="1:22" x14ac:dyDescent="0.3">
      <c r="A2281" t="s">
        <v>3803</v>
      </c>
      <c r="E2281" t="s">
        <v>241</v>
      </c>
      <c r="H2281" t="s">
        <v>3763</v>
      </c>
      <c r="J2281" s="23">
        <v>456006700011</v>
      </c>
      <c r="K2281">
        <v>190</v>
      </c>
      <c r="L2281" t="s">
        <v>3804</v>
      </c>
      <c r="M2281">
        <v>199309</v>
      </c>
      <c r="O2281">
        <v>0</v>
      </c>
      <c r="P2281" t="s">
        <v>64</v>
      </c>
      <c r="Q2281">
        <v>20310</v>
      </c>
      <c r="S2281">
        <v>1</v>
      </c>
      <c r="U2281" t="s">
        <v>132</v>
      </c>
      <c r="V2281" s="22">
        <v>381420.69</v>
      </c>
    </row>
    <row r="2282" spans="1:22" x14ac:dyDescent="0.3">
      <c r="A2282" t="s">
        <v>3803</v>
      </c>
      <c r="E2282" t="s">
        <v>241</v>
      </c>
      <c r="H2282" t="s">
        <v>3763</v>
      </c>
      <c r="J2282" s="23">
        <v>556006700011</v>
      </c>
      <c r="K2282">
        <v>190</v>
      </c>
      <c r="L2282" t="s">
        <v>3805</v>
      </c>
      <c r="M2282">
        <v>199309</v>
      </c>
      <c r="O2282">
        <v>0</v>
      </c>
      <c r="P2282" t="s">
        <v>64</v>
      </c>
      <c r="Q2282" t="s">
        <v>124</v>
      </c>
      <c r="S2282">
        <v>1</v>
      </c>
      <c r="U2282" t="s">
        <v>132</v>
      </c>
      <c r="V2282" s="22">
        <v>94533</v>
      </c>
    </row>
    <row r="2283" spans="1:22" x14ac:dyDescent="0.3">
      <c r="A2283" t="s">
        <v>3806</v>
      </c>
      <c r="E2283" t="s">
        <v>241</v>
      </c>
      <c r="H2283" t="s">
        <v>3763</v>
      </c>
      <c r="J2283" s="23">
        <v>456006700137</v>
      </c>
      <c r="K2283">
        <v>210</v>
      </c>
      <c r="L2283" t="s">
        <v>3807</v>
      </c>
      <c r="M2283">
        <v>201311</v>
      </c>
      <c r="O2283">
        <v>0</v>
      </c>
      <c r="P2283" t="s">
        <v>64</v>
      </c>
      <c r="Q2283">
        <v>20310</v>
      </c>
      <c r="S2283">
        <v>0</v>
      </c>
      <c r="U2283" t="s">
        <v>132</v>
      </c>
      <c r="V2283" s="22">
        <v>107355.51</v>
      </c>
    </row>
    <row r="2284" spans="1:22" x14ac:dyDescent="0.3">
      <c r="A2284" t="s">
        <v>3806</v>
      </c>
      <c r="E2284" t="s">
        <v>241</v>
      </c>
      <c r="H2284" t="s">
        <v>3763</v>
      </c>
      <c r="J2284" s="23">
        <v>556006700137</v>
      </c>
      <c r="K2284">
        <v>210</v>
      </c>
      <c r="L2284" t="s">
        <v>3808</v>
      </c>
      <c r="M2284">
        <v>201303</v>
      </c>
      <c r="O2284">
        <v>0</v>
      </c>
      <c r="P2284" t="s">
        <v>64</v>
      </c>
      <c r="Q2284" t="s">
        <v>124</v>
      </c>
      <c r="S2284">
        <v>0</v>
      </c>
      <c r="U2284" t="s">
        <v>132</v>
      </c>
      <c r="V2284" s="22">
        <v>26604.44</v>
      </c>
    </row>
    <row r="2285" spans="1:22" x14ac:dyDescent="0.3">
      <c r="A2285" t="s">
        <v>3809</v>
      </c>
      <c r="E2285" t="s">
        <v>3795</v>
      </c>
      <c r="H2285" t="s">
        <v>3763</v>
      </c>
      <c r="J2285" s="23">
        <v>452006700144</v>
      </c>
      <c r="K2285">
        <v>763</v>
      </c>
      <c r="L2285" t="s">
        <v>3810</v>
      </c>
      <c r="M2285">
        <v>200911</v>
      </c>
      <c r="O2285">
        <v>0</v>
      </c>
      <c r="P2285" t="s">
        <v>64</v>
      </c>
      <c r="Q2285">
        <v>20310</v>
      </c>
      <c r="S2285">
        <v>0</v>
      </c>
      <c r="V2285" s="22">
        <v>52977.03</v>
      </c>
    </row>
    <row r="2286" spans="1:22" x14ac:dyDescent="0.3">
      <c r="A2286" t="s">
        <v>3809</v>
      </c>
      <c r="E2286" t="s">
        <v>3795</v>
      </c>
      <c r="H2286" t="s">
        <v>3763</v>
      </c>
      <c r="J2286" s="23">
        <v>552006700144</v>
      </c>
      <c r="K2286">
        <v>763</v>
      </c>
      <c r="L2286" t="s">
        <v>3811</v>
      </c>
      <c r="M2286">
        <v>200911</v>
      </c>
      <c r="O2286">
        <v>0</v>
      </c>
      <c r="P2286" t="s">
        <v>64</v>
      </c>
      <c r="Q2286" t="s">
        <v>124</v>
      </c>
      <c r="S2286">
        <v>0</v>
      </c>
      <c r="V2286" s="22">
        <v>10646.71</v>
      </c>
    </row>
    <row r="2287" spans="1:22" x14ac:dyDescent="0.3">
      <c r="A2287" t="s">
        <v>3812</v>
      </c>
      <c r="E2287" t="s">
        <v>241</v>
      </c>
      <c r="H2287" t="s">
        <v>3763</v>
      </c>
      <c r="J2287" s="23">
        <v>456006700011</v>
      </c>
      <c r="K2287">
        <v>240</v>
      </c>
      <c r="L2287" t="s">
        <v>3813</v>
      </c>
      <c r="M2287">
        <v>199309</v>
      </c>
      <c r="O2287">
        <v>0</v>
      </c>
      <c r="P2287" t="s">
        <v>64</v>
      </c>
      <c r="Q2287">
        <v>20310</v>
      </c>
      <c r="S2287">
        <v>1</v>
      </c>
      <c r="U2287" t="s">
        <v>132</v>
      </c>
      <c r="V2287" s="22">
        <v>58117.3</v>
      </c>
    </row>
    <row r="2288" spans="1:22" x14ac:dyDescent="0.3">
      <c r="A2288" t="s">
        <v>3812</v>
      </c>
      <c r="E2288" t="s">
        <v>241</v>
      </c>
      <c r="H2288" t="s">
        <v>3763</v>
      </c>
      <c r="J2288" s="23">
        <v>556006700011</v>
      </c>
      <c r="K2288">
        <v>240</v>
      </c>
      <c r="L2288" t="s">
        <v>3814</v>
      </c>
      <c r="M2288">
        <v>199309</v>
      </c>
      <c r="O2288">
        <v>0</v>
      </c>
      <c r="P2288" t="s">
        <v>64</v>
      </c>
      <c r="Q2288" t="s">
        <v>124</v>
      </c>
      <c r="S2288">
        <v>1</v>
      </c>
      <c r="U2288" t="s">
        <v>132</v>
      </c>
      <c r="V2288" s="22">
        <v>14404</v>
      </c>
    </row>
    <row r="2289" spans="1:22" x14ac:dyDescent="0.3">
      <c r="A2289" t="s">
        <v>3815</v>
      </c>
      <c r="E2289" t="s">
        <v>241</v>
      </c>
      <c r="H2289" t="s">
        <v>3763</v>
      </c>
      <c r="J2289" s="23">
        <v>456006700011</v>
      </c>
      <c r="K2289">
        <v>270</v>
      </c>
      <c r="L2289" t="s">
        <v>3816</v>
      </c>
      <c r="M2289">
        <v>199309</v>
      </c>
      <c r="O2289">
        <v>0</v>
      </c>
      <c r="P2289" t="s">
        <v>64</v>
      </c>
      <c r="Q2289">
        <v>20310</v>
      </c>
      <c r="S2289">
        <v>1</v>
      </c>
      <c r="U2289" t="s">
        <v>132</v>
      </c>
      <c r="V2289" s="22">
        <v>85539.85</v>
      </c>
    </row>
    <row r="2290" spans="1:22" x14ac:dyDescent="0.3">
      <c r="A2290" t="s">
        <v>3815</v>
      </c>
      <c r="E2290" t="s">
        <v>241</v>
      </c>
      <c r="H2290" t="s">
        <v>3763</v>
      </c>
      <c r="J2290" s="23">
        <v>556006700011</v>
      </c>
      <c r="K2290">
        <v>270</v>
      </c>
      <c r="L2290" t="s">
        <v>3817</v>
      </c>
      <c r="M2290">
        <v>199309</v>
      </c>
      <c r="O2290">
        <v>0</v>
      </c>
      <c r="P2290" t="s">
        <v>64</v>
      </c>
      <c r="Q2290" t="s">
        <v>124</v>
      </c>
      <c r="S2290">
        <v>1</v>
      </c>
      <c r="U2290" t="s">
        <v>132</v>
      </c>
      <c r="V2290" s="22">
        <v>21200</v>
      </c>
    </row>
    <row r="2291" spans="1:22" x14ac:dyDescent="0.3">
      <c r="A2291" t="s">
        <v>3818</v>
      </c>
      <c r="E2291" t="s">
        <v>241</v>
      </c>
      <c r="J2291" s="23">
        <v>451006700001</v>
      </c>
      <c r="K2291">
        <v>1095</v>
      </c>
      <c r="L2291" t="s">
        <v>3819</v>
      </c>
      <c r="M2291">
        <v>199407</v>
      </c>
      <c r="O2291">
        <v>0</v>
      </c>
      <c r="P2291" t="s">
        <v>64</v>
      </c>
      <c r="Q2291">
        <v>20310</v>
      </c>
      <c r="S2291">
        <v>0</v>
      </c>
      <c r="V2291">
        <v>26.96</v>
      </c>
    </row>
    <row r="2292" spans="1:22" x14ac:dyDescent="0.3">
      <c r="A2292" t="s">
        <v>3818</v>
      </c>
      <c r="E2292" t="s">
        <v>241</v>
      </c>
      <c r="J2292" s="23">
        <v>451006700001</v>
      </c>
      <c r="K2292">
        <v>2015</v>
      </c>
      <c r="L2292" t="s">
        <v>3820</v>
      </c>
      <c r="M2292">
        <v>201512</v>
      </c>
      <c r="O2292">
        <v>0</v>
      </c>
      <c r="P2292" t="s">
        <v>64</v>
      </c>
      <c r="Q2292">
        <v>20310</v>
      </c>
      <c r="S2292">
        <v>0</v>
      </c>
      <c r="U2292" t="s">
        <v>132</v>
      </c>
      <c r="V2292" s="22">
        <v>1200</v>
      </c>
    </row>
    <row r="2293" spans="1:22" x14ac:dyDescent="0.3">
      <c r="A2293" t="s">
        <v>3821</v>
      </c>
      <c r="E2293" t="s">
        <v>241</v>
      </c>
      <c r="H2293" t="s">
        <v>3763</v>
      </c>
      <c r="J2293" s="23">
        <v>455006710099</v>
      </c>
      <c r="K2293">
        <v>1094</v>
      </c>
      <c r="L2293" t="s">
        <v>3822</v>
      </c>
      <c r="M2293">
        <v>199307</v>
      </c>
      <c r="O2293">
        <v>0</v>
      </c>
      <c r="P2293" t="s">
        <v>64</v>
      </c>
      <c r="Q2293">
        <v>20310</v>
      </c>
      <c r="S2293">
        <v>1</v>
      </c>
      <c r="U2293" t="s">
        <v>132</v>
      </c>
      <c r="V2293" s="22">
        <v>259103.85</v>
      </c>
    </row>
    <row r="2294" spans="1:22" x14ac:dyDescent="0.3">
      <c r="A2294" t="s">
        <v>3821</v>
      </c>
      <c r="E2294" t="s">
        <v>241</v>
      </c>
      <c r="H2294" t="s">
        <v>3763</v>
      </c>
      <c r="J2294" s="23">
        <v>555006710099</v>
      </c>
      <c r="K2294">
        <v>1094</v>
      </c>
      <c r="L2294" t="s">
        <v>3823</v>
      </c>
      <c r="M2294">
        <v>199307</v>
      </c>
      <c r="O2294">
        <v>0</v>
      </c>
      <c r="P2294" t="s">
        <v>64</v>
      </c>
      <c r="Q2294" t="s">
        <v>124</v>
      </c>
      <c r="S2294">
        <v>1</v>
      </c>
      <c r="U2294" t="s">
        <v>132</v>
      </c>
      <c r="V2294" s="22">
        <v>156538</v>
      </c>
    </row>
    <row r="2295" spans="1:22" x14ac:dyDescent="0.3">
      <c r="A2295" t="s">
        <v>3824</v>
      </c>
      <c r="E2295" t="s">
        <v>241</v>
      </c>
      <c r="H2295" t="s">
        <v>3763</v>
      </c>
      <c r="J2295" s="23">
        <v>456006700011</v>
      </c>
      <c r="K2295">
        <v>615</v>
      </c>
      <c r="L2295" t="s">
        <v>3825</v>
      </c>
      <c r="M2295">
        <v>199309</v>
      </c>
      <c r="O2295">
        <v>0</v>
      </c>
      <c r="P2295" t="s">
        <v>64</v>
      </c>
      <c r="Q2295">
        <v>20310</v>
      </c>
      <c r="S2295">
        <v>3</v>
      </c>
      <c r="U2295" t="s">
        <v>132</v>
      </c>
      <c r="V2295" s="22">
        <v>904738.28</v>
      </c>
    </row>
    <row r="2296" spans="1:22" x14ac:dyDescent="0.3">
      <c r="A2296" t="s">
        <v>3826</v>
      </c>
      <c r="E2296" t="s">
        <v>191</v>
      </c>
      <c r="H2296" t="s">
        <v>3763</v>
      </c>
      <c r="J2296" s="23">
        <v>457006700136</v>
      </c>
      <c r="K2296">
        <v>780</v>
      </c>
      <c r="L2296" t="s">
        <v>3827</v>
      </c>
      <c r="M2296">
        <v>201412</v>
      </c>
      <c r="O2296">
        <v>0</v>
      </c>
      <c r="P2296" t="s">
        <v>64</v>
      </c>
      <c r="Q2296">
        <v>20310</v>
      </c>
      <c r="S2296">
        <v>0</v>
      </c>
      <c r="V2296" s="22">
        <v>91816.36</v>
      </c>
    </row>
    <row r="2297" spans="1:22" x14ac:dyDescent="0.3">
      <c r="A2297" t="s">
        <v>3826</v>
      </c>
      <c r="E2297" t="s">
        <v>191</v>
      </c>
      <c r="H2297" t="s">
        <v>3763</v>
      </c>
      <c r="J2297" s="23">
        <v>557006700136</v>
      </c>
      <c r="K2297">
        <v>780</v>
      </c>
      <c r="L2297" t="s">
        <v>3828</v>
      </c>
      <c r="M2297">
        <v>201412</v>
      </c>
      <c r="O2297">
        <v>0</v>
      </c>
      <c r="P2297" t="s">
        <v>64</v>
      </c>
      <c r="Q2297" t="s">
        <v>124</v>
      </c>
      <c r="S2297">
        <v>0</v>
      </c>
      <c r="V2297" s="22">
        <v>10158.39</v>
      </c>
    </row>
    <row r="2298" spans="1:22" x14ac:dyDescent="0.3">
      <c r="A2298" t="s">
        <v>3829</v>
      </c>
      <c r="E2298" t="s">
        <v>241</v>
      </c>
      <c r="H2298" t="s">
        <v>3763</v>
      </c>
      <c r="J2298" s="23">
        <v>456006700011</v>
      </c>
      <c r="K2298">
        <v>670</v>
      </c>
      <c r="L2298" t="s">
        <v>3830</v>
      </c>
      <c r="M2298">
        <v>199309</v>
      </c>
      <c r="O2298">
        <v>0</v>
      </c>
      <c r="P2298" t="s">
        <v>64</v>
      </c>
      <c r="Q2298">
        <v>20310</v>
      </c>
      <c r="S2298">
        <v>1</v>
      </c>
      <c r="U2298" t="s">
        <v>132</v>
      </c>
      <c r="V2298" s="22">
        <v>14273.4</v>
      </c>
    </row>
    <row r="2299" spans="1:22" x14ac:dyDescent="0.3">
      <c r="A2299" t="s">
        <v>3829</v>
      </c>
      <c r="E2299" t="s">
        <v>241</v>
      </c>
      <c r="H2299" t="s">
        <v>3763</v>
      </c>
      <c r="J2299" s="23">
        <v>556006700011</v>
      </c>
      <c r="K2299">
        <v>670</v>
      </c>
      <c r="L2299" t="s">
        <v>3831</v>
      </c>
      <c r="M2299">
        <v>199309</v>
      </c>
      <c r="O2299">
        <v>0</v>
      </c>
      <c r="P2299" t="s">
        <v>64</v>
      </c>
      <c r="Q2299" t="s">
        <v>124</v>
      </c>
      <c r="S2299">
        <v>1</v>
      </c>
      <c r="U2299" t="s">
        <v>132</v>
      </c>
      <c r="V2299" s="22">
        <v>3537</v>
      </c>
    </row>
    <row r="2300" spans="1:22" x14ac:dyDescent="0.3">
      <c r="A2300" t="s">
        <v>3832</v>
      </c>
      <c r="E2300" t="s">
        <v>3833</v>
      </c>
      <c r="H2300" t="s">
        <v>3763</v>
      </c>
      <c r="J2300" s="23">
        <v>452006700131</v>
      </c>
      <c r="K2300">
        <v>761</v>
      </c>
      <c r="L2300" t="s">
        <v>3834</v>
      </c>
      <c r="M2300">
        <v>200901</v>
      </c>
      <c r="O2300">
        <v>0</v>
      </c>
      <c r="P2300" t="s">
        <v>64</v>
      </c>
      <c r="Q2300">
        <v>20310</v>
      </c>
      <c r="S2300">
        <v>0</v>
      </c>
      <c r="V2300" s="22">
        <v>6993.41</v>
      </c>
    </row>
    <row r="2301" spans="1:22" x14ac:dyDescent="0.3">
      <c r="A2301" t="s">
        <v>3832</v>
      </c>
      <c r="E2301" t="s">
        <v>3833</v>
      </c>
      <c r="H2301" t="s">
        <v>3763</v>
      </c>
      <c r="J2301" s="23">
        <v>552006700131</v>
      </c>
      <c r="K2301">
        <v>761</v>
      </c>
      <c r="L2301" t="s">
        <v>3835</v>
      </c>
      <c r="M2301">
        <v>200901</v>
      </c>
      <c r="O2301">
        <v>0</v>
      </c>
      <c r="P2301" t="s">
        <v>64</v>
      </c>
      <c r="Q2301" t="s">
        <v>124</v>
      </c>
      <c r="S2301">
        <v>0</v>
      </c>
      <c r="V2301" s="22">
        <v>1409.24</v>
      </c>
    </row>
    <row r="2302" spans="1:22" x14ac:dyDescent="0.3">
      <c r="A2302" t="s">
        <v>3836</v>
      </c>
      <c r="E2302" t="s">
        <v>241</v>
      </c>
      <c r="H2302" t="s">
        <v>3763</v>
      </c>
      <c r="J2302" s="23">
        <v>456006700011</v>
      </c>
      <c r="K2302">
        <v>720</v>
      </c>
      <c r="L2302" t="s">
        <v>3837</v>
      </c>
      <c r="M2302">
        <v>199309</v>
      </c>
      <c r="O2302">
        <v>0</v>
      </c>
      <c r="P2302" t="s">
        <v>64</v>
      </c>
      <c r="Q2302">
        <v>20310</v>
      </c>
      <c r="S2302">
        <v>1</v>
      </c>
      <c r="U2302" t="s">
        <v>132</v>
      </c>
      <c r="V2302" s="22">
        <v>200193.08</v>
      </c>
    </row>
    <row r="2303" spans="1:22" x14ac:dyDescent="0.3">
      <c r="A2303" t="s">
        <v>3836</v>
      </c>
      <c r="E2303" t="s">
        <v>241</v>
      </c>
      <c r="H2303" t="s">
        <v>3763</v>
      </c>
      <c r="J2303" s="23">
        <v>556006700011</v>
      </c>
      <c r="K2303">
        <v>720</v>
      </c>
      <c r="L2303" t="s">
        <v>3838</v>
      </c>
      <c r="M2303">
        <v>199309</v>
      </c>
      <c r="O2303">
        <v>0</v>
      </c>
      <c r="P2303" t="s">
        <v>64</v>
      </c>
      <c r="Q2303" t="s">
        <v>124</v>
      </c>
      <c r="S2303">
        <v>1</v>
      </c>
      <c r="U2303" t="s">
        <v>132</v>
      </c>
      <c r="V2303" s="22">
        <v>49617</v>
      </c>
    </row>
    <row r="2304" spans="1:22" x14ac:dyDescent="0.3">
      <c r="A2304" t="s">
        <v>3839</v>
      </c>
      <c r="E2304" t="s">
        <v>241</v>
      </c>
      <c r="H2304" t="s">
        <v>3763</v>
      </c>
      <c r="J2304" s="23">
        <v>455006701000</v>
      </c>
      <c r="K2304">
        <v>1094</v>
      </c>
      <c r="L2304" t="s">
        <v>3840</v>
      </c>
      <c r="M2304">
        <v>199307</v>
      </c>
      <c r="O2304">
        <v>0</v>
      </c>
      <c r="P2304" t="s">
        <v>64</v>
      </c>
      <c r="Q2304">
        <v>20310</v>
      </c>
      <c r="S2304">
        <v>245</v>
      </c>
      <c r="U2304" t="s">
        <v>159</v>
      </c>
      <c r="V2304" s="22">
        <v>77244.679999999993</v>
      </c>
    </row>
    <row r="2305" spans="1:22" x14ac:dyDescent="0.3">
      <c r="A2305" t="s">
        <v>3839</v>
      </c>
      <c r="E2305" t="s">
        <v>241</v>
      </c>
      <c r="H2305" t="s">
        <v>3763</v>
      </c>
      <c r="J2305" s="23">
        <v>455006701000</v>
      </c>
      <c r="K2305">
        <v>2015</v>
      </c>
      <c r="L2305" t="s">
        <v>3841</v>
      </c>
      <c r="M2305">
        <v>201512</v>
      </c>
      <c r="O2305">
        <v>0</v>
      </c>
      <c r="P2305" t="s">
        <v>64</v>
      </c>
      <c r="Q2305">
        <v>20310</v>
      </c>
      <c r="S2305">
        <v>1</v>
      </c>
      <c r="U2305" t="s">
        <v>159</v>
      </c>
      <c r="V2305" s="22">
        <v>2814.66</v>
      </c>
    </row>
    <row r="2306" spans="1:22" x14ac:dyDescent="0.3">
      <c r="A2306" t="s">
        <v>3839</v>
      </c>
      <c r="E2306" t="s">
        <v>241</v>
      </c>
      <c r="H2306" t="s">
        <v>3763</v>
      </c>
      <c r="J2306" s="23">
        <v>555006701000</v>
      </c>
      <c r="K2306">
        <v>1094</v>
      </c>
      <c r="L2306" t="s">
        <v>3842</v>
      </c>
      <c r="M2306">
        <v>199307</v>
      </c>
      <c r="O2306">
        <v>0</v>
      </c>
      <c r="P2306" t="s">
        <v>64</v>
      </c>
      <c r="Q2306" t="s">
        <v>124</v>
      </c>
      <c r="S2306">
        <v>245</v>
      </c>
      <c r="U2306" t="s">
        <v>159</v>
      </c>
      <c r="V2306" s="22">
        <v>46668</v>
      </c>
    </row>
    <row r="2307" spans="1:22" x14ac:dyDescent="0.3">
      <c r="A2307" t="s">
        <v>3839</v>
      </c>
      <c r="E2307" t="s">
        <v>241</v>
      </c>
      <c r="H2307" t="s">
        <v>3763</v>
      </c>
      <c r="J2307" s="23">
        <v>555006701000</v>
      </c>
      <c r="K2307">
        <v>2015</v>
      </c>
      <c r="L2307" t="s">
        <v>3843</v>
      </c>
      <c r="M2307">
        <v>201601</v>
      </c>
      <c r="O2307">
        <v>0</v>
      </c>
      <c r="P2307" t="s">
        <v>64</v>
      </c>
      <c r="Q2307" t="s">
        <v>124</v>
      </c>
      <c r="S2307">
        <v>0</v>
      </c>
      <c r="U2307" t="s">
        <v>159</v>
      </c>
      <c r="V2307" s="22">
        <v>1703.26</v>
      </c>
    </row>
    <row r="2308" spans="1:22" x14ac:dyDescent="0.3">
      <c r="A2308" t="s">
        <v>3844</v>
      </c>
      <c r="E2308" t="s">
        <v>241</v>
      </c>
      <c r="H2308" t="s">
        <v>3763</v>
      </c>
      <c r="J2308" s="23">
        <v>455006701200</v>
      </c>
      <c r="K2308">
        <v>1094</v>
      </c>
      <c r="L2308" t="s">
        <v>3845</v>
      </c>
      <c r="M2308">
        <v>199307</v>
      </c>
      <c r="O2308">
        <v>0</v>
      </c>
      <c r="P2308" t="s">
        <v>64</v>
      </c>
      <c r="Q2308">
        <v>20310</v>
      </c>
      <c r="S2308">
        <v>774</v>
      </c>
      <c r="U2308" t="s">
        <v>159</v>
      </c>
      <c r="V2308" s="22">
        <v>335256.64</v>
      </c>
    </row>
    <row r="2309" spans="1:22" x14ac:dyDescent="0.3">
      <c r="A2309" t="s">
        <v>3844</v>
      </c>
      <c r="E2309" t="s">
        <v>241</v>
      </c>
      <c r="H2309" t="s">
        <v>3763</v>
      </c>
      <c r="J2309" s="23">
        <v>455006701200</v>
      </c>
      <c r="K2309">
        <v>2015</v>
      </c>
      <c r="L2309" t="s">
        <v>3846</v>
      </c>
      <c r="M2309">
        <v>201512</v>
      </c>
      <c r="O2309">
        <v>0</v>
      </c>
      <c r="P2309" t="s">
        <v>64</v>
      </c>
      <c r="Q2309">
        <v>20310</v>
      </c>
      <c r="S2309">
        <v>5</v>
      </c>
      <c r="U2309" t="s">
        <v>159</v>
      </c>
      <c r="V2309" s="22">
        <v>41487.43</v>
      </c>
    </row>
    <row r="2310" spans="1:22" x14ac:dyDescent="0.3">
      <c r="A2310" t="s">
        <v>3844</v>
      </c>
      <c r="E2310" t="s">
        <v>241</v>
      </c>
      <c r="H2310" t="s">
        <v>3763</v>
      </c>
      <c r="J2310" s="23">
        <v>555006701200</v>
      </c>
      <c r="K2310">
        <v>1094</v>
      </c>
      <c r="L2310" t="s">
        <v>3847</v>
      </c>
      <c r="M2310">
        <v>199307</v>
      </c>
      <c r="O2310">
        <v>0</v>
      </c>
      <c r="P2310" t="s">
        <v>64</v>
      </c>
      <c r="Q2310" t="s">
        <v>124</v>
      </c>
      <c r="S2310">
        <v>774</v>
      </c>
      <c r="U2310" t="s">
        <v>159</v>
      </c>
      <c r="V2310" s="22">
        <v>202546.5</v>
      </c>
    </row>
    <row r="2311" spans="1:22" x14ac:dyDescent="0.3">
      <c r="A2311" t="s">
        <v>3844</v>
      </c>
      <c r="E2311" t="s">
        <v>241</v>
      </c>
      <c r="H2311" t="s">
        <v>3763</v>
      </c>
      <c r="J2311" s="23">
        <v>555006701200</v>
      </c>
      <c r="K2311">
        <v>2015</v>
      </c>
      <c r="L2311" t="s">
        <v>3848</v>
      </c>
      <c r="M2311">
        <v>201601</v>
      </c>
      <c r="O2311">
        <v>0</v>
      </c>
      <c r="P2311" t="s">
        <v>64</v>
      </c>
      <c r="Q2311" t="s">
        <v>124</v>
      </c>
      <c r="S2311">
        <v>0</v>
      </c>
      <c r="U2311" t="s">
        <v>159</v>
      </c>
      <c r="V2311" s="22">
        <v>25105.57</v>
      </c>
    </row>
    <row r="2312" spans="1:22" x14ac:dyDescent="0.3">
      <c r="A2312" t="s">
        <v>3849</v>
      </c>
      <c r="E2312" t="s">
        <v>241</v>
      </c>
      <c r="H2312" t="s">
        <v>3763</v>
      </c>
      <c r="J2312" s="23">
        <v>455006700600</v>
      </c>
      <c r="K2312">
        <v>1094</v>
      </c>
      <c r="L2312" t="s">
        <v>3850</v>
      </c>
      <c r="M2312">
        <v>199307</v>
      </c>
      <c r="O2312">
        <v>0</v>
      </c>
      <c r="P2312" t="s">
        <v>64</v>
      </c>
      <c r="Q2312">
        <v>20310</v>
      </c>
      <c r="S2312">
        <v>282</v>
      </c>
      <c r="U2312" t="s">
        <v>159</v>
      </c>
      <c r="V2312" s="22">
        <v>49647.61</v>
      </c>
    </row>
    <row r="2313" spans="1:22" x14ac:dyDescent="0.3">
      <c r="A2313" t="s">
        <v>3849</v>
      </c>
      <c r="E2313" t="s">
        <v>241</v>
      </c>
      <c r="H2313" t="s">
        <v>3763</v>
      </c>
      <c r="J2313" s="23">
        <v>555006700600</v>
      </c>
      <c r="K2313">
        <v>1094</v>
      </c>
      <c r="L2313" t="s">
        <v>3851</v>
      </c>
      <c r="M2313">
        <v>199307</v>
      </c>
      <c r="O2313">
        <v>0</v>
      </c>
      <c r="P2313" t="s">
        <v>64</v>
      </c>
      <c r="Q2313" t="s">
        <v>124</v>
      </c>
      <c r="S2313">
        <v>282</v>
      </c>
      <c r="U2313" t="s">
        <v>159</v>
      </c>
      <c r="V2313" s="22">
        <v>29995</v>
      </c>
    </row>
    <row r="2314" spans="1:22" x14ac:dyDescent="0.3">
      <c r="A2314" t="s">
        <v>3852</v>
      </c>
      <c r="E2314" t="s">
        <v>241</v>
      </c>
      <c r="H2314" t="s">
        <v>3763</v>
      </c>
      <c r="J2314" s="23">
        <v>455006700800</v>
      </c>
      <c r="K2314">
        <v>1094</v>
      </c>
      <c r="L2314" t="s">
        <v>3853</v>
      </c>
      <c r="M2314">
        <v>199307</v>
      </c>
      <c r="O2314">
        <v>0</v>
      </c>
      <c r="P2314" t="s">
        <v>64</v>
      </c>
      <c r="Q2314">
        <v>20310</v>
      </c>
      <c r="S2314">
        <v>186</v>
      </c>
      <c r="U2314" t="s">
        <v>159</v>
      </c>
      <c r="V2314" s="22">
        <v>44694.53</v>
      </c>
    </row>
    <row r="2315" spans="1:22" x14ac:dyDescent="0.3">
      <c r="A2315" t="s">
        <v>3852</v>
      </c>
      <c r="E2315" t="s">
        <v>241</v>
      </c>
      <c r="H2315" t="s">
        <v>3763</v>
      </c>
      <c r="J2315" s="23">
        <v>555006700800</v>
      </c>
      <c r="K2315">
        <v>1094</v>
      </c>
      <c r="L2315" t="s">
        <v>3854</v>
      </c>
      <c r="M2315">
        <v>199307</v>
      </c>
      <c r="O2315">
        <v>0</v>
      </c>
      <c r="P2315" t="s">
        <v>64</v>
      </c>
      <c r="Q2315" t="s">
        <v>124</v>
      </c>
      <c r="S2315">
        <v>186</v>
      </c>
      <c r="U2315" t="s">
        <v>159</v>
      </c>
      <c r="V2315" s="22">
        <v>27002</v>
      </c>
    </row>
    <row r="2316" spans="1:22" x14ac:dyDescent="0.3">
      <c r="A2316" t="s">
        <v>3855</v>
      </c>
      <c r="E2316" t="s">
        <v>3779</v>
      </c>
      <c r="H2316" t="s">
        <v>3763</v>
      </c>
      <c r="J2316" s="23">
        <v>453006700001</v>
      </c>
      <c r="K2316">
        <v>910</v>
      </c>
      <c r="L2316" t="s">
        <v>3856</v>
      </c>
      <c r="M2316">
        <v>199307</v>
      </c>
      <c r="O2316">
        <v>0</v>
      </c>
      <c r="P2316" t="s">
        <v>64</v>
      </c>
      <c r="Q2316">
        <v>20310</v>
      </c>
      <c r="S2316">
        <v>0</v>
      </c>
      <c r="V2316" s="22">
        <v>449025.77</v>
      </c>
    </row>
    <row r="2317" spans="1:22" x14ac:dyDescent="0.3">
      <c r="A2317" t="s">
        <v>3855</v>
      </c>
      <c r="E2317" t="s">
        <v>3779</v>
      </c>
      <c r="H2317" t="s">
        <v>3763</v>
      </c>
      <c r="J2317" s="23">
        <v>553006700001</v>
      </c>
      <c r="K2317">
        <v>910</v>
      </c>
      <c r="L2317" t="s">
        <v>3857</v>
      </c>
      <c r="M2317">
        <v>199307</v>
      </c>
      <c r="O2317">
        <v>0</v>
      </c>
      <c r="P2317" t="s">
        <v>64</v>
      </c>
      <c r="Q2317" t="s">
        <v>124</v>
      </c>
      <c r="S2317">
        <v>0</v>
      </c>
      <c r="V2317" s="22">
        <v>271280</v>
      </c>
    </row>
    <row r="2318" spans="1:22" x14ac:dyDescent="0.3">
      <c r="A2318" t="s">
        <v>3855</v>
      </c>
      <c r="E2318" t="s">
        <v>3779</v>
      </c>
      <c r="H2318" t="s">
        <v>3763</v>
      </c>
      <c r="J2318" s="23">
        <v>553006700001</v>
      </c>
      <c r="K2318">
        <v>2008</v>
      </c>
      <c r="L2318" t="s">
        <v>3858</v>
      </c>
      <c r="M2318">
        <v>200809</v>
      </c>
      <c r="O2318">
        <v>0</v>
      </c>
      <c r="P2318" t="s">
        <v>64</v>
      </c>
      <c r="Q2318" t="s">
        <v>124</v>
      </c>
      <c r="S2318">
        <v>0</v>
      </c>
      <c r="V2318" s="22">
        <v>78734.2</v>
      </c>
    </row>
    <row r="2319" spans="1:22" x14ac:dyDescent="0.3">
      <c r="A2319" t="s">
        <v>3859</v>
      </c>
      <c r="E2319" t="s">
        <v>3779</v>
      </c>
      <c r="H2319" t="s">
        <v>3763</v>
      </c>
      <c r="J2319" s="23">
        <v>453006700001</v>
      </c>
      <c r="K2319">
        <v>270</v>
      </c>
      <c r="L2319" t="s">
        <v>3860</v>
      </c>
      <c r="M2319">
        <v>199307</v>
      </c>
      <c r="O2319">
        <v>0</v>
      </c>
      <c r="P2319" t="s">
        <v>64</v>
      </c>
      <c r="Q2319">
        <v>20310</v>
      </c>
      <c r="S2319">
        <v>0</v>
      </c>
      <c r="V2319" s="22">
        <v>29030.77</v>
      </c>
    </row>
    <row r="2320" spans="1:22" x14ac:dyDescent="0.3">
      <c r="A2320" t="s">
        <v>3859</v>
      </c>
      <c r="E2320" t="s">
        <v>3779</v>
      </c>
      <c r="H2320" t="s">
        <v>3763</v>
      </c>
      <c r="J2320" s="23">
        <v>553006700001</v>
      </c>
      <c r="K2320">
        <v>270</v>
      </c>
      <c r="L2320" t="s">
        <v>3861</v>
      </c>
      <c r="M2320">
        <v>199307</v>
      </c>
      <c r="O2320">
        <v>0</v>
      </c>
      <c r="P2320" t="s">
        <v>64</v>
      </c>
      <c r="Q2320" t="s">
        <v>124</v>
      </c>
      <c r="S2320">
        <v>0</v>
      </c>
      <c r="V2320" s="22">
        <v>17539</v>
      </c>
    </row>
    <row r="2321" spans="1:22" x14ac:dyDescent="0.3">
      <c r="A2321" t="s">
        <v>3862</v>
      </c>
      <c r="E2321" t="s">
        <v>3779</v>
      </c>
      <c r="H2321" t="s">
        <v>3763</v>
      </c>
      <c r="J2321" s="23">
        <v>453006700002</v>
      </c>
      <c r="K2321">
        <v>910</v>
      </c>
      <c r="L2321" t="s">
        <v>3863</v>
      </c>
      <c r="M2321">
        <v>199307</v>
      </c>
      <c r="O2321">
        <v>0</v>
      </c>
      <c r="P2321" t="s">
        <v>64</v>
      </c>
      <c r="Q2321">
        <v>20310</v>
      </c>
      <c r="S2321">
        <v>0</v>
      </c>
      <c r="V2321" s="22">
        <v>257672.95</v>
      </c>
    </row>
    <row r="2322" spans="1:22" x14ac:dyDescent="0.3">
      <c r="A2322" t="s">
        <v>3862</v>
      </c>
      <c r="E2322" t="s">
        <v>3779</v>
      </c>
      <c r="H2322" t="s">
        <v>3763</v>
      </c>
      <c r="J2322" s="23">
        <v>553006700002</v>
      </c>
      <c r="K2322">
        <v>910</v>
      </c>
      <c r="L2322" t="s">
        <v>3864</v>
      </c>
      <c r="M2322">
        <v>199307</v>
      </c>
      <c r="O2322">
        <v>0</v>
      </c>
      <c r="P2322" t="s">
        <v>64</v>
      </c>
      <c r="Q2322" t="s">
        <v>124</v>
      </c>
      <c r="S2322">
        <v>0</v>
      </c>
      <c r="V2322" s="22">
        <v>155674</v>
      </c>
    </row>
    <row r="2323" spans="1:22" x14ac:dyDescent="0.3">
      <c r="A2323" t="s">
        <v>3862</v>
      </c>
      <c r="E2323" t="s">
        <v>3779</v>
      </c>
      <c r="H2323" t="s">
        <v>3763</v>
      </c>
      <c r="J2323" s="23">
        <v>553006700002</v>
      </c>
      <c r="K2323">
        <v>2008</v>
      </c>
      <c r="L2323" t="s">
        <v>3865</v>
      </c>
      <c r="M2323">
        <v>200809</v>
      </c>
      <c r="O2323">
        <v>0</v>
      </c>
      <c r="P2323" t="s">
        <v>64</v>
      </c>
      <c r="Q2323" t="s">
        <v>124</v>
      </c>
      <c r="S2323">
        <v>0</v>
      </c>
      <c r="V2323" s="22">
        <v>78734.2</v>
      </c>
    </row>
    <row r="2324" spans="1:22" x14ac:dyDescent="0.3">
      <c r="A2324" t="s">
        <v>3866</v>
      </c>
      <c r="E2324" t="s">
        <v>3779</v>
      </c>
      <c r="H2324" t="s">
        <v>3763</v>
      </c>
      <c r="J2324" s="23">
        <v>453006700003</v>
      </c>
      <c r="K2324">
        <v>910</v>
      </c>
      <c r="L2324" t="s">
        <v>3867</v>
      </c>
      <c r="M2324">
        <v>199307</v>
      </c>
      <c r="O2324">
        <v>0</v>
      </c>
      <c r="P2324" t="s">
        <v>64</v>
      </c>
      <c r="Q2324">
        <v>20310</v>
      </c>
      <c r="S2324">
        <v>0</v>
      </c>
      <c r="V2324" s="22">
        <v>270479.39</v>
      </c>
    </row>
    <row r="2325" spans="1:22" x14ac:dyDescent="0.3">
      <c r="A2325" t="s">
        <v>3866</v>
      </c>
      <c r="E2325" t="s">
        <v>3779</v>
      </c>
      <c r="H2325" t="s">
        <v>3763</v>
      </c>
      <c r="J2325" s="23">
        <v>553006700003</v>
      </c>
      <c r="K2325">
        <v>910</v>
      </c>
      <c r="L2325" t="s">
        <v>3868</v>
      </c>
      <c r="M2325">
        <v>199307</v>
      </c>
      <c r="O2325">
        <v>0</v>
      </c>
      <c r="P2325" t="s">
        <v>64</v>
      </c>
      <c r="Q2325" t="s">
        <v>124</v>
      </c>
      <c r="S2325">
        <v>0</v>
      </c>
      <c r="V2325" s="22">
        <v>163410</v>
      </c>
    </row>
    <row r="2326" spans="1:22" x14ac:dyDescent="0.3">
      <c r="A2326" t="s">
        <v>3866</v>
      </c>
      <c r="E2326" t="s">
        <v>3779</v>
      </c>
      <c r="H2326" t="s">
        <v>3763</v>
      </c>
      <c r="J2326" s="23">
        <v>553006700003</v>
      </c>
      <c r="K2326">
        <v>2008</v>
      </c>
      <c r="L2326" t="s">
        <v>3869</v>
      </c>
      <c r="M2326">
        <v>200809</v>
      </c>
      <c r="O2326">
        <v>0</v>
      </c>
      <c r="P2326" t="s">
        <v>64</v>
      </c>
      <c r="Q2326" t="s">
        <v>124</v>
      </c>
      <c r="S2326">
        <v>0</v>
      </c>
      <c r="V2326" s="22">
        <v>78734.2</v>
      </c>
    </row>
    <row r="2327" spans="1:22" x14ac:dyDescent="0.3">
      <c r="A2327" t="s">
        <v>3870</v>
      </c>
      <c r="E2327" t="s">
        <v>3779</v>
      </c>
      <c r="H2327" t="s">
        <v>3763</v>
      </c>
      <c r="J2327" s="23">
        <v>553006700003</v>
      </c>
      <c r="K2327">
        <v>670</v>
      </c>
      <c r="L2327" t="s">
        <v>3871</v>
      </c>
      <c r="M2327">
        <v>199307</v>
      </c>
      <c r="O2327">
        <v>0</v>
      </c>
      <c r="P2327" t="s">
        <v>64</v>
      </c>
      <c r="Q2327" t="s">
        <v>124</v>
      </c>
      <c r="S2327">
        <v>0</v>
      </c>
      <c r="V2327" s="22">
        <v>10542</v>
      </c>
    </row>
    <row r="2328" spans="1:22" x14ac:dyDescent="0.3">
      <c r="A2328" t="s">
        <v>3872</v>
      </c>
      <c r="E2328" t="s">
        <v>3779</v>
      </c>
      <c r="H2328" t="s">
        <v>3763</v>
      </c>
      <c r="J2328" s="23">
        <v>453006700003</v>
      </c>
      <c r="K2328">
        <v>670</v>
      </c>
      <c r="L2328" t="s">
        <v>3873</v>
      </c>
      <c r="M2328">
        <v>199307</v>
      </c>
      <c r="O2328">
        <v>0</v>
      </c>
      <c r="P2328" t="s">
        <v>64</v>
      </c>
      <c r="Q2328">
        <v>20310</v>
      </c>
      <c r="S2328">
        <v>0</v>
      </c>
      <c r="V2328" s="22">
        <v>17448.05</v>
      </c>
    </row>
    <row r="2329" spans="1:22" x14ac:dyDescent="0.3">
      <c r="A2329" t="s">
        <v>3874</v>
      </c>
      <c r="E2329" t="s">
        <v>3779</v>
      </c>
      <c r="H2329" t="s">
        <v>3763</v>
      </c>
      <c r="J2329" s="23">
        <v>453006700050</v>
      </c>
      <c r="K2329">
        <v>910</v>
      </c>
      <c r="L2329" t="s">
        <v>3875</v>
      </c>
      <c r="M2329">
        <v>199307</v>
      </c>
      <c r="O2329">
        <v>0</v>
      </c>
      <c r="P2329" t="s">
        <v>64</v>
      </c>
      <c r="Q2329">
        <v>20310</v>
      </c>
      <c r="S2329">
        <v>0</v>
      </c>
      <c r="V2329" s="22">
        <v>191645.13</v>
      </c>
    </row>
    <row r="2330" spans="1:22" x14ac:dyDescent="0.3">
      <c r="A2330" t="s">
        <v>3874</v>
      </c>
      <c r="E2330" t="s">
        <v>3779</v>
      </c>
      <c r="H2330" t="s">
        <v>3763</v>
      </c>
      <c r="J2330" s="23">
        <v>553006700050</v>
      </c>
      <c r="K2330">
        <v>910</v>
      </c>
      <c r="L2330" t="s">
        <v>3876</v>
      </c>
      <c r="M2330">
        <v>199307</v>
      </c>
      <c r="O2330">
        <v>0</v>
      </c>
      <c r="P2330" t="s">
        <v>64</v>
      </c>
      <c r="Q2330" t="s">
        <v>124</v>
      </c>
      <c r="S2330">
        <v>0</v>
      </c>
      <c r="V2330" s="22">
        <v>115783</v>
      </c>
    </row>
    <row r="2331" spans="1:22" x14ac:dyDescent="0.3">
      <c r="A2331" t="s">
        <v>3874</v>
      </c>
      <c r="E2331" t="s">
        <v>3779</v>
      </c>
      <c r="H2331" t="s">
        <v>3763</v>
      </c>
      <c r="J2331" s="23">
        <v>553006700050</v>
      </c>
      <c r="K2331">
        <v>2008</v>
      </c>
      <c r="L2331" t="s">
        <v>3877</v>
      </c>
      <c r="M2331">
        <v>200809</v>
      </c>
      <c r="O2331">
        <v>0</v>
      </c>
      <c r="P2331" t="s">
        <v>64</v>
      </c>
      <c r="Q2331" t="s">
        <v>124</v>
      </c>
      <c r="S2331">
        <v>0</v>
      </c>
      <c r="V2331" s="22">
        <v>78734.19</v>
      </c>
    </row>
    <row r="2332" spans="1:22" x14ac:dyDescent="0.3">
      <c r="A2332" t="s">
        <v>3878</v>
      </c>
      <c r="E2332" t="s">
        <v>3779</v>
      </c>
      <c r="J2332" s="23">
        <v>453006700050</v>
      </c>
      <c r="K2332">
        <v>780</v>
      </c>
      <c r="L2332" t="s">
        <v>3879</v>
      </c>
      <c r="M2332">
        <v>199307</v>
      </c>
      <c r="O2332">
        <v>0</v>
      </c>
      <c r="P2332" t="s">
        <v>64</v>
      </c>
      <c r="Q2332">
        <v>20310</v>
      </c>
      <c r="S2332">
        <v>0</v>
      </c>
      <c r="V2332" s="22">
        <v>8525.42</v>
      </c>
    </row>
    <row r="2333" spans="1:22" x14ac:dyDescent="0.3">
      <c r="A2333" t="s">
        <v>3878</v>
      </c>
      <c r="E2333" t="s">
        <v>3779</v>
      </c>
      <c r="H2333" t="s">
        <v>3763</v>
      </c>
      <c r="J2333" s="23">
        <v>553006700050</v>
      </c>
      <c r="K2333">
        <v>780</v>
      </c>
      <c r="L2333" t="s">
        <v>3880</v>
      </c>
      <c r="M2333">
        <v>199307</v>
      </c>
      <c r="O2333">
        <v>0</v>
      </c>
      <c r="P2333" t="s">
        <v>64</v>
      </c>
      <c r="Q2333" t="s">
        <v>124</v>
      </c>
      <c r="S2333">
        <v>0</v>
      </c>
      <c r="V2333" s="22">
        <v>5151</v>
      </c>
    </row>
    <row r="2334" spans="1:22" x14ac:dyDescent="0.3">
      <c r="A2334" t="s">
        <v>3881</v>
      </c>
      <c r="E2334" t="s">
        <v>3882</v>
      </c>
      <c r="H2334" t="s">
        <v>3763</v>
      </c>
      <c r="J2334" s="23">
        <v>453006700051</v>
      </c>
      <c r="K2334">
        <v>910</v>
      </c>
      <c r="L2334" t="s">
        <v>3883</v>
      </c>
      <c r="M2334">
        <v>199307</v>
      </c>
      <c r="O2334">
        <v>0</v>
      </c>
      <c r="P2334" t="s">
        <v>64</v>
      </c>
      <c r="Q2334">
        <v>20310</v>
      </c>
      <c r="S2334">
        <v>0</v>
      </c>
      <c r="V2334" s="22">
        <v>171674.61</v>
      </c>
    </row>
    <row r="2335" spans="1:22" x14ac:dyDescent="0.3">
      <c r="A2335" t="s">
        <v>3881</v>
      </c>
      <c r="E2335" t="s">
        <v>3882</v>
      </c>
      <c r="H2335" t="s">
        <v>3763</v>
      </c>
      <c r="J2335" s="23">
        <v>553006700051</v>
      </c>
      <c r="K2335">
        <v>910</v>
      </c>
      <c r="L2335" t="s">
        <v>3884</v>
      </c>
      <c r="M2335">
        <v>199307</v>
      </c>
      <c r="O2335">
        <v>0</v>
      </c>
      <c r="P2335" t="s">
        <v>64</v>
      </c>
      <c r="Q2335" t="s">
        <v>124</v>
      </c>
      <c r="S2335">
        <v>0</v>
      </c>
      <c r="V2335" s="22">
        <v>103717</v>
      </c>
    </row>
    <row r="2336" spans="1:22" x14ac:dyDescent="0.3">
      <c r="A2336" t="s">
        <v>3881</v>
      </c>
      <c r="E2336" t="s">
        <v>3882</v>
      </c>
      <c r="H2336" t="s">
        <v>3763</v>
      </c>
      <c r="J2336" s="23">
        <v>553006700051</v>
      </c>
      <c r="K2336">
        <v>2008</v>
      </c>
      <c r="L2336" t="s">
        <v>3885</v>
      </c>
      <c r="M2336">
        <v>200809</v>
      </c>
      <c r="O2336">
        <v>0</v>
      </c>
      <c r="P2336" t="s">
        <v>64</v>
      </c>
      <c r="Q2336" t="s">
        <v>124</v>
      </c>
      <c r="S2336">
        <v>0</v>
      </c>
      <c r="V2336" s="22">
        <v>78734.19</v>
      </c>
    </row>
    <row r="2337" spans="1:22" x14ac:dyDescent="0.3">
      <c r="A2337" t="s">
        <v>3886</v>
      </c>
      <c r="E2337" t="s">
        <v>3779</v>
      </c>
      <c r="H2337" t="s">
        <v>3763</v>
      </c>
      <c r="J2337" s="23">
        <v>453006700052</v>
      </c>
      <c r="K2337">
        <v>910</v>
      </c>
      <c r="L2337" t="s">
        <v>3887</v>
      </c>
      <c r="M2337">
        <v>199307</v>
      </c>
      <c r="O2337">
        <v>0</v>
      </c>
      <c r="P2337" t="s">
        <v>64</v>
      </c>
      <c r="Q2337">
        <v>20310</v>
      </c>
      <c r="S2337">
        <v>0</v>
      </c>
      <c r="V2337" s="22">
        <v>228948.31</v>
      </c>
    </row>
    <row r="2338" spans="1:22" x14ac:dyDescent="0.3">
      <c r="A2338" t="s">
        <v>3886</v>
      </c>
      <c r="E2338" t="s">
        <v>3779</v>
      </c>
      <c r="H2338" t="s">
        <v>3763</v>
      </c>
      <c r="J2338" s="23">
        <v>553006700052</v>
      </c>
      <c r="K2338">
        <v>910</v>
      </c>
      <c r="L2338" t="s">
        <v>3888</v>
      </c>
      <c r="M2338">
        <v>199307</v>
      </c>
      <c r="O2338">
        <v>0</v>
      </c>
      <c r="P2338" t="s">
        <v>64</v>
      </c>
      <c r="Q2338" t="s">
        <v>124</v>
      </c>
      <c r="S2338">
        <v>0</v>
      </c>
      <c r="V2338" s="22">
        <v>138320</v>
      </c>
    </row>
    <row r="2339" spans="1:22" x14ac:dyDescent="0.3">
      <c r="A2339" t="s">
        <v>3886</v>
      </c>
      <c r="E2339" t="s">
        <v>3779</v>
      </c>
      <c r="H2339" t="s">
        <v>3763</v>
      </c>
      <c r="J2339" s="23">
        <v>553006700052</v>
      </c>
      <c r="K2339">
        <v>2008</v>
      </c>
      <c r="L2339" t="s">
        <v>3889</v>
      </c>
      <c r="M2339">
        <v>200809</v>
      </c>
      <c r="O2339">
        <v>0</v>
      </c>
      <c r="P2339" t="s">
        <v>64</v>
      </c>
      <c r="Q2339" t="s">
        <v>124</v>
      </c>
      <c r="S2339">
        <v>0</v>
      </c>
      <c r="V2339" s="22">
        <v>78734.19</v>
      </c>
    </row>
    <row r="2340" spans="1:22" x14ac:dyDescent="0.3">
      <c r="A2340" t="s">
        <v>3890</v>
      </c>
      <c r="E2340" t="s">
        <v>3779</v>
      </c>
      <c r="H2340" t="s">
        <v>3763</v>
      </c>
      <c r="J2340" s="23">
        <v>453006700053</v>
      </c>
      <c r="K2340">
        <v>910</v>
      </c>
      <c r="L2340" t="s">
        <v>3891</v>
      </c>
      <c r="M2340">
        <v>199307</v>
      </c>
      <c r="O2340">
        <v>0</v>
      </c>
      <c r="P2340" t="s">
        <v>64</v>
      </c>
      <c r="Q2340">
        <v>20310</v>
      </c>
      <c r="S2340">
        <v>0</v>
      </c>
      <c r="V2340" s="22">
        <v>204084.29</v>
      </c>
    </row>
    <row r="2341" spans="1:22" x14ac:dyDescent="0.3">
      <c r="A2341" t="s">
        <v>3890</v>
      </c>
      <c r="E2341" t="s">
        <v>3779</v>
      </c>
      <c r="H2341" t="s">
        <v>3763</v>
      </c>
      <c r="J2341" s="23">
        <v>553006700053</v>
      </c>
      <c r="K2341">
        <v>910</v>
      </c>
      <c r="L2341" t="s">
        <v>3892</v>
      </c>
      <c r="M2341">
        <v>199307</v>
      </c>
      <c r="O2341">
        <v>0</v>
      </c>
      <c r="P2341" t="s">
        <v>64</v>
      </c>
      <c r="Q2341" t="s">
        <v>124</v>
      </c>
      <c r="S2341">
        <v>0</v>
      </c>
      <c r="V2341" s="22">
        <v>123298</v>
      </c>
    </row>
    <row r="2342" spans="1:22" x14ac:dyDescent="0.3">
      <c r="A2342" t="s">
        <v>3890</v>
      </c>
      <c r="E2342" t="s">
        <v>3779</v>
      </c>
      <c r="H2342" t="s">
        <v>3763</v>
      </c>
      <c r="J2342" s="23">
        <v>553006700053</v>
      </c>
      <c r="K2342">
        <v>2008</v>
      </c>
      <c r="L2342" t="s">
        <v>3893</v>
      </c>
      <c r="M2342">
        <v>200809</v>
      </c>
      <c r="O2342">
        <v>0</v>
      </c>
      <c r="P2342" t="s">
        <v>64</v>
      </c>
      <c r="Q2342" t="s">
        <v>124</v>
      </c>
      <c r="S2342">
        <v>0</v>
      </c>
      <c r="V2342" s="22">
        <v>78734.19</v>
      </c>
    </row>
    <row r="2343" spans="1:22" x14ac:dyDescent="0.3">
      <c r="A2343" t="s">
        <v>3894</v>
      </c>
      <c r="E2343" t="s">
        <v>3895</v>
      </c>
      <c r="H2343" t="s">
        <v>3763</v>
      </c>
      <c r="J2343" s="23">
        <v>450006700019</v>
      </c>
      <c r="K2343">
        <v>1994</v>
      </c>
      <c r="L2343" t="s">
        <v>3896</v>
      </c>
      <c r="M2343">
        <v>199307</v>
      </c>
      <c r="O2343">
        <v>0</v>
      </c>
      <c r="P2343" t="s">
        <v>64</v>
      </c>
      <c r="Q2343">
        <v>20310</v>
      </c>
      <c r="S2343">
        <v>0</v>
      </c>
      <c r="V2343" s="22">
        <v>56284.98</v>
      </c>
    </row>
    <row r="2344" spans="1:22" x14ac:dyDescent="0.3">
      <c r="A2344" t="s">
        <v>3894</v>
      </c>
      <c r="E2344" t="s">
        <v>3897</v>
      </c>
      <c r="H2344" t="s">
        <v>3763</v>
      </c>
      <c r="J2344" s="23">
        <v>450006700020</v>
      </c>
      <c r="K2344">
        <v>1994</v>
      </c>
      <c r="L2344" t="s">
        <v>3898</v>
      </c>
      <c r="M2344">
        <v>199307</v>
      </c>
      <c r="O2344">
        <v>0</v>
      </c>
      <c r="P2344" t="s">
        <v>64</v>
      </c>
      <c r="Q2344">
        <v>20310</v>
      </c>
      <c r="S2344">
        <v>0</v>
      </c>
      <c r="V2344" s="22">
        <v>23810.799999999999</v>
      </c>
    </row>
    <row r="2345" spans="1:22" x14ac:dyDescent="0.3">
      <c r="A2345" t="s">
        <v>3894</v>
      </c>
      <c r="E2345" t="s">
        <v>3895</v>
      </c>
      <c r="H2345" t="s">
        <v>3763</v>
      </c>
      <c r="J2345" s="23">
        <v>550006700019</v>
      </c>
      <c r="K2345">
        <v>1994</v>
      </c>
      <c r="L2345" t="s">
        <v>3899</v>
      </c>
      <c r="M2345">
        <v>199307</v>
      </c>
      <c r="O2345">
        <v>0</v>
      </c>
      <c r="P2345" t="s">
        <v>64</v>
      </c>
      <c r="Q2345" t="s">
        <v>124</v>
      </c>
      <c r="S2345">
        <v>0</v>
      </c>
      <c r="V2345" s="22">
        <v>13950</v>
      </c>
    </row>
    <row r="2346" spans="1:22" x14ac:dyDescent="0.3">
      <c r="A2346" t="s">
        <v>3894</v>
      </c>
      <c r="E2346" t="s">
        <v>3897</v>
      </c>
      <c r="H2346" t="s">
        <v>3763</v>
      </c>
      <c r="J2346" s="23">
        <v>550006700020</v>
      </c>
      <c r="K2346">
        <v>1994</v>
      </c>
      <c r="L2346" t="s">
        <v>3900</v>
      </c>
      <c r="M2346">
        <v>199307</v>
      </c>
      <c r="O2346">
        <v>0</v>
      </c>
      <c r="P2346" t="s">
        <v>64</v>
      </c>
      <c r="Q2346" t="s">
        <v>124</v>
      </c>
      <c r="S2346">
        <v>0</v>
      </c>
      <c r="V2346" s="22">
        <v>5901</v>
      </c>
    </row>
    <row r="2347" spans="1:22" x14ac:dyDescent="0.3">
      <c r="A2347" t="s">
        <v>3901</v>
      </c>
      <c r="E2347" t="s">
        <v>817</v>
      </c>
      <c r="H2347" t="s">
        <v>3763</v>
      </c>
      <c r="J2347" s="23">
        <v>552006700215</v>
      </c>
      <c r="K2347">
        <v>763</v>
      </c>
      <c r="L2347" t="s">
        <v>3902</v>
      </c>
      <c r="M2347">
        <v>201308</v>
      </c>
      <c r="O2347">
        <v>0</v>
      </c>
      <c r="P2347" t="s">
        <v>64</v>
      </c>
      <c r="Q2347" t="s">
        <v>124</v>
      </c>
      <c r="S2347">
        <v>0</v>
      </c>
      <c r="V2347" s="22">
        <v>5262.9</v>
      </c>
    </row>
    <row r="2348" spans="1:22" x14ac:dyDescent="0.3">
      <c r="A2348" t="s">
        <v>3903</v>
      </c>
      <c r="E2348" t="s">
        <v>3762</v>
      </c>
      <c r="H2348" t="s">
        <v>3763</v>
      </c>
      <c r="J2348" s="23">
        <v>457006700192</v>
      </c>
      <c r="K2348">
        <v>615</v>
      </c>
      <c r="L2348" t="s">
        <v>3904</v>
      </c>
      <c r="M2348">
        <v>201712</v>
      </c>
      <c r="O2348">
        <v>0</v>
      </c>
      <c r="P2348" t="s">
        <v>64</v>
      </c>
      <c r="Q2348">
        <v>20310</v>
      </c>
      <c r="S2348">
        <v>0</v>
      </c>
      <c r="V2348" s="22">
        <v>121587.2</v>
      </c>
    </row>
    <row r="2349" spans="1:22" x14ac:dyDescent="0.3">
      <c r="A2349" t="s">
        <v>3903</v>
      </c>
      <c r="E2349" t="s">
        <v>3762</v>
      </c>
      <c r="H2349" t="s">
        <v>3763</v>
      </c>
      <c r="J2349" s="23">
        <v>557006700192</v>
      </c>
      <c r="K2349">
        <v>615</v>
      </c>
      <c r="L2349" t="s">
        <v>3905</v>
      </c>
      <c r="M2349">
        <v>201712</v>
      </c>
      <c r="O2349">
        <v>0</v>
      </c>
      <c r="P2349" t="s">
        <v>64</v>
      </c>
      <c r="Q2349" t="s">
        <v>124</v>
      </c>
      <c r="S2349">
        <v>0</v>
      </c>
      <c r="V2349" s="22">
        <v>13672.44</v>
      </c>
    </row>
    <row r="2350" spans="1:22" x14ac:dyDescent="0.3">
      <c r="A2350" t="s">
        <v>3906</v>
      </c>
      <c r="H2350" t="s">
        <v>3763</v>
      </c>
      <c r="J2350" s="23">
        <v>457006700097</v>
      </c>
      <c r="K2350">
        <v>780</v>
      </c>
      <c r="L2350" t="s">
        <v>3907</v>
      </c>
      <c r="M2350">
        <v>201211</v>
      </c>
      <c r="O2350">
        <v>0</v>
      </c>
      <c r="P2350" t="s">
        <v>64</v>
      </c>
      <c r="Q2350">
        <v>20310</v>
      </c>
      <c r="S2350">
        <v>0</v>
      </c>
      <c r="V2350" s="22">
        <v>42732.81</v>
      </c>
    </row>
    <row r="2351" spans="1:22" x14ac:dyDescent="0.3">
      <c r="A2351" t="s">
        <v>3906</v>
      </c>
      <c r="H2351" t="s">
        <v>3763</v>
      </c>
      <c r="J2351" s="23">
        <v>557006700097</v>
      </c>
      <c r="K2351">
        <v>780</v>
      </c>
      <c r="L2351" t="s">
        <v>3908</v>
      </c>
      <c r="M2351">
        <v>201211</v>
      </c>
      <c r="O2351">
        <v>0</v>
      </c>
      <c r="P2351" t="s">
        <v>64</v>
      </c>
      <c r="Q2351" t="s">
        <v>124</v>
      </c>
      <c r="S2351">
        <v>0</v>
      </c>
      <c r="V2351" s="22">
        <v>4716.47</v>
      </c>
    </row>
    <row r="2352" spans="1:22" x14ac:dyDescent="0.3">
      <c r="A2352" t="s">
        <v>3909</v>
      </c>
      <c r="E2352" t="s">
        <v>3779</v>
      </c>
      <c r="H2352" t="s">
        <v>3763</v>
      </c>
      <c r="J2352" s="23">
        <v>453006700004</v>
      </c>
      <c r="K2352">
        <v>910</v>
      </c>
      <c r="L2352" t="s">
        <v>3910</v>
      </c>
      <c r="M2352">
        <v>199307</v>
      </c>
      <c r="O2352">
        <v>0</v>
      </c>
      <c r="P2352" t="s">
        <v>64</v>
      </c>
      <c r="Q2352">
        <v>20310</v>
      </c>
      <c r="S2352">
        <v>0</v>
      </c>
      <c r="V2352" s="22">
        <v>167395.60999999999</v>
      </c>
    </row>
    <row r="2353" spans="1:22" x14ac:dyDescent="0.3">
      <c r="A2353" t="s">
        <v>3909</v>
      </c>
      <c r="E2353" t="s">
        <v>3779</v>
      </c>
      <c r="H2353" t="s">
        <v>3763</v>
      </c>
      <c r="J2353" s="23">
        <v>553006700004</v>
      </c>
      <c r="K2353">
        <v>910</v>
      </c>
      <c r="L2353" t="s">
        <v>3911</v>
      </c>
      <c r="M2353">
        <v>199307</v>
      </c>
      <c r="O2353">
        <v>0</v>
      </c>
      <c r="P2353" t="s">
        <v>64</v>
      </c>
      <c r="Q2353" t="s">
        <v>124</v>
      </c>
      <c r="S2353">
        <v>0</v>
      </c>
      <c r="V2353" s="22">
        <v>101133</v>
      </c>
    </row>
    <row r="2354" spans="1:22" x14ac:dyDescent="0.3">
      <c r="A2354" t="s">
        <v>3909</v>
      </c>
      <c r="E2354" t="s">
        <v>3779</v>
      </c>
      <c r="H2354" t="s">
        <v>3763</v>
      </c>
      <c r="J2354" s="23">
        <v>553006700004</v>
      </c>
      <c r="K2354">
        <v>2008</v>
      </c>
      <c r="L2354" t="s">
        <v>3912</v>
      </c>
      <c r="M2354">
        <v>200809</v>
      </c>
      <c r="O2354">
        <v>0</v>
      </c>
      <c r="P2354" t="s">
        <v>64</v>
      </c>
      <c r="Q2354" t="s">
        <v>124</v>
      </c>
      <c r="S2354">
        <v>0</v>
      </c>
      <c r="V2354" s="22">
        <v>78734.2</v>
      </c>
    </row>
    <row r="2355" spans="1:22" x14ac:dyDescent="0.3">
      <c r="A2355" t="s">
        <v>3913</v>
      </c>
      <c r="E2355" t="s">
        <v>3779</v>
      </c>
      <c r="H2355" t="s">
        <v>3763</v>
      </c>
      <c r="J2355" s="23">
        <v>453006700004</v>
      </c>
      <c r="K2355">
        <v>670</v>
      </c>
      <c r="L2355" t="s">
        <v>3914</v>
      </c>
      <c r="M2355">
        <v>199307</v>
      </c>
      <c r="O2355">
        <v>0</v>
      </c>
      <c r="P2355" t="s">
        <v>64</v>
      </c>
      <c r="Q2355">
        <v>20310</v>
      </c>
      <c r="S2355">
        <v>0</v>
      </c>
      <c r="V2355" s="22">
        <v>5490.88</v>
      </c>
    </row>
    <row r="2356" spans="1:22" x14ac:dyDescent="0.3">
      <c r="A2356" t="s">
        <v>3913</v>
      </c>
      <c r="E2356" t="s">
        <v>3779</v>
      </c>
      <c r="H2356" t="s">
        <v>3763</v>
      </c>
      <c r="J2356" s="23">
        <v>553006700004</v>
      </c>
      <c r="K2356">
        <v>670</v>
      </c>
      <c r="L2356" t="s">
        <v>3915</v>
      </c>
      <c r="M2356">
        <v>199307</v>
      </c>
      <c r="O2356">
        <v>0</v>
      </c>
      <c r="P2356" t="s">
        <v>64</v>
      </c>
      <c r="Q2356" t="s">
        <v>124</v>
      </c>
      <c r="S2356">
        <v>0</v>
      </c>
      <c r="V2356" s="22">
        <v>3317</v>
      </c>
    </row>
    <row r="2357" spans="1:22" x14ac:dyDescent="0.3">
      <c r="A2357" t="s">
        <v>3916</v>
      </c>
      <c r="E2357" t="s">
        <v>241</v>
      </c>
      <c r="H2357" t="s">
        <v>3917</v>
      </c>
      <c r="J2357" s="23">
        <v>557006700012</v>
      </c>
      <c r="K2357">
        <v>615</v>
      </c>
      <c r="L2357" t="s">
        <v>3918</v>
      </c>
      <c r="M2357">
        <v>199307</v>
      </c>
      <c r="O2357">
        <v>0</v>
      </c>
      <c r="P2357" t="s">
        <v>64</v>
      </c>
      <c r="Q2357" t="s">
        <v>124</v>
      </c>
      <c r="S2357">
        <v>0</v>
      </c>
      <c r="V2357" s="22">
        <v>149878</v>
      </c>
    </row>
    <row r="2358" spans="1:22" x14ac:dyDescent="0.3">
      <c r="A2358" t="s">
        <v>3919</v>
      </c>
      <c r="E2358" t="s">
        <v>241</v>
      </c>
      <c r="H2358" t="s">
        <v>3763</v>
      </c>
      <c r="J2358" s="23">
        <v>457006700082</v>
      </c>
      <c r="K2358">
        <v>150</v>
      </c>
      <c r="L2358" t="s">
        <v>3920</v>
      </c>
      <c r="M2358">
        <v>201103</v>
      </c>
      <c r="O2358">
        <v>0</v>
      </c>
      <c r="P2358" t="s">
        <v>64</v>
      </c>
      <c r="Q2358">
        <v>20310</v>
      </c>
      <c r="S2358">
        <v>0</v>
      </c>
      <c r="V2358" s="22">
        <v>150748.29</v>
      </c>
    </row>
    <row r="2359" spans="1:22" x14ac:dyDescent="0.3">
      <c r="A2359" t="s">
        <v>3921</v>
      </c>
      <c r="E2359" t="s">
        <v>241</v>
      </c>
      <c r="H2359" t="s">
        <v>3763</v>
      </c>
      <c r="J2359" s="23">
        <v>457006700013</v>
      </c>
      <c r="K2359">
        <v>150</v>
      </c>
      <c r="L2359" t="s">
        <v>3922</v>
      </c>
      <c r="M2359">
        <v>199307</v>
      </c>
      <c r="O2359">
        <v>0</v>
      </c>
      <c r="P2359" t="s">
        <v>64</v>
      </c>
      <c r="Q2359">
        <v>20310</v>
      </c>
      <c r="S2359">
        <v>0</v>
      </c>
      <c r="V2359" s="22">
        <v>661405.06000000006</v>
      </c>
    </row>
    <row r="2360" spans="1:22" x14ac:dyDescent="0.3">
      <c r="A2360" t="s">
        <v>3921</v>
      </c>
      <c r="E2360" t="s">
        <v>241</v>
      </c>
      <c r="H2360" t="s">
        <v>3763</v>
      </c>
      <c r="J2360" s="23">
        <v>557006700013</v>
      </c>
      <c r="K2360">
        <v>150</v>
      </c>
      <c r="L2360" t="s">
        <v>3923</v>
      </c>
      <c r="M2360">
        <v>199307</v>
      </c>
      <c r="O2360">
        <v>0</v>
      </c>
      <c r="P2360" t="s">
        <v>64</v>
      </c>
      <c r="Q2360" t="s">
        <v>124</v>
      </c>
      <c r="S2360">
        <v>0</v>
      </c>
      <c r="V2360" s="22">
        <v>73022</v>
      </c>
    </row>
    <row r="2361" spans="1:22" x14ac:dyDescent="0.3">
      <c r="A2361" t="s">
        <v>3924</v>
      </c>
      <c r="E2361" t="s">
        <v>241</v>
      </c>
      <c r="H2361" t="s">
        <v>3917</v>
      </c>
      <c r="J2361" s="23">
        <v>457006700012</v>
      </c>
      <c r="K2361">
        <v>270</v>
      </c>
      <c r="L2361" t="s">
        <v>3925</v>
      </c>
      <c r="M2361">
        <v>199307</v>
      </c>
      <c r="O2361">
        <v>0</v>
      </c>
      <c r="P2361" t="s">
        <v>64</v>
      </c>
      <c r="Q2361">
        <v>20310</v>
      </c>
      <c r="S2361">
        <v>0</v>
      </c>
      <c r="V2361" s="22">
        <v>96214.44</v>
      </c>
    </row>
    <row r="2362" spans="1:22" x14ac:dyDescent="0.3">
      <c r="A2362" t="s">
        <v>3924</v>
      </c>
      <c r="E2362" t="s">
        <v>241</v>
      </c>
      <c r="H2362" t="s">
        <v>3917</v>
      </c>
      <c r="J2362" s="23">
        <v>557006700012</v>
      </c>
      <c r="K2362">
        <v>270</v>
      </c>
      <c r="L2362" t="s">
        <v>3926</v>
      </c>
      <c r="M2362">
        <v>199307</v>
      </c>
      <c r="O2362">
        <v>0</v>
      </c>
      <c r="P2362" t="s">
        <v>64</v>
      </c>
      <c r="Q2362" t="s">
        <v>124</v>
      </c>
      <c r="S2362">
        <v>0</v>
      </c>
      <c r="V2362" s="22">
        <v>10622</v>
      </c>
    </row>
    <row r="2363" spans="1:22" x14ac:dyDescent="0.3">
      <c r="A2363" t="s">
        <v>3927</v>
      </c>
      <c r="E2363" t="s">
        <v>241</v>
      </c>
      <c r="H2363" t="s">
        <v>3763</v>
      </c>
      <c r="J2363" s="23">
        <v>457006700014</v>
      </c>
      <c r="K2363">
        <v>310</v>
      </c>
      <c r="L2363" t="s">
        <v>3928</v>
      </c>
      <c r="M2363">
        <v>199304</v>
      </c>
      <c r="O2363">
        <v>0</v>
      </c>
      <c r="P2363" t="s">
        <v>64</v>
      </c>
      <c r="Q2363">
        <v>20310</v>
      </c>
      <c r="S2363">
        <v>0</v>
      </c>
      <c r="V2363" s="22">
        <v>158988.48000000001</v>
      </c>
    </row>
    <row r="2364" spans="1:22" x14ac:dyDescent="0.3">
      <c r="A2364" t="s">
        <v>3927</v>
      </c>
      <c r="E2364" t="s">
        <v>241</v>
      </c>
      <c r="H2364" t="s">
        <v>3763</v>
      </c>
      <c r="J2364" s="23">
        <v>557006700014</v>
      </c>
      <c r="K2364">
        <v>310</v>
      </c>
      <c r="L2364" t="s">
        <v>3929</v>
      </c>
      <c r="M2364">
        <v>199304</v>
      </c>
      <c r="O2364">
        <v>0</v>
      </c>
      <c r="P2364" t="s">
        <v>64</v>
      </c>
      <c r="Q2364" t="s">
        <v>124</v>
      </c>
      <c r="S2364">
        <v>0</v>
      </c>
      <c r="V2364" s="22">
        <v>17553</v>
      </c>
    </row>
    <row r="2365" spans="1:22" x14ac:dyDescent="0.3">
      <c r="A2365" t="s">
        <v>3930</v>
      </c>
      <c r="E2365" t="s">
        <v>241</v>
      </c>
      <c r="H2365" t="s">
        <v>3917</v>
      </c>
      <c r="J2365" s="23">
        <v>457006700012</v>
      </c>
      <c r="K2365">
        <v>615</v>
      </c>
      <c r="L2365" t="s">
        <v>3931</v>
      </c>
      <c r="M2365">
        <v>199307</v>
      </c>
      <c r="O2365">
        <v>0</v>
      </c>
      <c r="P2365" t="s">
        <v>64</v>
      </c>
      <c r="Q2365">
        <v>20310</v>
      </c>
      <c r="S2365">
        <v>0</v>
      </c>
      <c r="V2365" s="22">
        <v>1357538.71</v>
      </c>
    </row>
    <row r="2366" spans="1:22" x14ac:dyDescent="0.3">
      <c r="A2366" t="s">
        <v>3932</v>
      </c>
      <c r="E2366" t="s">
        <v>241</v>
      </c>
      <c r="H2366" t="s">
        <v>3763</v>
      </c>
      <c r="J2366" s="23">
        <v>457006700082</v>
      </c>
      <c r="K2366">
        <v>615</v>
      </c>
      <c r="L2366" t="s">
        <v>3933</v>
      </c>
      <c r="M2366">
        <v>201103</v>
      </c>
      <c r="O2366">
        <v>0</v>
      </c>
      <c r="P2366" t="s">
        <v>64</v>
      </c>
      <c r="Q2366">
        <v>20310</v>
      </c>
      <c r="S2366">
        <v>0</v>
      </c>
      <c r="V2366" s="22">
        <v>202328.99</v>
      </c>
    </row>
    <row r="2367" spans="1:22" x14ac:dyDescent="0.3">
      <c r="A2367" t="s">
        <v>3934</v>
      </c>
      <c r="E2367" t="s">
        <v>241</v>
      </c>
      <c r="H2367" t="s">
        <v>3917</v>
      </c>
      <c r="J2367" s="23">
        <v>457006700012</v>
      </c>
      <c r="K2367">
        <v>670</v>
      </c>
      <c r="L2367" t="s">
        <v>3935</v>
      </c>
      <c r="M2367">
        <v>199307</v>
      </c>
      <c r="O2367">
        <v>0</v>
      </c>
      <c r="P2367" t="s">
        <v>64</v>
      </c>
      <c r="Q2367">
        <v>20310</v>
      </c>
      <c r="S2367">
        <v>0</v>
      </c>
      <c r="V2367" s="22">
        <v>16039.47</v>
      </c>
    </row>
    <row r="2368" spans="1:22" x14ac:dyDescent="0.3">
      <c r="A2368" t="s">
        <v>3934</v>
      </c>
      <c r="E2368" t="s">
        <v>241</v>
      </c>
      <c r="H2368" t="s">
        <v>3917</v>
      </c>
      <c r="J2368" s="23">
        <v>557006700012</v>
      </c>
      <c r="K2368">
        <v>670</v>
      </c>
      <c r="L2368" t="s">
        <v>3936</v>
      </c>
      <c r="M2368">
        <v>199307</v>
      </c>
      <c r="O2368">
        <v>0</v>
      </c>
      <c r="P2368" t="s">
        <v>64</v>
      </c>
      <c r="Q2368" t="s">
        <v>124</v>
      </c>
      <c r="S2368">
        <v>0</v>
      </c>
      <c r="V2368" s="22">
        <v>1771</v>
      </c>
    </row>
    <row r="2369" spans="1:22" x14ac:dyDescent="0.3">
      <c r="A2369" t="s">
        <v>3937</v>
      </c>
      <c r="E2369" t="s">
        <v>241</v>
      </c>
      <c r="H2369" t="s">
        <v>3917</v>
      </c>
      <c r="J2369" s="23">
        <v>457006700012</v>
      </c>
      <c r="K2369">
        <v>780</v>
      </c>
      <c r="L2369" t="s">
        <v>3938</v>
      </c>
      <c r="M2369">
        <v>199307</v>
      </c>
      <c r="O2369">
        <v>0</v>
      </c>
      <c r="P2369" t="s">
        <v>64</v>
      </c>
      <c r="Q2369">
        <v>20310</v>
      </c>
      <c r="S2369">
        <v>0</v>
      </c>
      <c r="V2369" s="22">
        <v>18225.599999999999</v>
      </c>
    </row>
    <row r="2370" spans="1:22" x14ac:dyDescent="0.3">
      <c r="A2370" t="s">
        <v>3937</v>
      </c>
      <c r="E2370" t="s">
        <v>241</v>
      </c>
      <c r="H2370" t="s">
        <v>3763</v>
      </c>
      <c r="J2370" s="23">
        <v>457006700013</v>
      </c>
      <c r="K2370">
        <v>780</v>
      </c>
      <c r="L2370" t="s">
        <v>3939</v>
      </c>
      <c r="M2370">
        <v>200512</v>
      </c>
      <c r="O2370">
        <v>0</v>
      </c>
      <c r="P2370" t="s">
        <v>64</v>
      </c>
      <c r="Q2370">
        <v>20310</v>
      </c>
      <c r="S2370">
        <v>0</v>
      </c>
      <c r="V2370" s="22">
        <v>157808.32000000001</v>
      </c>
    </row>
    <row r="2371" spans="1:22" x14ac:dyDescent="0.3">
      <c r="A2371" t="s">
        <v>3937</v>
      </c>
      <c r="E2371" t="s">
        <v>241</v>
      </c>
      <c r="H2371" t="s">
        <v>3917</v>
      </c>
      <c r="J2371" s="23">
        <v>557006700012</v>
      </c>
      <c r="K2371">
        <v>780</v>
      </c>
      <c r="L2371" t="s">
        <v>3940</v>
      </c>
      <c r="M2371">
        <v>199307</v>
      </c>
      <c r="O2371">
        <v>0</v>
      </c>
      <c r="P2371" t="s">
        <v>64</v>
      </c>
      <c r="Q2371" t="s">
        <v>124</v>
      </c>
      <c r="S2371">
        <v>0</v>
      </c>
      <c r="V2371" s="22">
        <v>2012</v>
      </c>
    </row>
    <row r="2372" spans="1:22" x14ac:dyDescent="0.3">
      <c r="A2372" t="s">
        <v>3937</v>
      </c>
      <c r="E2372" t="s">
        <v>241</v>
      </c>
      <c r="H2372" t="s">
        <v>3763</v>
      </c>
      <c r="J2372" s="23">
        <v>557006700013</v>
      </c>
      <c r="K2372">
        <v>780</v>
      </c>
      <c r="L2372" t="s">
        <v>3941</v>
      </c>
      <c r="M2372">
        <v>200512</v>
      </c>
      <c r="O2372">
        <v>0</v>
      </c>
      <c r="P2372" t="s">
        <v>64</v>
      </c>
      <c r="Q2372" t="s">
        <v>124</v>
      </c>
      <c r="S2372">
        <v>0</v>
      </c>
      <c r="V2372" s="22">
        <v>17423</v>
      </c>
    </row>
    <row r="2373" spans="1:22" x14ac:dyDescent="0.3">
      <c r="A2373" t="s">
        <v>3942</v>
      </c>
      <c r="E2373" t="s">
        <v>241</v>
      </c>
      <c r="H2373" t="s">
        <v>3763</v>
      </c>
      <c r="J2373" s="23">
        <v>457006700057</v>
      </c>
      <c r="K2373">
        <v>780</v>
      </c>
      <c r="L2373" t="s">
        <v>3943</v>
      </c>
      <c r="M2373">
        <v>200901</v>
      </c>
      <c r="O2373">
        <v>0</v>
      </c>
      <c r="P2373" t="s">
        <v>64</v>
      </c>
      <c r="Q2373">
        <v>20310</v>
      </c>
      <c r="S2373">
        <v>0</v>
      </c>
      <c r="V2373" s="22">
        <v>18058.080000000002</v>
      </c>
    </row>
    <row r="2374" spans="1:22" x14ac:dyDescent="0.3">
      <c r="A2374" t="s">
        <v>3942</v>
      </c>
      <c r="E2374" t="s">
        <v>241</v>
      </c>
      <c r="H2374" t="s">
        <v>3763</v>
      </c>
      <c r="J2374" s="23">
        <v>557006700057</v>
      </c>
      <c r="K2374">
        <v>780</v>
      </c>
      <c r="L2374" t="s">
        <v>3944</v>
      </c>
      <c r="M2374">
        <v>200901</v>
      </c>
      <c r="O2374">
        <v>0</v>
      </c>
      <c r="P2374" t="s">
        <v>64</v>
      </c>
      <c r="Q2374" t="s">
        <v>124</v>
      </c>
      <c r="S2374">
        <v>0</v>
      </c>
      <c r="V2374" s="22">
        <v>1729.53</v>
      </c>
    </row>
    <row r="2375" spans="1:22" x14ac:dyDescent="0.3">
      <c r="A2375" t="s">
        <v>3945</v>
      </c>
      <c r="E2375" t="s">
        <v>241</v>
      </c>
      <c r="H2375" t="s">
        <v>3763</v>
      </c>
      <c r="J2375" s="23">
        <v>557006700082</v>
      </c>
      <c r="K2375">
        <v>150</v>
      </c>
      <c r="L2375" t="s">
        <v>3946</v>
      </c>
      <c r="M2375">
        <v>201103</v>
      </c>
      <c r="O2375">
        <v>0</v>
      </c>
      <c r="P2375" t="s">
        <v>64</v>
      </c>
      <c r="Q2375" t="s">
        <v>124</v>
      </c>
      <c r="S2375">
        <v>0</v>
      </c>
      <c r="V2375" s="22">
        <v>16638.22</v>
      </c>
    </row>
    <row r="2376" spans="1:22" x14ac:dyDescent="0.3">
      <c r="A2376" t="s">
        <v>3947</v>
      </c>
      <c r="E2376" t="s">
        <v>241</v>
      </c>
      <c r="H2376" t="s">
        <v>3763</v>
      </c>
      <c r="J2376" s="23">
        <v>457006700082</v>
      </c>
      <c r="K2376">
        <v>780</v>
      </c>
      <c r="L2376" t="s">
        <v>3948</v>
      </c>
      <c r="M2376">
        <v>201103</v>
      </c>
      <c r="O2376">
        <v>0</v>
      </c>
      <c r="P2376" t="s">
        <v>64</v>
      </c>
      <c r="Q2376">
        <v>20310</v>
      </c>
      <c r="S2376">
        <v>0</v>
      </c>
      <c r="V2376" s="22">
        <v>6775.28</v>
      </c>
    </row>
    <row r="2377" spans="1:22" x14ac:dyDescent="0.3">
      <c r="A2377" t="s">
        <v>3947</v>
      </c>
      <c r="E2377" t="s">
        <v>241</v>
      </c>
      <c r="H2377" t="s">
        <v>3763</v>
      </c>
      <c r="J2377" s="23">
        <v>557006700082</v>
      </c>
      <c r="K2377">
        <v>780</v>
      </c>
      <c r="L2377" t="s">
        <v>3949</v>
      </c>
      <c r="M2377">
        <v>201103</v>
      </c>
      <c r="O2377">
        <v>0</v>
      </c>
      <c r="P2377" t="s">
        <v>64</v>
      </c>
      <c r="Q2377" t="s">
        <v>124</v>
      </c>
      <c r="S2377">
        <v>0</v>
      </c>
      <c r="V2377">
        <v>747.79</v>
      </c>
    </row>
    <row r="2378" spans="1:22" x14ac:dyDescent="0.3">
      <c r="A2378" t="s">
        <v>3950</v>
      </c>
      <c r="E2378" t="s">
        <v>241</v>
      </c>
      <c r="H2378" t="s">
        <v>3763</v>
      </c>
      <c r="J2378" s="23">
        <v>557006700082</v>
      </c>
      <c r="K2378">
        <v>615</v>
      </c>
      <c r="L2378" t="s">
        <v>3951</v>
      </c>
      <c r="M2378">
        <v>201103</v>
      </c>
      <c r="O2378">
        <v>0</v>
      </c>
      <c r="P2378" t="s">
        <v>64</v>
      </c>
      <c r="Q2378" t="s">
        <v>124</v>
      </c>
      <c r="S2378">
        <v>0</v>
      </c>
      <c r="V2378" s="22">
        <v>22331.22</v>
      </c>
    </row>
    <row r="2379" spans="1:22" x14ac:dyDescent="0.3">
      <c r="A2379" t="s">
        <v>3952</v>
      </c>
      <c r="E2379" t="s">
        <v>3953</v>
      </c>
      <c r="H2379" t="s">
        <v>3763</v>
      </c>
      <c r="J2379" s="23">
        <v>450006700021</v>
      </c>
      <c r="K2379">
        <v>1994</v>
      </c>
      <c r="L2379" t="s">
        <v>3954</v>
      </c>
      <c r="M2379">
        <v>199307</v>
      </c>
      <c r="O2379">
        <v>0</v>
      </c>
      <c r="P2379" t="s">
        <v>64</v>
      </c>
      <c r="Q2379">
        <v>20310</v>
      </c>
      <c r="S2379">
        <v>0</v>
      </c>
      <c r="V2379" s="22">
        <v>7318.12</v>
      </c>
    </row>
    <row r="2380" spans="1:22" x14ac:dyDescent="0.3">
      <c r="A2380" t="s">
        <v>3952</v>
      </c>
      <c r="E2380" t="s">
        <v>3953</v>
      </c>
      <c r="H2380" t="s">
        <v>3763</v>
      </c>
      <c r="J2380" s="23">
        <v>550006700021</v>
      </c>
      <c r="K2380">
        <v>1994</v>
      </c>
      <c r="L2380" t="s">
        <v>3955</v>
      </c>
      <c r="M2380">
        <v>199307</v>
      </c>
      <c r="O2380">
        <v>0</v>
      </c>
      <c r="P2380" t="s">
        <v>64</v>
      </c>
      <c r="Q2380" t="s">
        <v>124</v>
      </c>
      <c r="S2380">
        <v>0</v>
      </c>
      <c r="V2380" s="22">
        <v>1814</v>
      </c>
    </row>
    <row r="2381" spans="1:22" x14ac:dyDescent="0.3">
      <c r="A2381" t="s">
        <v>3956</v>
      </c>
      <c r="H2381" t="s">
        <v>3763</v>
      </c>
      <c r="J2381" s="23">
        <v>453006700336</v>
      </c>
      <c r="K2381">
        <v>910</v>
      </c>
      <c r="L2381" t="s">
        <v>3957</v>
      </c>
      <c r="M2381">
        <v>201207</v>
      </c>
      <c r="O2381">
        <v>0</v>
      </c>
      <c r="P2381" t="s">
        <v>64</v>
      </c>
      <c r="Q2381">
        <v>20310</v>
      </c>
      <c r="S2381">
        <v>0</v>
      </c>
      <c r="V2381" s="22">
        <v>18873.47</v>
      </c>
    </row>
    <row r="2382" spans="1:22" x14ac:dyDescent="0.3">
      <c r="A2382" t="s">
        <v>3956</v>
      </c>
      <c r="H2382" t="s">
        <v>3763</v>
      </c>
      <c r="J2382" s="23">
        <v>553006700336</v>
      </c>
      <c r="K2382">
        <v>910</v>
      </c>
      <c r="L2382" t="s">
        <v>3958</v>
      </c>
      <c r="M2382">
        <v>201207</v>
      </c>
      <c r="O2382">
        <v>0</v>
      </c>
      <c r="P2382" t="s">
        <v>64</v>
      </c>
      <c r="Q2382" t="s">
        <v>124</v>
      </c>
      <c r="S2382">
        <v>0</v>
      </c>
      <c r="V2382" s="22">
        <v>17345.080000000002</v>
      </c>
    </row>
    <row r="2383" spans="1:22" x14ac:dyDescent="0.3">
      <c r="A2383" t="s">
        <v>3959</v>
      </c>
      <c r="H2383" t="s">
        <v>3763</v>
      </c>
      <c r="J2383" s="23">
        <v>453006700337</v>
      </c>
      <c r="K2383">
        <v>910</v>
      </c>
      <c r="L2383" t="s">
        <v>3960</v>
      </c>
      <c r="M2383">
        <v>201207</v>
      </c>
      <c r="O2383">
        <v>0</v>
      </c>
      <c r="P2383" t="s">
        <v>64</v>
      </c>
      <c r="Q2383">
        <v>20310</v>
      </c>
      <c r="S2383">
        <v>0</v>
      </c>
      <c r="V2383" s="22">
        <v>2286.38</v>
      </c>
    </row>
    <row r="2384" spans="1:22" x14ac:dyDescent="0.3">
      <c r="A2384" t="s">
        <v>3959</v>
      </c>
      <c r="H2384" t="s">
        <v>3763</v>
      </c>
      <c r="J2384" s="23">
        <v>553006700337</v>
      </c>
      <c r="K2384">
        <v>910</v>
      </c>
      <c r="L2384" t="s">
        <v>3961</v>
      </c>
      <c r="M2384">
        <v>201207</v>
      </c>
      <c r="O2384">
        <v>0</v>
      </c>
      <c r="P2384" t="s">
        <v>64</v>
      </c>
      <c r="Q2384" t="s">
        <v>124</v>
      </c>
      <c r="S2384">
        <v>0</v>
      </c>
      <c r="V2384" s="22">
        <v>2101.25</v>
      </c>
    </row>
    <row r="2385" spans="1:22" x14ac:dyDescent="0.3">
      <c r="A2385" t="s">
        <v>3962</v>
      </c>
      <c r="H2385" t="s">
        <v>3763</v>
      </c>
      <c r="J2385" s="23">
        <v>453006700338</v>
      </c>
      <c r="K2385">
        <v>910</v>
      </c>
      <c r="L2385" t="s">
        <v>3963</v>
      </c>
      <c r="M2385">
        <v>201207</v>
      </c>
      <c r="O2385">
        <v>0</v>
      </c>
      <c r="P2385" t="s">
        <v>64</v>
      </c>
      <c r="Q2385">
        <v>20310</v>
      </c>
      <c r="S2385">
        <v>0</v>
      </c>
      <c r="V2385" s="22">
        <v>2286.38</v>
      </c>
    </row>
    <row r="2386" spans="1:22" x14ac:dyDescent="0.3">
      <c r="A2386" t="s">
        <v>3962</v>
      </c>
      <c r="H2386" t="s">
        <v>3763</v>
      </c>
      <c r="J2386" s="23">
        <v>553006700338</v>
      </c>
      <c r="K2386">
        <v>910</v>
      </c>
      <c r="L2386" t="s">
        <v>3964</v>
      </c>
      <c r="M2386">
        <v>201207</v>
      </c>
      <c r="O2386">
        <v>0</v>
      </c>
      <c r="P2386" t="s">
        <v>64</v>
      </c>
      <c r="Q2386" t="s">
        <v>124</v>
      </c>
      <c r="S2386">
        <v>0</v>
      </c>
      <c r="V2386" s="22">
        <v>2101.25</v>
      </c>
    </row>
    <row r="2387" spans="1:22" x14ac:dyDescent="0.3">
      <c r="A2387" t="s">
        <v>3965</v>
      </c>
      <c r="H2387" t="s">
        <v>3763</v>
      </c>
      <c r="J2387" s="23">
        <v>453006700339</v>
      </c>
      <c r="K2387">
        <v>910</v>
      </c>
      <c r="L2387" t="s">
        <v>3966</v>
      </c>
      <c r="M2387">
        <v>201207</v>
      </c>
      <c r="O2387">
        <v>0</v>
      </c>
      <c r="P2387" t="s">
        <v>64</v>
      </c>
      <c r="Q2387">
        <v>20310</v>
      </c>
      <c r="S2387">
        <v>0</v>
      </c>
      <c r="V2387" s="22">
        <v>2286.38</v>
      </c>
    </row>
    <row r="2388" spans="1:22" x14ac:dyDescent="0.3">
      <c r="A2388" t="s">
        <v>3965</v>
      </c>
      <c r="H2388" t="s">
        <v>3763</v>
      </c>
      <c r="J2388" s="23">
        <v>553006700339</v>
      </c>
      <c r="K2388">
        <v>910</v>
      </c>
      <c r="L2388" t="s">
        <v>3967</v>
      </c>
      <c r="M2388">
        <v>201207</v>
      </c>
      <c r="O2388">
        <v>0</v>
      </c>
      <c r="P2388" t="s">
        <v>64</v>
      </c>
      <c r="Q2388" t="s">
        <v>124</v>
      </c>
      <c r="S2388">
        <v>0</v>
      </c>
      <c r="V2388" s="22">
        <v>2101.25</v>
      </c>
    </row>
    <row r="2389" spans="1:22" x14ac:dyDescent="0.3">
      <c r="A2389" t="s">
        <v>3968</v>
      </c>
      <c r="H2389" t="s">
        <v>3763</v>
      </c>
      <c r="J2389" s="23">
        <v>453006700340</v>
      </c>
      <c r="K2389">
        <v>910</v>
      </c>
      <c r="L2389" t="s">
        <v>3969</v>
      </c>
      <c r="M2389">
        <v>201207</v>
      </c>
      <c r="O2389">
        <v>0</v>
      </c>
      <c r="P2389" t="s">
        <v>64</v>
      </c>
      <c r="Q2389">
        <v>20310</v>
      </c>
      <c r="S2389">
        <v>0</v>
      </c>
      <c r="V2389" s="22">
        <v>18873.599999999999</v>
      </c>
    </row>
    <row r="2390" spans="1:22" x14ac:dyDescent="0.3">
      <c r="A2390" t="s">
        <v>3968</v>
      </c>
      <c r="H2390" t="s">
        <v>3763</v>
      </c>
      <c r="J2390" s="23">
        <v>553006700340</v>
      </c>
      <c r="K2390">
        <v>910</v>
      </c>
      <c r="L2390" t="s">
        <v>3970</v>
      </c>
      <c r="M2390">
        <v>201207</v>
      </c>
      <c r="O2390">
        <v>0</v>
      </c>
      <c r="P2390" t="s">
        <v>64</v>
      </c>
      <c r="Q2390" t="s">
        <v>124</v>
      </c>
      <c r="S2390">
        <v>0</v>
      </c>
      <c r="V2390" s="22">
        <v>17345.05</v>
      </c>
    </row>
    <row r="2391" spans="1:22" x14ac:dyDescent="0.3">
      <c r="A2391" t="s">
        <v>3971</v>
      </c>
      <c r="H2391">
        <v>88888888</v>
      </c>
      <c r="J2391" s="23">
        <v>457006000203</v>
      </c>
      <c r="K2391">
        <v>581</v>
      </c>
      <c r="L2391" t="s">
        <v>3972</v>
      </c>
      <c r="M2391">
        <v>201712</v>
      </c>
      <c r="O2391">
        <v>201801</v>
      </c>
      <c r="P2391" t="s">
        <v>52</v>
      </c>
      <c r="Q2391">
        <v>20310</v>
      </c>
      <c r="S2391">
        <v>0</v>
      </c>
      <c r="V2391">
        <v>0</v>
      </c>
    </row>
    <row r="2392" spans="1:22" x14ac:dyDescent="0.3">
      <c r="A2392" t="s">
        <v>3973</v>
      </c>
      <c r="E2392" t="s">
        <v>3974</v>
      </c>
      <c r="H2392" t="s">
        <v>187</v>
      </c>
      <c r="J2392" s="23">
        <v>453005600468</v>
      </c>
      <c r="K2392">
        <v>910</v>
      </c>
      <c r="L2392" t="s">
        <v>3975</v>
      </c>
      <c r="M2392">
        <v>201409</v>
      </c>
      <c r="O2392">
        <v>0</v>
      </c>
      <c r="P2392" t="s">
        <v>48</v>
      </c>
      <c r="Q2392">
        <v>20310</v>
      </c>
      <c r="S2392">
        <v>0</v>
      </c>
      <c r="V2392" s="22">
        <v>19219.09</v>
      </c>
    </row>
    <row r="2393" spans="1:22" x14ac:dyDescent="0.3">
      <c r="A2393" t="s">
        <v>3973</v>
      </c>
      <c r="E2393" t="s">
        <v>3974</v>
      </c>
      <c r="H2393" t="s">
        <v>187</v>
      </c>
      <c r="J2393" s="23">
        <v>553005600468</v>
      </c>
      <c r="K2393">
        <v>910</v>
      </c>
      <c r="L2393" t="s">
        <v>3976</v>
      </c>
      <c r="M2393">
        <v>201409</v>
      </c>
      <c r="O2393">
        <v>0</v>
      </c>
      <c r="P2393" t="s">
        <v>48</v>
      </c>
      <c r="Q2393" t="s">
        <v>124</v>
      </c>
      <c r="S2393">
        <v>0</v>
      </c>
      <c r="V2393" s="22">
        <v>18747.66</v>
      </c>
    </row>
    <row r="2394" spans="1:22" x14ac:dyDescent="0.3">
      <c r="A2394" t="s">
        <v>3977</v>
      </c>
      <c r="E2394" t="s">
        <v>3974</v>
      </c>
      <c r="H2394" t="s">
        <v>187</v>
      </c>
      <c r="J2394" s="23">
        <v>453005600470</v>
      </c>
      <c r="K2394">
        <v>910</v>
      </c>
      <c r="L2394" t="s">
        <v>3978</v>
      </c>
      <c r="M2394">
        <v>201409</v>
      </c>
      <c r="O2394">
        <v>0</v>
      </c>
      <c r="P2394" t="s">
        <v>48</v>
      </c>
      <c r="Q2394">
        <v>20310</v>
      </c>
      <c r="S2394">
        <v>0</v>
      </c>
      <c r="V2394" s="22">
        <v>19219.03</v>
      </c>
    </row>
    <row r="2395" spans="1:22" x14ac:dyDescent="0.3">
      <c r="A2395" t="s">
        <v>3977</v>
      </c>
      <c r="E2395" t="s">
        <v>3974</v>
      </c>
      <c r="H2395" t="s">
        <v>187</v>
      </c>
      <c r="J2395" s="23">
        <v>553005600470</v>
      </c>
      <c r="K2395">
        <v>910</v>
      </c>
      <c r="L2395" t="s">
        <v>3979</v>
      </c>
      <c r="M2395">
        <v>201409</v>
      </c>
      <c r="O2395">
        <v>0</v>
      </c>
      <c r="P2395" t="s">
        <v>48</v>
      </c>
      <c r="Q2395" t="s">
        <v>124</v>
      </c>
      <c r="S2395">
        <v>0</v>
      </c>
      <c r="V2395" s="22">
        <v>18747.66</v>
      </c>
    </row>
    <row r="2396" spans="1:22" x14ac:dyDescent="0.3">
      <c r="A2396" t="s">
        <v>3980</v>
      </c>
      <c r="E2396" t="s">
        <v>3974</v>
      </c>
      <c r="H2396" t="s">
        <v>187</v>
      </c>
      <c r="J2396" s="23">
        <v>453005600469</v>
      </c>
      <c r="K2396">
        <v>910</v>
      </c>
      <c r="L2396" t="s">
        <v>3981</v>
      </c>
      <c r="M2396">
        <v>201409</v>
      </c>
      <c r="O2396">
        <v>0</v>
      </c>
      <c r="P2396" t="s">
        <v>48</v>
      </c>
      <c r="Q2396">
        <v>20310</v>
      </c>
      <c r="S2396">
        <v>0</v>
      </c>
      <c r="V2396" s="22">
        <v>19219.09</v>
      </c>
    </row>
    <row r="2397" spans="1:22" x14ac:dyDescent="0.3">
      <c r="A2397" t="s">
        <v>3980</v>
      </c>
      <c r="E2397" t="s">
        <v>3974</v>
      </c>
      <c r="H2397" t="s">
        <v>187</v>
      </c>
      <c r="J2397" s="23">
        <v>553005600469</v>
      </c>
      <c r="K2397">
        <v>910</v>
      </c>
      <c r="L2397" t="s">
        <v>3982</v>
      </c>
      <c r="M2397">
        <v>201409</v>
      </c>
      <c r="O2397">
        <v>0</v>
      </c>
      <c r="P2397" t="s">
        <v>48</v>
      </c>
      <c r="Q2397" t="s">
        <v>124</v>
      </c>
      <c r="S2397">
        <v>0</v>
      </c>
      <c r="V2397" s="22">
        <v>18747.66</v>
      </c>
    </row>
    <row r="2398" spans="1:22" x14ac:dyDescent="0.3">
      <c r="A2398" t="s">
        <v>3983</v>
      </c>
      <c r="E2398" t="s">
        <v>1625</v>
      </c>
      <c r="J2398" s="23">
        <v>451005600001</v>
      </c>
      <c r="K2398">
        <v>2001</v>
      </c>
      <c r="L2398" t="s">
        <v>3984</v>
      </c>
      <c r="M2398">
        <v>200112</v>
      </c>
      <c r="O2398">
        <v>0</v>
      </c>
      <c r="P2398" t="s">
        <v>48</v>
      </c>
      <c r="Q2398">
        <v>20310</v>
      </c>
      <c r="S2398">
        <v>0</v>
      </c>
      <c r="U2398" t="s">
        <v>132</v>
      </c>
      <c r="V2398" s="22">
        <v>158530.4</v>
      </c>
    </row>
    <row r="2399" spans="1:22" x14ac:dyDescent="0.3">
      <c r="A2399" t="s">
        <v>3983</v>
      </c>
      <c r="E2399" t="s">
        <v>1625</v>
      </c>
      <c r="J2399" s="23">
        <v>551005600001</v>
      </c>
      <c r="K2399">
        <v>2001</v>
      </c>
      <c r="L2399" t="s">
        <v>3985</v>
      </c>
      <c r="M2399">
        <v>200112</v>
      </c>
      <c r="O2399">
        <v>0</v>
      </c>
      <c r="P2399" t="s">
        <v>48</v>
      </c>
      <c r="Q2399" t="s">
        <v>124</v>
      </c>
      <c r="S2399">
        <v>0</v>
      </c>
      <c r="U2399" t="s">
        <v>132</v>
      </c>
      <c r="V2399" s="22">
        <v>95776</v>
      </c>
    </row>
    <row r="2400" spans="1:22" x14ac:dyDescent="0.3">
      <c r="A2400" t="s">
        <v>3986</v>
      </c>
      <c r="E2400" t="s">
        <v>1625</v>
      </c>
      <c r="H2400" t="s">
        <v>187</v>
      </c>
      <c r="J2400" s="23">
        <v>457005600070</v>
      </c>
      <c r="K2400">
        <v>780</v>
      </c>
      <c r="L2400" t="s">
        <v>3987</v>
      </c>
      <c r="M2400">
        <v>201009</v>
      </c>
      <c r="O2400">
        <v>0</v>
      </c>
      <c r="P2400" t="s">
        <v>48</v>
      </c>
      <c r="Q2400">
        <v>20310</v>
      </c>
      <c r="S2400">
        <v>0</v>
      </c>
      <c r="V2400" s="22">
        <v>23681.95</v>
      </c>
    </row>
    <row r="2401" spans="1:22" x14ac:dyDescent="0.3">
      <c r="A2401" t="s">
        <v>3986</v>
      </c>
      <c r="E2401" t="s">
        <v>1625</v>
      </c>
      <c r="H2401" t="s">
        <v>187</v>
      </c>
      <c r="J2401" s="23">
        <v>557005600070</v>
      </c>
      <c r="K2401">
        <v>780</v>
      </c>
      <c r="L2401" t="s">
        <v>3988</v>
      </c>
      <c r="M2401">
        <v>201009</v>
      </c>
      <c r="O2401">
        <v>0</v>
      </c>
      <c r="P2401" t="s">
        <v>48</v>
      </c>
      <c r="Q2401" t="s">
        <v>124</v>
      </c>
      <c r="S2401">
        <v>0</v>
      </c>
      <c r="V2401" s="22">
        <v>14306.42</v>
      </c>
    </row>
    <row r="2402" spans="1:22" x14ac:dyDescent="0.3">
      <c r="A2402" t="s">
        <v>3989</v>
      </c>
      <c r="E2402" t="s">
        <v>3974</v>
      </c>
      <c r="H2402" t="s">
        <v>187</v>
      </c>
      <c r="J2402" s="23">
        <v>453005600028</v>
      </c>
      <c r="K2402">
        <v>910</v>
      </c>
      <c r="L2402" t="s">
        <v>3990</v>
      </c>
      <c r="M2402">
        <v>199611</v>
      </c>
      <c r="O2402">
        <v>0</v>
      </c>
      <c r="P2402" t="s">
        <v>48</v>
      </c>
      <c r="Q2402">
        <v>20310</v>
      </c>
      <c r="S2402">
        <v>0</v>
      </c>
      <c r="V2402" s="22">
        <v>111574.92</v>
      </c>
    </row>
    <row r="2403" spans="1:22" x14ac:dyDescent="0.3">
      <c r="A2403" t="s">
        <v>3989</v>
      </c>
      <c r="E2403" t="s">
        <v>3974</v>
      </c>
      <c r="H2403" t="s">
        <v>187</v>
      </c>
      <c r="J2403" s="23">
        <v>453005600630</v>
      </c>
      <c r="K2403">
        <v>910</v>
      </c>
      <c r="L2403" t="s">
        <v>3991</v>
      </c>
      <c r="M2403">
        <v>201708</v>
      </c>
      <c r="O2403">
        <v>0</v>
      </c>
      <c r="P2403" t="s">
        <v>48</v>
      </c>
      <c r="Q2403">
        <v>20310</v>
      </c>
      <c r="S2403">
        <v>0</v>
      </c>
      <c r="V2403" s="22">
        <v>1503.36</v>
      </c>
    </row>
    <row r="2404" spans="1:22" x14ac:dyDescent="0.3">
      <c r="A2404" t="s">
        <v>3989</v>
      </c>
      <c r="E2404" t="s">
        <v>3974</v>
      </c>
      <c r="H2404" t="s">
        <v>187</v>
      </c>
      <c r="J2404" s="23">
        <v>553005600028</v>
      </c>
      <c r="K2404">
        <v>910</v>
      </c>
      <c r="L2404" t="s">
        <v>3992</v>
      </c>
      <c r="M2404">
        <v>199611</v>
      </c>
      <c r="O2404">
        <v>0</v>
      </c>
      <c r="P2404" t="s">
        <v>48</v>
      </c>
      <c r="Q2404" t="s">
        <v>124</v>
      </c>
      <c r="S2404">
        <v>0</v>
      </c>
      <c r="V2404" s="22">
        <v>67408</v>
      </c>
    </row>
    <row r="2405" spans="1:22" x14ac:dyDescent="0.3">
      <c r="A2405" t="s">
        <v>3989</v>
      </c>
      <c r="E2405" t="s">
        <v>3974</v>
      </c>
      <c r="H2405" t="s">
        <v>187</v>
      </c>
      <c r="J2405" s="23">
        <v>553005600028</v>
      </c>
      <c r="K2405">
        <v>2008</v>
      </c>
      <c r="L2405" t="s">
        <v>3993</v>
      </c>
      <c r="M2405">
        <v>200809</v>
      </c>
      <c r="O2405">
        <v>0</v>
      </c>
      <c r="P2405" t="s">
        <v>48</v>
      </c>
      <c r="Q2405" t="s">
        <v>124</v>
      </c>
      <c r="S2405">
        <v>0</v>
      </c>
      <c r="V2405" s="22">
        <v>56655.05</v>
      </c>
    </row>
    <row r="2406" spans="1:22" x14ac:dyDescent="0.3">
      <c r="A2406" t="s">
        <v>3989</v>
      </c>
      <c r="E2406" t="s">
        <v>3974</v>
      </c>
      <c r="H2406" t="s">
        <v>187</v>
      </c>
      <c r="J2406" s="23">
        <v>553005600630</v>
      </c>
      <c r="K2406">
        <v>910</v>
      </c>
      <c r="L2406" t="s">
        <v>3994</v>
      </c>
      <c r="M2406">
        <v>201708</v>
      </c>
      <c r="O2406">
        <v>0</v>
      </c>
      <c r="P2406" t="s">
        <v>48</v>
      </c>
      <c r="Q2406" t="s">
        <v>124</v>
      </c>
      <c r="S2406">
        <v>0</v>
      </c>
      <c r="V2406" s="22">
        <v>2304.23</v>
      </c>
    </row>
    <row r="2407" spans="1:22" x14ac:dyDescent="0.3">
      <c r="A2407" t="s">
        <v>3995</v>
      </c>
      <c r="E2407" t="s">
        <v>3996</v>
      </c>
      <c r="H2407" t="s">
        <v>187</v>
      </c>
      <c r="J2407" s="23">
        <v>453005600040</v>
      </c>
      <c r="K2407">
        <v>910</v>
      </c>
      <c r="L2407" t="s">
        <v>3997</v>
      </c>
      <c r="M2407">
        <v>196204</v>
      </c>
      <c r="O2407">
        <v>0</v>
      </c>
      <c r="P2407" t="s">
        <v>48</v>
      </c>
      <c r="Q2407">
        <v>20310</v>
      </c>
      <c r="S2407">
        <v>0</v>
      </c>
      <c r="V2407" s="22">
        <v>77124.210000000006</v>
      </c>
    </row>
    <row r="2408" spans="1:22" x14ac:dyDescent="0.3">
      <c r="A2408" t="s">
        <v>3995</v>
      </c>
      <c r="E2408" t="s">
        <v>3996</v>
      </c>
      <c r="H2408" t="s">
        <v>187</v>
      </c>
      <c r="J2408" s="23">
        <v>553005600040</v>
      </c>
      <c r="K2408">
        <v>910</v>
      </c>
      <c r="L2408" t="s">
        <v>3998</v>
      </c>
      <c r="M2408">
        <v>196204</v>
      </c>
      <c r="O2408">
        <v>0</v>
      </c>
      <c r="P2408" t="s">
        <v>48</v>
      </c>
      <c r="Q2408" t="s">
        <v>124</v>
      </c>
      <c r="S2408">
        <v>0</v>
      </c>
      <c r="V2408" s="22">
        <v>46594</v>
      </c>
    </row>
    <row r="2409" spans="1:22" x14ac:dyDescent="0.3">
      <c r="A2409" t="s">
        <v>3995</v>
      </c>
      <c r="E2409" t="s">
        <v>3996</v>
      </c>
      <c r="H2409" t="s">
        <v>187</v>
      </c>
      <c r="J2409" s="23">
        <v>553005600040</v>
      </c>
      <c r="K2409">
        <v>2008</v>
      </c>
      <c r="L2409" t="s">
        <v>3999</v>
      </c>
      <c r="M2409">
        <v>200809</v>
      </c>
      <c r="O2409">
        <v>0</v>
      </c>
      <c r="P2409" t="s">
        <v>48</v>
      </c>
      <c r="Q2409" t="s">
        <v>124</v>
      </c>
      <c r="S2409">
        <v>0</v>
      </c>
      <c r="V2409" s="22">
        <v>56655.05</v>
      </c>
    </row>
    <row r="2410" spans="1:22" x14ac:dyDescent="0.3">
      <c r="A2410" t="s">
        <v>4000</v>
      </c>
      <c r="E2410" t="s">
        <v>3974</v>
      </c>
      <c r="H2410" t="s">
        <v>187</v>
      </c>
      <c r="J2410" s="23">
        <v>453005600054</v>
      </c>
      <c r="K2410">
        <v>910</v>
      </c>
      <c r="L2410" t="s">
        <v>4001</v>
      </c>
      <c r="M2410">
        <v>199512</v>
      </c>
      <c r="O2410">
        <v>0</v>
      </c>
      <c r="P2410" t="s">
        <v>48</v>
      </c>
      <c r="Q2410">
        <v>20310</v>
      </c>
      <c r="S2410">
        <v>0</v>
      </c>
      <c r="V2410" s="22">
        <v>191241.62</v>
      </c>
    </row>
    <row r="2411" spans="1:22" x14ac:dyDescent="0.3">
      <c r="A2411" t="s">
        <v>4000</v>
      </c>
      <c r="E2411" t="s">
        <v>3974</v>
      </c>
      <c r="H2411" t="s">
        <v>187</v>
      </c>
      <c r="J2411" s="23">
        <v>453005600631</v>
      </c>
      <c r="K2411">
        <v>910</v>
      </c>
      <c r="L2411" t="s">
        <v>4002</v>
      </c>
      <c r="M2411">
        <v>201708</v>
      </c>
      <c r="O2411">
        <v>0</v>
      </c>
      <c r="P2411" t="s">
        <v>48</v>
      </c>
      <c r="Q2411">
        <v>20310</v>
      </c>
      <c r="S2411">
        <v>0</v>
      </c>
      <c r="V2411" s="22">
        <v>1503.36</v>
      </c>
    </row>
    <row r="2412" spans="1:22" x14ac:dyDescent="0.3">
      <c r="A2412" t="s">
        <v>4000</v>
      </c>
      <c r="E2412" t="s">
        <v>3974</v>
      </c>
      <c r="H2412" t="s">
        <v>187</v>
      </c>
      <c r="J2412" s="23">
        <v>553005600054</v>
      </c>
      <c r="K2412">
        <v>910</v>
      </c>
      <c r="L2412" t="s">
        <v>4003</v>
      </c>
      <c r="M2412">
        <v>199512</v>
      </c>
      <c r="O2412">
        <v>0</v>
      </c>
      <c r="P2412" t="s">
        <v>48</v>
      </c>
      <c r="Q2412" t="s">
        <v>124</v>
      </c>
      <c r="S2412">
        <v>0</v>
      </c>
      <c r="V2412" s="22">
        <v>115539</v>
      </c>
    </row>
    <row r="2413" spans="1:22" x14ac:dyDescent="0.3">
      <c r="A2413" t="s">
        <v>4000</v>
      </c>
      <c r="E2413" t="s">
        <v>3974</v>
      </c>
      <c r="H2413" t="s">
        <v>187</v>
      </c>
      <c r="J2413" s="23">
        <v>553005600054</v>
      </c>
      <c r="K2413">
        <v>2008</v>
      </c>
      <c r="L2413" t="s">
        <v>4004</v>
      </c>
      <c r="M2413">
        <v>200809</v>
      </c>
      <c r="O2413">
        <v>0</v>
      </c>
      <c r="P2413" t="s">
        <v>48</v>
      </c>
      <c r="Q2413" t="s">
        <v>124</v>
      </c>
      <c r="S2413">
        <v>0</v>
      </c>
      <c r="V2413" s="22">
        <v>53543.57</v>
      </c>
    </row>
    <row r="2414" spans="1:22" x14ac:dyDescent="0.3">
      <c r="A2414" t="s">
        <v>4000</v>
      </c>
      <c r="E2414" t="s">
        <v>3974</v>
      </c>
      <c r="H2414" t="s">
        <v>187</v>
      </c>
      <c r="J2414" s="23">
        <v>553005600631</v>
      </c>
      <c r="K2414">
        <v>910</v>
      </c>
      <c r="L2414" t="s">
        <v>4005</v>
      </c>
      <c r="M2414">
        <v>201708</v>
      </c>
      <c r="O2414">
        <v>0</v>
      </c>
      <c r="P2414" t="s">
        <v>48</v>
      </c>
      <c r="Q2414" t="s">
        <v>124</v>
      </c>
      <c r="S2414">
        <v>0</v>
      </c>
      <c r="V2414" s="22">
        <v>2304.23</v>
      </c>
    </row>
    <row r="2415" spans="1:22" x14ac:dyDescent="0.3">
      <c r="A2415" t="s">
        <v>4006</v>
      </c>
      <c r="E2415" t="s">
        <v>3974</v>
      </c>
      <c r="H2415" t="s">
        <v>187</v>
      </c>
      <c r="J2415" s="23">
        <v>453005600054</v>
      </c>
      <c r="K2415">
        <v>780</v>
      </c>
      <c r="L2415" t="s">
        <v>4007</v>
      </c>
      <c r="M2415">
        <v>200112</v>
      </c>
      <c r="O2415">
        <v>0</v>
      </c>
      <c r="P2415" t="s">
        <v>48</v>
      </c>
      <c r="Q2415">
        <v>20310</v>
      </c>
      <c r="S2415">
        <v>0</v>
      </c>
      <c r="V2415" s="22">
        <v>11161.37</v>
      </c>
    </row>
    <row r="2416" spans="1:22" x14ac:dyDescent="0.3">
      <c r="A2416" t="s">
        <v>4006</v>
      </c>
      <c r="E2416" t="s">
        <v>3974</v>
      </c>
      <c r="H2416" t="s">
        <v>187</v>
      </c>
      <c r="J2416" s="23">
        <v>553005600054</v>
      </c>
      <c r="K2416">
        <v>780</v>
      </c>
      <c r="L2416" t="s">
        <v>4008</v>
      </c>
      <c r="M2416">
        <v>200112</v>
      </c>
      <c r="O2416">
        <v>0</v>
      </c>
      <c r="P2416" t="s">
        <v>48</v>
      </c>
      <c r="Q2416" t="s">
        <v>124</v>
      </c>
      <c r="S2416">
        <v>0</v>
      </c>
      <c r="V2416" s="22">
        <v>6743</v>
      </c>
    </row>
    <row r="2417" spans="1:22" x14ac:dyDescent="0.3">
      <c r="A2417" t="s">
        <v>4009</v>
      </c>
      <c r="E2417" t="s">
        <v>3974</v>
      </c>
      <c r="H2417" t="s">
        <v>187</v>
      </c>
      <c r="J2417" s="23">
        <v>453005600054</v>
      </c>
      <c r="K2417">
        <v>84</v>
      </c>
      <c r="L2417" t="s">
        <v>4010</v>
      </c>
      <c r="M2417">
        <v>200112</v>
      </c>
      <c r="O2417">
        <v>0</v>
      </c>
      <c r="P2417" t="s">
        <v>48</v>
      </c>
      <c r="Q2417">
        <v>20310</v>
      </c>
      <c r="S2417">
        <v>0</v>
      </c>
      <c r="V2417" s="22">
        <v>1625.77</v>
      </c>
    </row>
    <row r="2418" spans="1:22" x14ac:dyDescent="0.3">
      <c r="A2418" t="s">
        <v>4011</v>
      </c>
      <c r="E2418" t="s">
        <v>3974</v>
      </c>
      <c r="H2418" t="s">
        <v>187</v>
      </c>
      <c r="J2418" s="23">
        <v>453005600056</v>
      </c>
      <c r="K2418">
        <v>910</v>
      </c>
      <c r="L2418" t="s">
        <v>4012</v>
      </c>
      <c r="M2418">
        <v>199611</v>
      </c>
      <c r="O2418">
        <v>0</v>
      </c>
      <c r="P2418" t="s">
        <v>48</v>
      </c>
      <c r="Q2418">
        <v>20310</v>
      </c>
      <c r="S2418">
        <v>0</v>
      </c>
      <c r="V2418" s="22">
        <v>169179.39</v>
      </c>
    </row>
    <row r="2419" spans="1:22" x14ac:dyDescent="0.3">
      <c r="A2419" t="s">
        <v>4011</v>
      </c>
      <c r="E2419" t="s">
        <v>3974</v>
      </c>
      <c r="H2419" t="s">
        <v>187</v>
      </c>
      <c r="J2419" s="23">
        <v>453005600632</v>
      </c>
      <c r="K2419">
        <v>910</v>
      </c>
      <c r="L2419" t="s">
        <v>4013</v>
      </c>
      <c r="M2419">
        <v>201708</v>
      </c>
      <c r="O2419">
        <v>0</v>
      </c>
      <c r="P2419" t="s">
        <v>48</v>
      </c>
      <c r="Q2419">
        <v>20310</v>
      </c>
      <c r="S2419">
        <v>0</v>
      </c>
      <c r="V2419" s="22">
        <v>1503.36</v>
      </c>
    </row>
    <row r="2420" spans="1:22" x14ac:dyDescent="0.3">
      <c r="A2420" t="s">
        <v>4011</v>
      </c>
      <c r="E2420" t="s">
        <v>3974</v>
      </c>
      <c r="H2420" t="s">
        <v>187</v>
      </c>
      <c r="J2420" s="23">
        <v>553005600056</v>
      </c>
      <c r="K2420">
        <v>910</v>
      </c>
      <c r="L2420" t="s">
        <v>4014</v>
      </c>
      <c r="M2420">
        <v>199611</v>
      </c>
      <c r="O2420">
        <v>0</v>
      </c>
      <c r="P2420" t="s">
        <v>48</v>
      </c>
      <c r="Q2420" t="s">
        <v>124</v>
      </c>
      <c r="S2420">
        <v>0</v>
      </c>
      <c r="V2420" s="22">
        <v>102210</v>
      </c>
    </row>
    <row r="2421" spans="1:22" x14ac:dyDescent="0.3">
      <c r="A2421" t="s">
        <v>4011</v>
      </c>
      <c r="E2421" t="s">
        <v>3974</v>
      </c>
      <c r="H2421" t="s">
        <v>187</v>
      </c>
      <c r="J2421" s="23">
        <v>553005600056</v>
      </c>
      <c r="K2421">
        <v>2008</v>
      </c>
      <c r="L2421" t="s">
        <v>4015</v>
      </c>
      <c r="M2421">
        <v>200809</v>
      </c>
      <c r="O2421">
        <v>0</v>
      </c>
      <c r="P2421" t="s">
        <v>48</v>
      </c>
      <c r="Q2421" t="s">
        <v>124</v>
      </c>
      <c r="S2421">
        <v>0</v>
      </c>
      <c r="V2421" s="22">
        <v>56655.05</v>
      </c>
    </row>
    <row r="2422" spans="1:22" x14ac:dyDescent="0.3">
      <c r="A2422" t="s">
        <v>4011</v>
      </c>
      <c r="E2422" t="s">
        <v>3974</v>
      </c>
      <c r="H2422" t="s">
        <v>187</v>
      </c>
      <c r="J2422" s="23">
        <v>553005600632</v>
      </c>
      <c r="K2422">
        <v>910</v>
      </c>
      <c r="L2422" t="s">
        <v>4016</v>
      </c>
      <c r="M2422">
        <v>201708</v>
      </c>
      <c r="O2422">
        <v>0</v>
      </c>
      <c r="P2422" t="s">
        <v>48</v>
      </c>
      <c r="Q2422" t="s">
        <v>124</v>
      </c>
      <c r="S2422">
        <v>0</v>
      </c>
      <c r="V2422" s="22">
        <v>2304.23</v>
      </c>
    </row>
    <row r="2423" spans="1:22" x14ac:dyDescent="0.3">
      <c r="A2423" t="s">
        <v>4017</v>
      </c>
      <c r="E2423" t="s">
        <v>3974</v>
      </c>
      <c r="H2423" t="s">
        <v>187</v>
      </c>
      <c r="J2423" s="23">
        <v>453005600057</v>
      </c>
      <c r="K2423">
        <v>910</v>
      </c>
      <c r="L2423" t="s">
        <v>4018</v>
      </c>
      <c r="M2423">
        <v>199611</v>
      </c>
      <c r="O2423">
        <v>0</v>
      </c>
      <c r="P2423" t="s">
        <v>48</v>
      </c>
      <c r="Q2423">
        <v>20310</v>
      </c>
      <c r="S2423">
        <v>0</v>
      </c>
      <c r="V2423" s="22">
        <v>203361.85</v>
      </c>
    </row>
    <row r="2424" spans="1:22" x14ac:dyDescent="0.3">
      <c r="A2424" t="s">
        <v>4017</v>
      </c>
      <c r="E2424" t="s">
        <v>3974</v>
      </c>
      <c r="H2424" t="s">
        <v>187</v>
      </c>
      <c r="J2424" s="23">
        <v>453005600633</v>
      </c>
      <c r="K2424">
        <v>910</v>
      </c>
      <c r="L2424" t="s">
        <v>4019</v>
      </c>
      <c r="M2424">
        <v>201708</v>
      </c>
      <c r="O2424">
        <v>0</v>
      </c>
      <c r="P2424" t="s">
        <v>48</v>
      </c>
      <c r="Q2424">
        <v>20310</v>
      </c>
      <c r="S2424">
        <v>0</v>
      </c>
      <c r="V2424" s="22">
        <v>1503.36</v>
      </c>
    </row>
    <row r="2425" spans="1:22" x14ac:dyDescent="0.3">
      <c r="A2425" t="s">
        <v>4017</v>
      </c>
      <c r="E2425" t="s">
        <v>3974</v>
      </c>
      <c r="H2425" t="s">
        <v>187</v>
      </c>
      <c r="J2425" s="23">
        <v>553005600057</v>
      </c>
      <c r="K2425">
        <v>910</v>
      </c>
      <c r="L2425" t="s">
        <v>4020</v>
      </c>
      <c r="M2425">
        <v>199611</v>
      </c>
      <c r="O2425">
        <v>0</v>
      </c>
      <c r="P2425" t="s">
        <v>48</v>
      </c>
      <c r="Q2425" t="s">
        <v>124</v>
      </c>
      <c r="S2425">
        <v>0</v>
      </c>
      <c r="V2425" s="22">
        <v>122861</v>
      </c>
    </row>
    <row r="2426" spans="1:22" x14ac:dyDescent="0.3">
      <c r="A2426" t="s">
        <v>4017</v>
      </c>
      <c r="E2426" t="s">
        <v>3974</v>
      </c>
      <c r="H2426" t="s">
        <v>187</v>
      </c>
      <c r="J2426" s="23">
        <v>553005600057</v>
      </c>
      <c r="K2426">
        <v>2008</v>
      </c>
      <c r="L2426" t="s">
        <v>4021</v>
      </c>
      <c r="M2426">
        <v>200809</v>
      </c>
      <c r="O2426">
        <v>0</v>
      </c>
      <c r="P2426" t="s">
        <v>48</v>
      </c>
      <c r="Q2426" t="s">
        <v>124</v>
      </c>
      <c r="S2426">
        <v>0</v>
      </c>
      <c r="V2426" s="22">
        <v>56655.05</v>
      </c>
    </row>
    <row r="2427" spans="1:22" x14ac:dyDescent="0.3">
      <c r="A2427" t="s">
        <v>4017</v>
      </c>
      <c r="E2427" t="s">
        <v>3974</v>
      </c>
      <c r="H2427" t="s">
        <v>187</v>
      </c>
      <c r="J2427" s="23">
        <v>553005600633</v>
      </c>
      <c r="K2427">
        <v>910</v>
      </c>
      <c r="L2427" t="s">
        <v>4022</v>
      </c>
      <c r="M2427">
        <v>201708</v>
      </c>
      <c r="O2427">
        <v>0</v>
      </c>
      <c r="P2427" t="s">
        <v>48</v>
      </c>
      <c r="Q2427" t="s">
        <v>124</v>
      </c>
      <c r="S2427">
        <v>0</v>
      </c>
      <c r="V2427" s="22">
        <v>2304.23</v>
      </c>
    </row>
    <row r="2428" spans="1:22" x14ac:dyDescent="0.3">
      <c r="A2428" t="s">
        <v>4023</v>
      </c>
      <c r="E2428" t="s">
        <v>3996</v>
      </c>
      <c r="H2428" t="s">
        <v>187</v>
      </c>
      <c r="J2428" s="23">
        <v>453005600058</v>
      </c>
      <c r="K2428">
        <v>910</v>
      </c>
      <c r="L2428" t="s">
        <v>4024</v>
      </c>
      <c r="M2428">
        <v>199611</v>
      </c>
      <c r="O2428">
        <v>0</v>
      </c>
      <c r="P2428" t="s">
        <v>48</v>
      </c>
      <c r="Q2428">
        <v>20310</v>
      </c>
      <c r="S2428">
        <v>0</v>
      </c>
      <c r="V2428" s="22">
        <v>261040.88</v>
      </c>
    </row>
    <row r="2429" spans="1:22" x14ac:dyDescent="0.3">
      <c r="A2429" t="s">
        <v>4023</v>
      </c>
      <c r="E2429" t="s">
        <v>3996</v>
      </c>
      <c r="H2429" t="s">
        <v>187</v>
      </c>
      <c r="J2429" s="23">
        <v>553005600058</v>
      </c>
      <c r="K2429">
        <v>910</v>
      </c>
      <c r="L2429" t="s">
        <v>4025</v>
      </c>
      <c r="M2429">
        <v>199611</v>
      </c>
      <c r="O2429">
        <v>0</v>
      </c>
      <c r="P2429" t="s">
        <v>48</v>
      </c>
      <c r="Q2429" t="s">
        <v>124</v>
      </c>
      <c r="S2429">
        <v>0</v>
      </c>
      <c r="V2429" s="22">
        <v>157708</v>
      </c>
    </row>
    <row r="2430" spans="1:22" x14ac:dyDescent="0.3">
      <c r="A2430" t="s">
        <v>4023</v>
      </c>
      <c r="E2430" t="s">
        <v>3996</v>
      </c>
      <c r="H2430" t="s">
        <v>187</v>
      </c>
      <c r="J2430" s="23">
        <v>553005600058</v>
      </c>
      <c r="K2430">
        <v>2008</v>
      </c>
      <c r="L2430" t="s">
        <v>4026</v>
      </c>
      <c r="M2430">
        <v>200809</v>
      </c>
      <c r="O2430">
        <v>0</v>
      </c>
      <c r="P2430" t="s">
        <v>48</v>
      </c>
      <c r="Q2430" t="s">
        <v>124</v>
      </c>
      <c r="S2430">
        <v>0</v>
      </c>
      <c r="V2430" s="22">
        <v>56655.05</v>
      </c>
    </row>
    <row r="2431" spans="1:22" x14ac:dyDescent="0.3">
      <c r="A2431" t="s">
        <v>4027</v>
      </c>
      <c r="E2431" t="s">
        <v>3974</v>
      </c>
      <c r="H2431" t="s">
        <v>187</v>
      </c>
      <c r="J2431" s="23">
        <v>453005600059</v>
      </c>
      <c r="K2431">
        <v>910</v>
      </c>
      <c r="L2431" t="s">
        <v>4028</v>
      </c>
      <c r="M2431">
        <v>198908</v>
      </c>
      <c r="O2431">
        <v>0</v>
      </c>
      <c r="P2431" t="s">
        <v>48</v>
      </c>
      <c r="Q2431">
        <v>20310</v>
      </c>
      <c r="S2431">
        <v>0</v>
      </c>
      <c r="V2431" s="22">
        <v>154661.38</v>
      </c>
    </row>
    <row r="2432" spans="1:22" x14ac:dyDescent="0.3">
      <c r="A2432" t="s">
        <v>4027</v>
      </c>
      <c r="E2432" t="s">
        <v>3974</v>
      </c>
      <c r="H2432" t="s">
        <v>187</v>
      </c>
      <c r="J2432" s="23">
        <v>453005600634</v>
      </c>
      <c r="K2432">
        <v>910</v>
      </c>
      <c r="L2432" t="s">
        <v>4029</v>
      </c>
      <c r="M2432">
        <v>201708</v>
      </c>
      <c r="O2432">
        <v>0</v>
      </c>
      <c r="P2432" t="s">
        <v>48</v>
      </c>
      <c r="Q2432">
        <v>20310</v>
      </c>
      <c r="S2432">
        <v>0</v>
      </c>
      <c r="V2432" s="22">
        <v>1503.36</v>
      </c>
    </row>
    <row r="2433" spans="1:22" x14ac:dyDescent="0.3">
      <c r="A2433" t="s">
        <v>4027</v>
      </c>
      <c r="E2433" t="s">
        <v>3974</v>
      </c>
      <c r="H2433" t="s">
        <v>187</v>
      </c>
      <c r="J2433" s="23">
        <v>553005600059</v>
      </c>
      <c r="K2433">
        <v>910</v>
      </c>
      <c r="L2433" t="s">
        <v>4030</v>
      </c>
      <c r="M2433">
        <v>198908</v>
      </c>
      <c r="O2433">
        <v>0</v>
      </c>
      <c r="P2433" t="s">
        <v>48</v>
      </c>
      <c r="Q2433" t="s">
        <v>124</v>
      </c>
      <c r="S2433">
        <v>0</v>
      </c>
      <c r="V2433" s="22">
        <v>93439</v>
      </c>
    </row>
    <row r="2434" spans="1:22" x14ac:dyDescent="0.3">
      <c r="A2434" t="s">
        <v>4027</v>
      </c>
      <c r="E2434" t="s">
        <v>3974</v>
      </c>
      <c r="H2434" t="s">
        <v>187</v>
      </c>
      <c r="J2434" s="23">
        <v>553005600059</v>
      </c>
      <c r="K2434">
        <v>2008</v>
      </c>
      <c r="L2434" t="s">
        <v>4031</v>
      </c>
      <c r="M2434">
        <v>200809</v>
      </c>
      <c r="O2434">
        <v>0</v>
      </c>
      <c r="P2434" t="s">
        <v>48</v>
      </c>
      <c r="Q2434" t="s">
        <v>124</v>
      </c>
      <c r="S2434">
        <v>0</v>
      </c>
      <c r="V2434" s="22">
        <v>56655.05</v>
      </c>
    </row>
    <row r="2435" spans="1:22" x14ac:dyDescent="0.3">
      <c r="A2435" t="s">
        <v>4027</v>
      </c>
      <c r="E2435" t="s">
        <v>3974</v>
      </c>
      <c r="H2435" t="s">
        <v>187</v>
      </c>
      <c r="J2435" s="23">
        <v>553005600634</v>
      </c>
      <c r="K2435">
        <v>910</v>
      </c>
      <c r="L2435" t="s">
        <v>4032</v>
      </c>
      <c r="M2435">
        <v>201708</v>
      </c>
      <c r="O2435">
        <v>0</v>
      </c>
      <c r="P2435" t="s">
        <v>48</v>
      </c>
      <c r="Q2435" t="s">
        <v>124</v>
      </c>
      <c r="S2435">
        <v>0</v>
      </c>
      <c r="V2435" s="22">
        <v>2304.23</v>
      </c>
    </row>
    <row r="2436" spans="1:22" x14ac:dyDescent="0.3">
      <c r="A2436" t="s">
        <v>4033</v>
      </c>
      <c r="E2436" t="s">
        <v>3974</v>
      </c>
      <c r="H2436" t="s">
        <v>187</v>
      </c>
      <c r="J2436" s="23">
        <v>453005600059</v>
      </c>
      <c r="K2436">
        <v>270</v>
      </c>
      <c r="L2436" t="s">
        <v>4034</v>
      </c>
      <c r="M2436">
        <v>198908</v>
      </c>
      <c r="O2436">
        <v>0</v>
      </c>
      <c r="P2436" t="s">
        <v>48</v>
      </c>
      <c r="Q2436">
        <v>20310</v>
      </c>
      <c r="S2436">
        <v>0</v>
      </c>
      <c r="V2436" s="22">
        <v>17168.98</v>
      </c>
    </row>
    <row r="2437" spans="1:22" x14ac:dyDescent="0.3">
      <c r="A2437" t="s">
        <v>4033</v>
      </c>
      <c r="E2437" t="s">
        <v>3974</v>
      </c>
      <c r="H2437" t="s">
        <v>187</v>
      </c>
      <c r="J2437" s="23">
        <v>553005600059</v>
      </c>
      <c r="K2437">
        <v>270</v>
      </c>
      <c r="L2437" t="s">
        <v>4035</v>
      </c>
      <c r="M2437">
        <v>198908</v>
      </c>
      <c r="O2437">
        <v>0</v>
      </c>
      <c r="P2437" t="s">
        <v>48</v>
      </c>
      <c r="Q2437" t="s">
        <v>124</v>
      </c>
      <c r="S2437">
        <v>0</v>
      </c>
      <c r="V2437" s="22">
        <v>10373</v>
      </c>
    </row>
    <row r="2438" spans="1:22" x14ac:dyDescent="0.3">
      <c r="A2438" t="s">
        <v>4036</v>
      </c>
      <c r="E2438" t="s">
        <v>3974</v>
      </c>
      <c r="H2438" t="s">
        <v>187</v>
      </c>
      <c r="J2438" s="23">
        <v>453005600059</v>
      </c>
      <c r="K2438">
        <v>670</v>
      </c>
      <c r="L2438" t="s">
        <v>4037</v>
      </c>
      <c r="M2438">
        <v>198908</v>
      </c>
      <c r="O2438">
        <v>0</v>
      </c>
      <c r="P2438" t="s">
        <v>48</v>
      </c>
      <c r="Q2438">
        <v>20310</v>
      </c>
      <c r="S2438">
        <v>0</v>
      </c>
      <c r="V2438" s="22">
        <v>9241.9599999999991</v>
      </c>
    </row>
    <row r="2439" spans="1:22" x14ac:dyDescent="0.3">
      <c r="A2439" t="s">
        <v>4036</v>
      </c>
      <c r="E2439" t="s">
        <v>3974</v>
      </c>
      <c r="H2439" t="s">
        <v>187</v>
      </c>
      <c r="J2439" s="23">
        <v>553005600059</v>
      </c>
      <c r="K2439">
        <v>670</v>
      </c>
      <c r="L2439" t="s">
        <v>4038</v>
      </c>
      <c r="M2439">
        <v>198908</v>
      </c>
      <c r="O2439">
        <v>0</v>
      </c>
      <c r="P2439" t="s">
        <v>48</v>
      </c>
      <c r="Q2439" t="s">
        <v>124</v>
      </c>
      <c r="S2439">
        <v>0</v>
      </c>
      <c r="V2439" s="22">
        <v>5584</v>
      </c>
    </row>
    <row r="2440" spans="1:22" x14ac:dyDescent="0.3">
      <c r="A2440" t="s">
        <v>4039</v>
      </c>
      <c r="E2440" t="s">
        <v>3974</v>
      </c>
      <c r="H2440" t="s">
        <v>187</v>
      </c>
      <c r="J2440" s="23">
        <v>453005600060</v>
      </c>
      <c r="K2440">
        <v>910</v>
      </c>
      <c r="L2440" t="s">
        <v>4040</v>
      </c>
      <c r="M2440">
        <v>198908</v>
      </c>
      <c r="O2440">
        <v>0</v>
      </c>
      <c r="P2440" t="s">
        <v>48</v>
      </c>
      <c r="Q2440">
        <v>20310</v>
      </c>
      <c r="S2440">
        <v>0</v>
      </c>
      <c r="V2440" s="22">
        <v>248635.34</v>
      </c>
    </row>
    <row r="2441" spans="1:22" x14ac:dyDescent="0.3">
      <c r="A2441" t="s">
        <v>4039</v>
      </c>
      <c r="E2441" t="s">
        <v>3974</v>
      </c>
      <c r="H2441" t="s">
        <v>187</v>
      </c>
      <c r="J2441" s="23">
        <v>453005600635</v>
      </c>
      <c r="K2441">
        <v>910</v>
      </c>
      <c r="L2441" t="s">
        <v>4041</v>
      </c>
      <c r="M2441">
        <v>201708</v>
      </c>
      <c r="O2441">
        <v>0</v>
      </c>
      <c r="P2441" t="s">
        <v>48</v>
      </c>
      <c r="Q2441">
        <v>20310</v>
      </c>
      <c r="S2441">
        <v>0</v>
      </c>
      <c r="V2441" s="22">
        <v>1504.98</v>
      </c>
    </row>
    <row r="2442" spans="1:22" x14ac:dyDescent="0.3">
      <c r="A2442" t="s">
        <v>4039</v>
      </c>
      <c r="E2442" t="s">
        <v>3974</v>
      </c>
      <c r="H2442" t="s">
        <v>187</v>
      </c>
      <c r="J2442" s="23">
        <v>553005600060</v>
      </c>
      <c r="K2442">
        <v>910</v>
      </c>
      <c r="L2442" t="s">
        <v>4042</v>
      </c>
      <c r="M2442">
        <v>198908</v>
      </c>
      <c r="O2442">
        <v>0</v>
      </c>
      <c r="P2442" t="s">
        <v>48</v>
      </c>
      <c r="Q2442" t="s">
        <v>124</v>
      </c>
      <c r="S2442">
        <v>0</v>
      </c>
      <c r="V2442" s="22">
        <v>150213</v>
      </c>
    </row>
    <row r="2443" spans="1:22" x14ac:dyDescent="0.3">
      <c r="A2443" t="s">
        <v>4039</v>
      </c>
      <c r="E2443" t="s">
        <v>3974</v>
      </c>
      <c r="H2443" t="s">
        <v>187</v>
      </c>
      <c r="J2443" s="23">
        <v>553005600060</v>
      </c>
      <c r="K2443">
        <v>2008</v>
      </c>
      <c r="L2443" t="s">
        <v>4043</v>
      </c>
      <c r="M2443">
        <v>200809</v>
      </c>
      <c r="O2443">
        <v>0</v>
      </c>
      <c r="P2443" t="s">
        <v>48</v>
      </c>
      <c r="Q2443" t="s">
        <v>124</v>
      </c>
      <c r="S2443">
        <v>0</v>
      </c>
      <c r="V2443" s="22">
        <v>56655.040000000001</v>
      </c>
    </row>
    <row r="2444" spans="1:22" x14ac:dyDescent="0.3">
      <c r="A2444" t="s">
        <v>4039</v>
      </c>
      <c r="E2444" t="s">
        <v>3974</v>
      </c>
      <c r="H2444" t="s">
        <v>187</v>
      </c>
      <c r="J2444" s="23">
        <v>553005600635</v>
      </c>
      <c r="K2444">
        <v>910</v>
      </c>
      <c r="L2444" t="s">
        <v>4044</v>
      </c>
      <c r="M2444">
        <v>201708</v>
      </c>
      <c r="O2444">
        <v>0</v>
      </c>
      <c r="P2444" t="s">
        <v>48</v>
      </c>
      <c r="Q2444" t="s">
        <v>124</v>
      </c>
      <c r="S2444">
        <v>0</v>
      </c>
      <c r="V2444" s="22">
        <v>2306.56</v>
      </c>
    </row>
    <row r="2445" spans="1:22" x14ac:dyDescent="0.3">
      <c r="A2445" t="s">
        <v>4045</v>
      </c>
      <c r="E2445" t="s">
        <v>3996</v>
      </c>
      <c r="H2445" t="s">
        <v>187</v>
      </c>
      <c r="J2445" s="23">
        <v>453005600061</v>
      </c>
      <c r="K2445">
        <v>910</v>
      </c>
      <c r="L2445" t="s">
        <v>4046</v>
      </c>
      <c r="M2445">
        <v>198908</v>
      </c>
      <c r="O2445">
        <v>0</v>
      </c>
      <c r="P2445" t="s">
        <v>48</v>
      </c>
      <c r="Q2445">
        <v>20310</v>
      </c>
      <c r="S2445">
        <v>0</v>
      </c>
      <c r="V2445" s="22">
        <v>156264.84</v>
      </c>
    </row>
    <row r="2446" spans="1:22" x14ac:dyDescent="0.3">
      <c r="A2446" t="s">
        <v>4045</v>
      </c>
      <c r="E2446" t="s">
        <v>3996</v>
      </c>
      <c r="H2446" t="s">
        <v>187</v>
      </c>
      <c r="J2446" s="23">
        <v>553005600061</v>
      </c>
      <c r="K2446">
        <v>910</v>
      </c>
      <c r="L2446" t="s">
        <v>4047</v>
      </c>
      <c r="M2446">
        <v>198908</v>
      </c>
      <c r="O2446">
        <v>0</v>
      </c>
      <c r="P2446" t="s">
        <v>48</v>
      </c>
      <c r="Q2446" t="s">
        <v>124</v>
      </c>
      <c r="S2446">
        <v>0</v>
      </c>
      <c r="V2446" s="22">
        <v>94408</v>
      </c>
    </row>
    <row r="2447" spans="1:22" x14ac:dyDescent="0.3">
      <c r="A2447" t="s">
        <v>4045</v>
      </c>
      <c r="E2447" t="s">
        <v>3996</v>
      </c>
      <c r="H2447" t="s">
        <v>187</v>
      </c>
      <c r="J2447" s="23">
        <v>553005600061</v>
      </c>
      <c r="K2447">
        <v>2008</v>
      </c>
      <c r="L2447" t="s">
        <v>4048</v>
      </c>
      <c r="M2447">
        <v>200809</v>
      </c>
      <c r="O2447">
        <v>0</v>
      </c>
      <c r="P2447" t="s">
        <v>48</v>
      </c>
      <c r="Q2447" t="s">
        <v>124</v>
      </c>
      <c r="S2447">
        <v>0</v>
      </c>
      <c r="V2447" s="22">
        <v>56655.03</v>
      </c>
    </row>
    <row r="2448" spans="1:22" x14ac:dyDescent="0.3">
      <c r="A2448" t="s">
        <v>4049</v>
      </c>
      <c r="E2448" t="s">
        <v>3996</v>
      </c>
      <c r="H2448" t="s">
        <v>187</v>
      </c>
      <c r="J2448" s="23">
        <v>453005600062</v>
      </c>
      <c r="K2448">
        <v>910</v>
      </c>
      <c r="L2448" t="s">
        <v>4050</v>
      </c>
      <c r="M2448">
        <v>198908</v>
      </c>
      <c r="O2448">
        <v>0</v>
      </c>
      <c r="P2448" t="s">
        <v>48</v>
      </c>
      <c r="Q2448">
        <v>20310</v>
      </c>
      <c r="S2448">
        <v>0</v>
      </c>
      <c r="V2448" s="22">
        <v>155648.98000000001</v>
      </c>
    </row>
    <row r="2449" spans="1:22" x14ac:dyDescent="0.3">
      <c r="A2449" t="s">
        <v>4049</v>
      </c>
      <c r="E2449" t="s">
        <v>3996</v>
      </c>
      <c r="H2449" t="s">
        <v>187</v>
      </c>
      <c r="J2449" s="23">
        <v>553005600062</v>
      </c>
      <c r="K2449">
        <v>910</v>
      </c>
      <c r="L2449" t="s">
        <v>4051</v>
      </c>
      <c r="M2449">
        <v>198908</v>
      </c>
      <c r="O2449">
        <v>0</v>
      </c>
      <c r="P2449" t="s">
        <v>48</v>
      </c>
      <c r="Q2449" t="s">
        <v>124</v>
      </c>
      <c r="S2449">
        <v>0</v>
      </c>
      <c r="V2449" s="22">
        <v>94036</v>
      </c>
    </row>
    <row r="2450" spans="1:22" x14ac:dyDescent="0.3">
      <c r="A2450" t="s">
        <v>4049</v>
      </c>
      <c r="E2450" t="s">
        <v>3996</v>
      </c>
      <c r="H2450" t="s">
        <v>187</v>
      </c>
      <c r="J2450" s="23">
        <v>553005600062</v>
      </c>
      <c r="K2450">
        <v>2008</v>
      </c>
      <c r="L2450" t="s">
        <v>4052</v>
      </c>
      <c r="M2450">
        <v>200809</v>
      </c>
      <c r="O2450">
        <v>0</v>
      </c>
      <c r="P2450" t="s">
        <v>48</v>
      </c>
      <c r="Q2450" t="s">
        <v>124</v>
      </c>
      <c r="S2450">
        <v>0</v>
      </c>
      <c r="V2450" s="22">
        <v>56655.03</v>
      </c>
    </row>
    <row r="2451" spans="1:22" x14ac:dyDescent="0.3">
      <c r="A2451" t="s">
        <v>4053</v>
      </c>
      <c r="E2451" t="s">
        <v>3996</v>
      </c>
      <c r="H2451" t="s">
        <v>187</v>
      </c>
      <c r="J2451" s="23">
        <v>453005600063</v>
      </c>
      <c r="K2451">
        <v>910</v>
      </c>
      <c r="L2451" t="s">
        <v>4054</v>
      </c>
      <c r="M2451">
        <v>199611</v>
      </c>
      <c r="O2451">
        <v>0</v>
      </c>
      <c r="P2451" t="s">
        <v>48</v>
      </c>
      <c r="Q2451">
        <v>20310</v>
      </c>
      <c r="S2451">
        <v>0</v>
      </c>
      <c r="V2451" s="22">
        <v>224610.35</v>
      </c>
    </row>
    <row r="2452" spans="1:22" x14ac:dyDescent="0.3">
      <c r="A2452" t="s">
        <v>4053</v>
      </c>
      <c r="E2452" t="s">
        <v>3996</v>
      </c>
      <c r="H2452" t="s">
        <v>187</v>
      </c>
      <c r="J2452" s="23">
        <v>553005600063</v>
      </c>
      <c r="K2452">
        <v>910</v>
      </c>
      <c r="L2452" t="s">
        <v>4055</v>
      </c>
      <c r="M2452">
        <v>199611</v>
      </c>
      <c r="O2452">
        <v>0</v>
      </c>
      <c r="P2452" t="s">
        <v>48</v>
      </c>
      <c r="Q2452" t="s">
        <v>124</v>
      </c>
      <c r="S2452">
        <v>0</v>
      </c>
      <c r="V2452" s="22">
        <v>135698</v>
      </c>
    </row>
    <row r="2453" spans="1:22" x14ac:dyDescent="0.3">
      <c r="A2453" t="s">
        <v>4053</v>
      </c>
      <c r="E2453" t="s">
        <v>3996</v>
      </c>
      <c r="H2453" t="s">
        <v>187</v>
      </c>
      <c r="J2453" s="23">
        <v>553005600063</v>
      </c>
      <c r="K2453">
        <v>2008</v>
      </c>
      <c r="L2453" t="s">
        <v>4056</v>
      </c>
      <c r="M2453">
        <v>200809</v>
      </c>
      <c r="O2453">
        <v>0</v>
      </c>
      <c r="P2453" t="s">
        <v>48</v>
      </c>
      <c r="Q2453" t="s">
        <v>124</v>
      </c>
      <c r="S2453">
        <v>0</v>
      </c>
      <c r="V2453" s="22">
        <v>56654.98</v>
      </c>
    </row>
    <row r="2454" spans="1:22" x14ac:dyDescent="0.3">
      <c r="A2454" t="s">
        <v>4057</v>
      </c>
      <c r="E2454" t="s">
        <v>4058</v>
      </c>
      <c r="H2454" t="s">
        <v>187</v>
      </c>
      <c r="J2454" s="23">
        <v>450005600025</v>
      </c>
      <c r="K2454">
        <v>1989</v>
      </c>
      <c r="L2454" t="s">
        <v>4059</v>
      </c>
      <c r="M2454">
        <v>198812</v>
      </c>
      <c r="O2454">
        <v>0</v>
      </c>
      <c r="P2454" t="s">
        <v>48</v>
      </c>
      <c r="Q2454">
        <v>20310</v>
      </c>
      <c r="S2454">
        <v>0</v>
      </c>
      <c r="V2454" s="22">
        <v>7501.8</v>
      </c>
    </row>
    <row r="2455" spans="1:22" x14ac:dyDescent="0.3">
      <c r="A2455" t="s">
        <v>4057</v>
      </c>
      <c r="E2455" t="s">
        <v>4058</v>
      </c>
      <c r="H2455" t="s">
        <v>187</v>
      </c>
      <c r="J2455" s="23">
        <v>550005600025</v>
      </c>
      <c r="K2455">
        <v>1989</v>
      </c>
      <c r="L2455" t="s">
        <v>4060</v>
      </c>
      <c r="M2455">
        <v>198812</v>
      </c>
      <c r="O2455">
        <v>0</v>
      </c>
      <c r="P2455" t="s">
        <v>48</v>
      </c>
      <c r="Q2455" t="s">
        <v>124</v>
      </c>
      <c r="S2455">
        <v>0</v>
      </c>
      <c r="V2455" s="22">
        <v>4533</v>
      </c>
    </row>
    <row r="2456" spans="1:22" x14ac:dyDescent="0.3">
      <c r="A2456" t="s">
        <v>4061</v>
      </c>
      <c r="E2456" t="s">
        <v>1625</v>
      </c>
      <c r="H2456" t="s">
        <v>187</v>
      </c>
      <c r="J2456" s="23">
        <v>456005600069</v>
      </c>
      <c r="K2456">
        <v>763</v>
      </c>
      <c r="L2456" t="s">
        <v>4062</v>
      </c>
      <c r="M2456">
        <v>200901</v>
      </c>
      <c r="O2456">
        <v>0</v>
      </c>
      <c r="P2456" t="s">
        <v>48</v>
      </c>
      <c r="Q2456">
        <v>20310</v>
      </c>
      <c r="S2456">
        <v>1</v>
      </c>
      <c r="U2456" t="s">
        <v>132</v>
      </c>
      <c r="V2456" s="22">
        <v>12928.15</v>
      </c>
    </row>
    <row r="2457" spans="1:22" x14ac:dyDescent="0.3">
      <c r="A2457" t="s">
        <v>4061</v>
      </c>
      <c r="E2457" t="s">
        <v>4063</v>
      </c>
      <c r="H2457" t="s">
        <v>187</v>
      </c>
      <c r="J2457" s="23">
        <v>556005600069</v>
      </c>
      <c r="K2457">
        <v>763</v>
      </c>
      <c r="L2457" t="s">
        <v>4064</v>
      </c>
      <c r="M2457">
        <v>200901</v>
      </c>
      <c r="O2457">
        <v>0</v>
      </c>
      <c r="P2457" t="s">
        <v>48</v>
      </c>
      <c r="Q2457" t="s">
        <v>124</v>
      </c>
      <c r="S2457">
        <v>1</v>
      </c>
      <c r="U2457" t="s">
        <v>132</v>
      </c>
      <c r="V2457" s="22">
        <v>5684.4</v>
      </c>
    </row>
    <row r="2458" spans="1:22" x14ac:dyDescent="0.3">
      <c r="A2458" t="s">
        <v>4065</v>
      </c>
      <c r="E2458" t="s">
        <v>4058</v>
      </c>
      <c r="H2458" t="s">
        <v>187</v>
      </c>
      <c r="J2458" s="23">
        <v>452005600086</v>
      </c>
      <c r="K2458">
        <v>763</v>
      </c>
      <c r="L2458" t="s">
        <v>4066</v>
      </c>
      <c r="M2458">
        <v>199001</v>
      </c>
      <c r="O2458">
        <v>0</v>
      </c>
      <c r="P2458" t="s">
        <v>48</v>
      </c>
      <c r="Q2458">
        <v>20310</v>
      </c>
      <c r="S2458">
        <v>0</v>
      </c>
      <c r="V2458" s="22">
        <v>281138.09000000003</v>
      </c>
    </row>
    <row r="2459" spans="1:22" x14ac:dyDescent="0.3">
      <c r="A2459" t="s">
        <v>4065</v>
      </c>
      <c r="E2459" t="s">
        <v>4058</v>
      </c>
      <c r="H2459" t="s">
        <v>187</v>
      </c>
      <c r="J2459" s="23">
        <v>552005600086</v>
      </c>
      <c r="K2459">
        <v>763</v>
      </c>
      <c r="L2459" t="s">
        <v>4067</v>
      </c>
      <c r="M2459">
        <v>199001</v>
      </c>
      <c r="O2459">
        <v>0</v>
      </c>
      <c r="P2459" t="s">
        <v>48</v>
      </c>
      <c r="Q2459" t="s">
        <v>124</v>
      </c>
      <c r="S2459">
        <v>0</v>
      </c>
      <c r="V2459" s="22">
        <v>169850</v>
      </c>
    </row>
    <row r="2460" spans="1:22" x14ac:dyDescent="0.3">
      <c r="A2460" t="s">
        <v>4068</v>
      </c>
      <c r="E2460" t="s">
        <v>4058</v>
      </c>
      <c r="H2460" t="s">
        <v>187</v>
      </c>
      <c r="J2460" s="23">
        <v>452005600087</v>
      </c>
      <c r="K2460">
        <v>763</v>
      </c>
      <c r="L2460" t="s">
        <v>4069</v>
      </c>
      <c r="M2460">
        <v>199001</v>
      </c>
      <c r="O2460">
        <v>0</v>
      </c>
      <c r="P2460" t="s">
        <v>48</v>
      </c>
      <c r="Q2460">
        <v>20310</v>
      </c>
      <c r="S2460">
        <v>0</v>
      </c>
      <c r="V2460" s="22">
        <v>57040.73</v>
      </c>
    </row>
    <row r="2461" spans="1:22" x14ac:dyDescent="0.3">
      <c r="A2461" t="s">
        <v>4068</v>
      </c>
      <c r="E2461" t="s">
        <v>4058</v>
      </c>
      <c r="H2461" t="s">
        <v>187</v>
      </c>
      <c r="J2461" s="23">
        <v>552005600087</v>
      </c>
      <c r="K2461">
        <v>763</v>
      </c>
      <c r="L2461" t="s">
        <v>4070</v>
      </c>
      <c r="M2461">
        <v>199001</v>
      </c>
      <c r="O2461">
        <v>0</v>
      </c>
      <c r="P2461" t="s">
        <v>48</v>
      </c>
      <c r="Q2461" t="s">
        <v>124</v>
      </c>
      <c r="S2461">
        <v>0</v>
      </c>
      <c r="V2461" s="22">
        <v>34462</v>
      </c>
    </row>
    <row r="2462" spans="1:22" x14ac:dyDescent="0.3">
      <c r="A2462" t="s">
        <v>4071</v>
      </c>
      <c r="E2462" t="s">
        <v>3974</v>
      </c>
      <c r="H2462" t="s">
        <v>187</v>
      </c>
      <c r="J2462" s="23">
        <v>453005600560</v>
      </c>
      <c r="K2462">
        <v>910</v>
      </c>
      <c r="L2462" t="s">
        <v>4072</v>
      </c>
      <c r="M2462">
        <v>201510</v>
      </c>
      <c r="O2462">
        <v>0</v>
      </c>
      <c r="P2462" t="s">
        <v>48</v>
      </c>
      <c r="Q2462">
        <v>20310</v>
      </c>
      <c r="S2462">
        <v>0</v>
      </c>
      <c r="V2462" s="22">
        <v>16567.61</v>
      </c>
    </row>
    <row r="2463" spans="1:22" x14ac:dyDescent="0.3">
      <c r="A2463" t="s">
        <v>4071</v>
      </c>
      <c r="E2463" t="s">
        <v>3974</v>
      </c>
      <c r="H2463" t="s">
        <v>187</v>
      </c>
      <c r="J2463" s="23">
        <v>553005600560</v>
      </c>
      <c r="K2463">
        <v>910</v>
      </c>
      <c r="L2463" t="s">
        <v>4073</v>
      </c>
      <c r="M2463">
        <v>201510</v>
      </c>
      <c r="O2463">
        <v>0</v>
      </c>
      <c r="P2463" t="s">
        <v>48</v>
      </c>
      <c r="Q2463" t="s">
        <v>124</v>
      </c>
      <c r="S2463">
        <v>0</v>
      </c>
      <c r="V2463" s="22">
        <v>16174.71</v>
      </c>
    </row>
    <row r="2464" spans="1:22" x14ac:dyDescent="0.3">
      <c r="A2464" t="s">
        <v>4074</v>
      </c>
      <c r="E2464" t="s">
        <v>1625</v>
      </c>
      <c r="H2464" t="s">
        <v>187</v>
      </c>
      <c r="J2464" s="23">
        <v>456005600005</v>
      </c>
      <c r="K2464">
        <v>615</v>
      </c>
      <c r="L2464" t="s">
        <v>4075</v>
      </c>
      <c r="M2464">
        <v>198909</v>
      </c>
      <c r="O2464">
        <v>0</v>
      </c>
      <c r="P2464" t="s">
        <v>48</v>
      </c>
      <c r="Q2464">
        <v>20310</v>
      </c>
      <c r="S2464">
        <v>1</v>
      </c>
      <c r="U2464" t="s">
        <v>132</v>
      </c>
      <c r="V2464" s="22">
        <v>591201.31999999995</v>
      </c>
    </row>
    <row r="2465" spans="1:22" x14ac:dyDescent="0.3">
      <c r="A2465" t="s">
        <v>4074</v>
      </c>
      <c r="E2465" t="s">
        <v>1625</v>
      </c>
      <c r="H2465" t="s">
        <v>187</v>
      </c>
      <c r="J2465" s="23">
        <v>556005600005</v>
      </c>
      <c r="K2465">
        <v>615</v>
      </c>
      <c r="L2465" t="s">
        <v>4076</v>
      </c>
      <c r="M2465">
        <v>198909</v>
      </c>
      <c r="O2465">
        <v>0</v>
      </c>
      <c r="P2465" t="s">
        <v>48</v>
      </c>
      <c r="Q2465" t="s">
        <v>124</v>
      </c>
      <c r="S2465">
        <v>1</v>
      </c>
      <c r="U2465" t="s">
        <v>132</v>
      </c>
      <c r="V2465" s="22">
        <v>357175</v>
      </c>
    </row>
    <row r="2466" spans="1:22" x14ac:dyDescent="0.3">
      <c r="A2466" t="s">
        <v>4077</v>
      </c>
      <c r="E2466" t="s">
        <v>1625</v>
      </c>
      <c r="H2466" t="s">
        <v>187</v>
      </c>
      <c r="J2466" s="23">
        <v>456005600005</v>
      </c>
      <c r="K2466">
        <v>80</v>
      </c>
      <c r="L2466" t="s">
        <v>4078</v>
      </c>
      <c r="M2466">
        <v>199601</v>
      </c>
      <c r="O2466">
        <v>0</v>
      </c>
      <c r="P2466" t="s">
        <v>48</v>
      </c>
      <c r="Q2466">
        <v>20310</v>
      </c>
      <c r="S2466">
        <v>1</v>
      </c>
      <c r="U2466" t="s">
        <v>132</v>
      </c>
      <c r="V2466" s="22">
        <v>17314.689999999999</v>
      </c>
    </row>
    <row r="2467" spans="1:22" x14ac:dyDescent="0.3">
      <c r="A2467" t="s">
        <v>4077</v>
      </c>
      <c r="E2467" t="s">
        <v>1625</v>
      </c>
      <c r="H2467" t="s">
        <v>187</v>
      </c>
      <c r="J2467" s="23">
        <v>556005600005</v>
      </c>
      <c r="K2467">
        <v>80</v>
      </c>
      <c r="L2467" t="s">
        <v>4079</v>
      </c>
      <c r="M2467">
        <v>199601</v>
      </c>
      <c r="O2467">
        <v>0</v>
      </c>
      <c r="P2467" t="s">
        <v>48</v>
      </c>
      <c r="Q2467" t="s">
        <v>124</v>
      </c>
      <c r="S2467">
        <v>1</v>
      </c>
      <c r="U2467" t="s">
        <v>132</v>
      </c>
      <c r="V2467" s="22">
        <v>10460</v>
      </c>
    </row>
    <row r="2468" spans="1:22" x14ac:dyDescent="0.3">
      <c r="A2468" t="s">
        <v>4080</v>
      </c>
      <c r="E2468" t="s">
        <v>4081</v>
      </c>
      <c r="J2468" s="23">
        <v>458005600001</v>
      </c>
      <c r="K2468">
        <v>1090</v>
      </c>
      <c r="L2468" t="s">
        <v>4082</v>
      </c>
      <c r="M2468">
        <v>199003</v>
      </c>
      <c r="O2468">
        <v>0</v>
      </c>
      <c r="P2468" t="s">
        <v>48</v>
      </c>
      <c r="Q2468">
        <v>20310</v>
      </c>
      <c r="S2468" s="101">
        <v>35800</v>
      </c>
      <c r="U2468" t="s">
        <v>317</v>
      </c>
      <c r="V2468" s="22">
        <v>191021.52</v>
      </c>
    </row>
    <row r="2469" spans="1:22" x14ac:dyDescent="0.3">
      <c r="A2469" t="s">
        <v>4080</v>
      </c>
      <c r="E2469" t="s">
        <v>1625</v>
      </c>
      <c r="J2469" s="23">
        <v>458005600001</v>
      </c>
      <c r="K2469">
        <v>1995</v>
      </c>
      <c r="L2469" t="s">
        <v>4083</v>
      </c>
      <c r="M2469">
        <v>199512</v>
      </c>
      <c r="O2469">
        <v>0</v>
      </c>
      <c r="P2469" t="s">
        <v>48</v>
      </c>
      <c r="Q2469">
        <v>20310</v>
      </c>
      <c r="S2469">
        <v>0</v>
      </c>
      <c r="V2469" s="22">
        <v>9159.9</v>
      </c>
    </row>
    <row r="2470" spans="1:22" x14ac:dyDescent="0.3">
      <c r="A2470" t="s">
        <v>4080</v>
      </c>
      <c r="E2470" t="s">
        <v>1625</v>
      </c>
      <c r="J2470" s="23">
        <v>458005600001</v>
      </c>
      <c r="K2470">
        <v>2015</v>
      </c>
      <c r="L2470" t="s">
        <v>4084</v>
      </c>
      <c r="M2470">
        <v>201508</v>
      </c>
      <c r="O2470">
        <v>0</v>
      </c>
      <c r="P2470" t="s">
        <v>48</v>
      </c>
      <c r="Q2470">
        <v>20310</v>
      </c>
      <c r="S2470">
        <v>0</v>
      </c>
      <c r="V2470" s="22">
        <v>35108.79</v>
      </c>
    </row>
    <row r="2471" spans="1:22" x14ac:dyDescent="0.3">
      <c r="A2471" t="s">
        <v>4080</v>
      </c>
      <c r="E2471" t="s">
        <v>4085</v>
      </c>
      <c r="J2471" s="23">
        <v>558005600001</v>
      </c>
      <c r="K2471">
        <v>1090</v>
      </c>
      <c r="L2471" t="s">
        <v>4086</v>
      </c>
      <c r="M2471">
        <v>199003</v>
      </c>
      <c r="O2471">
        <v>0</v>
      </c>
      <c r="P2471" t="s">
        <v>48</v>
      </c>
      <c r="Q2471" t="s">
        <v>124</v>
      </c>
      <c r="S2471" s="101">
        <v>35800</v>
      </c>
      <c r="U2471" t="s">
        <v>317</v>
      </c>
      <c r="V2471" s="22">
        <v>115406</v>
      </c>
    </row>
    <row r="2472" spans="1:22" x14ac:dyDescent="0.3">
      <c r="A2472" t="s">
        <v>4080</v>
      </c>
      <c r="E2472" t="s">
        <v>1625</v>
      </c>
      <c r="J2472" s="23">
        <v>558005600001</v>
      </c>
      <c r="K2472">
        <v>1995</v>
      </c>
      <c r="L2472" t="s">
        <v>4087</v>
      </c>
      <c r="M2472">
        <v>199512</v>
      </c>
      <c r="O2472">
        <v>0</v>
      </c>
      <c r="P2472" t="s">
        <v>48</v>
      </c>
      <c r="Q2472" t="s">
        <v>124</v>
      </c>
      <c r="S2472">
        <v>0</v>
      </c>
      <c r="V2472" s="22">
        <v>5534</v>
      </c>
    </row>
    <row r="2473" spans="1:22" x14ac:dyDescent="0.3">
      <c r="A2473" t="s">
        <v>4080</v>
      </c>
      <c r="E2473" t="s">
        <v>1625</v>
      </c>
      <c r="J2473" s="23">
        <v>558005600001</v>
      </c>
      <c r="K2473">
        <v>2015</v>
      </c>
      <c r="L2473" t="s">
        <v>4088</v>
      </c>
      <c r="M2473">
        <v>201508</v>
      </c>
      <c r="O2473">
        <v>0</v>
      </c>
      <c r="P2473" t="s">
        <v>48</v>
      </c>
      <c r="Q2473" t="s">
        <v>124</v>
      </c>
      <c r="S2473">
        <v>0</v>
      </c>
      <c r="V2473" s="22">
        <v>21245.61</v>
      </c>
    </row>
    <row r="2474" spans="1:22" x14ac:dyDescent="0.3">
      <c r="A2474" t="s">
        <v>4089</v>
      </c>
      <c r="E2474" t="s">
        <v>1625</v>
      </c>
      <c r="H2474" t="s">
        <v>187</v>
      </c>
      <c r="J2474" s="23">
        <v>456005600005</v>
      </c>
      <c r="K2474">
        <v>82</v>
      </c>
      <c r="L2474" t="s">
        <v>4090</v>
      </c>
      <c r="M2474">
        <v>198909</v>
      </c>
      <c r="O2474">
        <v>0</v>
      </c>
      <c r="P2474" t="s">
        <v>48</v>
      </c>
      <c r="Q2474">
        <v>20310</v>
      </c>
      <c r="S2474">
        <v>1</v>
      </c>
      <c r="U2474" t="s">
        <v>132</v>
      </c>
      <c r="V2474" s="22">
        <v>166991.97</v>
      </c>
    </row>
    <row r="2475" spans="1:22" x14ac:dyDescent="0.3">
      <c r="A2475" t="s">
        <v>4089</v>
      </c>
      <c r="E2475" t="s">
        <v>1625</v>
      </c>
      <c r="H2475" t="s">
        <v>187</v>
      </c>
      <c r="J2475" s="23">
        <v>556005600005</v>
      </c>
      <c r="K2475">
        <v>82</v>
      </c>
      <c r="L2475" t="s">
        <v>4091</v>
      </c>
      <c r="M2475">
        <v>198909</v>
      </c>
      <c r="O2475">
        <v>0</v>
      </c>
      <c r="P2475" t="s">
        <v>48</v>
      </c>
      <c r="Q2475" t="s">
        <v>124</v>
      </c>
      <c r="S2475">
        <v>1</v>
      </c>
      <c r="U2475" t="s">
        <v>132</v>
      </c>
      <c r="V2475" s="22">
        <v>100889</v>
      </c>
    </row>
    <row r="2476" spans="1:22" x14ac:dyDescent="0.3">
      <c r="A2476" t="s">
        <v>4092</v>
      </c>
      <c r="E2476" t="s">
        <v>1625</v>
      </c>
      <c r="H2476" t="s">
        <v>187</v>
      </c>
      <c r="J2476" s="23">
        <v>456005600005</v>
      </c>
      <c r="K2476">
        <v>84</v>
      </c>
      <c r="L2476" t="s">
        <v>4093</v>
      </c>
      <c r="M2476">
        <v>198909</v>
      </c>
      <c r="O2476">
        <v>0</v>
      </c>
      <c r="P2476" t="s">
        <v>48</v>
      </c>
      <c r="Q2476">
        <v>20310</v>
      </c>
      <c r="S2476">
        <v>1</v>
      </c>
      <c r="U2476" t="s">
        <v>132</v>
      </c>
      <c r="V2476" s="22">
        <v>136838.69</v>
      </c>
    </row>
    <row r="2477" spans="1:22" x14ac:dyDescent="0.3">
      <c r="A2477" t="s">
        <v>4092</v>
      </c>
      <c r="E2477" t="s">
        <v>1625</v>
      </c>
      <c r="H2477" t="s">
        <v>187</v>
      </c>
      <c r="J2477" s="23">
        <v>556005600005</v>
      </c>
      <c r="K2477">
        <v>84</v>
      </c>
      <c r="L2477" t="s">
        <v>4094</v>
      </c>
      <c r="M2477">
        <v>198909</v>
      </c>
      <c r="O2477">
        <v>0</v>
      </c>
      <c r="P2477" t="s">
        <v>48</v>
      </c>
      <c r="Q2477" t="s">
        <v>124</v>
      </c>
      <c r="S2477">
        <v>1</v>
      </c>
      <c r="U2477" t="s">
        <v>132</v>
      </c>
      <c r="V2477" s="22">
        <v>82672</v>
      </c>
    </row>
    <row r="2478" spans="1:22" x14ac:dyDescent="0.3">
      <c r="A2478" t="s">
        <v>4095</v>
      </c>
      <c r="E2478" t="s">
        <v>1625</v>
      </c>
      <c r="H2478" t="s">
        <v>187</v>
      </c>
      <c r="J2478" s="23">
        <v>456005600005</v>
      </c>
      <c r="K2478">
        <v>190</v>
      </c>
      <c r="L2478" t="s">
        <v>4096</v>
      </c>
      <c r="M2478">
        <v>198909</v>
      </c>
      <c r="O2478">
        <v>0</v>
      </c>
      <c r="P2478" t="s">
        <v>48</v>
      </c>
      <c r="Q2478">
        <v>20310</v>
      </c>
      <c r="S2478">
        <v>1</v>
      </c>
      <c r="U2478" t="s">
        <v>132</v>
      </c>
      <c r="V2478" s="22">
        <v>181806.12</v>
      </c>
    </row>
    <row r="2479" spans="1:22" x14ac:dyDescent="0.3">
      <c r="A2479" t="s">
        <v>4095</v>
      </c>
      <c r="E2479" t="s">
        <v>1625</v>
      </c>
      <c r="H2479" t="s">
        <v>187</v>
      </c>
      <c r="J2479" s="23">
        <v>556005600005</v>
      </c>
      <c r="K2479">
        <v>190</v>
      </c>
      <c r="L2479" t="s">
        <v>4097</v>
      </c>
      <c r="M2479">
        <v>198909</v>
      </c>
      <c r="O2479">
        <v>0</v>
      </c>
      <c r="P2479" t="s">
        <v>48</v>
      </c>
      <c r="Q2479" t="s">
        <v>124</v>
      </c>
      <c r="S2479">
        <v>1</v>
      </c>
      <c r="U2479" t="s">
        <v>132</v>
      </c>
      <c r="V2479" s="22">
        <v>109838</v>
      </c>
    </row>
    <row r="2480" spans="1:22" x14ac:dyDescent="0.3">
      <c r="A2480" t="s">
        <v>4098</v>
      </c>
      <c r="E2480" t="s">
        <v>1625</v>
      </c>
      <c r="H2480" t="s">
        <v>187</v>
      </c>
      <c r="J2480" s="23">
        <v>456005600005</v>
      </c>
      <c r="K2480">
        <v>240</v>
      </c>
      <c r="L2480" t="s">
        <v>4099</v>
      </c>
      <c r="M2480">
        <v>198909</v>
      </c>
      <c r="O2480">
        <v>0</v>
      </c>
      <c r="P2480" t="s">
        <v>48</v>
      </c>
      <c r="Q2480">
        <v>20310</v>
      </c>
      <c r="S2480">
        <v>1</v>
      </c>
      <c r="U2480" t="s">
        <v>132</v>
      </c>
      <c r="V2480" s="22">
        <v>22298.33</v>
      </c>
    </row>
    <row r="2481" spans="1:22" x14ac:dyDescent="0.3">
      <c r="A2481" t="s">
        <v>4098</v>
      </c>
      <c r="E2481" t="s">
        <v>1625</v>
      </c>
      <c r="H2481" t="s">
        <v>187</v>
      </c>
      <c r="J2481" s="23">
        <v>556005600005</v>
      </c>
      <c r="K2481">
        <v>240</v>
      </c>
      <c r="L2481" t="s">
        <v>4100</v>
      </c>
      <c r="M2481">
        <v>198909</v>
      </c>
      <c r="O2481">
        <v>0</v>
      </c>
      <c r="P2481" t="s">
        <v>48</v>
      </c>
      <c r="Q2481" t="s">
        <v>124</v>
      </c>
      <c r="S2481">
        <v>1</v>
      </c>
      <c r="U2481" t="s">
        <v>132</v>
      </c>
      <c r="V2481" s="22">
        <v>13471</v>
      </c>
    </row>
    <row r="2482" spans="1:22" x14ac:dyDescent="0.3">
      <c r="A2482" t="s">
        <v>4101</v>
      </c>
      <c r="E2482" t="s">
        <v>1625</v>
      </c>
      <c r="H2482" t="s">
        <v>187</v>
      </c>
      <c r="J2482" s="23">
        <v>456005600005</v>
      </c>
      <c r="K2482">
        <v>720</v>
      </c>
      <c r="L2482" t="s">
        <v>4102</v>
      </c>
      <c r="M2482">
        <v>198909</v>
      </c>
      <c r="O2482">
        <v>0</v>
      </c>
      <c r="P2482" t="s">
        <v>48</v>
      </c>
      <c r="Q2482">
        <v>20310</v>
      </c>
      <c r="S2482">
        <v>1</v>
      </c>
      <c r="U2482" t="s">
        <v>132</v>
      </c>
      <c r="V2482" s="22">
        <v>55663.65</v>
      </c>
    </row>
    <row r="2483" spans="1:22" x14ac:dyDescent="0.3">
      <c r="A2483" t="s">
        <v>4101</v>
      </c>
      <c r="E2483" t="s">
        <v>1625</v>
      </c>
      <c r="H2483" t="s">
        <v>187</v>
      </c>
      <c r="J2483" s="23">
        <v>556005600005</v>
      </c>
      <c r="K2483">
        <v>720</v>
      </c>
      <c r="L2483" t="s">
        <v>4103</v>
      </c>
      <c r="M2483">
        <v>198909</v>
      </c>
      <c r="O2483">
        <v>0</v>
      </c>
      <c r="P2483" t="s">
        <v>48</v>
      </c>
      <c r="Q2483" t="s">
        <v>124</v>
      </c>
      <c r="S2483">
        <v>1</v>
      </c>
      <c r="U2483" t="s">
        <v>132</v>
      </c>
      <c r="V2483" s="22">
        <v>33630</v>
      </c>
    </row>
    <row r="2484" spans="1:22" x14ac:dyDescent="0.3">
      <c r="A2484" t="s">
        <v>4104</v>
      </c>
      <c r="E2484" t="s">
        <v>1625</v>
      </c>
      <c r="H2484" t="s">
        <v>187</v>
      </c>
      <c r="J2484" s="23">
        <v>456005600005</v>
      </c>
      <c r="K2484">
        <v>780</v>
      </c>
      <c r="L2484" t="s">
        <v>4105</v>
      </c>
      <c r="M2484">
        <v>199807</v>
      </c>
      <c r="O2484">
        <v>0</v>
      </c>
      <c r="P2484" t="s">
        <v>48</v>
      </c>
      <c r="Q2484">
        <v>20310</v>
      </c>
      <c r="S2484">
        <v>1</v>
      </c>
      <c r="U2484" t="s">
        <v>132</v>
      </c>
      <c r="V2484" s="22">
        <v>110922.31</v>
      </c>
    </row>
    <row r="2485" spans="1:22" x14ac:dyDescent="0.3">
      <c r="A2485" t="s">
        <v>4104</v>
      </c>
      <c r="E2485" t="s">
        <v>1625</v>
      </c>
      <c r="H2485" t="s">
        <v>187</v>
      </c>
      <c r="J2485" s="23">
        <v>556005600005</v>
      </c>
      <c r="K2485">
        <v>780</v>
      </c>
      <c r="L2485" t="s">
        <v>4106</v>
      </c>
      <c r="M2485">
        <v>199807</v>
      </c>
      <c r="O2485">
        <v>0</v>
      </c>
      <c r="P2485" t="s">
        <v>48</v>
      </c>
      <c r="Q2485" t="s">
        <v>124</v>
      </c>
      <c r="S2485">
        <v>1</v>
      </c>
      <c r="U2485" t="s">
        <v>132</v>
      </c>
      <c r="V2485" s="22">
        <v>67014</v>
      </c>
    </row>
    <row r="2486" spans="1:22" x14ac:dyDescent="0.3">
      <c r="A2486" t="s">
        <v>4107</v>
      </c>
      <c r="E2486" t="s">
        <v>1625</v>
      </c>
      <c r="H2486" t="s">
        <v>187</v>
      </c>
      <c r="J2486" s="23">
        <v>457005600004</v>
      </c>
      <c r="K2486">
        <v>615</v>
      </c>
      <c r="L2486" t="s">
        <v>4108</v>
      </c>
      <c r="M2486">
        <v>198909</v>
      </c>
      <c r="O2486">
        <v>0</v>
      </c>
      <c r="P2486" t="s">
        <v>48</v>
      </c>
      <c r="Q2486">
        <v>20310</v>
      </c>
      <c r="S2486">
        <v>0</v>
      </c>
      <c r="V2486" s="22">
        <v>828823.24</v>
      </c>
    </row>
    <row r="2487" spans="1:22" x14ac:dyDescent="0.3">
      <c r="A2487" t="s">
        <v>4107</v>
      </c>
      <c r="E2487" t="s">
        <v>1625</v>
      </c>
      <c r="H2487" t="s">
        <v>187</v>
      </c>
      <c r="J2487" s="23">
        <v>557005600004</v>
      </c>
      <c r="K2487">
        <v>615</v>
      </c>
      <c r="L2487" t="s">
        <v>4109</v>
      </c>
      <c r="M2487">
        <v>198909</v>
      </c>
      <c r="O2487">
        <v>0</v>
      </c>
      <c r="P2487" t="s">
        <v>48</v>
      </c>
      <c r="Q2487" t="s">
        <v>124</v>
      </c>
      <c r="S2487">
        <v>0</v>
      </c>
      <c r="V2487" s="22">
        <v>500735</v>
      </c>
    </row>
    <row r="2488" spans="1:22" x14ac:dyDescent="0.3">
      <c r="A2488" t="s">
        <v>4110</v>
      </c>
      <c r="E2488" t="s">
        <v>1625</v>
      </c>
      <c r="H2488" t="s">
        <v>187</v>
      </c>
      <c r="J2488" s="23">
        <v>457005600004</v>
      </c>
      <c r="K2488">
        <v>780</v>
      </c>
      <c r="L2488" t="s">
        <v>4111</v>
      </c>
      <c r="M2488">
        <v>198909</v>
      </c>
      <c r="O2488">
        <v>0</v>
      </c>
      <c r="P2488" t="s">
        <v>48</v>
      </c>
      <c r="Q2488">
        <v>20310</v>
      </c>
      <c r="S2488">
        <v>0</v>
      </c>
      <c r="V2488" s="22">
        <v>141873.45000000001</v>
      </c>
    </row>
    <row r="2489" spans="1:22" x14ac:dyDescent="0.3">
      <c r="A2489" t="s">
        <v>4110</v>
      </c>
      <c r="E2489" t="s">
        <v>1625</v>
      </c>
      <c r="H2489" t="s">
        <v>187</v>
      </c>
      <c r="J2489" s="23">
        <v>557005600004</v>
      </c>
      <c r="K2489">
        <v>780</v>
      </c>
      <c r="L2489" t="s">
        <v>4112</v>
      </c>
      <c r="M2489">
        <v>198909</v>
      </c>
      <c r="O2489">
        <v>0</v>
      </c>
      <c r="P2489" t="s">
        <v>48</v>
      </c>
      <c r="Q2489" t="s">
        <v>124</v>
      </c>
      <c r="S2489">
        <v>0</v>
      </c>
      <c r="V2489" s="22">
        <v>85713</v>
      </c>
    </row>
    <row r="2490" spans="1:22" x14ac:dyDescent="0.3">
      <c r="A2490" t="s">
        <v>4113</v>
      </c>
      <c r="E2490" t="s">
        <v>1625</v>
      </c>
      <c r="H2490" t="s">
        <v>187</v>
      </c>
      <c r="J2490" s="23">
        <v>456005600076</v>
      </c>
      <c r="K2490">
        <v>780</v>
      </c>
      <c r="L2490" t="s">
        <v>4114</v>
      </c>
      <c r="M2490">
        <v>200901</v>
      </c>
      <c r="O2490">
        <v>0</v>
      </c>
      <c r="P2490" t="s">
        <v>48</v>
      </c>
      <c r="Q2490">
        <v>20310</v>
      </c>
      <c r="S2490">
        <v>0</v>
      </c>
      <c r="U2490" t="s">
        <v>132</v>
      </c>
      <c r="V2490" s="22">
        <v>13447.21</v>
      </c>
    </row>
    <row r="2491" spans="1:22" x14ac:dyDescent="0.3">
      <c r="A2491" t="s">
        <v>4113</v>
      </c>
      <c r="H2491" t="s">
        <v>187</v>
      </c>
      <c r="J2491" s="23">
        <v>556005600076</v>
      </c>
      <c r="K2491">
        <v>780</v>
      </c>
      <c r="L2491" t="s">
        <v>4115</v>
      </c>
      <c r="M2491">
        <v>200901</v>
      </c>
      <c r="O2491">
        <v>0</v>
      </c>
      <c r="P2491" t="s">
        <v>48</v>
      </c>
      <c r="Q2491" t="s">
        <v>124</v>
      </c>
      <c r="S2491">
        <v>0</v>
      </c>
      <c r="U2491" t="s">
        <v>132</v>
      </c>
      <c r="V2491" s="22">
        <v>6605.59</v>
      </c>
    </row>
    <row r="2492" spans="1:22" x14ac:dyDescent="0.3">
      <c r="A2492" t="s">
        <v>4116</v>
      </c>
      <c r="E2492" t="s">
        <v>4117</v>
      </c>
      <c r="H2492" t="s">
        <v>187</v>
      </c>
      <c r="J2492" s="23">
        <v>457005600199</v>
      </c>
      <c r="K2492">
        <v>615</v>
      </c>
      <c r="L2492" t="s">
        <v>4118</v>
      </c>
      <c r="M2492">
        <v>201712</v>
      </c>
      <c r="O2492">
        <v>0</v>
      </c>
      <c r="P2492" t="s">
        <v>48</v>
      </c>
      <c r="Q2492">
        <v>20310</v>
      </c>
      <c r="S2492">
        <v>0</v>
      </c>
      <c r="V2492" s="22">
        <v>81877.91</v>
      </c>
    </row>
    <row r="2493" spans="1:22" x14ac:dyDescent="0.3">
      <c r="A2493" t="s">
        <v>4116</v>
      </c>
      <c r="E2493" t="s">
        <v>4117</v>
      </c>
      <c r="H2493" t="s">
        <v>187</v>
      </c>
      <c r="J2493" s="23">
        <v>557005600199</v>
      </c>
      <c r="K2493">
        <v>615</v>
      </c>
      <c r="L2493" t="s">
        <v>4119</v>
      </c>
      <c r="M2493">
        <v>201712</v>
      </c>
      <c r="O2493">
        <v>0</v>
      </c>
      <c r="P2493" t="s">
        <v>48</v>
      </c>
      <c r="Q2493" t="s">
        <v>124</v>
      </c>
      <c r="S2493">
        <v>0</v>
      </c>
      <c r="V2493" s="22">
        <v>48371.85</v>
      </c>
    </row>
    <row r="2494" spans="1:22" x14ac:dyDescent="0.3">
      <c r="A2494" t="s">
        <v>4120</v>
      </c>
      <c r="E2494" t="s">
        <v>1625</v>
      </c>
      <c r="H2494" t="s">
        <v>187</v>
      </c>
      <c r="J2494" s="23">
        <v>455005601000</v>
      </c>
      <c r="K2494">
        <v>1090</v>
      </c>
      <c r="L2494" t="s">
        <v>4121</v>
      </c>
      <c r="M2494">
        <v>198909</v>
      </c>
      <c r="O2494">
        <v>0</v>
      </c>
      <c r="P2494" t="s">
        <v>48</v>
      </c>
      <c r="Q2494">
        <v>20310</v>
      </c>
      <c r="S2494">
        <v>53</v>
      </c>
      <c r="U2494" t="s">
        <v>159</v>
      </c>
      <c r="V2494" s="22">
        <v>7138.19</v>
      </c>
    </row>
    <row r="2495" spans="1:22" x14ac:dyDescent="0.3">
      <c r="A2495" t="s">
        <v>4120</v>
      </c>
      <c r="E2495" t="s">
        <v>1625</v>
      </c>
      <c r="H2495" t="s">
        <v>187</v>
      </c>
      <c r="J2495" s="23">
        <v>555005601000</v>
      </c>
      <c r="K2495">
        <v>1090</v>
      </c>
      <c r="L2495" t="s">
        <v>4122</v>
      </c>
      <c r="M2495">
        <v>198909</v>
      </c>
      <c r="O2495">
        <v>0</v>
      </c>
      <c r="P2495" t="s">
        <v>48</v>
      </c>
      <c r="Q2495" t="s">
        <v>124</v>
      </c>
      <c r="S2495">
        <v>53</v>
      </c>
      <c r="U2495" t="s">
        <v>159</v>
      </c>
      <c r="V2495" s="22">
        <v>4313</v>
      </c>
    </row>
    <row r="2496" spans="1:22" x14ac:dyDescent="0.3">
      <c r="A2496" t="s">
        <v>4123</v>
      </c>
      <c r="E2496" t="s">
        <v>1625</v>
      </c>
      <c r="H2496" t="s">
        <v>187</v>
      </c>
      <c r="J2496" s="23">
        <v>455005601200</v>
      </c>
      <c r="K2496">
        <v>1090</v>
      </c>
      <c r="L2496" t="s">
        <v>4124</v>
      </c>
      <c r="M2496">
        <v>198909</v>
      </c>
      <c r="O2496">
        <v>0</v>
      </c>
      <c r="P2496" t="s">
        <v>48</v>
      </c>
      <c r="Q2496">
        <v>20310</v>
      </c>
      <c r="S2496" s="101">
        <v>17399</v>
      </c>
      <c r="U2496" t="s">
        <v>159</v>
      </c>
      <c r="V2496" s="22">
        <v>2741939.2</v>
      </c>
    </row>
    <row r="2497" spans="1:22" x14ac:dyDescent="0.3">
      <c r="A2497" t="s">
        <v>4123</v>
      </c>
      <c r="E2497" t="s">
        <v>1625</v>
      </c>
      <c r="H2497" t="s">
        <v>187</v>
      </c>
      <c r="J2497" s="23">
        <v>455005601200</v>
      </c>
      <c r="K2497">
        <v>2012</v>
      </c>
      <c r="L2497" t="s">
        <v>4125</v>
      </c>
      <c r="M2497">
        <v>201201</v>
      </c>
      <c r="O2497">
        <v>201808</v>
      </c>
      <c r="P2497" t="s">
        <v>48</v>
      </c>
      <c r="Q2497">
        <v>20310</v>
      </c>
      <c r="S2497">
        <v>0</v>
      </c>
      <c r="U2497" t="s">
        <v>159</v>
      </c>
      <c r="V2497">
        <v>0</v>
      </c>
    </row>
    <row r="2498" spans="1:22" x14ac:dyDescent="0.3">
      <c r="A2498" t="s">
        <v>4123</v>
      </c>
      <c r="E2498" t="s">
        <v>1625</v>
      </c>
      <c r="H2498" t="s">
        <v>187</v>
      </c>
      <c r="J2498" s="23">
        <v>555005601200</v>
      </c>
      <c r="K2498">
        <v>1090</v>
      </c>
      <c r="L2498" t="s">
        <v>4126</v>
      </c>
      <c r="M2498">
        <v>198909</v>
      </c>
      <c r="O2498">
        <v>0</v>
      </c>
      <c r="P2498" t="s">
        <v>48</v>
      </c>
      <c r="Q2498" t="s">
        <v>124</v>
      </c>
      <c r="S2498" s="101">
        <v>17399</v>
      </c>
      <c r="U2498" t="s">
        <v>159</v>
      </c>
      <c r="V2498" s="22">
        <v>1656530.18</v>
      </c>
    </row>
    <row r="2499" spans="1:22" x14ac:dyDescent="0.3">
      <c r="A2499" t="s">
        <v>4123</v>
      </c>
      <c r="E2499" t="s">
        <v>1625</v>
      </c>
      <c r="H2499" t="s">
        <v>187</v>
      </c>
      <c r="J2499" s="23">
        <v>555005601200</v>
      </c>
      <c r="K2499">
        <v>2012</v>
      </c>
      <c r="L2499" t="s">
        <v>4127</v>
      </c>
      <c r="M2499">
        <v>201201</v>
      </c>
      <c r="O2499">
        <v>201808</v>
      </c>
      <c r="P2499" t="s">
        <v>48</v>
      </c>
      <c r="Q2499" t="s">
        <v>124</v>
      </c>
      <c r="S2499">
        <v>0</v>
      </c>
      <c r="U2499" t="s">
        <v>159</v>
      </c>
      <c r="V2499">
        <v>0</v>
      </c>
    </row>
    <row r="2500" spans="1:22" x14ac:dyDescent="0.3">
      <c r="A2500" t="s">
        <v>4128</v>
      </c>
      <c r="E2500" t="s">
        <v>1625</v>
      </c>
      <c r="H2500" t="s">
        <v>187</v>
      </c>
      <c r="J2500" s="23">
        <v>455005600600</v>
      </c>
      <c r="K2500">
        <v>1090</v>
      </c>
      <c r="L2500" t="s">
        <v>4129</v>
      </c>
      <c r="M2500">
        <v>198909</v>
      </c>
      <c r="O2500">
        <v>0</v>
      </c>
      <c r="P2500" t="s">
        <v>48</v>
      </c>
      <c r="Q2500">
        <v>20310</v>
      </c>
      <c r="S2500">
        <v>429</v>
      </c>
      <c r="U2500" t="s">
        <v>159</v>
      </c>
      <c r="V2500" s="22">
        <v>52504.86</v>
      </c>
    </row>
    <row r="2501" spans="1:22" x14ac:dyDescent="0.3">
      <c r="A2501" t="s">
        <v>4128</v>
      </c>
      <c r="E2501" t="s">
        <v>1625</v>
      </c>
      <c r="H2501" t="s">
        <v>187</v>
      </c>
      <c r="J2501" s="23">
        <v>455005600600</v>
      </c>
      <c r="K2501">
        <v>1092</v>
      </c>
      <c r="L2501" t="s">
        <v>4130</v>
      </c>
      <c r="M2501">
        <v>199109</v>
      </c>
      <c r="O2501">
        <v>0</v>
      </c>
      <c r="P2501" t="s">
        <v>48</v>
      </c>
      <c r="Q2501">
        <v>20310</v>
      </c>
      <c r="S2501">
        <v>235</v>
      </c>
      <c r="U2501" t="s">
        <v>159</v>
      </c>
      <c r="V2501" s="22">
        <v>30351.41</v>
      </c>
    </row>
    <row r="2502" spans="1:22" x14ac:dyDescent="0.3">
      <c r="A2502" t="s">
        <v>4128</v>
      </c>
      <c r="E2502" t="s">
        <v>1625</v>
      </c>
      <c r="H2502" t="s">
        <v>187</v>
      </c>
      <c r="J2502" s="23">
        <v>555005600600</v>
      </c>
      <c r="K2502">
        <v>1090</v>
      </c>
      <c r="L2502" t="s">
        <v>4131</v>
      </c>
      <c r="M2502">
        <v>198909</v>
      </c>
      <c r="O2502">
        <v>0</v>
      </c>
      <c r="P2502" t="s">
        <v>48</v>
      </c>
      <c r="Q2502" t="s">
        <v>124</v>
      </c>
      <c r="S2502">
        <v>429</v>
      </c>
      <c r="U2502" t="s">
        <v>159</v>
      </c>
      <c r="V2502" s="22">
        <v>31721.11</v>
      </c>
    </row>
    <row r="2503" spans="1:22" x14ac:dyDescent="0.3">
      <c r="A2503" t="s">
        <v>4128</v>
      </c>
      <c r="E2503" t="s">
        <v>1625</v>
      </c>
      <c r="H2503" t="s">
        <v>187</v>
      </c>
      <c r="J2503" s="23">
        <v>555005600600</v>
      </c>
      <c r="K2503">
        <v>1092</v>
      </c>
      <c r="L2503" t="s">
        <v>4132</v>
      </c>
      <c r="M2503">
        <v>199109</v>
      </c>
      <c r="O2503">
        <v>0</v>
      </c>
      <c r="P2503" t="s">
        <v>48</v>
      </c>
      <c r="Q2503" t="s">
        <v>124</v>
      </c>
      <c r="S2503">
        <v>235</v>
      </c>
      <c r="U2503" t="s">
        <v>159</v>
      </c>
      <c r="V2503" s="22">
        <v>18337</v>
      </c>
    </row>
    <row r="2504" spans="1:22" x14ac:dyDescent="0.3">
      <c r="A2504" t="s">
        <v>4133</v>
      </c>
      <c r="E2504" t="s">
        <v>1625</v>
      </c>
      <c r="H2504" t="s">
        <v>187</v>
      </c>
      <c r="J2504" s="23">
        <v>455005600800</v>
      </c>
      <c r="K2504">
        <v>1090</v>
      </c>
      <c r="L2504" t="s">
        <v>4134</v>
      </c>
      <c r="M2504">
        <v>198909</v>
      </c>
      <c r="O2504">
        <v>0</v>
      </c>
      <c r="P2504" t="s">
        <v>48</v>
      </c>
      <c r="Q2504">
        <v>20310</v>
      </c>
      <c r="S2504">
        <v>102</v>
      </c>
      <c r="U2504" t="s">
        <v>159</v>
      </c>
      <c r="V2504" s="22">
        <v>24903.200000000001</v>
      </c>
    </row>
    <row r="2505" spans="1:22" x14ac:dyDescent="0.3">
      <c r="A2505" t="s">
        <v>4133</v>
      </c>
      <c r="E2505" t="s">
        <v>1625</v>
      </c>
      <c r="H2505" t="s">
        <v>187</v>
      </c>
      <c r="J2505" s="23">
        <v>555005600800</v>
      </c>
      <c r="K2505">
        <v>1090</v>
      </c>
      <c r="L2505" t="s">
        <v>4135</v>
      </c>
      <c r="M2505">
        <v>198909</v>
      </c>
      <c r="O2505">
        <v>0</v>
      </c>
      <c r="P2505" t="s">
        <v>48</v>
      </c>
      <c r="Q2505" t="s">
        <v>124</v>
      </c>
      <c r="S2505">
        <v>102</v>
      </c>
      <c r="U2505" t="s">
        <v>159</v>
      </c>
      <c r="V2505" s="22">
        <v>15046</v>
      </c>
    </row>
    <row r="2506" spans="1:22" x14ac:dyDescent="0.3">
      <c r="A2506" t="s">
        <v>4136</v>
      </c>
      <c r="E2506" t="s">
        <v>1625</v>
      </c>
      <c r="H2506" t="s">
        <v>187</v>
      </c>
      <c r="J2506" s="23">
        <v>455005630135</v>
      </c>
      <c r="K2506">
        <v>1996</v>
      </c>
      <c r="L2506" t="s">
        <v>4137</v>
      </c>
      <c r="M2506">
        <v>199612</v>
      </c>
      <c r="O2506">
        <v>0</v>
      </c>
      <c r="P2506" t="s">
        <v>48</v>
      </c>
      <c r="Q2506">
        <v>20310</v>
      </c>
      <c r="S2506">
        <v>1</v>
      </c>
      <c r="U2506" t="s">
        <v>132</v>
      </c>
      <c r="V2506" s="22">
        <v>3599.47</v>
      </c>
    </row>
    <row r="2507" spans="1:22" x14ac:dyDescent="0.3">
      <c r="A2507" t="s">
        <v>4136</v>
      </c>
      <c r="E2507" t="s">
        <v>1625</v>
      </c>
      <c r="H2507" t="s">
        <v>187</v>
      </c>
      <c r="J2507" s="23">
        <v>555005630135</v>
      </c>
      <c r="K2507">
        <v>1996</v>
      </c>
      <c r="L2507" t="s">
        <v>4138</v>
      </c>
      <c r="M2507">
        <v>199612</v>
      </c>
      <c r="O2507">
        <v>0</v>
      </c>
      <c r="P2507" t="s">
        <v>48</v>
      </c>
      <c r="Q2507" t="s">
        <v>124</v>
      </c>
      <c r="S2507">
        <v>0</v>
      </c>
      <c r="V2507" s="22">
        <v>2175</v>
      </c>
    </row>
    <row r="2508" spans="1:22" x14ac:dyDescent="0.3">
      <c r="A2508" t="s">
        <v>4139</v>
      </c>
      <c r="E2508" t="s">
        <v>4140</v>
      </c>
      <c r="J2508" s="23">
        <v>452009300323</v>
      </c>
      <c r="K2508">
        <v>230</v>
      </c>
      <c r="L2508" t="s">
        <v>4141</v>
      </c>
      <c r="M2508">
        <v>201812</v>
      </c>
      <c r="O2508">
        <v>0</v>
      </c>
      <c r="P2508" t="s">
        <v>230</v>
      </c>
      <c r="Q2508">
        <v>20310</v>
      </c>
      <c r="S2508">
        <v>0</v>
      </c>
      <c r="V2508" s="22">
        <v>23364.6</v>
      </c>
    </row>
    <row r="2509" spans="1:22" x14ac:dyDescent="0.3">
      <c r="A2509" t="s">
        <v>4139</v>
      </c>
      <c r="E2509" t="s">
        <v>4142</v>
      </c>
      <c r="J2509" s="23">
        <v>452009400322</v>
      </c>
      <c r="K2509">
        <v>230</v>
      </c>
      <c r="L2509" t="s">
        <v>4143</v>
      </c>
      <c r="M2509">
        <v>201812</v>
      </c>
      <c r="O2509">
        <v>0</v>
      </c>
      <c r="P2509" t="s">
        <v>108</v>
      </c>
      <c r="Q2509">
        <v>20310</v>
      </c>
      <c r="S2509">
        <v>0</v>
      </c>
      <c r="V2509" s="22">
        <v>27125</v>
      </c>
    </row>
    <row r="2510" spans="1:22" x14ac:dyDescent="0.3">
      <c r="A2510" t="s">
        <v>4139</v>
      </c>
      <c r="E2510" t="s">
        <v>4144</v>
      </c>
      <c r="J2510" s="23">
        <v>452009600324</v>
      </c>
      <c r="K2510">
        <v>230</v>
      </c>
      <c r="L2510" t="s">
        <v>4145</v>
      </c>
      <c r="M2510">
        <v>201812</v>
      </c>
      <c r="O2510">
        <v>0</v>
      </c>
      <c r="P2510" t="s">
        <v>110</v>
      </c>
      <c r="Q2510">
        <v>20310</v>
      </c>
      <c r="S2510">
        <v>0</v>
      </c>
      <c r="V2510" s="22">
        <v>23364.61</v>
      </c>
    </row>
    <row r="2511" spans="1:22" x14ac:dyDescent="0.3">
      <c r="A2511" t="s">
        <v>4139</v>
      </c>
      <c r="E2511" t="s">
        <v>4140</v>
      </c>
      <c r="J2511" s="23">
        <v>552009300323</v>
      </c>
      <c r="K2511">
        <v>230</v>
      </c>
      <c r="L2511" t="s">
        <v>4146</v>
      </c>
      <c r="M2511">
        <v>201812</v>
      </c>
      <c r="O2511">
        <v>0</v>
      </c>
      <c r="P2511" t="s">
        <v>230</v>
      </c>
      <c r="Q2511" t="s">
        <v>124</v>
      </c>
      <c r="S2511">
        <v>0</v>
      </c>
      <c r="V2511" s="22">
        <v>6301.23</v>
      </c>
    </row>
    <row r="2512" spans="1:22" x14ac:dyDescent="0.3">
      <c r="A2512" t="s">
        <v>4139</v>
      </c>
      <c r="E2512" t="s">
        <v>4144</v>
      </c>
      <c r="J2512" s="23">
        <v>552009600324</v>
      </c>
      <c r="K2512">
        <v>230</v>
      </c>
      <c r="L2512" t="s">
        <v>4147</v>
      </c>
      <c r="M2512">
        <v>201812</v>
      </c>
      <c r="O2512">
        <v>0</v>
      </c>
      <c r="P2512" t="s">
        <v>110</v>
      </c>
      <c r="Q2512" t="s">
        <v>124</v>
      </c>
      <c r="S2512">
        <v>0</v>
      </c>
      <c r="V2512" s="22">
        <v>5859.56</v>
      </c>
    </row>
    <row r="2513" spans="1:22" x14ac:dyDescent="0.3">
      <c r="A2513" t="s">
        <v>4148</v>
      </c>
      <c r="E2513" t="s">
        <v>2218</v>
      </c>
      <c r="H2513" t="s">
        <v>139</v>
      </c>
      <c r="J2513" s="23">
        <v>452008600260</v>
      </c>
      <c r="K2513">
        <v>230</v>
      </c>
      <c r="L2513" t="s">
        <v>4149</v>
      </c>
      <c r="M2513">
        <v>201512</v>
      </c>
      <c r="O2513">
        <v>0</v>
      </c>
      <c r="P2513" t="s">
        <v>82</v>
      </c>
      <c r="Q2513">
        <v>20310</v>
      </c>
      <c r="S2513">
        <v>0</v>
      </c>
      <c r="V2513" s="22">
        <v>39370.83</v>
      </c>
    </row>
    <row r="2514" spans="1:22" x14ac:dyDescent="0.3">
      <c r="A2514" t="s">
        <v>4148</v>
      </c>
      <c r="E2514" t="s">
        <v>2218</v>
      </c>
      <c r="H2514" t="s">
        <v>139</v>
      </c>
      <c r="J2514" s="23">
        <v>552008600260</v>
      </c>
      <c r="K2514">
        <v>230</v>
      </c>
      <c r="L2514" t="s">
        <v>4150</v>
      </c>
      <c r="M2514">
        <v>201512</v>
      </c>
      <c r="O2514">
        <v>0</v>
      </c>
      <c r="P2514" t="s">
        <v>82</v>
      </c>
      <c r="Q2514" t="s">
        <v>124</v>
      </c>
      <c r="S2514">
        <v>0</v>
      </c>
      <c r="V2514" s="22">
        <v>9777.57</v>
      </c>
    </row>
    <row r="2515" spans="1:22" x14ac:dyDescent="0.3">
      <c r="A2515" t="s">
        <v>4151</v>
      </c>
      <c r="E2515" t="s">
        <v>1053</v>
      </c>
      <c r="H2515" t="s">
        <v>127</v>
      </c>
      <c r="J2515" s="23">
        <v>552009300199</v>
      </c>
      <c r="K2515">
        <v>768</v>
      </c>
      <c r="L2515" t="s">
        <v>4152</v>
      </c>
      <c r="M2515">
        <v>201209</v>
      </c>
      <c r="O2515">
        <v>0</v>
      </c>
      <c r="P2515" t="s">
        <v>230</v>
      </c>
      <c r="Q2515" t="s">
        <v>124</v>
      </c>
      <c r="S2515">
        <v>0</v>
      </c>
      <c r="V2515">
        <v>680.01</v>
      </c>
    </row>
    <row r="2516" spans="1:22" x14ac:dyDescent="0.3">
      <c r="A2516" t="s">
        <v>4153</v>
      </c>
      <c r="E2516" t="s">
        <v>4154</v>
      </c>
      <c r="H2516" t="s">
        <v>127</v>
      </c>
      <c r="J2516" s="23">
        <v>556009300105</v>
      </c>
      <c r="K2516">
        <v>165</v>
      </c>
      <c r="L2516" t="s">
        <v>4155</v>
      </c>
      <c r="M2516">
        <v>201112</v>
      </c>
      <c r="O2516">
        <v>0</v>
      </c>
      <c r="P2516" t="s">
        <v>230</v>
      </c>
      <c r="Q2516" t="s">
        <v>124</v>
      </c>
      <c r="S2516">
        <v>0</v>
      </c>
      <c r="U2516" t="s">
        <v>132</v>
      </c>
      <c r="V2516" s="22">
        <v>92957.87</v>
      </c>
    </row>
    <row r="2517" spans="1:22" x14ac:dyDescent="0.3">
      <c r="A2517" t="s">
        <v>4156</v>
      </c>
      <c r="E2517" t="s">
        <v>4154</v>
      </c>
      <c r="H2517" t="s">
        <v>127</v>
      </c>
      <c r="J2517" s="23">
        <v>456009300105</v>
      </c>
      <c r="K2517">
        <v>165</v>
      </c>
      <c r="L2517" t="s">
        <v>4157</v>
      </c>
      <c r="M2517">
        <v>201112</v>
      </c>
      <c r="O2517">
        <v>0</v>
      </c>
      <c r="P2517" t="s">
        <v>230</v>
      </c>
      <c r="Q2517">
        <v>20310</v>
      </c>
      <c r="S2517">
        <v>0</v>
      </c>
      <c r="U2517" t="s">
        <v>132</v>
      </c>
      <c r="V2517" s="22">
        <v>375107.92</v>
      </c>
    </row>
    <row r="2518" spans="1:22" x14ac:dyDescent="0.3">
      <c r="A2518" t="s">
        <v>4158</v>
      </c>
      <c r="E2518" t="s">
        <v>2085</v>
      </c>
      <c r="H2518" t="s">
        <v>127</v>
      </c>
      <c r="J2518" s="23">
        <v>456009300036</v>
      </c>
      <c r="K2518">
        <v>615</v>
      </c>
      <c r="L2518" t="s">
        <v>4159</v>
      </c>
      <c r="M2518">
        <v>199109</v>
      </c>
      <c r="O2518">
        <v>0</v>
      </c>
      <c r="P2518" t="s">
        <v>81</v>
      </c>
      <c r="Q2518">
        <v>20310</v>
      </c>
      <c r="S2518">
        <v>1</v>
      </c>
      <c r="U2518" t="s">
        <v>132</v>
      </c>
      <c r="V2518" s="22">
        <v>2920090.32</v>
      </c>
    </row>
    <row r="2519" spans="1:22" x14ac:dyDescent="0.3">
      <c r="A2519" t="s">
        <v>4160</v>
      </c>
      <c r="E2519" t="s">
        <v>2085</v>
      </c>
      <c r="H2519" t="s">
        <v>127</v>
      </c>
      <c r="J2519" s="23">
        <v>456009300036</v>
      </c>
      <c r="K2519">
        <v>84</v>
      </c>
      <c r="L2519" t="s">
        <v>4161</v>
      </c>
      <c r="M2519">
        <v>199109</v>
      </c>
      <c r="O2519">
        <v>0</v>
      </c>
      <c r="P2519" t="s">
        <v>81</v>
      </c>
      <c r="Q2519">
        <v>20310</v>
      </c>
      <c r="S2519">
        <v>1</v>
      </c>
      <c r="U2519" t="s">
        <v>132</v>
      </c>
      <c r="V2519" s="22">
        <v>59170.23</v>
      </c>
    </row>
    <row r="2520" spans="1:22" x14ac:dyDescent="0.3">
      <c r="A2520" t="s">
        <v>4162</v>
      </c>
      <c r="E2520" t="s">
        <v>4163</v>
      </c>
      <c r="H2520" t="s">
        <v>3572</v>
      </c>
      <c r="J2520" s="23">
        <v>455005320109</v>
      </c>
      <c r="K2520">
        <v>2013</v>
      </c>
      <c r="L2520" t="s">
        <v>4164</v>
      </c>
      <c r="M2520">
        <v>201301</v>
      </c>
      <c r="O2520">
        <v>0</v>
      </c>
      <c r="P2520" t="s">
        <v>22</v>
      </c>
      <c r="Q2520">
        <v>20310</v>
      </c>
      <c r="S2520">
        <v>1</v>
      </c>
      <c r="U2520" t="s">
        <v>132</v>
      </c>
      <c r="V2520" s="22">
        <v>20960.73</v>
      </c>
    </row>
    <row r="2521" spans="1:22" x14ac:dyDescent="0.3">
      <c r="A2521" t="s">
        <v>4165</v>
      </c>
      <c r="E2521" t="s">
        <v>4163</v>
      </c>
      <c r="H2521" t="s">
        <v>3572</v>
      </c>
      <c r="J2521" s="23">
        <v>555005320109</v>
      </c>
      <c r="K2521">
        <v>2013</v>
      </c>
      <c r="L2521" t="s">
        <v>4166</v>
      </c>
      <c r="M2521">
        <v>201301</v>
      </c>
      <c r="O2521">
        <v>0</v>
      </c>
      <c r="P2521" t="s">
        <v>22</v>
      </c>
      <c r="Q2521" t="s">
        <v>124</v>
      </c>
      <c r="S2521">
        <v>1</v>
      </c>
      <c r="U2521" t="s">
        <v>132</v>
      </c>
      <c r="V2521" s="22">
        <v>12662.51</v>
      </c>
    </row>
    <row r="2522" spans="1:22" x14ac:dyDescent="0.3">
      <c r="A2522" t="s">
        <v>4167</v>
      </c>
      <c r="E2522" t="s">
        <v>4168</v>
      </c>
      <c r="J2522" s="23">
        <v>455006420274</v>
      </c>
      <c r="K2522">
        <v>2013</v>
      </c>
      <c r="L2522" t="s">
        <v>4169</v>
      </c>
      <c r="M2522">
        <v>201301</v>
      </c>
      <c r="O2522">
        <v>0</v>
      </c>
      <c r="P2522" t="s">
        <v>1898</v>
      </c>
      <c r="Q2522">
        <v>20310</v>
      </c>
      <c r="S2522">
        <v>1</v>
      </c>
      <c r="U2522" t="s">
        <v>132</v>
      </c>
      <c r="V2522" s="22">
        <v>2611.4299999999998</v>
      </c>
    </row>
    <row r="2523" spans="1:22" x14ac:dyDescent="0.3">
      <c r="A2523" t="s">
        <v>4170</v>
      </c>
      <c r="E2523" t="s">
        <v>4168</v>
      </c>
      <c r="J2523" s="23">
        <v>555006420274</v>
      </c>
      <c r="K2523">
        <v>2013</v>
      </c>
      <c r="L2523" t="s">
        <v>4171</v>
      </c>
      <c r="M2523">
        <v>201301</v>
      </c>
      <c r="O2523">
        <v>0</v>
      </c>
      <c r="P2523" t="s">
        <v>1898</v>
      </c>
      <c r="Q2523" t="s">
        <v>124</v>
      </c>
      <c r="S2523">
        <v>1</v>
      </c>
      <c r="U2523" t="s">
        <v>132</v>
      </c>
      <c r="V2523" s="22">
        <v>3775.05</v>
      </c>
    </row>
    <row r="2524" spans="1:22" x14ac:dyDescent="0.3">
      <c r="A2524" t="s">
        <v>4172</v>
      </c>
      <c r="E2524" t="s">
        <v>4173</v>
      </c>
      <c r="H2524" t="s">
        <v>4174</v>
      </c>
      <c r="J2524" s="23">
        <v>557007300202</v>
      </c>
      <c r="K2524">
        <v>615</v>
      </c>
      <c r="L2524" t="s">
        <v>4175</v>
      </c>
      <c r="M2524">
        <v>201712</v>
      </c>
      <c r="O2524">
        <v>0</v>
      </c>
      <c r="P2524" t="s">
        <v>69</v>
      </c>
      <c r="Q2524" t="s">
        <v>124</v>
      </c>
      <c r="S2524">
        <v>0</v>
      </c>
      <c r="V2524" s="22">
        <v>222908.74</v>
      </c>
    </row>
    <row r="2525" spans="1:22" x14ac:dyDescent="0.3">
      <c r="A2525" t="s">
        <v>4176</v>
      </c>
      <c r="E2525" t="s">
        <v>616</v>
      </c>
      <c r="H2525" t="s">
        <v>4174</v>
      </c>
      <c r="J2525" s="23">
        <v>555007300800</v>
      </c>
      <c r="K2525">
        <v>2014</v>
      </c>
      <c r="L2525" t="s">
        <v>4177</v>
      </c>
      <c r="M2525">
        <v>201412</v>
      </c>
      <c r="O2525">
        <v>0</v>
      </c>
      <c r="P2525" t="s">
        <v>69</v>
      </c>
      <c r="Q2525" t="s">
        <v>124</v>
      </c>
      <c r="S2525">
        <v>0</v>
      </c>
      <c r="U2525" t="s">
        <v>159</v>
      </c>
      <c r="V2525" s="22">
        <v>852971.43</v>
      </c>
    </row>
    <row r="2526" spans="1:22" x14ac:dyDescent="0.3">
      <c r="A2526" t="s">
        <v>4178</v>
      </c>
      <c r="E2526" t="s">
        <v>616</v>
      </c>
      <c r="J2526" s="23">
        <v>551007300001</v>
      </c>
      <c r="K2526">
        <v>2009</v>
      </c>
      <c r="L2526" t="s">
        <v>4179</v>
      </c>
      <c r="M2526">
        <v>200906</v>
      </c>
      <c r="O2526">
        <v>0</v>
      </c>
      <c r="P2526" t="s">
        <v>69</v>
      </c>
      <c r="Q2526" t="s">
        <v>124</v>
      </c>
      <c r="S2526">
        <v>0</v>
      </c>
      <c r="U2526" t="s">
        <v>132</v>
      </c>
      <c r="V2526" s="22">
        <v>2085814.16</v>
      </c>
    </row>
    <row r="2527" spans="1:22" x14ac:dyDescent="0.3">
      <c r="A2527" t="s">
        <v>4178</v>
      </c>
      <c r="E2527" t="s">
        <v>616</v>
      </c>
      <c r="J2527" s="23">
        <v>551007300001</v>
      </c>
      <c r="K2527">
        <v>2010</v>
      </c>
      <c r="L2527" t="s">
        <v>4180</v>
      </c>
      <c r="M2527">
        <v>201001</v>
      </c>
      <c r="O2527">
        <v>0</v>
      </c>
      <c r="P2527" t="s">
        <v>69</v>
      </c>
      <c r="Q2527" t="s">
        <v>124</v>
      </c>
      <c r="S2527">
        <v>0</v>
      </c>
      <c r="U2527" t="s">
        <v>132</v>
      </c>
      <c r="V2527" s="22">
        <v>1101.81</v>
      </c>
    </row>
    <row r="2528" spans="1:22" x14ac:dyDescent="0.3">
      <c r="A2528" t="s">
        <v>4181</v>
      </c>
      <c r="E2528" t="s">
        <v>616</v>
      </c>
      <c r="H2528" t="s">
        <v>4174</v>
      </c>
      <c r="J2528" s="23">
        <v>552007300168</v>
      </c>
      <c r="K2528">
        <v>763</v>
      </c>
      <c r="L2528" t="s">
        <v>4182</v>
      </c>
      <c r="M2528">
        <v>200911</v>
      </c>
      <c r="O2528">
        <v>0</v>
      </c>
      <c r="P2528" t="s">
        <v>69</v>
      </c>
      <c r="Q2528" t="s">
        <v>124</v>
      </c>
      <c r="S2528">
        <v>0</v>
      </c>
      <c r="V2528" s="22">
        <v>129842.38</v>
      </c>
    </row>
    <row r="2529" spans="1:22" x14ac:dyDescent="0.3">
      <c r="A2529" t="s">
        <v>4183</v>
      </c>
      <c r="E2529" t="s">
        <v>616</v>
      </c>
      <c r="H2529" t="s">
        <v>4174</v>
      </c>
      <c r="J2529" s="23">
        <v>555007300800</v>
      </c>
      <c r="K2529">
        <v>2010</v>
      </c>
      <c r="L2529" t="s">
        <v>4184</v>
      </c>
      <c r="M2529">
        <v>200906</v>
      </c>
      <c r="O2529">
        <v>0</v>
      </c>
      <c r="P2529" t="s">
        <v>69</v>
      </c>
      <c r="Q2529" t="s">
        <v>124</v>
      </c>
      <c r="S2529">
        <v>1</v>
      </c>
      <c r="U2529" t="s">
        <v>132</v>
      </c>
      <c r="V2529" s="22">
        <v>81827</v>
      </c>
    </row>
    <row r="2530" spans="1:22" x14ac:dyDescent="0.3">
      <c r="A2530" t="s">
        <v>4185</v>
      </c>
      <c r="E2530" t="s">
        <v>616</v>
      </c>
      <c r="H2530" t="s">
        <v>4174</v>
      </c>
      <c r="J2530" s="23">
        <v>555007300800</v>
      </c>
      <c r="K2530">
        <v>2009</v>
      </c>
      <c r="L2530" t="s">
        <v>4186</v>
      </c>
      <c r="M2530">
        <v>200906</v>
      </c>
      <c r="O2530">
        <v>0</v>
      </c>
      <c r="P2530" t="s">
        <v>69</v>
      </c>
      <c r="Q2530" t="s">
        <v>124</v>
      </c>
      <c r="S2530">
        <v>1</v>
      </c>
      <c r="U2530" t="s">
        <v>132</v>
      </c>
      <c r="V2530" s="22">
        <v>1214497.24</v>
      </c>
    </row>
    <row r="2531" spans="1:22" x14ac:dyDescent="0.3">
      <c r="A2531" t="s">
        <v>4187</v>
      </c>
      <c r="E2531" t="s">
        <v>616</v>
      </c>
      <c r="H2531" t="s">
        <v>4174</v>
      </c>
      <c r="J2531" s="23">
        <v>550007300047</v>
      </c>
      <c r="K2531">
        <v>2009</v>
      </c>
      <c r="L2531" t="s">
        <v>4188</v>
      </c>
      <c r="M2531">
        <v>200906</v>
      </c>
      <c r="O2531">
        <v>0</v>
      </c>
      <c r="P2531" t="s">
        <v>69</v>
      </c>
      <c r="Q2531" t="s">
        <v>124</v>
      </c>
      <c r="S2531">
        <v>0</v>
      </c>
      <c r="V2531" s="22">
        <v>28322.01</v>
      </c>
    </row>
    <row r="2532" spans="1:22" x14ac:dyDescent="0.3">
      <c r="A2532" t="s">
        <v>4187</v>
      </c>
      <c r="E2532" t="s">
        <v>616</v>
      </c>
      <c r="H2532" t="s">
        <v>4174</v>
      </c>
      <c r="J2532" s="23">
        <v>550007300048</v>
      </c>
      <c r="K2532">
        <v>2010</v>
      </c>
      <c r="L2532" t="s">
        <v>4189</v>
      </c>
      <c r="M2532">
        <v>201001</v>
      </c>
      <c r="O2532">
        <v>0</v>
      </c>
      <c r="P2532" t="s">
        <v>69</v>
      </c>
      <c r="Q2532" t="s">
        <v>124</v>
      </c>
      <c r="S2532">
        <v>0</v>
      </c>
      <c r="V2532" s="22">
        <v>204600</v>
      </c>
    </row>
    <row r="2533" spans="1:22" x14ac:dyDescent="0.3">
      <c r="A2533" t="s">
        <v>4187</v>
      </c>
      <c r="E2533" t="s">
        <v>616</v>
      </c>
      <c r="H2533" t="s">
        <v>4174</v>
      </c>
      <c r="J2533" s="23">
        <v>556007300200</v>
      </c>
      <c r="K2533">
        <v>84</v>
      </c>
      <c r="L2533" t="s">
        <v>4190</v>
      </c>
      <c r="M2533">
        <v>201801</v>
      </c>
      <c r="O2533">
        <v>0</v>
      </c>
      <c r="P2533" t="s">
        <v>69</v>
      </c>
      <c r="Q2533" t="s">
        <v>124</v>
      </c>
      <c r="S2533">
        <v>0</v>
      </c>
      <c r="U2533" t="s">
        <v>132</v>
      </c>
      <c r="V2533" s="22">
        <v>4638.88</v>
      </c>
    </row>
    <row r="2534" spans="1:22" x14ac:dyDescent="0.3">
      <c r="A2534" t="s">
        <v>4191</v>
      </c>
      <c r="E2534" t="s">
        <v>616</v>
      </c>
      <c r="H2534" t="s">
        <v>4174</v>
      </c>
      <c r="J2534" s="23">
        <v>557007300061</v>
      </c>
      <c r="K2534">
        <v>615</v>
      </c>
      <c r="L2534" t="s">
        <v>4192</v>
      </c>
      <c r="M2534">
        <v>200906</v>
      </c>
      <c r="O2534">
        <v>0</v>
      </c>
      <c r="P2534" t="s">
        <v>69</v>
      </c>
      <c r="Q2534" t="s">
        <v>124</v>
      </c>
      <c r="S2534">
        <v>0</v>
      </c>
      <c r="V2534" s="22">
        <v>584970.5</v>
      </c>
    </row>
    <row r="2535" spans="1:22" x14ac:dyDescent="0.3">
      <c r="A2535" t="s">
        <v>4193</v>
      </c>
      <c r="E2535" t="s">
        <v>616</v>
      </c>
      <c r="J2535" s="23">
        <v>558007300002</v>
      </c>
      <c r="K2535">
        <v>2009</v>
      </c>
      <c r="L2535" t="s">
        <v>4194</v>
      </c>
      <c r="M2535">
        <v>200911</v>
      </c>
      <c r="O2535">
        <v>0</v>
      </c>
      <c r="P2535" t="s">
        <v>69</v>
      </c>
      <c r="Q2535" t="s">
        <v>124</v>
      </c>
      <c r="S2535" s="101">
        <v>5400</v>
      </c>
      <c r="U2535" t="s">
        <v>317</v>
      </c>
      <c r="V2535" s="22">
        <v>1659830.58</v>
      </c>
    </row>
    <row r="2536" spans="1:22" x14ac:dyDescent="0.3">
      <c r="A2536" t="s">
        <v>4195</v>
      </c>
      <c r="E2536" t="s">
        <v>616</v>
      </c>
      <c r="H2536" t="s">
        <v>4174</v>
      </c>
      <c r="J2536" s="23">
        <v>556007300083</v>
      </c>
      <c r="K2536">
        <v>84</v>
      </c>
      <c r="L2536" t="s">
        <v>4196</v>
      </c>
      <c r="M2536">
        <v>200911</v>
      </c>
      <c r="O2536">
        <v>0</v>
      </c>
      <c r="P2536" t="s">
        <v>69</v>
      </c>
      <c r="Q2536" t="s">
        <v>124</v>
      </c>
      <c r="S2536">
        <v>0</v>
      </c>
      <c r="U2536" t="s">
        <v>132</v>
      </c>
      <c r="V2536" s="22">
        <v>414907.6</v>
      </c>
    </row>
    <row r="2537" spans="1:22" x14ac:dyDescent="0.3">
      <c r="A2537" t="s">
        <v>4197</v>
      </c>
      <c r="E2537" t="s">
        <v>616</v>
      </c>
      <c r="H2537" t="s">
        <v>4174</v>
      </c>
      <c r="J2537" s="23">
        <v>556007300083</v>
      </c>
      <c r="K2537">
        <v>615</v>
      </c>
      <c r="L2537" t="s">
        <v>4198</v>
      </c>
      <c r="M2537">
        <v>200912</v>
      </c>
      <c r="O2537">
        <v>0</v>
      </c>
      <c r="P2537" t="s">
        <v>69</v>
      </c>
      <c r="Q2537" t="s">
        <v>124</v>
      </c>
      <c r="S2537">
        <v>0</v>
      </c>
      <c r="U2537" t="s">
        <v>132</v>
      </c>
      <c r="V2537" s="22">
        <v>4683469.6399999997</v>
      </c>
    </row>
    <row r="2538" spans="1:22" x14ac:dyDescent="0.3">
      <c r="A2538" t="s">
        <v>4199</v>
      </c>
      <c r="E2538" t="s">
        <v>616</v>
      </c>
      <c r="H2538" t="s">
        <v>4174</v>
      </c>
      <c r="J2538" s="23">
        <v>556007300083</v>
      </c>
      <c r="K2538">
        <v>188</v>
      </c>
      <c r="L2538" t="s">
        <v>4200</v>
      </c>
      <c r="M2538">
        <v>200911</v>
      </c>
      <c r="O2538">
        <v>0</v>
      </c>
      <c r="P2538" t="s">
        <v>69</v>
      </c>
      <c r="Q2538" t="s">
        <v>124</v>
      </c>
      <c r="S2538">
        <v>0</v>
      </c>
      <c r="U2538" t="s">
        <v>132</v>
      </c>
      <c r="V2538" s="22">
        <v>52176.959999999999</v>
      </c>
    </row>
    <row r="2539" spans="1:22" x14ac:dyDescent="0.3">
      <c r="A2539" t="s">
        <v>4201</v>
      </c>
      <c r="E2539" t="s">
        <v>616</v>
      </c>
      <c r="H2539" t="s">
        <v>4174</v>
      </c>
      <c r="J2539" s="23">
        <v>556007300083</v>
      </c>
      <c r="K2539">
        <v>780</v>
      </c>
      <c r="L2539" t="s">
        <v>4202</v>
      </c>
      <c r="M2539">
        <v>200912</v>
      </c>
      <c r="O2539">
        <v>0</v>
      </c>
      <c r="P2539" t="s">
        <v>69</v>
      </c>
      <c r="Q2539" t="s">
        <v>124</v>
      </c>
      <c r="S2539">
        <v>0</v>
      </c>
      <c r="U2539" t="s">
        <v>132</v>
      </c>
      <c r="V2539" s="22">
        <v>38299.019999999997</v>
      </c>
    </row>
    <row r="2540" spans="1:22" x14ac:dyDescent="0.3">
      <c r="A2540" t="s">
        <v>4203</v>
      </c>
      <c r="E2540" t="s">
        <v>4204</v>
      </c>
      <c r="J2540" s="23">
        <v>558007300003</v>
      </c>
      <c r="K2540">
        <v>2015</v>
      </c>
      <c r="L2540" t="s">
        <v>4205</v>
      </c>
      <c r="M2540">
        <v>201501</v>
      </c>
      <c r="O2540">
        <v>0</v>
      </c>
      <c r="P2540" t="s">
        <v>69</v>
      </c>
      <c r="Q2540" t="s">
        <v>124</v>
      </c>
      <c r="S2540" s="101">
        <v>1400</v>
      </c>
      <c r="U2540" t="s">
        <v>317</v>
      </c>
      <c r="V2540" s="22">
        <v>306412.40000000002</v>
      </c>
    </row>
    <row r="2541" spans="1:22" x14ac:dyDescent="0.3">
      <c r="A2541" t="s">
        <v>4206</v>
      </c>
      <c r="E2541" t="s">
        <v>616</v>
      </c>
      <c r="H2541" t="s">
        <v>4174</v>
      </c>
      <c r="J2541" s="23">
        <v>553007300311</v>
      </c>
      <c r="K2541">
        <v>910</v>
      </c>
      <c r="L2541" t="s">
        <v>4207</v>
      </c>
      <c r="M2541">
        <v>200911</v>
      </c>
      <c r="O2541">
        <v>0</v>
      </c>
      <c r="P2541" t="s">
        <v>69</v>
      </c>
      <c r="Q2541" t="s">
        <v>124</v>
      </c>
      <c r="S2541">
        <v>0</v>
      </c>
      <c r="V2541" s="22">
        <v>102293.61</v>
      </c>
    </row>
    <row r="2542" spans="1:22" x14ac:dyDescent="0.3">
      <c r="A2542" t="s">
        <v>4208</v>
      </c>
      <c r="E2542" t="s">
        <v>616</v>
      </c>
      <c r="H2542" t="s">
        <v>4174</v>
      </c>
      <c r="J2542" s="23">
        <v>553007300315</v>
      </c>
      <c r="K2542">
        <v>910</v>
      </c>
      <c r="L2542" t="s">
        <v>4209</v>
      </c>
      <c r="M2542">
        <v>200906</v>
      </c>
      <c r="O2542">
        <v>0</v>
      </c>
      <c r="P2542" t="s">
        <v>69</v>
      </c>
      <c r="Q2542" t="s">
        <v>124</v>
      </c>
      <c r="S2542">
        <v>0</v>
      </c>
      <c r="V2542" s="22">
        <v>2043700.01</v>
      </c>
    </row>
    <row r="2543" spans="1:22" x14ac:dyDescent="0.3">
      <c r="A2543" t="s">
        <v>4210</v>
      </c>
      <c r="E2543" t="s">
        <v>4211</v>
      </c>
      <c r="H2543" t="s">
        <v>1036</v>
      </c>
      <c r="J2543" s="23">
        <v>552004800255</v>
      </c>
      <c r="K2543">
        <v>763</v>
      </c>
      <c r="L2543" t="s">
        <v>4212</v>
      </c>
      <c r="M2543">
        <v>200807</v>
      </c>
      <c r="O2543">
        <v>0</v>
      </c>
      <c r="P2543" t="s">
        <v>19</v>
      </c>
      <c r="Q2543" t="s">
        <v>124</v>
      </c>
      <c r="S2543">
        <v>0</v>
      </c>
      <c r="V2543" s="22">
        <v>3647927.42</v>
      </c>
    </row>
    <row r="2544" spans="1:22" x14ac:dyDescent="0.3">
      <c r="A2544" t="s">
        <v>4213</v>
      </c>
      <c r="E2544" t="s">
        <v>4211</v>
      </c>
      <c r="H2544" t="s">
        <v>1036</v>
      </c>
      <c r="J2544" s="23">
        <v>552004800256</v>
      </c>
      <c r="K2544">
        <v>763</v>
      </c>
      <c r="L2544" t="s">
        <v>4214</v>
      </c>
      <c r="M2544">
        <v>200807</v>
      </c>
      <c r="O2544">
        <v>0</v>
      </c>
      <c r="P2544" t="s">
        <v>19</v>
      </c>
      <c r="Q2544" t="s">
        <v>124</v>
      </c>
      <c r="S2544">
        <v>0</v>
      </c>
      <c r="V2544" s="22">
        <v>239677.56</v>
      </c>
    </row>
    <row r="2545" spans="1:22" x14ac:dyDescent="0.3">
      <c r="A2545" t="s">
        <v>4215</v>
      </c>
      <c r="E2545" t="s">
        <v>4216</v>
      </c>
      <c r="H2545" t="s">
        <v>1036</v>
      </c>
      <c r="J2545" s="23">
        <v>550004800057</v>
      </c>
      <c r="K2545">
        <v>2008</v>
      </c>
      <c r="L2545" t="s">
        <v>4217</v>
      </c>
      <c r="M2545">
        <v>200807</v>
      </c>
      <c r="O2545">
        <v>0</v>
      </c>
      <c r="P2545" t="s">
        <v>19</v>
      </c>
      <c r="Q2545" t="s">
        <v>124</v>
      </c>
      <c r="S2545">
        <v>0</v>
      </c>
      <c r="V2545" s="22">
        <v>32698.71</v>
      </c>
    </row>
    <row r="2546" spans="1:22" x14ac:dyDescent="0.3">
      <c r="A2546" t="s">
        <v>4218</v>
      </c>
      <c r="E2546" t="s">
        <v>4211</v>
      </c>
      <c r="J2546" s="23">
        <v>551004800001</v>
      </c>
      <c r="K2546">
        <v>2008</v>
      </c>
      <c r="L2546" t="s">
        <v>4219</v>
      </c>
      <c r="M2546">
        <v>200807</v>
      </c>
      <c r="O2546">
        <v>0</v>
      </c>
      <c r="P2546" t="s">
        <v>19</v>
      </c>
      <c r="Q2546" t="s">
        <v>124</v>
      </c>
      <c r="S2546">
        <v>0</v>
      </c>
      <c r="U2546" t="s">
        <v>132</v>
      </c>
      <c r="V2546" s="22">
        <v>8262839.5700000003</v>
      </c>
    </row>
    <row r="2547" spans="1:22" x14ac:dyDescent="0.3">
      <c r="A2547" t="s">
        <v>4220</v>
      </c>
      <c r="E2547" t="s">
        <v>4211</v>
      </c>
      <c r="H2547" t="s">
        <v>1036</v>
      </c>
      <c r="J2547" s="23">
        <v>555004800600</v>
      </c>
      <c r="K2547">
        <v>2008</v>
      </c>
      <c r="L2547" t="s">
        <v>4221</v>
      </c>
      <c r="M2547">
        <v>200807</v>
      </c>
      <c r="O2547">
        <v>0</v>
      </c>
      <c r="P2547" t="s">
        <v>19</v>
      </c>
      <c r="Q2547" t="s">
        <v>124</v>
      </c>
      <c r="S2547">
        <v>500</v>
      </c>
      <c r="U2547" t="s">
        <v>159</v>
      </c>
      <c r="V2547" s="22">
        <v>198459.73</v>
      </c>
    </row>
    <row r="2548" spans="1:22" x14ac:dyDescent="0.3">
      <c r="A2548" t="s">
        <v>4222</v>
      </c>
      <c r="E2548" t="s">
        <v>4211</v>
      </c>
      <c r="H2548" t="s">
        <v>1036</v>
      </c>
      <c r="J2548" s="23">
        <v>555004800800</v>
      </c>
      <c r="K2548">
        <v>2008</v>
      </c>
      <c r="L2548" t="s">
        <v>4223</v>
      </c>
      <c r="M2548">
        <v>200807</v>
      </c>
      <c r="O2548">
        <v>0</v>
      </c>
      <c r="P2548" t="s">
        <v>19</v>
      </c>
      <c r="Q2548" t="s">
        <v>124</v>
      </c>
      <c r="S2548" s="101">
        <v>7809</v>
      </c>
      <c r="U2548" t="s">
        <v>159</v>
      </c>
      <c r="V2548" s="22">
        <v>3161229.98</v>
      </c>
    </row>
    <row r="2549" spans="1:22" x14ac:dyDescent="0.3">
      <c r="A2549" t="s">
        <v>4222</v>
      </c>
      <c r="E2549" t="s">
        <v>4211</v>
      </c>
      <c r="H2549" t="s">
        <v>1036</v>
      </c>
      <c r="J2549" s="23">
        <v>555004800800</v>
      </c>
      <c r="K2549">
        <v>2017</v>
      </c>
      <c r="L2549" t="s">
        <v>4224</v>
      </c>
      <c r="M2549">
        <v>201712</v>
      </c>
      <c r="O2549">
        <v>0</v>
      </c>
      <c r="P2549" t="s">
        <v>19</v>
      </c>
      <c r="Q2549" t="s">
        <v>124</v>
      </c>
      <c r="S2549">
        <v>0</v>
      </c>
      <c r="U2549" t="s">
        <v>159</v>
      </c>
      <c r="V2549" s="22">
        <v>272850.94</v>
      </c>
    </row>
    <row r="2550" spans="1:22" x14ac:dyDescent="0.3">
      <c r="A2550" t="s">
        <v>4225</v>
      </c>
      <c r="E2550" t="s">
        <v>4211</v>
      </c>
      <c r="J2550" s="23">
        <v>558004800001</v>
      </c>
      <c r="K2550">
        <v>2008</v>
      </c>
      <c r="L2550" t="s">
        <v>4226</v>
      </c>
      <c r="M2550">
        <v>200807</v>
      </c>
      <c r="O2550">
        <v>0</v>
      </c>
      <c r="P2550" t="s">
        <v>19</v>
      </c>
      <c r="Q2550" t="s">
        <v>124</v>
      </c>
      <c r="S2550" s="101">
        <v>14900</v>
      </c>
      <c r="U2550" t="s">
        <v>317</v>
      </c>
      <c r="V2550" s="22">
        <v>3419174</v>
      </c>
    </row>
    <row r="2551" spans="1:22" x14ac:dyDescent="0.3">
      <c r="A2551" t="s">
        <v>4225</v>
      </c>
      <c r="E2551" t="s">
        <v>4211</v>
      </c>
      <c r="J2551" s="23">
        <v>558004800001</v>
      </c>
      <c r="K2551">
        <v>2009</v>
      </c>
      <c r="L2551" t="s">
        <v>4227</v>
      </c>
      <c r="M2551">
        <v>200905</v>
      </c>
      <c r="O2551">
        <v>0</v>
      </c>
      <c r="P2551" t="s">
        <v>19</v>
      </c>
      <c r="Q2551" t="s">
        <v>124</v>
      </c>
      <c r="S2551" s="101">
        <v>13700</v>
      </c>
      <c r="U2551" t="s">
        <v>317</v>
      </c>
      <c r="V2551" s="22">
        <v>1015920</v>
      </c>
    </row>
    <row r="2552" spans="1:22" x14ac:dyDescent="0.3">
      <c r="A2552" t="s">
        <v>4225</v>
      </c>
      <c r="E2552" t="s">
        <v>4211</v>
      </c>
      <c r="J2552" s="23">
        <v>558004800001</v>
      </c>
      <c r="K2552">
        <v>2016</v>
      </c>
      <c r="L2552" t="s">
        <v>4228</v>
      </c>
      <c r="M2552">
        <v>201611</v>
      </c>
      <c r="O2552">
        <v>0</v>
      </c>
      <c r="P2552" t="s">
        <v>19</v>
      </c>
      <c r="Q2552" t="s">
        <v>124</v>
      </c>
      <c r="S2552" s="101">
        <v>13606</v>
      </c>
      <c r="U2552" t="s">
        <v>317</v>
      </c>
      <c r="V2552" s="22">
        <v>1726730.04</v>
      </c>
    </row>
    <row r="2553" spans="1:22" x14ac:dyDescent="0.3">
      <c r="A2553" t="s">
        <v>4229</v>
      </c>
      <c r="E2553" t="s">
        <v>4211</v>
      </c>
      <c r="H2553" t="s">
        <v>1036</v>
      </c>
      <c r="J2553" s="23">
        <v>556004800154</v>
      </c>
      <c r="K2553">
        <v>840</v>
      </c>
      <c r="L2553" t="s">
        <v>4230</v>
      </c>
      <c r="M2553">
        <v>200807</v>
      </c>
      <c r="O2553">
        <v>0</v>
      </c>
      <c r="P2553" t="s">
        <v>19</v>
      </c>
      <c r="Q2553" t="s">
        <v>124</v>
      </c>
      <c r="S2553">
        <v>0</v>
      </c>
      <c r="U2553" t="s">
        <v>132</v>
      </c>
      <c r="V2553" s="22">
        <v>249232.48</v>
      </c>
    </row>
    <row r="2554" spans="1:22" x14ac:dyDescent="0.3">
      <c r="A2554" t="s">
        <v>4231</v>
      </c>
      <c r="E2554" t="s">
        <v>4211</v>
      </c>
      <c r="H2554" t="s">
        <v>1036</v>
      </c>
      <c r="J2554" s="23">
        <v>556004800154</v>
      </c>
      <c r="K2554">
        <v>200</v>
      </c>
      <c r="L2554" t="s">
        <v>4232</v>
      </c>
      <c r="M2554">
        <v>200807</v>
      </c>
      <c r="O2554">
        <v>0</v>
      </c>
      <c r="P2554" t="s">
        <v>19</v>
      </c>
      <c r="Q2554" t="s">
        <v>124</v>
      </c>
      <c r="S2554">
        <v>0</v>
      </c>
      <c r="U2554" t="s">
        <v>132</v>
      </c>
      <c r="V2554" s="22">
        <v>246662.12</v>
      </c>
    </row>
    <row r="2555" spans="1:22" x14ac:dyDescent="0.3">
      <c r="A2555" t="s">
        <v>4233</v>
      </c>
      <c r="E2555" t="s">
        <v>4211</v>
      </c>
      <c r="H2555" t="s">
        <v>1036</v>
      </c>
      <c r="J2555" s="23">
        <v>556004800154</v>
      </c>
      <c r="K2555">
        <v>175</v>
      </c>
      <c r="L2555" t="s">
        <v>4234</v>
      </c>
      <c r="M2555">
        <v>200807</v>
      </c>
      <c r="O2555">
        <v>0</v>
      </c>
      <c r="P2555" t="s">
        <v>19</v>
      </c>
      <c r="Q2555" t="s">
        <v>124</v>
      </c>
      <c r="S2555">
        <v>0</v>
      </c>
      <c r="U2555" t="s">
        <v>132</v>
      </c>
      <c r="V2555" s="22">
        <v>52942.01</v>
      </c>
    </row>
    <row r="2556" spans="1:22" x14ac:dyDescent="0.3">
      <c r="A2556" t="s">
        <v>4235</v>
      </c>
      <c r="E2556" t="s">
        <v>4211</v>
      </c>
      <c r="H2556" t="s">
        <v>1036</v>
      </c>
      <c r="J2556" s="23">
        <v>556004800154</v>
      </c>
      <c r="K2556">
        <v>170</v>
      </c>
      <c r="L2556" t="s">
        <v>4236</v>
      </c>
      <c r="M2556">
        <v>200807</v>
      </c>
      <c r="O2556">
        <v>0</v>
      </c>
      <c r="P2556" t="s">
        <v>19</v>
      </c>
      <c r="Q2556" t="s">
        <v>124</v>
      </c>
      <c r="S2556">
        <v>0</v>
      </c>
      <c r="U2556" t="s">
        <v>132</v>
      </c>
      <c r="V2556" s="22">
        <v>170707.5</v>
      </c>
    </row>
    <row r="2557" spans="1:22" x14ac:dyDescent="0.3">
      <c r="A2557" t="s">
        <v>4237</v>
      </c>
      <c r="E2557" t="s">
        <v>4211</v>
      </c>
      <c r="H2557" t="s">
        <v>1036</v>
      </c>
      <c r="J2557" s="23">
        <v>556004800154</v>
      </c>
      <c r="K2557">
        <v>810</v>
      </c>
      <c r="L2557" t="s">
        <v>4238</v>
      </c>
      <c r="M2557">
        <v>200807</v>
      </c>
      <c r="O2557">
        <v>0</v>
      </c>
      <c r="P2557" t="s">
        <v>19</v>
      </c>
      <c r="Q2557" t="s">
        <v>124</v>
      </c>
      <c r="S2557">
        <v>0</v>
      </c>
      <c r="U2557" t="s">
        <v>132</v>
      </c>
      <c r="V2557" s="22">
        <v>70589.34</v>
      </c>
    </row>
    <row r="2558" spans="1:22" x14ac:dyDescent="0.3">
      <c r="A2558" t="s">
        <v>4239</v>
      </c>
      <c r="E2558" t="s">
        <v>4211</v>
      </c>
      <c r="H2558" t="s">
        <v>1036</v>
      </c>
      <c r="J2558" s="23">
        <v>556004800154</v>
      </c>
      <c r="K2558">
        <v>150</v>
      </c>
      <c r="L2558" t="s">
        <v>4240</v>
      </c>
      <c r="M2558">
        <v>200807</v>
      </c>
      <c r="O2558">
        <v>0</v>
      </c>
      <c r="P2558" t="s">
        <v>19</v>
      </c>
      <c r="Q2558" t="s">
        <v>124</v>
      </c>
      <c r="S2558">
        <v>0</v>
      </c>
      <c r="U2558" t="s">
        <v>132</v>
      </c>
      <c r="V2558" s="22">
        <v>771197.24</v>
      </c>
    </row>
    <row r="2559" spans="1:22" x14ac:dyDescent="0.3">
      <c r="A2559" t="s">
        <v>4241</v>
      </c>
      <c r="E2559" t="s">
        <v>4211</v>
      </c>
      <c r="H2559" t="s">
        <v>1036</v>
      </c>
      <c r="J2559" s="23">
        <v>556004800154</v>
      </c>
      <c r="K2559">
        <v>780</v>
      </c>
      <c r="L2559" t="s">
        <v>4242</v>
      </c>
      <c r="M2559">
        <v>200807</v>
      </c>
      <c r="O2559">
        <v>0</v>
      </c>
      <c r="P2559" t="s">
        <v>19</v>
      </c>
      <c r="Q2559" t="s">
        <v>124</v>
      </c>
      <c r="S2559">
        <v>0</v>
      </c>
      <c r="U2559" t="s">
        <v>132</v>
      </c>
      <c r="V2559" s="22">
        <v>3485.69</v>
      </c>
    </row>
    <row r="2560" spans="1:22" x14ac:dyDescent="0.3">
      <c r="A2560" t="s">
        <v>4243</v>
      </c>
      <c r="E2560" t="s">
        <v>4211</v>
      </c>
      <c r="H2560" t="s">
        <v>1036</v>
      </c>
      <c r="J2560" s="23">
        <v>556004800154</v>
      </c>
      <c r="K2560">
        <v>191</v>
      </c>
      <c r="L2560" t="s">
        <v>4244</v>
      </c>
      <c r="M2560">
        <v>200807</v>
      </c>
      <c r="O2560">
        <v>0</v>
      </c>
      <c r="P2560" t="s">
        <v>19</v>
      </c>
      <c r="Q2560" t="s">
        <v>124</v>
      </c>
      <c r="S2560">
        <v>0</v>
      </c>
      <c r="U2560" t="s">
        <v>132</v>
      </c>
      <c r="V2560" s="22">
        <v>223551.55</v>
      </c>
    </row>
    <row r="2561" spans="1:22" x14ac:dyDescent="0.3">
      <c r="A2561" t="s">
        <v>4245</v>
      </c>
      <c r="H2561" t="s">
        <v>1036</v>
      </c>
      <c r="J2561" s="23">
        <v>556004800156</v>
      </c>
      <c r="K2561">
        <v>210</v>
      </c>
      <c r="L2561" t="s">
        <v>4246</v>
      </c>
      <c r="M2561">
        <v>201211</v>
      </c>
      <c r="O2561">
        <v>0</v>
      </c>
      <c r="P2561" t="s">
        <v>19</v>
      </c>
      <c r="Q2561" t="s">
        <v>124</v>
      </c>
      <c r="S2561">
        <v>0</v>
      </c>
      <c r="U2561" t="s">
        <v>132</v>
      </c>
      <c r="V2561" s="22">
        <v>75888</v>
      </c>
    </row>
    <row r="2562" spans="1:22" x14ac:dyDescent="0.3">
      <c r="A2562" t="s">
        <v>4247</v>
      </c>
      <c r="E2562" t="s">
        <v>4211</v>
      </c>
      <c r="H2562" t="s">
        <v>1036</v>
      </c>
      <c r="J2562" s="23">
        <v>556004800154</v>
      </c>
      <c r="K2562">
        <v>210</v>
      </c>
      <c r="L2562" t="s">
        <v>4248</v>
      </c>
      <c r="M2562">
        <v>200807</v>
      </c>
      <c r="O2562">
        <v>0</v>
      </c>
      <c r="P2562" t="s">
        <v>19</v>
      </c>
      <c r="Q2562" t="s">
        <v>124</v>
      </c>
      <c r="S2562">
        <v>0</v>
      </c>
      <c r="U2562" t="s">
        <v>132</v>
      </c>
      <c r="V2562" s="22">
        <v>376138.86</v>
      </c>
    </row>
    <row r="2563" spans="1:22" x14ac:dyDescent="0.3">
      <c r="A2563" t="s">
        <v>4249</v>
      </c>
      <c r="H2563" t="s">
        <v>1036</v>
      </c>
      <c r="J2563" s="23">
        <v>556004800156</v>
      </c>
      <c r="K2563">
        <v>720</v>
      </c>
      <c r="L2563" t="s">
        <v>4250</v>
      </c>
      <c r="M2563">
        <v>201211</v>
      </c>
      <c r="O2563">
        <v>0</v>
      </c>
      <c r="P2563" t="s">
        <v>19</v>
      </c>
      <c r="Q2563" t="s">
        <v>124</v>
      </c>
      <c r="S2563">
        <v>0</v>
      </c>
      <c r="U2563" t="s">
        <v>132</v>
      </c>
      <c r="V2563" s="22">
        <v>76279.199999999997</v>
      </c>
    </row>
    <row r="2564" spans="1:22" x14ac:dyDescent="0.3">
      <c r="A2564" t="s">
        <v>4251</v>
      </c>
      <c r="E2564" t="s">
        <v>4211</v>
      </c>
      <c r="H2564" t="s">
        <v>1036</v>
      </c>
      <c r="J2564" s="23">
        <v>556004800154</v>
      </c>
      <c r="K2564">
        <v>720</v>
      </c>
      <c r="L2564" t="s">
        <v>4252</v>
      </c>
      <c r="M2564">
        <v>200807</v>
      </c>
      <c r="O2564">
        <v>0</v>
      </c>
      <c r="P2564" t="s">
        <v>19</v>
      </c>
      <c r="Q2564" t="s">
        <v>124</v>
      </c>
      <c r="S2564">
        <v>0</v>
      </c>
      <c r="U2564" t="s">
        <v>132</v>
      </c>
      <c r="V2564" s="22">
        <v>31121.77</v>
      </c>
    </row>
    <row r="2565" spans="1:22" x14ac:dyDescent="0.3">
      <c r="A2565" t="s">
        <v>4253</v>
      </c>
      <c r="E2565" t="s">
        <v>4211</v>
      </c>
      <c r="H2565" t="s">
        <v>1036</v>
      </c>
      <c r="J2565" s="23">
        <v>556004800154</v>
      </c>
      <c r="K2565">
        <v>615</v>
      </c>
      <c r="L2565" t="s">
        <v>4254</v>
      </c>
      <c r="M2565">
        <v>200807</v>
      </c>
      <c r="O2565">
        <v>0</v>
      </c>
      <c r="P2565" t="s">
        <v>19</v>
      </c>
      <c r="Q2565" t="s">
        <v>124</v>
      </c>
      <c r="S2565">
        <v>0</v>
      </c>
      <c r="U2565" t="s">
        <v>132</v>
      </c>
      <c r="V2565" s="22">
        <v>2066325.83</v>
      </c>
    </row>
    <row r="2566" spans="1:22" x14ac:dyDescent="0.3">
      <c r="A2566" t="s">
        <v>4255</v>
      </c>
      <c r="E2566" t="s">
        <v>4211</v>
      </c>
      <c r="H2566" t="s">
        <v>1036</v>
      </c>
      <c r="J2566" s="23">
        <v>556004800155</v>
      </c>
      <c r="K2566">
        <v>175</v>
      </c>
      <c r="L2566" t="s">
        <v>4256</v>
      </c>
      <c r="M2566">
        <v>200807</v>
      </c>
      <c r="O2566">
        <v>0</v>
      </c>
      <c r="P2566" t="s">
        <v>19</v>
      </c>
      <c r="Q2566" t="s">
        <v>124</v>
      </c>
      <c r="S2566">
        <v>0</v>
      </c>
      <c r="U2566" t="s">
        <v>132</v>
      </c>
      <c r="V2566" s="22">
        <v>52942.01</v>
      </c>
    </row>
    <row r="2567" spans="1:22" x14ac:dyDescent="0.3">
      <c r="A2567" t="s">
        <v>4257</v>
      </c>
      <c r="E2567" t="s">
        <v>4211</v>
      </c>
      <c r="H2567" t="s">
        <v>1036</v>
      </c>
      <c r="J2567" s="23">
        <v>556004800155</v>
      </c>
      <c r="K2567">
        <v>170</v>
      </c>
      <c r="L2567" t="s">
        <v>4258</v>
      </c>
      <c r="M2567">
        <v>200807</v>
      </c>
      <c r="O2567">
        <v>0</v>
      </c>
      <c r="P2567" t="s">
        <v>19</v>
      </c>
      <c r="Q2567" t="s">
        <v>124</v>
      </c>
      <c r="S2567">
        <v>0</v>
      </c>
      <c r="U2567" t="s">
        <v>132</v>
      </c>
      <c r="V2567" s="22">
        <v>170707.5</v>
      </c>
    </row>
    <row r="2568" spans="1:22" x14ac:dyDescent="0.3">
      <c r="A2568" t="s">
        <v>4259</v>
      </c>
      <c r="E2568" t="s">
        <v>4211</v>
      </c>
      <c r="H2568" t="s">
        <v>1036</v>
      </c>
      <c r="J2568" s="23">
        <v>556004800155</v>
      </c>
      <c r="K2568">
        <v>810</v>
      </c>
      <c r="L2568" t="s">
        <v>4260</v>
      </c>
      <c r="M2568">
        <v>200807</v>
      </c>
      <c r="O2568">
        <v>0</v>
      </c>
      <c r="P2568" t="s">
        <v>19</v>
      </c>
      <c r="Q2568" t="s">
        <v>124</v>
      </c>
      <c r="S2568">
        <v>0</v>
      </c>
      <c r="U2568" t="s">
        <v>132</v>
      </c>
      <c r="V2568" s="22">
        <v>70589.34</v>
      </c>
    </row>
    <row r="2569" spans="1:22" x14ac:dyDescent="0.3">
      <c r="A2569" t="s">
        <v>4261</v>
      </c>
      <c r="E2569" t="s">
        <v>4211</v>
      </c>
      <c r="H2569" t="s">
        <v>1036</v>
      </c>
      <c r="J2569" s="23">
        <v>556004800155</v>
      </c>
      <c r="K2569">
        <v>150</v>
      </c>
      <c r="L2569" t="s">
        <v>4262</v>
      </c>
      <c r="M2569">
        <v>200807</v>
      </c>
      <c r="O2569">
        <v>0</v>
      </c>
      <c r="P2569" t="s">
        <v>19</v>
      </c>
      <c r="Q2569" t="s">
        <v>124</v>
      </c>
      <c r="S2569">
        <v>0</v>
      </c>
      <c r="U2569" t="s">
        <v>132</v>
      </c>
      <c r="V2569" s="22">
        <v>771197.24</v>
      </c>
    </row>
    <row r="2570" spans="1:22" x14ac:dyDescent="0.3">
      <c r="A2570" t="s">
        <v>4263</v>
      </c>
      <c r="E2570" t="s">
        <v>4211</v>
      </c>
      <c r="H2570" t="s">
        <v>1036</v>
      </c>
      <c r="J2570" s="23">
        <v>556004800155</v>
      </c>
      <c r="K2570">
        <v>780</v>
      </c>
      <c r="L2570" t="s">
        <v>4264</v>
      </c>
      <c r="M2570">
        <v>200807</v>
      </c>
      <c r="O2570">
        <v>0</v>
      </c>
      <c r="P2570" t="s">
        <v>19</v>
      </c>
      <c r="Q2570" t="s">
        <v>124</v>
      </c>
      <c r="S2570">
        <v>0</v>
      </c>
      <c r="U2570" t="s">
        <v>132</v>
      </c>
      <c r="V2570" s="22">
        <v>3485.69</v>
      </c>
    </row>
    <row r="2571" spans="1:22" x14ac:dyDescent="0.3">
      <c r="A2571" t="s">
        <v>4265</v>
      </c>
      <c r="E2571" t="s">
        <v>4211</v>
      </c>
      <c r="H2571" t="s">
        <v>1036</v>
      </c>
      <c r="J2571" s="23">
        <v>556004800155</v>
      </c>
      <c r="K2571">
        <v>840</v>
      </c>
      <c r="L2571" t="s">
        <v>4266</v>
      </c>
      <c r="M2571">
        <v>200807</v>
      </c>
      <c r="O2571">
        <v>0</v>
      </c>
      <c r="P2571" t="s">
        <v>19</v>
      </c>
      <c r="Q2571" t="s">
        <v>124</v>
      </c>
      <c r="S2571">
        <v>0</v>
      </c>
      <c r="U2571" t="s">
        <v>132</v>
      </c>
      <c r="V2571" s="22">
        <v>249232.48</v>
      </c>
    </row>
    <row r="2572" spans="1:22" x14ac:dyDescent="0.3">
      <c r="A2572" t="s">
        <v>4267</v>
      </c>
      <c r="E2572" t="s">
        <v>4211</v>
      </c>
      <c r="H2572" t="s">
        <v>1036</v>
      </c>
      <c r="J2572" s="23">
        <v>556004800155</v>
      </c>
      <c r="K2572">
        <v>191</v>
      </c>
      <c r="L2572" t="s">
        <v>4268</v>
      </c>
      <c r="M2572">
        <v>200807</v>
      </c>
      <c r="O2572">
        <v>0</v>
      </c>
      <c r="P2572" t="s">
        <v>19</v>
      </c>
      <c r="Q2572" t="s">
        <v>124</v>
      </c>
      <c r="S2572">
        <v>0</v>
      </c>
      <c r="U2572" t="s">
        <v>132</v>
      </c>
      <c r="V2572" s="22">
        <v>223551.55</v>
      </c>
    </row>
    <row r="2573" spans="1:22" x14ac:dyDescent="0.3">
      <c r="A2573" t="s">
        <v>4269</v>
      </c>
      <c r="E2573" t="s">
        <v>4211</v>
      </c>
      <c r="H2573" t="s">
        <v>1036</v>
      </c>
      <c r="J2573" s="23">
        <v>556004800155</v>
      </c>
      <c r="K2573">
        <v>210</v>
      </c>
      <c r="L2573" t="s">
        <v>4270</v>
      </c>
      <c r="M2573">
        <v>200807</v>
      </c>
      <c r="O2573">
        <v>0</v>
      </c>
      <c r="P2573" t="s">
        <v>19</v>
      </c>
      <c r="Q2573" t="s">
        <v>124</v>
      </c>
      <c r="S2573">
        <v>0</v>
      </c>
      <c r="U2573" t="s">
        <v>132</v>
      </c>
      <c r="V2573" s="22">
        <v>376138.86</v>
      </c>
    </row>
    <row r="2574" spans="1:22" x14ac:dyDescent="0.3">
      <c r="A2574" t="s">
        <v>4269</v>
      </c>
      <c r="E2574" t="s">
        <v>4211</v>
      </c>
      <c r="H2574" t="s">
        <v>1036</v>
      </c>
      <c r="J2574" s="23">
        <v>556004800157</v>
      </c>
      <c r="K2574">
        <v>210</v>
      </c>
      <c r="L2574" t="s">
        <v>4271</v>
      </c>
      <c r="M2574">
        <v>201211</v>
      </c>
      <c r="O2574">
        <v>0</v>
      </c>
      <c r="P2574" t="s">
        <v>19</v>
      </c>
      <c r="Q2574" t="s">
        <v>124</v>
      </c>
      <c r="S2574">
        <v>0</v>
      </c>
      <c r="U2574" t="s">
        <v>132</v>
      </c>
      <c r="V2574" s="22">
        <v>75887.990000000005</v>
      </c>
    </row>
    <row r="2575" spans="1:22" x14ac:dyDescent="0.3">
      <c r="A2575" t="s">
        <v>4272</v>
      </c>
      <c r="E2575" t="s">
        <v>4211</v>
      </c>
      <c r="H2575" t="s">
        <v>1036</v>
      </c>
      <c r="J2575" s="23">
        <v>556004800157</v>
      </c>
      <c r="K2575">
        <v>720</v>
      </c>
      <c r="L2575" t="s">
        <v>4273</v>
      </c>
      <c r="M2575">
        <v>201211</v>
      </c>
      <c r="O2575">
        <v>0</v>
      </c>
      <c r="P2575" t="s">
        <v>19</v>
      </c>
      <c r="Q2575" t="s">
        <v>124</v>
      </c>
      <c r="S2575">
        <v>0</v>
      </c>
      <c r="U2575" t="s">
        <v>132</v>
      </c>
      <c r="V2575" s="22">
        <v>76279.19</v>
      </c>
    </row>
    <row r="2576" spans="1:22" x14ac:dyDescent="0.3">
      <c r="A2576" t="s">
        <v>4274</v>
      </c>
      <c r="E2576" t="s">
        <v>4211</v>
      </c>
      <c r="H2576" t="s">
        <v>1036</v>
      </c>
      <c r="J2576" s="23">
        <v>556004800155</v>
      </c>
      <c r="K2576">
        <v>720</v>
      </c>
      <c r="L2576" t="s">
        <v>4275</v>
      </c>
      <c r="M2576">
        <v>200807</v>
      </c>
      <c r="O2576">
        <v>0</v>
      </c>
      <c r="P2576" t="s">
        <v>19</v>
      </c>
      <c r="Q2576" t="s">
        <v>124</v>
      </c>
      <c r="S2576">
        <v>0</v>
      </c>
      <c r="U2576" t="s">
        <v>132</v>
      </c>
      <c r="V2576" s="22">
        <v>31121.77</v>
      </c>
    </row>
    <row r="2577" spans="1:22" x14ac:dyDescent="0.3">
      <c r="A2577" t="s">
        <v>4276</v>
      </c>
      <c r="E2577" t="s">
        <v>4211</v>
      </c>
      <c r="H2577" t="s">
        <v>1036</v>
      </c>
      <c r="J2577" s="23">
        <v>556004800155</v>
      </c>
      <c r="K2577">
        <v>200</v>
      </c>
      <c r="L2577" t="s">
        <v>4277</v>
      </c>
      <c r="M2577">
        <v>200807</v>
      </c>
      <c r="O2577">
        <v>0</v>
      </c>
      <c r="P2577" t="s">
        <v>19</v>
      </c>
      <c r="Q2577" t="s">
        <v>124</v>
      </c>
      <c r="S2577">
        <v>0</v>
      </c>
      <c r="U2577" t="s">
        <v>132</v>
      </c>
      <c r="V2577" s="22">
        <v>246662.12</v>
      </c>
    </row>
    <row r="2578" spans="1:22" x14ac:dyDescent="0.3">
      <c r="A2578" t="s">
        <v>4278</v>
      </c>
      <c r="E2578" t="s">
        <v>4211</v>
      </c>
      <c r="H2578" t="s">
        <v>1036</v>
      </c>
      <c r="J2578" s="23">
        <v>556004800155</v>
      </c>
      <c r="K2578">
        <v>615</v>
      </c>
      <c r="L2578" t="s">
        <v>4279</v>
      </c>
      <c r="M2578">
        <v>200807</v>
      </c>
      <c r="O2578">
        <v>0</v>
      </c>
      <c r="P2578" t="s">
        <v>19</v>
      </c>
      <c r="Q2578" t="s">
        <v>124</v>
      </c>
      <c r="S2578">
        <v>0</v>
      </c>
      <c r="U2578" t="s">
        <v>132</v>
      </c>
      <c r="V2578" s="22">
        <v>2066325.83</v>
      </c>
    </row>
    <row r="2579" spans="1:22" x14ac:dyDescent="0.3">
      <c r="A2579" t="s">
        <v>4280</v>
      </c>
      <c r="E2579" t="s">
        <v>4211</v>
      </c>
      <c r="H2579" t="s">
        <v>1036</v>
      </c>
      <c r="J2579" s="23">
        <v>553004800567</v>
      </c>
      <c r="K2579">
        <v>910</v>
      </c>
      <c r="L2579" t="s">
        <v>4281</v>
      </c>
      <c r="M2579">
        <v>201011</v>
      </c>
      <c r="O2579">
        <v>0</v>
      </c>
      <c r="P2579" t="s">
        <v>19</v>
      </c>
      <c r="Q2579" t="s">
        <v>124</v>
      </c>
      <c r="S2579">
        <v>0</v>
      </c>
      <c r="V2579" s="22">
        <v>1443793.79</v>
      </c>
    </row>
    <row r="2580" spans="1:22" x14ac:dyDescent="0.3">
      <c r="A2580" t="s">
        <v>4282</v>
      </c>
      <c r="E2580" t="s">
        <v>4211</v>
      </c>
      <c r="H2580" t="s">
        <v>1036</v>
      </c>
      <c r="J2580" s="23">
        <v>553004800572</v>
      </c>
      <c r="K2580">
        <v>910</v>
      </c>
      <c r="L2580" t="s">
        <v>4283</v>
      </c>
      <c r="M2580">
        <v>201504</v>
      </c>
      <c r="O2580">
        <v>0</v>
      </c>
      <c r="P2580" t="s">
        <v>19</v>
      </c>
      <c r="Q2580" t="s">
        <v>124</v>
      </c>
      <c r="S2580">
        <v>0</v>
      </c>
      <c r="V2580" s="22">
        <v>26700.71</v>
      </c>
    </row>
    <row r="2581" spans="1:22" x14ac:dyDescent="0.3">
      <c r="A2581" t="s">
        <v>4284</v>
      </c>
      <c r="E2581" t="s">
        <v>4211</v>
      </c>
      <c r="H2581" t="s">
        <v>1036</v>
      </c>
      <c r="J2581" s="23">
        <v>553004800570</v>
      </c>
      <c r="K2581">
        <v>910</v>
      </c>
      <c r="L2581" t="s">
        <v>4285</v>
      </c>
      <c r="M2581">
        <v>201211</v>
      </c>
      <c r="O2581">
        <v>0</v>
      </c>
      <c r="P2581" t="s">
        <v>19</v>
      </c>
      <c r="Q2581" t="s">
        <v>124</v>
      </c>
      <c r="S2581">
        <v>0</v>
      </c>
      <c r="V2581" s="22">
        <v>63453.97</v>
      </c>
    </row>
    <row r="2582" spans="1:22" x14ac:dyDescent="0.3">
      <c r="A2582" t="s">
        <v>4286</v>
      </c>
      <c r="E2582" t="s">
        <v>4211</v>
      </c>
      <c r="H2582" t="s">
        <v>1036</v>
      </c>
      <c r="J2582" s="23">
        <v>553004800574</v>
      </c>
      <c r="K2582">
        <v>910</v>
      </c>
      <c r="L2582" t="s">
        <v>4287</v>
      </c>
      <c r="M2582">
        <v>201504</v>
      </c>
      <c r="O2582">
        <v>0</v>
      </c>
      <c r="P2582" t="s">
        <v>19</v>
      </c>
      <c r="Q2582" t="s">
        <v>124</v>
      </c>
      <c r="S2582">
        <v>0</v>
      </c>
      <c r="V2582" s="22">
        <v>26700.71</v>
      </c>
    </row>
    <row r="2583" spans="1:22" x14ac:dyDescent="0.3">
      <c r="A2583" t="s">
        <v>4288</v>
      </c>
      <c r="H2583" t="s">
        <v>1036</v>
      </c>
      <c r="J2583" s="23">
        <v>553004800568</v>
      </c>
      <c r="K2583">
        <v>910</v>
      </c>
      <c r="L2583" t="s">
        <v>4289</v>
      </c>
      <c r="M2583">
        <v>201011</v>
      </c>
      <c r="O2583">
        <v>0</v>
      </c>
      <c r="P2583" t="s">
        <v>19</v>
      </c>
      <c r="Q2583" t="s">
        <v>124</v>
      </c>
      <c r="S2583">
        <v>0</v>
      </c>
      <c r="V2583" s="22">
        <v>1056499.3700000001</v>
      </c>
    </row>
    <row r="2584" spans="1:22" x14ac:dyDescent="0.3">
      <c r="A2584" t="s">
        <v>4290</v>
      </c>
      <c r="E2584" t="s">
        <v>4211</v>
      </c>
      <c r="H2584" t="s">
        <v>1036</v>
      </c>
      <c r="J2584" s="23">
        <v>553004800566</v>
      </c>
      <c r="K2584">
        <v>910</v>
      </c>
      <c r="L2584" t="s">
        <v>4291</v>
      </c>
      <c r="M2584">
        <v>200911</v>
      </c>
      <c r="O2584">
        <v>0</v>
      </c>
      <c r="P2584" t="s">
        <v>19</v>
      </c>
      <c r="Q2584" t="s">
        <v>124</v>
      </c>
      <c r="S2584">
        <v>0</v>
      </c>
      <c r="V2584" s="22">
        <v>1707726.71</v>
      </c>
    </row>
    <row r="2585" spans="1:22" x14ac:dyDescent="0.3">
      <c r="A2585" t="s">
        <v>4292</v>
      </c>
      <c r="E2585" t="s">
        <v>4211</v>
      </c>
      <c r="H2585" t="s">
        <v>1036</v>
      </c>
      <c r="J2585" s="23">
        <v>553004800573</v>
      </c>
      <c r="K2585">
        <v>910</v>
      </c>
      <c r="L2585" t="s">
        <v>4293</v>
      </c>
      <c r="M2585">
        <v>201504</v>
      </c>
      <c r="O2585">
        <v>0</v>
      </c>
      <c r="P2585" t="s">
        <v>19</v>
      </c>
      <c r="Q2585" t="s">
        <v>124</v>
      </c>
      <c r="S2585">
        <v>0</v>
      </c>
      <c r="V2585" s="22">
        <v>26700.71</v>
      </c>
    </row>
    <row r="2586" spans="1:22" x14ac:dyDescent="0.3">
      <c r="A2586" t="s">
        <v>4294</v>
      </c>
      <c r="E2586" t="s">
        <v>4211</v>
      </c>
      <c r="H2586" t="s">
        <v>1036</v>
      </c>
      <c r="J2586" s="23">
        <v>553004800564</v>
      </c>
      <c r="K2586">
        <v>910</v>
      </c>
      <c r="L2586" t="s">
        <v>4295</v>
      </c>
      <c r="M2586">
        <v>200807</v>
      </c>
      <c r="O2586">
        <v>0</v>
      </c>
      <c r="P2586" t="s">
        <v>19</v>
      </c>
      <c r="Q2586" t="s">
        <v>124</v>
      </c>
      <c r="S2586">
        <v>0</v>
      </c>
      <c r="V2586" s="22">
        <v>2739197.69</v>
      </c>
    </row>
    <row r="2587" spans="1:22" x14ac:dyDescent="0.3">
      <c r="A2587" t="s">
        <v>4296</v>
      </c>
      <c r="E2587" t="s">
        <v>4211</v>
      </c>
      <c r="H2587" t="s">
        <v>1036</v>
      </c>
      <c r="J2587" s="23">
        <v>553004800569</v>
      </c>
      <c r="K2587">
        <v>910</v>
      </c>
      <c r="L2587" t="s">
        <v>4297</v>
      </c>
      <c r="M2587">
        <v>201211</v>
      </c>
      <c r="O2587">
        <v>0</v>
      </c>
      <c r="P2587" t="s">
        <v>19</v>
      </c>
      <c r="Q2587" t="s">
        <v>124</v>
      </c>
      <c r="S2587">
        <v>0</v>
      </c>
      <c r="V2587" s="22">
        <v>63453.98</v>
      </c>
    </row>
    <row r="2588" spans="1:22" x14ac:dyDescent="0.3">
      <c r="A2588" t="s">
        <v>4298</v>
      </c>
      <c r="H2588" t="s">
        <v>1036</v>
      </c>
      <c r="J2588" s="23">
        <v>553004800565</v>
      </c>
      <c r="K2588">
        <v>910</v>
      </c>
      <c r="L2588" t="s">
        <v>4299</v>
      </c>
      <c r="M2588">
        <v>200807</v>
      </c>
      <c r="O2588">
        <v>0</v>
      </c>
      <c r="P2588" t="s">
        <v>19</v>
      </c>
      <c r="Q2588" t="s">
        <v>124</v>
      </c>
      <c r="S2588">
        <v>0</v>
      </c>
      <c r="V2588" s="22">
        <v>3011172.88</v>
      </c>
    </row>
    <row r="2589" spans="1:22" x14ac:dyDescent="0.3">
      <c r="A2589" t="s">
        <v>4300</v>
      </c>
      <c r="E2589" t="s">
        <v>4211</v>
      </c>
      <c r="H2589" t="s">
        <v>1036</v>
      </c>
      <c r="J2589" s="23">
        <v>553004800571</v>
      </c>
      <c r="K2589">
        <v>910</v>
      </c>
      <c r="L2589" t="s">
        <v>4301</v>
      </c>
      <c r="M2589">
        <v>201211</v>
      </c>
      <c r="O2589">
        <v>0</v>
      </c>
      <c r="P2589" t="s">
        <v>19</v>
      </c>
      <c r="Q2589" t="s">
        <v>124</v>
      </c>
      <c r="S2589">
        <v>0</v>
      </c>
      <c r="V2589" s="22">
        <v>63453.97</v>
      </c>
    </row>
    <row r="2590" spans="1:22" x14ac:dyDescent="0.3">
      <c r="A2590" t="s">
        <v>4302</v>
      </c>
      <c r="E2590" t="s">
        <v>4211</v>
      </c>
      <c r="H2590" t="s">
        <v>1036</v>
      </c>
      <c r="J2590" s="23">
        <v>553004800563</v>
      </c>
      <c r="K2590">
        <v>910</v>
      </c>
      <c r="L2590" t="s">
        <v>4303</v>
      </c>
      <c r="M2590">
        <v>200807</v>
      </c>
      <c r="O2590">
        <v>0</v>
      </c>
      <c r="P2590" t="s">
        <v>19</v>
      </c>
      <c r="Q2590" t="s">
        <v>124</v>
      </c>
      <c r="S2590">
        <v>0</v>
      </c>
      <c r="V2590" s="22">
        <v>1538485.78</v>
      </c>
    </row>
    <row r="2591" spans="1:22" x14ac:dyDescent="0.3">
      <c r="A2591" t="s">
        <v>4304</v>
      </c>
      <c r="E2591" t="s">
        <v>4211</v>
      </c>
      <c r="H2591" t="s">
        <v>1036</v>
      </c>
      <c r="J2591" s="23">
        <v>553004800562</v>
      </c>
      <c r="K2591">
        <v>910</v>
      </c>
      <c r="L2591" t="s">
        <v>4305</v>
      </c>
      <c r="M2591">
        <v>200807</v>
      </c>
      <c r="O2591">
        <v>0</v>
      </c>
      <c r="P2591" t="s">
        <v>19</v>
      </c>
      <c r="Q2591" t="s">
        <v>124</v>
      </c>
      <c r="S2591">
        <v>0</v>
      </c>
      <c r="V2591" s="22">
        <v>1602112.33</v>
      </c>
    </row>
    <row r="2592" spans="1:22" x14ac:dyDescent="0.3">
      <c r="A2592" t="s">
        <v>4306</v>
      </c>
      <c r="E2592" t="s">
        <v>1065</v>
      </c>
      <c r="H2592" t="s">
        <v>127</v>
      </c>
      <c r="J2592" s="23">
        <v>552009300257</v>
      </c>
      <c r="K2592">
        <v>757</v>
      </c>
      <c r="L2592" t="s">
        <v>4307</v>
      </c>
      <c r="M2592">
        <v>201511</v>
      </c>
      <c r="O2592">
        <v>0</v>
      </c>
      <c r="P2592" t="s">
        <v>230</v>
      </c>
      <c r="Q2592" t="s">
        <v>124</v>
      </c>
      <c r="S2592">
        <v>0</v>
      </c>
      <c r="V2592">
        <v>552.83000000000004</v>
      </c>
    </row>
    <row r="2593" spans="1:22" x14ac:dyDescent="0.3">
      <c r="A2593" t="s">
        <v>4308</v>
      </c>
      <c r="E2593" t="s">
        <v>4309</v>
      </c>
      <c r="H2593" t="s">
        <v>120</v>
      </c>
      <c r="J2593" s="23">
        <v>452005500292</v>
      </c>
      <c r="K2593">
        <v>230</v>
      </c>
      <c r="L2593" t="s">
        <v>4310</v>
      </c>
      <c r="M2593">
        <v>197003</v>
      </c>
      <c r="O2593">
        <v>201811</v>
      </c>
      <c r="P2593" t="s">
        <v>47</v>
      </c>
      <c r="Q2593">
        <v>20310</v>
      </c>
      <c r="S2593">
        <v>0</v>
      </c>
      <c r="V2593">
        <v>0</v>
      </c>
    </row>
    <row r="2594" spans="1:22" x14ac:dyDescent="0.3">
      <c r="A2594" t="s">
        <v>4308</v>
      </c>
      <c r="E2594" t="s">
        <v>4309</v>
      </c>
      <c r="H2594" t="s">
        <v>120</v>
      </c>
      <c r="J2594" s="23">
        <v>552005500292</v>
      </c>
      <c r="K2594">
        <v>230</v>
      </c>
      <c r="L2594" t="s">
        <v>4311</v>
      </c>
      <c r="M2594">
        <v>197003</v>
      </c>
      <c r="O2594">
        <v>201811</v>
      </c>
      <c r="P2594" t="s">
        <v>47</v>
      </c>
      <c r="Q2594" t="s">
        <v>124</v>
      </c>
      <c r="S2594">
        <v>0</v>
      </c>
      <c r="V2594">
        <v>0</v>
      </c>
    </row>
    <row r="2595" spans="1:22" x14ac:dyDescent="0.3">
      <c r="A2595" t="s">
        <v>4312</v>
      </c>
      <c r="E2595" t="s">
        <v>4313</v>
      </c>
      <c r="H2595" t="s">
        <v>139</v>
      </c>
      <c r="J2595" s="23">
        <v>450009700060</v>
      </c>
      <c r="K2595">
        <v>2017</v>
      </c>
      <c r="L2595" t="s">
        <v>4314</v>
      </c>
      <c r="M2595">
        <v>201801</v>
      </c>
      <c r="O2595">
        <v>0</v>
      </c>
      <c r="P2595" t="s">
        <v>111</v>
      </c>
      <c r="Q2595">
        <v>20310</v>
      </c>
      <c r="S2595">
        <v>0</v>
      </c>
      <c r="V2595" s="22">
        <v>510444.23</v>
      </c>
    </row>
    <row r="2596" spans="1:22" x14ac:dyDescent="0.3">
      <c r="A2596" t="s">
        <v>4315</v>
      </c>
      <c r="H2596" t="s">
        <v>1069</v>
      </c>
      <c r="J2596" s="23">
        <v>457007000100</v>
      </c>
      <c r="K2596">
        <v>150</v>
      </c>
      <c r="L2596" t="s">
        <v>4316</v>
      </c>
      <c r="M2596">
        <v>201212</v>
      </c>
      <c r="O2596">
        <v>0</v>
      </c>
      <c r="P2596" t="s">
        <v>67</v>
      </c>
      <c r="Q2596">
        <v>20310</v>
      </c>
      <c r="S2596">
        <v>0</v>
      </c>
      <c r="V2596" s="22">
        <v>59240.77</v>
      </c>
    </row>
    <row r="2597" spans="1:22" x14ac:dyDescent="0.3">
      <c r="A2597" t="s">
        <v>4315</v>
      </c>
      <c r="H2597" t="s">
        <v>1069</v>
      </c>
      <c r="J2597" s="23">
        <v>557007000100</v>
      </c>
      <c r="K2597">
        <v>150</v>
      </c>
      <c r="L2597" t="s">
        <v>4317</v>
      </c>
      <c r="M2597">
        <v>201212</v>
      </c>
      <c r="O2597">
        <v>0</v>
      </c>
      <c r="P2597" t="s">
        <v>67</v>
      </c>
      <c r="Q2597" t="s">
        <v>124</v>
      </c>
      <c r="S2597">
        <v>0</v>
      </c>
      <c r="V2597" s="22">
        <v>6538.46</v>
      </c>
    </row>
    <row r="2598" spans="1:22" x14ac:dyDescent="0.3">
      <c r="A2598" t="s">
        <v>4318</v>
      </c>
      <c r="H2598" t="s">
        <v>3763</v>
      </c>
      <c r="J2598" s="23">
        <v>457006700099</v>
      </c>
      <c r="K2598">
        <v>150</v>
      </c>
      <c r="L2598" t="s">
        <v>4319</v>
      </c>
      <c r="M2598">
        <v>201212</v>
      </c>
      <c r="O2598">
        <v>0</v>
      </c>
      <c r="P2598" t="s">
        <v>64</v>
      </c>
      <c r="Q2598">
        <v>20310</v>
      </c>
      <c r="S2598">
        <v>0</v>
      </c>
      <c r="V2598" s="22">
        <v>53939.28</v>
      </c>
    </row>
    <row r="2599" spans="1:22" x14ac:dyDescent="0.3">
      <c r="A2599" t="s">
        <v>4318</v>
      </c>
      <c r="H2599" t="s">
        <v>3763</v>
      </c>
      <c r="J2599" s="23">
        <v>557006700099</v>
      </c>
      <c r="K2599">
        <v>150</v>
      </c>
      <c r="L2599" t="s">
        <v>4320</v>
      </c>
      <c r="M2599">
        <v>201212</v>
      </c>
      <c r="O2599">
        <v>0</v>
      </c>
      <c r="P2599" t="s">
        <v>64</v>
      </c>
      <c r="Q2599" t="s">
        <v>124</v>
      </c>
      <c r="S2599">
        <v>0</v>
      </c>
      <c r="V2599" s="22">
        <v>5953.33</v>
      </c>
    </row>
    <row r="2600" spans="1:22" x14ac:dyDescent="0.3">
      <c r="A2600" t="s">
        <v>4321</v>
      </c>
      <c r="H2600" t="s">
        <v>604</v>
      </c>
      <c r="J2600" s="23">
        <v>457005400102</v>
      </c>
      <c r="K2600">
        <v>150</v>
      </c>
      <c r="L2600" t="s">
        <v>4322</v>
      </c>
      <c r="M2600">
        <v>201210</v>
      </c>
      <c r="O2600">
        <v>0</v>
      </c>
      <c r="P2600" t="s">
        <v>606</v>
      </c>
      <c r="Q2600">
        <v>20310</v>
      </c>
      <c r="S2600">
        <v>0</v>
      </c>
      <c r="V2600" s="22">
        <v>75287.48</v>
      </c>
    </row>
    <row r="2601" spans="1:22" x14ac:dyDescent="0.3">
      <c r="A2601" t="s">
        <v>4323</v>
      </c>
      <c r="H2601" t="s">
        <v>604</v>
      </c>
      <c r="J2601" s="23">
        <v>557005400102</v>
      </c>
      <c r="K2601">
        <v>150</v>
      </c>
      <c r="L2601" t="s">
        <v>4324</v>
      </c>
      <c r="M2601">
        <v>201210</v>
      </c>
      <c r="O2601">
        <v>0</v>
      </c>
      <c r="P2601" t="s">
        <v>606</v>
      </c>
      <c r="Q2601" t="s">
        <v>124</v>
      </c>
      <c r="S2601">
        <v>0</v>
      </c>
      <c r="V2601" s="22">
        <v>45481.65</v>
      </c>
    </row>
    <row r="2602" spans="1:22" x14ac:dyDescent="0.3">
      <c r="A2602" t="s">
        <v>4325</v>
      </c>
      <c r="E2602" t="s">
        <v>1032</v>
      </c>
      <c r="H2602" t="s">
        <v>217</v>
      </c>
      <c r="J2602" s="23">
        <v>457006000101</v>
      </c>
      <c r="K2602">
        <v>150</v>
      </c>
      <c r="L2602" t="s">
        <v>4326</v>
      </c>
      <c r="M2602">
        <v>201210</v>
      </c>
      <c r="O2602">
        <v>0</v>
      </c>
      <c r="P2602" t="s">
        <v>52</v>
      </c>
      <c r="Q2602">
        <v>20310</v>
      </c>
      <c r="S2602">
        <v>0</v>
      </c>
      <c r="V2602" s="22">
        <v>54752.22</v>
      </c>
    </row>
    <row r="2603" spans="1:22" x14ac:dyDescent="0.3">
      <c r="A2603" t="s">
        <v>4327</v>
      </c>
      <c r="E2603" t="s">
        <v>1032</v>
      </c>
      <c r="H2603" t="s">
        <v>217</v>
      </c>
      <c r="J2603" s="23">
        <v>557006000101</v>
      </c>
      <c r="K2603">
        <v>150</v>
      </c>
      <c r="L2603" t="s">
        <v>4328</v>
      </c>
      <c r="M2603">
        <v>201210</v>
      </c>
      <c r="O2603">
        <v>0</v>
      </c>
      <c r="P2603" t="s">
        <v>52</v>
      </c>
      <c r="Q2603" t="s">
        <v>124</v>
      </c>
      <c r="S2603">
        <v>0</v>
      </c>
      <c r="V2603" s="22">
        <v>6043.05</v>
      </c>
    </row>
    <row r="2604" spans="1:22" x14ac:dyDescent="0.3">
      <c r="A2604" t="s">
        <v>4329</v>
      </c>
      <c r="E2604" t="s">
        <v>1090</v>
      </c>
      <c r="H2604" t="s">
        <v>192</v>
      </c>
      <c r="J2604" s="23">
        <v>457006500186</v>
      </c>
      <c r="K2604">
        <v>805</v>
      </c>
      <c r="L2604" t="s">
        <v>4330</v>
      </c>
      <c r="M2604">
        <v>201712</v>
      </c>
      <c r="O2604">
        <v>0</v>
      </c>
      <c r="P2604" t="s">
        <v>63</v>
      </c>
      <c r="Q2604">
        <v>20310</v>
      </c>
      <c r="S2604">
        <v>0</v>
      </c>
      <c r="V2604" s="22">
        <v>6252.13</v>
      </c>
    </row>
    <row r="2605" spans="1:22" x14ac:dyDescent="0.3">
      <c r="A2605" t="s">
        <v>4329</v>
      </c>
      <c r="E2605" t="s">
        <v>1090</v>
      </c>
      <c r="H2605" t="s">
        <v>192</v>
      </c>
      <c r="J2605" s="23">
        <v>557006500186</v>
      </c>
      <c r="K2605">
        <v>805</v>
      </c>
      <c r="L2605" t="s">
        <v>4331</v>
      </c>
      <c r="M2605">
        <v>201712</v>
      </c>
      <c r="O2605">
        <v>0</v>
      </c>
      <c r="P2605" t="s">
        <v>63</v>
      </c>
      <c r="Q2605" t="s">
        <v>124</v>
      </c>
      <c r="S2605">
        <v>0</v>
      </c>
      <c r="V2605" s="22">
        <v>10922.55</v>
      </c>
    </row>
    <row r="2606" spans="1:22" x14ac:dyDescent="0.3">
      <c r="A2606" t="s">
        <v>4332</v>
      </c>
      <c r="E2606" t="s">
        <v>4333</v>
      </c>
      <c r="H2606" t="s">
        <v>127</v>
      </c>
      <c r="J2606" s="23">
        <v>457008900168</v>
      </c>
      <c r="K2606">
        <v>780</v>
      </c>
      <c r="L2606" t="s">
        <v>4334</v>
      </c>
      <c r="M2606">
        <v>201612</v>
      </c>
      <c r="O2606">
        <v>0</v>
      </c>
      <c r="P2606" t="s">
        <v>85</v>
      </c>
      <c r="Q2606">
        <v>20310</v>
      </c>
      <c r="S2606">
        <v>0</v>
      </c>
      <c r="V2606" s="22">
        <v>139013.72</v>
      </c>
    </row>
    <row r="2607" spans="1:22" x14ac:dyDescent="0.3">
      <c r="A2607" t="s">
        <v>4335</v>
      </c>
      <c r="E2607" t="s">
        <v>2218</v>
      </c>
      <c r="H2607" t="s">
        <v>139</v>
      </c>
      <c r="J2607" s="23">
        <v>557008600182</v>
      </c>
      <c r="K2607">
        <v>780</v>
      </c>
      <c r="L2607" t="s">
        <v>4336</v>
      </c>
      <c r="M2607">
        <v>201712</v>
      </c>
      <c r="O2607">
        <v>0</v>
      </c>
      <c r="P2607" t="s">
        <v>82</v>
      </c>
      <c r="Q2607" t="s">
        <v>124</v>
      </c>
      <c r="S2607">
        <v>0</v>
      </c>
      <c r="V2607" s="22">
        <v>5372.08</v>
      </c>
    </row>
    <row r="2608" spans="1:22" x14ac:dyDescent="0.3">
      <c r="A2608" t="s">
        <v>4337</v>
      </c>
      <c r="E2608" t="s">
        <v>4338</v>
      </c>
      <c r="J2608" s="23">
        <v>458004000001</v>
      </c>
      <c r="K2608">
        <v>2000</v>
      </c>
      <c r="L2608" t="s">
        <v>4339</v>
      </c>
      <c r="M2608">
        <v>200008</v>
      </c>
      <c r="O2608">
        <v>0</v>
      </c>
      <c r="P2608" t="s">
        <v>16</v>
      </c>
      <c r="Q2608">
        <v>20310</v>
      </c>
      <c r="S2608" s="101">
        <v>33200</v>
      </c>
      <c r="U2608" t="s">
        <v>317</v>
      </c>
      <c r="V2608" s="22">
        <v>1282117.45</v>
      </c>
    </row>
    <row r="2609" spans="1:22" x14ac:dyDescent="0.3">
      <c r="A2609" t="s">
        <v>4337</v>
      </c>
      <c r="J2609" s="23">
        <v>458004000001</v>
      </c>
      <c r="K2609">
        <v>2007</v>
      </c>
      <c r="L2609" t="s">
        <v>4340</v>
      </c>
      <c r="M2609">
        <v>200711</v>
      </c>
      <c r="O2609">
        <v>0</v>
      </c>
      <c r="P2609" t="s">
        <v>16</v>
      </c>
      <c r="Q2609">
        <v>20310</v>
      </c>
      <c r="S2609">
        <v>0</v>
      </c>
      <c r="V2609" s="22">
        <v>88082.7</v>
      </c>
    </row>
    <row r="2610" spans="1:22" x14ac:dyDescent="0.3">
      <c r="A2610" t="s">
        <v>4337</v>
      </c>
      <c r="J2610" s="23">
        <v>458004000001</v>
      </c>
      <c r="K2610">
        <v>2015</v>
      </c>
      <c r="L2610" t="s">
        <v>4341</v>
      </c>
      <c r="M2610">
        <v>201508</v>
      </c>
      <c r="O2610">
        <v>0</v>
      </c>
      <c r="P2610" t="s">
        <v>16</v>
      </c>
      <c r="Q2610">
        <v>20310</v>
      </c>
      <c r="S2610">
        <v>0</v>
      </c>
      <c r="V2610" s="22">
        <v>80793.509999999995</v>
      </c>
    </row>
    <row r="2611" spans="1:22" x14ac:dyDescent="0.3">
      <c r="A2611" t="s">
        <v>4337</v>
      </c>
      <c r="E2611" t="s">
        <v>4342</v>
      </c>
      <c r="J2611" s="23">
        <v>558004000001</v>
      </c>
      <c r="K2611">
        <v>2000</v>
      </c>
      <c r="L2611" t="s">
        <v>4343</v>
      </c>
      <c r="M2611">
        <v>200008</v>
      </c>
      <c r="O2611">
        <v>0</v>
      </c>
      <c r="P2611" t="s">
        <v>16</v>
      </c>
      <c r="Q2611" t="s">
        <v>124</v>
      </c>
      <c r="S2611" s="101">
        <v>33200</v>
      </c>
      <c r="U2611" t="s">
        <v>317</v>
      </c>
      <c r="V2611" s="22">
        <v>774593</v>
      </c>
    </row>
    <row r="2612" spans="1:22" x14ac:dyDescent="0.3">
      <c r="A2612" t="s">
        <v>4337</v>
      </c>
      <c r="J2612" s="23">
        <v>558004000001</v>
      </c>
      <c r="K2612">
        <v>2007</v>
      </c>
      <c r="L2612" t="s">
        <v>4344</v>
      </c>
      <c r="M2612">
        <v>200711</v>
      </c>
      <c r="O2612">
        <v>0</v>
      </c>
      <c r="P2612" t="s">
        <v>16</v>
      </c>
      <c r="Q2612" t="s">
        <v>124</v>
      </c>
      <c r="S2612">
        <v>0</v>
      </c>
      <c r="V2612" s="22">
        <v>53215</v>
      </c>
    </row>
    <row r="2613" spans="1:22" x14ac:dyDescent="0.3">
      <c r="A2613" t="s">
        <v>4337</v>
      </c>
      <c r="J2613" s="23">
        <v>558004000001</v>
      </c>
      <c r="K2613">
        <v>2015</v>
      </c>
      <c r="L2613" t="s">
        <v>4345</v>
      </c>
      <c r="M2613">
        <v>201508</v>
      </c>
      <c r="O2613">
        <v>0</v>
      </c>
      <c r="P2613" t="s">
        <v>16</v>
      </c>
      <c r="Q2613" t="s">
        <v>124</v>
      </c>
      <c r="S2613">
        <v>0</v>
      </c>
      <c r="V2613" s="22">
        <v>48891.09</v>
      </c>
    </row>
    <row r="2614" spans="1:22" x14ac:dyDescent="0.3">
      <c r="A2614" t="s">
        <v>4346</v>
      </c>
      <c r="E2614" t="s">
        <v>4347</v>
      </c>
      <c r="H2614" t="s">
        <v>932</v>
      </c>
      <c r="J2614" s="23">
        <v>453004000001</v>
      </c>
      <c r="K2614">
        <v>910</v>
      </c>
      <c r="L2614" t="s">
        <v>4348</v>
      </c>
      <c r="M2614">
        <v>200205</v>
      </c>
      <c r="O2614">
        <v>0</v>
      </c>
      <c r="P2614" t="s">
        <v>16</v>
      </c>
      <c r="Q2614">
        <v>20310</v>
      </c>
      <c r="S2614">
        <v>0</v>
      </c>
      <c r="V2614" s="22">
        <v>305349.57</v>
      </c>
    </row>
    <row r="2615" spans="1:22" x14ac:dyDescent="0.3">
      <c r="A2615" t="s">
        <v>4346</v>
      </c>
      <c r="E2615" t="s">
        <v>4347</v>
      </c>
      <c r="H2615" t="s">
        <v>932</v>
      </c>
      <c r="J2615" s="23">
        <v>553004000001</v>
      </c>
      <c r="K2615">
        <v>910</v>
      </c>
      <c r="L2615" t="s">
        <v>4349</v>
      </c>
      <c r="M2615">
        <v>200205</v>
      </c>
      <c r="O2615">
        <v>0</v>
      </c>
      <c r="P2615" t="s">
        <v>16</v>
      </c>
      <c r="Q2615" t="s">
        <v>124</v>
      </c>
      <c r="S2615">
        <v>0</v>
      </c>
      <c r="V2615" s="22">
        <v>184477</v>
      </c>
    </row>
    <row r="2616" spans="1:22" x14ac:dyDescent="0.3">
      <c r="A2616" t="s">
        <v>4346</v>
      </c>
      <c r="E2616" t="s">
        <v>4347</v>
      </c>
      <c r="J2616" s="23">
        <v>553004000504</v>
      </c>
      <c r="K2616">
        <v>910</v>
      </c>
      <c r="L2616" t="s">
        <v>4350</v>
      </c>
      <c r="M2616">
        <v>201701</v>
      </c>
      <c r="O2616">
        <v>0</v>
      </c>
      <c r="P2616" t="s">
        <v>16</v>
      </c>
      <c r="Q2616" t="s">
        <v>124</v>
      </c>
      <c r="S2616">
        <v>0</v>
      </c>
      <c r="V2616" s="22">
        <v>152606.56</v>
      </c>
    </row>
    <row r="2617" spans="1:22" x14ac:dyDescent="0.3">
      <c r="A2617" t="s">
        <v>4351</v>
      </c>
      <c r="E2617" t="s">
        <v>4347</v>
      </c>
      <c r="H2617" t="s">
        <v>932</v>
      </c>
      <c r="J2617" s="23">
        <v>453004000002</v>
      </c>
      <c r="K2617">
        <v>910</v>
      </c>
      <c r="L2617" t="s">
        <v>4352</v>
      </c>
      <c r="M2617">
        <v>200205</v>
      </c>
      <c r="O2617">
        <v>0</v>
      </c>
      <c r="P2617" t="s">
        <v>16</v>
      </c>
      <c r="Q2617">
        <v>20310</v>
      </c>
      <c r="S2617">
        <v>0</v>
      </c>
      <c r="V2617" s="22">
        <v>299250.48</v>
      </c>
    </row>
    <row r="2618" spans="1:22" x14ac:dyDescent="0.3">
      <c r="A2618" t="s">
        <v>4351</v>
      </c>
      <c r="E2618" t="s">
        <v>4347</v>
      </c>
      <c r="H2618" t="s">
        <v>932</v>
      </c>
      <c r="J2618" s="23">
        <v>553004000002</v>
      </c>
      <c r="K2618">
        <v>910</v>
      </c>
      <c r="L2618" t="s">
        <v>4353</v>
      </c>
      <c r="M2618">
        <v>200205</v>
      </c>
      <c r="O2618">
        <v>0</v>
      </c>
      <c r="P2618" t="s">
        <v>16</v>
      </c>
      <c r="Q2618" t="s">
        <v>124</v>
      </c>
      <c r="S2618">
        <v>0</v>
      </c>
      <c r="V2618" s="22">
        <v>180792</v>
      </c>
    </row>
    <row r="2619" spans="1:22" x14ac:dyDescent="0.3">
      <c r="A2619" t="s">
        <v>4354</v>
      </c>
      <c r="E2619" t="s">
        <v>4347</v>
      </c>
      <c r="H2619" t="s">
        <v>932</v>
      </c>
      <c r="J2619" s="23">
        <v>453004000002</v>
      </c>
      <c r="K2619">
        <v>780</v>
      </c>
      <c r="L2619" t="s">
        <v>4355</v>
      </c>
      <c r="M2619">
        <v>200212</v>
      </c>
      <c r="O2619">
        <v>0</v>
      </c>
      <c r="P2619" t="s">
        <v>16</v>
      </c>
      <c r="Q2619">
        <v>20310</v>
      </c>
      <c r="S2619">
        <v>0</v>
      </c>
      <c r="V2619" s="22">
        <v>8525.42</v>
      </c>
    </row>
    <row r="2620" spans="1:22" x14ac:dyDescent="0.3">
      <c r="A2620" t="s">
        <v>4354</v>
      </c>
      <c r="E2620" t="s">
        <v>4347</v>
      </c>
      <c r="H2620" t="s">
        <v>932</v>
      </c>
      <c r="J2620" s="23">
        <v>553004000002</v>
      </c>
      <c r="K2620">
        <v>780</v>
      </c>
      <c r="L2620" t="s">
        <v>4356</v>
      </c>
      <c r="M2620">
        <v>200212</v>
      </c>
      <c r="O2620">
        <v>0</v>
      </c>
      <c r="P2620" t="s">
        <v>16</v>
      </c>
      <c r="Q2620" t="s">
        <v>124</v>
      </c>
      <c r="S2620">
        <v>0</v>
      </c>
      <c r="V2620" s="22">
        <v>5151</v>
      </c>
    </row>
    <row r="2621" spans="1:22" x14ac:dyDescent="0.3">
      <c r="A2621" t="s">
        <v>4357</v>
      </c>
      <c r="E2621" t="s">
        <v>4347</v>
      </c>
      <c r="J2621" s="23">
        <v>553004000505</v>
      </c>
      <c r="K2621">
        <v>910</v>
      </c>
      <c r="L2621" t="s">
        <v>4358</v>
      </c>
      <c r="M2621">
        <v>201701</v>
      </c>
      <c r="O2621">
        <v>0</v>
      </c>
      <c r="P2621" t="s">
        <v>16</v>
      </c>
      <c r="Q2621" t="s">
        <v>124</v>
      </c>
      <c r="S2621">
        <v>0</v>
      </c>
      <c r="V2621" s="22">
        <v>152606.56</v>
      </c>
    </row>
    <row r="2622" spans="1:22" x14ac:dyDescent="0.3">
      <c r="A2622" t="s">
        <v>4359</v>
      </c>
      <c r="E2622" t="s">
        <v>4347</v>
      </c>
      <c r="H2622" t="s">
        <v>932</v>
      </c>
      <c r="J2622" s="23">
        <v>453004000003</v>
      </c>
      <c r="K2622">
        <v>910</v>
      </c>
      <c r="L2622" t="s">
        <v>4360</v>
      </c>
      <c r="M2622">
        <v>200205</v>
      </c>
      <c r="O2622">
        <v>0</v>
      </c>
      <c r="P2622" t="s">
        <v>16</v>
      </c>
      <c r="Q2622">
        <v>20310</v>
      </c>
      <c r="S2622">
        <v>0</v>
      </c>
      <c r="V2622" s="22">
        <v>391630.04</v>
      </c>
    </row>
    <row r="2623" spans="1:22" x14ac:dyDescent="0.3">
      <c r="A2623" t="s">
        <v>4359</v>
      </c>
      <c r="E2623" t="s">
        <v>4347</v>
      </c>
      <c r="H2623" t="s">
        <v>932</v>
      </c>
      <c r="J2623" s="23">
        <v>553004000003</v>
      </c>
      <c r="K2623">
        <v>910</v>
      </c>
      <c r="L2623" t="s">
        <v>4361</v>
      </c>
      <c r="M2623">
        <v>200205</v>
      </c>
      <c r="O2623">
        <v>0</v>
      </c>
      <c r="P2623" t="s">
        <v>16</v>
      </c>
      <c r="Q2623" t="s">
        <v>124</v>
      </c>
      <c r="S2623">
        <v>0</v>
      </c>
      <c r="V2623" s="22">
        <v>236604</v>
      </c>
    </row>
    <row r="2624" spans="1:22" x14ac:dyDescent="0.3">
      <c r="A2624" t="s">
        <v>4359</v>
      </c>
      <c r="E2624" t="s">
        <v>4347</v>
      </c>
      <c r="J2624" s="23">
        <v>553004000506</v>
      </c>
      <c r="K2624">
        <v>910</v>
      </c>
      <c r="L2624" t="s">
        <v>4362</v>
      </c>
      <c r="M2624">
        <v>201701</v>
      </c>
      <c r="O2624">
        <v>0</v>
      </c>
      <c r="P2624" t="s">
        <v>16</v>
      </c>
      <c r="Q2624" t="s">
        <v>124</v>
      </c>
      <c r="S2624">
        <v>0</v>
      </c>
      <c r="V2624" s="22">
        <v>152606.56</v>
      </c>
    </row>
    <row r="2625" spans="1:22" x14ac:dyDescent="0.3">
      <c r="A2625" t="s">
        <v>4363</v>
      </c>
      <c r="E2625" t="s">
        <v>4364</v>
      </c>
      <c r="H2625" t="s">
        <v>932</v>
      </c>
      <c r="J2625" s="23">
        <v>453004000004</v>
      </c>
      <c r="K2625">
        <v>910</v>
      </c>
      <c r="L2625" t="s">
        <v>4365</v>
      </c>
      <c r="M2625">
        <v>200205</v>
      </c>
      <c r="O2625">
        <v>0</v>
      </c>
      <c r="P2625" t="s">
        <v>16</v>
      </c>
      <c r="Q2625">
        <v>20310</v>
      </c>
      <c r="S2625">
        <v>0</v>
      </c>
      <c r="V2625" s="22">
        <v>1324091.42</v>
      </c>
    </row>
    <row r="2626" spans="1:22" x14ac:dyDescent="0.3">
      <c r="A2626" t="s">
        <v>4366</v>
      </c>
      <c r="E2626" t="s">
        <v>4364</v>
      </c>
      <c r="H2626" t="s">
        <v>225</v>
      </c>
      <c r="J2626" s="23">
        <v>453004000592</v>
      </c>
      <c r="K2626">
        <v>910</v>
      </c>
      <c r="L2626" t="s">
        <v>4367</v>
      </c>
      <c r="M2626">
        <v>201609</v>
      </c>
      <c r="O2626">
        <v>0</v>
      </c>
      <c r="P2626" t="s">
        <v>16</v>
      </c>
      <c r="Q2626">
        <v>20310</v>
      </c>
      <c r="S2626">
        <v>0</v>
      </c>
      <c r="V2626" s="22">
        <v>50212.2</v>
      </c>
    </row>
    <row r="2627" spans="1:22" x14ac:dyDescent="0.3">
      <c r="A2627" t="s">
        <v>4363</v>
      </c>
      <c r="E2627" t="s">
        <v>4364</v>
      </c>
      <c r="H2627" t="s">
        <v>932</v>
      </c>
      <c r="J2627" s="23">
        <v>553004000004</v>
      </c>
      <c r="K2627">
        <v>910</v>
      </c>
      <c r="L2627" t="s">
        <v>4368</v>
      </c>
      <c r="M2627">
        <v>200205</v>
      </c>
      <c r="O2627">
        <v>0</v>
      </c>
      <c r="P2627" t="s">
        <v>16</v>
      </c>
      <c r="Q2627" t="s">
        <v>124</v>
      </c>
      <c r="S2627">
        <v>0</v>
      </c>
      <c r="V2627" s="22">
        <v>799952</v>
      </c>
    </row>
    <row r="2628" spans="1:22" x14ac:dyDescent="0.3">
      <c r="A2628" t="s">
        <v>4363</v>
      </c>
      <c r="E2628" t="s">
        <v>4364</v>
      </c>
      <c r="J2628" s="23">
        <v>553004000507</v>
      </c>
      <c r="K2628">
        <v>910</v>
      </c>
      <c r="L2628" t="s">
        <v>4369</v>
      </c>
      <c r="M2628">
        <v>201701</v>
      </c>
      <c r="O2628">
        <v>0</v>
      </c>
      <c r="P2628" t="s">
        <v>16</v>
      </c>
      <c r="Q2628" t="s">
        <v>124</v>
      </c>
      <c r="S2628">
        <v>0</v>
      </c>
      <c r="V2628" s="22">
        <v>152606.56</v>
      </c>
    </row>
    <row r="2629" spans="1:22" x14ac:dyDescent="0.3">
      <c r="A2629" t="s">
        <v>4366</v>
      </c>
      <c r="E2629" t="s">
        <v>4364</v>
      </c>
      <c r="H2629" t="s">
        <v>225</v>
      </c>
      <c r="J2629" s="23">
        <v>553004000592</v>
      </c>
      <c r="K2629">
        <v>910</v>
      </c>
      <c r="L2629" t="s">
        <v>4370</v>
      </c>
      <c r="M2629">
        <v>201609</v>
      </c>
      <c r="O2629">
        <v>0</v>
      </c>
      <c r="P2629" t="s">
        <v>16</v>
      </c>
      <c r="Q2629" t="s">
        <v>124</v>
      </c>
      <c r="S2629">
        <v>0</v>
      </c>
      <c r="V2629" s="22">
        <v>30385.24</v>
      </c>
    </row>
    <row r="2630" spans="1:22" x14ac:dyDescent="0.3">
      <c r="A2630" t="s">
        <v>4371</v>
      </c>
      <c r="E2630" t="s">
        <v>4372</v>
      </c>
      <c r="H2630" t="s">
        <v>932</v>
      </c>
      <c r="J2630" s="23">
        <v>453004000006</v>
      </c>
      <c r="K2630">
        <v>910</v>
      </c>
      <c r="L2630" t="s">
        <v>4373</v>
      </c>
      <c r="M2630">
        <v>200205</v>
      </c>
      <c r="O2630">
        <v>0</v>
      </c>
      <c r="P2630" t="s">
        <v>16</v>
      </c>
      <c r="Q2630">
        <v>20310</v>
      </c>
      <c r="S2630">
        <v>0</v>
      </c>
      <c r="V2630" s="22">
        <v>500626.65</v>
      </c>
    </row>
    <row r="2631" spans="1:22" x14ac:dyDescent="0.3">
      <c r="A2631" t="s">
        <v>4374</v>
      </c>
      <c r="E2631" t="s">
        <v>4364</v>
      </c>
      <c r="H2631" t="s">
        <v>225</v>
      </c>
      <c r="J2631" s="23">
        <v>453004000593</v>
      </c>
      <c r="K2631">
        <v>910</v>
      </c>
      <c r="L2631" t="s">
        <v>4375</v>
      </c>
      <c r="M2631">
        <v>201609</v>
      </c>
      <c r="O2631">
        <v>0</v>
      </c>
      <c r="P2631" t="s">
        <v>16</v>
      </c>
      <c r="Q2631">
        <v>20310</v>
      </c>
      <c r="S2631">
        <v>0</v>
      </c>
      <c r="V2631" s="22">
        <v>50212.2</v>
      </c>
    </row>
    <row r="2632" spans="1:22" x14ac:dyDescent="0.3">
      <c r="A2632" t="s">
        <v>4371</v>
      </c>
      <c r="E2632" t="s">
        <v>4372</v>
      </c>
      <c r="H2632" t="s">
        <v>932</v>
      </c>
      <c r="J2632" s="23">
        <v>553004000006</v>
      </c>
      <c r="K2632">
        <v>910</v>
      </c>
      <c r="L2632" t="s">
        <v>4376</v>
      </c>
      <c r="M2632">
        <v>200205</v>
      </c>
      <c r="O2632">
        <v>0</v>
      </c>
      <c r="P2632" t="s">
        <v>16</v>
      </c>
      <c r="Q2632" t="s">
        <v>124</v>
      </c>
      <c r="S2632">
        <v>0</v>
      </c>
      <c r="V2632" s="22">
        <v>302455</v>
      </c>
    </row>
    <row r="2633" spans="1:22" x14ac:dyDescent="0.3">
      <c r="A2633" t="s">
        <v>4371</v>
      </c>
      <c r="E2633" t="s">
        <v>4372</v>
      </c>
      <c r="J2633" s="23">
        <v>553004000508</v>
      </c>
      <c r="K2633">
        <v>910</v>
      </c>
      <c r="L2633" t="s">
        <v>4377</v>
      </c>
      <c r="M2633">
        <v>201701</v>
      </c>
      <c r="O2633">
        <v>0</v>
      </c>
      <c r="P2633" t="s">
        <v>16</v>
      </c>
      <c r="Q2633" t="s">
        <v>124</v>
      </c>
      <c r="S2633">
        <v>0</v>
      </c>
      <c r="V2633" s="22">
        <v>152606.56</v>
      </c>
    </row>
    <row r="2634" spans="1:22" x14ac:dyDescent="0.3">
      <c r="A2634" t="s">
        <v>4374</v>
      </c>
      <c r="E2634" t="s">
        <v>4364</v>
      </c>
      <c r="H2634" t="s">
        <v>225</v>
      </c>
      <c r="J2634" s="23">
        <v>553004000593</v>
      </c>
      <c r="K2634">
        <v>910</v>
      </c>
      <c r="L2634" t="s">
        <v>4378</v>
      </c>
      <c r="M2634">
        <v>201609</v>
      </c>
      <c r="O2634">
        <v>0</v>
      </c>
      <c r="P2634" t="s">
        <v>16</v>
      </c>
      <c r="Q2634" t="s">
        <v>124</v>
      </c>
      <c r="S2634">
        <v>0</v>
      </c>
      <c r="V2634" s="22">
        <v>30385.24</v>
      </c>
    </row>
    <row r="2635" spans="1:22" x14ac:dyDescent="0.3">
      <c r="A2635" t="s">
        <v>4379</v>
      </c>
      <c r="E2635" t="s">
        <v>4372</v>
      </c>
      <c r="H2635" t="s">
        <v>932</v>
      </c>
      <c r="J2635" s="23">
        <v>453004000007</v>
      </c>
      <c r="K2635">
        <v>910</v>
      </c>
      <c r="L2635" t="s">
        <v>4380</v>
      </c>
      <c r="M2635">
        <v>200205</v>
      </c>
      <c r="O2635">
        <v>0</v>
      </c>
      <c r="P2635" t="s">
        <v>16</v>
      </c>
      <c r="Q2635">
        <v>20310</v>
      </c>
      <c r="S2635">
        <v>0</v>
      </c>
      <c r="V2635" s="22">
        <v>612979.74</v>
      </c>
    </row>
    <row r="2636" spans="1:22" x14ac:dyDescent="0.3">
      <c r="A2636" t="s">
        <v>4381</v>
      </c>
      <c r="E2636" t="s">
        <v>4364</v>
      </c>
      <c r="H2636" t="s">
        <v>225</v>
      </c>
      <c r="J2636" s="23">
        <v>453004000594</v>
      </c>
      <c r="K2636">
        <v>910</v>
      </c>
      <c r="L2636" t="s">
        <v>4382</v>
      </c>
      <c r="M2636">
        <v>201609</v>
      </c>
      <c r="O2636">
        <v>0</v>
      </c>
      <c r="P2636" t="s">
        <v>16</v>
      </c>
      <c r="Q2636">
        <v>20310</v>
      </c>
      <c r="S2636">
        <v>0</v>
      </c>
      <c r="V2636" s="22">
        <v>51733.78</v>
      </c>
    </row>
    <row r="2637" spans="1:22" x14ac:dyDescent="0.3">
      <c r="A2637" t="s">
        <v>4379</v>
      </c>
      <c r="E2637" t="s">
        <v>4372</v>
      </c>
      <c r="H2637" t="s">
        <v>932</v>
      </c>
      <c r="J2637" s="23">
        <v>553004000007</v>
      </c>
      <c r="K2637">
        <v>910</v>
      </c>
      <c r="L2637" t="s">
        <v>4383</v>
      </c>
      <c r="M2637">
        <v>200205</v>
      </c>
      <c r="O2637">
        <v>0</v>
      </c>
      <c r="P2637" t="s">
        <v>16</v>
      </c>
      <c r="Q2637" t="s">
        <v>124</v>
      </c>
      <c r="S2637">
        <v>0</v>
      </c>
      <c r="V2637" s="22">
        <v>370333</v>
      </c>
    </row>
    <row r="2638" spans="1:22" x14ac:dyDescent="0.3">
      <c r="A2638" t="s">
        <v>4379</v>
      </c>
      <c r="E2638" t="s">
        <v>4372</v>
      </c>
      <c r="J2638" s="23">
        <v>553004000509</v>
      </c>
      <c r="K2638">
        <v>910</v>
      </c>
      <c r="L2638" t="s">
        <v>4384</v>
      </c>
      <c r="M2638">
        <v>201701</v>
      </c>
      <c r="O2638">
        <v>0</v>
      </c>
      <c r="P2638" t="s">
        <v>16</v>
      </c>
      <c r="Q2638" t="s">
        <v>124</v>
      </c>
      <c r="S2638">
        <v>0</v>
      </c>
      <c r="V2638" s="22">
        <v>160575.56</v>
      </c>
    </row>
    <row r="2639" spans="1:22" x14ac:dyDescent="0.3">
      <c r="A2639" t="s">
        <v>4381</v>
      </c>
      <c r="E2639" t="s">
        <v>4364</v>
      </c>
      <c r="H2639" t="s">
        <v>225</v>
      </c>
      <c r="J2639" s="23">
        <v>553004000594</v>
      </c>
      <c r="K2639">
        <v>910</v>
      </c>
      <c r="L2639" t="s">
        <v>4385</v>
      </c>
      <c r="M2639">
        <v>201609</v>
      </c>
      <c r="O2639">
        <v>0</v>
      </c>
      <c r="P2639" t="s">
        <v>16</v>
      </c>
      <c r="Q2639" t="s">
        <v>124</v>
      </c>
      <c r="S2639">
        <v>0</v>
      </c>
      <c r="V2639" s="22">
        <v>31305.98</v>
      </c>
    </row>
    <row r="2640" spans="1:22" x14ac:dyDescent="0.3">
      <c r="A2640" t="s">
        <v>4386</v>
      </c>
      <c r="J2640" s="23">
        <v>455004020345</v>
      </c>
      <c r="K2640">
        <v>2000</v>
      </c>
      <c r="L2640" t="s">
        <v>4387</v>
      </c>
      <c r="M2640">
        <v>200008</v>
      </c>
      <c r="O2640">
        <v>0</v>
      </c>
      <c r="P2640" t="s">
        <v>16</v>
      </c>
      <c r="Q2640">
        <v>20310</v>
      </c>
      <c r="S2640">
        <v>1</v>
      </c>
      <c r="U2640" t="s">
        <v>132</v>
      </c>
      <c r="V2640" s="22">
        <v>23108.7</v>
      </c>
    </row>
    <row r="2641" spans="1:22" x14ac:dyDescent="0.3">
      <c r="A2641" t="s">
        <v>4386</v>
      </c>
      <c r="J2641" s="23">
        <v>555004020345</v>
      </c>
      <c r="K2641">
        <v>2000</v>
      </c>
      <c r="L2641" t="s">
        <v>4388</v>
      </c>
      <c r="M2641">
        <v>200008</v>
      </c>
      <c r="O2641">
        <v>0</v>
      </c>
      <c r="P2641" t="s">
        <v>16</v>
      </c>
      <c r="Q2641" t="s">
        <v>124</v>
      </c>
      <c r="S2641">
        <v>0</v>
      </c>
      <c r="V2641" s="22">
        <v>13961</v>
      </c>
    </row>
    <row r="2642" spans="1:22" x14ac:dyDescent="0.3">
      <c r="A2642" t="s">
        <v>4389</v>
      </c>
      <c r="E2642" t="s">
        <v>4390</v>
      </c>
      <c r="J2642" s="23">
        <v>455004020348</v>
      </c>
      <c r="K2642">
        <v>2000</v>
      </c>
      <c r="L2642" t="s">
        <v>4391</v>
      </c>
      <c r="M2642">
        <v>200008</v>
      </c>
      <c r="O2642">
        <v>0</v>
      </c>
      <c r="P2642" t="s">
        <v>16</v>
      </c>
      <c r="Q2642">
        <v>20310</v>
      </c>
      <c r="S2642">
        <v>1</v>
      </c>
      <c r="U2642" t="s">
        <v>132</v>
      </c>
      <c r="V2642" s="22">
        <v>23108.76</v>
      </c>
    </row>
    <row r="2643" spans="1:22" x14ac:dyDescent="0.3">
      <c r="A2643" t="s">
        <v>4389</v>
      </c>
      <c r="E2643" t="s">
        <v>4390</v>
      </c>
      <c r="J2643" s="23">
        <v>555004020348</v>
      </c>
      <c r="K2643">
        <v>2000</v>
      </c>
      <c r="L2643" t="s">
        <v>4392</v>
      </c>
      <c r="M2643">
        <v>200008</v>
      </c>
      <c r="O2643">
        <v>0</v>
      </c>
      <c r="P2643" t="s">
        <v>16</v>
      </c>
      <c r="Q2643" t="s">
        <v>124</v>
      </c>
      <c r="S2643">
        <v>0</v>
      </c>
      <c r="V2643" s="22">
        <v>13961</v>
      </c>
    </row>
    <row r="2644" spans="1:22" x14ac:dyDescent="0.3">
      <c r="A2644" t="s">
        <v>4393</v>
      </c>
      <c r="J2644" s="23">
        <v>451004000001</v>
      </c>
      <c r="K2644">
        <v>2000</v>
      </c>
      <c r="L2644" t="s">
        <v>4394</v>
      </c>
      <c r="M2644">
        <v>200008</v>
      </c>
      <c r="O2644">
        <v>0</v>
      </c>
      <c r="P2644" t="s">
        <v>16</v>
      </c>
      <c r="Q2644">
        <v>20310</v>
      </c>
      <c r="S2644">
        <v>0</v>
      </c>
      <c r="U2644" t="s">
        <v>132</v>
      </c>
      <c r="V2644" s="22">
        <v>1011020.92</v>
      </c>
    </row>
    <row r="2645" spans="1:22" x14ac:dyDescent="0.3">
      <c r="A2645" t="s">
        <v>4393</v>
      </c>
      <c r="E2645" t="s">
        <v>932</v>
      </c>
      <c r="J2645" s="23">
        <v>551004000001</v>
      </c>
      <c r="K2645">
        <v>2000</v>
      </c>
      <c r="L2645" t="s">
        <v>4395</v>
      </c>
      <c r="M2645">
        <v>200008</v>
      </c>
      <c r="O2645">
        <v>0</v>
      </c>
      <c r="P2645" t="s">
        <v>16</v>
      </c>
      <c r="Q2645" t="s">
        <v>124</v>
      </c>
      <c r="S2645">
        <v>0</v>
      </c>
      <c r="U2645" t="s">
        <v>132</v>
      </c>
      <c r="V2645" s="22">
        <v>610810</v>
      </c>
    </row>
    <row r="2646" spans="1:22" x14ac:dyDescent="0.3">
      <c r="A2646" t="s">
        <v>4396</v>
      </c>
      <c r="E2646" t="s">
        <v>4397</v>
      </c>
      <c r="J2646" s="23">
        <v>455004030345</v>
      </c>
      <c r="K2646">
        <v>2000</v>
      </c>
      <c r="L2646" t="s">
        <v>4398</v>
      </c>
      <c r="M2646">
        <v>200008</v>
      </c>
      <c r="O2646">
        <v>0</v>
      </c>
      <c r="P2646" t="s">
        <v>16</v>
      </c>
      <c r="Q2646">
        <v>20310</v>
      </c>
      <c r="S2646">
        <v>1</v>
      </c>
      <c r="U2646" t="s">
        <v>132</v>
      </c>
      <c r="V2646" s="22">
        <v>3786.85</v>
      </c>
    </row>
    <row r="2647" spans="1:22" x14ac:dyDescent="0.3">
      <c r="A2647" t="s">
        <v>4396</v>
      </c>
      <c r="E2647" t="s">
        <v>4397</v>
      </c>
      <c r="J2647" s="23">
        <v>555004030345</v>
      </c>
      <c r="K2647">
        <v>2000</v>
      </c>
      <c r="L2647" t="s">
        <v>4399</v>
      </c>
      <c r="M2647">
        <v>200008</v>
      </c>
      <c r="O2647">
        <v>0</v>
      </c>
      <c r="P2647" t="s">
        <v>16</v>
      </c>
      <c r="Q2647" t="s">
        <v>124</v>
      </c>
      <c r="S2647">
        <v>1</v>
      </c>
      <c r="U2647" t="s">
        <v>159</v>
      </c>
      <c r="V2647" s="22">
        <v>2288</v>
      </c>
    </row>
    <row r="2648" spans="1:22" x14ac:dyDescent="0.3">
      <c r="A2648" t="s">
        <v>4400</v>
      </c>
      <c r="E2648" t="s">
        <v>4390</v>
      </c>
      <c r="J2648" s="23">
        <v>455004030348</v>
      </c>
      <c r="K2648">
        <v>2000</v>
      </c>
      <c r="L2648" t="s">
        <v>4401</v>
      </c>
      <c r="M2648">
        <v>200008</v>
      </c>
      <c r="O2648">
        <v>0</v>
      </c>
      <c r="P2648" t="s">
        <v>16</v>
      </c>
      <c r="Q2648">
        <v>20310</v>
      </c>
      <c r="S2648">
        <v>123</v>
      </c>
      <c r="U2648" t="s">
        <v>132</v>
      </c>
      <c r="V2648" s="22">
        <v>3786.9</v>
      </c>
    </row>
    <row r="2649" spans="1:22" x14ac:dyDescent="0.3">
      <c r="A2649" t="s">
        <v>4400</v>
      </c>
      <c r="E2649" t="s">
        <v>4390</v>
      </c>
      <c r="J2649" s="23">
        <v>555004030348</v>
      </c>
      <c r="K2649">
        <v>2000</v>
      </c>
      <c r="L2649" t="s">
        <v>4402</v>
      </c>
      <c r="M2649">
        <v>200008</v>
      </c>
      <c r="O2649">
        <v>0</v>
      </c>
      <c r="P2649" t="s">
        <v>16</v>
      </c>
      <c r="Q2649" t="s">
        <v>124</v>
      </c>
      <c r="S2649">
        <v>0</v>
      </c>
      <c r="V2649" s="22">
        <v>2288</v>
      </c>
    </row>
    <row r="2650" spans="1:22" x14ac:dyDescent="0.3">
      <c r="A2650" t="s">
        <v>4403</v>
      </c>
      <c r="J2650" s="23">
        <v>455004001000</v>
      </c>
      <c r="K2650">
        <v>2000</v>
      </c>
      <c r="L2650" t="s">
        <v>4404</v>
      </c>
      <c r="M2650">
        <v>200008</v>
      </c>
      <c r="O2650">
        <v>0</v>
      </c>
      <c r="P2650" t="s">
        <v>16</v>
      </c>
      <c r="Q2650">
        <v>20310</v>
      </c>
      <c r="S2650">
        <v>549</v>
      </c>
      <c r="U2650" t="s">
        <v>159</v>
      </c>
      <c r="V2650" s="22">
        <v>79989.06</v>
      </c>
    </row>
    <row r="2651" spans="1:22" x14ac:dyDescent="0.3">
      <c r="A2651" t="s">
        <v>4403</v>
      </c>
      <c r="J2651" s="23">
        <v>555004001000</v>
      </c>
      <c r="K2651">
        <v>2000</v>
      </c>
      <c r="L2651" t="s">
        <v>4405</v>
      </c>
      <c r="M2651">
        <v>200008</v>
      </c>
      <c r="O2651">
        <v>0</v>
      </c>
      <c r="P2651" t="s">
        <v>16</v>
      </c>
      <c r="Q2651" t="s">
        <v>124</v>
      </c>
      <c r="S2651">
        <v>549</v>
      </c>
      <c r="U2651" t="s">
        <v>159</v>
      </c>
      <c r="V2651" s="22">
        <v>48325</v>
      </c>
    </row>
    <row r="2652" spans="1:22" x14ac:dyDescent="0.3">
      <c r="A2652" t="s">
        <v>4406</v>
      </c>
      <c r="J2652" s="23">
        <v>455004001200</v>
      </c>
      <c r="K2652">
        <v>2000</v>
      </c>
      <c r="L2652" t="s">
        <v>4407</v>
      </c>
      <c r="M2652">
        <v>200008</v>
      </c>
      <c r="O2652">
        <v>0</v>
      </c>
      <c r="P2652" t="s">
        <v>16</v>
      </c>
      <c r="Q2652">
        <v>20310</v>
      </c>
      <c r="S2652" s="101">
        <v>1771</v>
      </c>
      <c r="U2652" t="s">
        <v>159</v>
      </c>
      <c r="V2652" s="22">
        <v>375556.72</v>
      </c>
    </row>
    <row r="2653" spans="1:22" x14ac:dyDescent="0.3">
      <c r="A2653" t="s">
        <v>4406</v>
      </c>
      <c r="J2653" s="23">
        <v>555004001200</v>
      </c>
      <c r="K2653">
        <v>2000</v>
      </c>
      <c r="L2653" t="s">
        <v>4408</v>
      </c>
      <c r="M2653">
        <v>200008</v>
      </c>
      <c r="O2653">
        <v>0</v>
      </c>
      <c r="P2653" t="s">
        <v>16</v>
      </c>
      <c r="Q2653" t="s">
        <v>124</v>
      </c>
      <c r="S2653" s="101">
        <v>1771</v>
      </c>
      <c r="U2653" t="s">
        <v>159</v>
      </c>
      <c r="V2653" s="22">
        <v>254946.48</v>
      </c>
    </row>
    <row r="2654" spans="1:22" x14ac:dyDescent="0.3">
      <c r="A2654" t="s">
        <v>4406</v>
      </c>
      <c r="J2654" s="23">
        <v>555004001200</v>
      </c>
      <c r="K2654">
        <v>2017</v>
      </c>
      <c r="L2654" t="s">
        <v>4409</v>
      </c>
      <c r="M2654">
        <v>201701</v>
      </c>
      <c r="O2654">
        <v>201808</v>
      </c>
      <c r="P2654" t="s">
        <v>16</v>
      </c>
      <c r="Q2654" t="s">
        <v>124</v>
      </c>
      <c r="S2654">
        <v>0</v>
      </c>
      <c r="U2654" t="s">
        <v>159</v>
      </c>
      <c r="V2654">
        <v>0</v>
      </c>
    </row>
    <row r="2655" spans="1:22" x14ac:dyDescent="0.3">
      <c r="A2655" t="s">
        <v>4410</v>
      </c>
      <c r="J2655" s="23">
        <v>455004001600</v>
      </c>
      <c r="K2655">
        <v>2000</v>
      </c>
      <c r="L2655" t="s">
        <v>4411</v>
      </c>
      <c r="M2655">
        <v>200008</v>
      </c>
      <c r="O2655">
        <v>0</v>
      </c>
      <c r="P2655" t="s">
        <v>16</v>
      </c>
      <c r="Q2655">
        <v>20310</v>
      </c>
      <c r="S2655" s="101">
        <v>22112</v>
      </c>
      <c r="U2655" t="s">
        <v>159</v>
      </c>
      <c r="V2655" s="22">
        <v>9148996.7100000009</v>
      </c>
    </row>
    <row r="2656" spans="1:22" x14ac:dyDescent="0.3">
      <c r="A2656" t="s">
        <v>4410</v>
      </c>
      <c r="J2656" s="23">
        <v>555004001600</v>
      </c>
      <c r="K2656">
        <v>2000</v>
      </c>
      <c r="L2656" t="s">
        <v>4412</v>
      </c>
      <c r="M2656">
        <v>200008</v>
      </c>
      <c r="O2656">
        <v>0</v>
      </c>
      <c r="P2656" t="s">
        <v>16</v>
      </c>
      <c r="Q2656" t="s">
        <v>124</v>
      </c>
      <c r="S2656" s="101">
        <v>22112</v>
      </c>
      <c r="U2656" t="s">
        <v>159</v>
      </c>
      <c r="V2656" s="22">
        <v>5527384</v>
      </c>
    </row>
    <row r="2657" spans="1:22" x14ac:dyDescent="0.3">
      <c r="A2657" t="s">
        <v>4413</v>
      </c>
      <c r="J2657" s="23">
        <v>455004000800</v>
      </c>
      <c r="K2657">
        <v>2000</v>
      </c>
      <c r="L2657" t="s">
        <v>4414</v>
      </c>
      <c r="M2657">
        <v>200008</v>
      </c>
      <c r="O2657">
        <v>0</v>
      </c>
      <c r="P2657" t="s">
        <v>16</v>
      </c>
      <c r="Q2657">
        <v>20310</v>
      </c>
      <c r="S2657">
        <v>856</v>
      </c>
      <c r="U2657" t="s">
        <v>159</v>
      </c>
      <c r="V2657" s="22">
        <v>166529.67000000001</v>
      </c>
    </row>
    <row r="2658" spans="1:22" x14ac:dyDescent="0.3">
      <c r="A2658" t="s">
        <v>4413</v>
      </c>
      <c r="J2658" s="23">
        <v>555004000800</v>
      </c>
      <c r="K2658">
        <v>2000</v>
      </c>
      <c r="L2658" t="s">
        <v>4415</v>
      </c>
      <c r="M2658">
        <v>200008</v>
      </c>
      <c r="O2658">
        <v>0</v>
      </c>
      <c r="P2658" t="s">
        <v>16</v>
      </c>
      <c r="Q2658" t="s">
        <v>124</v>
      </c>
      <c r="S2658">
        <v>856</v>
      </c>
      <c r="U2658" t="s">
        <v>159</v>
      </c>
      <c r="V2658" s="22">
        <v>100609</v>
      </c>
    </row>
    <row r="2659" spans="1:22" x14ac:dyDescent="0.3">
      <c r="A2659" t="s">
        <v>4416</v>
      </c>
      <c r="E2659" t="s">
        <v>931</v>
      </c>
      <c r="H2659" t="s">
        <v>932</v>
      </c>
      <c r="J2659" s="23">
        <v>450004000037</v>
      </c>
      <c r="K2659">
        <v>2000</v>
      </c>
      <c r="L2659" t="s">
        <v>4417</v>
      </c>
      <c r="M2659">
        <v>200008</v>
      </c>
      <c r="O2659">
        <v>0</v>
      </c>
      <c r="P2659" t="s">
        <v>16</v>
      </c>
      <c r="Q2659">
        <v>20310</v>
      </c>
      <c r="S2659">
        <v>0</v>
      </c>
      <c r="V2659" s="22">
        <v>19187.96</v>
      </c>
    </row>
    <row r="2660" spans="1:22" x14ac:dyDescent="0.3">
      <c r="A2660" t="s">
        <v>4416</v>
      </c>
      <c r="E2660" t="s">
        <v>931</v>
      </c>
      <c r="H2660" t="s">
        <v>932</v>
      </c>
      <c r="J2660" s="23">
        <v>550004000037</v>
      </c>
      <c r="K2660">
        <v>2000</v>
      </c>
      <c r="L2660" t="s">
        <v>4418</v>
      </c>
      <c r="M2660">
        <v>200008</v>
      </c>
      <c r="O2660">
        <v>0</v>
      </c>
      <c r="P2660" t="s">
        <v>16</v>
      </c>
      <c r="Q2660" t="s">
        <v>124</v>
      </c>
      <c r="S2660">
        <v>0</v>
      </c>
      <c r="V2660" s="22">
        <v>11592</v>
      </c>
    </row>
    <row r="2661" spans="1:22" x14ac:dyDescent="0.3">
      <c r="A2661" t="s">
        <v>4419</v>
      </c>
      <c r="E2661" t="s">
        <v>3744</v>
      </c>
      <c r="H2661" t="s">
        <v>225</v>
      </c>
      <c r="J2661" s="23">
        <v>557004000180</v>
      </c>
      <c r="K2661">
        <v>615</v>
      </c>
      <c r="L2661" t="s">
        <v>4420</v>
      </c>
      <c r="M2661">
        <v>201701</v>
      </c>
      <c r="O2661">
        <v>0</v>
      </c>
      <c r="P2661" t="s">
        <v>16</v>
      </c>
      <c r="Q2661" t="s">
        <v>124</v>
      </c>
      <c r="S2661">
        <v>0</v>
      </c>
      <c r="V2661" s="22">
        <v>98736.24</v>
      </c>
    </row>
    <row r="2662" spans="1:22" x14ac:dyDescent="0.3">
      <c r="A2662" t="s">
        <v>4421</v>
      </c>
      <c r="E2662" t="s">
        <v>4422</v>
      </c>
      <c r="H2662" t="s">
        <v>225</v>
      </c>
      <c r="J2662" s="23">
        <v>457004000088</v>
      </c>
      <c r="K2662">
        <v>780</v>
      </c>
      <c r="L2662" t="s">
        <v>4423</v>
      </c>
      <c r="M2662">
        <v>201112</v>
      </c>
      <c r="O2662">
        <v>0</v>
      </c>
      <c r="P2662" t="s">
        <v>16</v>
      </c>
      <c r="Q2662">
        <v>20310</v>
      </c>
      <c r="S2662">
        <v>0</v>
      </c>
      <c r="V2662" s="22">
        <v>39684.54</v>
      </c>
    </row>
    <row r="2663" spans="1:22" x14ac:dyDescent="0.3">
      <c r="A2663" t="s">
        <v>4421</v>
      </c>
      <c r="E2663" t="s">
        <v>4422</v>
      </c>
      <c r="H2663" t="s">
        <v>225</v>
      </c>
      <c r="J2663" s="23">
        <v>557004000088</v>
      </c>
      <c r="K2663">
        <v>780</v>
      </c>
      <c r="L2663" t="s">
        <v>4424</v>
      </c>
      <c r="M2663">
        <v>201112</v>
      </c>
      <c r="O2663">
        <v>0</v>
      </c>
      <c r="P2663" t="s">
        <v>16</v>
      </c>
      <c r="Q2663" t="s">
        <v>124</v>
      </c>
      <c r="S2663">
        <v>0</v>
      </c>
      <c r="V2663" s="22">
        <v>23973.67</v>
      </c>
    </row>
    <row r="2664" spans="1:22" x14ac:dyDescent="0.3">
      <c r="A2664" t="s">
        <v>4425</v>
      </c>
      <c r="E2664" t="s">
        <v>1068</v>
      </c>
      <c r="J2664" s="23">
        <v>453004000599</v>
      </c>
      <c r="K2664">
        <v>910</v>
      </c>
      <c r="L2664" t="s">
        <v>4426</v>
      </c>
      <c r="M2664">
        <v>201612</v>
      </c>
      <c r="O2664">
        <v>0</v>
      </c>
      <c r="P2664" t="s">
        <v>16</v>
      </c>
      <c r="Q2664">
        <v>20310</v>
      </c>
      <c r="S2664">
        <v>0</v>
      </c>
      <c r="V2664">
        <v>919.34</v>
      </c>
    </row>
    <row r="2665" spans="1:22" x14ac:dyDescent="0.3">
      <c r="A2665" t="s">
        <v>4425</v>
      </c>
      <c r="E2665" t="s">
        <v>1068</v>
      </c>
      <c r="H2665" t="s">
        <v>225</v>
      </c>
      <c r="J2665" s="23">
        <v>553004000599</v>
      </c>
      <c r="K2665">
        <v>910</v>
      </c>
      <c r="L2665" t="s">
        <v>4427</v>
      </c>
      <c r="M2665">
        <v>201612</v>
      </c>
      <c r="O2665">
        <v>0</v>
      </c>
      <c r="P2665" t="s">
        <v>16</v>
      </c>
      <c r="Q2665" t="s">
        <v>124</v>
      </c>
      <c r="S2665">
        <v>0</v>
      </c>
      <c r="V2665">
        <v>556.32000000000005</v>
      </c>
    </row>
    <row r="2666" spans="1:22" x14ac:dyDescent="0.3">
      <c r="A2666" t="s">
        <v>4428</v>
      </c>
      <c r="E2666" t="s">
        <v>4429</v>
      </c>
      <c r="H2666" t="s">
        <v>932</v>
      </c>
      <c r="J2666" s="23">
        <v>452004000110</v>
      </c>
      <c r="K2666">
        <v>752</v>
      </c>
      <c r="L2666" t="s">
        <v>4430</v>
      </c>
      <c r="M2666">
        <v>200505</v>
      </c>
      <c r="O2666">
        <v>0</v>
      </c>
      <c r="P2666" t="s">
        <v>16</v>
      </c>
      <c r="Q2666">
        <v>20310</v>
      </c>
      <c r="S2666">
        <v>0</v>
      </c>
      <c r="V2666" s="22">
        <v>12057.81</v>
      </c>
    </row>
    <row r="2667" spans="1:22" x14ac:dyDescent="0.3">
      <c r="A2667" t="s">
        <v>4428</v>
      </c>
      <c r="E2667" t="s">
        <v>4431</v>
      </c>
      <c r="H2667" t="s">
        <v>932</v>
      </c>
      <c r="J2667" s="23">
        <v>452004000110</v>
      </c>
      <c r="K2667">
        <v>761</v>
      </c>
      <c r="L2667" t="s">
        <v>4432</v>
      </c>
      <c r="M2667">
        <v>200008</v>
      </c>
      <c r="O2667">
        <v>0</v>
      </c>
      <c r="P2667" t="s">
        <v>16</v>
      </c>
      <c r="Q2667">
        <v>20310</v>
      </c>
      <c r="S2667">
        <v>0</v>
      </c>
      <c r="V2667" s="22">
        <v>29685.5</v>
      </c>
    </row>
    <row r="2668" spans="1:22" x14ac:dyDescent="0.3">
      <c r="A2668" t="s">
        <v>4428</v>
      </c>
      <c r="E2668" t="s">
        <v>4433</v>
      </c>
      <c r="H2668" t="s">
        <v>932</v>
      </c>
      <c r="J2668" s="23">
        <v>452004000110</v>
      </c>
      <c r="K2668">
        <v>763</v>
      </c>
      <c r="L2668" t="s">
        <v>4434</v>
      </c>
      <c r="M2668">
        <v>200008</v>
      </c>
      <c r="O2668">
        <v>0</v>
      </c>
      <c r="P2668" t="s">
        <v>16</v>
      </c>
      <c r="Q2668">
        <v>20310</v>
      </c>
      <c r="S2668">
        <v>0</v>
      </c>
      <c r="V2668" s="22">
        <v>18484.66</v>
      </c>
    </row>
    <row r="2669" spans="1:22" x14ac:dyDescent="0.3">
      <c r="A2669" t="s">
        <v>4428</v>
      </c>
      <c r="E2669" t="s">
        <v>225</v>
      </c>
      <c r="H2669" t="s">
        <v>932</v>
      </c>
      <c r="J2669" s="23">
        <v>552004000110</v>
      </c>
      <c r="K2669">
        <v>752</v>
      </c>
      <c r="L2669" t="s">
        <v>4435</v>
      </c>
      <c r="M2669">
        <v>200505</v>
      </c>
      <c r="O2669">
        <v>0</v>
      </c>
      <c r="P2669" t="s">
        <v>16</v>
      </c>
      <c r="Q2669" t="s">
        <v>124</v>
      </c>
      <c r="S2669">
        <v>0</v>
      </c>
      <c r="V2669" s="22">
        <v>7284</v>
      </c>
    </row>
    <row r="2670" spans="1:22" x14ac:dyDescent="0.3">
      <c r="A2670" t="s">
        <v>4428</v>
      </c>
      <c r="E2670" t="s">
        <v>4431</v>
      </c>
      <c r="H2670" t="s">
        <v>932</v>
      </c>
      <c r="J2670" s="23">
        <v>552004000110</v>
      </c>
      <c r="K2670">
        <v>761</v>
      </c>
      <c r="L2670" t="s">
        <v>4436</v>
      </c>
      <c r="M2670">
        <v>200008</v>
      </c>
      <c r="O2670">
        <v>0</v>
      </c>
      <c r="P2670" t="s">
        <v>16</v>
      </c>
      <c r="Q2670" t="s">
        <v>124</v>
      </c>
      <c r="S2670">
        <v>0</v>
      </c>
      <c r="V2670" s="22">
        <v>17935</v>
      </c>
    </row>
    <row r="2671" spans="1:22" x14ac:dyDescent="0.3">
      <c r="A2671" t="s">
        <v>4428</v>
      </c>
      <c r="E2671" t="s">
        <v>4437</v>
      </c>
      <c r="H2671" t="s">
        <v>932</v>
      </c>
      <c r="J2671" s="23">
        <v>552004000110</v>
      </c>
      <c r="K2671">
        <v>763</v>
      </c>
      <c r="L2671" t="s">
        <v>4438</v>
      </c>
      <c r="M2671">
        <v>200008</v>
      </c>
      <c r="O2671">
        <v>0</v>
      </c>
      <c r="P2671" t="s">
        <v>16</v>
      </c>
      <c r="Q2671" t="s">
        <v>124</v>
      </c>
      <c r="S2671">
        <v>0</v>
      </c>
      <c r="V2671" s="22">
        <v>11168</v>
      </c>
    </row>
    <row r="2672" spans="1:22" x14ac:dyDescent="0.3">
      <c r="A2672" t="s">
        <v>4439</v>
      </c>
      <c r="E2672" t="s">
        <v>225</v>
      </c>
      <c r="H2672" t="s">
        <v>932</v>
      </c>
      <c r="J2672" s="23">
        <v>457004000027</v>
      </c>
      <c r="K2672">
        <v>615</v>
      </c>
      <c r="L2672" t="s">
        <v>4440</v>
      </c>
      <c r="M2672">
        <v>200008</v>
      </c>
      <c r="O2672">
        <v>0</v>
      </c>
      <c r="P2672" t="s">
        <v>16</v>
      </c>
      <c r="Q2672">
        <v>20310</v>
      </c>
      <c r="S2672">
        <v>0</v>
      </c>
      <c r="V2672" s="22">
        <v>2187601.36</v>
      </c>
    </row>
    <row r="2673" spans="1:22" x14ac:dyDescent="0.3">
      <c r="A2673" t="s">
        <v>4439</v>
      </c>
      <c r="E2673" t="s">
        <v>225</v>
      </c>
      <c r="H2673" t="s">
        <v>932</v>
      </c>
      <c r="J2673" s="23">
        <v>557004000027</v>
      </c>
      <c r="K2673">
        <v>615</v>
      </c>
      <c r="L2673" t="s">
        <v>4441</v>
      </c>
      <c r="M2673">
        <v>200008</v>
      </c>
      <c r="O2673">
        <v>0</v>
      </c>
      <c r="P2673" t="s">
        <v>16</v>
      </c>
      <c r="Q2673" t="s">
        <v>124</v>
      </c>
      <c r="S2673">
        <v>0</v>
      </c>
      <c r="V2673" s="22">
        <v>1321644</v>
      </c>
    </row>
    <row r="2674" spans="1:22" x14ac:dyDescent="0.3">
      <c r="A2674" t="s">
        <v>4442</v>
      </c>
      <c r="E2674" t="s">
        <v>225</v>
      </c>
      <c r="H2674" t="s">
        <v>932</v>
      </c>
      <c r="J2674" s="23">
        <v>457004000027</v>
      </c>
      <c r="K2674">
        <v>84</v>
      </c>
      <c r="L2674" t="s">
        <v>4443</v>
      </c>
      <c r="M2674">
        <v>200512</v>
      </c>
      <c r="O2674">
        <v>0</v>
      </c>
      <c r="P2674" t="s">
        <v>16</v>
      </c>
      <c r="Q2674">
        <v>20310</v>
      </c>
      <c r="S2674">
        <v>0</v>
      </c>
      <c r="V2674" s="22">
        <v>32922.870000000003</v>
      </c>
    </row>
    <row r="2675" spans="1:22" x14ac:dyDescent="0.3">
      <c r="A2675" t="s">
        <v>4442</v>
      </c>
      <c r="E2675" t="s">
        <v>225</v>
      </c>
      <c r="H2675" t="s">
        <v>932</v>
      </c>
      <c r="J2675" s="23">
        <v>557004000027</v>
      </c>
      <c r="K2675">
        <v>84</v>
      </c>
      <c r="L2675" t="s">
        <v>4444</v>
      </c>
      <c r="M2675">
        <v>200512</v>
      </c>
      <c r="O2675">
        <v>0</v>
      </c>
      <c r="P2675" t="s">
        <v>16</v>
      </c>
      <c r="Q2675" t="s">
        <v>124</v>
      </c>
      <c r="S2675">
        <v>0</v>
      </c>
      <c r="V2675" s="22">
        <v>19890</v>
      </c>
    </row>
    <row r="2676" spans="1:22" x14ac:dyDescent="0.3">
      <c r="A2676" t="s">
        <v>4445</v>
      </c>
      <c r="E2676" t="s">
        <v>4446</v>
      </c>
      <c r="H2676" t="s">
        <v>932</v>
      </c>
      <c r="J2676" s="23">
        <v>457004000027</v>
      </c>
      <c r="K2676">
        <v>780</v>
      </c>
      <c r="L2676" t="s">
        <v>4447</v>
      </c>
      <c r="M2676">
        <v>200008</v>
      </c>
      <c r="O2676">
        <v>0</v>
      </c>
      <c r="P2676" t="s">
        <v>16</v>
      </c>
      <c r="Q2676">
        <v>20310</v>
      </c>
      <c r="S2676">
        <v>0</v>
      </c>
      <c r="V2676" s="22">
        <v>212014.38</v>
      </c>
    </row>
    <row r="2677" spans="1:22" x14ac:dyDescent="0.3">
      <c r="A2677" t="s">
        <v>4445</v>
      </c>
      <c r="E2677" t="s">
        <v>4446</v>
      </c>
      <c r="H2677" t="s">
        <v>932</v>
      </c>
      <c r="J2677" s="23">
        <v>557004000027</v>
      </c>
      <c r="K2677">
        <v>780</v>
      </c>
      <c r="L2677" t="s">
        <v>4448</v>
      </c>
      <c r="M2677">
        <v>200008</v>
      </c>
      <c r="O2677">
        <v>0</v>
      </c>
      <c r="P2677" t="s">
        <v>16</v>
      </c>
      <c r="Q2677" t="s">
        <v>124</v>
      </c>
      <c r="S2677">
        <v>0</v>
      </c>
      <c r="V2677" s="22">
        <v>128089</v>
      </c>
    </row>
    <row r="2678" spans="1:22" x14ac:dyDescent="0.3">
      <c r="A2678" t="s">
        <v>4449</v>
      </c>
      <c r="E2678" t="s">
        <v>4446</v>
      </c>
      <c r="H2678" t="s">
        <v>225</v>
      </c>
      <c r="J2678" s="23">
        <v>457004000064</v>
      </c>
      <c r="K2678">
        <v>780</v>
      </c>
      <c r="L2678" t="s">
        <v>4450</v>
      </c>
      <c r="M2678">
        <v>201001</v>
      </c>
      <c r="O2678">
        <v>0</v>
      </c>
      <c r="P2678" t="s">
        <v>16</v>
      </c>
      <c r="Q2678">
        <v>20310</v>
      </c>
      <c r="S2678">
        <v>0</v>
      </c>
      <c r="V2678" s="22">
        <v>12710.71</v>
      </c>
    </row>
    <row r="2679" spans="1:22" x14ac:dyDescent="0.3">
      <c r="A2679" t="s">
        <v>4449</v>
      </c>
      <c r="E2679" t="s">
        <v>4446</v>
      </c>
      <c r="H2679" t="s">
        <v>225</v>
      </c>
      <c r="J2679" s="23">
        <v>557004000064</v>
      </c>
      <c r="K2679">
        <v>780</v>
      </c>
      <c r="L2679" t="s">
        <v>4451</v>
      </c>
      <c r="M2679">
        <v>201001</v>
      </c>
      <c r="O2679">
        <v>0</v>
      </c>
      <c r="P2679" t="s">
        <v>16</v>
      </c>
      <c r="Q2679" t="s">
        <v>124</v>
      </c>
      <c r="S2679">
        <v>0</v>
      </c>
      <c r="V2679" s="22">
        <v>7678.62</v>
      </c>
    </row>
    <row r="2680" spans="1:22" x14ac:dyDescent="0.3">
      <c r="A2680" t="s">
        <v>4452</v>
      </c>
      <c r="E2680" t="s">
        <v>1045</v>
      </c>
      <c r="H2680" t="s">
        <v>127</v>
      </c>
      <c r="J2680" s="23">
        <v>452009300266</v>
      </c>
      <c r="K2680">
        <v>779</v>
      </c>
      <c r="L2680" t="s">
        <v>4453</v>
      </c>
      <c r="M2680">
        <v>201605</v>
      </c>
      <c r="O2680">
        <v>0</v>
      </c>
      <c r="P2680" t="s">
        <v>230</v>
      </c>
      <c r="Q2680">
        <v>20310</v>
      </c>
      <c r="S2680">
        <v>0</v>
      </c>
      <c r="V2680" s="22">
        <v>1331.41</v>
      </c>
    </row>
    <row r="2681" spans="1:22" x14ac:dyDescent="0.3">
      <c r="A2681" t="s">
        <v>4452</v>
      </c>
      <c r="E2681" t="s">
        <v>1045</v>
      </c>
      <c r="H2681" t="s">
        <v>127</v>
      </c>
      <c r="J2681" s="23">
        <v>552009300266</v>
      </c>
      <c r="K2681">
        <v>779</v>
      </c>
      <c r="L2681" t="s">
        <v>4454</v>
      </c>
      <c r="M2681">
        <v>201605</v>
      </c>
      <c r="O2681">
        <v>0</v>
      </c>
      <c r="P2681" t="s">
        <v>230</v>
      </c>
      <c r="Q2681" t="s">
        <v>124</v>
      </c>
      <c r="S2681">
        <v>0</v>
      </c>
      <c r="V2681">
        <v>362.5</v>
      </c>
    </row>
    <row r="2682" spans="1:22" x14ac:dyDescent="0.3">
      <c r="A2682" t="s">
        <v>4455</v>
      </c>
      <c r="E2682" t="s">
        <v>4456</v>
      </c>
      <c r="H2682" t="s">
        <v>127</v>
      </c>
      <c r="J2682" s="23">
        <v>556009500158</v>
      </c>
      <c r="K2682">
        <v>790</v>
      </c>
      <c r="L2682" t="s">
        <v>4457</v>
      </c>
      <c r="M2682">
        <v>201509</v>
      </c>
      <c r="O2682">
        <v>0</v>
      </c>
      <c r="P2682" t="s">
        <v>109</v>
      </c>
      <c r="Q2682" t="s">
        <v>124</v>
      </c>
      <c r="S2682">
        <v>0</v>
      </c>
      <c r="U2682" t="s">
        <v>132</v>
      </c>
      <c r="V2682" s="22">
        <v>217953.69</v>
      </c>
    </row>
    <row r="2683" spans="1:22" x14ac:dyDescent="0.3">
      <c r="A2683" t="s">
        <v>4458</v>
      </c>
      <c r="E2683" t="s">
        <v>4459</v>
      </c>
      <c r="H2683" t="s">
        <v>120</v>
      </c>
      <c r="J2683" s="23">
        <v>557005500124</v>
      </c>
      <c r="K2683">
        <v>615</v>
      </c>
      <c r="L2683" t="s">
        <v>4460</v>
      </c>
      <c r="M2683">
        <v>201409</v>
      </c>
      <c r="O2683">
        <v>0</v>
      </c>
      <c r="P2683" t="s">
        <v>47</v>
      </c>
      <c r="Q2683" t="s">
        <v>124</v>
      </c>
      <c r="S2683">
        <v>0</v>
      </c>
      <c r="V2683" s="22">
        <v>28309.71</v>
      </c>
    </row>
    <row r="2684" spans="1:22" x14ac:dyDescent="0.3">
      <c r="A2684" t="s">
        <v>4461</v>
      </c>
      <c r="E2684" t="s">
        <v>4462</v>
      </c>
      <c r="H2684" t="s">
        <v>127</v>
      </c>
      <c r="J2684" s="23">
        <v>556009500159</v>
      </c>
      <c r="K2684">
        <v>790</v>
      </c>
      <c r="L2684" t="s">
        <v>4463</v>
      </c>
      <c r="M2684">
        <v>201509</v>
      </c>
      <c r="O2684">
        <v>0</v>
      </c>
      <c r="P2684" t="s">
        <v>109</v>
      </c>
      <c r="Q2684" t="s">
        <v>124</v>
      </c>
      <c r="S2684">
        <v>0</v>
      </c>
      <c r="U2684" t="s">
        <v>132</v>
      </c>
      <c r="V2684" s="22">
        <v>130901.3</v>
      </c>
    </row>
    <row r="2685" spans="1:22" x14ac:dyDescent="0.3">
      <c r="A2685" t="s">
        <v>4464</v>
      </c>
      <c r="E2685" t="s">
        <v>1625</v>
      </c>
      <c r="H2685" t="s">
        <v>4465</v>
      </c>
      <c r="J2685" s="23">
        <v>455003930347</v>
      </c>
      <c r="K2685">
        <v>2000</v>
      </c>
      <c r="L2685" t="s">
        <v>4466</v>
      </c>
      <c r="M2685">
        <v>200008</v>
      </c>
      <c r="O2685">
        <v>0</v>
      </c>
      <c r="P2685" t="s">
        <v>15</v>
      </c>
      <c r="Q2685">
        <v>20310</v>
      </c>
      <c r="S2685">
        <v>1</v>
      </c>
      <c r="U2685" t="s">
        <v>132</v>
      </c>
      <c r="V2685" s="22">
        <v>2060.87</v>
      </c>
    </row>
    <row r="2686" spans="1:22" x14ac:dyDescent="0.3">
      <c r="A2686" t="s">
        <v>4464</v>
      </c>
      <c r="E2686" t="s">
        <v>1625</v>
      </c>
      <c r="H2686" t="s">
        <v>4465</v>
      </c>
      <c r="J2686" s="23">
        <v>555003930347</v>
      </c>
      <c r="K2686">
        <v>2000</v>
      </c>
      <c r="L2686" t="s">
        <v>4467</v>
      </c>
      <c r="M2686">
        <v>200008</v>
      </c>
      <c r="O2686">
        <v>0</v>
      </c>
      <c r="P2686" t="s">
        <v>15</v>
      </c>
      <c r="Q2686" t="s">
        <v>124</v>
      </c>
      <c r="S2686">
        <v>0</v>
      </c>
      <c r="V2686" s="22">
        <v>1245</v>
      </c>
    </row>
    <row r="2687" spans="1:22" x14ac:dyDescent="0.3">
      <c r="A2687" t="s">
        <v>4468</v>
      </c>
      <c r="E2687" t="s">
        <v>1625</v>
      </c>
      <c r="H2687" t="s">
        <v>4465</v>
      </c>
      <c r="J2687" s="23">
        <v>455003901000</v>
      </c>
      <c r="K2687">
        <v>2000</v>
      </c>
      <c r="L2687" t="s">
        <v>4469</v>
      </c>
      <c r="M2687">
        <v>200008</v>
      </c>
      <c r="O2687">
        <v>0</v>
      </c>
      <c r="P2687" t="s">
        <v>15</v>
      </c>
      <c r="Q2687">
        <v>20310</v>
      </c>
      <c r="S2687" s="101">
        <v>7635</v>
      </c>
      <c r="U2687" t="s">
        <v>159</v>
      </c>
      <c r="V2687" s="22">
        <v>1845823.93</v>
      </c>
    </row>
    <row r="2688" spans="1:22" x14ac:dyDescent="0.3">
      <c r="A2688" t="s">
        <v>4468</v>
      </c>
      <c r="E2688" t="s">
        <v>1625</v>
      </c>
      <c r="H2688" t="s">
        <v>4465</v>
      </c>
      <c r="J2688" s="23">
        <v>555003901000</v>
      </c>
      <c r="K2688">
        <v>2000</v>
      </c>
      <c r="L2688" t="s">
        <v>4470</v>
      </c>
      <c r="M2688">
        <v>200008</v>
      </c>
      <c r="O2688">
        <v>0</v>
      </c>
      <c r="P2688" t="s">
        <v>15</v>
      </c>
      <c r="Q2688" t="s">
        <v>124</v>
      </c>
      <c r="S2688" s="101">
        <v>7635</v>
      </c>
      <c r="U2688" t="s">
        <v>159</v>
      </c>
      <c r="V2688" s="22">
        <v>1115158</v>
      </c>
    </row>
    <row r="2689" spans="1:22" x14ac:dyDescent="0.3">
      <c r="A2689" t="s">
        <v>4471</v>
      </c>
      <c r="E2689" t="s">
        <v>4472</v>
      </c>
      <c r="H2689" t="s">
        <v>4465</v>
      </c>
      <c r="J2689" s="23">
        <v>457003900134</v>
      </c>
      <c r="K2689">
        <v>780</v>
      </c>
      <c r="L2689" t="s">
        <v>4473</v>
      </c>
      <c r="M2689">
        <v>201409</v>
      </c>
      <c r="O2689">
        <v>0</v>
      </c>
      <c r="P2689" t="s">
        <v>15</v>
      </c>
      <c r="Q2689">
        <v>20310</v>
      </c>
      <c r="S2689">
        <v>0</v>
      </c>
      <c r="V2689" s="22">
        <v>9412.44</v>
      </c>
    </row>
    <row r="2690" spans="1:22" x14ac:dyDescent="0.3">
      <c r="A2690" t="s">
        <v>4471</v>
      </c>
      <c r="E2690" t="s">
        <v>4472</v>
      </c>
      <c r="H2690" t="s">
        <v>4465</v>
      </c>
      <c r="J2690" s="23">
        <v>557003900134</v>
      </c>
      <c r="K2690">
        <v>780</v>
      </c>
      <c r="L2690" t="s">
        <v>4474</v>
      </c>
      <c r="M2690">
        <v>201409</v>
      </c>
      <c r="O2690">
        <v>0</v>
      </c>
      <c r="P2690" t="s">
        <v>15</v>
      </c>
      <c r="Q2690" t="s">
        <v>124</v>
      </c>
      <c r="S2690">
        <v>0</v>
      </c>
      <c r="V2690" s="22">
        <v>1038.8599999999999</v>
      </c>
    </row>
    <row r="2691" spans="1:22" x14ac:dyDescent="0.3">
      <c r="A2691" t="s">
        <v>4475</v>
      </c>
      <c r="E2691" t="s">
        <v>1625</v>
      </c>
      <c r="H2691" t="s">
        <v>4476</v>
      </c>
      <c r="J2691" s="23">
        <v>450003900039</v>
      </c>
      <c r="K2691">
        <v>2000</v>
      </c>
      <c r="L2691" t="s">
        <v>4477</v>
      </c>
      <c r="M2691">
        <v>200008</v>
      </c>
      <c r="O2691">
        <v>0</v>
      </c>
      <c r="P2691" t="s">
        <v>15</v>
      </c>
      <c r="Q2691">
        <v>20310</v>
      </c>
      <c r="S2691">
        <v>0</v>
      </c>
      <c r="V2691" s="22">
        <v>37621.1</v>
      </c>
    </row>
    <row r="2692" spans="1:22" x14ac:dyDescent="0.3">
      <c r="A2692" t="s">
        <v>4475</v>
      </c>
      <c r="E2692" t="s">
        <v>1625</v>
      </c>
      <c r="H2692" t="s">
        <v>4476</v>
      </c>
      <c r="J2692" s="23">
        <v>550003900039</v>
      </c>
      <c r="K2692">
        <v>2000</v>
      </c>
      <c r="L2692" t="s">
        <v>4478</v>
      </c>
      <c r="M2692">
        <v>200008</v>
      </c>
      <c r="O2692">
        <v>0</v>
      </c>
      <c r="P2692" t="s">
        <v>15</v>
      </c>
      <c r="Q2692" t="s">
        <v>124</v>
      </c>
      <c r="S2692">
        <v>0</v>
      </c>
      <c r="V2692" s="22">
        <v>9324</v>
      </c>
    </row>
    <row r="2693" spans="1:22" x14ac:dyDescent="0.3">
      <c r="A2693" t="s">
        <v>4479</v>
      </c>
      <c r="E2693" t="s">
        <v>1625</v>
      </c>
      <c r="J2693" s="23">
        <v>451003900001</v>
      </c>
      <c r="K2693">
        <v>1085</v>
      </c>
      <c r="L2693" t="s">
        <v>4480</v>
      </c>
      <c r="M2693">
        <v>198503</v>
      </c>
      <c r="O2693">
        <v>0</v>
      </c>
      <c r="P2693" t="s">
        <v>15</v>
      </c>
      <c r="Q2693">
        <v>20310</v>
      </c>
      <c r="S2693">
        <v>0</v>
      </c>
      <c r="U2693" t="s">
        <v>132</v>
      </c>
      <c r="V2693" s="22">
        <v>1116.23</v>
      </c>
    </row>
    <row r="2694" spans="1:22" x14ac:dyDescent="0.3">
      <c r="A2694" t="s">
        <v>4479</v>
      </c>
      <c r="E2694" t="s">
        <v>1625</v>
      </c>
      <c r="J2694" s="23">
        <v>451003900001</v>
      </c>
      <c r="K2694">
        <v>1093</v>
      </c>
      <c r="L2694" t="s">
        <v>4481</v>
      </c>
      <c r="M2694">
        <v>199303</v>
      </c>
      <c r="O2694">
        <v>0</v>
      </c>
      <c r="P2694" t="s">
        <v>15</v>
      </c>
      <c r="Q2694">
        <v>20310</v>
      </c>
      <c r="S2694">
        <v>0</v>
      </c>
      <c r="U2694" t="s">
        <v>132</v>
      </c>
      <c r="V2694" s="22">
        <v>59171.33</v>
      </c>
    </row>
    <row r="2695" spans="1:22" x14ac:dyDescent="0.3">
      <c r="A2695" t="s">
        <v>4479</v>
      </c>
      <c r="E2695" t="s">
        <v>1625</v>
      </c>
      <c r="J2695" s="23">
        <v>451003900001</v>
      </c>
      <c r="K2695">
        <v>2000</v>
      </c>
      <c r="L2695" t="s">
        <v>4482</v>
      </c>
      <c r="M2695">
        <v>200008</v>
      </c>
      <c r="O2695">
        <v>0</v>
      </c>
      <c r="P2695" t="s">
        <v>15</v>
      </c>
      <c r="Q2695">
        <v>20310</v>
      </c>
      <c r="S2695">
        <v>0</v>
      </c>
      <c r="U2695" t="s">
        <v>132</v>
      </c>
      <c r="V2695" s="22">
        <v>260724.85</v>
      </c>
    </row>
    <row r="2696" spans="1:22" x14ac:dyDescent="0.3">
      <c r="A2696" t="s">
        <v>4479</v>
      </c>
      <c r="E2696" t="s">
        <v>1625</v>
      </c>
      <c r="J2696" s="23">
        <v>551003900001</v>
      </c>
      <c r="K2696">
        <v>1093</v>
      </c>
      <c r="L2696" t="s">
        <v>4483</v>
      </c>
      <c r="M2696">
        <v>199303</v>
      </c>
      <c r="O2696">
        <v>0</v>
      </c>
      <c r="P2696" t="s">
        <v>15</v>
      </c>
      <c r="Q2696" t="s">
        <v>124</v>
      </c>
      <c r="S2696">
        <v>0</v>
      </c>
      <c r="U2696" t="s">
        <v>132</v>
      </c>
      <c r="V2696" s="22">
        <v>35748</v>
      </c>
    </row>
    <row r="2697" spans="1:22" x14ac:dyDescent="0.3">
      <c r="A2697" t="s">
        <v>4479</v>
      </c>
      <c r="E2697" t="s">
        <v>1625</v>
      </c>
      <c r="J2697" s="23">
        <v>551003900001</v>
      </c>
      <c r="K2697">
        <v>2000</v>
      </c>
      <c r="L2697" t="s">
        <v>4484</v>
      </c>
      <c r="M2697">
        <v>200008</v>
      </c>
      <c r="O2697">
        <v>0</v>
      </c>
      <c r="P2697" t="s">
        <v>15</v>
      </c>
      <c r="Q2697" t="s">
        <v>124</v>
      </c>
      <c r="S2697">
        <v>0</v>
      </c>
      <c r="U2697" t="s">
        <v>132</v>
      </c>
      <c r="V2697" s="22">
        <v>157518</v>
      </c>
    </row>
    <row r="2698" spans="1:22" x14ac:dyDescent="0.3">
      <c r="A2698" t="s">
        <v>4485</v>
      </c>
      <c r="E2698" t="s">
        <v>4486</v>
      </c>
      <c r="H2698" t="s">
        <v>4465</v>
      </c>
      <c r="J2698" s="23">
        <v>453003902174</v>
      </c>
      <c r="K2698">
        <v>910</v>
      </c>
      <c r="L2698" t="s">
        <v>4487</v>
      </c>
      <c r="M2698">
        <v>200205</v>
      </c>
      <c r="O2698">
        <v>0</v>
      </c>
      <c r="P2698" t="s">
        <v>15</v>
      </c>
      <c r="Q2698">
        <v>20310</v>
      </c>
      <c r="S2698">
        <v>0</v>
      </c>
      <c r="V2698" s="22">
        <v>90959.41</v>
      </c>
    </row>
    <row r="2699" spans="1:22" x14ac:dyDescent="0.3">
      <c r="A2699" t="s">
        <v>4485</v>
      </c>
      <c r="E2699" t="s">
        <v>4486</v>
      </c>
      <c r="H2699" t="s">
        <v>4465</v>
      </c>
      <c r="J2699" s="23">
        <v>453003902174</v>
      </c>
      <c r="K2699">
        <v>1085</v>
      </c>
      <c r="L2699" t="s">
        <v>4488</v>
      </c>
      <c r="M2699">
        <v>198405</v>
      </c>
      <c r="O2699">
        <v>0</v>
      </c>
      <c r="P2699" t="s">
        <v>15</v>
      </c>
      <c r="Q2699">
        <v>20310</v>
      </c>
      <c r="S2699">
        <v>0</v>
      </c>
      <c r="V2699" s="22">
        <v>19198.45</v>
      </c>
    </row>
    <row r="2700" spans="1:22" x14ac:dyDescent="0.3">
      <c r="A2700" t="s">
        <v>4485</v>
      </c>
      <c r="E2700" t="s">
        <v>4486</v>
      </c>
      <c r="H2700" t="s">
        <v>4465</v>
      </c>
      <c r="J2700" s="23">
        <v>553003902174</v>
      </c>
      <c r="K2700">
        <v>910</v>
      </c>
      <c r="L2700" t="s">
        <v>4489</v>
      </c>
      <c r="M2700">
        <v>200205</v>
      </c>
      <c r="O2700">
        <v>0</v>
      </c>
      <c r="P2700" t="s">
        <v>15</v>
      </c>
      <c r="Q2700" t="s">
        <v>124</v>
      </c>
      <c r="S2700">
        <v>0</v>
      </c>
      <c r="V2700" s="22">
        <v>54954</v>
      </c>
    </row>
    <row r="2701" spans="1:22" x14ac:dyDescent="0.3">
      <c r="A2701" t="s">
        <v>4485</v>
      </c>
      <c r="E2701" t="s">
        <v>4486</v>
      </c>
      <c r="H2701" t="s">
        <v>4465</v>
      </c>
      <c r="J2701" s="23">
        <v>553003902174</v>
      </c>
      <c r="K2701">
        <v>1085</v>
      </c>
      <c r="L2701" t="s">
        <v>4490</v>
      </c>
      <c r="M2701">
        <v>198405</v>
      </c>
      <c r="O2701">
        <v>0</v>
      </c>
      <c r="P2701" t="s">
        <v>15</v>
      </c>
      <c r="Q2701" t="s">
        <v>124</v>
      </c>
      <c r="S2701">
        <v>0</v>
      </c>
      <c r="V2701" s="22">
        <v>11599</v>
      </c>
    </row>
    <row r="2702" spans="1:22" x14ac:dyDescent="0.3">
      <c r="A2702" t="s">
        <v>4491</v>
      </c>
      <c r="E2702" t="s">
        <v>4492</v>
      </c>
      <c r="H2702" t="s">
        <v>4465</v>
      </c>
      <c r="J2702" s="23">
        <v>453003901164</v>
      </c>
      <c r="K2702">
        <v>910</v>
      </c>
      <c r="L2702" t="s">
        <v>4493</v>
      </c>
      <c r="M2702">
        <v>200205</v>
      </c>
      <c r="O2702">
        <v>0</v>
      </c>
      <c r="P2702" t="s">
        <v>15</v>
      </c>
      <c r="Q2702">
        <v>20310</v>
      </c>
      <c r="S2702">
        <v>0</v>
      </c>
      <c r="V2702" s="22">
        <v>37891.760000000002</v>
      </c>
    </row>
    <row r="2703" spans="1:22" x14ac:dyDescent="0.3">
      <c r="A2703" t="s">
        <v>4491</v>
      </c>
      <c r="E2703" t="s">
        <v>4492</v>
      </c>
      <c r="H2703" t="s">
        <v>4465</v>
      </c>
      <c r="J2703" s="23">
        <v>453003901164</v>
      </c>
      <c r="K2703">
        <v>1085</v>
      </c>
      <c r="L2703" t="s">
        <v>4494</v>
      </c>
      <c r="M2703">
        <v>198405</v>
      </c>
      <c r="O2703">
        <v>0</v>
      </c>
      <c r="P2703" t="s">
        <v>15</v>
      </c>
      <c r="Q2703">
        <v>20310</v>
      </c>
      <c r="S2703">
        <v>0</v>
      </c>
      <c r="V2703" s="22">
        <v>20074.939999999999</v>
      </c>
    </row>
    <row r="2704" spans="1:22" x14ac:dyDescent="0.3">
      <c r="A2704" t="s">
        <v>4491</v>
      </c>
      <c r="E2704" t="s">
        <v>4492</v>
      </c>
      <c r="H2704" t="s">
        <v>4465</v>
      </c>
      <c r="J2704" s="23">
        <v>553003901164</v>
      </c>
      <c r="K2704">
        <v>910</v>
      </c>
      <c r="L2704" t="s">
        <v>4495</v>
      </c>
      <c r="M2704">
        <v>200205</v>
      </c>
      <c r="O2704">
        <v>0</v>
      </c>
      <c r="P2704" t="s">
        <v>15</v>
      </c>
      <c r="Q2704" t="s">
        <v>124</v>
      </c>
      <c r="S2704">
        <v>0</v>
      </c>
      <c r="V2704" s="22">
        <v>22892</v>
      </c>
    </row>
    <row r="2705" spans="1:22" x14ac:dyDescent="0.3">
      <c r="A2705" t="s">
        <v>4491</v>
      </c>
      <c r="E2705" t="s">
        <v>4492</v>
      </c>
      <c r="H2705" t="s">
        <v>4465</v>
      </c>
      <c r="J2705" s="23">
        <v>553003901164</v>
      </c>
      <c r="K2705">
        <v>1085</v>
      </c>
      <c r="L2705" t="s">
        <v>4496</v>
      </c>
      <c r="M2705">
        <v>198405</v>
      </c>
      <c r="O2705">
        <v>0</v>
      </c>
      <c r="P2705" t="s">
        <v>15</v>
      </c>
      <c r="Q2705" t="s">
        <v>124</v>
      </c>
      <c r="S2705">
        <v>0</v>
      </c>
      <c r="V2705" s="22">
        <v>12129</v>
      </c>
    </row>
    <row r="2706" spans="1:22" x14ac:dyDescent="0.3">
      <c r="A2706" t="s">
        <v>4497</v>
      </c>
      <c r="E2706" t="s">
        <v>4498</v>
      </c>
      <c r="H2706" t="s">
        <v>4465</v>
      </c>
      <c r="J2706" s="23">
        <v>453003900328</v>
      </c>
      <c r="K2706">
        <v>910</v>
      </c>
      <c r="L2706" t="s">
        <v>4499</v>
      </c>
      <c r="M2706">
        <v>201110</v>
      </c>
      <c r="O2706">
        <v>0</v>
      </c>
      <c r="P2706" t="s">
        <v>15</v>
      </c>
      <c r="Q2706">
        <v>20310</v>
      </c>
      <c r="S2706">
        <v>0</v>
      </c>
      <c r="V2706" s="22">
        <v>17659.439999999999</v>
      </c>
    </row>
    <row r="2707" spans="1:22" x14ac:dyDescent="0.3">
      <c r="A2707" t="s">
        <v>4497</v>
      </c>
      <c r="E2707" t="s">
        <v>4498</v>
      </c>
      <c r="H2707" t="s">
        <v>4465</v>
      </c>
      <c r="J2707" s="23">
        <v>553003900328</v>
      </c>
      <c r="K2707">
        <v>910</v>
      </c>
      <c r="L2707" t="s">
        <v>4500</v>
      </c>
      <c r="M2707">
        <v>201110</v>
      </c>
      <c r="O2707">
        <v>0</v>
      </c>
      <c r="P2707" t="s">
        <v>15</v>
      </c>
      <c r="Q2707" t="s">
        <v>124</v>
      </c>
      <c r="S2707">
        <v>0</v>
      </c>
      <c r="V2707" s="22">
        <v>17014.509999999998</v>
      </c>
    </row>
    <row r="2708" spans="1:22" x14ac:dyDescent="0.3">
      <c r="A2708" t="s">
        <v>4501</v>
      </c>
      <c r="E2708" t="s">
        <v>4502</v>
      </c>
      <c r="H2708" t="s">
        <v>4465</v>
      </c>
      <c r="J2708" s="23">
        <v>453003900001</v>
      </c>
      <c r="K2708">
        <v>910</v>
      </c>
      <c r="L2708" t="s">
        <v>4503</v>
      </c>
      <c r="M2708">
        <v>200205</v>
      </c>
      <c r="O2708">
        <v>0</v>
      </c>
      <c r="P2708" t="s">
        <v>15</v>
      </c>
      <c r="Q2708">
        <v>20310</v>
      </c>
      <c r="S2708">
        <v>0</v>
      </c>
      <c r="V2708" s="22">
        <v>917537.43</v>
      </c>
    </row>
    <row r="2709" spans="1:22" x14ac:dyDescent="0.3">
      <c r="A2709" t="s">
        <v>4501</v>
      </c>
      <c r="E2709" t="s">
        <v>4502</v>
      </c>
      <c r="H2709" t="s">
        <v>4465</v>
      </c>
      <c r="J2709" s="23">
        <v>553003900001</v>
      </c>
      <c r="K2709">
        <v>910</v>
      </c>
      <c r="L2709" t="s">
        <v>4504</v>
      </c>
      <c r="M2709">
        <v>200205</v>
      </c>
      <c r="O2709">
        <v>0</v>
      </c>
      <c r="P2709" t="s">
        <v>15</v>
      </c>
      <c r="Q2709" t="s">
        <v>124</v>
      </c>
      <c r="S2709">
        <v>0</v>
      </c>
      <c r="V2709" s="22">
        <v>554332</v>
      </c>
    </row>
    <row r="2710" spans="1:22" x14ac:dyDescent="0.3">
      <c r="A2710" t="s">
        <v>4505</v>
      </c>
      <c r="E2710" t="s">
        <v>4502</v>
      </c>
      <c r="H2710" t="s">
        <v>4465</v>
      </c>
      <c r="J2710" s="23">
        <v>453003900002</v>
      </c>
      <c r="K2710">
        <v>910</v>
      </c>
      <c r="L2710" t="s">
        <v>4506</v>
      </c>
      <c r="M2710">
        <v>200205</v>
      </c>
      <c r="O2710">
        <v>0</v>
      </c>
      <c r="P2710" t="s">
        <v>15</v>
      </c>
      <c r="Q2710">
        <v>20310</v>
      </c>
      <c r="S2710">
        <v>0</v>
      </c>
      <c r="V2710" s="22">
        <v>235183.06</v>
      </c>
    </row>
    <row r="2711" spans="1:22" x14ac:dyDescent="0.3">
      <c r="A2711" t="s">
        <v>4505</v>
      </c>
      <c r="E2711" t="s">
        <v>4502</v>
      </c>
      <c r="H2711" t="s">
        <v>4465</v>
      </c>
      <c r="J2711" s="23">
        <v>553003900002</v>
      </c>
      <c r="K2711">
        <v>910</v>
      </c>
      <c r="L2711" t="s">
        <v>4507</v>
      </c>
      <c r="M2711">
        <v>200205</v>
      </c>
      <c r="O2711">
        <v>0</v>
      </c>
      <c r="P2711" t="s">
        <v>15</v>
      </c>
      <c r="Q2711" t="s">
        <v>124</v>
      </c>
      <c r="S2711">
        <v>0</v>
      </c>
      <c r="V2711" s="22">
        <v>142086</v>
      </c>
    </row>
    <row r="2712" spans="1:22" x14ac:dyDescent="0.3">
      <c r="A2712" t="s">
        <v>4508</v>
      </c>
      <c r="E2712" t="s">
        <v>1625</v>
      </c>
      <c r="H2712" t="s">
        <v>4465</v>
      </c>
      <c r="J2712" s="23">
        <v>457003900028</v>
      </c>
      <c r="K2712">
        <v>615</v>
      </c>
      <c r="L2712" t="s">
        <v>4509</v>
      </c>
      <c r="M2712">
        <v>200008</v>
      </c>
      <c r="O2712">
        <v>0</v>
      </c>
      <c r="P2712" t="s">
        <v>15</v>
      </c>
      <c r="Q2712">
        <v>20310</v>
      </c>
      <c r="S2712">
        <v>0</v>
      </c>
      <c r="V2712" s="22">
        <v>1493072.46</v>
      </c>
    </row>
    <row r="2713" spans="1:22" x14ac:dyDescent="0.3">
      <c r="A2713" t="s">
        <v>4508</v>
      </c>
      <c r="E2713" t="s">
        <v>1625</v>
      </c>
      <c r="H2713" t="s">
        <v>4465</v>
      </c>
      <c r="J2713" s="23">
        <v>557003900028</v>
      </c>
      <c r="K2713">
        <v>615</v>
      </c>
      <c r="L2713" t="s">
        <v>4510</v>
      </c>
      <c r="M2713">
        <v>200008</v>
      </c>
      <c r="O2713">
        <v>0</v>
      </c>
      <c r="P2713" t="s">
        <v>15</v>
      </c>
      <c r="Q2713" t="s">
        <v>124</v>
      </c>
      <c r="S2713">
        <v>0</v>
      </c>
      <c r="V2713" s="22">
        <v>164684</v>
      </c>
    </row>
    <row r="2714" spans="1:22" x14ac:dyDescent="0.3">
      <c r="A2714" t="s">
        <v>4511</v>
      </c>
      <c r="E2714" t="s">
        <v>1625</v>
      </c>
      <c r="H2714" t="s">
        <v>4465</v>
      </c>
      <c r="J2714" s="23">
        <v>457003900028</v>
      </c>
      <c r="K2714">
        <v>780</v>
      </c>
      <c r="L2714" t="s">
        <v>4512</v>
      </c>
      <c r="M2714">
        <v>200008</v>
      </c>
      <c r="O2714">
        <v>0</v>
      </c>
      <c r="P2714" t="s">
        <v>15</v>
      </c>
      <c r="Q2714">
        <v>20310</v>
      </c>
      <c r="S2714">
        <v>0</v>
      </c>
      <c r="V2714" s="22">
        <v>177951</v>
      </c>
    </row>
    <row r="2715" spans="1:22" x14ac:dyDescent="0.3">
      <c r="A2715" t="s">
        <v>4511</v>
      </c>
      <c r="E2715" t="s">
        <v>1625</v>
      </c>
      <c r="H2715" t="s">
        <v>4465</v>
      </c>
      <c r="J2715" s="23">
        <v>557003900028</v>
      </c>
      <c r="K2715">
        <v>780</v>
      </c>
      <c r="L2715" t="s">
        <v>4513</v>
      </c>
      <c r="M2715">
        <v>200008</v>
      </c>
      <c r="O2715">
        <v>0</v>
      </c>
      <c r="P2715" t="s">
        <v>15</v>
      </c>
      <c r="Q2715" t="s">
        <v>124</v>
      </c>
      <c r="S2715">
        <v>0</v>
      </c>
      <c r="V2715" s="22">
        <v>19646</v>
      </c>
    </row>
    <row r="2716" spans="1:22" x14ac:dyDescent="0.3">
      <c r="A2716" t="s">
        <v>4514</v>
      </c>
      <c r="E2716" t="s">
        <v>1625</v>
      </c>
      <c r="H2716" t="s">
        <v>4465</v>
      </c>
      <c r="J2716" s="23">
        <v>457003900076</v>
      </c>
      <c r="K2716">
        <v>780</v>
      </c>
      <c r="L2716" t="s">
        <v>4515</v>
      </c>
      <c r="M2716">
        <v>201102</v>
      </c>
      <c r="O2716">
        <v>0</v>
      </c>
      <c r="P2716" t="s">
        <v>15</v>
      </c>
      <c r="Q2716">
        <v>20310</v>
      </c>
      <c r="S2716">
        <v>0</v>
      </c>
      <c r="V2716" s="22">
        <v>20805.88</v>
      </c>
    </row>
    <row r="2717" spans="1:22" x14ac:dyDescent="0.3">
      <c r="A2717" t="s">
        <v>4514</v>
      </c>
      <c r="E2717" t="s">
        <v>1625</v>
      </c>
      <c r="H2717" t="s">
        <v>4465</v>
      </c>
      <c r="J2717" s="23">
        <v>557003900076</v>
      </c>
      <c r="K2717">
        <v>780</v>
      </c>
      <c r="L2717" t="s">
        <v>4516</v>
      </c>
      <c r="M2717">
        <v>201102</v>
      </c>
      <c r="O2717">
        <v>0</v>
      </c>
      <c r="P2717" t="s">
        <v>15</v>
      </c>
      <c r="Q2717" t="s">
        <v>124</v>
      </c>
      <c r="S2717">
        <v>0</v>
      </c>
      <c r="V2717" s="22">
        <v>2296.36</v>
      </c>
    </row>
    <row r="2718" spans="1:22" x14ac:dyDescent="0.3">
      <c r="A2718" t="s">
        <v>4517</v>
      </c>
      <c r="E2718" t="s">
        <v>4502</v>
      </c>
      <c r="H2718" t="s">
        <v>4465</v>
      </c>
      <c r="J2718" s="23">
        <v>453003907175</v>
      </c>
      <c r="K2718">
        <v>910</v>
      </c>
      <c r="L2718" t="s">
        <v>4518</v>
      </c>
      <c r="M2718">
        <v>200205</v>
      </c>
      <c r="O2718">
        <v>0</v>
      </c>
      <c r="P2718" t="s">
        <v>15</v>
      </c>
      <c r="Q2718">
        <v>20310</v>
      </c>
      <c r="S2718">
        <v>0</v>
      </c>
      <c r="V2718" s="22">
        <v>179106.71</v>
      </c>
    </row>
    <row r="2719" spans="1:22" x14ac:dyDescent="0.3">
      <c r="A2719" t="s">
        <v>4517</v>
      </c>
      <c r="E2719" t="s">
        <v>4502</v>
      </c>
      <c r="H2719" t="s">
        <v>4465</v>
      </c>
      <c r="J2719" s="23">
        <v>453003907175</v>
      </c>
      <c r="K2719">
        <v>1085</v>
      </c>
      <c r="L2719" t="s">
        <v>4519</v>
      </c>
      <c r="M2719">
        <v>198405</v>
      </c>
      <c r="O2719">
        <v>0</v>
      </c>
      <c r="P2719" t="s">
        <v>15</v>
      </c>
      <c r="Q2719">
        <v>20310</v>
      </c>
      <c r="S2719">
        <v>0</v>
      </c>
      <c r="V2719" s="22">
        <v>20339.759999999998</v>
      </c>
    </row>
    <row r="2720" spans="1:22" x14ac:dyDescent="0.3">
      <c r="A2720" t="s">
        <v>4517</v>
      </c>
      <c r="E2720" t="s">
        <v>4502</v>
      </c>
      <c r="H2720" t="s">
        <v>4465</v>
      </c>
      <c r="J2720" s="23">
        <v>553003907175</v>
      </c>
      <c r="K2720">
        <v>910</v>
      </c>
      <c r="L2720" t="s">
        <v>4520</v>
      </c>
      <c r="M2720">
        <v>200205</v>
      </c>
      <c r="O2720">
        <v>0</v>
      </c>
      <c r="P2720" t="s">
        <v>15</v>
      </c>
      <c r="Q2720" t="s">
        <v>124</v>
      </c>
      <c r="S2720">
        <v>0</v>
      </c>
      <c r="V2720" s="22">
        <v>108207</v>
      </c>
    </row>
    <row r="2721" spans="1:22" x14ac:dyDescent="0.3">
      <c r="A2721" t="s">
        <v>4517</v>
      </c>
      <c r="E2721" t="s">
        <v>4502</v>
      </c>
      <c r="H2721" t="s">
        <v>4465</v>
      </c>
      <c r="J2721" s="23">
        <v>553003907175</v>
      </c>
      <c r="K2721">
        <v>1085</v>
      </c>
      <c r="L2721" t="s">
        <v>4521</v>
      </c>
      <c r="M2721">
        <v>198405</v>
      </c>
      <c r="O2721">
        <v>0</v>
      </c>
      <c r="P2721" t="s">
        <v>15</v>
      </c>
      <c r="Q2721" t="s">
        <v>124</v>
      </c>
      <c r="S2721">
        <v>0</v>
      </c>
      <c r="V2721" s="22">
        <v>12289</v>
      </c>
    </row>
    <row r="2722" spans="1:22" x14ac:dyDescent="0.3">
      <c r="A2722" t="s">
        <v>4522</v>
      </c>
      <c r="E2722" t="s">
        <v>4502</v>
      </c>
      <c r="H2722" t="s">
        <v>4465</v>
      </c>
      <c r="J2722" s="23">
        <v>453003907175</v>
      </c>
      <c r="K2722">
        <v>780</v>
      </c>
      <c r="L2722" t="s">
        <v>4523</v>
      </c>
      <c r="M2722">
        <v>200212</v>
      </c>
      <c r="O2722">
        <v>0</v>
      </c>
      <c r="P2722" t="s">
        <v>15</v>
      </c>
      <c r="Q2722">
        <v>20310</v>
      </c>
      <c r="S2722">
        <v>0</v>
      </c>
      <c r="V2722" s="22">
        <v>8525.42</v>
      </c>
    </row>
    <row r="2723" spans="1:22" x14ac:dyDescent="0.3">
      <c r="A2723" t="s">
        <v>4522</v>
      </c>
      <c r="E2723" t="s">
        <v>4502</v>
      </c>
      <c r="H2723" t="s">
        <v>4465</v>
      </c>
      <c r="J2723" s="23">
        <v>553003907175</v>
      </c>
      <c r="K2723">
        <v>780</v>
      </c>
      <c r="L2723" t="s">
        <v>4524</v>
      </c>
      <c r="M2723">
        <v>200212</v>
      </c>
      <c r="O2723">
        <v>0</v>
      </c>
      <c r="P2723" t="s">
        <v>15</v>
      </c>
      <c r="Q2723" t="s">
        <v>124</v>
      </c>
      <c r="S2723">
        <v>0</v>
      </c>
      <c r="V2723" s="22">
        <v>5151</v>
      </c>
    </row>
    <row r="2724" spans="1:22" x14ac:dyDescent="0.3">
      <c r="A2724" t="s">
        <v>4525</v>
      </c>
      <c r="E2724" t="s">
        <v>4526</v>
      </c>
      <c r="H2724" t="s">
        <v>4465</v>
      </c>
      <c r="J2724" s="23">
        <v>457003900095</v>
      </c>
      <c r="K2724">
        <v>780</v>
      </c>
      <c r="L2724" t="s">
        <v>4527</v>
      </c>
      <c r="M2724">
        <v>201211</v>
      </c>
      <c r="O2724">
        <v>0</v>
      </c>
      <c r="P2724" t="s">
        <v>15</v>
      </c>
      <c r="Q2724">
        <v>20310</v>
      </c>
      <c r="S2724">
        <v>0</v>
      </c>
      <c r="V2724" s="22">
        <v>21189.16</v>
      </c>
    </row>
    <row r="2725" spans="1:22" x14ac:dyDescent="0.3">
      <c r="A2725" t="s">
        <v>4525</v>
      </c>
      <c r="E2725" t="s">
        <v>4526</v>
      </c>
      <c r="H2725" t="s">
        <v>4465</v>
      </c>
      <c r="J2725" s="23">
        <v>557003900095</v>
      </c>
      <c r="K2725">
        <v>780</v>
      </c>
      <c r="L2725" t="s">
        <v>4528</v>
      </c>
      <c r="M2725">
        <v>201211</v>
      </c>
      <c r="O2725">
        <v>0</v>
      </c>
      <c r="P2725" t="s">
        <v>15</v>
      </c>
      <c r="Q2725" t="s">
        <v>124</v>
      </c>
      <c r="S2725">
        <v>0</v>
      </c>
      <c r="V2725" s="22">
        <v>2338.66</v>
      </c>
    </row>
    <row r="2726" spans="1:22" x14ac:dyDescent="0.3">
      <c r="A2726" t="s">
        <v>4529</v>
      </c>
      <c r="E2726" t="s">
        <v>4530</v>
      </c>
      <c r="J2726" s="23">
        <v>458003900001</v>
      </c>
      <c r="K2726">
        <v>2000</v>
      </c>
      <c r="L2726" t="s">
        <v>4531</v>
      </c>
      <c r="M2726">
        <v>200008</v>
      </c>
      <c r="O2726">
        <v>0</v>
      </c>
      <c r="P2726" t="s">
        <v>15</v>
      </c>
      <c r="Q2726">
        <v>20310</v>
      </c>
      <c r="S2726" s="101">
        <v>14000</v>
      </c>
      <c r="U2726" t="s">
        <v>317</v>
      </c>
      <c r="V2726" s="22">
        <v>1022735.83</v>
      </c>
    </row>
    <row r="2727" spans="1:22" x14ac:dyDescent="0.3">
      <c r="A2727" t="s">
        <v>4529</v>
      </c>
      <c r="E2727" t="s">
        <v>4532</v>
      </c>
      <c r="J2727" s="23">
        <v>558003900001</v>
      </c>
      <c r="K2727">
        <v>2000</v>
      </c>
      <c r="L2727" t="s">
        <v>4533</v>
      </c>
      <c r="M2727">
        <v>200008</v>
      </c>
      <c r="O2727">
        <v>0</v>
      </c>
      <c r="P2727" t="s">
        <v>15</v>
      </c>
      <c r="Q2727" t="s">
        <v>124</v>
      </c>
      <c r="S2727" s="101">
        <v>14000</v>
      </c>
      <c r="U2727" t="s">
        <v>317</v>
      </c>
      <c r="V2727" s="22">
        <v>617887</v>
      </c>
    </row>
    <row r="2728" spans="1:22" x14ac:dyDescent="0.3">
      <c r="A2728" t="s">
        <v>4534</v>
      </c>
      <c r="E2728" t="s">
        <v>4535</v>
      </c>
      <c r="H2728" t="s">
        <v>4476</v>
      </c>
      <c r="J2728" s="23">
        <v>457003900206</v>
      </c>
      <c r="K2728">
        <v>615</v>
      </c>
      <c r="L2728" t="s">
        <v>4536</v>
      </c>
      <c r="M2728">
        <v>199505</v>
      </c>
      <c r="O2728">
        <v>0</v>
      </c>
      <c r="P2728" t="s">
        <v>15</v>
      </c>
      <c r="Q2728">
        <v>20310</v>
      </c>
      <c r="S2728">
        <v>0</v>
      </c>
      <c r="V2728" s="22">
        <v>4638.75</v>
      </c>
    </row>
    <row r="2729" spans="1:22" x14ac:dyDescent="0.3">
      <c r="A2729" t="s">
        <v>4534</v>
      </c>
      <c r="E2729" t="s">
        <v>4535</v>
      </c>
      <c r="H2729" t="s">
        <v>4476</v>
      </c>
      <c r="J2729" s="23">
        <v>557003900206</v>
      </c>
      <c r="K2729">
        <v>615</v>
      </c>
      <c r="L2729" t="s">
        <v>4537</v>
      </c>
      <c r="M2729">
        <v>199505</v>
      </c>
      <c r="O2729">
        <v>0</v>
      </c>
      <c r="P2729" t="s">
        <v>15</v>
      </c>
      <c r="Q2729" t="s">
        <v>124</v>
      </c>
      <c r="S2729">
        <v>0</v>
      </c>
      <c r="V2729">
        <v>509.7</v>
      </c>
    </row>
    <row r="2730" spans="1:22" x14ac:dyDescent="0.3">
      <c r="A2730" t="s">
        <v>4538</v>
      </c>
      <c r="E2730" t="s">
        <v>1625</v>
      </c>
      <c r="H2730" t="s">
        <v>3568</v>
      </c>
      <c r="J2730" s="23">
        <v>456006200119</v>
      </c>
      <c r="K2730">
        <v>210</v>
      </c>
      <c r="L2730" t="s">
        <v>4539</v>
      </c>
      <c r="M2730">
        <v>201212</v>
      </c>
      <c r="O2730">
        <v>0</v>
      </c>
      <c r="P2730" t="s">
        <v>53</v>
      </c>
      <c r="Q2730">
        <v>20310</v>
      </c>
      <c r="S2730">
        <v>0</v>
      </c>
      <c r="U2730" t="s">
        <v>132</v>
      </c>
      <c r="V2730" s="22">
        <v>262364.34000000003</v>
      </c>
    </row>
    <row r="2731" spans="1:22" x14ac:dyDescent="0.3">
      <c r="A2731" t="s">
        <v>4538</v>
      </c>
      <c r="E2731" t="s">
        <v>2056</v>
      </c>
      <c r="H2731" t="s">
        <v>3568</v>
      </c>
      <c r="J2731" s="23">
        <v>556006200119</v>
      </c>
      <c r="K2731">
        <v>210</v>
      </c>
      <c r="L2731" t="s">
        <v>4540</v>
      </c>
      <c r="M2731">
        <v>201212</v>
      </c>
      <c r="O2731">
        <v>0</v>
      </c>
      <c r="P2731" t="s">
        <v>53</v>
      </c>
      <c r="Q2731" t="s">
        <v>124</v>
      </c>
      <c r="S2731">
        <v>0</v>
      </c>
      <c r="U2731" t="s">
        <v>132</v>
      </c>
      <c r="V2731" s="22">
        <v>65018.17</v>
      </c>
    </row>
    <row r="2732" spans="1:22" x14ac:dyDescent="0.3">
      <c r="A2732" t="s">
        <v>204</v>
      </c>
      <c r="E2732" t="s">
        <v>4541</v>
      </c>
      <c r="H2732" t="s">
        <v>196</v>
      </c>
      <c r="J2732" s="23">
        <v>457006200009</v>
      </c>
      <c r="K2732">
        <v>615</v>
      </c>
      <c r="L2732" t="s">
        <v>4542</v>
      </c>
      <c r="M2732">
        <v>199009</v>
      </c>
      <c r="O2732">
        <v>0</v>
      </c>
      <c r="P2732" t="s">
        <v>53</v>
      </c>
      <c r="Q2732">
        <v>20310</v>
      </c>
      <c r="S2732">
        <v>0</v>
      </c>
      <c r="V2732" s="22">
        <v>879096.68</v>
      </c>
    </row>
    <row r="2733" spans="1:22" x14ac:dyDescent="0.3">
      <c r="A2733" t="s">
        <v>204</v>
      </c>
      <c r="E2733" t="s">
        <v>4541</v>
      </c>
      <c r="H2733" t="s">
        <v>196</v>
      </c>
      <c r="J2733" s="23">
        <v>557006200009</v>
      </c>
      <c r="K2733">
        <v>615</v>
      </c>
      <c r="L2733" t="s">
        <v>4543</v>
      </c>
      <c r="M2733">
        <v>199009</v>
      </c>
      <c r="O2733">
        <v>0</v>
      </c>
      <c r="P2733" t="s">
        <v>53</v>
      </c>
      <c r="Q2733" t="s">
        <v>124</v>
      </c>
      <c r="S2733">
        <v>0</v>
      </c>
      <c r="V2733" s="22">
        <v>159432</v>
      </c>
    </row>
    <row r="2734" spans="1:22" x14ac:dyDescent="0.3">
      <c r="A2734" t="s">
        <v>4544</v>
      </c>
      <c r="E2734" t="s">
        <v>4545</v>
      </c>
      <c r="J2734" s="23">
        <v>458006200001</v>
      </c>
      <c r="K2734">
        <v>1091</v>
      </c>
      <c r="L2734" t="s">
        <v>4546</v>
      </c>
      <c r="M2734">
        <v>199103</v>
      </c>
      <c r="O2734">
        <v>0</v>
      </c>
      <c r="P2734" t="s">
        <v>53</v>
      </c>
      <c r="Q2734">
        <v>20310</v>
      </c>
      <c r="S2734" s="101">
        <v>31400</v>
      </c>
      <c r="U2734" t="s">
        <v>317</v>
      </c>
      <c r="V2734" s="22">
        <v>1832851.08</v>
      </c>
    </row>
    <row r="2735" spans="1:22" x14ac:dyDescent="0.3">
      <c r="A2735" t="s">
        <v>4544</v>
      </c>
      <c r="E2735" t="s">
        <v>4547</v>
      </c>
      <c r="J2735" s="23">
        <v>558006200001</v>
      </c>
      <c r="K2735">
        <v>1091</v>
      </c>
      <c r="L2735" t="s">
        <v>4548</v>
      </c>
      <c r="M2735">
        <v>199103</v>
      </c>
      <c r="O2735">
        <v>0</v>
      </c>
      <c r="P2735" t="s">
        <v>53</v>
      </c>
      <c r="Q2735" t="s">
        <v>124</v>
      </c>
      <c r="S2735" s="101">
        <v>31400</v>
      </c>
      <c r="U2735" t="s">
        <v>317</v>
      </c>
      <c r="V2735" s="22">
        <v>1107321</v>
      </c>
    </row>
    <row r="2736" spans="1:22" x14ac:dyDescent="0.3">
      <c r="A2736" t="s">
        <v>4549</v>
      </c>
      <c r="E2736" t="s">
        <v>1625</v>
      </c>
      <c r="H2736" t="s">
        <v>3568</v>
      </c>
      <c r="J2736" s="23">
        <v>452006200088</v>
      </c>
      <c r="K2736">
        <v>763</v>
      </c>
      <c r="L2736" t="s">
        <v>4550</v>
      </c>
      <c r="M2736">
        <v>199103</v>
      </c>
      <c r="O2736">
        <v>0</v>
      </c>
      <c r="P2736" t="s">
        <v>53</v>
      </c>
      <c r="Q2736">
        <v>20310</v>
      </c>
      <c r="S2736">
        <v>0</v>
      </c>
      <c r="V2736" s="22">
        <v>1386432.95</v>
      </c>
    </row>
    <row r="2737" spans="1:22" x14ac:dyDescent="0.3">
      <c r="A2737" t="s">
        <v>4549</v>
      </c>
      <c r="E2737" t="s">
        <v>1625</v>
      </c>
      <c r="H2737" t="s">
        <v>3568</v>
      </c>
      <c r="J2737" s="23">
        <v>552006200088</v>
      </c>
      <c r="K2737">
        <v>763</v>
      </c>
      <c r="L2737" t="s">
        <v>4551</v>
      </c>
      <c r="M2737">
        <v>199103</v>
      </c>
      <c r="O2737">
        <v>0</v>
      </c>
      <c r="P2737" t="s">
        <v>53</v>
      </c>
      <c r="Q2737" t="s">
        <v>124</v>
      </c>
      <c r="S2737">
        <v>0</v>
      </c>
      <c r="V2737" s="22">
        <v>343620</v>
      </c>
    </row>
    <row r="2738" spans="1:22" x14ac:dyDescent="0.3">
      <c r="A2738" t="s">
        <v>4552</v>
      </c>
      <c r="E2738" t="s">
        <v>1625</v>
      </c>
      <c r="H2738" t="s">
        <v>3568</v>
      </c>
      <c r="J2738" s="23">
        <v>452006200089</v>
      </c>
      <c r="K2738">
        <v>763</v>
      </c>
      <c r="L2738" t="s">
        <v>4553</v>
      </c>
      <c r="M2738">
        <v>199103</v>
      </c>
      <c r="O2738">
        <v>0</v>
      </c>
      <c r="P2738" t="s">
        <v>53</v>
      </c>
      <c r="Q2738">
        <v>20310</v>
      </c>
      <c r="S2738">
        <v>0</v>
      </c>
      <c r="V2738" s="22">
        <v>91091.62</v>
      </c>
    </row>
    <row r="2739" spans="1:22" x14ac:dyDescent="0.3">
      <c r="A2739" t="s">
        <v>4552</v>
      </c>
      <c r="E2739" t="s">
        <v>1625</v>
      </c>
      <c r="H2739" t="s">
        <v>3568</v>
      </c>
      <c r="J2739" s="23">
        <v>552006200089</v>
      </c>
      <c r="K2739">
        <v>763</v>
      </c>
      <c r="L2739" t="s">
        <v>4554</v>
      </c>
      <c r="M2739">
        <v>199103</v>
      </c>
      <c r="O2739">
        <v>0</v>
      </c>
      <c r="P2739" t="s">
        <v>53</v>
      </c>
      <c r="Q2739" t="s">
        <v>124</v>
      </c>
      <c r="S2739">
        <v>0</v>
      </c>
      <c r="V2739" s="22">
        <v>22577</v>
      </c>
    </row>
    <row r="2740" spans="1:22" x14ac:dyDescent="0.3">
      <c r="A2740" t="s">
        <v>4555</v>
      </c>
      <c r="E2740" t="s">
        <v>4541</v>
      </c>
      <c r="H2740" t="s">
        <v>196</v>
      </c>
      <c r="J2740" s="23">
        <v>457006200009</v>
      </c>
      <c r="K2740">
        <v>84</v>
      </c>
      <c r="L2740" t="s">
        <v>4556</v>
      </c>
      <c r="M2740">
        <v>200512</v>
      </c>
      <c r="O2740">
        <v>0</v>
      </c>
      <c r="P2740" t="s">
        <v>53</v>
      </c>
      <c r="Q2740">
        <v>20310</v>
      </c>
      <c r="S2740">
        <v>0</v>
      </c>
      <c r="V2740" s="22">
        <v>47561.760000000002</v>
      </c>
    </row>
    <row r="2741" spans="1:22" x14ac:dyDescent="0.3">
      <c r="A2741" t="s">
        <v>4555</v>
      </c>
      <c r="E2741" t="s">
        <v>4541</v>
      </c>
      <c r="H2741" t="s">
        <v>196</v>
      </c>
      <c r="J2741" s="23">
        <v>557006200009</v>
      </c>
      <c r="K2741">
        <v>84</v>
      </c>
      <c r="L2741" t="s">
        <v>4557</v>
      </c>
      <c r="M2741">
        <v>200512</v>
      </c>
      <c r="O2741">
        <v>0</v>
      </c>
      <c r="P2741" t="s">
        <v>53</v>
      </c>
      <c r="Q2741" t="s">
        <v>124</v>
      </c>
      <c r="S2741">
        <v>0</v>
      </c>
      <c r="V2741" s="22">
        <v>5251</v>
      </c>
    </row>
    <row r="2742" spans="1:22" x14ac:dyDescent="0.3">
      <c r="A2742" t="s">
        <v>4558</v>
      </c>
      <c r="E2742" t="s">
        <v>1625</v>
      </c>
      <c r="J2742" s="23">
        <v>451006200001</v>
      </c>
      <c r="K2742">
        <v>1090</v>
      </c>
      <c r="L2742" t="s">
        <v>4559</v>
      </c>
      <c r="M2742">
        <v>198912</v>
      </c>
      <c r="O2742">
        <v>0</v>
      </c>
      <c r="P2742" t="s">
        <v>53</v>
      </c>
      <c r="Q2742">
        <v>20310</v>
      </c>
      <c r="S2742">
        <v>0</v>
      </c>
      <c r="U2742" t="s">
        <v>132</v>
      </c>
      <c r="V2742" s="22">
        <v>3199478.25</v>
      </c>
    </row>
    <row r="2743" spans="1:22" x14ac:dyDescent="0.3">
      <c r="A2743" t="s">
        <v>4558</v>
      </c>
      <c r="E2743" t="s">
        <v>1625</v>
      </c>
      <c r="J2743" s="23">
        <v>451006200001</v>
      </c>
      <c r="K2743">
        <v>1093</v>
      </c>
      <c r="L2743" t="s">
        <v>4560</v>
      </c>
      <c r="M2743">
        <v>199212</v>
      </c>
      <c r="O2743">
        <v>0</v>
      </c>
      <c r="P2743" t="s">
        <v>53</v>
      </c>
      <c r="Q2743">
        <v>20310</v>
      </c>
      <c r="S2743">
        <v>0</v>
      </c>
      <c r="U2743" t="s">
        <v>132</v>
      </c>
      <c r="V2743" s="22">
        <v>2250</v>
      </c>
    </row>
    <row r="2744" spans="1:22" x14ac:dyDescent="0.3">
      <c r="A2744" t="s">
        <v>4558</v>
      </c>
      <c r="E2744" t="s">
        <v>1625</v>
      </c>
      <c r="J2744" s="23">
        <v>551006200001</v>
      </c>
      <c r="K2744">
        <v>1090</v>
      </c>
      <c r="L2744" t="s">
        <v>4561</v>
      </c>
      <c r="M2744">
        <v>198912</v>
      </c>
      <c r="O2744">
        <v>0</v>
      </c>
      <c r="P2744" t="s">
        <v>53</v>
      </c>
      <c r="Q2744" t="s">
        <v>124</v>
      </c>
      <c r="S2744">
        <v>0</v>
      </c>
      <c r="U2744" t="s">
        <v>132</v>
      </c>
      <c r="V2744" s="22">
        <v>1932971</v>
      </c>
    </row>
    <row r="2745" spans="1:22" x14ac:dyDescent="0.3">
      <c r="A2745" t="s">
        <v>4562</v>
      </c>
      <c r="E2745" t="s">
        <v>1625</v>
      </c>
      <c r="H2745" t="s">
        <v>3568</v>
      </c>
      <c r="J2745" s="23">
        <v>455006201200</v>
      </c>
      <c r="K2745">
        <v>1091</v>
      </c>
      <c r="L2745" t="s">
        <v>4563</v>
      </c>
      <c r="M2745">
        <v>199007</v>
      </c>
      <c r="O2745">
        <v>0</v>
      </c>
      <c r="P2745" t="s">
        <v>53</v>
      </c>
      <c r="Q2745">
        <v>20310</v>
      </c>
      <c r="S2745">
        <v>702</v>
      </c>
      <c r="U2745" t="s">
        <v>159</v>
      </c>
      <c r="V2745" s="22">
        <v>249635.95</v>
      </c>
    </row>
    <row r="2746" spans="1:22" x14ac:dyDescent="0.3">
      <c r="A2746" t="s">
        <v>4562</v>
      </c>
      <c r="E2746" t="s">
        <v>1625</v>
      </c>
      <c r="H2746" t="s">
        <v>3568</v>
      </c>
      <c r="J2746" s="23">
        <v>455006201200</v>
      </c>
      <c r="K2746">
        <v>1092</v>
      </c>
      <c r="L2746" t="s">
        <v>4564</v>
      </c>
      <c r="M2746">
        <v>199107</v>
      </c>
      <c r="O2746">
        <v>201808</v>
      </c>
      <c r="P2746" t="s">
        <v>53</v>
      </c>
      <c r="Q2746">
        <v>20310</v>
      </c>
      <c r="S2746">
        <v>0</v>
      </c>
      <c r="U2746" t="s">
        <v>159</v>
      </c>
      <c r="V2746">
        <v>0</v>
      </c>
    </row>
    <row r="2747" spans="1:22" x14ac:dyDescent="0.3">
      <c r="A2747" t="s">
        <v>4562</v>
      </c>
      <c r="E2747" t="s">
        <v>1625</v>
      </c>
      <c r="H2747" t="s">
        <v>3568</v>
      </c>
      <c r="J2747" s="23">
        <v>455006201200</v>
      </c>
      <c r="K2747">
        <v>1093</v>
      </c>
      <c r="L2747" t="s">
        <v>4565</v>
      </c>
      <c r="M2747">
        <v>199207</v>
      </c>
      <c r="O2747">
        <v>201808</v>
      </c>
      <c r="P2747" t="s">
        <v>53</v>
      </c>
      <c r="Q2747">
        <v>20310</v>
      </c>
      <c r="S2747">
        <v>0</v>
      </c>
      <c r="U2747" t="s">
        <v>159</v>
      </c>
      <c r="V2747">
        <v>0</v>
      </c>
    </row>
    <row r="2748" spans="1:22" x14ac:dyDescent="0.3">
      <c r="A2748" t="s">
        <v>4562</v>
      </c>
      <c r="E2748" t="s">
        <v>1625</v>
      </c>
      <c r="H2748" t="s">
        <v>3568</v>
      </c>
      <c r="J2748" s="23">
        <v>555006201200</v>
      </c>
      <c r="K2748">
        <v>1091</v>
      </c>
      <c r="L2748" t="s">
        <v>4566</v>
      </c>
      <c r="M2748">
        <v>199007</v>
      </c>
      <c r="O2748">
        <v>0</v>
      </c>
      <c r="P2748" t="s">
        <v>53</v>
      </c>
      <c r="Q2748" t="s">
        <v>124</v>
      </c>
      <c r="S2748">
        <v>702</v>
      </c>
      <c r="U2748" t="s">
        <v>159</v>
      </c>
      <c r="V2748" s="22">
        <v>150817</v>
      </c>
    </row>
    <row r="2749" spans="1:22" x14ac:dyDescent="0.3">
      <c r="A2749" t="s">
        <v>4562</v>
      </c>
      <c r="E2749" t="s">
        <v>1625</v>
      </c>
      <c r="H2749" t="s">
        <v>3568</v>
      </c>
      <c r="J2749" s="23">
        <v>555006201200</v>
      </c>
      <c r="K2749">
        <v>1092</v>
      </c>
      <c r="L2749" t="s">
        <v>4567</v>
      </c>
      <c r="M2749">
        <v>199107</v>
      </c>
      <c r="O2749">
        <v>201808</v>
      </c>
      <c r="P2749" t="s">
        <v>53</v>
      </c>
      <c r="Q2749" t="s">
        <v>124</v>
      </c>
      <c r="S2749">
        <v>0</v>
      </c>
      <c r="U2749" t="s">
        <v>159</v>
      </c>
      <c r="V2749">
        <v>0</v>
      </c>
    </row>
    <row r="2750" spans="1:22" x14ac:dyDescent="0.3">
      <c r="A2750" t="s">
        <v>4562</v>
      </c>
      <c r="E2750" t="s">
        <v>1625</v>
      </c>
      <c r="H2750" t="s">
        <v>3568</v>
      </c>
      <c r="J2750" s="23">
        <v>555006201200</v>
      </c>
      <c r="K2750">
        <v>1093</v>
      </c>
      <c r="L2750" t="s">
        <v>4568</v>
      </c>
      <c r="M2750">
        <v>199207</v>
      </c>
      <c r="O2750">
        <v>201808</v>
      </c>
      <c r="P2750" t="s">
        <v>53</v>
      </c>
      <c r="Q2750" t="s">
        <v>124</v>
      </c>
      <c r="S2750">
        <v>0</v>
      </c>
      <c r="U2750" t="s">
        <v>159</v>
      </c>
      <c r="V2750">
        <v>0</v>
      </c>
    </row>
    <row r="2751" spans="1:22" x14ac:dyDescent="0.3">
      <c r="A2751" t="s">
        <v>4569</v>
      </c>
      <c r="E2751" t="s">
        <v>1625</v>
      </c>
      <c r="H2751" t="s">
        <v>3568</v>
      </c>
      <c r="J2751" s="23">
        <v>455006200600</v>
      </c>
      <c r="K2751">
        <v>1091</v>
      </c>
      <c r="L2751" t="s">
        <v>4570</v>
      </c>
      <c r="M2751">
        <v>199007</v>
      </c>
      <c r="O2751">
        <v>0</v>
      </c>
      <c r="P2751" t="s">
        <v>53</v>
      </c>
      <c r="Q2751">
        <v>20310</v>
      </c>
      <c r="S2751">
        <v>452</v>
      </c>
      <c r="U2751" t="s">
        <v>159</v>
      </c>
      <c r="V2751" s="22">
        <v>135732.79</v>
      </c>
    </row>
    <row r="2752" spans="1:22" x14ac:dyDescent="0.3">
      <c r="A2752" t="s">
        <v>4569</v>
      </c>
      <c r="E2752" t="s">
        <v>1625</v>
      </c>
      <c r="H2752" t="s">
        <v>3568</v>
      </c>
      <c r="J2752" s="23">
        <v>455006200600</v>
      </c>
      <c r="K2752">
        <v>1092</v>
      </c>
      <c r="L2752" t="s">
        <v>4571</v>
      </c>
      <c r="M2752">
        <v>199107</v>
      </c>
      <c r="O2752">
        <v>201808</v>
      </c>
      <c r="P2752" t="s">
        <v>53</v>
      </c>
      <c r="Q2752">
        <v>20310</v>
      </c>
      <c r="S2752">
        <v>0</v>
      </c>
      <c r="U2752" t="s">
        <v>159</v>
      </c>
      <c r="V2752">
        <v>0</v>
      </c>
    </row>
    <row r="2753" spans="1:22" x14ac:dyDescent="0.3">
      <c r="A2753" t="s">
        <v>4569</v>
      </c>
      <c r="E2753" t="s">
        <v>1625</v>
      </c>
      <c r="H2753" t="s">
        <v>3568</v>
      </c>
      <c r="J2753" s="23">
        <v>455006200600</v>
      </c>
      <c r="K2753">
        <v>1093</v>
      </c>
      <c r="L2753" t="s">
        <v>4572</v>
      </c>
      <c r="M2753">
        <v>199207</v>
      </c>
      <c r="O2753">
        <v>201808</v>
      </c>
      <c r="P2753" t="s">
        <v>53</v>
      </c>
      <c r="Q2753">
        <v>20310</v>
      </c>
      <c r="S2753">
        <v>0</v>
      </c>
      <c r="U2753" t="s">
        <v>159</v>
      </c>
      <c r="V2753">
        <v>0</v>
      </c>
    </row>
    <row r="2754" spans="1:22" x14ac:dyDescent="0.3">
      <c r="A2754" t="s">
        <v>4569</v>
      </c>
      <c r="E2754" t="s">
        <v>1625</v>
      </c>
      <c r="H2754" t="s">
        <v>3568</v>
      </c>
      <c r="J2754" s="23">
        <v>455006200600</v>
      </c>
      <c r="K2754">
        <v>2014</v>
      </c>
      <c r="L2754" t="s">
        <v>4573</v>
      </c>
      <c r="M2754">
        <v>201412</v>
      </c>
      <c r="O2754">
        <v>201808</v>
      </c>
      <c r="P2754" t="s">
        <v>53</v>
      </c>
      <c r="Q2754">
        <v>20310</v>
      </c>
      <c r="S2754">
        <v>0</v>
      </c>
      <c r="U2754" t="s">
        <v>159</v>
      </c>
      <c r="V2754">
        <v>0</v>
      </c>
    </row>
    <row r="2755" spans="1:22" x14ac:dyDescent="0.3">
      <c r="A2755" t="s">
        <v>4569</v>
      </c>
      <c r="E2755" t="s">
        <v>1625</v>
      </c>
      <c r="H2755" t="s">
        <v>3568</v>
      </c>
      <c r="J2755" s="23">
        <v>555006200600</v>
      </c>
      <c r="K2755">
        <v>1091</v>
      </c>
      <c r="L2755" t="s">
        <v>4574</v>
      </c>
      <c r="M2755">
        <v>199007</v>
      </c>
      <c r="O2755">
        <v>0</v>
      </c>
      <c r="P2755" t="s">
        <v>53</v>
      </c>
      <c r="Q2755" t="s">
        <v>124</v>
      </c>
      <c r="S2755">
        <v>452</v>
      </c>
      <c r="U2755" t="s">
        <v>159</v>
      </c>
      <c r="V2755" s="22">
        <v>82001.34</v>
      </c>
    </row>
    <row r="2756" spans="1:22" x14ac:dyDescent="0.3">
      <c r="A2756" t="s">
        <v>4569</v>
      </c>
      <c r="E2756" t="s">
        <v>1625</v>
      </c>
      <c r="H2756" t="s">
        <v>3568</v>
      </c>
      <c r="J2756" s="23">
        <v>555006200600</v>
      </c>
      <c r="K2756">
        <v>1092</v>
      </c>
      <c r="L2756" t="s">
        <v>4575</v>
      </c>
      <c r="M2756">
        <v>199107</v>
      </c>
      <c r="O2756">
        <v>201808</v>
      </c>
      <c r="P2756" t="s">
        <v>53</v>
      </c>
      <c r="Q2756" t="s">
        <v>124</v>
      </c>
      <c r="S2756">
        <v>0</v>
      </c>
      <c r="U2756" t="s">
        <v>159</v>
      </c>
      <c r="V2756">
        <v>0</v>
      </c>
    </row>
    <row r="2757" spans="1:22" x14ac:dyDescent="0.3">
      <c r="A2757" t="s">
        <v>4569</v>
      </c>
      <c r="E2757" t="s">
        <v>1625</v>
      </c>
      <c r="H2757" t="s">
        <v>3568</v>
      </c>
      <c r="J2757" s="23">
        <v>555006200600</v>
      </c>
      <c r="K2757">
        <v>1093</v>
      </c>
      <c r="L2757" t="s">
        <v>4576</v>
      </c>
      <c r="M2757">
        <v>199207</v>
      </c>
      <c r="O2757">
        <v>201808</v>
      </c>
      <c r="P2757" t="s">
        <v>53</v>
      </c>
      <c r="Q2757" t="s">
        <v>124</v>
      </c>
      <c r="S2757">
        <v>0</v>
      </c>
      <c r="U2757" t="s">
        <v>159</v>
      </c>
      <c r="V2757">
        <v>0</v>
      </c>
    </row>
    <row r="2758" spans="1:22" x14ac:dyDescent="0.3">
      <c r="A2758" t="s">
        <v>4569</v>
      </c>
      <c r="E2758" t="s">
        <v>1625</v>
      </c>
      <c r="H2758" t="s">
        <v>3568</v>
      </c>
      <c r="J2758" s="23">
        <v>555006200600</v>
      </c>
      <c r="K2758">
        <v>2014</v>
      </c>
      <c r="L2758" t="s">
        <v>4577</v>
      </c>
      <c r="M2758">
        <v>201501</v>
      </c>
      <c r="O2758">
        <v>201808</v>
      </c>
      <c r="P2758" t="s">
        <v>53</v>
      </c>
      <c r="Q2758" t="s">
        <v>124</v>
      </c>
      <c r="S2758">
        <v>0</v>
      </c>
      <c r="U2758" t="s">
        <v>159</v>
      </c>
      <c r="V2758">
        <v>0</v>
      </c>
    </row>
    <row r="2759" spans="1:22" x14ac:dyDescent="0.3">
      <c r="A2759" t="s">
        <v>4578</v>
      </c>
      <c r="E2759" t="s">
        <v>1625</v>
      </c>
      <c r="H2759" t="s">
        <v>3568</v>
      </c>
      <c r="J2759" s="23">
        <v>455006200800</v>
      </c>
      <c r="K2759">
        <v>1091</v>
      </c>
      <c r="L2759" t="s">
        <v>4579</v>
      </c>
      <c r="M2759">
        <v>199007</v>
      </c>
      <c r="O2759">
        <v>0</v>
      </c>
      <c r="P2759" t="s">
        <v>53</v>
      </c>
      <c r="Q2759">
        <v>20310</v>
      </c>
      <c r="S2759">
        <v>94</v>
      </c>
      <c r="U2759" t="s">
        <v>159</v>
      </c>
      <c r="V2759" s="22">
        <v>38399.49</v>
      </c>
    </row>
    <row r="2760" spans="1:22" x14ac:dyDescent="0.3">
      <c r="A2760" t="s">
        <v>4578</v>
      </c>
      <c r="E2760" t="s">
        <v>1625</v>
      </c>
      <c r="H2760" t="s">
        <v>3568</v>
      </c>
      <c r="J2760" s="23">
        <v>455006200800</v>
      </c>
      <c r="K2760">
        <v>1092</v>
      </c>
      <c r="L2760" t="s">
        <v>4580</v>
      </c>
      <c r="M2760">
        <v>199107</v>
      </c>
      <c r="O2760">
        <v>201808</v>
      </c>
      <c r="P2760" t="s">
        <v>53</v>
      </c>
      <c r="Q2760">
        <v>20310</v>
      </c>
      <c r="S2760">
        <v>0</v>
      </c>
      <c r="U2760" t="s">
        <v>159</v>
      </c>
      <c r="V2760">
        <v>0</v>
      </c>
    </row>
    <row r="2761" spans="1:22" x14ac:dyDescent="0.3">
      <c r="A2761" t="s">
        <v>4578</v>
      </c>
      <c r="E2761" t="s">
        <v>1625</v>
      </c>
      <c r="H2761" t="s">
        <v>3568</v>
      </c>
      <c r="J2761" s="23">
        <v>455006200800</v>
      </c>
      <c r="K2761">
        <v>1093</v>
      </c>
      <c r="L2761" t="s">
        <v>4581</v>
      </c>
      <c r="M2761">
        <v>199207</v>
      </c>
      <c r="O2761">
        <v>201808</v>
      </c>
      <c r="P2761" t="s">
        <v>53</v>
      </c>
      <c r="Q2761">
        <v>20310</v>
      </c>
      <c r="S2761">
        <v>0</v>
      </c>
      <c r="U2761" t="s">
        <v>159</v>
      </c>
      <c r="V2761">
        <v>0</v>
      </c>
    </row>
    <row r="2762" spans="1:22" x14ac:dyDescent="0.3">
      <c r="A2762" t="s">
        <v>4578</v>
      </c>
      <c r="E2762" t="s">
        <v>1625</v>
      </c>
      <c r="H2762" t="s">
        <v>3568</v>
      </c>
      <c r="J2762" s="23">
        <v>555006200800</v>
      </c>
      <c r="K2762">
        <v>1091</v>
      </c>
      <c r="L2762" t="s">
        <v>4582</v>
      </c>
      <c r="M2762">
        <v>199007</v>
      </c>
      <c r="O2762">
        <v>0</v>
      </c>
      <c r="P2762" t="s">
        <v>53</v>
      </c>
      <c r="Q2762" t="s">
        <v>124</v>
      </c>
      <c r="S2762">
        <v>94</v>
      </c>
      <c r="U2762" t="s">
        <v>159</v>
      </c>
      <c r="V2762" s="22">
        <v>21693</v>
      </c>
    </row>
    <row r="2763" spans="1:22" x14ac:dyDescent="0.3">
      <c r="A2763" t="s">
        <v>4578</v>
      </c>
      <c r="E2763" t="s">
        <v>1625</v>
      </c>
      <c r="H2763" t="s">
        <v>3568</v>
      </c>
      <c r="J2763" s="23">
        <v>555006200800</v>
      </c>
      <c r="K2763">
        <v>1092</v>
      </c>
      <c r="L2763" t="s">
        <v>4583</v>
      </c>
      <c r="M2763">
        <v>199107</v>
      </c>
      <c r="O2763">
        <v>201808</v>
      </c>
      <c r="P2763" t="s">
        <v>53</v>
      </c>
      <c r="Q2763" t="s">
        <v>124</v>
      </c>
      <c r="S2763">
        <v>0</v>
      </c>
      <c r="U2763" t="s">
        <v>159</v>
      </c>
      <c r="V2763">
        <v>0</v>
      </c>
    </row>
    <row r="2764" spans="1:22" x14ac:dyDescent="0.3">
      <c r="A2764" t="s">
        <v>4584</v>
      </c>
      <c r="E2764" t="s">
        <v>4585</v>
      </c>
      <c r="H2764" t="s">
        <v>3568</v>
      </c>
      <c r="J2764" s="23">
        <v>453006200314</v>
      </c>
      <c r="K2764">
        <v>910</v>
      </c>
      <c r="L2764" t="s">
        <v>4586</v>
      </c>
      <c r="M2764">
        <v>201007</v>
      </c>
      <c r="O2764">
        <v>0</v>
      </c>
      <c r="P2764" t="s">
        <v>53</v>
      </c>
      <c r="Q2764">
        <v>20310</v>
      </c>
      <c r="S2764">
        <v>0</v>
      </c>
      <c r="V2764" s="22">
        <v>6020.35</v>
      </c>
    </row>
    <row r="2765" spans="1:22" x14ac:dyDescent="0.3">
      <c r="A2765" t="s">
        <v>4584</v>
      </c>
      <c r="E2765" t="s">
        <v>4585</v>
      </c>
      <c r="H2765" t="s">
        <v>3568</v>
      </c>
      <c r="J2765" s="23">
        <v>553006200314</v>
      </c>
      <c r="K2765">
        <v>910</v>
      </c>
      <c r="L2765" t="s">
        <v>4587</v>
      </c>
      <c r="M2765">
        <v>201007</v>
      </c>
      <c r="O2765">
        <v>0</v>
      </c>
      <c r="P2765" t="s">
        <v>53</v>
      </c>
      <c r="Q2765" t="s">
        <v>124</v>
      </c>
      <c r="S2765">
        <v>0</v>
      </c>
      <c r="V2765" s="22">
        <v>7199.57</v>
      </c>
    </row>
    <row r="2766" spans="1:22" x14ac:dyDescent="0.3">
      <c r="A2766" t="s">
        <v>4588</v>
      </c>
      <c r="E2766" t="s">
        <v>4589</v>
      </c>
      <c r="H2766" t="s">
        <v>3568</v>
      </c>
      <c r="J2766" s="23">
        <v>453006200003</v>
      </c>
      <c r="K2766">
        <v>910</v>
      </c>
      <c r="L2766" t="s">
        <v>4590</v>
      </c>
      <c r="M2766">
        <v>199007</v>
      </c>
      <c r="O2766">
        <v>0</v>
      </c>
      <c r="P2766" t="s">
        <v>53</v>
      </c>
      <c r="Q2766">
        <v>20310</v>
      </c>
      <c r="S2766">
        <v>0</v>
      </c>
      <c r="V2766" s="22">
        <v>254046.97</v>
      </c>
    </row>
    <row r="2767" spans="1:22" x14ac:dyDescent="0.3">
      <c r="A2767" t="s">
        <v>4588</v>
      </c>
      <c r="E2767" t="s">
        <v>4589</v>
      </c>
      <c r="H2767" t="s">
        <v>3568</v>
      </c>
      <c r="J2767" s="23">
        <v>553006200003</v>
      </c>
      <c r="K2767">
        <v>910</v>
      </c>
      <c r="L2767" t="s">
        <v>4591</v>
      </c>
      <c r="M2767">
        <v>199007</v>
      </c>
      <c r="O2767">
        <v>0</v>
      </c>
      <c r="P2767" t="s">
        <v>53</v>
      </c>
      <c r="Q2767" t="s">
        <v>124</v>
      </c>
      <c r="S2767">
        <v>0</v>
      </c>
      <c r="V2767" s="22">
        <v>153483</v>
      </c>
    </row>
    <row r="2768" spans="1:22" x14ac:dyDescent="0.3">
      <c r="A2768" t="s">
        <v>4588</v>
      </c>
      <c r="E2768" t="s">
        <v>4589</v>
      </c>
      <c r="H2768" t="s">
        <v>3568</v>
      </c>
      <c r="J2768" s="23">
        <v>553006200003</v>
      </c>
      <c r="K2768">
        <v>2008</v>
      </c>
      <c r="L2768" t="s">
        <v>4592</v>
      </c>
      <c r="M2768">
        <v>200809</v>
      </c>
      <c r="O2768">
        <v>0</v>
      </c>
      <c r="P2768" t="s">
        <v>53</v>
      </c>
      <c r="Q2768" t="s">
        <v>124</v>
      </c>
      <c r="S2768">
        <v>0</v>
      </c>
      <c r="V2768" s="22">
        <v>129320.93</v>
      </c>
    </row>
    <row r="2769" spans="1:22" x14ac:dyDescent="0.3">
      <c r="A2769" t="s">
        <v>4593</v>
      </c>
      <c r="E2769" t="s">
        <v>4589</v>
      </c>
      <c r="H2769" t="s">
        <v>3568</v>
      </c>
      <c r="J2769" s="23">
        <v>453006200001</v>
      </c>
      <c r="K2769">
        <v>910</v>
      </c>
      <c r="L2769" t="s">
        <v>4594</v>
      </c>
      <c r="M2769">
        <v>199007</v>
      </c>
      <c r="O2769">
        <v>0</v>
      </c>
      <c r="P2769" t="s">
        <v>53</v>
      </c>
      <c r="Q2769">
        <v>20310</v>
      </c>
      <c r="S2769">
        <v>0</v>
      </c>
      <c r="V2769" s="22">
        <v>65680.81</v>
      </c>
    </row>
    <row r="2770" spans="1:22" x14ac:dyDescent="0.3">
      <c r="A2770" t="s">
        <v>4593</v>
      </c>
      <c r="E2770" t="s">
        <v>4589</v>
      </c>
      <c r="H2770" t="s">
        <v>3568</v>
      </c>
      <c r="J2770" s="23">
        <v>553006200001</v>
      </c>
      <c r="K2770">
        <v>910</v>
      </c>
      <c r="L2770" t="s">
        <v>4595</v>
      </c>
      <c r="M2770">
        <v>199007</v>
      </c>
      <c r="O2770">
        <v>0</v>
      </c>
      <c r="P2770" t="s">
        <v>53</v>
      </c>
      <c r="Q2770" t="s">
        <v>124</v>
      </c>
      <c r="S2770">
        <v>0</v>
      </c>
      <c r="V2770" s="22">
        <v>39681</v>
      </c>
    </row>
    <row r="2771" spans="1:22" x14ac:dyDescent="0.3">
      <c r="A2771" t="s">
        <v>4593</v>
      </c>
      <c r="E2771" t="s">
        <v>4589</v>
      </c>
      <c r="H2771" t="s">
        <v>3568</v>
      </c>
      <c r="J2771" s="23">
        <v>553006200001</v>
      </c>
      <c r="K2771">
        <v>2008</v>
      </c>
      <c r="L2771" t="s">
        <v>4596</v>
      </c>
      <c r="M2771">
        <v>200809</v>
      </c>
      <c r="O2771">
        <v>0</v>
      </c>
      <c r="P2771" t="s">
        <v>53</v>
      </c>
      <c r="Q2771" t="s">
        <v>124</v>
      </c>
      <c r="S2771">
        <v>0</v>
      </c>
      <c r="V2771" s="22">
        <v>129320.93</v>
      </c>
    </row>
    <row r="2772" spans="1:22" x14ac:dyDescent="0.3">
      <c r="A2772" t="s">
        <v>4597</v>
      </c>
      <c r="E2772" t="s">
        <v>4589</v>
      </c>
      <c r="H2772" t="s">
        <v>3568</v>
      </c>
      <c r="J2772" s="23">
        <v>453006200002</v>
      </c>
      <c r="K2772">
        <v>910</v>
      </c>
      <c r="L2772" t="s">
        <v>4598</v>
      </c>
      <c r="M2772">
        <v>199007</v>
      </c>
      <c r="O2772">
        <v>0</v>
      </c>
      <c r="P2772" t="s">
        <v>53</v>
      </c>
      <c r="Q2772">
        <v>20310</v>
      </c>
      <c r="S2772">
        <v>0</v>
      </c>
      <c r="V2772" s="22">
        <v>247153.94</v>
      </c>
    </row>
    <row r="2773" spans="1:22" x14ac:dyDescent="0.3">
      <c r="A2773" t="s">
        <v>4597</v>
      </c>
      <c r="E2773" t="s">
        <v>4589</v>
      </c>
      <c r="H2773" t="s">
        <v>3568</v>
      </c>
      <c r="J2773" s="23">
        <v>453006200621</v>
      </c>
      <c r="K2773">
        <v>910</v>
      </c>
      <c r="L2773" t="s">
        <v>4599</v>
      </c>
      <c r="M2773">
        <v>201708</v>
      </c>
      <c r="O2773">
        <v>0</v>
      </c>
      <c r="P2773" t="s">
        <v>53</v>
      </c>
      <c r="Q2773">
        <v>20310</v>
      </c>
      <c r="S2773">
        <v>0</v>
      </c>
      <c r="V2773" s="22">
        <v>19007.32</v>
      </c>
    </row>
    <row r="2774" spans="1:22" x14ac:dyDescent="0.3">
      <c r="A2774" t="s">
        <v>4597</v>
      </c>
      <c r="E2774" t="s">
        <v>4589</v>
      </c>
      <c r="H2774" t="s">
        <v>3568</v>
      </c>
      <c r="J2774" s="23">
        <v>553006200002</v>
      </c>
      <c r="K2774">
        <v>910</v>
      </c>
      <c r="L2774" t="s">
        <v>4600</v>
      </c>
      <c r="M2774">
        <v>199007</v>
      </c>
      <c r="O2774">
        <v>0</v>
      </c>
      <c r="P2774" t="s">
        <v>53</v>
      </c>
      <c r="Q2774" t="s">
        <v>124</v>
      </c>
      <c r="S2774">
        <v>0</v>
      </c>
      <c r="V2774" s="22">
        <v>149318</v>
      </c>
    </row>
    <row r="2775" spans="1:22" x14ac:dyDescent="0.3">
      <c r="A2775" t="s">
        <v>4597</v>
      </c>
      <c r="E2775" t="s">
        <v>4589</v>
      </c>
      <c r="H2775" t="s">
        <v>3568</v>
      </c>
      <c r="J2775" s="23">
        <v>553006200002</v>
      </c>
      <c r="K2775">
        <v>2008</v>
      </c>
      <c r="L2775" t="s">
        <v>4601</v>
      </c>
      <c r="M2775">
        <v>200809</v>
      </c>
      <c r="O2775">
        <v>0</v>
      </c>
      <c r="P2775" t="s">
        <v>53</v>
      </c>
      <c r="Q2775" t="s">
        <v>124</v>
      </c>
      <c r="S2775">
        <v>0</v>
      </c>
      <c r="V2775" s="22">
        <v>129320.93</v>
      </c>
    </row>
    <row r="2776" spans="1:22" x14ac:dyDescent="0.3">
      <c r="A2776" t="s">
        <v>4597</v>
      </c>
      <c r="E2776" t="s">
        <v>4589</v>
      </c>
      <c r="H2776" t="s">
        <v>3568</v>
      </c>
      <c r="J2776" s="23">
        <v>553006200621</v>
      </c>
      <c r="K2776">
        <v>910</v>
      </c>
      <c r="L2776" t="s">
        <v>4602</v>
      </c>
      <c r="M2776">
        <v>201708</v>
      </c>
      <c r="O2776">
        <v>0</v>
      </c>
      <c r="P2776" t="s">
        <v>53</v>
      </c>
      <c r="Q2776" t="s">
        <v>124</v>
      </c>
      <c r="S2776">
        <v>0</v>
      </c>
      <c r="V2776" s="22">
        <v>22767.01</v>
      </c>
    </row>
    <row r="2777" spans="1:22" x14ac:dyDescent="0.3">
      <c r="A2777" t="s">
        <v>4603</v>
      </c>
      <c r="E2777" t="s">
        <v>4589</v>
      </c>
      <c r="H2777" t="s">
        <v>3568</v>
      </c>
      <c r="J2777" s="23">
        <v>453006200004</v>
      </c>
      <c r="K2777">
        <v>910</v>
      </c>
      <c r="L2777" t="s">
        <v>4604</v>
      </c>
      <c r="M2777">
        <v>199007</v>
      </c>
      <c r="O2777">
        <v>0</v>
      </c>
      <c r="P2777" t="s">
        <v>53</v>
      </c>
      <c r="Q2777">
        <v>20310</v>
      </c>
      <c r="S2777">
        <v>0</v>
      </c>
      <c r="V2777" s="22">
        <v>257675.65</v>
      </c>
    </row>
    <row r="2778" spans="1:22" x14ac:dyDescent="0.3">
      <c r="A2778" t="s">
        <v>4603</v>
      </c>
      <c r="E2778" t="s">
        <v>4589</v>
      </c>
      <c r="H2778" t="s">
        <v>3568</v>
      </c>
      <c r="J2778" s="23">
        <v>553006200004</v>
      </c>
      <c r="K2778">
        <v>910</v>
      </c>
      <c r="L2778" t="s">
        <v>4605</v>
      </c>
      <c r="M2778">
        <v>199007</v>
      </c>
      <c r="O2778">
        <v>0</v>
      </c>
      <c r="P2778" t="s">
        <v>53</v>
      </c>
      <c r="Q2778" t="s">
        <v>124</v>
      </c>
      <c r="S2778">
        <v>0</v>
      </c>
      <c r="V2778" s="22">
        <v>155675</v>
      </c>
    </row>
    <row r="2779" spans="1:22" x14ac:dyDescent="0.3">
      <c r="A2779" t="s">
        <v>4603</v>
      </c>
      <c r="E2779" t="s">
        <v>4589</v>
      </c>
      <c r="H2779" t="s">
        <v>3568</v>
      </c>
      <c r="J2779" s="23">
        <v>553006200004</v>
      </c>
      <c r="K2779">
        <v>2008</v>
      </c>
      <c r="L2779" t="s">
        <v>4606</v>
      </c>
      <c r="M2779">
        <v>200809</v>
      </c>
      <c r="O2779">
        <v>0</v>
      </c>
      <c r="P2779" t="s">
        <v>53</v>
      </c>
      <c r="Q2779" t="s">
        <v>124</v>
      </c>
      <c r="S2779">
        <v>0</v>
      </c>
      <c r="V2779" s="22">
        <v>129320.93</v>
      </c>
    </row>
    <row r="2780" spans="1:22" x14ac:dyDescent="0.3">
      <c r="A2780" t="s">
        <v>4607</v>
      </c>
      <c r="E2780" t="s">
        <v>4589</v>
      </c>
      <c r="H2780" t="s">
        <v>3568</v>
      </c>
      <c r="J2780" s="23">
        <v>453006200005</v>
      </c>
      <c r="K2780">
        <v>910</v>
      </c>
      <c r="L2780" t="s">
        <v>4608</v>
      </c>
      <c r="M2780">
        <v>199007</v>
      </c>
      <c r="O2780">
        <v>0</v>
      </c>
      <c r="P2780" t="s">
        <v>53</v>
      </c>
      <c r="Q2780">
        <v>20310</v>
      </c>
      <c r="S2780">
        <v>0</v>
      </c>
      <c r="V2780" s="22">
        <v>253644.3</v>
      </c>
    </row>
    <row r="2781" spans="1:22" x14ac:dyDescent="0.3">
      <c r="A2781" t="s">
        <v>4607</v>
      </c>
      <c r="E2781" t="s">
        <v>4589</v>
      </c>
      <c r="H2781" t="s">
        <v>3568</v>
      </c>
      <c r="J2781" s="23">
        <v>553006200005</v>
      </c>
      <c r="K2781">
        <v>910</v>
      </c>
      <c r="L2781" t="s">
        <v>4609</v>
      </c>
      <c r="M2781">
        <v>199007</v>
      </c>
      <c r="O2781">
        <v>0</v>
      </c>
      <c r="P2781" t="s">
        <v>53</v>
      </c>
      <c r="Q2781" t="s">
        <v>124</v>
      </c>
      <c r="S2781">
        <v>0</v>
      </c>
      <c r="V2781" s="22">
        <v>153239</v>
      </c>
    </row>
    <row r="2782" spans="1:22" x14ac:dyDescent="0.3">
      <c r="A2782" t="s">
        <v>4607</v>
      </c>
      <c r="E2782" t="s">
        <v>4589</v>
      </c>
      <c r="H2782" t="s">
        <v>3568</v>
      </c>
      <c r="J2782" s="23">
        <v>553006200005</v>
      </c>
      <c r="K2782">
        <v>2008</v>
      </c>
      <c r="L2782" t="s">
        <v>4610</v>
      </c>
      <c r="M2782">
        <v>200809</v>
      </c>
      <c r="O2782">
        <v>0</v>
      </c>
      <c r="P2782" t="s">
        <v>53</v>
      </c>
      <c r="Q2782" t="s">
        <v>124</v>
      </c>
      <c r="S2782">
        <v>0</v>
      </c>
      <c r="V2782" s="22">
        <v>129320.93</v>
      </c>
    </row>
    <row r="2783" spans="1:22" x14ac:dyDescent="0.3">
      <c r="A2783" t="s">
        <v>4611</v>
      </c>
      <c r="E2783" t="s">
        <v>4589</v>
      </c>
      <c r="H2783" t="s">
        <v>3568</v>
      </c>
      <c r="J2783" s="23">
        <v>453006200006</v>
      </c>
      <c r="K2783">
        <v>910</v>
      </c>
      <c r="L2783" t="s">
        <v>4612</v>
      </c>
      <c r="M2783">
        <v>199007</v>
      </c>
      <c r="O2783">
        <v>0</v>
      </c>
      <c r="P2783" t="s">
        <v>53</v>
      </c>
      <c r="Q2783">
        <v>20310</v>
      </c>
      <c r="S2783">
        <v>0</v>
      </c>
      <c r="V2783" s="22">
        <v>251143.63</v>
      </c>
    </row>
    <row r="2784" spans="1:22" x14ac:dyDescent="0.3">
      <c r="A2784" t="s">
        <v>4611</v>
      </c>
      <c r="E2784" t="s">
        <v>4589</v>
      </c>
      <c r="H2784" t="s">
        <v>3568</v>
      </c>
      <c r="J2784" s="23">
        <v>453006200557</v>
      </c>
      <c r="K2784">
        <v>910</v>
      </c>
      <c r="L2784" t="s">
        <v>4613</v>
      </c>
      <c r="M2784">
        <v>201510</v>
      </c>
      <c r="O2784">
        <v>0</v>
      </c>
      <c r="P2784" t="s">
        <v>53</v>
      </c>
      <c r="Q2784">
        <v>20310</v>
      </c>
      <c r="S2784">
        <v>0</v>
      </c>
      <c r="V2784" s="22">
        <v>17350.939999999999</v>
      </c>
    </row>
    <row r="2785" spans="1:22" x14ac:dyDescent="0.3">
      <c r="A2785" t="s">
        <v>4611</v>
      </c>
      <c r="E2785" t="s">
        <v>4589</v>
      </c>
      <c r="H2785" t="s">
        <v>3568</v>
      </c>
      <c r="J2785" s="23">
        <v>553006200006</v>
      </c>
      <c r="K2785">
        <v>910</v>
      </c>
      <c r="L2785" t="s">
        <v>4614</v>
      </c>
      <c r="M2785">
        <v>199007</v>
      </c>
      <c r="O2785">
        <v>0</v>
      </c>
      <c r="P2785" t="s">
        <v>53</v>
      </c>
      <c r="Q2785" t="s">
        <v>124</v>
      </c>
      <c r="S2785">
        <v>0</v>
      </c>
      <c r="V2785" s="22">
        <v>151729</v>
      </c>
    </row>
    <row r="2786" spans="1:22" x14ac:dyDescent="0.3">
      <c r="A2786" t="s">
        <v>4611</v>
      </c>
      <c r="E2786" t="s">
        <v>4589</v>
      </c>
      <c r="H2786" t="s">
        <v>3568</v>
      </c>
      <c r="J2786" s="23">
        <v>553006200006</v>
      </c>
      <c r="K2786">
        <v>2008</v>
      </c>
      <c r="L2786" t="s">
        <v>4615</v>
      </c>
      <c r="M2786">
        <v>200809</v>
      </c>
      <c r="O2786">
        <v>0</v>
      </c>
      <c r="P2786" t="s">
        <v>53</v>
      </c>
      <c r="Q2786" t="s">
        <v>124</v>
      </c>
      <c r="S2786">
        <v>0</v>
      </c>
      <c r="V2786" s="22">
        <v>129320.93</v>
      </c>
    </row>
    <row r="2787" spans="1:22" x14ac:dyDescent="0.3">
      <c r="A2787" t="s">
        <v>4611</v>
      </c>
      <c r="E2787" t="s">
        <v>4589</v>
      </c>
      <c r="H2787" t="s">
        <v>3568</v>
      </c>
      <c r="J2787" s="23">
        <v>553006200557</v>
      </c>
      <c r="K2787">
        <v>910</v>
      </c>
      <c r="L2787" t="s">
        <v>4616</v>
      </c>
      <c r="M2787">
        <v>201510</v>
      </c>
      <c r="O2787">
        <v>0</v>
      </c>
      <c r="P2787" t="s">
        <v>53</v>
      </c>
      <c r="Q2787" t="s">
        <v>124</v>
      </c>
      <c r="S2787">
        <v>0</v>
      </c>
      <c r="V2787" s="22">
        <v>20782.990000000002</v>
      </c>
    </row>
    <row r="2788" spans="1:22" x14ac:dyDescent="0.3">
      <c r="A2788" t="s">
        <v>4617</v>
      </c>
      <c r="E2788" t="s">
        <v>4589</v>
      </c>
      <c r="H2788" t="s">
        <v>3568</v>
      </c>
      <c r="J2788" s="23">
        <v>453006200007</v>
      </c>
      <c r="K2788">
        <v>910</v>
      </c>
      <c r="L2788" t="s">
        <v>4618</v>
      </c>
      <c r="M2788">
        <v>199007</v>
      </c>
      <c r="O2788">
        <v>0</v>
      </c>
      <c r="P2788" t="s">
        <v>53</v>
      </c>
      <c r="Q2788">
        <v>20310</v>
      </c>
      <c r="S2788">
        <v>0</v>
      </c>
      <c r="V2788" s="22">
        <v>250508.57</v>
      </c>
    </row>
    <row r="2789" spans="1:22" x14ac:dyDescent="0.3">
      <c r="A2789" t="s">
        <v>4617</v>
      </c>
      <c r="E2789" t="s">
        <v>4589</v>
      </c>
      <c r="H2789" t="s">
        <v>3568</v>
      </c>
      <c r="J2789" s="23">
        <v>553006200007</v>
      </c>
      <c r="K2789">
        <v>910</v>
      </c>
      <c r="L2789" t="s">
        <v>4619</v>
      </c>
      <c r="M2789">
        <v>199007</v>
      </c>
      <c r="O2789">
        <v>0</v>
      </c>
      <c r="P2789" t="s">
        <v>53</v>
      </c>
      <c r="Q2789" t="s">
        <v>124</v>
      </c>
      <c r="S2789">
        <v>0</v>
      </c>
      <c r="V2789" s="22">
        <v>151346</v>
      </c>
    </row>
    <row r="2790" spans="1:22" x14ac:dyDescent="0.3">
      <c r="A2790" t="s">
        <v>4617</v>
      </c>
      <c r="E2790" t="s">
        <v>4589</v>
      </c>
      <c r="H2790" t="s">
        <v>3568</v>
      </c>
      <c r="J2790" s="23">
        <v>553006200007</v>
      </c>
      <c r="K2790">
        <v>2008</v>
      </c>
      <c r="L2790" t="s">
        <v>4620</v>
      </c>
      <c r="M2790">
        <v>200809</v>
      </c>
      <c r="O2790">
        <v>0</v>
      </c>
      <c r="P2790" t="s">
        <v>53</v>
      </c>
      <c r="Q2790" t="s">
        <v>124</v>
      </c>
      <c r="S2790">
        <v>0</v>
      </c>
      <c r="V2790" s="22">
        <v>129320.92</v>
      </c>
    </row>
    <row r="2791" spans="1:22" x14ac:dyDescent="0.3">
      <c r="A2791" t="s">
        <v>4621</v>
      </c>
      <c r="E2791" t="s">
        <v>4589</v>
      </c>
      <c r="H2791" t="s">
        <v>3568</v>
      </c>
      <c r="J2791" s="23">
        <v>453006200007</v>
      </c>
      <c r="K2791">
        <v>780</v>
      </c>
      <c r="L2791" t="s">
        <v>4622</v>
      </c>
      <c r="M2791">
        <v>199007</v>
      </c>
      <c r="O2791">
        <v>0</v>
      </c>
      <c r="P2791" t="s">
        <v>53</v>
      </c>
      <c r="Q2791">
        <v>20310</v>
      </c>
      <c r="S2791">
        <v>0</v>
      </c>
      <c r="V2791" s="22">
        <v>8525.42</v>
      </c>
    </row>
    <row r="2792" spans="1:22" x14ac:dyDescent="0.3">
      <c r="A2792" t="s">
        <v>4621</v>
      </c>
      <c r="E2792" t="s">
        <v>4589</v>
      </c>
      <c r="H2792" t="s">
        <v>3568</v>
      </c>
      <c r="J2792" s="23">
        <v>553006200007</v>
      </c>
      <c r="K2792">
        <v>780</v>
      </c>
      <c r="L2792" t="s">
        <v>4623</v>
      </c>
      <c r="M2792">
        <v>199007</v>
      </c>
      <c r="O2792">
        <v>0</v>
      </c>
      <c r="P2792" t="s">
        <v>53</v>
      </c>
      <c r="Q2792" t="s">
        <v>124</v>
      </c>
      <c r="S2792">
        <v>0</v>
      </c>
      <c r="V2792" s="22">
        <v>5151</v>
      </c>
    </row>
    <row r="2793" spans="1:22" x14ac:dyDescent="0.3">
      <c r="A2793" t="s">
        <v>4624</v>
      </c>
      <c r="E2793" t="s">
        <v>4589</v>
      </c>
      <c r="H2793" t="s">
        <v>3568</v>
      </c>
      <c r="J2793" s="23">
        <v>453006200008</v>
      </c>
      <c r="K2793">
        <v>910</v>
      </c>
      <c r="L2793" t="s">
        <v>4625</v>
      </c>
      <c r="M2793">
        <v>199007</v>
      </c>
      <c r="O2793">
        <v>0</v>
      </c>
      <c r="P2793" t="s">
        <v>53</v>
      </c>
      <c r="Q2793">
        <v>20310</v>
      </c>
      <c r="S2793">
        <v>0</v>
      </c>
      <c r="V2793" s="22">
        <v>173401.38</v>
      </c>
    </row>
    <row r="2794" spans="1:22" x14ac:dyDescent="0.3">
      <c r="A2794" t="s">
        <v>4624</v>
      </c>
      <c r="E2794" t="s">
        <v>4589</v>
      </c>
      <c r="H2794" t="s">
        <v>3568</v>
      </c>
      <c r="J2794" s="23">
        <v>553006200008</v>
      </c>
      <c r="K2794">
        <v>910</v>
      </c>
      <c r="L2794" t="s">
        <v>4626</v>
      </c>
      <c r="M2794">
        <v>199007</v>
      </c>
      <c r="O2794">
        <v>0</v>
      </c>
      <c r="P2794" t="s">
        <v>53</v>
      </c>
      <c r="Q2794" t="s">
        <v>124</v>
      </c>
      <c r="S2794">
        <v>0</v>
      </c>
      <c r="V2794" s="22">
        <v>104761</v>
      </c>
    </row>
    <row r="2795" spans="1:22" x14ac:dyDescent="0.3">
      <c r="A2795" t="s">
        <v>4624</v>
      </c>
      <c r="E2795" t="s">
        <v>4589</v>
      </c>
      <c r="H2795" t="s">
        <v>3568</v>
      </c>
      <c r="J2795" s="23">
        <v>553006200008</v>
      </c>
      <c r="K2795">
        <v>2008</v>
      </c>
      <c r="L2795" t="s">
        <v>4627</v>
      </c>
      <c r="M2795">
        <v>200809</v>
      </c>
      <c r="O2795">
        <v>0</v>
      </c>
      <c r="P2795" t="s">
        <v>53</v>
      </c>
      <c r="Q2795" t="s">
        <v>124</v>
      </c>
      <c r="S2795">
        <v>0</v>
      </c>
      <c r="V2795" s="22">
        <v>129320.92</v>
      </c>
    </row>
    <row r="2796" spans="1:22" x14ac:dyDescent="0.3">
      <c r="A2796" t="s">
        <v>4628</v>
      </c>
      <c r="E2796" t="s">
        <v>1625</v>
      </c>
      <c r="H2796" t="s">
        <v>3568</v>
      </c>
      <c r="J2796" s="23">
        <v>456006200008</v>
      </c>
      <c r="K2796">
        <v>615</v>
      </c>
      <c r="L2796" t="s">
        <v>4629</v>
      </c>
      <c r="M2796">
        <v>199009</v>
      </c>
      <c r="O2796">
        <v>0</v>
      </c>
      <c r="P2796" t="s">
        <v>53</v>
      </c>
      <c r="Q2796">
        <v>20310</v>
      </c>
      <c r="S2796">
        <v>1</v>
      </c>
      <c r="U2796" t="s">
        <v>132</v>
      </c>
      <c r="V2796" s="22">
        <v>863421.78</v>
      </c>
    </row>
    <row r="2797" spans="1:22" x14ac:dyDescent="0.3">
      <c r="A2797" t="s">
        <v>4628</v>
      </c>
      <c r="E2797" t="s">
        <v>1625</v>
      </c>
      <c r="H2797" t="s">
        <v>3568</v>
      </c>
      <c r="J2797" s="23">
        <v>556006200008</v>
      </c>
      <c r="K2797">
        <v>615</v>
      </c>
      <c r="L2797" t="s">
        <v>4630</v>
      </c>
      <c r="M2797">
        <v>199009</v>
      </c>
      <c r="O2797">
        <v>0</v>
      </c>
      <c r="P2797" t="s">
        <v>53</v>
      </c>
      <c r="Q2797" t="s">
        <v>124</v>
      </c>
      <c r="S2797">
        <v>1</v>
      </c>
      <c r="U2797" t="s">
        <v>132</v>
      </c>
      <c r="V2797" s="22">
        <v>213970.01</v>
      </c>
    </row>
    <row r="2798" spans="1:22" x14ac:dyDescent="0.3">
      <c r="A2798" t="s">
        <v>4631</v>
      </c>
      <c r="E2798" t="s">
        <v>1625</v>
      </c>
      <c r="H2798" t="s">
        <v>3568</v>
      </c>
      <c r="J2798" s="23">
        <v>456006200008</v>
      </c>
      <c r="K2798">
        <v>82</v>
      </c>
      <c r="L2798" t="s">
        <v>4632</v>
      </c>
      <c r="M2798">
        <v>199009</v>
      </c>
      <c r="O2798">
        <v>0</v>
      </c>
      <c r="P2798" t="s">
        <v>53</v>
      </c>
      <c r="Q2798">
        <v>20310</v>
      </c>
      <c r="S2798">
        <v>1</v>
      </c>
      <c r="U2798" t="s">
        <v>132</v>
      </c>
      <c r="V2798" s="22">
        <v>82230.539999999994</v>
      </c>
    </row>
    <row r="2799" spans="1:22" x14ac:dyDescent="0.3">
      <c r="A2799" t="s">
        <v>4631</v>
      </c>
      <c r="E2799" t="s">
        <v>1625</v>
      </c>
      <c r="H2799" t="s">
        <v>3568</v>
      </c>
      <c r="J2799" s="23">
        <v>556006200008</v>
      </c>
      <c r="K2799">
        <v>82</v>
      </c>
      <c r="L2799" t="s">
        <v>4633</v>
      </c>
      <c r="M2799">
        <v>199009</v>
      </c>
      <c r="O2799">
        <v>0</v>
      </c>
      <c r="P2799" t="s">
        <v>53</v>
      </c>
      <c r="Q2799" t="s">
        <v>124</v>
      </c>
      <c r="S2799">
        <v>1</v>
      </c>
      <c r="U2799" t="s">
        <v>132</v>
      </c>
      <c r="V2799" s="22">
        <v>20380</v>
      </c>
    </row>
    <row r="2800" spans="1:22" x14ac:dyDescent="0.3">
      <c r="A2800" t="s">
        <v>4634</v>
      </c>
      <c r="E2800" t="s">
        <v>1625</v>
      </c>
      <c r="H2800" t="s">
        <v>3568</v>
      </c>
      <c r="J2800" s="23">
        <v>456006200008</v>
      </c>
      <c r="K2800">
        <v>150</v>
      </c>
      <c r="L2800" t="s">
        <v>4635</v>
      </c>
      <c r="M2800">
        <v>199009</v>
      </c>
      <c r="O2800">
        <v>0</v>
      </c>
      <c r="P2800" t="s">
        <v>53</v>
      </c>
      <c r="Q2800">
        <v>20310</v>
      </c>
      <c r="S2800">
        <v>0</v>
      </c>
      <c r="U2800" t="s">
        <v>132</v>
      </c>
      <c r="V2800" s="22">
        <v>42552.12</v>
      </c>
    </row>
    <row r="2801" spans="1:22" x14ac:dyDescent="0.3">
      <c r="A2801" t="s">
        <v>4634</v>
      </c>
      <c r="E2801" t="s">
        <v>1625</v>
      </c>
      <c r="H2801" t="s">
        <v>3568</v>
      </c>
      <c r="J2801" s="23">
        <v>556006200008</v>
      </c>
      <c r="K2801">
        <v>150</v>
      </c>
      <c r="L2801" t="s">
        <v>4636</v>
      </c>
      <c r="M2801">
        <v>199009</v>
      </c>
      <c r="O2801">
        <v>0</v>
      </c>
      <c r="P2801" t="s">
        <v>53</v>
      </c>
      <c r="Q2801" t="s">
        <v>124</v>
      </c>
      <c r="S2801">
        <v>0</v>
      </c>
      <c r="U2801" t="s">
        <v>132</v>
      </c>
      <c r="V2801" s="22">
        <v>10546</v>
      </c>
    </row>
    <row r="2802" spans="1:22" x14ac:dyDescent="0.3">
      <c r="A2802" t="s">
        <v>4637</v>
      </c>
      <c r="E2802" t="s">
        <v>1625</v>
      </c>
      <c r="H2802" t="s">
        <v>3568</v>
      </c>
      <c r="J2802" s="23">
        <v>456006200008</v>
      </c>
      <c r="K2802">
        <v>84</v>
      </c>
      <c r="L2802" t="s">
        <v>4638</v>
      </c>
      <c r="M2802">
        <v>199009</v>
      </c>
      <c r="O2802">
        <v>0</v>
      </c>
      <c r="P2802" t="s">
        <v>53</v>
      </c>
      <c r="Q2802">
        <v>20310</v>
      </c>
      <c r="S2802">
        <v>1</v>
      </c>
      <c r="U2802" t="s">
        <v>132</v>
      </c>
      <c r="V2802" s="22">
        <v>20557.63</v>
      </c>
    </row>
    <row r="2803" spans="1:22" x14ac:dyDescent="0.3">
      <c r="A2803" t="s">
        <v>4637</v>
      </c>
      <c r="E2803" t="s">
        <v>1625</v>
      </c>
      <c r="H2803" t="s">
        <v>3568</v>
      </c>
      <c r="J2803" s="23">
        <v>556006200008</v>
      </c>
      <c r="K2803">
        <v>84</v>
      </c>
      <c r="L2803" t="s">
        <v>4639</v>
      </c>
      <c r="M2803">
        <v>199009</v>
      </c>
      <c r="O2803">
        <v>0</v>
      </c>
      <c r="P2803" t="s">
        <v>53</v>
      </c>
      <c r="Q2803" t="s">
        <v>124</v>
      </c>
      <c r="S2803">
        <v>1</v>
      </c>
      <c r="U2803" t="s">
        <v>132</v>
      </c>
      <c r="V2803" s="22">
        <v>5095</v>
      </c>
    </row>
    <row r="2804" spans="1:22" x14ac:dyDescent="0.3">
      <c r="A2804" t="s">
        <v>4640</v>
      </c>
      <c r="E2804" t="s">
        <v>1625</v>
      </c>
      <c r="H2804" t="s">
        <v>3568</v>
      </c>
      <c r="J2804" s="23">
        <v>456006200008</v>
      </c>
      <c r="K2804">
        <v>190</v>
      </c>
      <c r="L2804" t="s">
        <v>4641</v>
      </c>
      <c r="M2804">
        <v>199009</v>
      </c>
      <c r="O2804">
        <v>0</v>
      </c>
      <c r="P2804" t="s">
        <v>53</v>
      </c>
      <c r="Q2804">
        <v>20310</v>
      </c>
      <c r="S2804">
        <v>1</v>
      </c>
      <c r="U2804" t="s">
        <v>132</v>
      </c>
      <c r="V2804" s="22">
        <v>79557.919999999998</v>
      </c>
    </row>
    <row r="2805" spans="1:22" x14ac:dyDescent="0.3">
      <c r="A2805" t="s">
        <v>4640</v>
      </c>
      <c r="E2805" t="s">
        <v>1625</v>
      </c>
      <c r="H2805" t="s">
        <v>3568</v>
      </c>
      <c r="J2805" s="23">
        <v>556006200008</v>
      </c>
      <c r="K2805">
        <v>190</v>
      </c>
      <c r="L2805" t="s">
        <v>4642</v>
      </c>
      <c r="M2805">
        <v>199009</v>
      </c>
      <c r="O2805">
        <v>0</v>
      </c>
      <c r="P2805" t="s">
        <v>53</v>
      </c>
      <c r="Q2805" t="s">
        <v>124</v>
      </c>
      <c r="S2805">
        <v>1</v>
      </c>
      <c r="U2805" t="s">
        <v>132</v>
      </c>
      <c r="V2805" s="22">
        <v>19718</v>
      </c>
    </row>
    <row r="2806" spans="1:22" x14ac:dyDescent="0.3">
      <c r="A2806" t="s">
        <v>4643</v>
      </c>
      <c r="E2806" t="s">
        <v>1625</v>
      </c>
      <c r="H2806" t="s">
        <v>3568</v>
      </c>
      <c r="J2806" s="23">
        <v>456006200008</v>
      </c>
      <c r="K2806">
        <v>240</v>
      </c>
      <c r="L2806" t="s">
        <v>4644</v>
      </c>
      <c r="M2806">
        <v>199009</v>
      </c>
      <c r="O2806">
        <v>0</v>
      </c>
      <c r="P2806" t="s">
        <v>53</v>
      </c>
      <c r="Q2806">
        <v>20310</v>
      </c>
      <c r="S2806">
        <v>1</v>
      </c>
      <c r="U2806" t="s">
        <v>132</v>
      </c>
      <c r="V2806" s="22">
        <v>16495.740000000002</v>
      </c>
    </row>
    <row r="2807" spans="1:22" x14ac:dyDescent="0.3">
      <c r="A2807" t="s">
        <v>4643</v>
      </c>
      <c r="E2807" t="s">
        <v>1625</v>
      </c>
      <c r="H2807" t="s">
        <v>3568</v>
      </c>
      <c r="J2807" s="23">
        <v>556006200008</v>
      </c>
      <c r="K2807">
        <v>240</v>
      </c>
      <c r="L2807" t="s">
        <v>4645</v>
      </c>
      <c r="M2807">
        <v>199009</v>
      </c>
      <c r="O2807">
        <v>0</v>
      </c>
      <c r="P2807" t="s">
        <v>53</v>
      </c>
      <c r="Q2807" t="s">
        <v>124</v>
      </c>
      <c r="S2807">
        <v>1</v>
      </c>
      <c r="U2807" t="s">
        <v>132</v>
      </c>
      <c r="V2807" s="22">
        <v>4088</v>
      </c>
    </row>
    <row r="2808" spans="1:22" x14ac:dyDescent="0.3">
      <c r="A2808" t="s">
        <v>4646</v>
      </c>
      <c r="E2808" t="s">
        <v>1625</v>
      </c>
      <c r="H2808" t="s">
        <v>3568</v>
      </c>
      <c r="J2808" s="23">
        <v>456006200008</v>
      </c>
      <c r="K2808">
        <v>720</v>
      </c>
      <c r="L2808" t="s">
        <v>4647</v>
      </c>
      <c r="M2808">
        <v>199009</v>
      </c>
      <c r="O2808">
        <v>0</v>
      </c>
      <c r="P2808" t="s">
        <v>53</v>
      </c>
      <c r="Q2808">
        <v>20310</v>
      </c>
      <c r="S2808">
        <v>1</v>
      </c>
      <c r="U2808" t="s">
        <v>132</v>
      </c>
      <c r="V2808" s="22">
        <v>11827.7</v>
      </c>
    </row>
    <row r="2809" spans="1:22" x14ac:dyDescent="0.3">
      <c r="A2809" t="s">
        <v>4646</v>
      </c>
      <c r="E2809" t="s">
        <v>1625</v>
      </c>
      <c r="H2809" t="s">
        <v>3568</v>
      </c>
      <c r="J2809" s="23">
        <v>556006200008</v>
      </c>
      <c r="K2809">
        <v>720</v>
      </c>
      <c r="L2809" t="s">
        <v>4648</v>
      </c>
      <c r="M2809">
        <v>199009</v>
      </c>
      <c r="O2809">
        <v>0</v>
      </c>
      <c r="P2809" t="s">
        <v>53</v>
      </c>
      <c r="Q2809" t="s">
        <v>124</v>
      </c>
      <c r="S2809">
        <v>1</v>
      </c>
      <c r="U2809" t="s">
        <v>132</v>
      </c>
      <c r="V2809" s="22">
        <v>2932</v>
      </c>
    </row>
    <row r="2810" spans="1:22" x14ac:dyDescent="0.3">
      <c r="A2810" t="s">
        <v>4649</v>
      </c>
      <c r="E2810" t="s">
        <v>1625</v>
      </c>
      <c r="H2810" t="s">
        <v>3568</v>
      </c>
      <c r="J2810" s="23">
        <v>456006200009</v>
      </c>
      <c r="K2810">
        <v>615</v>
      </c>
      <c r="L2810" t="s">
        <v>4650</v>
      </c>
      <c r="M2810">
        <v>199009</v>
      </c>
      <c r="O2810">
        <v>0</v>
      </c>
      <c r="P2810" t="s">
        <v>53</v>
      </c>
      <c r="Q2810">
        <v>20310</v>
      </c>
      <c r="S2810">
        <v>1</v>
      </c>
      <c r="U2810" t="s">
        <v>132</v>
      </c>
      <c r="V2810" s="22">
        <v>707271.36</v>
      </c>
    </row>
    <row r="2811" spans="1:22" x14ac:dyDescent="0.3">
      <c r="A2811" t="s">
        <v>4649</v>
      </c>
      <c r="E2811" t="s">
        <v>1625</v>
      </c>
      <c r="H2811" t="s">
        <v>3568</v>
      </c>
      <c r="J2811" s="23">
        <v>556006200009</v>
      </c>
      <c r="K2811">
        <v>615</v>
      </c>
      <c r="L2811" t="s">
        <v>4651</v>
      </c>
      <c r="M2811">
        <v>199009</v>
      </c>
      <c r="O2811">
        <v>0</v>
      </c>
      <c r="P2811" t="s">
        <v>53</v>
      </c>
      <c r="Q2811" t="s">
        <v>124</v>
      </c>
      <c r="S2811">
        <v>1</v>
      </c>
      <c r="U2811" t="s">
        <v>132</v>
      </c>
      <c r="V2811" s="22">
        <v>34910.39</v>
      </c>
    </row>
    <row r="2812" spans="1:22" x14ac:dyDescent="0.3">
      <c r="A2812" t="s">
        <v>4649</v>
      </c>
      <c r="E2812" t="s">
        <v>1625</v>
      </c>
      <c r="H2812" t="s">
        <v>3568</v>
      </c>
      <c r="J2812" s="23">
        <v>556006200009</v>
      </c>
      <c r="K2812">
        <v>780</v>
      </c>
      <c r="L2812" t="s">
        <v>4652</v>
      </c>
      <c r="M2812">
        <v>201301</v>
      </c>
      <c r="O2812">
        <v>0</v>
      </c>
      <c r="P2812" t="s">
        <v>53</v>
      </c>
      <c r="Q2812" t="s">
        <v>124</v>
      </c>
      <c r="S2812">
        <v>0</v>
      </c>
      <c r="U2812" t="s">
        <v>132</v>
      </c>
      <c r="V2812">
        <v>656.62</v>
      </c>
    </row>
    <row r="2813" spans="1:22" x14ac:dyDescent="0.3">
      <c r="A2813" t="s">
        <v>4653</v>
      </c>
      <c r="E2813" t="s">
        <v>1625</v>
      </c>
      <c r="H2813" t="s">
        <v>3568</v>
      </c>
      <c r="J2813" s="23">
        <v>456006200009</v>
      </c>
      <c r="K2813">
        <v>82</v>
      </c>
      <c r="L2813" t="s">
        <v>4654</v>
      </c>
      <c r="M2813">
        <v>199009</v>
      </c>
      <c r="O2813">
        <v>0</v>
      </c>
      <c r="P2813" t="s">
        <v>53</v>
      </c>
      <c r="Q2813">
        <v>20310</v>
      </c>
      <c r="S2813">
        <v>1</v>
      </c>
      <c r="U2813" t="s">
        <v>132</v>
      </c>
      <c r="V2813" s="22">
        <v>20557.64</v>
      </c>
    </row>
    <row r="2814" spans="1:22" x14ac:dyDescent="0.3">
      <c r="A2814" t="s">
        <v>4653</v>
      </c>
      <c r="E2814" t="s">
        <v>1625</v>
      </c>
      <c r="H2814" t="s">
        <v>3568</v>
      </c>
      <c r="J2814" s="23">
        <v>556006200009</v>
      </c>
      <c r="K2814">
        <v>82</v>
      </c>
      <c r="L2814" t="s">
        <v>4655</v>
      </c>
      <c r="M2814">
        <v>199009</v>
      </c>
      <c r="O2814">
        <v>0</v>
      </c>
      <c r="P2814" t="s">
        <v>53</v>
      </c>
      <c r="Q2814" t="s">
        <v>124</v>
      </c>
      <c r="S2814">
        <v>1</v>
      </c>
      <c r="U2814" t="s">
        <v>132</v>
      </c>
      <c r="V2814" s="22">
        <v>5095</v>
      </c>
    </row>
    <row r="2815" spans="1:22" x14ac:dyDescent="0.3">
      <c r="A2815" t="s">
        <v>4656</v>
      </c>
      <c r="E2815" t="s">
        <v>1625</v>
      </c>
      <c r="H2815" t="s">
        <v>3568</v>
      </c>
      <c r="J2815" s="23">
        <v>456006200009</v>
      </c>
      <c r="K2815">
        <v>150</v>
      </c>
      <c r="L2815" t="s">
        <v>4657</v>
      </c>
      <c r="M2815">
        <v>199009</v>
      </c>
      <c r="O2815">
        <v>0</v>
      </c>
      <c r="P2815" t="s">
        <v>53</v>
      </c>
      <c r="Q2815">
        <v>20310</v>
      </c>
      <c r="S2815">
        <v>0</v>
      </c>
      <c r="U2815" t="s">
        <v>132</v>
      </c>
      <c r="V2815" s="22">
        <v>543651.34</v>
      </c>
    </row>
    <row r="2816" spans="1:22" x14ac:dyDescent="0.3">
      <c r="A2816" t="s">
        <v>4656</v>
      </c>
      <c r="E2816" t="s">
        <v>1625</v>
      </c>
      <c r="H2816" t="s">
        <v>3568</v>
      </c>
      <c r="J2816" s="23">
        <v>556006200009</v>
      </c>
      <c r="K2816">
        <v>150</v>
      </c>
      <c r="L2816" t="s">
        <v>4658</v>
      </c>
      <c r="M2816">
        <v>199009</v>
      </c>
      <c r="O2816">
        <v>0</v>
      </c>
      <c r="P2816" t="s">
        <v>53</v>
      </c>
      <c r="Q2816" t="s">
        <v>124</v>
      </c>
      <c r="S2816">
        <v>0</v>
      </c>
      <c r="U2816" t="s">
        <v>132</v>
      </c>
      <c r="V2816" s="22">
        <v>134741</v>
      </c>
    </row>
    <row r="2817" spans="1:22" x14ac:dyDescent="0.3">
      <c r="A2817" t="s">
        <v>4659</v>
      </c>
      <c r="E2817" t="s">
        <v>1625</v>
      </c>
      <c r="H2817" t="s">
        <v>3568</v>
      </c>
      <c r="J2817" s="23">
        <v>456006200009</v>
      </c>
      <c r="K2817">
        <v>84</v>
      </c>
      <c r="L2817" t="s">
        <v>4660</v>
      </c>
      <c r="M2817">
        <v>199009</v>
      </c>
      <c r="O2817">
        <v>0</v>
      </c>
      <c r="P2817" t="s">
        <v>53</v>
      </c>
      <c r="Q2817">
        <v>20310</v>
      </c>
      <c r="S2817">
        <v>1</v>
      </c>
      <c r="U2817" t="s">
        <v>132</v>
      </c>
      <c r="V2817" s="22">
        <v>168889.57</v>
      </c>
    </row>
    <row r="2818" spans="1:22" x14ac:dyDescent="0.3">
      <c r="A2818" t="s">
        <v>4659</v>
      </c>
      <c r="E2818" t="s">
        <v>1625</v>
      </c>
      <c r="H2818" t="s">
        <v>3568</v>
      </c>
      <c r="J2818" s="23">
        <v>556006200009</v>
      </c>
      <c r="K2818">
        <v>84</v>
      </c>
      <c r="L2818" t="s">
        <v>4661</v>
      </c>
      <c r="M2818">
        <v>199009</v>
      </c>
      <c r="O2818">
        <v>0</v>
      </c>
      <c r="P2818" t="s">
        <v>53</v>
      </c>
      <c r="Q2818" t="s">
        <v>124</v>
      </c>
      <c r="S2818">
        <v>1</v>
      </c>
      <c r="U2818" t="s">
        <v>132</v>
      </c>
      <c r="V2818" s="22">
        <v>41858</v>
      </c>
    </row>
    <row r="2819" spans="1:22" x14ac:dyDescent="0.3">
      <c r="A2819" t="s">
        <v>4662</v>
      </c>
      <c r="E2819" t="s">
        <v>1625</v>
      </c>
      <c r="H2819" t="s">
        <v>3568</v>
      </c>
      <c r="J2819" s="23">
        <v>456006200009</v>
      </c>
      <c r="K2819">
        <v>190</v>
      </c>
      <c r="L2819" t="s">
        <v>4663</v>
      </c>
      <c r="M2819">
        <v>199009</v>
      </c>
      <c r="O2819">
        <v>0</v>
      </c>
      <c r="P2819" t="s">
        <v>53</v>
      </c>
      <c r="Q2819">
        <v>20310</v>
      </c>
      <c r="S2819">
        <v>1</v>
      </c>
      <c r="U2819" t="s">
        <v>132</v>
      </c>
      <c r="V2819" s="22">
        <v>90368.59</v>
      </c>
    </row>
    <row r="2820" spans="1:22" x14ac:dyDescent="0.3">
      <c r="A2820" t="s">
        <v>4662</v>
      </c>
      <c r="E2820" t="s">
        <v>1625</v>
      </c>
      <c r="H2820" t="s">
        <v>3568</v>
      </c>
      <c r="J2820" s="23">
        <v>556006200009</v>
      </c>
      <c r="K2820">
        <v>190</v>
      </c>
      <c r="L2820" t="s">
        <v>4664</v>
      </c>
      <c r="M2820">
        <v>199009</v>
      </c>
      <c r="O2820">
        <v>0</v>
      </c>
      <c r="P2820" t="s">
        <v>53</v>
      </c>
      <c r="Q2820" t="s">
        <v>124</v>
      </c>
      <c r="S2820">
        <v>1</v>
      </c>
      <c r="U2820" t="s">
        <v>132</v>
      </c>
      <c r="V2820" s="22">
        <v>22397</v>
      </c>
    </row>
    <row r="2821" spans="1:22" x14ac:dyDescent="0.3">
      <c r="A2821" t="s">
        <v>4665</v>
      </c>
      <c r="E2821" t="s">
        <v>1625</v>
      </c>
      <c r="H2821" t="s">
        <v>3568</v>
      </c>
      <c r="J2821" s="23">
        <v>456006200009</v>
      </c>
      <c r="K2821">
        <v>240</v>
      </c>
      <c r="L2821" t="s">
        <v>4666</v>
      </c>
      <c r="M2821">
        <v>199009</v>
      </c>
      <c r="O2821">
        <v>0</v>
      </c>
      <c r="P2821" t="s">
        <v>53</v>
      </c>
      <c r="Q2821">
        <v>20310</v>
      </c>
      <c r="S2821">
        <v>1</v>
      </c>
      <c r="U2821" t="s">
        <v>132</v>
      </c>
      <c r="V2821" s="22">
        <v>16495.740000000002</v>
      </c>
    </row>
    <row r="2822" spans="1:22" x14ac:dyDescent="0.3">
      <c r="A2822" t="s">
        <v>4665</v>
      </c>
      <c r="E2822" t="s">
        <v>1625</v>
      </c>
      <c r="H2822" t="s">
        <v>3568</v>
      </c>
      <c r="J2822" s="23">
        <v>556006200009</v>
      </c>
      <c r="K2822">
        <v>240</v>
      </c>
      <c r="L2822" t="s">
        <v>4667</v>
      </c>
      <c r="M2822">
        <v>199009</v>
      </c>
      <c r="O2822">
        <v>0</v>
      </c>
      <c r="P2822" t="s">
        <v>53</v>
      </c>
      <c r="Q2822" t="s">
        <v>124</v>
      </c>
      <c r="S2822">
        <v>1</v>
      </c>
      <c r="U2822" t="s">
        <v>132</v>
      </c>
      <c r="V2822" s="22">
        <v>4088</v>
      </c>
    </row>
    <row r="2823" spans="1:22" x14ac:dyDescent="0.3">
      <c r="A2823" t="s">
        <v>4668</v>
      </c>
      <c r="E2823" t="s">
        <v>1625</v>
      </c>
      <c r="H2823" t="s">
        <v>3568</v>
      </c>
      <c r="J2823" s="23">
        <v>456006200009</v>
      </c>
      <c r="K2823">
        <v>720</v>
      </c>
      <c r="L2823" t="s">
        <v>4669</v>
      </c>
      <c r="M2823">
        <v>199009</v>
      </c>
      <c r="O2823">
        <v>0</v>
      </c>
      <c r="P2823" t="s">
        <v>53</v>
      </c>
      <c r="Q2823">
        <v>20310</v>
      </c>
      <c r="S2823">
        <v>1</v>
      </c>
      <c r="U2823" t="s">
        <v>132</v>
      </c>
      <c r="V2823" s="22">
        <v>11827.7</v>
      </c>
    </row>
    <row r="2824" spans="1:22" x14ac:dyDescent="0.3">
      <c r="A2824" t="s">
        <v>4668</v>
      </c>
      <c r="E2824" t="s">
        <v>1625</v>
      </c>
      <c r="H2824" t="s">
        <v>3568</v>
      </c>
      <c r="J2824" s="23">
        <v>556006200009</v>
      </c>
      <c r="K2824">
        <v>720</v>
      </c>
      <c r="L2824" t="s">
        <v>4670</v>
      </c>
      <c r="M2824">
        <v>199009</v>
      </c>
      <c r="O2824">
        <v>0</v>
      </c>
      <c r="P2824" t="s">
        <v>53</v>
      </c>
      <c r="Q2824" t="s">
        <v>124</v>
      </c>
      <c r="S2824">
        <v>1</v>
      </c>
      <c r="U2824" t="s">
        <v>132</v>
      </c>
      <c r="V2824" s="22">
        <v>2932</v>
      </c>
    </row>
    <row r="2825" spans="1:22" x14ac:dyDescent="0.3">
      <c r="A2825" t="s">
        <v>4671</v>
      </c>
      <c r="E2825" t="s">
        <v>1625</v>
      </c>
      <c r="H2825" t="s">
        <v>3568</v>
      </c>
      <c r="J2825" s="23">
        <v>456006200009</v>
      </c>
      <c r="K2825">
        <v>780</v>
      </c>
      <c r="L2825" t="s">
        <v>4672</v>
      </c>
      <c r="M2825">
        <v>199009</v>
      </c>
      <c r="O2825">
        <v>0</v>
      </c>
      <c r="P2825" t="s">
        <v>53</v>
      </c>
      <c r="Q2825">
        <v>20310</v>
      </c>
      <c r="S2825">
        <v>1</v>
      </c>
      <c r="U2825" t="s">
        <v>132</v>
      </c>
      <c r="V2825" s="22">
        <v>2649.6</v>
      </c>
    </row>
    <row r="2826" spans="1:22" x14ac:dyDescent="0.3">
      <c r="A2826" t="s">
        <v>4673</v>
      </c>
      <c r="E2826" t="s">
        <v>1625</v>
      </c>
      <c r="H2826" t="s">
        <v>3568</v>
      </c>
      <c r="J2826" s="23">
        <v>456006200118</v>
      </c>
      <c r="K2826">
        <v>210</v>
      </c>
      <c r="L2826" t="s">
        <v>4674</v>
      </c>
      <c r="M2826">
        <v>201212</v>
      </c>
      <c r="O2826">
        <v>0</v>
      </c>
      <c r="P2826" t="s">
        <v>53</v>
      </c>
      <c r="Q2826">
        <v>20310</v>
      </c>
      <c r="S2826">
        <v>0</v>
      </c>
      <c r="U2826" t="s">
        <v>132</v>
      </c>
      <c r="V2826" s="22">
        <v>23553.16</v>
      </c>
    </row>
    <row r="2827" spans="1:22" x14ac:dyDescent="0.3">
      <c r="A2827" t="s">
        <v>4673</v>
      </c>
      <c r="E2827" t="s">
        <v>2056</v>
      </c>
      <c r="H2827" t="s">
        <v>3568</v>
      </c>
      <c r="J2827" s="23">
        <v>556006200118</v>
      </c>
      <c r="K2827">
        <v>210</v>
      </c>
      <c r="L2827" t="s">
        <v>4675</v>
      </c>
      <c r="M2827">
        <v>201212</v>
      </c>
      <c r="O2827">
        <v>0</v>
      </c>
      <c r="P2827" t="s">
        <v>53</v>
      </c>
      <c r="Q2827" t="s">
        <v>124</v>
      </c>
      <c r="S2827">
        <v>0</v>
      </c>
      <c r="U2827" t="s">
        <v>132</v>
      </c>
      <c r="V2827" s="22">
        <v>5836.86</v>
      </c>
    </row>
    <row r="2828" spans="1:22" x14ac:dyDescent="0.3">
      <c r="A2828" t="s">
        <v>4676</v>
      </c>
      <c r="E2828" t="s">
        <v>4677</v>
      </c>
      <c r="H2828" t="s">
        <v>200</v>
      </c>
      <c r="J2828" s="23">
        <v>457006200191</v>
      </c>
      <c r="K2828">
        <v>615</v>
      </c>
      <c r="L2828" t="s">
        <v>4678</v>
      </c>
      <c r="M2828">
        <v>201712</v>
      </c>
      <c r="O2828">
        <v>0</v>
      </c>
      <c r="P2828" t="s">
        <v>53</v>
      </c>
      <c r="Q2828">
        <v>20310</v>
      </c>
      <c r="S2828">
        <v>0</v>
      </c>
      <c r="V2828" s="22">
        <v>91189.62</v>
      </c>
    </row>
    <row r="2829" spans="1:22" x14ac:dyDescent="0.3">
      <c r="A2829" t="s">
        <v>4676</v>
      </c>
      <c r="E2829" t="s">
        <v>4677</v>
      </c>
      <c r="H2829" t="s">
        <v>200</v>
      </c>
      <c r="J2829" s="23">
        <v>557006200191</v>
      </c>
      <c r="K2829">
        <v>615</v>
      </c>
      <c r="L2829" t="s">
        <v>4679</v>
      </c>
      <c r="M2829">
        <v>201712</v>
      </c>
      <c r="O2829">
        <v>0</v>
      </c>
      <c r="P2829" t="s">
        <v>53</v>
      </c>
      <c r="Q2829" t="s">
        <v>124</v>
      </c>
      <c r="S2829">
        <v>0</v>
      </c>
      <c r="V2829" s="22">
        <v>10254.35</v>
      </c>
    </row>
    <row r="2830" spans="1:22" x14ac:dyDescent="0.3">
      <c r="A2830" t="s">
        <v>4680</v>
      </c>
      <c r="E2830" t="s">
        <v>1625</v>
      </c>
      <c r="H2830" t="s">
        <v>3568</v>
      </c>
      <c r="J2830" s="23">
        <v>457006200008</v>
      </c>
      <c r="K2830">
        <v>615</v>
      </c>
      <c r="L2830" t="s">
        <v>4681</v>
      </c>
      <c r="M2830">
        <v>199610</v>
      </c>
      <c r="O2830">
        <v>0</v>
      </c>
      <c r="P2830" t="s">
        <v>53</v>
      </c>
      <c r="Q2830">
        <v>20310</v>
      </c>
      <c r="S2830">
        <v>0</v>
      </c>
      <c r="V2830" s="22">
        <v>1760.22</v>
      </c>
    </row>
    <row r="2831" spans="1:22" x14ac:dyDescent="0.3">
      <c r="A2831" t="s">
        <v>4682</v>
      </c>
      <c r="E2831" t="s">
        <v>4683</v>
      </c>
      <c r="H2831" t="s">
        <v>196</v>
      </c>
      <c r="J2831" s="23">
        <v>457006200083</v>
      </c>
      <c r="K2831">
        <v>150</v>
      </c>
      <c r="L2831" t="s">
        <v>4684</v>
      </c>
      <c r="M2831">
        <v>201103</v>
      </c>
      <c r="O2831">
        <v>0</v>
      </c>
      <c r="P2831" t="s">
        <v>53</v>
      </c>
      <c r="Q2831">
        <v>20310</v>
      </c>
      <c r="S2831">
        <v>0</v>
      </c>
      <c r="V2831" s="22">
        <v>159267.84</v>
      </c>
    </row>
    <row r="2832" spans="1:22" x14ac:dyDescent="0.3">
      <c r="A2832" t="s">
        <v>4682</v>
      </c>
      <c r="E2832" t="s">
        <v>4683</v>
      </c>
      <c r="H2832" t="s">
        <v>196</v>
      </c>
      <c r="J2832" s="23">
        <v>557006200083</v>
      </c>
      <c r="K2832">
        <v>150</v>
      </c>
      <c r="L2832" t="s">
        <v>4685</v>
      </c>
      <c r="M2832">
        <v>201103</v>
      </c>
      <c r="O2832">
        <v>0</v>
      </c>
      <c r="P2832" t="s">
        <v>53</v>
      </c>
      <c r="Q2832" t="s">
        <v>124</v>
      </c>
      <c r="S2832">
        <v>0</v>
      </c>
      <c r="V2832" s="22">
        <v>17578.53</v>
      </c>
    </row>
    <row r="2833" spans="1:22" x14ac:dyDescent="0.3">
      <c r="A2833" t="s">
        <v>4686</v>
      </c>
      <c r="E2833" t="s">
        <v>4683</v>
      </c>
      <c r="H2833" t="s">
        <v>196</v>
      </c>
      <c r="J2833" s="23">
        <v>457006200083</v>
      </c>
      <c r="K2833">
        <v>780</v>
      </c>
      <c r="L2833" t="s">
        <v>4687</v>
      </c>
      <c r="M2833">
        <v>201103</v>
      </c>
      <c r="O2833">
        <v>0</v>
      </c>
      <c r="P2833" t="s">
        <v>53</v>
      </c>
      <c r="Q2833">
        <v>20310</v>
      </c>
      <c r="S2833">
        <v>0</v>
      </c>
      <c r="V2833" s="22">
        <v>4647.26</v>
      </c>
    </row>
    <row r="2834" spans="1:22" x14ac:dyDescent="0.3">
      <c r="A2834" t="s">
        <v>4686</v>
      </c>
      <c r="E2834" t="s">
        <v>4683</v>
      </c>
      <c r="H2834" t="s">
        <v>196</v>
      </c>
      <c r="J2834" s="23">
        <v>557006200083</v>
      </c>
      <c r="K2834">
        <v>780</v>
      </c>
      <c r="L2834" t="s">
        <v>4688</v>
      </c>
      <c r="M2834">
        <v>201103</v>
      </c>
      <c r="O2834">
        <v>0</v>
      </c>
      <c r="P2834" t="s">
        <v>53</v>
      </c>
      <c r="Q2834" t="s">
        <v>124</v>
      </c>
      <c r="S2834">
        <v>0</v>
      </c>
      <c r="V2834">
        <v>512.91999999999996</v>
      </c>
    </row>
    <row r="2835" spans="1:22" x14ac:dyDescent="0.3">
      <c r="A2835" t="s">
        <v>4689</v>
      </c>
      <c r="E2835" t="s">
        <v>4683</v>
      </c>
      <c r="H2835" t="s">
        <v>196</v>
      </c>
      <c r="J2835" s="23">
        <v>457006200083</v>
      </c>
      <c r="K2835">
        <v>615</v>
      </c>
      <c r="L2835" t="s">
        <v>4690</v>
      </c>
      <c r="M2835">
        <v>201103</v>
      </c>
      <c r="O2835">
        <v>0</v>
      </c>
      <c r="P2835" t="s">
        <v>53</v>
      </c>
      <c r="Q2835">
        <v>20310</v>
      </c>
      <c r="S2835">
        <v>0</v>
      </c>
      <c r="V2835" s="22">
        <v>225140.25</v>
      </c>
    </row>
    <row r="2836" spans="1:22" x14ac:dyDescent="0.3">
      <c r="A2836" t="s">
        <v>4689</v>
      </c>
      <c r="E2836" t="s">
        <v>4683</v>
      </c>
      <c r="H2836" t="s">
        <v>196</v>
      </c>
      <c r="J2836" s="23">
        <v>557006200083</v>
      </c>
      <c r="K2836">
        <v>615</v>
      </c>
      <c r="L2836" t="s">
        <v>4691</v>
      </c>
      <c r="M2836">
        <v>201103</v>
      </c>
      <c r="O2836">
        <v>0</v>
      </c>
      <c r="P2836" t="s">
        <v>53</v>
      </c>
      <c r="Q2836" t="s">
        <v>124</v>
      </c>
      <c r="S2836">
        <v>0</v>
      </c>
      <c r="V2836" s="22">
        <v>24848.92</v>
      </c>
    </row>
    <row r="2837" spans="1:22" x14ac:dyDescent="0.3">
      <c r="A2837" t="s">
        <v>4692</v>
      </c>
      <c r="E2837" t="s">
        <v>4693</v>
      </c>
      <c r="H2837" t="s">
        <v>3568</v>
      </c>
      <c r="J2837" s="23">
        <v>450006200001</v>
      </c>
      <c r="K2837">
        <v>1990</v>
      </c>
      <c r="L2837" t="s">
        <v>4694</v>
      </c>
      <c r="M2837">
        <v>198912</v>
      </c>
      <c r="O2837">
        <v>0</v>
      </c>
      <c r="P2837" t="s">
        <v>53</v>
      </c>
      <c r="Q2837">
        <v>20310</v>
      </c>
      <c r="S2837">
        <v>0</v>
      </c>
      <c r="V2837" s="22">
        <v>41752</v>
      </c>
    </row>
    <row r="2838" spans="1:22" x14ac:dyDescent="0.3">
      <c r="A2838" t="s">
        <v>4692</v>
      </c>
      <c r="E2838" t="s">
        <v>4693</v>
      </c>
      <c r="H2838" t="s">
        <v>3568</v>
      </c>
      <c r="J2838" s="23">
        <v>550006200001</v>
      </c>
      <c r="K2838">
        <v>1990</v>
      </c>
      <c r="L2838" t="s">
        <v>4695</v>
      </c>
      <c r="M2838">
        <v>198912</v>
      </c>
      <c r="O2838">
        <v>0</v>
      </c>
      <c r="P2838" t="s">
        <v>53</v>
      </c>
      <c r="Q2838" t="s">
        <v>124</v>
      </c>
      <c r="S2838">
        <v>0</v>
      </c>
      <c r="V2838" s="22">
        <v>10348</v>
      </c>
    </row>
    <row r="2839" spans="1:22" x14ac:dyDescent="0.3">
      <c r="A2839" t="s">
        <v>4696</v>
      </c>
      <c r="E2839" t="s">
        <v>4697</v>
      </c>
      <c r="H2839" t="s">
        <v>196</v>
      </c>
      <c r="J2839" s="23">
        <v>457006200094</v>
      </c>
      <c r="K2839">
        <v>780</v>
      </c>
      <c r="L2839" t="s">
        <v>4698</v>
      </c>
      <c r="M2839">
        <v>201211</v>
      </c>
      <c r="O2839">
        <v>0</v>
      </c>
      <c r="P2839" t="s">
        <v>53</v>
      </c>
      <c r="Q2839">
        <v>20310</v>
      </c>
      <c r="S2839">
        <v>0</v>
      </c>
      <c r="V2839" s="22">
        <v>21189.26</v>
      </c>
    </row>
    <row r="2840" spans="1:22" x14ac:dyDescent="0.3">
      <c r="A2840" t="s">
        <v>4696</v>
      </c>
      <c r="E2840" t="s">
        <v>4697</v>
      </c>
      <c r="H2840" t="s">
        <v>196</v>
      </c>
      <c r="J2840" s="23">
        <v>557006200094</v>
      </c>
      <c r="K2840">
        <v>780</v>
      </c>
      <c r="L2840" t="s">
        <v>4699</v>
      </c>
      <c r="M2840">
        <v>201211</v>
      </c>
      <c r="O2840">
        <v>0</v>
      </c>
      <c r="P2840" t="s">
        <v>53</v>
      </c>
      <c r="Q2840" t="s">
        <v>124</v>
      </c>
      <c r="S2840">
        <v>0</v>
      </c>
      <c r="V2840" s="22">
        <v>2338.67</v>
      </c>
    </row>
    <row r="2841" spans="1:22" x14ac:dyDescent="0.3">
      <c r="A2841" t="s">
        <v>4700</v>
      </c>
      <c r="E2841" t="s">
        <v>4701</v>
      </c>
      <c r="H2841" t="s">
        <v>4702</v>
      </c>
      <c r="J2841" s="23">
        <v>457006200010</v>
      </c>
      <c r="K2841">
        <v>615</v>
      </c>
      <c r="L2841" t="s">
        <v>4703</v>
      </c>
      <c r="M2841">
        <v>198912</v>
      </c>
      <c r="O2841">
        <v>0</v>
      </c>
      <c r="P2841" t="s">
        <v>53</v>
      </c>
      <c r="Q2841">
        <v>20310</v>
      </c>
      <c r="S2841">
        <v>0</v>
      </c>
      <c r="V2841" s="22">
        <v>1931.93</v>
      </c>
    </row>
    <row r="2842" spans="1:22" x14ac:dyDescent="0.3">
      <c r="A2842" t="s">
        <v>4700</v>
      </c>
      <c r="E2842" t="s">
        <v>4701</v>
      </c>
      <c r="H2842" t="s">
        <v>4702</v>
      </c>
      <c r="J2842" s="23">
        <v>457006200011</v>
      </c>
      <c r="K2842">
        <v>615</v>
      </c>
      <c r="L2842" t="s">
        <v>4704</v>
      </c>
      <c r="M2842">
        <v>199012</v>
      </c>
      <c r="O2842">
        <v>0</v>
      </c>
      <c r="P2842" t="s">
        <v>53</v>
      </c>
      <c r="Q2842">
        <v>20310</v>
      </c>
      <c r="S2842">
        <v>0</v>
      </c>
      <c r="V2842" s="22">
        <v>2575995.38</v>
      </c>
    </row>
    <row r="2843" spans="1:22" x14ac:dyDescent="0.3">
      <c r="A2843" t="s">
        <v>4700</v>
      </c>
      <c r="E2843" t="s">
        <v>4705</v>
      </c>
      <c r="H2843" t="s">
        <v>4702</v>
      </c>
      <c r="J2843" s="23">
        <v>457006200012</v>
      </c>
      <c r="K2843">
        <v>615</v>
      </c>
      <c r="L2843" t="s">
        <v>4706</v>
      </c>
      <c r="M2843">
        <v>199112</v>
      </c>
      <c r="O2843">
        <v>0</v>
      </c>
      <c r="P2843" t="s">
        <v>53</v>
      </c>
      <c r="Q2843">
        <v>20310</v>
      </c>
      <c r="S2843">
        <v>0</v>
      </c>
      <c r="V2843" s="22">
        <v>52362.02</v>
      </c>
    </row>
    <row r="2844" spans="1:22" x14ac:dyDescent="0.3">
      <c r="A2844" t="s">
        <v>4700</v>
      </c>
      <c r="E2844" t="s">
        <v>1625</v>
      </c>
      <c r="H2844" t="s">
        <v>4702</v>
      </c>
      <c r="J2844" s="23">
        <v>457006200207</v>
      </c>
      <c r="K2844">
        <v>615</v>
      </c>
      <c r="L2844" t="s">
        <v>4707</v>
      </c>
      <c r="M2844">
        <v>199309</v>
      </c>
      <c r="O2844">
        <v>0</v>
      </c>
      <c r="P2844" t="s">
        <v>53</v>
      </c>
      <c r="Q2844">
        <v>20310</v>
      </c>
      <c r="S2844">
        <v>0</v>
      </c>
      <c r="V2844" s="22">
        <v>3561.19</v>
      </c>
    </row>
    <row r="2845" spans="1:22" x14ac:dyDescent="0.3">
      <c r="A2845" t="s">
        <v>4700</v>
      </c>
      <c r="E2845" t="s">
        <v>4701</v>
      </c>
      <c r="H2845" t="s">
        <v>4702</v>
      </c>
      <c r="J2845" s="23">
        <v>557006200011</v>
      </c>
      <c r="K2845">
        <v>615</v>
      </c>
      <c r="L2845" t="s">
        <v>4708</v>
      </c>
      <c r="M2845">
        <v>199012</v>
      </c>
      <c r="O2845">
        <v>0</v>
      </c>
      <c r="P2845" t="s">
        <v>53</v>
      </c>
      <c r="Q2845" t="s">
        <v>124</v>
      </c>
      <c r="S2845">
        <v>0</v>
      </c>
      <c r="V2845" s="22">
        <v>284401</v>
      </c>
    </row>
    <row r="2846" spans="1:22" x14ac:dyDescent="0.3">
      <c r="A2846" t="s">
        <v>4700</v>
      </c>
      <c r="E2846" t="s">
        <v>4705</v>
      </c>
      <c r="H2846" t="s">
        <v>4702</v>
      </c>
      <c r="J2846" s="23">
        <v>557006200012</v>
      </c>
      <c r="K2846">
        <v>615</v>
      </c>
      <c r="L2846" t="s">
        <v>4709</v>
      </c>
      <c r="M2846">
        <v>199112</v>
      </c>
      <c r="O2846">
        <v>0</v>
      </c>
      <c r="P2846" t="s">
        <v>53</v>
      </c>
      <c r="Q2846" t="s">
        <v>124</v>
      </c>
      <c r="S2846">
        <v>0</v>
      </c>
      <c r="V2846" s="22">
        <v>5781</v>
      </c>
    </row>
    <row r="2847" spans="1:22" x14ac:dyDescent="0.3">
      <c r="A2847" t="s">
        <v>4700</v>
      </c>
      <c r="E2847" t="s">
        <v>1625</v>
      </c>
      <c r="H2847" t="s">
        <v>4702</v>
      </c>
      <c r="J2847" s="23">
        <v>557006200207</v>
      </c>
      <c r="K2847">
        <v>615</v>
      </c>
      <c r="L2847" t="s">
        <v>4710</v>
      </c>
      <c r="M2847">
        <v>199309</v>
      </c>
      <c r="O2847">
        <v>0</v>
      </c>
      <c r="P2847" t="s">
        <v>53</v>
      </c>
      <c r="Q2847" t="s">
        <v>124</v>
      </c>
      <c r="S2847">
        <v>0</v>
      </c>
      <c r="V2847">
        <v>391.3</v>
      </c>
    </row>
    <row r="2848" spans="1:22" x14ac:dyDescent="0.3">
      <c r="A2848" t="s">
        <v>4711</v>
      </c>
      <c r="E2848" t="s">
        <v>4701</v>
      </c>
      <c r="H2848" t="s">
        <v>4702</v>
      </c>
      <c r="J2848" s="23">
        <v>457006200011</v>
      </c>
      <c r="K2848">
        <v>780</v>
      </c>
      <c r="L2848" t="s">
        <v>4712</v>
      </c>
      <c r="M2848">
        <v>199012</v>
      </c>
      <c r="O2848">
        <v>0</v>
      </c>
      <c r="P2848" t="s">
        <v>53</v>
      </c>
      <c r="Q2848">
        <v>20310</v>
      </c>
      <c r="S2848">
        <v>0</v>
      </c>
      <c r="V2848" s="22">
        <v>77876.38</v>
      </c>
    </row>
    <row r="2849" spans="1:22" x14ac:dyDescent="0.3">
      <c r="A2849" t="s">
        <v>4711</v>
      </c>
      <c r="E2849" t="s">
        <v>4701</v>
      </c>
      <c r="H2849" t="s">
        <v>4702</v>
      </c>
      <c r="J2849" s="23">
        <v>557006200011</v>
      </c>
      <c r="K2849">
        <v>780</v>
      </c>
      <c r="L2849" t="s">
        <v>4713</v>
      </c>
      <c r="M2849">
        <v>199012</v>
      </c>
      <c r="O2849">
        <v>0</v>
      </c>
      <c r="P2849" t="s">
        <v>53</v>
      </c>
      <c r="Q2849" t="s">
        <v>124</v>
      </c>
      <c r="S2849">
        <v>0</v>
      </c>
      <c r="V2849" s="22">
        <v>8598</v>
      </c>
    </row>
    <row r="2850" spans="1:22" x14ac:dyDescent="0.3">
      <c r="A2850" t="s">
        <v>4714</v>
      </c>
      <c r="E2850" t="s">
        <v>4701</v>
      </c>
      <c r="H2850" t="s">
        <v>4702</v>
      </c>
      <c r="J2850" s="23">
        <v>457006200056</v>
      </c>
      <c r="K2850">
        <v>780</v>
      </c>
      <c r="L2850" t="s">
        <v>4715</v>
      </c>
      <c r="M2850">
        <v>200901</v>
      </c>
      <c r="O2850">
        <v>0</v>
      </c>
      <c r="P2850" t="s">
        <v>53</v>
      </c>
      <c r="Q2850">
        <v>20310</v>
      </c>
      <c r="S2850">
        <v>0</v>
      </c>
      <c r="V2850" s="22">
        <v>18058.07</v>
      </c>
    </row>
    <row r="2851" spans="1:22" x14ac:dyDescent="0.3">
      <c r="A2851" t="s">
        <v>4714</v>
      </c>
      <c r="E2851" t="s">
        <v>4701</v>
      </c>
      <c r="H2851" t="s">
        <v>4702</v>
      </c>
      <c r="J2851" s="23">
        <v>557006200056</v>
      </c>
      <c r="K2851">
        <v>780</v>
      </c>
      <c r="L2851" t="s">
        <v>4716</v>
      </c>
      <c r="M2851">
        <v>200901</v>
      </c>
      <c r="O2851">
        <v>0</v>
      </c>
      <c r="P2851" t="s">
        <v>53</v>
      </c>
      <c r="Q2851" t="s">
        <v>124</v>
      </c>
      <c r="S2851">
        <v>0</v>
      </c>
      <c r="V2851" s="22">
        <v>1729.53</v>
      </c>
    </row>
    <row r="2852" spans="1:22" x14ac:dyDescent="0.3">
      <c r="A2852" t="s">
        <v>4717</v>
      </c>
      <c r="E2852" t="s">
        <v>1032</v>
      </c>
      <c r="H2852" t="s">
        <v>200</v>
      </c>
      <c r="J2852" s="23">
        <v>457006200121</v>
      </c>
      <c r="K2852">
        <v>780</v>
      </c>
      <c r="L2852" t="s">
        <v>4718</v>
      </c>
      <c r="M2852">
        <v>201301</v>
      </c>
      <c r="O2852">
        <v>0</v>
      </c>
      <c r="P2852" t="s">
        <v>53</v>
      </c>
      <c r="Q2852">
        <v>20310</v>
      </c>
      <c r="S2852">
        <v>0</v>
      </c>
      <c r="V2852" s="22">
        <v>61315.08</v>
      </c>
    </row>
    <row r="2853" spans="1:22" x14ac:dyDescent="0.3">
      <c r="A2853" t="s">
        <v>4717</v>
      </c>
      <c r="H2853" t="s">
        <v>196</v>
      </c>
      <c r="J2853" s="23">
        <v>557006200121</v>
      </c>
      <c r="K2853">
        <v>780</v>
      </c>
      <c r="L2853" t="s">
        <v>4719</v>
      </c>
      <c r="M2853">
        <v>201306</v>
      </c>
      <c r="O2853">
        <v>0</v>
      </c>
      <c r="P2853" t="s">
        <v>53</v>
      </c>
      <c r="Q2853" t="s">
        <v>124</v>
      </c>
      <c r="S2853">
        <v>0</v>
      </c>
      <c r="V2853" s="22">
        <v>6767.4</v>
      </c>
    </row>
    <row r="2854" spans="1:22" x14ac:dyDescent="0.3">
      <c r="A2854" t="s">
        <v>4720</v>
      </c>
      <c r="H2854" t="s">
        <v>3568</v>
      </c>
      <c r="J2854" s="23">
        <v>453006200341</v>
      </c>
      <c r="K2854">
        <v>910</v>
      </c>
      <c r="L2854" t="s">
        <v>4721</v>
      </c>
      <c r="M2854">
        <v>201207</v>
      </c>
      <c r="O2854">
        <v>0</v>
      </c>
      <c r="P2854" t="s">
        <v>53</v>
      </c>
      <c r="Q2854">
        <v>20310</v>
      </c>
      <c r="S2854">
        <v>0</v>
      </c>
      <c r="V2854" s="22">
        <v>15958.04</v>
      </c>
    </row>
    <row r="2855" spans="1:22" x14ac:dyDescent="0.3">
      <c r="A2855" t="s">
        <v>4720</v>
      </c>
      <c r="H2855" t="s">
        <v>3568</v>
      </c>
      <c r="J2855" s="23">
        <v>553006200341</v>
      </c>
      <c r="K2855">
        <v>910</v>
      </c>
      <c r="L2855" t="s">
        <v>4722</v>
      </c>
      <c r="M2855">
        <v>201207</v>
      </c>
      <c r="O2855">
        <v>0</v>
      </c>
      <c r="P2855" t="s">
        <v>53</v>
      </c>
      <c r="Q2855" t="s">
        <v>124</v>
      </c>
      <c r="S2855">
        <v>0</v>
      </c>
      <c r="V2855" s="22">
        <v>19083.759999999998</v>
      </c>
    </row>
    <row r="2856" spans="1:22" x14ac:dyDescent="0.3">
      <c r="A2856" t="s">
        <v>4723</v>
      </c>
      <c r="H2856" t="s">
        <v>3568</v>
      </c>
      <c r="J2856" s="23">
        <v>453006200342</v>
      </c>
      <c r="K2856">
        <v>910</v>
      </c>
      <c r="L2856" t="s">
        <v>4724</v>
      </c>
      <c r="M2856">
        <v>201207</v>
      </c>
      <c r="O2856">
        <v>0</v>
      </c>
      <c r="P2856" t="s">
        <v>53</v>
      </c>
      <c r="Q2856">
        <v>20310</v>
      </c>
      <c r="S2856">
        <v>0</v>
      </c>
      <c r="V2856" s="22">
        <v>2023.43</v>
      </c>
    </row>
    <row r="2857" spans="1:22" x14ac:dyDescent="0.3">
      <c r="A2857" t="s">
        <v>4723</v>
      </c>
      <c r="H2857" t="s">
        <v>3568</v>
      </c>
      <c r="J2857" s="23">
        <v>553006200342</v>
      </c>
      <c r="K2857">
        <v>910</v>
      </c>
      <c r="L2857" t="s">
        <v>4725</v>
      </c>
      <c r="M2857">
        <v>201207</v>
      </c>
      <c r="O2857">
        <v>0</v>
      </c>
      <c r="P2857" t="s">
        <v>53</v>
      </c>
      <c r="Q2857" t="s">
        <v>124</v>
      </c>
      <c r="S2857">
        <v>0</v>
      </c>
      <c r="V2857" s="22">
        <v>2419.7600000000002</v>
      </c>
    </row>
    <row r="2858" spans="1:22" x14ac:dyDescent="0.3">
      <c r="A2858" t="s">
        <v>4726</v>
      </c>
      <c r="H2858" t="s">
        <v>3568</v>
      </c>
      <c r="J2858" s="23">
        <v>453006200343</v>
      </c>
      <c r="K2858">
        <v>910</v>
      </c>
      <c r="L2858" t="s">
        <v>4727</v>
      </c>
      <c r="M2858">
        <v>201207</v>
      </c>
      <c r="O2858">
        <v>0</v>
      </c>
      <c r="P2858" t="s">
        <v>53</v>
      </c>
      <c r="Q2858">
        <v>20310</v>
      </c>
      <c r="S2858">
        <v>0</v>
      </c>
      <c r="V2858" s="22">
        <v>15983.67</v>
      </c>
    </row>
    <row r="2859" spans="1:22" x14ac:dyDescent="0.3">
      <c r="A2859" t="s">
        <v>4726</v>
      </c>
      <c r="H2859" t="s">
        <v>3568</v>
      </c>
      <c r="J2859" s="23">
        <v>553006200343</v>
      </c>
      <c r="K2859">
        <v>910</v>
      </c>
      <c r="L2859" t="s">
        <v>4728</v>
      </c>
      <c r="M2859">
        <v>201207</v>
      </c>
      <c r="O2859">
        <v>0</v>
      </c>
      <c r="P2859" t="s">
        <v>53</v>
      </c>
      <c r="Q2859" t="s">
        <v>124</v>
      </c>
      <c r="S2859">
        <v>0</v>
      </c>
      <c r="V2859" s="22">
        <v>19114.41</v>
      </c>
    </row>
    <row r="2860" spans="1:22" x14ac:dyDescent="0.3">
      <c r="A2860" t="s">
        <v>4729</v>
      </c>
      <c r="H2860" t="s">
        <v>3568</v>
      </c>
      <c r="J2860" s="23">
        <v>453006200344</v>
      </c>
      <c r="K2860">
        <v>910</v>
      </c>
      <c r="L2860" t="s">
        <v>4730</v>
      </c>
      <c r="M2860">
        <v>201207</v>
      </c>
      <c r="O2860">
        <v>0</v>
      </c>
      <c r="P2860" t="s">
        <v>53</v>
      </c>
      <c r="Q2860">
        <v>20310</v>
      </c>
      <c r="S2860">
        <v>0</v>
      </c>
      <c r="V2860" s="22">
        <v>2024.62</v>
      </c>
    </row>
    <row r="2861" spans="1:22" x14ac:dyDescent="0.3">
      <c r="A2861" t="s">
        <v>4729</v>
      </c>
      <c r="H2861" t="s">
        <v>3568</v>
      </c>
      <c r="J2861" s="23">
        <v>553006200344</v>
      </c>
      <c r="K2861">
        <v>910</v>
      </c>
      <c r="L2861" t="s">
        <v>4731</v>
      </c>
      <c r="M2861">
        <v>201207</v>
      </c>
      <c r="O2861">
        <v>0</v>
      </c>
      <c r="P2861" t="s">
        <v>53</v>
      </c>
      <c r="Q2861" t="s">
        <v>124</v>
      </c>
      <c r="S2861">
        <v>0</v>
      </c>
      <c r="V2861" s="22">
        <v>2421.1799999999998</v>
      </c>
    </row>
    <row r="2862" spans="1:22" x14ac:dyDescent="0.3">
      <c r="A2862" t="s">
        <v>4732</v>
      </c>
      <c r="H2862" t="s">
        <v>3568</v>
      </c>
      <c r="J2862" s="23">
        <v>453006200345</v>
      </c>
      <c r="K2862">
        <v>910</v>
      </c>
      <c r="L2862" t="s">
        <v>4733</v>
      </c>
      <c r="M2862">
        <v>201207</v>
      </c>
      <c r="O2862">
        <v>0</v>
      </c>
      <c r="P2862" t="s">
        <v>53</v>
      </c>
      <c r="Q2862">
        <v>20310</v>
      </c>
      <c r="S2862">
        <v>0</v>
      </c>
      <c r="V2862" s="22">
        <v>15986.9</v>
      </c>
    </row>
    <row r="2863" spans="1:22" x14ac:dyDescent="0.3">
      <c r="A2863" t="s">
        <v>4732</v>
      </c>
      <c r="H2863" t="s">
        <v>3568</v>
      </c>
      <c r="J2863" s="23">
        <v>553006200345</v>
      </c>
      <c r="K2863">
        <v>910</v>
      </c>
      <c r="L2863" t="s">
        <v>4734</v>
      </c>
      <c r="M2863">
        <v>201207</v>
      </c>
      <c r="O2863">
        <v>0</v>
      </c>
      <c r="P2863" t="s">
        <v>53</v>
      </c>
      <c r="Q2863" t="s">
        <v>124</v>
      </c>
      <c r="S2863">
        <v>0</v>
      </c>
      <c r="V2863" s="22">
        <v>19118.28</v>
      </c>
    </row>
    <row r="2864" spans="1:22" x14ac:dyDescent="0.3">
      <c r="A2864" t="s">
        <v>4735</v>
      </c>
      <c r="H2864" t="s">
        <v>3568</v>
      </c>
      <c r="J2864" s="23">
        <v>453006200346</v>
      </c>
      <c r="K2864">
        <v>910</v>
      </c>
      <c r="L2864" t="s">
        <v>4736</v>
      </c>
      <c r="M2864">
        <v>201207</v>
      </c>
      <c r="O2864">
        <v>0</v>
      </c>
      <c r="P2864" t="s">
        <v>53</v>
      </c>
      <c r="Q2864">
        <v>20310</v>
      </c>
      <c r="S2864">
        <v>0</v>
      </c>
      <c r="V2864" s="22">
        <v>2024.7</v>
      </c>
    </row>
    <row r="2865" spans="1:22" x14ac:dyDescent="0.3">
      <c r="A2865" t="s">
        <v>4735</v>
      </c>
      <c r="H2865" t="s">
        <v>3568</v>
      </c>
      <c r="J2865" s="23">
        <v>553006200346</v>
      </c>
      <c r="K2865">
        <v>910</v>
      </c>
      <c r="L2865" t="s">
        <v>4737</v>
      </c>
      <c r="M2865">
        <v>201207</v>
      </c>
      <c r="O2865">
        <v>0</v>
      </c>
      <c r="P2865" t="s">
        <v>53</v>
      </c>
      <c r="Q2865" t="s">
        <v>124</v>
      </c>
      <c r="S2865">
        <v>0</v>
      </c>
      <c r="V2865" s="22">
        <v>2421.29</v>
      </c>
    </row>
    <row r="2866" spans="1:22" x14ac:dyDescent="0.3">
      <c r="A2866" t="s">
        <v>4738</v>
      </c>
      <c r="E2866" t="s">
        <v>4739</v>
      </c>
      <c r="H2866" t="s">
        <v>3572</v>
      </c>
      <c r="J2866" s="23">
        <v>456005300002</v>
      </c>
      <c r="K2866">
        <v>615</v>
      </c>
      <c r="L2866" t="s">
        <v>4740</v>
      </c>
      <c r="M2866">
        <v>197609</v>
      </c>
      <c r="O2866">
        <v>0</v>
      </c>
      <c r="P2866" t="s">
        <v>22</v>
      </c>
      <c r="Q2866">
        <v>20310</v>
      </c>
      <c r="S2866">
        <v>1</v>
      </c>
      <c r="U2866" t="s">
        <v>132</v>
      </c>
      <c r="V2866" s="22">
        <v>746726.82</v>
      </c>
    </row>
    <row r="2867" spans="1:22" x14ac:dyDescent="0.3">
      <c r="A2867" t="s">
        <v>4738</v>
      </c>
      <c r="E2867" t="s">
        <v>4739</v>
      </c>
      <c r="H2867" t="s">
        <v>3572</v>
      </c>
      <c r="J2867" s="23">
        <v>556005300002</v>
      </c>
      <c r="K2867">
        <v>615</v>
      </c>
      <c r="L2867" t="s">
        <v>4741</v>
      </c>
      <c r="M2867">
        <v>197609</v>
      </c>
      <c r="O2867">
        <v>0</v>
      </c>
      <c r="P2867" t="s">
        <v>22</v>
      </c>
      <c r="Q2867" t="s">
        <v>124</v>
      </c>
      <c r="S2867">
        <v>1</v>
      </c>
      <c r="U2867" t="s">
        <v>132</v>
      </c>
      <c r="V2867" s="22">
        <v>451136</v>
      </c>
    </row>
    <row r="2868" spans="1:22" x14ac:dyDescent="0.3">
      <c r="A2868" t="s">
        <v>4738</v>
      </c>
      <c r="E2868" t="s">
        <v>4739</v>
      </c>
      <c r="H2868" t="s">
        <v>3572</v>
      </c>
      <c r="J2868" s="23">
        <v>556005300060</v>
      </c>
      <c r="K2868">
        <v>80</v>
      </c>
      <c r="L2868" t="s">
        <v>4742</v>
      </c>
      <c r="M2868">
        <v>200809</v>
      </c>
      <c r="O2868">
        <v>0</v>
      </c>
      <c r="P2868" t="s">
        <v>22</v>
      </c>
      <c r="Q2868" t="s">
        <v>124</v>
      </c>
      <c r="S2868">
        <v>0</v>
      </c>
      <c r="U2868" t="s">
        <v>132</v>
      </c>
      <c r="V2868" s="22">
        <v>187913.58</v>
      </c>
    </row>
    <row r="2869" spans="1:22" x14ac:dyDescent="0.3">
      <c r="A2869" t="s">
        <v>4738</v>
      </c>
      <c r="E2869" t="s">
        <v>4739</v>
      </c>
      <c r="H2869" t="s">
        <v>3572</v>
      </c>
      <c r="J2869" s="23">
        <v>556005300060</v>
      </c>
      <c r="K2869">
        <v>84</v>
      </c>
      <c r="L2869" t="s">
        <v>4743</v>
      </c>
      <c r="M2869">
        <v>200809</v>
      </c>
      <c r="O2869">
        <v>0</v>
      </c>
      <c r="P2869" t="s">
        <v>22</v>
      </c>
      <c r="Q2869" t="s">
        <v>124</v>
      </c>
      <c r="S2869">
        <v>0</v>
      </c>
      <c r="U2869" t="s">
        <v>132</v>
      </c>
      <c r="V2869" s="22">
        <v>499116.26</v>
      </c>
    </row>
    <row r="2870" spans="1:22" x14ac:dyDescent="0.3">
      <c r="A2870" t="s">
        <v>4738</v>
      </c>
      <c r="E2870" t="s">
        <v>4739</v>
      </c>
      <c r="H2870" t="s">
        <v>3572</v>
      </c>
      <c r="J2870" s="23">
        <v>556005300060</v>
      </c>
      <c r="K2870">
        <v>190</v>
      </c>
      <c r="L2870" t="s">
        <v>4744</v>
      </c>
      <c r="M2870">
        <v>200809</v>
      </c>
      <c r="O2870">
        <v>0</v>
      </c>
      <c r="P2870" t="s">
        <v>22</v>
      </c>
      <c r="Q2870" t="s">
        <v>124</v>
      </c>
      <c r="S2870">
        <v>0</v>
      </c>
      <c r="U2870" t="s">
        <v>132</v>
      </c>
      <c r="V2870" s="22">
        <v>156322.57</v>
      </c>
    </row>
    <row r="2871" spans="1:22" x14ac:dyDescent="0.3">
      <c r="A2871" t="s">
        <v>4738</v>
      </c>
      <c r="E2871" t="s">
        <v>4739</v>
      </c>
      <c r="H2871" t="s">
        <v>3572</v>
      </c>
      <c r="J2871" s="23">
        <v>556005300060</v>
      </c>
      <c r="K2871">
        <v>615</v>
      </c>
      <c r="L2871" t="s">
        <v>4745</v>
      </c>
      <c r="M2871">
        <v>200809</v>
      </c>
      <c r="O2871">
        <v>0</v>
      </c>
      <c r="P2871" t="s">
        <v>22</v>
      </c>
      <c r="Q2871" t="s">
        <v>124</v>
      </c>
      <c r="S2871">
        <v>0</v>
      </c>
      <c r="U2871" t="s">
        <v>132</v>
      </c>
      <c r="V2871" s="22">
        <v>209955.1</v>
      </c>
    </row>
    <row r="2872" spans="1:22" x14ac:dyDescent="0.3">
      <c r="A2872" t="s">
        <v>4738</v>
      </c>
      <c r="E2872" t="s">
        <v>4739</v>
      </c>
      <c r="H2872" t="s">
        <v>3572</v>
      </c>
      <c r="J2872" s="23">
        <v>556005300060</v>
      </c>
      <c r="K2872">
        <v>790</v>
      </c>
      <c r="L2872" t="s">
        <v>4746</v>
      </c>
      <c r="M2872">
        <v>200809</v>
      </c>
      <c r="O2872">
        <v>0</v>
      </c>
      <c r="P2872" t="s">
        <v>22</v>
      </c>
      <c r="Q2872" t="s">
        <v>124</v>
      </c>
      <c r="S2872">
        <v>0</v>
      </c>
      <c r="U2872" t="s">
        <v>132</v>
      </c>
      <c r="V2872" s="22">
        <v>103532.27</v>
      </c>
    </row>
    <row r="2873" spans="1:22" x14ac:dyDescent="0.3">
      <c r="A2873" t="s">
        <v>4747</v>
      </c>
      <c r="E2873" t="s">
        <v>4739</v>
      </c>
      <c r="H2873" t="s">
        <v>3572</v>
      </c>
      <c r="J2873" s="23">
        <v>455005360001</v>
      </c>
      <c r="K2873">
        <v>2001</v>
      </c>
      <c r="L2873" t="s">
        <v>4748</v>
      </c>
      <c r="M2873">
        <v>200109</v>
      </c>
      <c r="O2873">
        <v>0</v>
      </c>
      <c r="P2873" t="s">
        <v>22</v>
      </c>
      <c r="Q2873">
        <v>20310</v>
      </c>
      <c r="S2873">
        <v>1</v>
      </c>
      <c r="U2873" t="s">
        <v>132</v>
      </c>
      <c r="V2873" s="22">
        <v>16114.05</v>
      </c>
    </row>
    <row r="2874" spans="1:22" x14ac:dyDescent="0.3">
      <c r="A2874" t="s">
        <v>4747</v>
      </c>
      <c r="E2874" t="s">
        <v>4739</v>
      </c>
      <c r="H2874" t="s">
        <v>3572</v>
      </c>
      <c r="J2874" s="23">
        <v>555005360001</v>
      </c>
      <c r="K2874">
        <v>2001</v>
      </c>
      <c r="L2874" t="s">
        <v>4749</v>
      </c>
      <c r="M2874">
        <v>200109</v>
      </c>
      <c r="O2874">
        <v>0</v>
      </c>
      <c r="P2874" t="s">
        <v>22</v>
      </c>
      <c r="Q2874" t="s">
        <v>124</v>
      </c>
      <c r="S2874">
        <v>1</v>
      </c>
      <c r="U2874" t="s">
        <v>132</v>
      </c>
      <c r="V2874" s="22">
        <v>9735</v>
      </c>
    </row>
    <row r="2875" spans="1:22" x14ac:dyDescent="0.3">
      <c r="A2875" t="s">
        <v>4750</v>
      </c>
      <c r="E2875" t="s">
        <v>4739</v>
      </c>
      <c r="H2875" t="s">
        <v>3572</v>
      </c>
      <c r="J2875" s="23">
        <v>456005300002</v>
      </c>
      <c r="K2875">
        <v>5</v>
      </c>
      <c r="L2875" t="s">
        <v>4751</v>
      </c>
      <c r="M2875">
        <v>197609</v>
      </c>
      <c r="O2875">
        <v>0</v>
      </c>
      <c r="P2875" t="s">
        <v>22</v>
      </c>
      <c r="Q2875">
        <v>20310</v>
      </c>
      <c r="S2875">
        <v>1</v>
      </c>
      <c r="U2875" t="s">
        <v>132</v>
      </c>
      <c r="V2875" s="22">
        <v>94289.1</v>
      </c>
    </row>
    <row r="2876" spans="1:22" x14ac:dyDescent="0.3">
      <c r="A2876" t="s">
        <v>4750</v>
      </c>
      <c r="E2876" t="s">
        <v>4739</v>
      </c>
      <c r="H2876" t="s">
        <v>3572</v>
      </c>
      <c r="J2876" s="23">
        <v>556005300002</v>
      </c>
      <c r="K2876">
        <v>5</v>
      </c>
      <c r="L2876" t="s">
        <v>4752</v>
      </c>
      <c r="M2876">
        <v>197609</v>
      </c>
      <c r="O2876">
        <v>0</v>
      </c>
      <c r="P2876" t="s">
        <v>22</v>
      </c>
      <c r="Q2876" t="s">
        <v>124</v>
      </c>
      <c r="S2876">
        <v>1</v>
      </c>
      <c r="U2876" t="s">
        <v>132</v>
      </c>
      <c r="V2876" s="22">
        <v>56965</v>
      </c>
    </row>
    <row r="2877" spans="1:22" x14ac:dyDescent="0.3">
      <c r="A2877" t="s">
        <v>4753</v>
      </c>
      <c r="E2877" t="s">
        <v>4754</v>
      </c>
      <c r="J2877" s="23">
        <v>458005300001</v>
      </c>
      <c r="K2877">
        <v>1064</v>
      </c>
      <c r="L2877" t="s">
        <v>4755</v>
      </c>
      <c r="M2877">
        <v>196403</v>
      </c>
      <c r="O2877">
        <v>0</v>
      </c>
      <c r="P2877" t="s">
        <v>22</v>
      </c>
      <c r="Q2877">
        <v>20310</v>
      </c>
      <c r="S2877" s="101">
        <v>171268</v>
      </c>
      <c r="U2877" t="s">
        <v>317</v>
      </c>
      <c r="V2877" s="22">
        <v>769998.76</v>
      </c>
    </row>
    <row r="2878" spans="1:22" x14ac:dyDescent="0.3">
      <c r="A2878" t="s">
        <v>4753</v>
      </c>
      <c r="E2878" t="s">
        <v>4756</v>
      </c>
      <c r="J2878" s="23">
        <v>558005300001</v>
      </c>
      <c r="K2878">
        <v>1064</v>
      </c>
      <c r="L2878" t="s">
        <v>4757</v>
      </c>
      <c r="M2878">
        <v>196403</v>
      </c>
      <c r="O2878">
        <v>0</v>
      </c>
      <c r="P2878" t="s">
        <v>22</v>
      </c>
      <c r="Q2878" t="s">
        <v>124</v>
      </c>
      <c r="S2878" s="101">
        <v>171268</v>
      </c>
      <c r="U2878" t="s">
        <v>317</v>
      </c>
      <c r="V2878" s="22">
        <v>465197</v>
      </c>
    </row>
    <row r="2879" spans="1:22" x14ac:dyDescent="0.3">
      <c r="A2879" t="s">
        <v>4758</v>
      </c>
      <c r="E2879" t="s">
        <v>4759</v>
      </c>
      <c r="H2879" t="s">
        <v>3572</v>
      </c>
      <c r="J2879" s="23">
        <v>452005300125</v>
      </c>
      <c r="K2879">
        <v>763</v>
      </c>
      <c r="L2879" t="s">
        <v>4760</v>
      </c>
      <c r="M2879">
        <v>201301</v>
      </c>
      <c r="O2879">
        <v>0</v>
      </c>
      <c r="P2879" t="s">
        <v>22</v>
      </c>
      <c r="Q2879">
        <v>20310</v>
      </c>
      <c r="S2879">
        <v>0</v>
      </c>
      <c r="V2879" s="22">
        <v>6843.39</v>
      </c>
    </row>
    <row r="2880" spans="1:22" x14ac:dyDescent="0.3">
      <c r="A2880" t="s">
        <v>4758</v>
      </c>
      <c r="E2880" t="s">
        <v>4759</v>
      </c>
      <c r="H2880" t="s">
        <v>3572</v>
      </c>
      <c r="J2880" s="23">
        <v>552005300125</v>
      </c>
      <c r="K2880">
        <v>763</v>
      </c>
      <c r="L2880" t="s">
        <v>4761</v>
      </c>
      <c r="M2880">
        <v>200809</v>
      </c>
      <c r="O2880">
        <v>0</v>
      </c>
      <c r="P2880" t="s">
        <v>22</v>
      </c>
      <c r="Q2880" t="s">
        <v>124</v>
      </c>
      <c r="S2880">
        <v>0</v>
      </c>
      <c r="V2880" s="22">
        <v>4149.42</v>
      </c>
    </row>
    <row r="2881" spans="1:22" x14ac:dyDescent="0.3">
      <c r="A2881" t="s">
        <v>4762</v>
      </c>
      <c r="E2881" t="s">
        <v>4739</v>
      </c>
      <c r="H2881" t="s">
        <v>3572</v>
      </c>
      <c r="J2881" s="23">
        <v>456005300002</v>
      </c>
      <c r="K2881">
        <v>82</v>
      </c>
      <c r="L2881" t="s">
        <v>4763</v>
      </c>
      <c r="M2881">
        <v>197609</v>
      </c>
      <c r="O2881">
        <v>0</v>
      </c>
      <c r="P2881" t="s">
        <v>22</v>
      </c>
      <c r="Q2881">
        <v>20310</v>
      </c>
      <c r="S2881">
        <v>1</v>
      </c>
      <c r="U2881" t="s">
        <v>132</v>
      </c>
      <c r="V2881" s="22">
        <v>24346.04</v>
      </c>
    </row>
    <row r="2882" spans="1:22" x14ac:dyDescent="0.3">
      <c r="A2882" t="s">
        <v>4762</v>
      </c>
      <c r="E2882" t="s">
        <v>4739</v>
      </c>
      <c r="H2882" t="s">
        <v>3572</v>
      </c>
      <c r="J2882" s="23">
        <v>556005300002</v>
      </c>
      <c r="K2882">
        <v>82</v>
      </c>
      <c r="L2882" t="s">
        <v>4764</v>
      </c>
      <c r="M2882">
        <v>197609</v>
      </c>
      <c r="O2882">
        <v>0</v>
      </c>
      <c r="P2882" t="s">
        <v>22</v>
      </c>
      <c r="Q2882" t="s">
        <v>124</v>
      </c>
      <c r="S2882">
        <v>1</v>
      </c>
      <c r="U2882" t="s">
        <v>132</v>
      </c>
      <c r="V2882" s="22">
        <v>14709</v>
      </c>
    </row>
    <row r="2883" spans="1:22" x14ac:dyDescent="0.3">
      <c r="A2883" t="s">
        <v>4765</v>
      </c>
      <c r="E2883" t="s">
        <v>4739</v>
      </c>
      <c r="H2883" t="s">
        <v>3572</v>
      </c>
      <c r="J2883" s="23">
        <v>452005300136</v>
      </c>
      <c r="K2883">
        <v>761</v>
      </c>
      <c r="L2883" t="s">
        <v>4766</v>
      </c>
      <c r="M2883">
        <v>200812</v>
      </c>
      <c r="O2883">
        <v>0</v>
      </c>
      <c r="P2883" t="s">
        <v>22</v>
      </c>
      <c r="Q2883">
        <v>20310</v>
      </c>
      <c r="S2883">
        <v>0</v>
      </c>
      <c r="V2883" s="22">
        <v>49790.06</v>
      </c>
    </row>
    <row r="2884" spans="1:22" x14ac:dyDescent="0.3">
      <c r="A2884" t="s">
        <v>4765</v>
      </c>
      <c r="E2884" t="s">
        <v>4739</v>
      </c>
      <c r="H2884" t="s">
        <v>3572</v>
      </c>
      <c r="J2884" s="23">
        <v>452005300136</v>
      </c>
      <c r="K2884">
        <v>763</v>
      </c>
      <c r="L2884" t="s">
        <v>4767</v>
      </c>
      <c r="M2884">
        <v>200812</v>
      </c>
      <c r="O2884">
        <v>0</v>
      </c>
      <c r="P2884" t="s">
        <v>22</v>
      </c>
      <c r="Q2884">
        <v>20310</v>
      </c>
      <c r="S2884">
        <v>0</v>
      </c>
      <c r="V2884" s="22">
        <v>3929.77</v>
      </c>
    </row>
    <row r="2885" spans="1:22" x14ac:dyDescent="0.3">
      <c r="A2885" t="s">
        <v>4765</v>
      </c>
      <c r="E2885" t="s">
        <v>4739</v>
      </c>
      <c r="H2885" t="s">
        <v>3572</v>
      </c>
      <c r="J2885" s="23">
        <v>552005300136</v>
      </c>
      <c r="K2885">
        <v>761</v>
      </c>
      <c r="L2885" t="s">
        <v>4768</v>
      </c>
      <c r="M2885">
        <v>200812</v>
      </c>
      <c r="O2885">
        <v>0</v>
      </c>
      <c r="P2885" t="s">
        <v>22</v>
      </c>
      <c r="Q2885" t="s">
        <v>124</v>
      </c>
      <c r="S2885">
        <v>0</v>
      </c>
      <c r="V2885" s="22">
        <v>26794.54</v>
      </c>
    </row>
    <row r="2886" spans="1:22" x14ac:dyDescent="0.3">
      <c r="A2886" t="s">
        <v>4765</v>
      </c>
      <c r="E2886" t="s">
        <v>4739</v>
      </c>
      <c r="H2886" t="s">
        <v>3572</v>
      </c>
      <c r="J2886" s="23">
        <v>552005300136</v>
      </c>
      <c r="K2886">
        <v>763</v>
      </c>
      <c r="L2886" t="s">
        <v>4769</v>
      </c>
      <c r="M2886">
        <v>200812</v>
      </c>
      <c r="O2886">
        <v>0</v>
      </c>
      <c r="P2886" t="s">
        <v>22</v>
      </c>
      <c r="Q2886" t="s">
        <v>124</v>
      </c>
      <c r="S2886">
        <v>0</v>
      </c>
      <c r="V2886" s="22">
        <v>2114.81</v>
      </c>
    </row>
    <row r="2887" spans="1:22" x14ac:dyDescent="0.3">
      <c r="A2887" t="s">
        <v>4770</v>
      </c>
      <c r="E2887" t="s">
        <v>4771</v>
      </c>
      <c r="H2887" t="s">
        <v>3572</v>
      </c>
      <c r="J2887" s="23">
        <v>556005300079</v>
      </c>
      <c r="K2887">
        <v>169</v>
      </c>
      <c r="L2887" t="s">
        <v>4772</v>
      </c>
      <c r="M2887">
        <v>200911</v>
      </c>
      <c r="O2887">
        <v>0</v>
      </c>
      <c r="P2887" t="s">
        <v>22</v>
      </c>
      <c r="Q2887" t="s">
        <v>124</v>
      </c>
      <c r="S2887">
        <v>0</v>
      </c>
      <c r="U2887" t="s">
        <v>132</v>
      </c>
      <c r="V2887" s="22">
        <v>1976.44</v>
      </c>
    </row>
    <row r="2888" spans="1:22" x14ac:dyDescent="0.3">
      <c r="A2888" t="s">
        <v>4773</v>
      </c>
      <c r="E2888" t="s">
        <v>4771</v>
      </c>
      <c r="H2888" t="s">
        <v>3572</v>
      </c>
      <c r="J2888" s="23">
        <v>556005300079</v>
      </c>
      <c r="K2888">
        <v>615</v>
      </c>
      <c r="L2888" t="s">
        <v>4774</v>
      </c>
      <c r="M2888">
        <v>200911</v>
      </c>
      <c r="O2888">
        <v>0</v>
      </c>
      <c r="P2888" t="s">
        <v>22</v>
      </c>
      <c r="Q2888" t="s">
        <v>124</v>
      </c>
      <c r="S2888">
        <v>0</v>
      </c>
      <c r="U2888" t="s">
        <v>132</v>
      </c>
      <c r="V2888" s="22">
        <v>78337.72</v>
      </c>
    </row>
    <row r="2889" spans="1:22" x14ac:dyDescent="0.3">
      <c r="A2889" t="s">
        <v>4775</v>
      </c>
      <c r="E2889" t="s">
        <v>4771</v>
      </c>
      <c r="H2889" t="s">
        <v>3572</v>
      </c>
      <c r="J2889" s="23">
        <v>556005300079</v>
      </c>
      <c r="K2889">
        <v>720</v>
      </c>
      <c r="L2889" t="s">
        <v>4776</v>
      </c>
      <c r="M2889">
        <v>200911</v>
      </c>
      <c r="O2889">
        <v>0</v>
      </c>
      <c r="P2889" t="s">
        <v>22</v>
      </c>
      <c r="Q2889" t="s">
        <v>124</v>
      </c>
      <c r="S2889">
        <v>0</v>
      </c>
      <c r="U2889" t="s">
        <v>132</v>
      </c>
      <c r="V2889" s="22">
        <v>1029.48</v>
      </c>
    </row>
    <row r="2890" spans="1:22" x14ac:dyDescent="0.3">
      <c r="A2890" t="s">
        <v>4777</v>
      </c>
      <c r="E2890" t="s">
        <v>4771</v>
      </c>
      <c r="H2890" t="s">
        <v>3572</v>
      </c>
      <c r="J2890" s="23">
        <v>456005300079</v>
      </c>
      <c r="K2890">
        <v>169</v>
      </c>
      <c r="L2890" t="s">
        <v>4778</v>
      </c>
      <c r="M2890">
        <v>200911</v>
      </c>
      <c r="O2890">
        <v>0</v>
      </c>
      <c r="P2890" t="s">
        <v>22</v>
      </c>
      <c r="Q2890">
        <v>20310</v>
      </c>
      <c r="S2890">
        <v>0</v>
      </c>
      <c r="U2890" t="s">
        <v>132</v>
      </c>
      <c r="V2890" s="22">
        <v>1018.55</v>
      </c>
    </row>
    <row r="2891" spans="1:22" x14ac:dyDescent="0.3">
      <c r="A2891" t="s">
        <v>4779</v>
      </c>
      <c r="E2891" t="s">
        <v>4771</v>
      </c>
      <c r="H2891" t="s">
        <v>3572</v>
      </c>
      <c r="J2891" s="23">
        <v>456005300079</v>
      </c>
      <c r="K2891">
        <v>615</v>
      </c>
      <c r="L2891" t="s">
        <v>4780</v>
      </c>
      <c r="M2891">
        <v>200911</v>
      </c>
      <c r="O2891">
        <v>0</v>
      </c>
      <c r="P2891" t="s">
        <v>22</v>
      </c>
      <c r="Q2891">
        <v>20310</v>
      </c>
      <c r="S2891">
        <v>0</v>
      </c>
      <c r="U2891" t="s">
        <v>132</v>
      </c>
      <c r="V2891" s="22">
        <v>40535.910000000003</v>
      </c>
    </row>
    <row r="2892" spans="1:22" x14ac:dyDescent="0.3">
      <c r="A2892" t="s">
        <v>4781</v>
      </c>
      <c r="E2892" t="s">
        <v>4771</v>
      </c>
      <c r="H2892" t="s">
        <v>3572</v>
      </c>
      <c r="J2892" s="23">
        <v>456005300079</v>
      </c>
      <c r="K2892">
        <v>720</v>
      </c>
      <c r="L2892" t="s">
        <v>4782</v>
      </c>
      <c r="M2892">
        <v>200911</v>
      </c>
      <c r="O2892">
        <v>0</v>
      </c>
      <c r="P2892" t="s">
        <v>22</v>
      </c>
      <c r="Q2892">
        <v>20310</v>
      </c>
      <c r="S2892">
        <v>0</v>
      </c>
      <c r="U2892" t="s">
        <v>132</v>
      </c>
      <c r="V2892">
        <v>530.54</v>
      </c>
    </row>
    <row r="2893" spans="1:22" x14ac:dyDescent="0.3">
      <c r="A2893" t="s">
        <v>4783</v>
      </c>
      <c r="E2893" t="s">
        <v>4759</v>
      </c>
      <c r="H2893" t="s">
        <v>3572</v>
      </c>
      <c r="J2893" s="23">
        <v>452005300154</v>
      </c>
      <c r="K2893">
        <v>761</v>
      </c>
      <c r="L2893" t="s">
        <v>4784</v>
      </c>
      <c r="M2893">
        <v>200901</v>
      </c>
      <c r="O2893">
        <v>0</v>
      </c>
      <c r="P2893" t="s">
        <v>22</v>
      </c>
      <c r="Q2893">
        <v>20310</v>
      </c>
      <c r="S2893">
        <v>0</v>
      </c>
      <c r="V2893" s="22">
        <v>14009.02</v>
      </c>
    </row>
    <row r="2894" spans="1:22" x14ac:dyDescent="0.3">
      <c r="A2894" t="s">
        <v>4783</v>
      </c>
      <c r="E2894" t="s">
        <v>4759</v>
      </c>
      <c r="H2894" t="s">
        <v>3572</v>
      </c>
      <c r="J2894" s="23">
        <v>552005300154</v>
      </c>
      <c r="K2894">
        <v>763</v>
      </c>
      <c r="L2894" t="s">
        <v>4785</v>
      </c>
      <c r="M2894">
        <v>200901</v>
      </c>
      <c r="O2894">
        <v>0</v>
      </c>
      <c r="P2894" t="s">
        <v>22</v>
      </c>
      <c r="Q2894" t="s">
        <v>124</v>
      </c>
      <c r="S2894">
        <v>0</v>
      </c>
      <c r="V2894" s="22">
        <v>6159.65</v>
      </c>
    </row>
    <row r="2895" spans="1:22" x14ac:dyDescent="0.3">
      <c r="A2895" t="s">
        <v>4786</v>
      </c>
      <c r="E2895" t="s">
        <v>4759</v>
      </c>
      <c r="H2895" t="s">
        <v>3572</v>
      </c>
      <c r="J2895" s="23">
        <v>452005300122</v>
      </c>
      <c r="K2895">
        <v>760</v>
      </c>
      <c r="L2895" t="s">
        <v>4787</v>
      </c>
      <c r="M2895">
        <v>200811</v>
      </c>
      <c r="O2895">
        <v>0</v>
      </c>
      <c r="P2895" t="s">
        <v>22</v>
      </c>
      <c r="Q2895">
        <v>20310</v>
      </c>
      <c r="S2895">
        <v>0</v>
      </c>
      <c r="V2895" s="22">
        <v>7952.2</v>
      </c>
    </row>
    <row r="2896" spans="1:22" x14ac:dyDescent="0.3">
      <c r="A2896" t="s">
        <v>4786</v>
      </c>
      <c r="E2896" t="s">
        <v>4759</v>
      </c>
      <c r="H2896" t="s">
        <v>3572</v>
      </c>
      <c r="J2896" s="23">
        <v>552005300122</v>
      </c>
      <c r="K2896">
        <v>760</v>
      </c>
      <c r="L2896" t="s">
        <v>4788</v>
      </c>
      <c r="M2896">
        <v>200811</v>
      </c>
      <c r="O2896">
        <v>0</v>
      </c>
      <c r="P2896" t="s">
        <v>22</v>
      </c>
      <c r="Q2896" t="s">
        <v>124</v>
      </c>
      <c r="S2896">
        <v>0</v>
      </c>
      <c r="V2896" s="22">
        <v>4279.4799999999996</v>
      </c>
    </row>
    <row r="2897" spans="1:22" x14ac:dyDescent="0.3">
      <c r="A2897" t="s">
        <v>4789</v>
      </c>
      <c r="E2897" t="s">
        <v>4759</v>
      </c>
      <c r="H2897" t="s">
        <v>3572</v>
      </c>
      <c r="J2897" s="23">
        <v>452005300090</v>
      </c>
      <c r="K2897">
        <v>761</v>
      </c>
      <c r="L2897" t="s">
        <v>4790</v>
      </c>
      <c r="M2897">
        <v>199812</v>
      </c>
      <c r="O2897">
        <v>0</v>
      </c>
      <c r="P2897" t="s">
        <v>22</v>
      </c>
      <c r="Q2897">
        <v>20310</v>
      </c>
      <c r="S2897">
        <v>0</v>
      </c>
      <c r="V2897" s="22">
        <v>68130.820000000007</v>
      </c>
    </row>
    <row r="2898" spans="1:22" x14ac:dyDescent="0.3">
      <c r="A2898" t="s">
        <v>4789</v>
      </c>
      <c r="E2898" t="s">
        <v>4759</v>
      </c>
      <c r="H2898" t="s">
        <v>3572</v>
      </c>
      <c r="J2898" s="23">
        <v>552005300090</v>
      </c>
      <c r="K2898">
        <v>761</v>
      </c>
      <c r="L2898" t="s">
        <v>4791</v>
      </c>
      <c r="M2898">
        <v>199812</v>
      </c>
      <c r="O2898">
        <v>0</v>
      </c>
      <c r="P2898" t="s">
        <v>22</v>
      </c>
      <c r="Q2898" t="s">
        <v>124</v>
      </c>
      <c r="S2898">
        <v>0</v>
      </c>
      <c r="V2898" s="22">
        <v>41162</v>
      </c>
    </row>
    <row r="2899" spans="1:22" x14ac:dyDescent="0.3">
      <c r="A2899" t="s">
        <v>4792</v>
      </c>
      <c r="E2899" t="s">
        <v>4759</v>
      </c>
      <c r="H2899" t="s">
        <v>3572</v>
      </c>
      <c r="J2899" s="23">
        <v>452005300090</v>
      </c>
      <c r="K2899">
        <v>230</v>
      </c>
      <c r="L2899" t="s">
        <v>4793</v>
      </c>
      <c r="M2899">
        <v>199812</v>
      </c>
      <c r="O2899">
        <v>0</v>
      </c>
      <c r="P2899" t="s">
        <v>22</v>
      </c>
      <c r="Q2899">
        <v>20310</v>
      </c>
      <c r="S2899">
        <v>0</v>
      </c>
      <c r="V2899">
        <v>368.75</v>
      </c>
    </row>
    <row r="2900" spans="1:22" x14ac:dyDescent="0.3">
      <c r="A2900" t="s">
        <v>4794</v>
      </c>
      <c r="E2900" t="s">
        <v>4759</v>
      </c>
      <c r="H2900" t="s">
        <v>3572</v>
      </c>
      <c r="J2900" s="23">
        <v>452005300090</v>
      </c>
      <c r="K2900">
        <v>240</v>
      </c>
      <c r="L2900" t="s">
        <v>4795</v>
      </c>
      <c r="M2900">
        <v>199812</v>
      </c>
      <c r="O2900">
        <v>0</v>
      </c>
      <c r="P2900" t="s">
        <v>22</v>
      </c>
      <c r="Q2900">
        <v>20310</v>
      </c>
      <c r="S2900">
        <v>0</v>
      </c>
      <c r="V2900" s="22">
        <v>6403.31</v>
      </c>
    </row>
    <row r="2901" spans="1:22" x14ac:dyDescent="0.3">
      <c r="A2901" t="s">
        <v>4794</v>
      </c>
      <c r="E2901" t="s">
        <v>4759</v>
      </c>
      <c r="H2901" t="s">
        <v>3572</v>
      </c>
      <c r="J2901" s="23">
        <v>552005300090</v>
      </c>
      <c r="K2901">
        <v>240</v>
      </c>
      <c r="L2901" t="s">
        <v>4796</v>
      </c>
      <c r="M2901">
        <v>199812</v>
      </c>
      <c r="O2901">
        <v>0</v>
      </c>
      <c r="P2901" t="s">
        <v>22</v>
      </c>
      <c r="Q2901" t="s">
        <v>124</v>
      </c>
      <c r="S2901">
        <v>0</v>
      </c>
      <c r="V2901" s="22">
        <v>3868</v>
      </c>
    </row>
    <row r="2902" spans="1:22" x14ac:dyDescent="0.3">
      <c r="A2902" t="s">
        <v>4797</v>
      </c>
      <c r="E2902" t="s">
        <v>4759</v>
      </c>
      <c r="H2902" t="s">
        <v>3572</v>
      </c>
      <c r="J2902" s="23">
        <v>452005300090</v>
      </c>
      <c r="K2902">
        <v>760</v>
      </c>
      <c r="L2902" t="s">
        <v>4798</v>
      </c>
      <c r="M2902">
        <v>199812</v>
      </c>
      <c r="O2902">
        <v>0</v>
      </c>
      <c r="P2902" t="s">
        <v>22</v>
      </c>
      <c r="Q2902">
        <v>20310</v>
      </c>
      <c r="S2902">
        <v>0</v>
      </c>
      <c r="V2902" s="22">
        <v>19295.16</v>
      </c>
    </row>
    <row r="2903" spans="1:22" x14ac:dyDescent="0.3">
      <c r="A2903" t="s">
        <v>4797</v>
      </c>
      <c r="E2903" t="s">
        <v>4759</v>
      </c>
      <c r="H2903" t="s">
        <v>3572</v>
      </c>
      <c r="J2903" s="23">
        <v>552005300090</v>
      </c>
      <c r="K2903">
        <v>760</v>
      </c>
      <c r="L2903" t="s">
        <v>4799</v>
      </c>
      <c r="M2903">
        <v>199812</v>
      </c>
      <c r="O2903">
        <v>0</v>
      </c>
      <c r="P2903" t="s">
        <v>22</v>
      </c>
      <c r="Q2903" t="s">
        <v>124</v>
      </c>
      <c r="S2903">
        <v>0</v>
      </c>
      <c r="V2903" s="22">
        <v>11657</v>
      </c>
    </row>
    <row r="2904" spans="1:22" x14ac:dyDescent="0.3">
      <c r="A2904" t="s">
        <v>4800</v>
      </c>
      <c r="E2904" t="s">
        <v>4759</v>
      </c>
      <c r="H2904" t="s">
        <v>3572</v>
      </c>
      <c r="J2904" s="23">
        <v>452005300090</v>
      </c>
      <c r="K2904">
        <v>769</v>
      </c>
      <c r="L2904" t="s">
        <v>4801</v>
      </c>
      <c r="M2904">
        <v>199812</v>
      </c>
      <c r="O2904">
        <v>0</v>
      </c>
      <c r="P2904" t="s">
        <v>22</v>
      </c>
      <c r="Q2904">
        <v>20310</v>
      </c>
      <c r="S2904">
        <v>0</v>
      </c>
      <c r="V2904" s="22">
        <v>2532.12</v>
      </c>
    </row>
    <row r="2905" spans="1:22" x14ac:dyDescent="0.3">
      <c r="A2905" t="s">
        <v>4800</v>
      </c>
      <c r="E2905" t="s">
        <v>4759</v>
      </c>
      <c r="H2905" t="s">
        <v>3572</v>
      </c>
      <c r="J2905" s="23">
        <v>552005300090</v>
      </c>
      <c r="K2905">
        <v>769</v>
      </c>
      <c r="L2905" t="s">
        <v>4802</v>
      </c>
      <c r="M2905">
        <v>199812</v>
      </c>
      <c r="O2905">
        <v>0</v>
      </c>
      <c r="P2905" t="s">
        <v>22</v>
      </c>
      <c r="Q2905" t="s">
        <v>124</v>
      </c>
      <c r="S2905">
        <v>0</v>
      </c>
      <c r="V2905" s="22">
        <v>1530</v>
      </c>
    </row>
    <row r="2906" spans="1:22" x14ac:dyDescent="0.3">
      <c r="A2906" t="s">
        <v>4803</v>
      </c>
      <c r="E2906" t="s">
        <v>4759</v>
      </c>
      <c r="H2906" t="s">
        <v>3572</v>
      </c>
      <c r="J2906" s="23">
        <v>452005300090</v>
      </c>
      <c r="K2906">
        <v>763</v>
      </c>
      <c r="L2906" t="s">
        <v>4804</v>
      </c>
      <c r="M2906">
        <v>197603</v>
      </c>
      <c r="O2906">
        <v>0</v>
      </c>
      <c r="P2906" t="s">
        <v>22</v>
      </c>
      <c r="Q2906">
        <v>20310</v>
      </c>
      <c r="S2906">
        <v>0</v>
      </c>
      <c r="V2906" s="22">
        <v>38829.47</v>
      </c>
    </row>
    <row r="2907" spans="1:22" x14ac:dyDescent="0.3">
      <c r="A2907" t="s">
        <v>4803</v>
      </c>
      <c r="E2907" t="s">
        <v>4759</v>
      </c>
      <c r="H2907" t="s">
        <v>3572</v>
      </c>
      <c r="J2907" s="23">
        <v>552005300090</v>
      </c>
      <c r="K2907">
        <v>763</v>
      </c>
      <c r="L2907" t="s">
        <v>4805</v>
      </c>
      <c r="M2907">
        <v>197603</v>
      </c>
      <c r="O2907">
        <v>0</v>
      </c>
      <c r="P2907" t="s">
        <v>22</v>
      </c>
      <c r="Q2907" t="s">
        <v>124</v>
      </c>
      <c r="S2907">
        <v>0</v>
      </c>
      <c r="V2907" s="22">
        <v>23459</v>
      </c>
    </row>
    <row r="2908" spans="1:22" x14ac:dyDescent="0.3">
      <c r="A2908" t="s">
        <v>4806</v>
      </c>
      <c r="E2908" t="s">
        <v>4759</v>
      </c>
      <c r="H2908" t="s">
        <v>3572</v>
      </c>
      <c r="J2908" s="23">
        <v>452005300092</v>
      </c>
      <c r="K2908">
        <v>763</v>
      </c>
      <c r="L2908" t="s">
        <v>4807</v>
      </c>
      <c r="M2908">
        <v>199302</v>
      </c>
      <c r="O2908">
        <v>0</v>
      </c>
      <c r="P2908" t="s">
        <v>22</v>
      </c>
      <c r="Q2908">
        <v>20310</v>
      </c>
      <c r="S2908">
        <v>0</v>
      </c>
      <c r="V2908" s="22">
        <v>39885.730000000003</v>
      </c>
    </row>
    <row r="2909" spans="1:22" x14ac:dyDescent="0.3">
      <c r="A2909" t="s">
        <v>4806</v>
      </c>
      <c r="E2909" t="s">
        <v>4759</v>
      </c>
      <c r="H2909" t="s">
        <v>3572</v>
      </c>
      <c r="J2909" s="23">
        <v>552005300092</v>
      </c>
      <c r="K2909">
        <v>763</v>
      </c>
      <c r="L2909" t="s">
        <v>4808</v>
      </c>
      <c r="M2909">
        <v>199302</v>
      </c>
      <c r="O2909">
        <v>0</v>
      </c>
      <c r="P2909" t="s">
        <v>22</v>
      </c>
      <c r="Q2909" t="s">
        <v>124</v>
      </c>
      <c r="S2909">
        <v>0</v>
      </c>
      <c r="V2909" s="22">
        <v>24097</v>
      </c>
    </row>
    <row r="2910" spans="1:22" x14ac:dyDescent="0.3">
      <c r="A2910" t="s">
        <v>4809</v>
      </c>
      <c r="E2910" t="s">
        <v>4810</v>
      </c>
      <c r="H2910" t="s">
        <v>3572</v>
      </c>
      <c r="J2910" s="23">
        <v>457005300067</v>
      </c>
      <c r="K2910">
        <v>615</v>
      </c>
      <c r="L2910" t="s">
        <v>4811</v>
      </c>
      <c r="M2910">
        <v>201012</v>
      </c>
      <c r="O2910">
        <v>0</v>
      </c>
      <c r="P2910" t="s">
        <v>22</v>
      </c>
      <c r="Q2910">
        <v>20310</v>
      </c>
      <c r="S2910">
        <v>0</v>
      </c>
      <c r="V2910" s="22">
        <v>13248.82</v>
      </c>
    </row>
    <row r="2911" spans="1:22" x14ac:dyDescent="0.3">
      <c r="A2911" t="s">
        <v>4809</v>
      </c>
      <c r="E2911" t="s">
        <v>4810</v>
      </c>
      <c r="H2911" t="s">
        <v>3572</v>
      </c>
      <c r="J2911" s="23">
        <v>557005300067</v>
      </c>
      <c r="K2911">
        <v>615</v>
      </c>
      <c r="L2911" t="s">
        <v>4812</v>
      </c>
      <c r="M2911">
        <v>201012</v>
      </c>
      <c r="O2911">
        <v>0</v>
      </c>
      <c r="P2911" t="s">
        <v>22</v>
      </c>
      <c r="Q2911" t="s">
        <v>124</v>
      </c>
      <c r="S2911">
        <v>0</v>
      </c>
      <c r="V2911" s="22">
        <v>8003.7</v>
      </c>
    </row>
    <row r="2912" spans="1:22" x14ac:dyDescent="0.3">
      <c r="A2912" t="s">
        <v>4813</v>
      </c>
      <c r="E2912" t="s">
        <v>4739</v>
      </c>
      <c r="H2912" t="s">
        <v>3572</v>
      </c>
      <c r="J2912" s="23">
        <v>456005300002</v>
      </c>
      <c r="K2912">
        <v>240</v>
      </c>
      <c r="L2912" t="s">
        <v>4814</v>
      </c>
      <c r="M2912">
        <v>197609</v>
      </c>
      <c r="O2912">
        <v>0</v>
      </c>
      <c r="P2912" t="s">
        <v>22</v>
      </c>
      <c r="Q2912">
        <v>20310</v>
      </c>
      <c r="S2912">
        <v>1</v>
      </c>
      <c r="U2912" t="s">
        <v>132</v>
      </c>
      <c r="V2912" s="22">
        <v>1752.68</v>
      </c>
    </row>
    <row r="2913" spans="1:22" x14ac:dyDescent="0.3">
      <c r="A2913" t="s">
        <v>4815</v>
      </c>
      <c r="E2913" t="s">
        <v>4739</v>
      </c>
      <c r="H2913" t="s">
        <v>3572</v>
      </c>
      <c r="J2913" s="23">
        <v>455005320339</v>
      </c>
      <c r="K2913">
        <v>1997</v>
      </c>
      <c r="L2913" t="s">
        <v>4816</v>
      </c>
      <c r="M2913">
        <v>199712</v>
      </c>
      <c r="O2913">
        <v>0</v>
      </c>
      <c r="P2913" t="s">
        <v>22</v>
      </c>
      <c r="Q2913">
        <v>20310</v>
      </c>
      <c r="S2913">
        <v>1</v>
      </c>
      <c r="U2913" t="s">
        <v>132</v>
      </c>
      <c r="V2913" s="22">
        <v>4357.78</v>
      </c>
    </row>
    <row r="2914" spans="1:22" x14ac:dyDescent="0.3">
      <c r="A2914" t="s">
        <v>4815</v>
      </c>
      <c r="E2914" t="s">
        <v>4739</v>
      </c>
      <c r="H2914" t="s">
        <v>3572</v>
      </c>
      <c r="J2914" s="23">
        <v>555005320339</v>
      </c>
      <c r="K2914">
        <v>1997</v>
      </c>
      <c r="L2914" t="s">
        <v>4817</v>
      </c>
      <c r="M2914">
        <v>199712</v>
      </c>
      <c r="O2914">
        <v>0</v>
      </c>
      <c r="P2914" t="s">
        <v>22</v>
      </c>
      <c r="Q2914" t="s">
        <v>124</v>
      </c>
      <c r="S2914">
        <v>1</v>
      </c>
      <c r="U2914" t="s">
        <v>132</v>
      </c>
      <c r="V2914" s="22">
        <v>2633</v>
      </c>
    </row>
    <row r="2915" spans="1:22" x14ac:dyDescent="0.3">
      <c r="A2915" t="s">
        <v>4818</v>
      </c>
      <c r="E2915" t="s">
        <v>4739</v>
      </c>
      <c r="J2915" s="23">
        <v>451005300001</v>
      </c>
      <c r="K2915">
        <v>1995</v>
      </c>
      <c r="L2915" t="s">
        <v>4819</v>
      </c>
      <c r="M2915">
        <v>199506</v>
      </c>
      <c r="O2915">
        <v>0</v>
      </c>
      <c r="P2915" t="s">
        <v>22</v>
      </c>
      <c r="Q2915">
        <v>20310</v>
      </c>
      <c r="S2915">
        <v>0</v>
      </c>
      <c r="V2915" s="22">
        <v>225373.13</v>
      </c>
    </row>
    <row r="2916" spans="1:22" x14ac:dyDescent="0.3">
      <c r="A2916" t="s">
        <v>4818</v>
      </c>
      <c r="E2916" t="s">
        <v>4739</v>
      </c>
      <c r="J2916" s="23">
        <v>551005300001</v>
      </c>
      <c r="K2916">
        <v>1995</v>
      </c>
      <c r="L2916" t="s">
        <v>4820</v>
      </c>
      <c r="M2916">
        <v>199506</v>
      </c>
      <c r="O2916">
        <v>0</v>
      </c>
      <c r="P2916" t="s">
        <v>22</v>
      </c>
      <c r="Q2916" t="s">
        <v>124</v>
      </c>
      <c r="S2916">
        <v>0</v>
      </c>
      <c r="V2916" s="22">
        <v>136160</v>
      </c>
    </row>
    <row r="2917" spans="1:22" x14ac:dyDescent="0.3">
      <c r="A2917" t="s">
        <v>4821</v>
      </c>
      <c r="E2917" t="s">
        <v>4739</v>
      </c>
      <c r="H2917" t="s">
        <v>3572</v>
      </c>
      <c r="J2917" s="23">
        <v>457005300072</v>
      </c>
      <c r="K2917">
        <v>780</v>
      </c>
      <c r="L2917" t="s">
        <v>4822</v>
      </c>
      <c r="M2917">
        <v>201010</v>
      </c>
      <c r="O2917">
        <v>0</v>
      </c>
      <c r="P2917" t="s">
        <v>22</v>
      </c>
      <c r="Q2917">
        <v>20310</v>
      </c>
      <c r="S2917">
        <v>0</v>
      </c>
      <c r="V2917" s="22">
        <v>20106.740000000002</v>
      </c>
    </row>
    <row r="2918" spans="1:22" x14ac:dyDescent="0.3">
      <c r="A2918" t="s">
        <v>4821</v>
      </c>
      <c r="E2918" t="s">
        <v>4739</v>
      </c>
      <c r="H2918" t="s">
        <v>3572</v>
      </c>
      <c r="J2918" s="23">
        <v>557005300072</v>
      </c>
      <c r="K2918">
        <v>780</v>
      </c>
      <c r="L2918" t="s">
        <v>4823</v>
      </c>
      <c r="M2918">
        <v>201010</v>
      </c>
      <c r="O2918">
        <v>0</v>
      </c>
      <c r="P2918" t="s">
        <v>22</v>
      </c>
      <c r="Q2918" t="s">
        <v>124</v>
      </c>
      <c r="S2918">
        <v>0</v>
      </c>
      <c r="V2918" s="22">
        <v>12146.61</v>
      </c>
    </row>
    <row r="2919" spans="1:22" x14ac:dyDescent="0.3">
      <c r="A2919" t="s">
        <v>4824</v>
      </c>
      <c r="E2919" t="s">
        <v>4739</v>
      </c>
      <c r="H2919" t="s">
        <v>3572</v>
      </c>
      <c r="J2919" s="23">
        <v>455005330339</v>
      </c>
      <c r="K2919">
        <v>1997</v>
      </c>
      <c r="L2919" t="s">
        <v>4825</v>
      </c>
      <c r="M2919">
        <v>199712</v>
      </c>
      <c r="O2919">
        <v>0</v>
      </c>
      <c r="P2919" t="s">
        <v>22</v>
      </c>
      <c r="Q2919">
        <v>20310</v>
      </c>
      <c r="S2919">
        <v>1</v>
      </c>
      <c r="U2919" t="s">
        <v>132</v>
      </c>
      <c r="V2919" s="22">
        <v>13694.03</v>
      </c>
    </row>
    <row r="2920" spans="1:22" x14ac:dyDescent="0.3">
      <c r="A2920" t="s">
        <v>4824</v>
      </c>
      <c r="E2920" t="s">
        <v>4739</v>
      </c>
      <c r="H2920" t="s">
        <v>3572</v>
      </c>
      <c r="J2920" s="23">
        <v>555005330339</v>
      </c>
      <c r="K2920">
        <v>1997</v>
      </c>
      <c r="L2920" t="s">
        <v>4826</v>
      </c>
      <c r="M2920">
        <v>199712</v>
      </c>
      <c r="O2920">
        <v>0</v>
      </c>
      <c r="P2920" t="s">
        <v>22</v>
      </c>
      <c r="Q2920" t="s">
        <v>124</v>
      </c>
      <c r="S2920">
        <v>0</v>
      </c>
      <c r="V2920" s="22">
        <v>8274</v>
      </c>
    </row>
    <row r="2921" spans="1:22" x14ac:dyDescent="0.3">
      <c r="A2921" t="s">
        <v>4827</v>
      </c>
      <c r="E2921" t="s">
        <v>4828</v>
      </c>
      <c r="H2921" t="s">
        <v>3572</v>
      </c>
      <c r="J2921" s="23">
        <v>455005330337</v>
      </c>
      <c r="K2921">
        <v>2011</v>
      </c>
      <c r="L2921" t="s">
        <v>4829</v>
      </c>
      <c r="M2921">
        <v>201112</v>
      </c>
      <c r="O2921">
        <v>0</v>
      </c>
      <c r="P2921" t="s">
        <v>22</v>
      </c>
      <c r="Q2921">
        <v>20310</v>
      </c>
      <c r="S2921">
        <v>1</v>
      </c>
      <c r="U2921" t="s">
        <v>132</v>
      </c>
      <c r="V2921" s="22">
        <v>8328.8700000000008</v>
      </c>
    </row>
    <row r="2922" spans="1:22" x14ac:dyDescent="0.3">
      <c r="A2922" t="s">
        <v>4827</v>
      </c>
      <c r="E2922" t="s">
        <v>4828</v>
      </c>
      <c r="H2922" t="s">
        <v>3572</v>
      </c>
      <c r="J2922" s="23">
        <v>555005330337</v>
      </c>
      <c r="K2922">
        <v>2011</v>
      </c>
      <c r="L2922" t="s">
        <v>4830</v>
      </c>
      <c r="M2922">
        <v>201112</v>
      </c>
      <c r="O2922">
        <v>0</v>
      </c>
      <c r="P2922" t="s">
        <v>22</v>
      </c>
      <c r="Q2922" t="s">
        <v>124</v>
      </c>
      <c r="S2922">
        <v>0</v>
      </c>
      <c r="U2922" t="s">
        <v>159</v>
      </c>
      <c r="V2922" s="22">
        <v>5031.53</v>
      </c>
    </row>
    <row r="2923" spans="1:22" x14ac:dyDescent="0.3">
      <c r="A2923" t="s">
        <v>4831</v>
      </c>
      <c r="E2923" t="s">
        <v>4759</v>
      </c>
      <c r="H2923" t="s">
        <v>3572</v>
      </c>
      <c r="J2923" s="23">
        <v>452005300091</v>
      </c>
      <c r="K2923">
        <v>763</v>
      </c>
      <c r="L2923" t="s">
        <v>4832</v>
      </c>
      <c r="M2923">
        <v>198203</v>
      </c>
      <c r="O2923">
        <v>0</v>
      </c>
      <c r="P2923" t="s">
        <v>22</v>
      </c>
      <c r="Q2923">
        <v>20310</v>
      </c>
      <c r="S2923">
        <v>0</v>
      </c>
      <c r="V2923" s="22">
        <v>3784.44</v>
      </c>
    </row>
    <row r="2924" spans="1:22" x14ac:dyDescent="0.3">
      <c r="A2924" t="s">
        <v>4831</v>
      </c>
      <c r="E2924" t="s">
        <v>4759</v>
      </c>
      <c r="H2924" t="s">
        <v>3572</v>
      </c>
      <c r="J2924" s="23">
        <v>552005300091</v>
      </c>
      <c r="K2924">
        <v>763</v>
      </c>
      <c r="L2924" t="s">
        <v>4833</v>
      </c>
      <c r="M2924">
        <v>198203</v>
      </c>
      <c r="O2924">
        <v>0</v>
      </c>
      <c r="P2924" t="s">
        <v>22</v>
      </c>
      <c r="Q2924" t="s">
        <v>124</v>
      </c>
      <c r="S2924">
        <v>0</v>
      </c>
      <c r="V2924" s="22">
        <v>2287</v>
      </c>
    </row>
    <row r="2925" spans="1:22" x14ac:dyDescent="0.3">
      <c r="A2925" t="s">
        <v>4834</v>
      </c>
      <c r="E2925" t="s">
        <v>4739</v>
      </c>
      <c r="H2925" t="s">
        <v>3572</v>
      </c>
      <c r="J2925" s="23">
        <v>456005300002</v>
      </c>
      <c r="K2925">
        <v>720</v>
      </c>
      <c r="L2925" t="s">
        <v>4835</v>
      </c>
      <c r="M2925">
        <v>197609</v>
      </c>
      <c r="O2925">
        <v>0</v>
      </c>
      <c r="P2925" t="s">
        <v>22</v>
      </c>
      <c r="Q2925">
        <v>20310</v>
      </c>
      <c r="S2925">
        <v>1</v>
      </c>
      <c r="U2925" t="s">
        <v>132</v>
      </c>
      <c r="V2925" s="22">
        <v>2705.44</v>
      </c>
    </row>
    <row r="2926" spans="1:22" x14ac:dyDescent="0.3">
      <c r="A2926" t="s">
        <v>4834</v>
      </c>
      <c r="E2926" t="s">
        <v>4739</v>
      </c>
      <c r="H2926" t="s">
        <v>3572</v>
      </c>
      <c r="J2926" s="23">
        <v>556005300002</v>
      </c>
      <c r="K2926">
        <v>720</v>
      </c>
      <c r="L2926" t="s">
        <v>4836</v>
      </c>
      <c r="M2926">
        <v>197609</v>
      </c>
      <c r="O2926">
        <v>0</v>
      </c>
      <c r="P2926" t="s">
        <v>22</v>
      </c>
      <c r="Q2926" t="s">
        <v>124</v>
      </c>
      <c r="S2926">
        <v>1</v>
      </c>
      <c r="U2926" t="s">
        <v>132</v>
      </c>
      <c r="V2926" s="22">
        <v>1634</v>
      </c>
    </row>
    <row r="2927" spans="1:22" x14ac:dyDescent="0.3">
      <c r="A2927" t="s">
        <v>4837</v>
      </c>
      <c r="E2927" t="s">
        <v>838</v>
      </c>
      <c r="H2927" t="s">
        <v>3572</v>
      </c>
      <c r="J2927" s="23">
        <v>457005300131</v>
      </c>
      <c r="K2927">
        <v>780</v>
      </c>
      <c r="L2927" t="s">
        <v>4838</v>
      </c>
      <c r="M2927">
        <v>201412</v>
      </c>
      <c r="O2927">
        <v>0</v>
      </c>
      <c r="P2927" t="s">
        <v>22</v>
      </c>
      <c r="Q2927">
        <v>20310</v>
      </c>
      <c r="S2927">
        <v>0</v>
      </c>
      <c r="V2927" s="22">
        <v>10649.72</v>
      </c>
    </row>
    <row r="2928" spans="1:22" x14ac:dyDescent="0.3">
      <c r="A2928" t="s">
        <v>4837</v>
      </c>
      <c r="E2928" t="s">
        <v>838</v>
      </c>
      <c r="H2928" t="s">
        <v>3572</v>
      </c>
      <c r="J2928" s="23">
        <v>557005300131</v>
      </c>
      <c r="K2928">
        <v>780</v>
      </c>
      <c r="L2928" t="s">
        <v>4839</v>
      </c>
      <c r="M2928">
        <v>201412</v>
      </c>
      <c r="O2928">
        <v>0</v>
      </c>
      <c r="P2928" t="s">
        <v>22</v>
      </c>
      <c r="Q2928" t="s">
        <v>124</v>
      </c>
      <c r="S2928">
        <v>0</v>
      </c>
      <c r="V2928" s="22">
        <v>6433.56</v>
      </c>
    </row>
    <row r="2929" spans="1:22" x14ac:dyDescent="0.3">
      <c r="A2929" t="s">
        <v>4840</v>
      </c>
      <c r="E2929" t="s">
        <v>4739</v>
      </c>
      <c r="H2929" t="s">
        <v>3572</v>
      </c>
      <c r="J2929" s="23">
        <v>455005301000</v>
      </c>
      <c r="K2929">
        <v>1086</v>
      </c>
      <c r="L2929" t="s">
        <v>4841</v>
      </c>
      <c r="M2929">
        <v>198509</v>
      </c>
      <c r="O2929">
        <v>0</v>
      </c>
      <c r="P2929" t="s">
        <v>22</v>
      </c>
      <c r="Q2929">
        <v>20310</v>
      </c>
      <c r="S2929">
        <v>135</v>
      </c>
      <c r="U2929" t="s">
        <v>159</v>
      </c>
      <c r="V2929" s="22">
        <v>23256.05</v>
      </c>
    </row>
    <row r="2930" spans="1:22" x14ac:dyDescent="0.3">
      <c r="A2930" t="s">
        <v>4840</v>
      </c>
      <c r="E2930" t="s">
        <v>4739</v>
      </c>
      <c r="H2930" t="s">
        <v>3572</v>
      </c>
      <c r="J2930" s="23">
        <v>455005301000</v>
      </c>
      <c r="K2930">
        <v>1088</v>
      </c>
      <c r="L2930" t="s">
        <v>4842</v>
      </c>
      <c r="M2930">
        <v>198709</v>
      </c>
      <c r="O2930">
        <v>0</v>
      </c>
      <c r="P2930" t="s">
        <v>22</v>
      </c>
      <c r="Q2930">
        <v>20310</v>
      </c>
      <c r="S2930">
        <v>701</v>
      </c>
      <c r="U2930" t="s">
        <v>159</v>
      </c>
      <c r="V2930" s="22">
        <v>165251.85999999999</v>
      </c>
    </row>
    <row r="2931" spans="1:22" x14ac:dyDescent="0.3">
      <c r="A2931" t="s">
        <v>4840</v>
      </c>
      <c r="E2931" t="s">
        <v>4739</v>
      </c>
      <c r="H2931" t="s">
        <v>3572</v>
      </c>
      <c r="J2931" s="23">
        <v>555005301000</v>
      </c>
      <c r="K2931">
        <v>1086</v>
      </c>
      <c r="L2931" t="s">
        <v>4843</v>
      </c>
      <c r="M2931">
        <v>198509</v>
      </c>
      <c r="O2931">
        <v>0</v>
      </c>
      <c r="P2931" t="s">
        <v>22</v>
      </c>
      <c r="Q2931" t="s">
        <v>124</v>
      </c>
      <c r="S2931">
        <v>135</v>
      </c>
      <c r="U2931" t="s">
        <v>159</v>
      </c>
      <c r="V2931" s="22">
        <v>14049.86</v>
      </c>
    </row>
    <row r="2932" spans="1:22" x14ac:dyDescent="0.3">
      <c r="A2932" t="s">
        <v>4840</v>
      </c>
      <c r="E2932" t="s">
        <v>4739</v>
      </c>
      <c r="H2932" t="s">
        <v>3572</v>
      </c>
      <c r="J2932" s="23">
        <v>555005301000</v>
      </c>
      <c r="K2932">
        <v>1088</v>
      </c>
      <c r="L2932" t="s">
        <v>4844</v>
      </c>
      <c r="M2932">
        <v>198709</v>
      </c>
      <c r="O2932">
        <v>0</v>
      </c>
      <c r="P2932" t="s">
        <v>22</v>
      </c>
      <c r="Q2932" t="s">
        <v>124</v>
      </c>
      <c r="S2932">
        <v>701</v>
      </c>
      <c r="U2932" t="s">
        <v>159</v>
      </c>
      <c r="V2932" s="22">
        <v>99837.01</v>
      </c>
    </row>
    <row r="2933" spans="1:22" x14ac:dyDescent="0.3">
      <c r="A2933" t="s">
        <v>4845</v>
      </c>
      <c r="E2933" t="s">
        <v>4739</v>
      </c>
      <c r="H2933" t="s">
        <v>3572</v>
      </c>
      <c r="J2933" s="23">
        <v>455005301200</v>
      </c>
      <c r="K2933">
        <v>1088</v>
      </c>
      <c r="L2933" t="s">
        <v>4846</v>
      </c>
      <c r="M2933">
        <v>198709</v>
      </c>
      <c r="O2933">
        <v>0</v>
      </c>
      <c r="P2933" t="s">
        <v>22</v>
      </c>
      <c r="Q2933">
        <v>20310</v>
      </c>
      <c r="S2933">
        <v>119</v>
      </c>
      <c r="U2933" t="s">
        <v>159</v>
      </c>
      <c r="V2933" s="22">
        <v>36789.26</v>
      </c>
    </row>
    <row r="2934" spans="1:22" x14ac:dyDescent="0.3">
      <c r="A2934" t="s">
        <v>4845</v>
      </c>
      <c r="E2934" t="s">
        <v>4739</v>
      </c>
      <c r="H2934" t="s">
        <v>3572</v>
      </c>
      <c r="J2934" s="23">
        <v>555005301200</v>
      </c>
      <c r="K2934">
        <v>1088</v>
      </c>
      <c r="L2934" t="s">
        <v>4847</v>
      </c>
      <c r="M2934">
        <v>198709</v>
      </c>
      <c r="O2934">
        <v>0</v>
      </c>
      <c r="P2934" t="s">
        <v>22</v>
      </c>
      <c r="Q2934" t="s">
        <v>124</v>
      </c>
      <c r="S2934">
        <v>119</v>
      </c>
      <c r="U2934" t="s">
        <v>159</v>
      </c>
      <c r="V2934" s="22">
        <v>22227</v>
      </c>
    </row>
    <row r="2935" spans="1:22" x14ac:dyDescent="0.3">
      <c r="A2935" t="s">
        <v>4848</v>
      </c>
      <c r="E2935" t="s">
        <v>4739</v>
      </c>
      <c r="H2935" t="s">
        <v>3572</v>
      </c>
      <c r="J2935" s="23">
        <v>455005302000</v>
      </c>
      <c r="K2935">
        <v>1058</v>
      </c>
      <c r="L2935" t="s">
        <v>4849</v>
      </c>
      <c r="M2935">
        <v>195709</v>
      </c>
      <c r="O2935">
        <v>0</v>
      </c>
      <c r="P2935" t="s">
        <v>22</v>
      </c>
      <c r="Q2935">
        <v>20310</v>
      </c>
      <c r="S2935" s="101">
        <v>20457</v>
      </c>
      <c r="U2935" t="s">
        <v>159</v>
      </c>
      <c r="V2935" s="22">
        <v>1424045.26</v>
      </c>
    </row>
    <row r="2936" spans="1:22" x14ac:dyDescent="0.3">
      <c r="A2936" t="s">
        <v>4848</v>
      </c>
      <c r="E2936" t="s">
        <v>4739</v>
      </c>
      <c r="H2936" t="s">
        <v>3572</v>
      </c>
      <c r="J2936" s="23">
        <v>455005302000</v>
      </c>
      <c r="K2936">
        <v>1077</v>
      </c>
      <c r="L2936" t="s">
        <v>4850</v>
      </c>
      <c r="M2936">
        <v>197609</v>
      </c>
      <c r="O2936">
        <v>0</v>
      </c>
      <c r="P2936" t="s">
        <v>22</v>
      </c>
      <c r="Q2936">
        <v>20310</v>
      </c>
      <c r="S2936">
        <v>20</v>
      </c>
      <c r="U2936" t="s">
        <v>159</v>
      </c>
      <c r="V2936" s="22">
        <v>9449.08</v>
      </c>
    </row>
    <row r="2937" spans="1:22" x14ac:dyDescent="0.3">
      <c r="A2937" t="s">
        <v>4848</v>
      </c>
      <c r="E2937" t="s">
        <v>4739</v>
      </c>
      <c r="H2937" t="s">
        <v>3572</v>
      </c>
      <c r="J2937" s="23">
        <v>455005302000</v>
      </c>
      <c r="K2937">
        <v>1088</v>
      </c>
      <c r="L2937" t="s">
        <v>4851</v>
      </c>
      <c r="M2937">
        <v>198709</v>
      </c>
      <c r="O2937">
        <v>0</v>
      </c>
      <c r="P2937" t="s">
        <v>22</v>
      </c>
      <c r="Q2937">
        <v>20310</v>
      </c>
      <c r="S2937">
        <v>159</v>
      </c>
      <c r="U2937" t="s">
        <v>159</v>
      </c>
      <c r="V2937" s="22">
        <v>107611.52</v>
      </c>
    </row>
    <row r="2938" spans="1:22" x14ac:dyDescent="0.3">
      <c r="A2938" t="s">
        <v>4848</v>
      </c>
      <c r="E2938" t="s">
        <v>4739</v>
      </c>
      <c r="H2938" t="s">
        <v>3572</v>
      </c>
      <c r="J2938" s="23">
        <v>455005302000</v>
      </c>
      <c r="K2938">
        <v>2003</v>
      </c>
      <c r="L2938" t="s">
        <v>4852</v>
      </c>
      <c r="M2938">
        <v>200309</v>
      </c>
      <c r="O2938">
        <v>0</v>
      </c>
      <c r="P2938" t="s">
        <v>22</v>
      </c>
      <c r="Q2938">
        <v>20310</v>
      </c>
      <c r="S2938">
        <v>3</v>
      </c>
      <c r="U2938" t="s">
        <v>159</v>
      </c>
      <c r="V2938" s="22">
        <v>17201.689999999999</v>
      </c>
    </row>
    <row r="2939" spans="1:22" x14ac:dyDescent="0.3">
      <c r="A2939" t="s">
        <v>4848</v>
      </c>
      <c r="E2939" t="s">
        <v>4739</v>
      </c>
      <c r="H2939" t="s">
        <v>3572</v>
      </c>
      <c r="J2939" s="23">
        <v>455005302000</v>
      </c>
      <c r="K2939">
        <v>2012</v>
      </c>
      <c r="L2939" t="s">
        <v>4853</v>
      </c>
      <c r="M2939">
        <v>201208</v>
      </c>
      <c r="O2939">
        <v>201808</v>
      </c>
      <c r="P2939" t="s">
        <v>22</v>
      </c>
      <c r="Q2939">
        <v>20310</v>
      </c>
      <c r="S2939">
        <v>0</v>
      </c>
      <c r="V2939">
        <v>0</v>
      </c>
    </row>
    <row r="2940" spans="1:22" x14ac:dyDescent="0.3">
      <c r="A2940" t="s">
        <v>4848</v>
      </c>
      <c r="E2940" t="s">
        <v>4739</v>
      </c>
      <c r="H2940" t="s">
        <v>3572</v>
      </c>
      <c r="J2940" s="23">
        <v>455005302000</v>
      </c>
      <c r="K2940">
        <v>2016</v>
      </c>
      <c r="L2940" t="s">
        <v>4854</v>
      </c>
      <c r="M2940">
        <v>201612</v>
      </c>
      <c r="O2940">
        <v>0</v>
      </c>
      <c r="P2940" t="s">
        <v>22</v>
      </c>
      <c r="Q2940">
        <v>20310</v>
      </c>
      <c r="S2940">
        <v>305</v>
      </c>
      <c r="U2940" t="s">
        <v>159</v>
      </c>
      <c r="V2940" s="22">
        <v>273301.05</v>
      </c>
    </row>
    <row r="2941" spans="1:22" x14ac:dyDescent="0.3">
      <c r="A2941" t="s">
        <v>4848</v>
      </c>
      <c r="E2941" t="s">
        <v>4739</v>
      </c>
      <c r="H2941" t="s">
        <v>3572</v>
      </c>
      <c r="J2941" s="23">
        <v>455005302000</v>
      </c>
      <c r="K2941">
        <v>2017</v>
      </c>
      <c r="L2941" t="s">
        <v>4855</v>
      </c>
      <c r="M2941">
        <v>201712</v>
      </c>
      <c r="O2941">
        <v>201808</v>
      </c>
      <c r="P2941" t="s">
        <v>22</v>
      </c>
      <c r="Q2941">
        <v>20310</v>
      </c>
      <c r="S2941">
        <v>0</v>
      </c>
      <c r="U2941" t="s">
        <v>159</v>
      </c>
      <c r="V2941">
        <v>0</v>
      </c>
    </row>
    <row r="2942" spans="1:22" x14ac:dyDescent="0.3">
      <c r="A2942" t="s">
        <v>4848</v>
      </c>
      <c r="E2942" t="s">
        <v>4739</v>
      </c>
      <c r="H2942" t="s">
        <v>3572</v>
      </c>
      <c r="J2942" s="23">
        <v>555005302000</v>
      </c>
      <c r="K2942">
        <v>1058</v>
      </c>
      <c r="L2942" t="s">
        <v>4856</v>
      </c>
      <c r="M2942">
        <v>195709</v>
      </c>
      <c r="O2942">
        <v>0</v>
      </c>
      <c r="P2942" t="s">
        <v>22</v>
      </c>
      <c r="Q2942" t="s">
        <v>124</v>
      </c>
      <c r="S2942" s="101">
        <v>20457</v>
      </c>
      <c r="U2942" t="s">
        <v>159</v>
      </c>
      <c r="V2942" s="22">
        <v>856320.28</v>
      </c>
    </row>
    <row r="2943" spans="1:22" x14ac:dyDescent="0.3">
      <c r="A2943" t="s">
        <v>4848</v>
      </c>
      <c r="E2943" t="s">
        <v>4739</v>
      </c>
      <c r="H2943" t="s">
        <v>3572</v>
      </c>
      <c r="J2943" s="23">
        <v>555005302000</v>
      </c>
      <c r="K2943">
        <v>1077</v>
      </c>
      <c r="L2943" t="s">
        <v>4857</v>
      </c>
      <c r="M2943">
        <v>197609</v>
      </c>
      <c r="O2943">
        <v>0</v>
      </c>
      <c r="P2943" t="s">
        <v>22</v>
      </c>
      <c r="Q2943" t="s">
        <v>124</v>
      </c>
      <c r="S2943">
        <v>20</v>
      </c>
      <c r="U2943" t="s">
        <v>159</v>
      </c>
      <c r="V2943" s="22">
        <v>5708</v>
      </c>
    </row>
    <row r="2944" spans="1:22" x14ac:dyDescent="0.3">
      <c r="A2944" t="s">
        <v>4848</v>
      </c>
      <c r="E2944" t="s">
        <v>4739</v>
      </c>
      <c r="H2944" t="s">
        <v>3572</v>
      </c>
      <c r="J2944" s="23">
        <v>555005302000</v>
      </c>
      <c r="K2944">
        <v>1088</v>
      </c>
      <c r="L2944" t="s">
        <v>4858</v>
      </c>
      <c r="M2944">
        <v>198709</v>
      </c>
      <c r="O2944">
        <v>0</v>
      </c>
      <c r="P2944" t="s">
        <v>22</v>
      </c>
      <c r="Q2944" t="s">
        <v>124</v>
      </c>
      <c r="S2944">
        <v>159</v>
      </c>
      <c r="U2944" t="s">
        <v>159</v>
      </c>
      <c r="V2944" s="22">
        <v>65014.05</v>
      </c>
    </row>
    <row r="2945" spans="1:22" x14ac:dyDescent="0.3">
      <c r="A2945" t="s">
        <v>4848</v>
      </c>
      <c r="E2945" t="s">
        <v>4739</v>
      </c>
      <c r="H2945" t="s">
        <v>3572</v>
      </c>
      <c r="J2945" s="23">
        <v>555005302000</v>
      </c>
      <c r="K2945">
        <v>2003</v>
      </c>
      <c r="L2945" t="s">
        <v>4859</v>
      </c>
      <c r="M2945">
        <v>200309</v>
      </c>
      <c r="O2945">
        <v>0</v>
      </c>
      <c r="P2945" t="s">
        <v>22</v>
      </c>
      <c r="Q2945" t="s">
        <v>124</v>
      </c>
      <c r="S2945">
        <v>3</v>
      </c>
      <c r="U2945" t="s">
        <v>159</v>
      </c>
      <c r="V2945" s="22">
        <v>10393</v>
      </c>
    </row>
    <row r="2946" spans="1:22" x14ac:dyDescent="0.3">
      <c r="A2946" t="s">
        <v>4848</v>
      </c>
      <c r="E2946" t="s">
        <v>4739</v>
      </c>
      <c r="H2946" t="s">
        <v>3572</v>
      </c>
      <c r="J2946" s="23">
        <v>555005302000</v>
      </c>
      <c r="K2946">
        <v>2012</v>
      </c>
      <c r="L2946" t="s">
        <v>4860</v>
      </c>
      <c r="M2946">
        <v>201208</v>
      </c>
      <c r="O2946">
        <v>201808</v>
      </c>
      <c r="P2946" t="s">
        <v>22</v>
      </c>
      <c r="Q2946" t="s">
        <v>124</v>
      </c>
      <c r="S2946">
        <v>0</v>
      </c>
      <c r="V2946">
        <v>0</v>
      </c>
    </row>
    <row r="2947" spans="1:22" x14ac:dyDescent="0.3">
      <c r="A2947" t="s">
        <v>4848</v>
      </c>
      <c r="E2947" t="s">
        <v>4739</v>
      </c>
      <c r="H2947" t="s">
        <v>3572</v>
      </c>
      <c r="J2947" s="23">
        <v>555005302000</v>
      </c>
      <c r="K2947">
        <v>2016</v>
      </c>
      <c r="L2947" t="s">
        <v>4861</v>
      </c>
      <c r="M2947">
        <v>201701</v>
      </c>
      <c r="O2947">
        <v>0</v>
      </c>
      <c r="P2947" t="s">
        <v>22</v>
      </c>
      <c r="Q2947" t="s">
        <v>124</v>
      </c>
      <c r="S2947">
        <v>305</v>
      </c>
      <c r="U2947" t="s">
        <v>159</v>
      </c>
      <c r="V2947" s="22">
        <v>165384.42000000001</v>
      </c>
    </row>
    <row r="2948" spans="1:22" x14ac:dyDescent="0.3">
      <c r="A2948" t="s">
        <v>4848</v>
      </c>
      <c r="E2948" t="s">
        <v>4739</v>
      </c>
      <c r="H2948" t="s">
        <v>3572</v>
      </c>
      <c r="J2948" s="23">
        <v>555005302000</v>
      </c>
      <c r="K2948">
        <v>2017</v>
      </c>
      <c r="L2948" t="s">
        <v>4862</v>
      </c>
      <c r="M2948">
        <v>201712</v>
      </c>
      <c r="O2948">
        <v>201808</v>
      </c>
      <c r="P2948" t="s">
        <v>22</v>
      </c>
      <c r="Q2948" t="s">
        <v>124</v>
      </c>
      <c r="S2948">
        <v>0</v>
      </c>
      <c r="U2948" t="s">
        <v>159</v>
      </c>
      <c r="V2948">
        <v>0</v>
      </c>
    </row>
    <row r="2949" spans="1:22" x14ac:dyDescent="0.3">
      <c r="A2949" t="s">
        <v>4863</v>
      </c>
      <c r="E2949" t="s">
        <v>4739</v>
      </c>
      <c r="H2949" t="s">
        <v>3572</v>
      </c>
      <c r="J2949" s="23">
        <v>455005300800</v>
      </c>
      <c r="K2949">
        <v>1083</v>
      </c>
      <c r="L2949" t="s">
        <v>4864</v>
      </c>
      <c r="M2949">
        <v>198209</v>
      </c>
      <c r="O2949">
        <v>0</v>
      </c>
      <c r="P2949" t="s">
        <v>22</v>
      </c>
      <c r="Q2949">
        <v>20310</v>
      </c>
      <c r="S2949">
        <v>33</v>
      </c>
      <c r="U2949" t="s">
        <v>159</v>
      </c>
      <c r="V2949" s="22">
        <v>35568.589999999997</v>
      </c>
    </row>
    <row r="2950" spans="1:22" x14ac:dyDescent="0.3">
      <c r="A2950" t="s">
        <v>4863</v>
      </c>
      <c r="E2950" t="s">
        <v>4739</v>
      </c>
      <c r="H2950" t="s">
        <v>3572</v>
      </c>
      <c r="J2950" s="23">
        <v>455005300800</v>
      </c>
      <c r="K2950">
        <v>1087</v>
      </c>
      <c r="L2950" t="s">
        <v>4865</v>
      </c>
      <c r="M2950">
        <v>198609</v>
      </c>
      <c r="O2950">
        <v>201808</v>
      </c>
      <c r="P2950" t="s">
        <v>22</v>
      </c>
      <c r="Q2950">
        <v>20310</v>
      </c>
      <c r="S2950">
        <v>0</v>
      </c>
      <c r="U2950" t="s">
        <v>159</v>
      </c>
      <c r="V2950">
        <v>0</v>
      </c>
    </row>
    <row r="2951" spans="1:22" x14ac:dyDescent="0.3">
      <c r="A2951" t="s">
        <v>4863</v>
      </c>
      <c r="E2951" t="s">
        <v>4739</v>
      </c>
      <c r="H2951" t="s">
        <v>3572</v>
      </c>
      <c r="J2951" s="23">
        <v>455005300800</v>
      </c>
      <c r="K2951">
        <v>1088</v>
      </c>
      <c r="L2951" t="s">
        <v>4866</v>
      </c>
      <c r="M2951">
        <v>198709</v>
      </c>
      <c r="O2951">
        <v>0</v>
      </c>
      <c r="P2951" t="s">
        <v>22</v>
      </c>
      <c r="Q2951">
        <v>20310</v>
      </c>
      <c r="S2951">
        <v>309</v>
      </c>
      <c r="U2951" t="s">
        <v>159</v>
      </c>
      <c r="V2951" s="22">
        <v>94768.87</v>
      </c>
    </row>
    <row r="2952" spans="1:22" x14ac:dyDescent="0.3">
      <c r="A2952" t="s">
        <v>4863</v>
      </c>
      <c r="E2952" t="s">
        <v>4739</v>
      </c>
      <c r="H2952" t="s">
        <v>3572</v>
      </c>
      <c r="J2952" s="23">
        <v>555005300800</v>
      </c>
      <c r="K2952">
        <v>1083</v>
      </c>
      <c r="L2952" t="s">
        <v>4867</v>
      </c>
      <c r="M2952">
        <v>198209</v>
      </c>
      <c r="O2952">
        <v>0</v>
      </c>
      <c r="P2952" t="s">
        <v>22</v>
      </c>
      <c r="Q2952" t="s">
        <v>124</v>
      </c>
      <c r="S2952">
        <v>32</v>
      </c>
      <c r="U2952" t="s">
        <v>159</v>
      </c>
      <c r="V2952" s="22">
        <v>21488</v>
      </c>
    </row>
    <row r="2953" spans="1:22" x14ac:dyDescent="0.3">
      <c r="A2953" t="s">
        <v>4863</v>
      </c>
      <c r="E2953" t="s">
        <v>4739</v>
      </c>
      <c r="H2953" t="s">
        <v>3572</v>
      </c>
      <c r="J2953" s="23">
        <v>555005300800</v>
      </c>
      <c r="K2953">
        <v>1087</v>
      </c>
      <c r="L2953" t="s">
        <v>4868</v>
      </c>
      <c r="M2953">
        <v>198609</v>
      </c>
      <c r="O2953">
        <v>201808</v>
      </c>
      <c r="P2953" t="s">
        <v>22</v>
      </c>
      <c r="Q2953" t="s">
        <v>124</v>
      </c>
      <c r="S2953">
        <v>0</v>
      </c>
      <c r="U2953" t="s">
        <v>159</v>
      </c>
      <c r="V2953">
        <v>0</v>
      </c>
    </row>
    <row r="2954" spans="1:22" x14ac:dyDescent="0.3">
      <c r="A2954" t="s">
        <v>4863</v>
      </c>
      <c r="E2954" t="s">
        <v>4739</v>
      </c>
      <c r="H2954" t="s">
        <v>3572</v>
      </c>
      <c r="J2954" s="23">
        <v>555005300800</v>
      </c>
      <c r="K2954">
        <v>1088</v>
      </c>
      <c r="L2954" t="s">
        <v>4869</v>
      </c>
      <c r="M2954">
        <v>198709</v>
      </c>
      <c r="O2954">
        <v>0</v>
      </c>
      <c r="P2954" t="s">
        <v>22</v>
      </c>
      <c r="Q2954" t="s">
        <v>124</v>
      </c>
      <c r="S2954">
        <v>309</v>
      </c>
      <c r="U2954" t="s">
        <v>159</v>
      </c>
      <c r="V2954" s="22">
        <v>57255</v>
      </c>
    </row>
    <row r="2955" spans="1:22" x14ac:dyDescent="0.3">
      <c r="A2955" t="s">
        <v>4870</v>
      </c>
      <c r="E2955" t="s">
        <v>4871</v>
      </c>
      <c r="H2955" t="s">
        <v>3572</v>
      </c>
      <c r="J2955" s="23">
        <v>457005300036</v>
      </c>
      <c r="K2955">
        <v>615</v>
      </c>
      <c r="L2955" t="s">
        <v>4872</v>
      </c>
      <c r="M2955">
        <v>200506</v>
      </c>
      <c r="O2955">
        <v>0</v>
      </c>
      <c r="P2955" t="s">
        <v>22</v>
      </c>
      <c r="Q2955">
        <v>20310</v>
      </c>
      <c r="S2955">
        <v>0</v>
      </c>
      <c r="V2955" s="22">
        <v>10109.36</v>
      </c>
    </row>
    <row r="2956" spans="1:22" x14ac:dyDescent="0.3">
      <c r="A2956" t="s">
        <v>4870</v>
      </c>
      <c r="E2956" t="s">
        <v>4871</v>
      </c>
      <c r="H2956" t="s">
        <v>139</v>
      </c>
      <c r="J2956" s="23">
        <v>557005300036</v>
      </c>
      <c r="K2956">
        <v>615</v>
      </c>
      <c r="L2956" t="s">
        <v>4873</v>
      </c>
      <c r="M2956">
        <v>200506</v>
      </c>
      <c r="O2956">
        <v>0</v>
      </c>
      <c r="P2956" t="s">
        <v>22</v>
      </c>
      <c r="Q2956" t="s">
        <v>124</v>
      </c>
      <c r="S2956">
        <v>0</v>
      </c>
      <c r="V2956" s="22">
        <v>6108</v>
      </c>
    </row>
    <row r="2957" spans="1:22" x14ac:dyDescent="0.3">
      <c r="A2957" t="s">
        <v>4874</v>
      </c>
      <c r="E2957" t="s">
        <v>4875</v>
      </c>
      <c r="H2957" t="s">
        <v>3572</v>
      </c>
      <c r="J2957" s="23">
        <v>453005300010</v>
      </c>
      <c r="K2957">
        <v>270</v>
      </c>
      <c r="L2957" t="s">
        <v>4876</v>
      </c>
      <c r="M2957">
        <v>199005</v>
      </c>
      <c r="O2957">
        <v>0</v>
      </c>
      <c r="P2957" t="s">
        <v>22</v>
      </c>
      <c r="Q2957">
        <v>20310</v>
      </c>
      <c r="S2957">
        <v>0</v>
      </c>
      <c r="V2957" s="22">
        <v>16849.71</v>
      </c>
    </row>
    <row r="2958" spans="1:22" x14ac:dyDescent="0.3">
      <c r="A2958" t="s">
        <v>4874</v>
      </c>
      <c r="E2958" t="s">
        <v>4875</v>
      </c>
      <c r="H2958" t="s">
        <v>3572</v>
      </c>
      <c r="J2958" s="23">
        <v>553005300010</v>
      </c>
      <c r="K2958">
        <v>270</v>
      </c>
      <c r="L2958" t="s">
        <v>4877</v>
      </c>
      <c r="M2958">
        <v>199005</v>
      </c>
      <c r="O2958">
        <v>0</v>
      </c>
      <c r="P2958" t="s">
        <v>22</v>
      </c>
      <c r="Q2958" t="s">
        <v>124</v>
      </c>
      <c r="S2958">
        <v>0</v>
      </c>
      <c r="V2958" s="22">
        <v>10180</v>
      </c>
    </row>
    <row r="2959" spans="1:22" x14ac:dyDescent="0.3">
      <c r="A2959" t="s">
        <v>4878</v>
      </c>
      <c r="E2959" t="s">
        <v>4875</v>
      </c>
      <c r="H2959" t="s">
        <v>3572</v>
      </c>
      <c r="J2959" s="23">
        <v>453005300010</v>
      </c>
      <c r="K2959">
        <v>670</v>
      </c>
      <c r="L2959" t="s">
        <v>4879</v>
      </c>
      <c r="M2959">
        <v>196603</v>
      </c>
      <c r="O2959">
        <v>0</v>
      </c>
      <c r="P2959" t="s">
        <v>22</v>
      </c>
      <c r="Q2959">
        <v>20310</v>
      </c>
      <c r="S2959">
        <v>0</v>
      </c>
      <c r="V2959" s="22">
        <v>3652.52</v>
      </c>
    </row>
    <row r="2960" spans="1:22" x14ac:dyDescent="0.3">
      <c r="A2960" t="s">
        <v>4878</v>
      </c>
      <c r="E2960" t="s">
        <v>4875</v>
      </c>
      <c r="H2960" t="s">
        <v>3572</v>
      </c>
      <c r="J2960" s="23">
        <v>553005300010</v>
      </c>
      <c r="K2960">
        <v>670</v>
      </c>
      <c r="L2960" t="s">
        <v>4880</v>
      </c>
      <c r="M2960">
        <v>196603</v>
      </c>
      <c r="O2960">
        <v>0</v>
      </c>
      <c r="P2960" t="s">
        <v>22</v>
      </c>
      <c r="Q2960" t="s">
        <v>124</v>
      </c>
      <c r="S2960">
        <v>0</v>
      </c>
      <c r="V2960" s="22">
        <v>2206</v>
      </c>
    </row>
    <row r="2961" spans="1:22" x14ac:dyDescent="0.3">
      <c r="A2961" t="s">
        <v>4881</v>
      </c>
      <c r="E2961" t="s">
        <v>4759</v>
      </c>
      <c r="H2961" t="s">
        <v>3572</v>
      </c>
      <c r="J2961" s="23">
        <v>453005300011</v>
      </c>
      <c r="K2961">
        <v>910</v>
      </c>
      <c r="L2961" t="s">
        <v>4882</v>
      </c>
      <c r="M2961">
        <v>199502</v>
      </c>
      <c r="O2961">
        <v>0</v>
      </c>
      <c r="P2961" t="s">
        <v>22</v>
      </c>
      <c r="Q2961">
        <v>20310</v>
      </c>
      <c r="S2961">
        <v>0</v>
      </c>
      <c r="V2961" s="22">
        <v>79900.05</v>
      </c>
    </row>
    <row r="2962" spans="1:22" x14ac:dyDescent="0.3">
      <c r="A2962" t="s">
        <v>4881</v>
      </c>
      <c r="E2962" t="s">
        <v>4739</v>
      </c>
      <c r="H2962" t="s">
        <v>3572</v>
      </c>
      <c r="J2962" s="23">
        <v>453005300584</v>
      </c>
      <c r="K2962">
        <v>910</v>
      </c>
      <c r="L2962" t="s">
        <v>4883</v>
      </c>
      <c r="M2962">
        <v>201610</v>
      </c>
      <c r="O2962">
        <v>0</v>
      </c>
      <c r="P2962" t="s">
        <v>22</v>
      </c>
      <c r="Q2962">
        <v>20310</v>
      </c>
      <c r="S2962">
        <v>0</v>
      </c>
      <c r="V2962" s="22">
        <v>7128.05</v>
      </c>
    </row>
    <row r="2963" spans="1:22" x14ac:dyDescent="0.3">
      <c r="A2963" t="s">
        <v>4881</v>
      </c>
      <c r="E2963" t="s">
        <v>4759</v>
      </c>
      <c r="H2963" t="s">
        <v>3572</v>
      </c>
      <c r="J2963" s="23">
        <v>553005300011</v>
      </c>
      <c r="K2963">
        <v>910</v>
      </c>
      <c r="L2963" t="s">
        <v>4884</v>
      </c>
      <c r="M2963">
        <v>199502</v>
      </c>
      <c r="O2963">
        <v>0</v>
      </c>
      <c r="P2963" t="s">
        <v>22</v>
      </c>
      <c r="Q2963" t="s">
        <v>124</v>
      </c>
      <c r="S2963">
        <v>0</v>
      </c>
      <c r="V2963" s="22">
        <v>48271</v>
      </c>
    </row>
    <row r="2964" spans="1:22" x14ac:dyDescent="0.3">
      <c r="A2964" t="s">
        <v>4881</v>
      </c>
      <c r="E2964" t="s">
        <v>4739</v>
      </c>
      <c r="H2964" t="s">
        <v>3572</v>
      </c>
      <c r="J2964" s="23">
        <v>553005300584</v>
      </c>
      <c r="K2964">
        <v>910</v>
      </c>
      <c r="L2964" t="s">
        <v>4885</v>
      </c>
      <c r="M2964">
        <v>201701</v>
      </c>
      <c r="O2964">
        <v>0</v>
      </c>
      <c r="P2964" t="s">
        <v>22</v>
      </c>
      <c r="Q2964" t="s">
        <v>124</v>
      </c>
      <c r="S2964">
        <v>0</v>
      </c>
      <c r="V2964" s="22">
        <v>4313.4399999999996</v>
      </c>
    </row>
    <row r="2965" spans="1:22" x14ac:dyDescent="0.3">
      <c r="A2965" t="s">
        <v>4886</v>
      </c>
      <c r="E2965" t="s">
        <v>4759</v>
      </c>
      <c r="H2965" t="s">
        <v>3572</v>
      </c>
      <c r="J2965" s="23">
        <v>453005300011</v>
      </c>
      <c r="K2965">
        <v>270</v>
      </c>
      <c r="L2965" t="s">
        <v>4887</v>
      </c>
      <c r="M2965">
        <v>199303</v>
      </c>
      <c r="O2965">
        <v>0</v>
      </c>
      <c r="P2965" t="s">
        <v>22</v>
      </c>
      <c r="Q2965">
        <v>20310</v>
      </c>
      <c r="S2965">
        <v>0</v>
      </c>
      <c r="V2965" s="22">
        <v>7052.47</v>
      </c>
    </row>
    <row r="2966" spans="1:22" x14ac:dyDescent="0.3">
      <c r="A2966" t="s">
        <v>4886</v>
      </c>
      <c r="E2966" t="s">
        <v>4759</v>
      </c>
      <c r="H2966" t="s">
        <v>3572</v>
      </c>
      <c r="J2966" s="23">
        <v>553005300011</v>
      </c>
      <c r="K2966">
        <v>270</v>
      </c>
      <c r="L2966" t="s">
        <v>4888</v>
      </c>
      <c r="M2966">
        <v>199303</v>
      </c>
      <c r="O2966">
        <v>0</v>
      </c>
      <c r="P2966" t="s">
        <v>22</v>
      </c>
      <c r="Q2966" t="s">
        <v>124</v>
      </c>
      <c r="S2966">
        <v>0</v>
      </c>
      <c r="V2966" s="22">
        <v>4260</v>
      </c>
    </row>
    <row r="2967" spans="1:22" x14ac:dyDescent="0.3">
      <c r="A2967" t="s">
        <v>4889</v>
      </c>
      <c r="E2967" t="s">
        <v>4759</v>
      </c>
      <c r="H2967" t="s">
        <v>3572</v>
      </c>
      <c r="J2967" s="23">
        <v>453005300012</v>
      </c>
      <c r="K2967">
        <v>910</v>
      </c>
      <c r="L2967" t="s">
        <v>4890</v>
      </c>
      <c r="M2967">
        <v>199502</v>
      </c>
      <c r="O2967">
        <v>0</v>
      </c>
      <c r="P2967" t="s">
        <v>22</v>
      </c>
      <c r="Q2967">
        <v>20310</v>
      </c>
      <c r="S2967">
        <v>0</v>
      </c>
      <c r="V2967" s="22">
        <v>80397.27</v>
      </c>
    </row>
    <row r="2968" spans="1:22" x14ac:dyDescent="0.3">
      <c r="A2968" t="s">
        <v>4889</v>
      </c>
      <c r="E2968" t="s">
        <v>4739</v>
      </c>
      <c r="H2968" t="s">
        <v>3572</v>
      </c>
      <c r="J2968" s="23">
        <v>453005300585</v>
      </c>
      <c r="K2968">
        <v>910</v>
      </c>
      <c r="L2968" t="s">
        <v>4891</v>
      </c>
      <c r="M2968">
        <v>201610</v>
      </c>
      <c r="O2968">
        <v>0</v>
      </c>
      <c r="P2968" t="s">
        <v>22</v>
      </c>
      <c r="Q2968">
        <v>20310</v>
      </c>
      <c r="S2968">
        <v>0</v>
      </c>
      <c r="V2968" s="22">
        <v>7128.05</v>
      </c>
    </row>
    <row r="2969" spans="1:22" x14ac:dyDescent="0.3">
      <c r="A2969" t="s">
        <v>4889</v>
      </c>
      <c r="E2969" t="s">
        <v>4759</v>
      </c>
      <c r="H2969" t="s">
        <v>3572</v>
      </c>
      <c r="J2969" s="23">
        <v>553005300012</v>
      </c>
      <c r="K2969">
        <v>910</v>
      </c>
      <c r="L2969" t="s">
        <v>4892</v>
      </c>
      <c r="M2969">
        <v>199502</v>
      </c>
      <c r="O2969">
        <v>0</v>
      </c>
      <c r="P2969" t="s">
        <v>22</v>
      </c>
      <c r="Q2969" t="s">
        <v>124</v>
      </c>
      <c r="S2969">
        <v>0</v>
      </c>
      <c r="V2969" s="22">
        <v>48572</v>
      </c>
    </row>
    <row r="2970" spans="1:22" x14ac:dyDescent="0.3">
      <c r="A2970" t="s">
        <v>4889</v>
      </c>
      <c r="E2970" t="s">
        <v>4739</v>
      </c>
      <c r="H2970" t="s">
        <v>3572</v>
      </c>
      <c r="J2970" s="23">
        <v>553005300585</v>
      </c>
      <c r="K2970">
        <v>910</v>
      </c>
      <c r="L2970" t="s">
        <v>4893</v>
      </c>
      <c r="M2970">
        <v>201701</v>
      </c>
      <c r="O2970">
        <v>0</v>
      </c>
      <c r="P2970" t="s">
        <v>22</v>
      </c>
      <c r="Q2970" t="s">
        <v>124</v>
      </c>
      <c r="S2970">
        <v>0</v>
      </c>
      <c r="V2970" s="22">
        <v>4313.4399999999996</v>
      </c>
    </row>
    <row r="2971" spans="1:22" x14ac:dyDescent="0.3">
      <c r="A2971" t="s">
        <v>4894</v>
      </c>
      <c r="E2971" t="s">
        <v>4895</v>
      </c>
      <c r="H2971" t="s">
        <v>3572</v>
      </c>
      <c r="J2971" s="23">
        <v>453005300014</v>
      </c>
      <c r="K2971">
        <v>910</v>
      </c>
      <c r="L2971" t="s">
        <v>4896</v>
      </c>
      <c r="M2971">
        <v>199502</v>
      </c>
      <c r="O2971">
        <v>0</v>
      </c>
      <c r="P2971" t="s">
        <v>22</v>
      </c>
      <c r="Q2971">
        <v>20310</v>
      </c>
      <c r="S2971">
        <v>0</v>
      </c>
      <c r="V2971" s="22">
        <v>104736.93</v>
      </c>
    </row>
    <row r="2972" spans="1:22" x14ac:dyDescent="0.3">
      <c r="A2972" t="s">
        <v>4894</v>
      </c>
      <c r="E2972" t="s">
        <v>4895</v>
      </c>
      <c r="H2972" t="s">
        <v>3572</v>
      </c>
      <c r="J2972" s="23">
        <v>553005300014</v>
      </c>
      <c r="K2972">
        <v>910</v>
      </c>
      <c r="L2972" t="s">
        <v>4897</v>
      </c>
      <c r="M2972">
        <v>199502</v>
      </c>
      <c r="O2972">
        <v>0</v>
      </c>
      <c r="P2972" t="s">
        <v>22</v>
      </c>
      <c r="Q2972" t="s">
        <v>124</v>
      </c>
      <c r="S2972">
        <v>0</v>
      </c>
      <c r="V2972" s="22">
        <v>63277</v>
      </c>
    </row>
    <row r="2973" spans="1:22" x14ac:dyDescent="0.3">
      <c r="A2973" t="s">
        <v>4894</v>
      </c>
      <c r="E2973" t="s">
        <v>4895</v>
      </c>
      <c r="H2973" t="s">
        <v>3572</v>
      </c>
      <c r="J2973" s="23">
        <v>553005300014</v>
      </c>
      <c r="K2973">
        <v>2008</v>
      </c>
      <c r="L2973" t="s">
        <v>4898</v>
      </c>
      <c r="M2973">
        <v>200809</v>
      </c>
      <c r="O2973">
        <v>0</v>
      </c>
      <c r="P2973" t="s">
        <v>22</v>
      </c>
      <c r="Q2973" t="s">
        <v>124</v>
      </c>
      <c r="S2973">
        <v>0</v>
      </c>
      <c r="V2973" s="22">
        <v>155607.6</v>
      </c>
    </row>
    <row r="2974" spans="1:22" x14ac:dyDescent="0.3">
      <c r="A2974" t="s">
        <v>4899</v>
      </c>
      <c r="E2974" t="s">
        <v>4759</v>
      </c>
      <c r="H2974" t="s">
        <v>3572</v>
      </c>
      <c r="J2974" s="23">
        <v>453005300015</v>
      </c>
      <c r="K2974">
        <v>910</v>
      </c>
      <c r="L2974" t="s">
        <v>4900</v>
      </c>
      <c r="M2974">
        <v>199502</v>
      </c>
      <c r="O2974">
        <v>0</v>
      </c>
      <c r="P2974" t="s">
        <v>22</v>
      </c>
      <c r="Q2974">
        <v>20310</v>
      </c>
      <c r="S2974">
        <v>0</v>
      </c>
      <c r="V2974" s="22">
        <v>90327.19</v>
      </c>
    </row>
    <row r="2975" spans="1:22" x14ac:dyDescent="0.3">
      <c r="A2975" t="s">
        <v>4899</v>
      </c>
      <c r="E2975" t="s">
        <v>4739</v>
      </c>
      <c r="H2975" t="s">
        <v>3572</v>
      </c>
      <c r="J2975" s="23">
        <v>453005300586</v>
      </c>
      <c r="K2975">
        <v>910</v>
      </c>
      <c r="L2975" t="s">
        <v>4901</v>
      </c>
      <c r="M2975">
        <v>201610</v>
      </c>
      <c r="O2975">
        <v>0</v>
      </c>
      <c r="P2975" t="s">
        <v>22</v>
      </c>
      <c r="Q2975">
        <v>20310</v>
      </c>
      <c r="S2975">
        <v>0</v>
      </c>
      <c r="V2975" s="22">
        <v>7128.05</v>
      </c>
    </row>
    <row r="2976" spans="1:22" x14ac:dyDescent="0.3">
      <c r="A2976" t="s">
        <v>4899</v>
      </c>
      <c r="E2976" t="s">
        <v>4759</v>
      </c>
      <c r="H2976" t="s">
        <v>3572</v>
      </c>
      <c r="J2976" s="23">
        <v>553005300015</v>
      </c>
      <c r="K2976">
        <v>910</v>
      </c>
      <c r="L2976" t="s">
        <v>4902</v>
      </c>
      <c r="M2976">
        <v>199502</v>
      </c>
      <c r="O2976">
        <v>0</v>
      </c>
      <c r="P2976" t="s">
        <v>22</v>
      </c>
      <c r="Q2976" t="s">
        <v>124</v>
      </c>
      <c r="S2976">
        <v>0</v>
      </c>
      <c r="V2976" s="22">
        <v>54571</v>
      </c>
    </row>
    <row r="2977" spans="1:22" x14ac:dyDescent="0.3">
      <c r="A2977" t="s">
        <v>4899</v>
      </c>
      <c r="E2977" t="s">
        <v>4759</v>
      </c>
      <c r="H2977" t="s">
        <v>3572</v>
      </c>
      <c r="J2977" s="23">
        <v>553005300015</v>
      </c>
      <c r="K2977">
        <v>2008</v>
      </c>
      <c r="L2977" t="s">
        <v>4903</v>
      </c>
      <c r="M2977">
        <v>200809</v>
      </c>
      <c r="O2977">
        <v>0</v>
      </c>
      <c r="P2977" t="s">
        <v>22</v>
      </c>
      <c r="Q2977" t="s">
        <v>124</v>
      </c>
      <c r="S2977">
        <v>0</v>
      </c>
      <c r="V2977" s="22">
        <v>155607.6</v>
      </c>
    </row>
    <row r="2978" spans="1:22" x14ac:dyDescent="0.3">
      <c r="A2978" t="s">
        <v>4899</v>
      </c>
      <c r="E2978" t="s">
        <v>4739</v>
      </c>
      <c r="H2978" t="s">
        <v>3572</v>
      </c>
      <c r="J2978" s="23">
        <v>553005300586</v>
      </c>
      <c r="K2978">
        <v>910</v>
      </c>
      <c r="L2978" t="s">
        <v>4904</v>
      </c>
      <c r="M2978">
        <v>201701</v>
      </c>
      <c r="O2978">
        <v>0</v>
      </c>
      <c r="P2978" t="s">
        <v>22</v>
      </c>
      <c r="Q2978" t="s">
        <v>124</v>
      </c>
      <c r="S2978">
        <v>0</v>
      </c>
      <c r="V2978" s="22">
        <v>4313.4399999999996</v>
      </c>
    </row>
    <row r="2979" spans="1:22" x14ac:dyDescent="0.3">
      <c r="A2979" t="s">
        <v>4905</v>
      </c>
      <c r="E2979" t="s">
        <v>4759</v>
      </c>
      <c r="H2979" t="s">
        <v>3572</v>
      </c>
      <c r="J2979" s="23">
        <v>453005300016</v>
      </c>
      <c r="K2979">
        <v>910</v>
      </c>
      <c r="L2979" t="s">
        <v>4906</v>
      </c>
      <c r="M2979">
        <v>199502</v>
      </c>
      <c r="O2979">
        <v>0</v>
      </c>
      <c r="P2979" t="s">
        <v>22</v>
      </c>
      <c r="Q2979">
        <v>20310</v>
      </c>
      <c r="S2979">
        <v>0</v>
      </c>
      <c r="V2979" s="22">
        <v>94902.17</v>
      </c>
    </row>
    <row r="2980" spans="1:22" x14ac:dyDescent="0.3">
      <c r="A2980" t="s">
        <v>4905</v>
      </c>
      <c r="E2980" t="s">
        <v>4759</v>
      </c>
      <c r="H2980" t="s">
        <v>3572</v>
      </c>
      <c r="J2980" s="23">
        <v>553005300016</v>
      </c>
      <c r="K2980">
        <v>910</v>
      </c>
      <c r="L2980" t="s">
        <v>4907</v>
      </c>
      <c r="M2980">
        <v>199502</v>
      </c>
      <c r="O2980">
        <v>0</v>
      </c>
      <c r="P2980" t="s">
        <v>22</v>
      </c>
      <c r="Q2980" t="s">
        <v>124</v>
      </c>
      <c r="S2980">
        <v>0</v>
      </c>
      <c r="V2980" s="22">
        <v>57335</v>
      </c>
    </row>
    <row r="2981" spans="1:22" x14ac:dyDescent="0.3">
      <c r="A2981" t="s">
        <v>4905</v>
      </c>
      <c r="E2981" t="s">
        <v>4759</v>
      </c>
      <c r="H2981" t="s">
        <v>3572</v>
      </c>
      <c r="J2981" s="23">
        <v>553005300016</v>
      </c>
      <c r="K2981">
        <v>2008</v>
      </c>
      <c r="L2981" t="s">
        <v>4908</v>
      </c>
      <c r="M2981">
        <v>200809</v>
      </c>
      <c r="O2981">
        <v>0</v>
      </c>
      <c r="P2981" t="s">
        <v>22</v>
      </c>
      <c r="Q2981" t="s">
        <v>124</v>
      </c>
      <c r="S2981">
        <v>0</v>
      </c>
      <c r="V2981" s="22">
        <v>157744.67000000001</v>
      </c>
    </row>
    <row r="2982" spans="1:22" x14ac:dyDescent="0.3">
      <c r="A2982" t="s">
        <v>4909</v>
      </c>
      <c r="E2982" t="s">
        <v>4759</v>
      </c>
      <c r="H2982" t="s">
        <v>3572</v>
      </c>
      <c r="J2982" s="23">
        <v>453005300017</v>
      </c>
      <c r="K2982">
        <v>910</v>
      </c>
      <c r="L2982" t="s">
        <v>4910</v>
      </c>
      <c r="M2982">
        <v>199502</v>
      </c>
      <c r="O2982">
        <v>0</v>
      </c>
      <c r="P2982" t="s">
        <v>22</v>
      </c>
      <c r="Q2982">
        <v>20310</v>
      </c>
      <c r="S2982">
        <v>0</v>
      </c>
      <c r="V2982" s="22">
        <v>159885.79</v>
      </c>
    </row>
    <row r="2983" spans="1:22" x14ac:dyDescent="0.3">
      <c r="A2983" t="s">
        <v>4909</v>
      </c>
      <c r="E2983" t="s">
        <v>4739</v>
      </c>
      <c r="H2983" t="s">
        <v>3572</v>
      </c>
      <c r="J2983" s="23">
        <v>453005300587</v>
      </c>
      <c r="K2983">
        <v>910</v>
      </c>
      <c r="L2983" t="s">
        <v>4911</v>
      </c>
      <c r="M2983">
        <v>201610</v>
      </c>
      <c r="O2983">
        <v>0</v>
      </c>
      <c r="P2983" t="s">
        <v>22</v>
      </c>
      <c r="Q2983">
        <v>20310</v>
      </c>
      <c r="S2983">
        <v>0</v>
      </c>
      <c r="V2983" s="22">
        <v>7128.05</v>
      </c>
    </row>
    <row r="2984" spans="1:22" x14ac:dyDescent="0.3">
      <c r="A2984" t="s">
        <v>4909</v>
      </c>
      <c r="E2984" t="s">
        <v>4759</v>
      </c>
      <c r="H2984" t="s">
        <v>3572</v>
      </c>
      <c r="J2984" s="23">
        <v>553005300017</v>
      </c>
      <c r="K2984">
        <v>910</v>
      </c>
      <c r="L2984" t="s">
        <v>4912</v>
      </c>
      <c r="M2984">
        <v>199502</v>
      </c>
      <c r="O2984">
        <v>0</v>
      </c>
      <c r="P2984" t="s">
        <v>22</v>
      </c>
      <c r="Q2984" t="s">
        <v>124</v>
      </c>
      <c r="S2984">
        <v>0</v>
      </c>
      <c r="V2984" s="22">
        <v>96596</v>
      </c>
    </row>
    <row r="2985" spans="1:22" x14ac:dyDescent="0.3">
      <c r="A2985" t="s">
        <v>4909</v>
      </c>
      <c r="E2985" t="s">
        <v>4759</v>
      </c>
      <c r="H2985" t="s">
        <v>3572</v>
      </c>
      <c r="J2985" s="23">
        <v>553005300017</v>
      </c>
      <c r="K2985">
        <v>2008</v>
      </c>
      <c r="L2985" t="s">
        <v>4913</v>
      </c>
      <c r="M2985">
        <v>200809</v>
      </c>
      <c r="O2985">
        <v>0</v>
      </c>
      <c r="P2985" t="s">
        <v>22</v>
      </c>
      <c r="Q2985" t="s">
        <v>124</v>
      </c>
      <c r="S2985">
        <v>0</v>
      </c>
      <c r="V2985" s="22">
        <v>77523.94</v>
      </c>
    </row>
    <row r="2986" spans="1:22" x14ac:dyDescent="0.3">
      <c r="A2986" t="s">
        <v>4909</v>
      </c>
      <c r="E2986" t="s">
        <v>4739</v>
      </c>
      <c r="H2986" t="s">
        <v>3572</v>
      </c>
      <c r="J2986" s="23">
        <v>553005300587</v>
      </c>
      <c r="K2986">
        <v>910</v>
      </c>
      <c r="L2986" t="s">
        <v>4914</v>
      </c>
      <c r="M2986">
        <v>201701</v>
      </c>
      <c r="O2986">
        <v>0</v>
      </c>
      <c r="P2986" t="s">
        <v>22</v>
      </c>
      <c r="Q2986" t="s">
        <v>124</v>
      </c>
      <c r="S2986">
        <v>0</v>
      </c>
      <c r="V2986" s="22">
        <v>4313.4399999999996</v>
      </c>
    </row>
    <row r="2987" spans="1:22" x14ac:dyDescent="0.3">
      <c r="A2987" t="s">
        <v>4915</v>
      </c>
      <c r="E2987" t="s">
        <v>4759</v>
      </c>
      <c r="H2987" t="s">
        <v>3572</v>
      </c>
      <c r="J2987" s="23">
        <v>453005300018</v>
      </c>
      <c r="K2987">
        <v>910</v>
      </c>
      <c r="L2987" t="s">
        <v>4916</v>
      </c>
      <c r="M2987">
        <v>199502</v>
      </c>
      <c r="O2987">
        <v>0</v>
      </c>
      <c r="P2987" t="s">
        <v>22</v>
      </c>
      <c r="Q2987">
        <v>20310</v>
      </c>
      <c r="S2987">
        <v>0</v>
      </c>
      <c r="V2987" s="22">
        <v>188462.59</v>
      </c>
    </row>
    <row r="2988" spans="1:22" x14ac:dyDescent="0.3">
      <c r="A2988" t="s">
        <v>4915</v>
      </c>
      <c r="E2988" t="s">
        <v>4739</v>
      </c>
      <c r="H2988" t="s">
        <v>3572</v>
      </c>
      <c r="J2988" s="23">
        <v>453005300588</v>
      </c>
      <c r="K2988">
        <v>910</v>
      </c>
      <c r="L2988" t="s">
        <v>4917</v>
      </c>
      <c r="M2988">
        <v>201610</v>
      </c>
      <c r="O2988">
        <v>0</v>
      </c>
      <c r="P2988" t="s">
        <v>22</v>
      </c>
      <c r="Q2988">
        <v>20310</v>
      </c>
      <c r="S2988">
        <v>0</v>
      </c>
      <c r="V2988" s="22">
        <v>7128.05</v>
      </c>
    </row>
    <row r="2989" spans="1:22" x14ac:dyDescent="0.3">
      <c r="A2989" t="s">
        <v>4915</v>
      </c>
      <c r="E2989" t="s">
        <v>4759</v>
      </c>
      <c r="H2989" t="s">
        <v>3572</v>
      </c>
      <c r="J2989" s="23">
        <v>553005300018</v>
      </c>
      <c r="K2989">
        <v>910</v>
      </c>
      <c r="L2989" t="s">
        <v>4918</v>
      </c>
      <c r="M2989">
        <v>199502</v>
      </c>
      <c r="O2989">
        <v>0</v>
      </c>
      <c r="P2989" t="s">
        <v>22</v>
      </c>
      <c r="Q2989" t="s">
        <v>124</v>
      </c>
      <c r="S2989">
        <v>0</v>
      </c>
      <c r="V2989" s="22">
        <v>113860</v>
      </c>
    </row>
    <row r="2990" spans="1:22" x14ac:dyDescent="0.3">
      <c r="A2990" t="s">
        <v>4915</v>
      </c>
      <c r="E2990" t="s">
        <v>4759</v>
      </c>
      <c r="H2990" t="s">
        <v>3572</v>
      </c>
      <c r="J2990" s="23">
        <v>553005300018</v>
      </c>
      <c r="K2990">
        <v>2008</v>
      </c>
      <c r="L2990" t="s">
        <v>4919</v>
      </c>
      <c r="M2990">
        <v>200809</v>
      </c>
      <c r="O2990">
        <v>0</v>
      </c>
      <c r="P2990" t="s">
        <v>22</v>
      </c>
      <c r="Q2990" t="s">
        <v>124</v>
      </c>
      <c r="S2990">
        <v>0</v>
      </c>
      <c r="V2990" s="22">
        <v>155607.6</v>
      </c>
    </row>
    <row r="2991" spans="1:22" x14ac:dyDescent="0.3">
      <c r="A2991" t="s">
        <v>4915</v>
      </c>
      <c r="E2991" t="s">
        <v>4739</v>
      </c>
      <c r="H2991" t="s">
        <v>3572</v>
      </c>
      <c r="J2991" s="23">
        <v>553005300588</v>
      </c>
      <c r="K2991">
        <v>910</v>
      </c>
      <c r="L2991" t="s">
        <v>4920</v>
      </c>
      <c r="M2991">
        <v>201701</v>
      </c>
      <c r="O2991">
        <v>0</v>
      </c>
      <c r="P2991" t="s">
        <v>22</v>
      </c>
      <c r="Q2991" t="s">
        <v>124</v>
      </c>
      <c r="S2991">
        <v>0</v>
      </c>
      <c r="V2991" s="22">
        <v>4313.4399999999996</v>
      </c>
    </row>
    <row r="2992" spans="1:22" x14ac:dyDescent="0.3">
      <c r="A2992" t="s">
        <v>4921</v>
      </c>
      <c r="E2992" t="s">
        <v>4759</v>
      </c>
      <c r="H2992" t="s">
        <v>3572</v>
      </c>
      <c r="J2992" s="23">
        <v>453005300019</v>
      </c>
      <c r="K2992">
        <v>910</v>
      </c>
      <c r="L2992" t="s">
        <v>4922</v>
      </c>
      <c r="M2992">
        <v>199502</v>
      </c>
      <c r="O2992">
        <v>0</v>
      </c>
      <c r="P2992" t="s">
        <v>22</v>
      </c>
      <c r="Q2992">
        <v>20310</v>
      </c>
      <c r="S2992">
        <v>0</v>
      </c>
      <c r="V2992" s="22">
        <v>188585.65</v>
      </c>
    </row>
    <row r="2993" spans="1:22" x14ac:dyDescent="0.3">
      <c r="A2993" t="s">
        <v>4921</v>
      </c>
      <c r="E2993" t="s">
        <v>4739</v>
      </c>
      <c r="H2993" t="s">
        <v>3572</v>
      </c>
      <c r="J2993" s="23">
        <v>453005300589</v>
      </c>
      <c r="K2993">
        <v>910</v>
      </c>
      <c r="L2993" t="s">
        <v>4923</v>
      </c>
      <c r="M2993">
        <v>201610</v>
      </c>
      <c r="O2993">
        <v>0</v>
      </c>
      <c r="P2993" t="s">
        <v>22</v>
      </c>
      <c r="Q2993">
        <v>20310</v>
      </c>
      <c r="S2993">
        <v>0</v>
      </c>
      <c r="V2993" s="22">
        <v>7637.19</v>
      </c>
    </row>
    <row r="2994" spans="1:22" x14ac:dyDescent="0.3">
      <c r="A2994" t="s">
        <v>4921</v>
      </c>
      <c r="E2994" t="s">
        <v>4759</v>
      </c>
      <c r="H2994" t="s">
        <v>3572</v>
      </c>
      <c r="J2994" s="23">
        <v>553005300019</v>
      </c>
      <c r="K2994">
        <v>910</v>
      </c>
      <c r="L2994" t="s">
        <v>4924</v>
      </c>
      <c r="M2994">
        <v>199502</v>
      </c>
      <c r="O2994">
        <v>0</v>
      </c>
      <c r="P2994" t="s">
        <v>22</v>
      </c>
      <c r="Q2994" t="s">
        <v>124</v>
      </c>
      <c r="S2994">
        <v>0</v>
      </c>
      <c r="V2994" s="22">
        <v>113934</v>
      </c>
    </row>
    <row r="2995" spans="1:22" x14ac:dyDescent="0.3">
      <c r="A2995" t="s">
        <v>4921</v>
      </c>
      <c r="E2995" t="s">
        <v>4759</v>
      </c>
      <c r="H2995" t="s">
        <v>3572</v>
      </c>
      <c r="J2995" s="23">
        <v>553005300019</v>
      </c>
      <c r="K2995">
        <v>2008</v>
      </c>
      <c r="L2995" t="s">
        <v>4925</v>
      </c>
      <c r="M2995">
        <v>200809</v>
      </c>
      <c r="O2995">
        <v>0</v>
      </c>
      <c r="P2995" t="s">
        <v>22</v>
      </c>
      <c r="Q2995" t="s">
        <v>124</v>
      </c>
      <c r="S2995">
        <v>0</v>
      </c>
      <c r="V2995" s="22">
        <v>77523.94</v>
      </c>
    </row>
    <row r="2996" spans="1:22" x14ac:dyDescent="0.3">
      <c r="A2996" t="s">
        <v>4921</v>
      </c>
      <c r="E2996" t="s">
        <v>4739</v>
      </c>
      <c r="H2996" t="s">
        <v>3572</v>
      </c>
      <c r="J2996" s="23">
        <v>553005300589</v>
      </c>
      <c r="K2996">
        <v>910</v>
      </c>
      <c r="L2996" t="s">
        <v>4926</v>
      </c>
      <c r="M2996">
        <v>201701</v>
      </c>
      <c r="O2996">
        <v>0</v>
      </c>
      <c r="P2996" t="s">
        <v>22</v>
      </c>
      <c r="Q2996" t="s">
        <v>124</v>
      </c>
      <c r="S2996">
        <v>0</v>
      </c>
      <c r="V2996" s="22">
        <v>4621.54</v>
      </c>
    </row>
    <row r="2997" spans="1:22" x14ac:dyDescent="0.3">
      <c r="A2997" t="s">
        <v>4927</v>
      </c>
      <c r="E2997" t="s">
        <v>4928</v>
      </c>
      <c r="H2997" t="s">
        <v>3572</v>
      </c>
      <c r="J2997" s="23">
        <v>453005300020</v>
      </c>
      <c r="K2997">
        <v>910</v>
      </c>
      <c r="L2997" t="s">
        <v>4929</v>
      </c>
      <c r="M2997">
        <v>199407</v>
      </c>
      <c r="O2997">
        <v>0</v>
      </c>
      <c r="P2997" t="s">
        <v>22</v>
      </c>
      <c r="Q2997">
        <v>20310</v>
      </c>
      <c r="S2997">
        <v>0</v>
      </c>
      <c r="V2997" s="22">
        <v>177226.22</v>
      </c>
    </row>
    <row r="2998" spans="1:22" x14ac:dyDescent="0.3">
      <c r="A2998" t="s">
        <v>4927</v>
      </c>
      <c r="E2998" t="s">
        <v>4928</v>
      </c>
      <c r="H2998" t="s">
        <v>3572</v>
      </c>
      <c r="J2998" s="23">
        <v>553005300020</v>
      </c>
      <c r="K2998">
        <v>910</v>
      </c>
      <c r="L2998" t="s">
        <v>4930</v>
      </c>
      <c r="M2998">
        <v>199407</v>
      </c>
      <c r="O2998">
        <v>0</v>
      </c>
      <c r="P2998" t="s">
        <v>22</v>
      </c>
      <c r="Q2998" t="s">
        <v>124</v>
      </c>
      <c r="S2998">
        <v>0</v>
      </c>
      <c r="V2998" s="22">
        <v>107071</v>
      </c>
    </row>
    <row r="2999" spans="1:22" x14ac:dyDescent="0.3">
      <c r="A2999" t="s">
        <v>4927</v>
      </c>
      <c r="E2999" t="s">
        <v>4928</v>
      </c>
      <c r="H2999" t="s">
        <v>3572</v>
      </c>
      <c r="J2999" s="23">
        <v>553005300020</v>
      </c>
      <c r="K2999">
        <v>2008</v>
      </c>
      <c r="L2999" t="s">
        <v>4931</v>
      </c>
      <c r="M2999">
        <v>200809</v>
      </c>
      <c r="O2999">
        <v>0</v>
      </c>
      <c r="P2999" t="s">
        <v>22</v>
      </c>
      <c r="Q2999" t="s">
        <v>124</v>
      </c>
      <c r="S2999">
        <v>0</v>
      </c>
      <c r="V2999" s="22">
        <v>77523.929999999993</v>
      </c>
    </row>
    <row r="3000" spans="1:22" x14ac:dyDescent="0.3">
      <c r="A3000" t="s">
        <v>4932</v>
      </c>
      <c r="E3000" t="s">
        <v>4739</v>
      </c>
      <c r="H3000" t="s">
        <v>3572</v>
      </c>
      <c r="J3000" s="23">
        <v>453005300021</v>
      </c>
      <c r="K3000">
        <v>910</v>
      </c>
      <c r="L3000" t="s">
        <v>4933</v>
      </c>
      <c r="M3000">
        <v>199502</v>
      </c>
      <c r="O3000">
        <v>0</v>
      </c>
      <c r="P3000" t="s">
        <v>22</v>
      </c>
      <c r="Q3000">
        <v>20310</v>
      </c>
      <c r="S3000">
        <v>0</v>
      </c>
      <c r="V3000" s="22">
        <v>186525.48</v>
      </c>
    </row>
    <row r="3001" spans="1:22" x14ac:dyDescent="0.3">
      <c r="A3001" t="s">
        <v>4932</v>
      </c>
      <c r="E3001" t="s">
        <v>4739</v>
      </c>
      <c r="H3001" t="s">
        <v>3572</v>
      </c>
      <c r="J3001" s="23">
        <v>553005300021</v>
      </c>
      <c r="K3001">
        <v>910</v>
      </c>
      <c r="L3001" t="s">
        <v>4934</v>
      </c>
      <c r="M3001">
        <v>199502</v>
      </c>
      <c r="O3001">
        <v>0</v>
      </c>
      <c r="P3001" t="s">
        <v>22</v>
      </c>
      <c r="Q3001" t="s">
        <v>124</v>
      </c>
      <c r="S3001">
        <v>0</v>
      </c>
      <c r="V3001" s="22">
        <v>112690</v>
      </c>
    </row>
    <row r="3002" spans="1:22" x14ac:dyDescent="0.3">
      <c r="A3002" t="s">
        <v>4932</v>
      </c>
      <c r="E3002" t="s">
        <v>4759</v>
      </c>
      <c r="H3002" t="s">
        <v>3572</v>
      </c>
      <c r="J3002" s="23">
        <v>553005300021</v>
      </c>
      <c r="K3002">
        <v>2008</v>
      </c>
      <c r="L3002" t="s">
        <v>4935</v>
      </c>
      <c r="M3002">
        <v>200809</v>
      </c>
      <c r="O3002">
        <v>0</v>
      </c>
      <c r="P3002" t="s">
        <v>22</v>
      </c>
      <c r="Q3002" t="s">
        <v>124</v>
      </c>
      <c r="S3002">
        <v>0</v>
      </c>
      <c r="V3002" s="22">
        <v>77523.929999999993</v>
      </c>
    </row>
    <row r="3003" spans="1:22" x14ac:dyDescent="0.3">
      <c r="A3003" t="s">
        <v>4936</v>
      </c>
      <c r="E3003" t="s">
        <v>4759</v>
      </c>
      <c r="H3003" t="s">
        <v>3572</v>
      </c>
      <c r="J3003" s="23">
        <v>453005300021</v>
      </c>
      <c r="K3003">
        <v>670</v>
      </c>
      <c r="L3003" t="s">
        <v>4937</v>
      </c>
      <c r="M3003">
        <v>199612</v>
      </c>
      <c r="O3003">
        <v>0</v>
      </c>
      <c r="P3003" t="s">
        <v>22</v>
      </c>
      <c r="Q3003">
        <v>20310</v>
      </c>
      <c r="S3003">
        <v>0</v>
      </c>
      <c r="V3003" s="22">
        <v>3928.45</v>
      </c>
    </row>
    <row r="3004" spans="1:22" x14ac:dyDescent="0.3">
      <c r="A3004" t="s">
        <v>4936</v>
      </c>
      <c r="E3004" t="s">
        <v>4759</v>
      </c>
      <c r="H3004" t="s">
        <v>3572</v>
      </c>
      <c r="J3004" s="23">
        <v>553005300021</v>
      </c>
      <c r="K3004">
        <v>670</v>
      </c>
      <c r="L3004" t="s">
        <v>4938</v>
      </c>
      <c r="M3004">
        <v>199612</v>
      </c>
      <c r="O3004">
        <v>0</v>
      </c>
      <c r="P3004" t="s">
        <v>22</v>
      </c>
      <c r="Q3004" t="s">
        <v>124</v>
      </c>
      <c r="S3004">
        <v>0</v>
      </c>
      <c r="V3004" s="22">
        <v>2374</v>
      </c>
    </row>
    <row r="3005" spans="1:22" x14ac:dyDescent="0.3">
      <c r="A3005" t="s">
        <v>4939</v>
      </c>
      <c r="E3005" t="s">
        <v>4759</v>
      </c>
      <c r="H3005" t="s">
        <v>3572</v>
      </c>
      <c r="J3005" s="23">
        <v>453005300022</v>
      </c>
      <c r="K3005">
        <v>910</v>
      </c>
      <c r="L3005" t="s">
        <v>4940</v>
      </c>
      <c r="M3005">
        <v>199502</v>
      </c>
      <c r="O3005">
        <v>0</v>
      </c>
      <c r="P3005" t="s">
        <v>22</v>
      </c>
      <c r="Q3005">
        <v>20310</v>
      </c>
      <c r="S3005">
        <v>0</v>
      </c>
      <c r="V3005" s="22">
        <v>167409.09</v>
      </c>
    </row>
    <row r="3006" spans="1:22" x14ac:dyDescent="0.3">
      <c r="A3006" t="s">
        <v>4939</v>
      </c>
      <c r="E3006" t="s">
        <v>4739</v>
      </c>
      <c r="H3006" t="s">
        <v>3572</v>
      </c>
      <c r="J3006" s="23">
        <v>453005300590</v>
      </c>
      <c r="K3006">
        <v>910</v>
      </c>
      <c r="L3006" t="s">
        <v>4941</v>
      </c>
      <c r="M3006">
        <v>201610</v>
      </c>
      <c r="O3006">
        <v>0</v>
      </c>
      <c r="P3006" t="s">
        <v>22</v>
      </c>
      <c r="Q3006">
        <v>20310</v>
      </c>
      <c r="S3006">
        <v>0</v>
      </c>
      <c r="V3006" s="22">
        <v>7637.16</v>
      </c>
    </row>
    <row r="3007" spans="1:22" x14ac:dyDescent="0.3">
      <c r="A3007" t="s">
        <v>4939</v>
      </c>
      <c r="E3007" t="s">
        <v>4759</v>
      </c>
      <c r="H3007" t="s">
        <v>3572</v>
      </c>
      <c r="J3007" s="23">
        <v>453005300637</v>
      </c>
      <c r="K3007">
        <v>910</v>
      </c>
      <c r="L3007" t="s">
        <v>4942</v>
      </c>
      <c r="M3007">
        <v>201712</v>
      </c>
      <c r="O3007">
        <v>0</v>
      </c>
      <c r="P3007" t="s">
        <v>22</v>
      </c>
      <c r="Q3007">
        <v>20310</v>
      </c>
      <c r="S3007">
        <v>0</v>
      </c>
      <c r="V3007" s="22">
        <v>74506.740000000005</v>
      </c>
    </row>
    <row r="3008" spans="1:22" x14ac:dyDescent="0.3">
      <c r="A3008" t="s">
        <v>4939</v>
      </c>
      <c r="E3008" t="s">
        <v>4759</v>
      </c>
      <c r="H3008" t="s">
        <v>3572</v>
      </c>
      <c r="J3008" s="23">
        <v>553005300022</v>
      </c>
      <c r="K3008">
        <v>910</v>
      </c>
      <c r="L3008" t="s">
        <v>4943</v>
      </c>
      <c r="M3008">
        <v>199502</v>
      </c>
      <c r="O3008">
        <v>0</v>
      </c>
      <c r="P3008" t="s">
        <v>22</v>
      </c>
      <c r="Q3008" t="s">
        <v>124</v>
      </c>
      <c r="S3008">
        <v>0</v>
      </c>
      <c r="V3008" s="22">
        <v>101141</v>
      </c>
    </row>
    <row r="3009" spans="1:22" x14ac:dyDescent="0.3">
      <c r="A3009" t="s">
        <v>4939</v>
      </c>
      <c r="E3009" t="s">
        <v>4759</v>
      </c>
      <c r="H3009" t="s">
        <v>3572</v>
      </c>
      <c r="J3009" s="23">
        <v>553005300022</v>
      </c>
      <c r="K3009">
        <v>2008</v>
      </c>
      <c r="L3009" t="s">
        <v>4944</v>
      </c>
      <c r="M3009">
        <v>200809</v>
      </c>
      <c r="O3009">
        <v>0</v>
      </c>
      <c r="P3009" t="s">
        <v>22</v>
      </c>
      <c r="Q3009" t="s">
        <v>124</v>
      </c>
      <c r="S3009">
        <v>0</v>
      </c>
      <c r="V3009" s="22">
        <v>77523.929999999993</v>
      </c>
    </row>
    <row r="3010" spans="1:22" x14ac:dyDescent="0.3">
      <c r="A3010" t="s">
        <v>4939</v>
      </c>
      <c r="E3010" t="s">
        <v>4739</v>
      </c>
      <c r="H3010" t="s">
        <v>3572</v>
      </c>
      <c r="J3010" s="23">
        <v>553005300590</v>
      </c>
      <c r="K3010">
        <v>910</v>
      </c>
      <c r="L3010" t="s">
        <v>4945</v>
      </c>
      <c r="M3010">
        <v>201701</v>
      </c>
      <c r="O3010">
        <v>0</v>
      </c>
      <c r="P3010" t="s">
        <v>22</v>
      </c>
      <c r="Q3010" t="s">
        <v>124</v>
      </c>
      <c r="S3010">
        <v>0</v>
      </c>
      <c r="V3010" s="22">
        <v>4621.5200000000004</v>
      </c>
    </row>
    <row r="3011" spans="1:22" x14ac:dyDescent="0.3">
      <c r="A3011" t="s">
        <v>4939</v>
      </c>
      <c r="E3011" t="s">
        <v>4759</v>
      </c>
      <c r="H3011" t="s">
        <v>3572</v>
      </c>
      <c r="J3011" s="23">
        <v>553005300637</v>
      </c>
      <c r="K3011">
        <v>910</v>
      </c>
      <c r="L3011" t="s">
        <v>4946</v>
      </c>
      <c r="M3011">
        <v>201712</v>
      </c>
      <c r="O3011">
        <v>0</v>
      </c>
      <c r="P3011" t="s">
        <v>22</v>
      </c>
      <c r="Q3011" t="s">
        <v>124</v>
      </c>
      <c r="S3011">
        <v>0</v>
      </c>
      <c r="V3011" s="22">
        <v>44183</v>
      </c>
    </row>
    <row r="3012" spans="1:22" x14ac:dyDescent="0.3">
      <c r="A3012" t="s">
        <v>4947</v>
      </c>
      <c r="E3012" t="s">
        <v>4759</v>
      </c>
      <c r="H3012" t="s">
        <v>3572</v>
      </c>
      <c r="J3012" s="23">
        <v>453005300023</v>
      </c>
      <c r="K3012">
        <v>910</v>
      </c>
      <c r="L3012" t="s">
        <v>4948</v>
      </c>
      <c r="M3012">
        <v>199207</v>
      </c>
      <c r="O3012">
        <v>0</v>
      </c>
      <c r="P3012" t="s">
        <v>22</v>
      </c>
      <c r="Q3012">
        <v>20310</v>
      </c>
      <c r="S3012">
        <v>0</v>
      </c>
      <c r="V3012" s="22">
        <v>256073.05</v>
      </c>
    </row>
    <row r="3013" spans="1:22" x14ac:dyDescent="0.3">
      <c r="A3013" t="s">
        <v>4947</v>
      </c>
      <c r="E3013" t="s">
        <v>4759</v>
      </c>
      <c r="H3013" t="s">
        <v>3572</v>
      </c>
      <c r="J3013" s="23">
        <v>553005300023</v>
      </c>
      <c r="K3013">
        <v>910</v>
      </c>
      <c r="L3013" t="s">
        <v>4949</v>
      </c>
      <c r="M3013">
        <v>199207</v>
      </c>
      <c r="O3013">
        <v>0</v>
      </c>
      <c r="P3013" t="s">
        <v>22</v>
      </c>
      <c r="Q3013" t="s">
        <v>124</v>
      </c>
      <c r="S3013">
        <v>0</v>
      </c>
      <c r="V3013" s="22">
        <v>154707</v>
      </c>
    </row>
    <row r="3014" spans="1:22" x14ac:dyDescent="0.3">
      <c r="A3014" t="s">
        <v>4947</v>
      </c>
      <c r="E3014" t="s">
        <v>4759</v>
      </c>
      <c r="H3014" t="s">
        <v>3572</v>
      </c>
      <c r="J3014" s="23">
        <v>553005300023</v>
      </c>
      <c r="K3014">
        <v>2008</v>
      </c>
      <c r="L3014" t="s">
        <v>4950</v>
      </c>
      <c r="M3014">
        <v>200809</v>
      </c>
      <c r="O3014">
        <v>0</v>
      </c>
      <c r="P3014" t="s">
        <v>22</v>
      </c>
      <c r="Q3014" t="s">
        <v>124</v>
      </c>
      <c r="S3014">
        <v>0</v>
      </c>
      <c r="V3014" s="22">
        <v>77523.839999999997</v>
      </c>
    </row>
    <row r="3015" spans="1:22" x14ac:dyDescent="0.3">
      <c r="A3015" t="s">
        <v>4951</v>
      </c>
      <c r="E3015" t="s">
        <v>4759</v>
      </c>
      <c r="H3015" t="s">
        <v>3572</v>
      </c>
      <c r="J3015" s="23">
        <v>453005300023</v>
      </c>
      <c r="K3015">
        <v>270</v>
      </c>
      <c r="L3015" t="s">
        <v>4952</v>
      </c>
      <c r="M3015">
        <v>198903</v>
      </c>
      <c r="O3015">
        <v>0</v>
      </c>
      <c r="P3015" t="s">
        <v>22</v>
      </c>
      <c r="Q3015">
        <v>20310</v>
      </c>
      <c r="S3015">
        <v>0</v>
      </c>
      <c r="V3015" s="22">
        <v>21361.94</v>
      </c>
    </row>
    <row r="3016" spans="1:22" x14ac:dyDescent="0.3">
      <c r="A3016" t="s">
        <v>4951</v>
      </c>
      <c r="E3016" t="s">
        <v>4759</v>
      </c>
      <c r="H3016" t="s">
        <v>3572</v>
      </c>
      <c r="J3016" s="23">
        <v>553005300023</v>
      </c>
      <c r="K3016">
        <v>270</v>
      </c>
      <c r="L3016" t="s">
        <v>4953</v>
      </c>
      <c r="M3016">
        <v>198903</v>
      </c>
      <c r="O3016">
        <v>0</v>
      </c>
      <c r="P3016" t="s">
        <v>22</v>
      </c>
      <c r="Q3016" t="s">
        <v>124</v>
      </c>
      <c r="S3016">
        <v>0</v>
      </c>
      <c r="V3016" s="22">
        <v>12906</v>
      </c>
    </row>
    <row r="3017" spans="1:22" x14ac:dyDescent="0.3">
      <c r="A3017" t="s">
        <v>4954</v>
      </c>
      <c r="E3017" t="s">
        <v>4759</v>
      </c>
      <c r="H3017" t="s">
        <v>3572</v>
      </c>
      <c r="J3017" s="23">
        <v>453005300023</v>
      </c>
      <c r="K3017">
        <v>670</v>
      </c>
      <c r="L3017" t="s">
        <v>4955</v>
      </c>
      <c r="M3017">
        <v>199303</v>
      </c>
      <c r="O3017">
        <v>0</v>
      </c>
      <c r="P3017" t="s">
        <v>22</v>
      </c>
      <c r="Q3017">
        <v>20310</v>
      </c>
      <c r="S3017">
        <v>0</v>
      </c>
      <c r="V3017" s="22">
        <v>2958.37</v>
      </c>
    </row>
    <row r="3018" spans="1:22" x14ac:dyDescent="0.3">
      <c r="A3018" t="s">
        <v>4954</v>
      </c>
      <c r="E3018" t="s">
        <v>4759</v>
      </c>
      <c r="H3018" t="s">
        <v>3572</v>
      </c>
      <c r="J3018" s="23">
        <v>553005300023</v>
      </c>
      <c r="K3018">
        <v>670</v>
      </c>
      <c r="L3018" t="s">
        <v>4956</v>
      </c>
      <c r="M3018">
        <v>199303</v>
      </c>
      <c r="O3018">
        <v>0</v>
      </c>
      <c r="P3018" t="s">
        <v>22</v>
      </c>
      <c r="Q3018" t="s">
        <v>124</v>
      </c>
      <c r="S3018">
        <v>0</v>
      </c>
      <c r="V3018" s="22">
        <v>1788</v>
      </c>
    </row>
    <row r="3019" spans="1:22" x14ac:dyDescent="0.3">
      <c r="A3019" t="s">
        <v>4957</v>
      </c>
      <c r="E3019" t="s">
        <v>4895</v>
      </c>
      <c r="H3019" t="s">
        <v>3572</v>
      </c>
      <c r="J3019" s="23">
        <v>453005300004</v>
      </c>
      <c r="K3019">
        <v>84</v>
      </c>
      <c r="L3019" t="s">
        <v>4958</v>
      </c>
      <c r="M3019">
        <v>200112</v>
      </c>
      <c r="O3019">
        <v>0</v>
      </c>
      <c r="P3019" t="s">
        <v>22</v>
      </c>
      <c r="Q3019">
        <v>20310</v>
      </c>
      <c r="S3019">
        <v>0</v>
      </c>
      <c r="V3019" s="22">
        <v>1625.77</v>
      </c>
    </row>
    <row r="3020" spans="1:22" x14ac:dyDescent="0.3">
      <c r="A3020" t="s">
        <v>4959</v>
      </c>
      <c r="E3020" t="s">
        <v>4895</v>
      </c>
      <c r="H3020" t="s">
        <v>3572</v>
      </c>
      <c r="J3020" s="23">
        <v>453005300004</v>
      </c>
      <c r="K3020">
        <v>780</v>
      </c>
      <c r="L3020" t="s">
        <v>4960</v>
      </c>
      <c r="M3020">
        <v>200112</v>
      </c>
      <c r="O3020">
        <v>0</v>
      </c>
      <c r="P3020" t="s">
        <v>22</v>
      </c>
      <c r="Q3020">
        <v>20310</v>
      </c>
      <c r="S3020">
        <v>0</v>
      </c>
      <c r="V3020" s="22">
        <v>2635.95</v>
      </c>
    </row>
    <row r="3021" spans="1:22" x14ac:dyDescent="0.3">
      <c r="A3021" t="s">
        <v>4959</v>
      </c>
      <c r="E3021" t="s">
        <v>4895</v>
      </c>
      <c r="H3021" t="s">
        <v>3572</v>
      </c>
      <c r="J3021" s="23">
        <v>553005300004</v>
      </c>
      <c r="K3021">
        <v>780</v>
      </c>
      <c r="L3021" t="s">
        <v>4961</v>
      </c>
      <c r="M3021">
        <v>200112</v>
      </c>
      <c r="O3021">
        <v>0</v>
      </c>
      <c r="P3021" t="s">
        <v>22</v>
      </c>
      <c r="Q3021" t="s">
        <v>124</v>
      </c>
      <c r="S3021">
        <v>0</v>
      </c>
      <c r="V3021" s="22">
        <v>1592</v>
      </c>
    </row>
    <row r="3022" spans="1:22" x14ac:dyDescent="0.3">
      <c r="A3022" t="s">
        <v>4962</v>
      </c>
      <c r="E3022" t="s">
        <v>4895</v>
      </c>
      <c r="H3022" t="s">
        <v>3572</v>
      </c>
      <c r="J3022" s="23">
        <v>453005300008</v>
      </c>
      <c r="K3022">
        <v>270</v>
      </c>
      <c r="L3022" t="s">
        <v>4963</v>
      </c>
      <c r="M3022">
        <v>199302</v>
      </c>
      <c r="O3022">
        <v>0</v>
      </c>
      <c r="P3022" t="s">
        <v>22</v>
      </c>
      <c r="Q3022">
        <v>20310</v>
      </c>
      <c r="S3022">
        <v>0</v>
      </c>
      <c r="V3022" s="22">
        <v>4163.82</v>
      </c>
    </row>
    <row r="3023" spans="1:22" x14ac:dyDescent="0.3">
      <c r="A3023" t="s">
        <v>4962</v>
      </c>
      <c r="E3023" t="s">
        <v>4895</v>
      </c>
      <c r="H3023" t="s">
        <v>3572</v>
      </c>
      <c r="J3023" s="23">
        <v>553005300008</v>
      </c>
      <c r="K3023">
        <v>270</v>
      </c>
      <c r="L3023" t="s">
        <v>4964</v>
      </c>
      <c r="M3023">
        <v>199302</v>
      </c>
      <c r="O3023">
        <v>0</v>
      </c>
      <c r="P3023" t="s">
        <v>22</v>
      </c>
      <c r="Q3023" t="s">
        <v>124</v>
      </c>
      <c r="S3023">
        <v>0</v>
      </c>
      <c r="V3023" s="22">
        <v>2515</v>
      </c>
    </row>
    <row r="3024" spans="1:22" x14ac:dyDescent="0.3">
      <c r="A3024" t="s">
        <v>4965</v>
      </c>
      <c r="E3024" t="s">
        <v>4895</v>
      </c>
      <c r="H3024" t="s">
        <v>3572</v>
      </c>
      <c r="J3024" s="23">
        <v>453005300008</v>
      </c>
      <c r="K3024">
        <v>670</v>
      </c>
      <c r="L3024" t="s">
        <v>4966</v>
      </c>
      <c r="M3024">
        <v>199302</v>
      </c>
      <c r="O3024">
        <v>0</v>
      </c>
      <c r="P3024" t="s">
        <v>22</v>
      </c>
      <c r="Q3024">
        <v>20310</v>
      </c>
      <c r="S3024">
        <v>0</v>
      </c>
      <c r="V3024" s="22">
        <v>1852.54</v>
      </c>
    </row>
    <row r="3025" spans="1:22" x14ac:dyDescent="0.3">
      <c r="A3025" t="s">
        <v>4965</v>
      </c>
      <c r="E3025" t="s">
        <v>4895</v>
      </c>
      <c r="H3025" t="s">
        <v>3572</v>
      </c>
      <c r="J3025" s="23">
        <v>553005300008</v>
      </c>
      <c r="K3025">
        <v>670</v>
      </c>
      <c r="L3025" t="s">
        <v>4967</v>
      </c>
      <c r="M3025">
        <v>199302</v>
      </c>
      <c r="O3025">
        <v>0</v>
      </c>
      <c r="P3025" t="s">
        <v>22</v>
      </c>
      <c r="Q3025" t="s">
        <v>124</v>
      </c>
      <c r="S3025">
        <v>0</v>
      </c>
      <c r="V3025" s="22">
        <v>1119</v>
      </c>
    </row>
    <row r="3026" spans="1:22" x14ac:dyDescent="0.3">
      <c r="A3026" t="s">
        <v>4968</v>
      </c>
      <c r="E3026" t="s">
        <v>4969</v>
      </c>
      <c r="H3026" t="s">
        <v>3572</v>
      </c>
      <c r="J3026" s="23">
        <v>457005300197</v>
      </c>
      <c r="K3026">
        <v>615</v>
      </c>
      <c r="L3026" t="s">
        <v>4970</v>
      </c>
      <c r="M3026">
        <v>201712</v>
      </c>
      <c r="O3026">
        <v>0</v>
      </c>
      <c r="P3026" t="s">
        <v>22</v>
      </c>
      <c r="Q3026">
        <v>20310</v>
      </c>
      <c r="S3026">
        <v>0</v>
      </c>
      <c r="V3026" s="22">
        <v>81877.91</v>
      </c>
    </row>
    <row r="3027" spans="1:22" x14ac:dyDescent="0.3">
      <c r="A3027" t="s">
        <v>4968</v>
      </c>
      <c r="E3027" t="s">
        <v>4969</v>
      </c>
      <c r="H3027" t="s">
        <v>3572</v>
      </c>
      <c r="J3027" s="23">
        <v>557005300197</v>
      </c>
      <c r="K3027">
        <v>615</v>
      </c>
      <c r="L3027" t="s">
        <v>4971</v>
      </c>
      <c r="M3027">
        <v>201712</v>
      </c>
      <c r="O3027">
        <v>0</v>
      </c>
      <c r="P3027" t="s">
        <v>22</v>
      </c>
      <c r="Q3027" t="s">
        <v>124</v>
      </c>
      <c r="S3027">
        <v>0</v>
      </c>
      <c r="V3027" s="22">
        <v>48371.85</v>
      </c>
    </row>
    <row r="3028" spans="1:22" x14ac:dyDescent="0.3">
      <c r="A3028" t="s">
        <v>4972</v>
      </c>
      <c r="E3028" t="s">
        <v>4739</v>
      </c>
      <c r="H3028" t="s">
        <v>3572</v>
      </c>
      <c r="J3028" s="23">
        <v>456005300075</v>
      </c>
      <c r="K3028">
        <v>780</v>
      </c>
      <c r="L3028" t="s">
        <v>4973</v>
      </c>
      <c r="M3028">
        <v>200901</v>
      </c>
      <c r="O3028">
        <v>0</v>
      </c>
      <c r="P3028" t="s">
        <v>22</v>
      </c>
      <c r="Q3028">
        <v>20310</v>
      </c>
      <c r="S3028">
        <v>0</v>
      </c>
      <c r="U3028" t="s">
        <v>132</v>
      </c>
      <c r="V3028" s="22">
        <v>8256.98</v>
      </c>
    </row>
    <row r="3029" spans="1:22" x14ac:dyDescent="0.3">
      <c r="A3029" t="s">
        <v>4972</v>
      </c>
      <c r="E3029" t="s">
        <v>3744</v>
      </c>
      <c r="H3029" t="s">
        <v>3572</v>
      </c>
      <c r="J3029" s="23">
        <v>556005300075</v>
      </c>
      <c r="K3029">
        <v>780</v>
      </c>
      <c r="L3029" t="s">
        <v>4974</v>
      </c>
      <c r="M3029">
        <v>200901</v>
      </c>
      <c r="O3029">
        <v>0</v>
      </c>
      <c r="P3029" t="s">
        <v>22</v>
      </c>
      <c r="Q3029" t="s">
        <v>124</v>
      </c>
      <c r="S3029">
        <v>0</v>
      </c>
      <c r="U3029" t="s">
        <v>132</v>
      </c>
      <c r="V3029" s="22">
        <v>11206.02</v>
      </c>
    </row>
    <row r="3030" spans="1:22" x14ac:dyDescent="0.3">
      <c r="A3030" t="s">
        <v>4975</v>
      </c>
      <c r="H3030" t="s">
        <v>3572</v>
      </c>
      <c r="J3030" s="23">
        <v>556005300115</v>
      </c>
      <c r="K3030">
        <v>210</v>
      </c>
      <c r="L3030" t="s">
        <v>4976</v>
      </c>
      <c r="M3030">
        <v>201212</v>
      </c>
      <c r="O3030">
        <v>0</v>
      </c>
      <c r="P3030" t="s">
        <v>22</v>
      </c>
      <c r="Q3030" t="s">
        <v>124</v>
      </c>
      <c r="S3030">
        <v>0</v>
      </c>
      <c r="U3030" t="s">
        <v>132</v>
      </c>
      <c r="V3030" s="22">
        <v>69693.350000000006</v>
      </c>
    </row>
    <row r="3031" spans="1:22" x14ac:dyDescent="0.3">
      <c r="A3031" t="s">
        <v>4977</v>
      </c>
      <c r="H3031" t="s">
        <v>3572</v>
      </c>
      <c r="J3031" s="23">
        <v>456005300115</v>
      </c>
      <c r="K3031">
        <v>210</v>
      </c>
      <c r="L3031" t="s">
        <v>4978</v>
      </c>
      <c r="M3031">
        <v>201212</v>
      </c>
      <c r="O3031">
        <v>0</v>
      </c>
      <c r="P3031" t="s">
        <v>22</v>
      </c>
      <c r="Q3031">
        <v>20310</v>
      </c>
      <c r="S3031">
        <v>0</v>
      </c>
      <c r="U3031" t="s">
        <v>132</v>
      </c>
      <c r="V3031" s="22">
        <v>36062.870000000003</v>
      </c>
    </row>
    <row r="3032" spans="1:22" x14ac:dyDescent="0.3">
      <c r="A3032" t="s">
        <v>4979</v>
      </c>
      <c r="E3032" t="s">
        <v>4759</v>
      </c>
      <c r="H3032" t="s">
        <v>3572</v>
      </c>
      <c r="J3032" s="23">
        <v>450005300026</v>
      </c>
      <c r="K3032">
        <v>1993</v>
      </c>
      <c r="L3032" t="s">
        <v>4980</v>
      </c>
      <c r="M3032">
        <v>199207</v>
      </c>
      <c r="O3032">
        <v>0</v>
      </c>
      <c r="P3032" t="s">
        <v>22</v>
      </c>
      <c r="Q3032">
        <v>20310</v>
      </c>
      <c r="S3032">
        <v>0</v>
      </c>
      <c r="V3032" s="22">
        <v>15451.72</v>
      </c>
    </row>
    <row r="3033" spans="1:22" x14ac:dyDescent="0.3">
      <c r="A3033" t="s">
        <v>4979</v>
      </c>
      <c r="E3033" t="s">
        <v>4759</v>
      </c>
      <c r="H3033" t="s">
        <v>3572</v>
      </c>
      <c r="J3033" s="23">
        <v>450005300036</v>
      </c>
      <c r="K3033">
        <v>2002</v>
      </c>
      <c r="L3033" t="s">
        <v>4981</v>
      </c>
      <c r="M3033">
        <v>200209</v>
      </c>
      <c r="O3033">
        <v>0</v>
      </c>
      <c r="P3033" t="s">
        <v>22</v>
      </c>
      <c r="Q3033">
        <v>20310</v>
      </c>
      <c r="S3033">
        <v>0</v>
      </c>
      <c r="V3033" s="22">
        <v>13553.32</v>
      </c>
    </row>
    <row r="3034" spans="1:22" x14ac:dyDescent="0.3">
      <c r="A3034" t="s">
        <v>4979</v>
      </c>
      <c r="E3034" t="s">
        <v>4759</v>
      </c>
      <c r="H3034" t="s">
        <v>3572</v>
      </c>
      <c r="J3034" s="23">
        <v>550005300026</v>
      </c>
      <c r="K3034">
        <v>1993</v>
      </c>
      <c r="L3034" t="s">
        <v>4982</v>
      </c>
      <c r="M3034">
        <v>199207</v>
      </c>
      <c r="O3034">
        <v>0</v>
      </c>
      <c r="P3034" t="s">
        <v>22</v>
      </c>
      <c r="Q3034" t="s">
        <v>124</v>
      </c>
      <c r="S3034">
        <v>0</v>
      </c>
      <c r="V3034" s="22">
        <v>9335</v>
      </c>
    </row>
    <row r="3035" spans="1:22" x14ac:dyDescent="0.3">
      <c r="A3035" t="s">
        <v>4979</v>
      </c>
      <c r="E3035" t="s">
        <v>4759</v>
      </c>
      <c r="H3035" t="s">
        <v>3572</v>
      </c>
      <c r="J3035" s="23">
        <v>550005300036</v>
      </c>
      <c r="K3035">
        <v>2002</v>
      </c>
      <c r="L3035" t="s">
        <v>4983</v>
      </c>
      <c r="M3035">
        <v>200209</v>
      </c>
      <c r="O3035">
        <v>0</v>
      </c>
      <c r="P3035" t="s">
        <v>22</v>
      </c>
      <c r="Q3035" t="s">
        <v>124</v>
      </c>
      <c r="S3035">
        <v>0</v>
      </c>
      <c r="V3035" s="22">
        <v>8188</v>
      </c>
    </row>
    <row r="3036" spans="1:22" x14ac:dyDescent="0.3">
      <c r="A3036" t="s">
        <v>4984</v>
      </c>
      <c r="E3036" t="s">
        <v>4739</v>
      </c>
      <c r="J3036" s="23">
        <v>458005300001</v>
      </c>
      <c r="K3036">
        <v>1078</v>
      </c>
      <c r="L3036" t="s">
        <v>4985</v>
      </c>
      <c r="M3036">
        <v>197803</v>
      </c>
      <c r="O3036">
        <v>0</v>
      </c>
      <c r="P3036" t="s">
        <v>22</v>
      </c>
      <c r="Q3036">
        <v>20310</v>
      </c>
      <c r="S3036">
        <v>0</v>
      </c>
      <c r="V3036" s="22">
        <v>84652.12</v>
      </c>
    </row>
    <row r="3037" spans="1:22" x14ac:dyDescent="0.3">
      <c r="A3037" t="s">
        <v>4984</v>
      </c>
      <c r="E3037" t="s">
        <v>4739</v>
      </c>
      <c r="J3037" s="23">
        <v>558005300001</v>
      </c>
      <c r="K3037">
        <v>1078</v>
      </c>
      <c r="L3037" t="s">
        <v>4986</v>
      </c>
      <c r="M3037">
        <v>197803</v>
      </c>
      <c r="O3037">
        <v>0</v>
      </c>
      <c r="P3037" t="s">
        <v>22</v>
      </c>
      <c r="Q3037" t="s">
        <v>124</v>
      </c>
      <c r="S3037">
        <v>0</v>
      </c>
      <c r="V3037" s="22">
        <v>51142</v>
      </c>
    </row>
    <row r="3038" spans="1:22" x14ac:dyDescent="0.3">
      <c r="A3038" t="s">
        <v>4987</v>
      </c>
      <c r="E3038" t="s">
        <v>4739</v>
      </c>
      <c r="H3038" t="s">
        <v>3572</v>
      </c>
      <c r="J3038" s="23">
        <v>455005301600</v>
      </c>
      <c r="K3038">
        <v>1088</v>
      </c>
      <c r="L3038" t="s">
        <v>4988</v>
      </c>
      <c r="M3038">
        <v>198709</v>
      </c>
      <c r="O3038">
        <v>0</v>
      </c>
      <c r="P3038" t="s">
        <v>22</v>
      </c>
      <c r="Q3038">
        <v>20310</v>
      </c>
      <c r="S3038">
        <v>333</v>
      </c>
      <c r="U3038" t="s">
        <v>159</v>
      </c>
      <c r="V3038" s="22">
        <v>131060.74</v>
      </c>
    </row>
    <row r="3039" spans="1:22" x14ac:dyDescent="0.3">
      <c r="A3039" t="s">
        <v>4987</v>
      </c>
      <c r="E3039" t="s">
        <v>4739</v>
      </c>
      <c r="H3039" t="s">
        <v>3572</v>
      </c>
      <c r="J3039" s="23">
        <v>555005301600</v>
      </c>
      <c r="K3039">
        <v>1088</v>
      </c>
      <c r="L3039" t="s">
        <v>4989</v>
      </c>
      <c r="M3039">
        <v>198709</v>
      </c>
      <c r="O3039">
        <v>0</v>
      </c>
      <c r="P3039" t="s">
        <v>22</v>
      </c>
      <c r="Q3039" t="s">
        <v>124</v>
      </c>
      <c r="S3039">
        <v>333</v>
      </c>
      <c r="U3039" t="s">
        <v>159</v>
      </c>
      <c r="V3039" s="22">
        <v>79180</v>
      </c>
    </row>
    <row r="3040" spans="1:22" x14ac:dyDescent="0.3">
      <c r="A3040" t="s">
        <v>4990</v>
      </c>
      <c r="E3040" t="s">
        <v>4759</v>
      </c>
      <c r="H3040" t="s">
        <v>3572</v>
      </c>
      <c r="J3040" s="23">
        <v>553005300660</v>
      </c>
      <c r="K3040">
        <v>910</v>
      </c>
      <c r="L3040" t="s">
        <v>4991</v>
      </c>
      <c r="M3040">
        <v>201801</v>
      </c>
      <c r="O3040">
        <v>0</v>
      </c>
      <c r="P3040" t="s">
        <v>22</v>
      </c>
      <c r="Q3040" t="s">
        <v>124</v>
      </c>
      <c r="S3040">
        <v>0</v>
      </c>
      <c r="V3040" s="22">
        <v>2613.1999999999998</v>
      </c>
    </row>
    <row r="3041" spans="1:22" x14ac:dyDescent="0.3">
      <c r="A3041" t="s">
        <v>4992</v>
      </c>
      <c r="E3041" t="s">
        <v>4739</v>
      </c>
      <c r="H3041" t="s">
        <v>3572</v>
      </c>
      <c r="J3041" s="23">
        <v>457005300002</v>
      </c>
      <c r="K3041">
        <v>615</v>
      </c>
      <c r="L3041" t="s">
        <v>4993</v>
      </c>
      <c r="M3041">
        <v>197809</v>
      </c>
      <c r="O3041">
        <v>0</v>
      </c>
      <c r="P3041" t="s">
        <v>22</v>
      </c>
      <c r="Q3041">
        <v>20310</v>
      </c>
      <c r="S3041">
        <v>0</v>
      </c>
      <c r="V3041" s="22">
        <v>2285131.96</v>
      </c>
    </row>
    <row r="3042" spans="1:22" x14ac:dyDescent="0.3">
      <c r="A3042" t="s">
        <v>4992</v>
      </c>
      <c r="E3042" t="s">
        <v>4739</v>
      </c>
      <c r="H3042" t="s">
        <v>3572</v>
      </c>
      <c r="J3042" s="23">
        <v>557005300002</v>
      </c>
      <c r="K3042">
        <v>615</v>
      </c>
      <c r="L3042" t="s">
        <v>4994</v>
      </c>
      <c r="M3042">
        <v>197809</v>
      </c>
      <c r="O3042">
        <v>0</v>
      </c>
      <c r="P3042" t="s">
        <v>22</v>
      </c>
      <c r="Q3042" t="s">
        <v>124</v>
      </c>
      <c r="S3042">
        <v>0</v>
      </c>
      <c r="V3042" s="22">
        <v>1380567</v>
      </c>
    </row>
    <row r="3043" spans="1:22" x14ac:dyDescent="0.3">
      <c r="A3043" t="s">
        <v>4995</v>
      </c>
      <c r="E3043" t="s">
        <v>4739</v>
      </c>
      <c r="H3043" t="s">
        <v>3572</v>
      </c>
      <c r="J3043" s="23">
        <v>457005300002</v>
      </c>
      <c r="K3043">
        <v>780</v>
      </c>
      <c r="L3043" t="s">
        <v>4996</v>
      </c>
      <c r="M3043">
        <v>197809</v>
      </c>
      <c r="O3043">
        <v>0</v>
      </c>
      <c r="P3043" t="s">
        <v>22</v>
      </c>
      <c r="Q3043">
        <v>20310</v>
      </c>
      <c r="S3043">
        <v>0</v>
      </c>
      <c r="V3043" s="22">
        <v>109943.82</v>
      </c>
    </row>
    <row r="3044" spans="1:22" x14ac:dyDescent="0.3">
      <c r="A3044" t="s">
        <v>4995</v>
      </c>
      <c r="E3044" t="s">
        <v>4739</v>
      </c>
      <c r="H3044" t="s">
        <v>3572</v>
      </c>
      <c r="J3044" s="23">
        <v>557005300002</v>
      </c>
      <c r="K3044">
        <v>780</v>
      </c>
      <c r="L3044" t="s">
        <v>4997</v>
      </c>
      <c r="M3044">
        <v>197809</v>
      </c>
      <c r="O3044">
        <v>0</v>
      </c>
      <c r="P3044" t="s">
        <v>22</v>
      </c>
      <c r="Q3044" t="s">
        <v>124</v>
      </c>
      <c r="S3044">
        <v>0</v>
      </c>
      <c r="V3044" s="22">
        <v>66423</v>
      </c>
    </row>
    <row r="3045" spans="1:22" x14ac:dyDescent="0.3">
      <c r="A3045" t="s">
        <v>4998</v>
      </c>
      <c r="E3045" t="s">
        <v>1553</v>
      </c>
      <c r="H3045" t="s">
        <v>217</v>
      </c>
      <c r="J3045" s="23">
        <v>457006000065</v>
      </c>
      <c r="K3045">
        <v>615</v>
      </c>
      <c r="L3045" t="s">
        <v>4999</v>
      </c>
      <c r="M3045">
        <v>201011</v>
      </c>
      <c r="O3045">
        <v>0</v>
      </c>
      <c r="P3045" t="s">
        <v>52</v>
      </c>
      <c r="Q3045">
        <v>20310</v>
      </c>
      <c r="S3045">
        <v>0</v>
      </c>
      <c r="V3045" s="22">
        <v>161146.65</v>
      </c>
    </row>
    <row r="3046" spans="1:22" x14ac:dyDescent="0.3">
      <c r="A3046" t="s">
        <v>5000</v>
      </c>
      <c r="E3046" t="s">
        <v>241</v>
      </c>
      <c r="H3046" t="s">
        <v>139</v>
      </c>
      <c r="J3046" s="23">
        <v>456009100103</v>
      </c>
      <c r="K3046">
        <v>190</v>
      </c>
      <c r="L3046" t="s">
        <v>5001</v>
      </c>
      <c r="M3046">
        <v>201110</v>
      </c>
      <c r="O3046">
        <v>201801</v>
      </c>
      <c r="P3046" t="s">
        <v>87</v>
      </c>
      <c r="Q3046">
        <v>20310</v>
      </c>
      <c r="S3046">
        <v>0</v>
      </c>
      <c r="U3046" t="s">
        <v>132</v>
      </c>
      <c r="V3046">
        <v>0</v>
      </c>
    </row>
    <row r="3047" spans="1:22" x14ac:dyDescent="0.3">
      <c r="A3047" t="s">
        <v>5000</v>
      </c>
      <c r="E3047" t="s">
        <v>241</v>
      </c>
      <c r="H3047" t="s">
        <v>139</v>
      </c>
      <c r="J3047" s="23">
        <v>556009100103</v>
      </c>
      <c r="K3047">
        <v>190</v>
      </c>
      <c r="L3047" t="s">
        <v>5002</v>
      </c>
      <c r="M3047">
        <v>201110</v>
      </c>
      <c r="O3047">
        <v>201801</v>
      </c>
      <c r="P3047" t="s">
        <v>87</v>
      </c>
      <c r="Q3047" t="s">
        <v>124</v>
      </c>
      <c r="S3047">
        <v>0</v>
      </c>
      <c r="U3047" t="s">
        <v>132</v>
      </c>
      <c r="V3047">
        <v>0</v>
      </c>
    </row>
    <row r="3048" spans="1:22" x14ac:dyDescent="0.3">
      <c r="A3048" t="s">
        <v>5003</v>
      </c>
      <c r="E3048" t="s">
        <v>241</v>
      </c>
      <c r="H3048" t="s">
        <v>139</v>
      </c>
      <c r="J3048" s="23">
        <v>552009200185</v>
      </c>
      <c r="K3048">
        <v>763</v>
      </c>
      <c r="L3048" t="s">
        <v>5004</v>
      </c>
      <c r="M3048">
        <v>201110</v>
      </c>
      <c r="O3048">
        <v>0</v>
      </c>
      <c r="P3048" t="s">
        <v>88</v>
      </c>
      <c r="Q3048" t="s">
        <v>124</v>
      </c>
      <c r="S3048">
        <v>0</v>
      </c>
      <c r="V3048" s="22">
        <v>8722.51</v>
      </c>
    </row>
    <row r="3049" spans="1:22" x14ac:dyDescent="0.3">
      <c r="A3049" t="s">
        <v>5005</v>
      </c>
      <c r="E3049" t="s">
        <v>241</v>
      </c>
      <c r="H3049" t="s">
        <v>139</v>
      </c>
      <c r="J3049" s="23">
        <v>456009200106</v>
      </c>
      <c r="K3049">
        <v>780</v>
      </c>
      <c r="L3049" t="s">
        <v>5006</v>
      </c>
      <c r="M3049">
        <v>201101</v>
      </c>
      <c r="O3049">
        <v>0</v>
      </c>
      <c r="P3049" t="s">
        <v>88</v>
      </c>
      <c r="Q3049">
        <v>20310</v>
      </c>
      <c r="S3049">
        <v>0</v>
      </c>
      <c r="U3049" t="s">
        <v>132</v>
      </c>
      <c r="V3049" s="22">
        <v>3606.3</v>
      </c>
    </row>
    <row r="3050" spans="1:22" x14ac:dyDescent="0.3">
      <c r="A3050" t="s">
        <v>5005</v>
      </c>
      <c r="E3050" t="s">
        <v>241</v>
      </c>
      <c r="H3050" t="s">
        <v>139</v>
      </c>
      <c r="J3050" s="23">
        <v>556009200106</v>
      </c>
      <c r="K3050">
        <v>780</v>
      </c>
      <c r="L3050" t="s">
        <v>5007</v>
      </c>
      <c r="M3050">
        <v>201101</v>
      </c>
      <c r="O3050">
        <v>0</v>
      </c>
      <c r="P3050" t="s">
        <v>88</v>
      </c>
      <c r="Q3050" t="s">
        <v>124</v>
      </c>
      <c r="S3050">
        <v>0</v>
      </c>
      <c r="U3050" t="s">
        <v>132</v>
      </c>
      <c r="V3050">
        <v>893.7</v>
      </c>
    </row>
    <row r="3051" spans="1:22" x14ac:dyDescent="0.3">
      <c r="A3051" t="s">
        <v>5008</v>
      </c>
      <c r="E3051" t="s">
        <v>241</v>
      </c>
      <c r="H3051" t="s">
        <v>139</v>
      </c>
      <c r="J3051" s="23">
        <v>456009200102</v>
      </c>
      <c r="K3051">
        <v>790</v>
      </c>
      <c r="L3051" t="s">
        <v>5009</v>
      </c>
      <c r="M3051">
        <v>201110</v>
      </c>
      <c r="O3051">
        <v>0</v>
      </c>
      <c r="P3051" t="s">
        <v>88</v>
      </c>
      <c r="Q3051">
        <v>20310</v>
      </c>
      <c r="S3051">
        <v>0</v>
      </c>
      <c r="U3051" t="s">
        <v>132</v>
      </c>
      <c r="V3051" s="22">
        <v>255968.93</v>
      </c>
    </row>
    <row r="3052" spans="1:22" x14ac:dyDescent="0.3">
      <c r="A3052" t="s">
        <v>5008</v>
      </c>
      <c r="E3052" t="s">
        <v>241</v>
      </c>
      <c r="H3052" t="s">
        <v>139</v>
      </c>
      <c r="J3052" s="23">
        <v>556009200102</v>
      </c>
      <c r="K3052">
        <v>790</v>
      </c>
      <c r="L3052" t="s">
        <v>5010</v>
      </c>
      <c r="M3052">
        <v>201110</v>
      </c>
      <c r="O3052">
        <v>0</v>
      </c>
      <c r="P3052" t="s">
        <v>88</v>
      </c>
      <c r="Q3052" t="s">
        <v>124</v>
      </c>
      <c r="S3052">
        <v>0</v>
      </c>
      <c r="U3052" t="s">
        <v>132</v>
      </c>
      <c r="V3052" s="22">
        <v>63433.279999999999</v>
      </c>
    </row>
    <row r="3053" spans="1:22" x14ac:dyDescent="0.3">
      <c r="A3053" t="s">
        <v>5011</v>
      </c>
      <c r="E3053" t="s">
        <v>2773</v>
      </c>
      <c r="H3053" t="s">
        <v>127</v>
      </c>
      <c r="J3053" s="23">
        <v>456009300104</v>
      </c>
      <c r="K3053">
        <v>170</v>
      </c>
      <c r="L3053" t="s">
        <v>5012</v>
      </c>
      <c r="M3053">
        <v>201111</v>
      </c>
      <c r="O3053">
        <v>0</v>
      </c>
      <c r="P3053" t="s">
        <v>230</v>
      </c>
      <c r="Q3053">
        <v>20310</v>
      </c>
      <c r="S3053">
        <v>1</v>
      </c>
      <c r="U3053" t="s">
        <v>132</v>
      </c>
      <c r="V3053" s="22">
        <v>264349.53999999998</v>
      </c>
    </row>
    <row r="3054" spans="1:22" x14ac:dyDescent="0.3">
      <c r="A3054" t="s">
        <v>5011</v>
      </c>
      <c r="E3054" t="s">
        <v>2773</v>
      </c>
      <c r="H3054" t="s">
        <v>127</v>
      </c>
      <c r="J3054" s="23">
        <v>556009300104</v>
      </c>
      <c r="K3054">
        <v>170</v>
      </c>
      <c r="L3054" t="s">
        <v>5013</v>
      </c>
      <c r="M3054">
        <v>201111</v>
      </c>
      <c r="O3054">
        <v>0</v>
      </c>
      <c r="P3054" t="s">
        <v>230</v>
      </c>
      <c r="Q3054" t="s">
        <v>124</v>
      </c>
      <c r="S3054">
        <v>0</v>
      </c>
      <c r="U3054" t="s">
        <v>132</v>
      </c>
      <c r="V3054" s="22">
        <v>65510.13</v>
      </c>
    </row>
    <row r="3055" spans="1:22" x14ac:dyDescent="0.3">
      <c r="A3055" t="s">
        <v>5014</v>
      </c>
      <c r="E3055" t="s">
        <v>5015</v>
      </c>
      <c r="H3055" t="s">
        <v>127</v>
      </c>
      <c r="J3055" s="23">
        <v>456009300098</v>
      </c>
      <c r="K3055">
        <v>165</v>
      </c>
      <c r="L3055" t="s">
        <v>5016</v>
      </c>
      <c r="M3055">
        <v>201110</v>
      </c>
      <c r="O3055">
        <v>0</v>
      </c>
      <c r="P3055" t="s">
        <v>230</v>
      </c>
      <c r="Q3055">
        <v>20310</v>
      </c>
      <c r="S3055">
        <v>0</v>
      </c>
      <c r="U3055" t="s">
        <v>132</v>
      </c>
      <c r="V3055" s="22">
        <v>338928.11</v>
      </c>
    </row>
    <row r="3056" spans="1:22" x14ac:dyDescent="0.3">
      <c r="A3056" t="s">
        <v>5014</v>
      </c>
      <c r="E3056" t="s">
        <v>5015</v>
      </c>
      <c r="H3056" t="s">
        <v>127</v>
      </c>
      <c r="J3056" s="23">
        <v>556009300098</v>
      </c>
      <c r="K3056">
        <v>165</v>
      </c>
      <c r="L3056" t="s">
        <v>5017</v>
      </c>
      <c r="M3056">
        <v>201110</v>
      </c>
      <c r="O3056">
        <v>0</v>
      </c>
      <c r="P3056" t="s">
        <v>230</v>
      </c>
      <c r="Q3056" t="s">
        <v>124</v>
      </c>
      <c r="S3056">
        <v>0</v>
      </c>
      <c r="U3056" t="s">
        <v>132</v>
      </c>
      <c r="V3056" s="22">
        <v>83991.93</v>
      </c>
    </row>
    <row r="3057" spans="1:22" x14ac:dyDescent="0.3">
      <c r="A3057" t="s">
        <v>5018</v>
      </c>
      <c r="E3057" t="s">
        <v>241</v>
      </c>
      <c r="H3057" t="s">
        <v>127</v>
      </c>
      <c r="J3057" s="23">
        <v>452008600189</v>
      </c>
      <c r="K3057">
        <v>763</v>
      </c>
      <c r="L3057" t="s">
        <v>5019</v>
      </c>
      <c r="M3057">
        <v>201112</v>
      </c>
      <c r="O3057">
        <v>0</v>
      </c>
      <c r="P3057" t="s">
        <v>230</v>
      </c>
      <c r="Q3057">
        <v>20310</v>
      </c>
      <c r="S3057">
        <v>0</v>
      </c>
      <c r="V3057" s="22">
        <v>407752.67</v>
      </c>
    </row>
    <row r="3058" spans="1:22" x14ac:dyDescent="0.3">
      <c r="A3058" t="s">
        <v>5018</v>
      </c>
      <c r="E3058" t="s">
        <v>241</v>
      </c>
      <c r="H3058" t="s">
        <v>127</v>
      </c>
      <c r="J3058" s="23">
        <v>552008600189</v>
      </c>
      <c r="K3058">
        <v>763</v>
      </c>
      <c r="L3058" t="s">
        <v>5020</v>
      </c>
      <c r="M3058">
        <v>201112</v>
      </c>
      <c r="O3058">
        <v>0</v>
      </c>
      <c r="P3058" t="s">
        <v>230</v>
      </c>
      <c r="Q3058" t="s">
        <v>124</v>
      </c>
      <c r="S3058">
        <v>0</v>
      </c>
      <c r="V3058" s="22">
        <v>101047.77</v>
      </c>
    </row>
    <row r="3059" spans="1:22" x14ac:dyDescent="0.3">
      <c r="A3059" t="s">
        <v>5021</v>
      </c>
      <c r="E3059" t="s">
        <v>241</v>
      </c>
      <c r="H3059" t="s">
        <v>127</v>
      </c>
      <c r="J3059" s="23">
        <v>452008600189</v>
      </c>
      <c r="K3059">
        <v>757</v>
      </c>
      <c r="L3059" t="s">
        <v>5022</v>
      </c>
      <c r="M3059">
        <v>201112</v>
      </c>
      <c r="O3059">
        <v>0</v>
      </c>
      <c r="P3059" t="s">
        <v>230</v>
      </c>
      <c r="Q3059">
        <v>20310</v>
      </c>
      <c r="S3059">
        <v>0</v>
      </c>
      <c r="V3059" s="22">
        <v>209940.04</v>
      </c>
    </row>
    <row r="3060" spans="1:22" x14ac:dyDescent="0.3">
      <c r="A3060" t="s">
        <v>5021</v>
      </c>
      <c r="E3060" t="s">
        <v>241</v>
      </c>
      <c r="H3060" t="s">
        <v>127</v>
      </c>
      <c r="J3060" s="23">
        <v>552008600189</v>
      </c>
      <c r="K3060">
        <v>757</v>
      </c>
      <c r="L3060" t="s">
        <v>5023</v>
      </c>
      <c r="M3060">
        <v>201112</v>
      </c>
      <c r="O3060">
        <v>0</v>
      </c>
      <c r="P3060" t="s">
        <v>230</v>
      </c>
      <c r="Q3060" t="s">
        <v>124</v>
      </c>
      <c r="S3060">
        <v>0</v>
      </c>
      <c r="V3060" s="22">
        <v>52027.07</v>
      </c>
    </row>
    <row r="3061" spans="1:22" x14ac:dyDescent="0.3">
      <c r="A3061" t="s">
        <v>5024</v>
      </c>
      <c r="E3061" t="s">
        <v>5015</v>
      </c>
      <c r="H3061" t="s">
        <v>127</v>
      </c>
      <c r="J3061" s="23">
        <v>456009300099</v>
      </c>
      <c r="K3061">
        <v>210</v>
      </c>
      <c r="L3061" t="s">
        <v>5025</v>
      </c>
      <c r="M3061">
        <v>201109</v>
      </c>
      <c r="O3061">
        <v>0</v>
      </c>
      <c r="P3061" t="s">
        <v>230</v>
      </c>
      <c r="Q3061">
        <v>20310</v>
      </c>
      <c r="S3061">
        <v>0</v>
      </c>
      <c r="U3061" t="s">
        <v>132</v>
      </c>
      <c r="V3061">
        <v>177.21</v>
      </c>
    </row>
    <row r="3062" spans="1:22" x14ac:dyDescent="0.3">
      <c r="A3062" t="s">
        <v>5024</v>
      </c>
      <c r="E3062" t="s">
        <v>5015</v>
      </c>
      <c r="H3062" t="s">
        <v>127</v>
      </c>
      <c r="J3062" s="23">
        <v>556009300099</v>
      </c>
      <c r="K3062">
        <v>210</v>
      </c>
      <c r="L3062" t="s">
        <v>5026</v>
      </c>
      <c r="M3062">
        <v>201109</v>
      </c>
      <c r="O3062">
        <v>0</v>
      </c>
      <c r="P3062" t="s">
        <v>230</v>
      </c>
      <c r="Q3062" t="s">
        <v>124</v>
      </c>
      <c r="S3062">
        <v>0</v>
      </c>
      <c r="U3062" t="s">
        <v>132</v>
      </c>
      <c r="V3062">
        <v>43.91</v>
      </c>
    </row>
    <row r="3063" spans="1:22" x14ac:dyDescent="0.3">
      <c r="A3063" t="s">
        <v>5027</v>
      </c>
      <c r="E3063" t="s">
        <v>241</v>
      </c>
      <c r="H3063" t="s">
        <v>127</v>
      </c>
      <c r="J3063" s="23">
        <v>456009300107</v>
      </c>
      <c r="K3063">
        <v>165</v>
      </c>
      <c r="L3063" t="s">
        <v>5028</v>
      </c>
      <c r="M3063">
        <v>201107</v>
      </c>
      <c r="O3063">
        <v>0</v>
      </c>
      <c r="P3063" t="s">
        <v>230</v>
      </c>
      <c r="Q3063">
        <v>20310</v>
      </c>
      <c r="S3063">
        <v>0</v>
      </c>
      <c r="U3063" t="s">
        <v>132</v>
      </c>
      <c r="V3063" s="22">
        <v>39367.360000000001</v>
      </c>
    </row>
    <row r="3064" spans="1:22" x14ac:dyDescent="0.3">
      <c r="A3064" t="s">
        <v>5027</v>
      </c>
      <c r="E3064" t="s">
        <v>241</v>
      </c>
      <c r="H3064" t="s">
        <v>127</v>
      </c>
      <c r="J3064" s="23">
        <v>556009300107</v>
      </c>
      <c r="K3064">
        <v>165</v>
      </c>
      <c r="L3064" t="s">
        <v>5029</v>
      </c>
      <c r="M3064">
        <v>201107</v>
      </c>
      <c r="O3064">
        <v>0</v>
      </c>
      <c r="P3064" t="s">
        <v>230</v>
      </c>
      <c r="Q3064" t="s">
        <v>124</v>
      </c>
      <c r="S3064">
        <v>0</v>
      </c>
      <c r="U3064" t="s">
        <v>132</v>
      </c>
      <c r="V3064" s="22">
        <v>9755.8700000000008</v>
      </c>
    </row>
    <row r="3065" spans="1:22" x14ac:dyDescent="0.3">
      <c r="A3065" t="s">
        <v>5030</v>
      </c>
      <c r="E3065" t="s">
        <v>241</v>
      </c>
      <c r="H3065" t="s">
        <v>127</v>
      </c>
      <c r="J3065" s="23">
        <v>456009300110</v>
      </c>
      <c r="K3065">
        <v>615</v>
      </c>
      <c r="L3065" t="s">
        <v>5031</v>
      </c>
      <c r="M3065">
        <v>201112</v>
      </c>
      <c r="O3065">
        <v>0</v>
      </c>
      <c r="P3065" t="s">
        <v>230</v>
      </c>
      <c r="Q3065">
        <v>20310</v>
      </c>
      <c r="S3065">
        <v>0</v>
      </c>
      <c r="U3065" t="s">
        <v>132</v>
      </c>
      <c r="V3065" s="22">
        <v>45631.43</v>
      </c>
    </row>
    <row r="3066" spans="1:22" x14ac:dyDescent="0.3">
      <c r="A3066" t="s">
        <v>5030</v>
      </c>
      <c r="E3066" t="s">
        <v>241</v>
      </c>
      <c r="H3066" t="s">
        <v>127</v>
      </c>
      <c r="J3066" s="23">
        <v>556009300110</v>
      </c>
      <c r="K3066">
        <v>615</v>
      </c>
      <c r="L3066" t="s">
        <v>5032</v>
      </c>
      <c r="M3066">
        <v>201112</v>
      </c>
      <c r="O3066">
        <v>0</v>
      </c>
      <c r="P3066" t="s">
        <v>230</v>
      </c>
      <c r="Q3066" t="s">
        <v>124</v>
      </c>
      <c r="S3066">
        <v>0</v>
      </c>
      <c r="U3066" t="s">
        <v>132</v>
      </c>
      <c r="V3066" s="22">
        <v>11308.22</v>
      </c>
    </row>
    <row r="3067" spans="1:22" x14ac:dyDescent="0.3">
      <c r="A3067" t="s">
        <v>5033</v>
      </c>
      <c r="E3067" t="s">
        <v>241</v>
      </c>
      <c r="H3067" t="s">
        <v>127</v>
      </c>
      <c r="J3067" s="23">
        <v>452008600189</v>
      </c>
      <c r="K3067">
        <v>752</v>
      </c>
      <c r="L3067" t="s">
        <v>5034</v>
      </c>
      <c r="M3067">
        <v>201112</v>
      </c>
      <c r="O3067">
        <v>0</v>
      </c>
      <c r="P3067" t="s">
        <v>230</v>
      </c>
      <c r="Q3067">
        <v>20310</v>
      </c>
      <c r="S3067">
        <v>0</v>
      </c>
      <c r="V3067" s="22">
        <v>232949.84</v>
      </c>
    </row>
    <row r="3068" spans="1:22" x14ac:dyDescent="0.3">
      <c r="A3068" t="s">
        <v>5033</v>
      </c>
      <c r="E3068" t="s">
        <v>241</v>
      </c>
      <c r="H3068" t="s">
        <v>127</v>
      </c>
      <c r="J3068" s="23">
        <v>552008600189</v>
      </c>
      <c r="K3068">
        <v>752</v>
      </c>
      <c r="L3068" t="s">
        <v>5035</v>
      </c>
      <c r="M3068">
        <v>201112</v>
      </c>
      <c r="O3068">
        <v>0</v>
      </c>
      <c r="P3068" t="s">
        <v>230</v>
      </c>
      <c r="Q3068" t="s">
        <v>124</v>
      </c>
      <c r="S3068">
        <v>0</v>
      </c>
      <c r="V3068" s="22">
        <v>57728.77</v>
      </c>
    </row>
    <row r="3069" spans="1:22" x14ac:dyDescent="0.3">
      <c r="A3069" t="s">
        <v>5036</v>
      </c>
      <c r="E3069" t="s">
        <v>2773</v>
      </c>
      <c r="H3069" t="s">
        <v>127</v>
      </c>
      <c r="J3069" s="23">
        <v>552009300186</v>
      </c>
      <c r="K3069">
        <v>779</v>
      </c>
      <c r="L3069" t="s">
        <v>5037</v>
      </c>
      <c r="M3069">
        <v>201101</v>
      </c>
      <c r="O3069">
        <v>0</v>
      </c>
      <c r="P3069" t="s">
        <v>230</v>
      </c>
      <c r="Q3069" t="s">
        <v>124</v>
      </c>
      <c r="S3069">
        <v>0</v>
      </c>
      <c r="V3069">
        <v>866.81</v>
      </c>
    </row>
    <row r="3070" spans="1:22" x14ac:dyDescent="0.3">
      <c r="A3070" t="s">
        <v>5038</v>
      </c>
      <c r="E3070" t="s">
        <v>241</v>
      </c>
      <c r="H3070" t="s">
        <v>127</v>
      </c>
      <c r="J3070" s="23">
        <v>456009400100</v>
      </c>
      <c r="K3070">
        <v>170</v>
      </c>
      <c r="L3070" t="s">
        <v>5039</v>
      </c>
      <c r="M3070">
        <v>201110</v>
      </c>
      <c r="O3070">
        <v>0</v>
      </c>
      <c r="P3070" t="s">
        <v>108</v>
      </c>
      <c r="Q3070">
        <v>20310</v>
      </c>
      <c r="S3070">
        <v>0</v>
      </c>
      <c r="U3070" t="s">
        <v>132</v>
      </c>
      <c r="V3070" s="22">
        <v>288503.74</v>
      </c>
    </row>
    <row r="3071" spans="1:22" x14ac:dyDescent="0.3">
      <c r="A3071" t="s">
        <v>5038</v>
      </c>
      <c r="E3071" t="s">
        <v>241</v>
      </c>
      <c r="H3071" t="s">
        <v>127</v>
      </c>
      <c r="J3071" s="23">
        <v>456009400100</v>
      </c>
      <c r="K3071">
        <v>210</v>
      </c>
      <c r="L3071" t="s">
        <v>5040</v>
      </c>
      <c r="M3071">
        <v>201110</v>
      </c>
      <c r="O3071">
        <v>0</v>
      </c>
      <c r="P3071" t="s">
        <v>108</v>
      </c>
      <c r="Q3071">
        <v>20310</v>
      </c>
      <c r="S3071">
        <v>0</v>
      </c>
      <c r="U3071" t="s">
        <v>132</v>
      </c>
      <c r="V3071" s="22">
        <v>66818.53</v>
      </c>
    </row>
    <row r="3072" spans="1:22" x14ac:dyDescent="0.3">
      <c r="A3072" t="s">
        <v>5041</v>
      </c>
      <c r="E3072" t="s">
        <v>241</v>
      </c>
      <c r="H3072" t="s">
        <v>127</v>
      </c>
      <c r="J3072" s="23">
        <v>456009400111</v>
      </c>
      <c r="K3072">
        <v>615</v>
      </c>
      <c r="L3072" t="s">
        <v>5042</v>
      </c>
      <c r="M3072">
        <v>201112</v>
      </c>
      <c r="O3072">
        <v>0</v>
      </c>
      <c r="P3072" t="s">
        <v>108</v>
      </c>
      <c r="Q3072">
        <v>20310</v>
      </c>
      <c r="S3072">
        <v>0</v>
      </c>
      <c r="U3072" t="s">
        <v>132</v>
      </c>
      <c r="V3072" s="22">
        <v>56939.67</v>
      </c>
    </row>
    <row r="3073" spans="1:22" x14ac:dyDescent="0.3">
      <c r="A3073" t="s">
        <v>5043</v>
      </c>
      <c r="H3073" t="s">
        <v>127</v>
      </c>
      <c r="J3073" s="23">
        <v>456009500116</v>
      </c>
      <c r="K3073">
        <v>210</v>
      </c>
      <c r="L3073" t="s">
        <v>5044</v>
      </c>
      <c r="M3073">
        <v>201212</v>
      </c>
      <c r="O3073">
        <v>0</v>
      </c>
      <c r="P3073" t="s">
        <v>109</v>
      </c>
      <c r="Q3073">
        <v>20310</v>
      </c>
      <c r="S3073">
        <v>0</v>
      </c>
      <c r="U3073" t="s">
        <v>132</v>
      </c>
      <c r="V3073" s="22">
        <v>289594.09999999998</v>
      </c>
    </row>
    <row r="3074" spans="1:22" x14ac:dyDescent="0.3">
      <c r="A3074" t="s">
        <v>5043</v>
      </c>
      <c r="H3074" t="s">
        <v>127</v>
      </c>
      <c r="J3074" s="23">
        <v>556009500116</v>
      </c>
      <c r="K3074">
        <v>210</v>
      </c>
      <c r="L3074" t="s">
        <v>5045</v>
      </c>
      <c r="M3074">
        <v>201212</v>
      </c>
      <c r="O3074">
        <v>0</v>
      </c>
      <c r="P3074" t="s">
        <v>109</v>
      </c>
      <c r="Q3074" t="s">
        <v>124</v>
      </c>
      <c r="S3074">
        <v>0</v>
      </c>
      <c r="U3074" t="s">
        <v>132</v>
      </c>
      <c r="V3074" s="22">
        <v>71766.14</v>
      </c>
    </row>
    <row r="3075" spans="1:22" x14ac:dyDescent="0.3">
      <c r="A3075" t="s">
        <v>5046</v>
      </c>
      <c r="E3075" t="s">
        <v>241</v>
      </c>
      <c r="H3075" t="s">
        <v>127</v>
      </c>
      <c r="J3075" s="23">
        <v>456009600109</v>
      </c>
      <c r="K3075">
        <v>720</v>
      </c>
      <c r="L3075" t="s">
        <v>5047</v>
      </c>
      <c r="M3075">
        <v>201112</v>
      </c>
      <c r="O3075">
        <v>0</v>
      </c>
      <c r="P3075" t="s">
        <v>110</v>
      </c>
      <c r="Q3075">
        <v>20310</v>
      </c>
      <c r="S3075">
        <v>0</v>
      </c>
      <c r="U3075" t="s">
        <v>132</v>
      </c>
      <c r="V3075" s="22">
        <v>85982.73</v>
      </c>
    </row>
    <row r="3076" spans="1:22" x14ac:dyDescent="0.3">
      <c r="A3076" t="s">
        <v>5046</v>
      </c>
      <c r="E3076" t="s">
        <v>241</v>
      </c>
      <c r="H3076" t="s">
        <v>127</v>
      </c>
      <c r="J3076" s="23">
        <v>556009600109</v>
      </c>
      <c r="K3076">
        <v>720</v>
      </c>
      <c r="L3076" t="s">
        <v>5048</v>
      </c>
      <c r="M3076">
        <v>201112</v>
      </c>
      <c r="O3076">
        <v>0</v>
      </c>
      <c r="P3076" t="s">
        <v>110</v>
      </c>
      <c r="Q3076" t="s">
        <v>124</v>
      </c>
      <c r="S3076">
        <v>0</v>
      </c>
      <c r="U3076" t="s">
        <v>132</v>
      </c>
      <c r="V3076" s="22">
        <v>25350.6</v>
      </c>
    </row>
    <row r="3077" spans="1:22" x14ac:dyDescent="0.3">
      <c r="A3077" t="s">
        <v>5049</v>
      </c>
      <c r="E3077" t="s">
        <v>241</v>
      </c>
      <c r="H3077" t="s">
        <v>127</v>
      </c>
      <c r="J3077" s="23">
        <v>456009600101</v>
      </c>
      <c r="K3077">
        <v>170</v>
      </c>
      <c r="L3077" t="s">
        <v>5050</v>
      </c>
      <c r="M3077">
        <v>201112</v>
      </c>
      <c r="O3077">
        <v>0</v>
      </c>
      <c r="P3077" t="s">
        <v>110</v>
      </c>
      <c r="Q3077">
        <v>20310</v>
      </c>
      <c r="S3077">
        <v>0</v>
      </c>
      <c r="U3077" t="s">
        <v>132</v>
      </c>
      <c r="V3077" s="22">
        <v>243701.2</v>
      </c>
    </row>
    <row r="3078" spans="1:22" x14ac:dyDescent="0.3">
      <c r="A3078" t="s">
        <v>5049</v>
      </c>
      <c r="E3078" t="s">
        <v>241</v>
      </c>
      <c r="H3078" t="s">
        <v>127</v>
      </c>
      <c r="J3078" s="23">
        <v>556009600101</v>
      </c>
      <c r="K3078">
        <v>170</v>
      </c>
      <c r="L3078" t="s">
        <v>5051</v>
      </c>
      <c r="M3078">
        <v>201112</v>
      </c>
      <c r="O3078">
        <v>0</v>
      </c>
      <c r="P3078" t="s">
        <v>110</v>
      </c>
      <c r="Q3078" t="s">
        <v>124</v>
      </c>
      <c r="S3078">
        <v>0</v>
      </c>
      <c r="U3078" t="s">
        <v>132</v>
      </c>
      <c r="V3078" s="22">
        <v>71851.3</v>
      </c>
    </row>
    <row r="3079" spans="1:22" x14ac:dyDescent="0.3">
      <c r="A3079" t="s">
        <v>5052</v>
      </c>
      <c r="E3079" t="s">
        <v>241</v>
      </c>
      <c r="H3079" t="s">
        <v>127</v>
      </c>
      <c r="J3079" s="23">
        <v>456009600108</v>
      </c>
      <c r="K3079">
        <v>780</v>
      </c>
      <c r="L3079" t="s">
        <v>5053</v>
      </c>
      <c r="M3079">
        <v>201110</v>
      </c>
      <c r="O3079">
        <v>0</v>
      </c>
      <c r="P3079" t="s">
        <v>110</v>
      </c>
      <c r="Q3079">
        <v>20310</v>
      </c>
      <c r="S3079">
        <v>0</v>
      </c>
      <c r="U3079" t="s">
        <v>132</v>
      </c>
      <c r="V3079" s="22">
        <v>7211.16</v>
      </c>
    </row>
    <row r="3080" spans="1:22" x14ac:dyDescent="0.3">
      <c r="A3080" t="s">
        <v>5052</v>
      </c>
      <c r="E3080" t="s">
        <v>241</v>
      </c>
      <c r="H3080" t="s">
        <v>127</v>
      </c>
      <c r="J3080" s="23">
        <v>556009600108</v>
      </c>
      <c r="K3080">
        <v>780</v>
      </c>
      <c r="L3080" t="s">
        <v>5054</v>
      </c>
      <c r="M3080">
        <v>201110</v>
      </c>
      <c r="O3080">
        <v>0</v>
      </c>
      <c r="P3080" t="s">
        <v>110</v>
      </c>
      <c r="Q3080" t="s">
        <v>124</v>
      </c>
      <c r="S3080">
        <v>0</v>
      </c>
      <c r="U3080" t="s">
        <v>132</v>
      </c>
      <c r="V3080" s="22">
        <v>2126.09</v>
      </c>
    </row>
    <row r="3081" spans="1:22" x14ac:dyDescent="0.3">
      <c r="A3081" t="s">
        <v>5055</v>
      </c>
      <c r="E3081" t="s">
        <v>241</v>
      </c>
      <c r="H3081" t="s">
        <v>127</v>
      </c>
      <c r="J3081" s="23">
        <v>556009800065</v>
      </c>
      <c r="K3081">
        <v>5</v>
      </c>
      <c r="L3081" t="s">
        <v>5056</v>
      </c>
      <c r="M3081">
        <v>200903</v>
      </c>
      <c r="O3081">
        <v>0</v>
      </c>
      <c r="P3081" t="s">
        <v>112</v>
      </c>
      <c r="Q3081" t="s">
        <v>124</v>
      </c>
      <c r="S3081">
        <v>0</v>
      </c>
      <c r="U3081" t="s">
        <v>132</v>
      </c>
      <c r="V3081" s="22">
        <v>1754704.86</v>
      </c>
    </row>
    <row r="3082" spans="1:22" x14ac:dyDescent="0.3">
      <c r="A3082" t="s">
        <v>5057</v>
      </c>
      <c r="E3082" t="s">
        <v>241</v>
      </c>
      <c r="H3082" t="s">
        <v>127</v>
      </c>
      <c r="J3082" s="23">
        <v>556009800066</v>
      </c>
      <c r="K3082">
        <v>82</v>
      </c>
      <c r="L3082" t="s">
        <v>5058</v>
      </c>
      <c r="M3082">
        <v>200903</v>
      </c>
      <c r="O3082">
        <v>0</v>
      </c>
      <c r="P3082" t="s">
        <v>112</v>
      </c>
      <c r="Q3082" t="s">
        <v>124</v>
      </c>
      <c r="S3082">
        <v>0</v>
      </c>
      <c r="U3082" t="s">
        <v>132</v>
      </c>
      <c r="V3082" s="22">
        <v>3665348.35</v>
      </c>
    </row>
    <row r="3083" spans="1:22" x14ac:dyDescent="0.3">
      <c r="A3083" t="s">
        <v>5059</v>
      </c>
      <c r="E3083" t="s">
        <v>241</v>
      </c>
      <c r="H3083" t="s">
        <v>127</v>
      </c>
      <c r="J3083" s="23">
        <v>556009800067</v>
      </c>
      <c r="K3083">
        <v>82</v>
      </c>
      <c r="L3083" t="s">
        <v>5060</v>
      </c>
      <c r="M3083">
        <v>200903</v>
      </c>
      <c r="O3083">
        <v>0</v>
      </c>
      <c r="P3083" t="s">
        <v>112</v>
      </c>
      <c r="Q3083" t="s">
        <v>124</v>
      </c>
      <c r="S3083">
        <v>0</v>
      </c>
      <c r="U3083" t="s">
        <v>132</v>
      </c>
      <c r="V3083" s="22">
        <v>3665348.32</v>
      </c>
    </row>
    <row r="3084" spans="1:22" x14ac:dyDescent="0.3">
      <c r="A3084" t="s">
        <v>5061</v>
      </c>
      <c r="E3084" t="s">
        <v>241</v>
      </c>
      <c r="H3084" t="s">
        <v>127</v>
      </c>
      <c r="J3084" s="23">
        <v>556009800065</v>
      </c>
      <c r="K3084">
        <v>84</v>
      </c>
      <c r="L3084" t="s">
        <v>5062</v>
      </c>
      <c r="M3084">
        <v>200903</v>
      </c>
      <c r="O3084">
        <v>0</v>
      </c>
      <c r="P3084" t="s">
        <v>112</v>
      </c>
      <c r="Q3084" t="s">
        <v>124</v>
      </c>
      <c r="S3084">
        <v>0</v>
      </c>
      <c r="U3084" t="s">
        <v>132</v>
      </c>
      <c r="V3084" s="22">
        <v>888238.02</v>
      </c>
    </row>
    <row r="3085" spans="1:22" x14ac:dyDescent="0.3">
      <c r="A3085" t="s">
        <v>5063</v>
      </c>
      <c r="E3085" t="s">
        <v>241</v>
      </c>
      <c r="H3085" t="s">
        <v>127</v>
      </c>
      <c r="J3085" s="23">
        <v>556009800065</v>
      </c>
      <c r="K3085">
        <v>190</v>
      </c>
      <c r="L3085" t="s">
        <v>5064</v>
      </c>
      <c r="M3085">
        <v>200903</v>
      </c>
      <c r="O3085">
        <v>0</v>
      </c>
      <c r="P3085" t="s">
        <v>112</v>
      </c>
      <c r="Q3085" t="s">
        <v>124</v>
      </c>
      <c r="S3085">
        <v>0</v>
      </c>
      <c r="U3085" t="s">
        <v>132</v>
      </c>
      <c r="V3085" s="22">
        <v>6547472.3600000003</v>
      </c>
    </row>
    <row r="3086" spans="1:22" x14ac:dyDescent="0.3">
      <c r="A3086" t="s">
        <v>5065</v>
      </c>
      <c r="E3086" t="s">
        <v>241</v>
      </c>
      <c r="H3086" t="s">
        <v>127</v>
      </c>
      <c r="J3086" s="23">
        <v>556009800065</v>
      </c>
      <c r="K3086">
        <v>166</v>
      </c>
      <c r="L3086" t="s">
        <v>5066</v>
      </c>
      <c r="M3086">
        <v>200903</v>
      </c>
      <c r="O3086">
        <v>0</v>
      </c>
      <c r="P3086" t="s">
        <v>112</v>
      </c>
      <c r="Q3086" t="s">
        <v>124</v>
      </c>
      <c r="S3086">
        <v>0</v>
      </c>
      <c r="U3086" t="s">
        <v>132</v>
      </c>
      <c r="V3086" s="22">
        <v>60922.6</v>
      </c>
    </row>
    <row r="3087" spans="1:22" x14ac:dyDescent="0.3">
      <c r="A3087" t="s">
        <v>5067</v>
      </c>
      <c r="E3087" t="s">
        <v>241</v>
      </c>
      <c r="H3087" t="s">
        <v>127</v>
      </c>
      <c r="J3087" s="23">
        <v>556009800065</v>
      </c>
      <c r="K3087">
        <v>615</v>
      </c>
      <c r="L3087" t="s">
        <v>5068</v>
      </c>
      <c r="M3087">
        <v>200903</v>
      </c>
      <c r="O3087">
        <v>0</v>
      </c>
      <c r="P3087" t="s">
        <v>112</v>
      </c>
      <c r="Q3087" t="s">
        <v>124</v>
      </c>
      <c r="S3087">
        <v>0</v>
      </c>
      <c r="U3087" t="s">
        <v>132</v>
      </c>
      <c r="V3087" s="22">
        <v>35303845.240000002</v>
      </c>
    </row>
    <row r="3088" spans="1:22" x14ac:dyDescent="0.3">
      <c r="A3088" t="s">
        <v>5069</v>
      </c>
      <c r="E3088" t="s">
        <v>241</v>
      </c>
      <c r="H3088" t="s">
        <v>127</v>
      </c>
      <c r="J3088" s="23">
        <v>556009800065</v>
      </c>
      <c r="K3088">
        <v>720</v>
      </c>
      <c r="L3088" t="s">
        <v>5070</v>
      </c>
      <c r="M3088">
        <v>200903</v>
      </c>
      <c r="O3088">
        <v>0</v>
      </c>
      <c r="P3088" t="s">
        <v>112</v>
      </c>
      <c r="Q3088" t="s">
        <v>124</v>
      </c>
      <c r="S3088">
        <v>0</v>
      </c>
      <c r="U3088" t="s">
        <v>132</v>
      </c>
      <c r="V3088" s="22">
        <v>571697.92000000004</v>
      </c>
    </row>
    <row r="3089" spans="1:22" x14ac:dyDescent="0.3">
      <c r="A3089" t="s">
        <v>5071</v>
      </c>
      <c r="E3089" t="s">
        <v>241</v>
      </c>
      <c r="H3089" t="s">
        <v>127</v>
      </c>
      <c r="J3089" s="23">
        <v>556009800065</v>
      </c>
      <c r="K3089">
        <v>790</v>
      </c>
      <c r="L3089" t="s">
        <v>5072</v>
      </c>
      <c r="M3089">
        <v>200903</v>
      </c>
      <c r="O3089">
        <v>0</v>
      </c>
      <c r="P3089" t="s">
        <v>112</v>
      </c>
      <c r="Q3089" t="s">
        <v>124</v>
      </c>
      <c r="S3089">
        <v>0</v>
      </c>
      <c r="U3089" t="s">
        <v>132</v>
      </c>
      <c r="V3089" s="22">
        <v>4015946.38</v>
      </c>
    </row>
    <row r="3090" spans="1:22" x14ac:dyDescent="0.3">
      <c r="A3090" t="s">
        <v>5073</v>
      </c>
      <c r="E3090" t="s">
        <v>241</v>
      </c>
      <c r="H3090" t="s">
        <v>139</v>
      </c>
      <c r="J3090" s="23">
        <v>452008700184</v>
      </c>
      <c r="K3090">
        <v>763</v>
      </c>
      <c r="L3090" t="s">
        <v>5074</v>
      </c>
      <c r="M3090">
        <v>201109</v>
      </c>
      <c r="O3090">
        <v>0</v>
      </c>
      <c r="P3090" t="s">
        <v>83</v>
      </c>
      <c r="Q3090">
        <v>20310</v>
      </c>
      <c r="S3090">
        <v>0</v>
      </c>
      <c r="V3090" s="22">
        <v>728087.67</v>
      </c>
    </row>
    <row r="3091" spans="1:22" x14ac:dyDescent="0.3">
      <c r="A3091" t="s">
        <v>5073</v>
      </c>
      <c r="E3091" t="s">
        <v>5075</v>
      </c>
      <c r="H3091" t="s">
        <v>139</v>
      </c>
      <c r="J3091" s="23">
        <v>552008700184</v>
      </c>
      <c r="K3091">
        <v>763</v>
      </c>
      <c r="L3091" t="s">
        <v>5076</v>
      </c>
      <c r="M3091">
        <v>201109</v>
      </c>
      <c r="O3091">
        <v>0</v>
      </c>
      <c r="P3091" t="s">
        <v>83</v>
      </c>
      <c r="Q3091" t="s">
        <v>124</v>
      </c>
      <c r="S3091">
        <v>0</v>
      </c>
      <c r="V3091" s="22">
        <v>537051.63</v>
      </c>
    </row>
    <row r="3092" spans="1:22" x14ac:dyDescent="0.3">
      <c r="A3092" t="s">
        <v>5077</v>
      </c>
      <c r="E3092" t="s">
        <v>5075</v>
      </c>
      <c r="H3092" t="s">
        <v>139</v>
      </c>
      <c r="J3092" s="23">
        <v>552008700181</v>
      </c>
      <c r="K3092">
        <v>763</v>
      </c>
      <c r="L3092" t="s">
        <v>5078</v>
      </c>
      <c r="M3092">
        <v>201109</v>
      </c>
      <c r="O3092">
        <v>0</v>
      </c>
      <c r="P3092" t="s">
        <v>83</v>
      </c>
      <c r="Q3092" t="s">
        <v>124</v>
      </c>
      <c r="S3092">
        <v>0</v>
      </c>
      <c r="V3092" s="22">
        <v>84708.55</v>
      </c>
    </row>
    <row r="3093" spans="1:22" x14ac:dyDescent="0.3">
      <c r="A3093" t="s">
        <v>5079</v>
      </c>
      <c r="E3093" t="s">
        <v>241</v>
      </c>
      <c r="H3093" t="s">
        <v>139</v>
      </c>
      <c r="J3093" s="23">
        <v>452008700183</v>
      </c>
      <c r="K3093">
        <v>763</v>
      </c>
      <c r="L3093" t="s">
        <v>5080</v>
      </c>
      <c r="M3093">
        <v>201109</v>
      </c>
      <c r="O3093">
        <v>0</v>
      </c>
      <c r="P3093" t="s">
        <v>83</v>
      </c>
      <c r="Q3093">
        <v>20310</v>
      </c>
      <c r="S3093">
        <v>0</v>
      </c>
      <c r="V3093" s="22">
        <v>29401.37</v>
      </c>
    </row>
    <row r="3094" spans="1:22" x14ac:dyDescent="0.3">
      <c r="A3094" t="s">
        <v>5081</v>
      </c>
      <c r="E3094" t="s">
        <v>5075</v>
      </c>
      <c r="H3094" t="s">
        <v>139</v>
      </c>
      <c r="J3094" s="23">
        <v>552008700183</v>
      </c>
      <c r="K3094">
        <v>763</v>
      </c>
      <c r="L3094" t="s">
        <v>5082</v>
      </c>
      <c r="M3094">
        <v>201109</v>
      </c>
      <c r="O3094">
        <v>0</v>
      </c>
      <c r="P3094" t="s">
        <v>83</v>
      </c>
      <c r="Q3094" t="s">
        <v>124</v>
      </c>
      <c r="S3094">
        <v>0</v>
      </c>
      <c r="V3094" s="22">
        <v>21687.03</v>
      </c>
    </row>
    <row r="3095" spans="1:22" x14ac:dyDescent="0.3">
      <c r="A3095" t="s">
        <v>5083</v>
      </c>
      <c r="E3095" t="s">
        <v>241</v>
      </c>
      <c r="H3095" t="s">
        <v>139</v>
      </c>
      <c r="J3095" s="23">
        <v>456008700114</v>
      </c>
      <c r="K3095">
        <v>805</v>
      </c>
      <c r="L3095" t="s">
        <v>5084</v>
      </c>
      <c r="M3095">
        <v>201109</v>
      </c>
      <c r="O3095">
        <v>0</v>
      </c>
      <c r="P3095" t="s">
        <v>83</v>
      </c>
      <c r="Q3095">
        <v>20310</v>
      </c>
      <c r="S3095">
        <v>0</v>
      </c>
      <c r="U3095" t="s">
        <v>132</v>
      </c>
      <c r="V3095" s="22">
        <v>561836.25</v>
      </c>
    </row>
    <row r="3096" spans="1:22" x14ac:dyDescent="0.3">
      <c r="A3096" t="s">
        <v>5083</v>
      </c>
      <c r="E3096" t="s">
        <v>241</v>
      </c>
      <c r="H3096" t="s">
        <v>139</v>
      </c>
      <c r="J3096" s="23">
        <v>556008700114</v>
      </c>
      <c r="K3096">
        <v>805</v>
      </c>
      <c r="L3096" t="s">
        <v>5085</v>
      </c>
      <c r="M3096">
        <v>201109</v>
      </c>
      <c r="O3096">
        <v>0</v>
      </c>
      <c r="P3096" t="s">
        <v>83</v>
      </c>
      <c r="Q3096" t="s">
        <v>124</v>
      </c>
      <c r="S3096">
        <v>0</v>
      </c>
      <c r="U3096" t="s">
        <v>132</v>
      </c>
      <c r="V3096" s="22">
        <v>414421.35</v>
      </c>
    </row>
    <row r="3097" spans="1:22" x14ac:dyDescent="0.3">
      <c r="A3097" t="s">
        <v>5086</v>
      </c>
      <c r="E3097" t="s">
        <v>241</v>
      </c>
      <c r="H3097" t="s">
        <v>139</v>
      </c>
      <c r="J3097" s="23">
        <v>452008700182</v>
      </c>
      <c r="K3097">
        <v>779</v>
      </c>
      <c r="L3097" t="s">
        <v>5087</v>
      </c>
      <c r="M3097">
        <v>201109</v>
      </c>
      <c r="O3097">
        <v>0</v>
      </c>
      <c r="P3097" t="s">
        <v>83</v>
      </c>
      <c r="Q3097">
        <v>20310</v>
      </c>
      <c r="S3097">
        <v>0</v>
      </c>
      <c r="V3097" s="22">
        <v>31003.97</v>
      </c>
    </row>
    <row r="3098" spans="1:22" x14ac:dyDescent="0.3">
      <c r="A3098" t="s">
        <v>5086</v>
      </c>
      <c r="E3098" t="s">
        <v>5075</v>
      </c>
      <c r="H3098" t="s">
        <v>139</v>
      </c>
      <c r="J3098" s="23">
        <v>552008700182</v>
      </c>
      <c r="K3098">
        <v>779</v>
      </c>
      <c r="L3098" t="s">
        <v>5088</v>
      </c>
      <c r="M3098">
        <v>201109</v>
      </c>
      <c r="O3098">
        <v>0</v>
      </c>
      <c r="P3098" t="s">
        <v>83</v>
      </c>
      <c r="Q3098" t="s">
        <v>124</v>
      </c>
      <c r="S3098">
        <v>0</v>
      </c>
      <c r="V3098" s="22">
        <v>22939.58</v>
      </c>
    </row>
    <row r="3099" spans="1:22" x14ac:dyDescent="0.3">
      <c r="A3099" t="s">
        <v>5089</v>
      </c>
      <c r="E3099" t="s">
        <v>241</v>
      </c>
      <c r="H3099" t="s">
        <v>139</v>
      </c>
      <c r="J3099" s="23">
        <v>456008700114</v>
      </c>
      <c r="K3099">
        <v>840</v>
      </c>
      <c r="L3099" t="s">
        <v>5090</v>
      </c>
      <c r="M3099">
        <v>201109</v>
      </c>
      <c r="O3099">
        <v>0</v>
      </c>
      <c r="P3099" t="s">
        <v>83</v>
      </c>
      <c r="Q3099">
        <v>20310</v>
      </c>
      <c r="S3099">
        <v>0</v>
      </c>
      <c r="U3099" t="s">
        <v>132</v>
      </c>
      <c r="V3099" s="22">
        <v>492653.11</v>
      </c>
    </row>
    <row r="3100" spans="1:22" x14ac:dyDescent="0.3">
      <c r="A3100" t="s">
        <v>5089</v>
      </c>
      <c r="E3100" t="s">
        <v>241</v>
      </c>
      <c r="H3100" t="s">
        <v>139</v>
      </c>
      <c r="J3100" s="23">
        <v>556008700114</v>
      </c>
      <c r="K3100">
        <v>840</v>
      </c>
      <c r="L3100" t="s">
        <v>5091</v>
      </c>
      <c r="M3100">
        <v>201109</v>
      </c>
      <c r="O3100">
        <v>0</v>
      </c>
      <c r="P3100" t="s">
        <v>83</v>
      </c>
      <c r="Q3100" t="s">
        <v>124</v>
      </c>
      <c r="S3100">
        <v>0</v>
      </c>
      <c r="U3100" t="s">
        <v>132</v>
      </c>
      <c r="V3100" s="22">
        <v>363390.53</v>
      </c>
    </row>
    <row r="3101" spans="1:22" x14ac:dyDescent="0.3">
      <c r="A3101" t="s">
        <v>5092</v>
      </c>
      <c r="E3101" t="s">
        <v>241</v>
      </c>
      <c r="H3101" t="s">
        <v>139</v>
      </c>
      <c r="J3101" s="23">
        <v>456008700094</v>
      </c>
      <c r="K3101">
        <v>191</v>
      </c>
      <c r="L3101" t="s">
        <v>5093</v>
      </c>
      <c r="M3101">
        <v>201109</v>
      </c>
      <c r="O3101">
        <v>0</v>
      </c>
      <c r="P3101" t="s">
        <v>83</v>
      </c>
      <c r="Q3101">
        <v>20310</v>
      </c>
      <c r="S3101">
        <v>0</v>
      </c>
      <c r="U3101" t="s">
        <v>132</v>
      </c>
      <c r="V3101" s="22">
        <v>17787.919999999998</v>
      </c>
    </row>
    <row r="3102" spans="1:22" x14ac:dyDescent="0.3">
      <c r="A3102" t="s">
        <v>5094</v>
      </c>
      <c r="E3102" t="s">
        <v>241</v>
      </c>
      <c r="H3102" t="s">
        <v>139</v>
      </c>
      <c r="J3102" s="23">
        <v>456008700097</v>
      </c>
      <c r="K3102">
        <v>720</v>
      </c>
      <c r="L3102" t="s">
        <v>5095</v>
      </c>
      <c r="M3102">
        <v>201109</v>
      </c>
      <c r="O3102">
        <v>0</v>
      </c>
      <c r="P3102" t="s">
        <v>83</v>
      </c>
      <c r="Q3102">
        <v>20310</v>
      </c>
      <c r="S3102">
        <v>0</v>
      </c>
      <c r="U3102" t="s">
        <v>132</v>
      </c>
      <c r="V3102" s="22">
        <v>139294.60999999999</v>
      </c>
    </row>
    <row r="3103" spans="1:22" x14ac:dyDescent="0.3">
      <c r="A3103" t="s">
        <v>5096</v>
      </c>
      <c r="E3103" t="s">
        <v>241</v>
      </c>
      <c r="H3103" t="s">
        <v>139</v>
      </c>
      <c r="J3103" s="23">
        <v>556008700097</v>
      </c>
      <c r="K3103">
        <v>720</v>
      </c>
      <c r="L3103" t="s">
        <v>5097</v>
      </c>
      <c r="M3103">
        <v>201109</v>
      </c>
      <c r="O3103">
        <v>0</v>
      </c>
      <c r="P3103" t="s">
        <v>83</v>
      </c>
      <c r="Q3103" t="s">
        <v>124</v>
      </c>
      <c r="S3103">
        <v>0</v>
      </c>
      <c r="U3103" t="s">
        <v>132</v>
      </c>
      <c r="V3103" s="22">
        <v>102746.42</v>
      </c>
    </row>
    <row r="3104" spans="1:22" x14ac:dyDescent="0.3">
      <c r="A3104" t="s">
        <v>5098</v>
      </c>
      <c r="E3104" t="s">
        <v>241</v>
      </c>
      <c r="H3104" t="s">
        <v>139</v>
      </c>
      <c r="J3104" s="23">
        <v>456008700093</v>
      </c>
      <c r="K3104">
        <v>790</v>
      </c>
      <c r="L3104" t="s">
        <v>5099</v>
      </c>
      <c r="M3104">
        <v>201109</v>
      </c>
      <c r="O3104">
        <v>0</v>
      </c>
      <c r="P3104" t="s">
        <v>83</v>
      </c>
      <c r="Q3104">
        <v>20310</v>
      </c>
      <c r="S3104">
        <v>0</v>
      </c>
      <c r="U3104" t="s">
        <v>132</v>
      </c>
      <c r="V3104" s="22">
        <v>5258550.4400000004</v>
      </c>
    </row>
    <row r="3105" spans="1:22" x14ac:dyDescent="0.3">
      <c r="A3105" t="s">
        <v>5098</v>
      </c>
      <c r="E3105" t="s">
        <v>241</v>
      </c>
      <c r="H3105" t="s">
        <v>139</v>
      </c>
      <c r="J3105" s="23">
        <v>556008700093</v>
      </c>
      <c r="K3105">
        <v>790</v>
      </c>
      <c r="L3105" t="s">
        <v>5100</v>
      </c>
      <c r="M3105">
        <v>201109</v>
      </c>
      <c r="O3105">
        <v>0</v>
      </c>
      <c r="P3105" t="s">
        <v>83</v>
      </c>
      <c r="Q3105" t="s">
        <v>124</v>
      </c>
      <c r="S3105">
        <v>0</v>
      </c>
      <c r="U3105" t="s">
        <v>132</v>
      </c>
      <c r="V3105" s="22">
        <v>3878809.14</v>
      </c>
    </row>
    <row r="3106" spans="1:22" x14ac:dyDescent="0.3">
      <c r="A3106" t="s">
        <v>5101</v>
      </c>
      <c r="E3106" t="s">
        <v>241</v>
      </c>
      <c r="H3106" t="s">
        <v>139</v>
      </c>
      <c r="J3106" s="23">
        <v>452008700180</v>
      </c>
      <c r="K3106">
        <v>751</v>
      </c>
      <c r="L3106" t="s">
        <v>5102</v>
      </c>
      <c r="M3106">
        <v>201109</v>
      </c>
      <c r="O3106">
        <v>0</v>
      </c>
      <c r="P3106" t="s">
        <v>83</v>
      </c>
      <c r="Q3106">
        <v>20310</v>
      </c>
      <c r="S3106">
        <v>0</v>
      </c>
      <c r="V3106" s="22">
        <v>29035.33</v>
      </c>
    </row>
    <row r="3107" spans="1:22" x14ac:dyDescent="0.3">
      <c r="A3107" t="s">
        <v>5101</v>
      </c>
      <c r="E3107" t="s">
        <v>241</v>
      </c>
      <c r="H3107" t="s">
        <v>139</v>
      </c>
      <c r="J3107" s="23">
        <v>552008700180</v>
      </c>
      <c r="K3107">
        <v>751</v>
      </c>
      <c r="L3107" t="s">
        <v>5103</v>
      </c>
      <c r="M3107">
        <v>201109</v>
      </c>
      <c r="O3107">
        <v>0</v>
      </c>
      <c r="P3107" t="s">
        <v>83</v>
      </c>
      <c r="Q3107" t="s">
        <v>124</v>
      </c>
      <c r="S3107">
        <v>0</v>
      </c>
      <c r="V3107" s="22">
        <v>21417.01</v>
      </c>
    </row>
    <row r="3108" spans="1:22" x14ac:dyDescent="0.3">
      <c r="A3108" t="s">
        <v>5104</v>
      </c>
      <c r="E3108" t="s">
        <v>241</v>
      </c>
      <c r="H3108" t="s">
        <v>139</v>
      </c>
      <c r="J3108" s="23">
        <v>456008700094</v>
      </c>
      <c r="K3108">
        <v>200</v>
      </c>
      <c r="L3108" t="s">
        <v>5105</v>
      </c>
      <c r="M3108">
        <v>201109</v>
      </c>
      <c r="O3108">
        <v>0</v>
      </c>
      <c r="P3108" t="s">
        <v>83</v>
      </c>
      <c r="Q3108">
        <v>20310</v>
      </c>
      <c r="S3108">
        <v>0</v>
      </c>
      <c r="U3108" t="s">
        <v>132</v>
      </c>
      <c r="V3108" s="22">
        <v>14950.76</v>
      </c>
    </row>
    <row r="3109" spans="1:22" x14ac:dyDescent="0.3">
      <c r="A3109" t="s">
        <v>5104</v>
      </c>
      <c r="E3109" t="s">
        <v>241</v>
      </c>
      <c r="H3109" t="s">
        <v>139</v>
      </c>
      <c r="J3109" s="23">
        <v>556008700094</v>
      </c>
      <c r="K3109">
        <v>191</v>
      </c>
      <c r="L3109" t="s">
        <v>5106</v>
      </c>
      <c r="M3109">
        <v>201109</v>
      </c>
      <c r="O3109">
        <v>0</v>
      </c>
      <c r="P3109" t="s">
        <v>83</v>
      </c>
      <c r="Q3109" t="s">
        <v>124</v>
      </c>
      <c r="S3109">
        <v>0</v>
      </c>
      <c r="U3109" t="s">
        <v>132</v>
      </c>
      <c r="V3109" s="22">
        <v>13120.72</v>
      </c>
    </row>
    <row r="3110" spans="1:22" x14ac:dyDescent="0.3">
      <c r="A3110" t="s">
        <v>5104</v>
      </c>
      <c r="E3110" t="s">
        <v>241</v>
      </c>
      <c r="H3110" t="s">
        <v>139</v>
      </c>
      <c r="J3110" s="23">
        <v>556008700094</v>
      </c>
      <c r="K3110">
        <v>200</v>
      </c>
      <c r="L3110" t="s">
        <v>5107</v>
      </c>
      <c r="M3110">
        <v>201109</v>
      </c>
      <c r="O3110">
        <v>0</v>
      </c>
      <c r="P3110" t="s">
        <v>83</v>
      </c>
      <c r="Q3110" t="s">
        <v>124</v>
      </c>
      <c r="S3110">
        <v>0</v>
      </c>
      <c r="U3110" t="s">
        <v>132</v>
      </c>
      <c r="V3110" s="22">
        <v>11027.99</v>
      </c>
    </row>
    <row r="3111" spans="1:22" x14ac:dyDescent="0.3">
      <c r="A3111" t="s">
        <v>5108</v>
      </c>
      <c r="E3111" t="s">
        <v>241</v>
      </c>
      <c r="H3111" t="s">
        <v>139</v>
      </c>
      <c r="J3111" s="23">
        <v>456008700096</v>
      </c>
      <c r="K3111">
        <v>165</v>
      </c>
      <c r="L3111" t="s">
        <v>5109</v>
      </c>
      <c r="M3111">
        <v>201109</v>
      </c>
      <c r="O3111">
        <v>0</v>
      </c>
      <c r="P3111" t="s">
        <v>83</v>
      </c>
      <c r="Q3111">
        <v>20310</v>
      </c>
      <c r="S3111">
        <v>0</v>
      </c>
      <c r="U3111" t="s">
        <v>132</v>
      </c>
      <c r="V3111" s="22">
        <v>44280.79</v>
      </c>
    </row>
    <row r="3112" spans="1:22" x14ac:dyDescent="0.3">
      <c r="A3112" t="s">
        <v>5108</v>
      </c>
      <c r="E3112" t="s">
        <v>241</v>
      </c>
      <c r="H3112" t="s">
        <v>139</v>
      </c>
      <c r="J3112" s="23">
        <v>556008700096</v>
      </c>
      <c r="K3112">
        <v>165</v>
      </c>
      <c r="L3112" t="s">
        <v>5110</v>
      </c>
      <c r="M3112">
        <v>201109</v>
      </c>
      <c r="O3112">
        <v>0</v>
      </c>
      <c r="P3112" t="s">
        <v>83</v>
      </c>
      <c r="Q3112" t="s">
        <v>124</v>
      </c>
      <c r="S3112">
        <v>0</v>
      </c>
      <c r="U3112" t="s">
        <v>132</v>
      </c>
      <c r="V3112" s="22">
        <v>32662.37</v>
      </c>
    </row>
    <row r="3113" spans="1:22" x14ac:dyDescent="0.3">
      <c r="A3113" t="s">
        <v>5111</v>
      </c>
      <c r="E3113" t="s">
        <v>241</v>
      </c>
      <c r="H3113" t="s">
        <v>139</v>
      </c>
      <c r="J3113" s="23">
        <v>456008700114</v>
      </c>
      <c r="K3113">
        <v>615</v>
      </c>
      <c r="L3113" t="s">
        <v>5112</v>
      </c>
      <c r="M3113">
        <v>201109</v>
      </c>
      <c r="O3113">
        <v>0</v>
      </c>
      <c r="P3113" t="s">
        <v>83</v>
      </c>
      <c r="Q3113">
        <v>20310</v>
      </c>
      <c r="S3113">
        <v>0</v>
      </c>
      <c r="U3113" t="s">
        <v>132</v>
      </c>
      <c r="V3113" s="22">
        <v>14909129.51</v>
      </c>
    </row>
    <row r="3114" spans="1:22" x14ac:dyDescent="0.3">
      <c r="A3114" t="s">
        <v>5111</v>
      </c>
      <c r="E3114" t="s">
        <v>241</v>
      </c>
      <c r="H3114" t="s">
        <v>139</v>
      </c>
      <c r="J3114" s="23">
        <v>556008700114</v>
      </c>
      <c r="K3114">
        <v>615</v>
      </c>
      <c r="L3114" t="s">
        <v>5113</v>
      </c>
      <c r="M3114">
        <v>201109</v>
      </c>
      <c r="O3114">
        <v>0</v>
      </c>
      <c r="P3114" t="s">
        <v>83</v>
      </c>
      <c r="Q3114" t="s">
        <v>124</v>
      </c>
      <c r="S3114">
        <v>0</v>
      </c>
      <c r="U3114" t="s">
        <v>132</v>
      </c>
      <c r="V3114" s="22">
        <v>10997264.189999999</v>
      </c>
    </row>
    <row r="3115" spans="1:22" x14ac:dyDescent="0.3">
      <c r="A3115" t="s">
        <v>5114</v>
      </c>
      <c r="E3115" t="s">
        <v>241</v>
      </c>
      <c r="H3115" t="s">
        <v>139</v>
      </c>
      <c r="J3115" s="23">
        <v>456008700114</v>
      </c>
      <c r="K3115">
        <v>800</v>
      </c>
      <c r="L3115" t="s">
        <v>5115</v>
      </c>
      <c r="M3115">
        <v>201109</v>
      </c>
      <c r="O3115">
        <v>0</v>
      </c>
      <c r="P3115" t="s">
        <v>83</v>
      </c>
      <c r="Q3115">
        <v>20310</v>
      </c>
      <c r="S3115">
        <v>0</v>
      </c>
      <c r="U3115" t="s">
        <v>132</v>
      </c>
      <c r="V3115" s="22">
        <v>246520.37</v>
      </c>
    </row>
    <row r="3116" spans="1:22" x14ac:dyDescent="0.3">
      <c r="A3116" t="s">
        <v>5114</v>
      </c>
      <c r="E3116" t="s">
        <v>241</v>
      </c>
      <c r="H3116" t="s">
        <v>139</v>
      </c>
      <c r="J3116" s="23">
        <v>556008700114</v>
      </c>
      <c r="K3116">
        <v>800</v>
      </c>
      <c r="L3116" t="s">
        <v>5116</v>
      </c>
      <c r="M3116">
        <v>201109</v>
      </c>
      <c r="O3116">
        <v>0</v>
      </c>
      <c r="P3116" t="s">
        <v>83</v>
      </c>
      <c r="Q3116" t="s">
        <v>124</v>
      </c>
      <c r="S3116">
        <v>0</v>
      </c>
      <c r="U3116" t="s">
        <v>132</v>
      </c>
      <c r="V3116" s="22">
        <v>181838.22</v>
      </c>
    </row>
    <row r="3117" spans="1:22" x14ac:dyDescent="0.3">
      <c r="A3117" t="s">
        <v>5117</v>
      </c>
      <c r="E3117" t="s">
        <v>241</v>
      </c>
      <c r="H3117" t="s">
        <v>139</v>
      </c>
      <c r="J3117" s="23">
        <v>452008700181</v>
      </c>
      <c r="K3117">
        <v>763</v>
      </c>
      <c r="L3117" t="s">
        <v>5118</v>
      </c>
      <c r="M3117">
        <v>201109</v>
      </c>
      <c r="O3117">
        <v>0</v>
      </c>
      <c r="P3117" t="s">
        <v>83</v>
      </c>
      <c r="Q3117">
        <v>20310</v>
      </c>
      <c r="S3117">
        <v>0</v>
      </c>
      <c r="V3117" s="22">
        <v>114840.44</v>
      </c>
    </row>
    <row r="3118" spans="1:22" x14ac:dyDescent="0.3">
      <c r="A3118" t="s">
        <v>5119</v>
      </c>
      <c r="E3118" t="s">
        <v>729</v>
      </c>
      <c r="H3118" t="s">
        <v>604</v>
      </c>
      <c r="J3118" s="23">
        <v>553005400416</v>
      </c>
      <c r="K3118">
        <v>910</v>
      </c>
      <c r="L3118" t="s">
        <v>5120</v>
      </c>
      <c r="M3118">
        <v>201506</v>
      </c>
      <c r="O3118">
        <v>0</v>
      </c>
      <c r="P3118" t="s">
        <v>606</v>
      </c>
      <c r="Q3118" t="s">
        <v>124</v>
      </c>
      <c r="S3118">
        <v>0</v>
      </c>
      <c r="V3118" s="22">
        <v>123611.87</v>
      </c>
    </row>
    <row r="3119" spans="1:22" x14ac:dyDescent="0.3">
      <c r="A3119" t="s">
        <v>5121</v>
      </c>
      <c r="E3119" t="s">
        <v>715</v>
      </c>
      <c r="H3119" t="s">
        <v>604</v>
      </c>
      <c r="J3119" s="23">
        <v>553005400417</v>
      </c>
      <c r="K3119">
        <v>910</v>
      </c>
      <c r="L3119" t="s">
        <v>5122</v>
      </c>
      <c r="M3119">
        <v>201506</v>
      </c>
      <c r="O3119">
        <v>0</v>
      </c>
      <c r="P3119" t="s">
        <v>606</v>
      </c>
      <c r="Q3119" t="s">
        <v>124</v>
      </c>
      <c r="S3119">
        <v>0</v>
      </c>
      <c r="V3119" s="22">
        <v>123611.87</v>
      </c>
    </row>
    <row r="3120" spans="1:22" x14ac:dyDescent="0.3">
      <c r="A3120" t="s">
        <v>5123</v>
      </c>
      <c r="E3120" t="s">
        <v>715</v>
      </c>
      <c r="H3120" t="s">
        <v>604</v>
      </c>
      <c r="J3120" s="23">
        <v>553005400418</v>
      </c>
      <c r="K3120">
        <v>910</v>
      </c>
      <c r="L3120" t="s">
        <v>5124</v>
      </c>
      <c r="M3120">
        <v>201506</v>
      </c>
      <c r="O3120">
        <v>0</v>
      </c>
      <c r="P3120" t="s">
        <v>606</v>
      </c>
      <c r="Q3120" t="s">
        <v>124</v>
      </c>
      <c r="S3120">
        <v>0</v>
      </c>
      <c r="V3120" s="22">
        <v>123611.87</v>
      </c>
    </row>
    <row r="3121" spans="1:22" x14ac:dyDescent="0.3">
      <c r="A3121" t="s">
        <v>5125</v>
      </c>
      <c r="E3121" t="s">
        <v>780</v>
      </c>
      <c r="H3121" t="s">
        <v>604</v>
      </c>
      <c r="J3121" s="23">
        <v>553005400424</v>
      </c>
      <c r="K3121">
        <v>910</v>
      </c>
      <c r="L3121" t="s">
        <v>5126</v>
      </c>
      <c r="M3121">
        <v>201506</v>
      </c>
      <c r="O3121">
        <v>0</v>
      </c>
      <c r="P3121" t="s">
        <v>606</v>
      </c>
      <c r="Q3121" t="s">
        <v>124</v>
      </c>
      <c r="S3121">
        <v>0</v>
      </c>
      <c r="V3121" s="22">
        <v>123611.87</v>
      </c>
    </row>
    <row r="3122" spans="1:22" x14ac:dyDescent="0.3">
      <c r="A3122" t="s">
        <v>5127</v>
      </c>
      <c r="E3122" t="s">
        <v>773</v>
      </c>
      <c r="H3122" t="s">
        <v>604</v>
      </c>
      <c r="J3122" s="23">
        <v>553005400423</v>
      </c>
      <c r="K3122">
        <v>910</v>
      </c>
      <c r="L3122" t="s">
        <v>5128</v>
      </c>
      <c r="M3122">
        <v>201506</v>
      </c>
      <c r="O3122">
        <v>0</v>
      </c>
      <c r="P3122" t="s">
        <v>606</v>
      </c>
      <c r="Q3122" t="s">
        <v>124</v>
      </c>
      <c r="S3122">
        <v>0</v>
      </c>
      <c r="V3122" s="22">
        <v>123747.8</v>
      </c>
    </row>
    <row r="3123" spans="1:22" x14ac:dyDescent="0.3">
      <c r="A3123" t="s">
        <v>5129</v>
      </c>
      <c r="E3123" t="s">
        <v>798</v>
      </c>
      <c r="H3123" t="s">
        <v>604</v>
      </c>
      <c r="J3123" s="23">
        <v>553005400426</v>
      </c>
      <c r="K3123">
        <v>910</v>
      </c>
      <c r="L3123" t="s">
        <v>5130</v>
      </c>
      <c r="M3123">
        <v>201506</v>
      </c>
      <c r="O3123">
        <v>0</v>
      </c>
      <c r="P3123" t="s">
        <v>606</v>
      </c>
      <c r="Q3123" t="s">
        <v>124</v>
      </c>
      <c r="S3123">
        <v>0</v>
      </c>
      <c r="V3123" s="22">
        <v>123611.41</v>
      </c>
    </row>
    <row r="3124" spans="1:22" x14ac:dyDescent="0.3">
      <c r="A3124" t="s">
        <v>5131</v>
      </c>
      <c r="E3124" t="s">
        <v>715</v>
      </c>
      <c r="H3124" t="s">
        <v>604</v>
      </c>
      <c r="J3124" s="23">
        <v>553005400419</v>
      </c>
      <c r="K3124">
        <v>910</v>
      </c>
      <c r="L3124" t="s">
        <v>5132</v>
      </c>
      <c r="M3124">
        <v>201506</v>
      </c>
      <c r="O3124">
        <v>0</v>
      </c>
      <c r="P3124" t="s">
        <v>606</v>
      </c>
      <c r="Q3124" t="s">
        <v>124</v>
      </c>
      <c r="S3124">
        <v>0</v>
      </c>
      <c r="V3124" s="22">
        <v>123611.87</v>
      </c>
    </row>
    <row r="3125" spans="1:22" x14ac:dyDescent="0.3">
      <c r="A3125" t="s">
        <v>5133</v>
      </c>
      <c r="E3125" t="s">
        <v>715</v>
      </c>
      <c r="H3125" t="s">
        <v>604</v>
      </c>
      <c r="J3125" s="23">
        <v>553005400420</v>
      </c>
      <c r="K3125">
        <v>910</v>
      </c>
      <c r="L3125" t="s">
        <v>5134</v>
      </c>
      <c r="M3125">
        <v>201506</v>
      </c>
      <c r="O3125">
        <v>0</v>
      </c>
      <c r="P3125" t="s">
        <v>606</v>
      </c>
      <c r="Q3125" t="s">
        <v>124</v>
      </c>
      <c r="S3125">
        <v>0</v>
      </c>
      <c r="V3125" s="22">
        <v>123611.87</v>
      </c>
    </row>
    <row r="3126" spans="1:22" x14ac:dyDescent="0.3">
      <c r="A3126" t="s">
        <v>5135</v>
      </c>
      <c r="E3126" t="s">
        <v>715</v>
      </c>
      <c r="H3126" t="s">
        <v>604</v>
      </c>
      <c r="J3126" s="23">
        <v>553005400421</v>
      </c>
      <c r="K3126">
        <v>910</v>
      </c>
      <c r="L3126" t="s">
        <v>5136</v>
      </c>
      <c r="M3126">
        <v>201506</v>
      </c>
      <c r="O3126">
        <v>0</v>
      </c>
      <c r="P3126" t="s">
        <v>606</v>
      </c>
      <c r="Q3126" t="s">
        <v>124</v>
      </c>
      <c r="S3126">
        <v>0</v>
      </c>
      <c r="V3126" s="22">
        <v>123611.87</v>
      </c>
    </row>
    <row r="3127" spans="1:22" x14ac:dyDescent="0.3">
      <c r="A3127" t="s">
        <v>5137</v>
      </c>
      <c r="E3127" t="s">
        <v>715</v>
      </c>
      <c r="H3127" t="s">
        <v>604</v>
      </c>
      <c r="J3127" s="23">
        <v>553005400422</v>
      </c>
      <c r="K3127">
        <v>910</v>
      </c>
      <c r="L3127" t="s">
        <v>5138</v>
      </c>
      <c r="M3127">
        <v>201506</v>
      </c>
      <c r="O3127">
        <v>0</v>
      </c>
      <c r="P3127" t="s">
        <v>606</v>
      </c>
      <c r="Q3127" t="s">
        <v>124</v>
      </c>
      <c r="S3127">
        <v>0</v>
      </c>
      <c r="V3127" s="22">
        <v>123611.87</v>
      </c>
    </row>
    <row r="3128" spans="1:22" x14ac:dyDescent="0.3">
      <c r="A3128" t="s">
        <v>5139</v>
      </c>
      <c r="E3128" t="s">
        <v>715</v>
      </c>
      <c r="H3128" t="s">
        <v>604</v>
      </c>
      <c r="J3128" s="23">
        <v>553005400425</v>
      </c>
      <c r="K3128">
        <v>910</v>
      </c>
      <c r="L3128" t="s">
        <v>5140</v>
      </c>
      <c r="M3128">
        <v>201506</v>
      </c>
      <c r="O3128">
        <v>0</v>
      </c>
      <c r="P3128" t="s">
        <v>606</v>
      </c>
      <c r="Q3128" t="s">
        <v>124</v>
      </c>
      <c r="S3128">
        <v>0</v>
      </c>
      <c r="V3128" s="22">
        <v>123611.87</v>
      </c>
    </row>
    <row r="3129" spans="1:22" x14ac:dyDescent="0.3">
      <c r="A3129" t="s">
        <v>5141</v>
      </c>
      <c r="E3129" t="s">
        <v>1597</v>
      </c>
      <c r="H3129" t="s">
        <v>217</v>
      </c>
      <c r="J3129" s="23">
        <v>553006000408</v>
      </c>
      <c r="K3129">
        <v>910</v>
      </c>
      <c r="L3129" t="s">
        <v>5142</v>
      </c>
      <c r="M3129">
        <v>201501</v>
      </c>
      <c r="O3129">
        <v>0</v>
      </c>
      <c r="P3129" t="s">
        <v>52</v>
      </c>
      <c r="Q3129" t="s">
        <v>124</v>
      </c>
      <c r="S3129">
        <v>0</v>
      </c>
      <c r="V3129" s="22">
        <v>115883.18</v>
      </c>
    </row>
    <row r="3130" spans="1:22" x14ac:dyDescent="0.3">
      <c r="A3130" t="s">
        <v>5143</v>
      </c>
      <c r="E3130" t="s">
        <v>1500</v>
      </c>
      <c r="H3130" t="s">
        <v>217</v>
      </c>
      <c r="J3130" s="23">
        <v>553006000409</v>
      </c>
      <c r="K3130">
        <v>910</v>
      </c>
      <c r="L3130" t="s">
        <v>5144</v>
      </c>
      <c r="M3130">
        <v>201501</v>
      </c>
      <c r="O3130">
        <v>0</v>
      </c>
      <c r="P3130" t="s">
        <v>52</v>
      </c>
      <c r="Q3130" t="s">
        <v>124</v>
      </c>
      <c r="S3130">
        <v>0</v>
      </c>
      <c r="V3130" s="22">
        <v>115883.18</v>
      </c>
    </row>
    <row r="3131" spans="1:22" x14ac:dyDescent="0.3">
      <c r="A3131" t="s">
        <v>5145</v>
      </c>
      <c r="E3131" t="s">
        <v>1597</v>
      </c>
      <c r="H3131" t="s">
        <v>217</v>
      </c>
      <c r="J3131" s="23">
        <v>553006000410</v>
      </c>
      <c r="K3131">
        <v>910</v>
      </c>
      <c r="L3131" t="s">
        <v>5146</v>
      </c>
      <c r="M3131">
        <v>201501</v>
      </c>
      <c r="O3131">
        <v>0</v>
      </c>
      <c r="P3131" t="s">
        <v>52</v>
      </c>
      <c r="Q3131" t="s">
        <v>124</v>
      </c>
      <c r="S3131">
        <v>0</v>
      </c>
      <c r="V3131" s="22">
        <v>115883.18</v>
      </c>
    </row>
    <row r="3132" spans="1:22" x14ac:dyDescent="0.3">
      <c r="A3132" t="s">
        <v>5147</v>
      </c>
      <c r="E3132" t="s">
        <v>1500</v>
      </c>
      <c r="H3132" t="s">
        <v>217</v>
      </c>
      <c r="J3132" s="23">
        <v>553006000411</v>
      </c>
      <c r="K3132">
        <v>910</v>
      </c>
      <c r="L3132" t="s">
        <v>5148</v>
      </c>
      <c r="M3132">
        <v>201501</v>
      </c>
      <c r="O3132">
        <v>0</v>
      </c>
      <c r="P3132" t="s">
        <v>52</v>
      </c>
      <c r="Q3132" t="s">
        <v>124</v>
      </c>
      <c r="S3132">
        <v>0</v>
      </c>
      <c r="V3132" s="22">
        <v>115883.18</v>
      </c>
    </row>
    <row r="3133" spans="1:22" x14ac:dyDescent="0.3">
      <c r="A3133" t="s">
        <v>5149</v>
      </c>
      <c r="E3133" t="s">
        <v>1500</v>
      </c>
      <c r="H3133" t="s">
        <v>217</v>
      </c>
      <c r="J3133" s="23">
        <v>553006000412</v>
      </c>
      <c r="K3133">
        <v>910</v>
      </c>
      <c r="L3133" t="s">
        <v>5150</v>
      </c>
      <c r="M3133">
        <v>201501</v>
      </c>
      <c r="O3133">
        <v>0</v>
      </c>
      <c r="P3133" t="s">
        <v>52</v>
      </c>
      <c r="Q3133" t="s">
        <v>124</v>
      </c>
      <c r="S3133">
        <v>0</v>
      </c>
      <c r="V3133" s="22">
        <v>115883.18</v>
      </c>
    </row>
    <row r="3134" spans="1:22" x14ac:dyDescent="0.3">
      <c r="A3134" t="s">
        <v>5151</v>
      </c>
      <c r="E3134" t="s">
        <v>1629</v>
      </c>
      <c r="H3134" t="s">
        <v>217</v>
      </c>
      <c r="J3134" s="23">
        <v>553006000413</v>
      </c>
      <c r="K3134">
        <v>910</v>
      </c>
      <c r="L3134" t="s">
        <v>5152</v>
      </c>
      <c r="M3134">
        <v>201501</v>
      </c>
      <c r="O3134">
        <v>0</v>
      </c>
      <c r="P3134" t="s">
        <v>52</v>
      </c>
      <c r="Q3134" t="s">
        <v>124</v>
      </c>
      <c r="S3134">
        <v>0</v>
      </c>
      <c r="V3134" s="22">
        <v>115883.18</v>
      </c>
    </row>
    <row r="3135" spans="1:22" x14ac:dyDescent="0.3">
      <c r="A3135" t="s">
        <v>5153</v>
      </c>
      <c r="E3135" t="s">
        <v>1500</v>
      </c>
      <c r="H3135" t="s">
        <v>217</v>
      </c>
      <c r="J3135" s="23">
        <v>553006000414</v>
      </c>
      <c r="K3135">
        <v>910</v>
      </c>
      <c r="L3135" t="s">
        <v>5154</v>
      </c>
      <c r="M3135">
        <v>201501</v>
      </c>
      <c r="O3135">
        <v>0</v>
      </c>
      <c r="P3135" t="s">
        <v>52</v>
      </c>
      <c r="Q3135" t="s">
        <v>124</v>
      </c>
      <c r="S3135">
        <v>0</v>
      </c>
      <c r="V3135" s="22">
        <v>115883.18</v>
      </c>
    </row>
    <row r="3136" spans="1:22" x14ac:dyDescent="0.3">
      <c r="A3136" t="s">
        <v>5155</v>
      </c>
      <c r="E3136" t="s">
        <v>1593</v>
      </c>
      <c r="H3136" t="s">
        <v>217</v>
      </c>
      <c r="J3136" s="23">
        <v>553006000407</v>
      </c>
      <c r="K3136">
        <v>910</v>
      </c>
      <c r="L3136" t="s">
        <v>5156</v>
      </c>
      <c r="M3136">
        <v>201501</v>
      </c>
      <c r="O3136">
        <v>0</v>
      </c>
      <c r="P3136" t="s">
        <v>52</v>
      </c>
      <c r="Q3136" t="s">
        <v>124</v>
      </c>
      <c r="S3136">
        <v>0</v>
      </c>
      <c r="V3136" s="22">
        <v>115883.18</v>
      </c>
    </row>
    <row r="3137" spans="1:22" x14ac:dyDescent="0.3">
      <c r="A3137" t="s">
        <v>5157</v>
      </c>
      <c r="E3137" t="s">
        <v>1500</v>
      </c>
      <c r="H3137" t="s">
        <v>217</v>
      </c>
      <c r="J3137" s="23">
        <v>553006000415</v>
      </c>
      <c r="K3137">
        <v>910</v>
      </c>
      <c r="L3137" t="s">
        <v>5158</v>
      </c>
      <c r="M3137">
        <v>201501</v>
      </c>
      <c r="O3137">
        <v>0</v>
      </c>
      <c r="P3137" t="s">
        <v>52</v>
      </c>
      <c r="Q3137" t="s">
        <v>124</v>
      </c>
      <c r="S3137">
        <v>0</v>
      </c>
      <c r="V3137" s="22">
        <v>115872.85</v>
      </c>
    </row>
    <row r="3138" spans="1:22" x14ac:dyDescent="0.3">
      <c r="A3138" t="s">
        <v>5159</v>
      </c>
      <c r="E3138" t="s">
        <v>1597</v>
      </c>
      <c r="H3138" t="s">
        <v>217</v>
      </c>
      <c r="J3138" s="23">
        <v>553006000400</v>
      </c>
      <c r="K3138">
        <v>910</v>
      </c>
      <c r="L3138" t="s">
        <v>5160</v>
      </c>
      <c r="M3138">
        <v>201501</v>
      </c>
      <c r="O3138">
        <v>0</v>
      </c>
      <c r="P3138" t="s">
        <v>52</v>
      </c>
      <c r="Q3138" t="s">
        <v>124</v>
      </c>
      <c r="S3138">
        <v>0</v>
      </c>
      <c r="V3138" s="22">
        <v>115883.18</v>
      </c>
    </row>
    <row r="3139" spans="1:22" x14ac:dyDescent="0.3">
      <c r="A3139" t="s">
        <v>5161</v>
      </c>
      <c r="E3139" t="s">
        <v>1597</v>
      </c>
      <c r="H3139" t="s">
        <v>217</v>
      </c>
      <c r="J3139" s="23">
        <v>553006000401</v>
      </c>
      <c r="K3139">
        <v>910</v>
      </c>
      <c r="L3139" t="s">
        <v>5162</v>
      </c>
      <c r="M3139">
        <v>201501</v>
      </c>
      <c r="O3139">
        <v>0</v>
      </c>
      <c r="P3139" t="s">
        <v>52</v>
      </c>
      <c r="Q3139" t="s">
        <v>124</v>
      </c>
      <c r="S3139">
        <v>0</v>
      </c>
      <c r="V3139" s="22">
        <v>115883.18</v>
      </c>
    </row>
    <row r="3140" spans="1:22" x14ac:dyDescent="0.3">
      <c r="A3140" t="s">
        <v>5163</v>
      </c>
      <c r="E3140" t="s">
        <v>1597</v>
      </c>
      <c r="H3140" t="s">
        <v>217</v>
      </c>
      <c r="J3140" s="23">
        <v>553006000402</v>
      </c>
      <c r="K3140">
        <v>910</v>
      </c>
      <c r="L3140" t="s">
        <v>5164</v>
      </c>
      <c r="M3140">
        <v>201501</v>
      </c>
      <c r="O3140">
        <v>0</v>
      </c>
      <c r="P3140" t="s">
        <v>52</v>
      </c>
      <c r="Q3140" t="s">
        <v>124</v>
      </c>
      <c r="S3140">
        <v>0</v>
      </c>
      <c r="V3140" s="22">
        <v>115883.18</v>
      </c>
    </row>
    <row r="3141" spans="1:22" x14ac:dyDescent="0.3">
      <c r="A3141" t="s">
        <v>5165</v>
      </c>
      <c r="E3141" t="s">
        <v>1597</v>
      </c>
      <c r="H3141" t="s">
        <v>217</v>
      </c>
      <c r="J3141" s="23">
        <v>553006000403</v>
      </c>
      <c r="K3141">
        <v>910</v>
      </c>
      <c r="L3141" t="s">
        <v>5166</v>
      </c>
      <c r="M3141">
        <v>201501</v>
      </c>
      <c r="O3141">
        <v>0</v>
      </c>
      <c r="P3141" t="s">
        <v>52</v>
      </c>
      <c r="Q3141" t="s">
        <v>124</v>
      </c>
      <c r="S3141">
        <v>0</v>
      </c>
      <c r="V3141" s="22">
        <v>115883.18</v>
      </c>
    </row>
    <row r="3142" spans="1:22" x14ac:dyDescent="0.3">
      <c r="A3142" t="s">
        <v>5167</v>
      </c>
      <c r="E3142" t="s">
        <v>1597</v>
      </c>
      <c r="H3142" t="s">
        <v>217</v>
      </c>
      <c r="J3142" s="23">
        <v>553006000404</v>
      </c>
      <c r="K3142">
        <v>910</v>
      </c>
      <c r="L3142" t="s">
        <v>5168</v>
      </c>
      <c r="M3142">
        <v>201501</v>
      </c>
      <c r="O3142">
        <v>0</v>
      </c>
      <c r="P3142" t="s">
        <v>52</v>
      </c>
      <c r="Q3142" t="s">
        <v>124</v>
      </c>
      <c r="S3142">
        <v>0</v>
      </c>
      <c r="V3142" s="22">
        <v>115883.18</v>
      </c>
    </row>
    <row r="3143" spans="1:22" x14ac:dyDescent="0.3">
      <c r="A3143" t="s">
        <v>5169</v>
      </c>
      <c r="E3143" t="s">
        <v>1597</v>
      </c>
      <c r="H3143" t="s">
        <v>217</v>
      </c>
      <c r="J3143" s="23">
        <v>553006000405</v>
      </c>
      <c r="K3143">
        <v>910</v>
      </c>
      <c r="L3143" t="s">
        <v>5170</v>
      </c>
      <c r="M3143">
        <v>201501</v>
      </c>
      <c r="O3143">
        <v>0</v>
      </c>
      <c r="P3143" t="s">
        <v>52</v>
      </c>
      <c r="Q3143" t="s">
        <v>124</v>
      </c>
      <c r="S3143">
        <v>0</v>
      </c>
      <c r="V3143" s="22">
        <v>115883.18</v>
      </c>
    </row>
    <row r="3144" spans="1:22" x14ac:dyDescent="0.3">
      <c r="A3144" t="s">
        <v>5171</v>
      </c>
      <c r="E3144" t="s">
        <v>1593</v>
      </c>
      <c r="H3144" t="s">
        <v>217</v>
      </c>
      <c r="J3144" s="23">
        <v>553006000406</v>
      </c>
      <c r="K3144">
        <v>910</v>
      </c>
      <c r="L3144" t="s">
        <v>5172</v>
      </c>
      <c r="M3144">
        <v>201501</v>
      </c>
      <c r="O3144">
        <v>0</v>
      </c>
      <c r="P3144" t="s">
        <v>52</v>
      </c>
      <c r="Q3144" t="s">
        <v>124</v>
      </c>
      <c r="S3144">
        <v>0</v>
      </c>
      <c r="V3144" s="22">
        <v>115883.18</v>
      </c>
    </row>
    <row r="3145" spans="1:22" x14ac:dyDescent="0.3">
      <c r="A3145" t="s">
        <v>5173</v>
      </c>
      <c r="E3145" t="s">
        <v>1789</v>
      </c>
      <c r="H3145" t="s">
        <v>162</v>
      </c>
      <c r="J3145" s="23">
        <v>553006300385</v>
      </c>
      <c r="K3145">
        <v>910</v>
      </c>
      <c r="L3145" t="s">
        <v>5174</v>
      </c>
      <c r="M3145">
        <v>201501</v>
      </c>
      <c r="O3145">
        <v>0</v>
      </c>
      <c r="P3145" t="s">
        <v>54</v>
      </c>
      <c r="Q3145" t="s">
        <v>124</v>
      </c>
      <c r="S3145">
        <v>0</v>
      </c>
      <c r="V3145" s="22">
        <v>139665.04999999999</v>
      </c>
    </row>
    <row r="3146" spans="1:22" x14ac:dyDescent="0.3">
      <c r="A3146" t="s">
        <v>5175</v>
      </c>
      <c r="E3146" t="s">
        <v>1789</v>
      </c>
      <c r="H3146" t="s">
        <v>162</v>
      </c>
      <c r="J3146" s="23">
        <v>553006300386</v>
      </c>
      <c r="K3146">
        <v>910</v>
      </c>
      <c r="L3146" t="s">
        <v>5176</v>
      </c>
      <c r="M3146">
        <v>201501</v>
      </c>
      <c r="O3146">
        <v>0</v>
      </c>
      <c r="P3146" t="s">
        <v>54</v>
      </c>
      <c r="Q3146" t="s">
        <v>124</v>
      </c>
      <c r="S3146">
        <v>0</v>
      </c>
      <c r="V3146" s="22">
        <v>139665.04999999999</v>
      </c>
    </row>
    <row r="3147" spans="1:22" x14ac:dyDescent="0.3">
      <c r="A3147" t="s">
        <v>5177</v>
      </c>
      <c r="E3147" t="s">
        <v>1789</v>
      </c>
      <c r="H3147" t="s">
        <v>162</v>
      </c>
      <c r="J3147" s="23">
        <v>553006300388</v>
      </c>
      <c r="K3147">
        <v>910</v>
      </c>
      <c r="L3147" t="s">
        <v>5178</v>
      </c>
      <c r="M3147">
        <v>201501</v>
      </c>
      <c r="O3147">
        <v>0</v>
      </c>
      <c r="P3147" t="s">
        <v>54</v>
      </c>
      <c r="Q3147" t="s">
        <v>124</v>
      </c>
      <c r="S3147">
        <v>0</v>
      </c>
      <c r="V3147" s="22">
        <v>139665.04999999999</v>
      </c>
    </row>
    <row r="3148" spans="1:22" x14ac:dyDescent="0.3">
      <c r="A3148" t="s">
        <v>5179</v>
      </c>
      <c r="E3148" t="s">
        <v>1789</v>
      </c>
      <c r="H3148" t="s">
        <v>162</v>
      </c>
      <c r="J3148" s="23">
        <v>553006300389</v>
      </c>
      <c r="K3148">
        <v>910</v>
      </c>
      <c r="L3148" t="s">
        <v>5180</v>
      </c>
      <c r="M3148">
        <v>201501</v>
      </c>
      <c r="O3148">
        <v>0</v>
      </c>
      <c r="P3148" t="s">
        <v>54</v>
      </c>
      <c r="Q3148" t="s">
        <v>124</v>
      </c>
      <c r="S3148">
        <v>0</v>
      </c>
      <c r="V3148" s="22">
        <v>139665.04999999999</v>
      </c>
    </row>
    <row r="3149" spans="1:22" x14ac:dyDescent="0.3">
      <c r="A3149" t="s">
        <v>5181</v>
      </c>
      <c r="E3149" t="s">
        <v>1789</v>
      </c>
      <c r="H3149" t="s">
        <v>162</v>
      </c>
      <c r="J3149" s="23">
        <v>553006300390</v>
      </c>
      <c r="K3149">
        <v>910</v>
      </c>
      <c r="L3149" t="s">
        <v>5182</v>
      </c>
      <c r="M3149">
        <v>201501</v>
      </c>
      <c r="O3149">
        <v>0</v>
      </c>
      <c r="P3149" t="s">
        <v>54</v>
      </c>
      <c r="Q3149" t="s">
        <v>124</v>
      </c>
      <c r="S3149">
        <v>0</v>
      </c>
      <c r="V3149" s="22">
        <v>139665.04999999999</v>
      </c>
    </row>
    <row r="3150" spans="1:22" x14ac:dyDescent="0.3">
      <c r="A3150" t="s">
        <v>5183</v>
      </c>
      <c r="E3150" t="s">
        <v>1789</v>
      </c>
      <c r="H3150" t="s">
        <v>162</v>
      </c>
      <c r="J3150" s="23">
        <v>553006300391</v>
      </c>
      <c r="K3150">
        <v>910</v>
      </c>
      <c r="L3150" t="s">
        <v>5184</v>
      </c>
      <c r="M3150">
        <v>201501</v>
      </c>
      <c r="O3150">
        <v>0</v>
      </c>
      <c r="P3150" t="s">
        <v>54</v>
      </c>
      <c r="Q3150" t="s">
        <v>124</v>
      </c>
      <c r="S3150">
        <v>0</v>
      </c>
      <c r="V3150" s="22">
        <v>139665.04999999999</v>
      </c>
    </row>
    <row r="3151" spans="1:22" x14ac:dyDescent="0.3">
      <c r="A3151" t="s">
        <v>5185</v>
      </c>
      <c r="E3151" t="s">
        <v>1789</v>
      </c>
      <c r="H3151" t="s">
        <v>162</v>
      </c>
      <c r="J3151" s="23">
        <v>553006300392</v>
      </c>
      <c r="K3151">
        <v>910</v>
      </c>
      <c r="L3151" t="s">
        <v>5186</v>
      </c>
      <c r="M3151">
        <v>201501</v>
      </c>
      <c r="O3151">
        <v>0</v>
      </c>
      <c r="P3151" t="s">
        <v>54</v>
      </c>
      <c r="Q3151" t="s">
        <v>124</v>
      </c>
      <c r="S3151">
        <v>0</v>
      </c>
      <c r="V3151" s="22">
        <v>139413.92000000001</v>
      </c>
    </row>
    <row r="3152" spans="1:22" x14ac:dyDescent="0.3">
      <c r="A3152" t="s">
        <v>5187</v>
      </c>
      <c r="E3152" t="s">
        <v>1789</v>
      </c>
      <c r="H3152" t="s">
        <v>162</v>
      </c>
      <c r="J3152" s="23">
        <v>553006300393</v>
      </c>
      <c r="K3152">
        <v>910</v>
      </c>
      <c r="L3152" t="s">
        <v>5188</v>
      </c>
      <c r="M3152">
        <v>201501</v>
      </c>
      <c r="O3152">
        <v>0</v>
      </c>
      <c r="P3152" t="s">
        <v>54</v>
      </c>
      <c r="Q3152" t="s">
        <v>124</v>
      </c>
      <c r="S3152">
        <v>0</v>
      </c>
      <c r="V3152" s="22">
        <v>139413.92000000001</v>
      </c>
    </row>
    <row r="3153" spans="1:22" x14ac:dyDescent="0.3">
      <c r="A3153" t="s">
        <v>5189</v>
      </c>
      <c r="E3153" t="s">
        <v>1789</v>
      </c>
      <c r="H3153" t="s">
        <v>162</v>
      </c>
      <c r="J3153" s="23">
        <v>553006300394</v>
      </c>
      <c r="K3153">
        <v>910</v>
      </c>
      <c r="L3153" t="s">
        <v>5190</v>
      </c>
      <c r="M3153">
        <v>201501</v>
      </c>
      <c r="O3153">
        <v>0</v>
      </c>
      <c r="P3153" t="s">
        <v>54</v>
      </c>
      <c r="Q3153" t="s">
        <v>124</v>
      </c>
      <c r="S3153">
        <v>0</v>
      </c>
      <c r="V3153" s="22">
        <v>139413.92000000001</v>
      </c>
    </row>
    <row r="3154" spans="1:22" x14ac:dyDescent="0.3">
      <c r="A3154" t="s">
        <v>5191</v>
      </c>
      <c r="E3154" t="s">
        <v>1789</v>
      </c>
      <c r="H3154" t="s">
        <v>162</v>
      </c>
      <c r="J3154" s="23">
        <v>553006300395</v>
      </c>
      <c r="K3154">
        <v>910</v>
      </c>
      <c r="L3154" t="s">
        <v>5192</v>
      </c>
      <c r="M3154">
        <v>201501</v>
      </c>
      <c r="O3154">
        <v>0</v>
      </c>
      <c r="P3154" t="s">
        <v>54</v>
      </c>
      <c r="Q3154" t="s">
        <v>124</v>
      </c>
      <c r="S3154">
        <v>0</v>
      </c>
      <c r="V3154" s="22">
        <v>139413.92000000001</v>
      </c>
    </row>
    <row r="3155" spans="1:22" x14ac:dyDescent="0.3">
      <c r="A3155" t="s">
        <v>5193</v>
      </c>
      <c r="E3155" t="s">
        <v>1789</v>
      </c>
      <c r="H3155" t="s">
        <v>162</v>
      </c>
      <c r="J3155" s="23">
        <v>553006300396</v>
      </c>
      <c r="K3155">
        <v>910</v>
      </c>
      <c r="L3155" t="s">
        <v>5194</v>
      </c>
      <c r="M3155">
        <v>201501</v>
      </c>
      <c r="O3155">
        <v>0</v>
      </c>
      <c r="P3155" t="s">
        <v>54</v>
      </c>
      <c r="Q3155" t="s">
        <v>124</v>
      </c>
      <c r="S3155">
        <v>0</v>
      </c>
      <c r="V3155" s="22">
        <v>139413.92000000001</v>
      </c>
    </row>
    <row r="3156" spans="1:22" x14ac:dyDescent="0.3">
      <c r="A3156" t="s">
        <v>5195</v>
      </c>
      <c r="E3156" t="s">
        <v>1789</v>
      </c>
      <c r="H3156" t="s">
        <v>162</v>
      </c>
      <c r="J3156" s="23">
        <v>553006300397</v>
      </c>
      <c r="K3156">
        <v>910</v>
      </c>
      <c r="L3156" t="s">
        <v>5196</v>
      </c>
      <c r="M3156">
        <v>201501</v>
      </c>
      <c r="O3156">
        <v>0</v>
      </c>
      <c r="P3156" t="s">
        <v>54</v>
      </c>
      <c r="Q3156" t="s">
        <v>124</v>
      </c>
      <c r="S3156">
        <v>0</v>
      </c>
      <c r="V3156" s="22">
        <v>139413.92000000001</v>
      </c>
    </row>
    <row r="3157" spans="1:22" x14ac:dyDescent="0.3">
      <c r="A3157" t="s">
        <v>5197</v>
      </c>
      <c r="E3157" t="s">
        <v>1789</v>
      </c>
      <c r="H3157" t="s">
        <v>162</v>
      </c>
      <c r="J3157" s="23">
        <v>553006300398</v>
      </c>
      <c r="K3157">
        <v>910</v>
      </c>
      <c r="L3157" t="s">
        <v>5198</v>
      </c>
      <c r="M3157">
        <v>201501</v>
      </c>
      <c r="O3157">
        <v>0</v>
      </c>
      <c r="P3157" t="s">
        <v>54</v>
      </c>
      <c r="Q3157" t="s">
        <v>124</v>
      </c>
      <c r="S3157">
        <v>0</v>
      </c>
      <c r="V3157" s="22">
        <v>139413.92000000001</v>
      </c>
    </row>
    <row r="3158" spans="1:22" x14ac:dyDescent="0.3">
      <c r="A3158" t="s">
        <v>5199</v>
      </c>
      <c r="E3158" t="s">
        <v>1789</v>
      </c>
      <c r="H3158" t="s">
        <v>162</v>
      </c>
      <c r="J3158" s="23">
        <v>553006300399</v>
      </c>
      <c r="K3158">
        <v>910</v>
      </c>
      <c r="L3158" t="s">
        <v>5200</v>
      </c>
      <c r="M3158">
        <v>201501</v>
      </c>
      <c r="O3158">
        <v>0</v>
      </c>
      <c r="P3158" t="s">
        <v>54</v>
      </c>
      <c r="Q3158" t="s">
        <v>124</v>
      </c>
      <c r="S3158">
        <v>0</v>
      </c>
      <c r="V3158" s="22">
        <v>139412.34</v>
      </c>
    </row>
    <row r="3159" spans="1:22" x14ac:dyDescent="0.3">
      <c r="A3159" t="s">
        <v>5201</v>
      </c>
      <c r="E3159" t="s">
        <v>1789</v>
      </c>
      <c r="H3159" t="s">
        <v>162</v>
      </c>
      <c r="J3159" s="23">
        <v>553006300383</v>
      </c>
      <c r="K3159">
        <v>910</v>
      </c>
      <c r="L3159" t="s">
        <v>5202</v>
      </c>
      <c r="M3159">
        <v>201501</v>
      </c>
      <c r="O3159">
        <v>0</v>
      </c>
      <c r="P3159" t="s">
        <v>54</v>
      </c>
      <c r="Q3159" t="s">
        <v>124</v>
      </c>
      <c r="S3159">
        <v>0</v>
      </c>
      <c r="V3159" s="22">
        <v>139665.04999999999</v>
      </c>
    </row>
    <row r="3160" spans="1:22" x14ac:dyDescent="0.3">
      <c r="A3160" t="s">
        <v>5203</v>
      </c>
      <c r="E3160" t="s">
        <v>1789</v>
      </c>
      <c r="H3160" t="s">
        <v>162</v>
      </c>
      <c r="J3160" s="23">
        <v>553006300382</v>
      </c>
      <c r="K3160">
        <v>910</v>
      </c>
      <c r="L3160" t="s">
        <v>5204</v>
      </c>
      <c r="M3160">
        <v>201501</v>
      </c>
      <c r="O3160">
        <v>0</v>
      </c>
      <c r="P3160" t="s">
        <v>54</v>
      </c>
      <c r="Q3160" t="s">
        <v>124</v>
      </c>
      <c r="S3160">
        <v>0</v>
      </c>
      <c r="V3160" s="22">
        <v>139665.04999999999</v>
      </c>
    </row>
    <row r="3161" spans="1:22" x14ac:dyDescent="0.3">
      <c r="A3161" t="s">
        <v>5205</v>
      </c>
      <c r="E3161" t="s">
        <v>1863</v>
      </c>
      <c r="H3161" t="s">
        <v>162</v>
      </c>
      <c r="J3161" s="23">
        <v>553006300384</v>
      </c>
      <c r="K3161">
        <v>910</v>
      </c>
      <c r="L3161" t="s">
        <v>5206</v>
      </c>
      <c r="M3161">
        <v>201501</v>
      </c>
      <c r="O3161">
        <v>0</v>
      </c>
      <c r="P3161" t="s">
        <v>54</v>
      </c>
      <c r="Q3161" t="s">
        <v>124</v>
      </c>
      <c r="S3161">
        <v>0</v>
      </c>
      <c r="V3161" s="22">
        <v>139665.04999999999</v>
      </c>
    </row>
    <row r="3162" spans="1:22" x14ac:dyDescent="0.3">
      <c r="A3162" t="s">
        <v>5207</v>
      </c>
      <c r="E3162" t="s">
        <v>1789</v>
      </c>
      <c r="H3162" t="s">
        <v>162</v>
      </c>
      <c r="J3162" s="23">
        <v>553006300387</v>
      </c>
      <c r="K3162">
        <v>910</v>
      </c>
      <c r="L3162" t="s">
        <v>5208</v>
      </c>
      <c r="M3162">
        <v>201501</v>
      </c>
      <c r="O3162">
        <v>0</v>
      </c>
      <c r="P3162" t="s">
        <v>54</v>
      </c>
      <c r="Q3162" t="s">
        <v>124</v>
      </c>
      <c r="S3162">
        <v>0</v>
      </c>
      <c r="V3162" s="22">
        <v>139665.04999999999</v>
      </c>
    </row>
    <row r="3163" spans="1:22" x14ac:dyDescent="0.3">
      <c r="A3163" t="s">
        <v>5209</v>
      </c>
      <c r="E3163" t="s">
        <v>3974</v>
      </c>
      <c r="H3163" t="s">
        <v>187</v>
      </c>
      <c r="J3163" s="23">
        <v>553005600440</v>
      </c>
      <c r="K3163">
        <v>910</v>
      </c>
      <c r="L3163" t="s">
        <v>5210</v>
      </c>
      <c r="M3163">
        <v>201506</v>
      </c>
      <c r="O3163">
        <v>0</v>
      </c>
      <c r="P3163" t="s">
        <v>48</v>
      </c>
      <c r="Q3163" t="s">
        <v>124</v>
      </c>
      <c r="S3163">
        <v>0</v>
      </c>
      <c r="V3163" s="22">
        <v>145127.45000000001</v>
      </c>
    </row>
    <row r="3164" spans="1:22" x14ac:dyDescent="0.3">
      <c r="A3164" t="s">
        <v>5211</v>
      </c>
      <c r="E3164" t="s">
        <v>3996</v>
      </c>
      <c r="H3164" t="s">
        <v>187</v>
      </c>
      <c r="J3164" s="23">
        <v>553005600446</v>
      </c>
      <c r="K3164">
        <v>910</v>
      </c>
      <c r="L3164" t="s">
        <v>5212</v>
      </c>
      <c r="M3164">
        <v>201506</v>
      </c>
      <c r="O3164">
        <v>0</v>
      </c>
      <c r="P3164" t="s">
        <v>48</v>
      </c>
      <c r="Q3164" t="s">
        <v>124</v>
      </c>
      <c r="S3164">
        <v>0</v>
      </c>
      <c r="V3164" s="22">
        <v>145127.45000000001</v>
      </c>
    </row>
    <row r="3165" spans="1:22" x14ac:dyDescent="0.3">
      <c r="A3165" t="s">
        <v>5213</v>
      </c>
      <c r="E3165" t="s">
        <v>3996</v>
      </c>
      <c r="H3165" t="s">
        <v>187</v>
      </c>
      <c r="J3165" s="23">
        <v>553005600447</v>
      </c>
      <c r="K3165">
        <v>910</v>
      </c>
      <c r="L3165" t="s">
        <v>5214</v>
      </c>
      <c r="M3165">
        <v>201506</v>
      </c>
      <c r="O3165">
        <v>0</v>
      </c>
      <c r="P3165" t="s">
        <v>48</v>
      </c>
      <c r="Q3165" t="s">
        <v>124</v>
      </c>
      <c r="S3165">
        <v>0</v>
      </c>
      <c r="V3165" s="22">
        <v>145127.45000000001</v>
      </c>
    </row>
    <row r="3166" spans="1:22" x14ac:dyDescent="0.3">
      <c r="A3166" t="s">
        <v>5215</v>
      </c>
      <c r="E3166" t="s">
        <v>3974</v>
      </c>
      <c r="H3166" t="s">
        <v>187</v>
      </c>
      <c r="J3166" s="23">
        <v>553005600438</v>
      </c>
      <c r="K3166">
        <v>910</v>
      </c>
      <c r="L3166" t="s">
        <v>5216</v>
      </c>
      <c r="M3166">
        <v>201506</v>
      </c>
      <c r="O3166">
        <v>0</v>
      </c>
      <c r="P3166" t="s">
        <v>48</v>
      </c>
      <c r="Q3166" t="s">
        <v>124</v>
      </c>
      <c r="S3166">
        <v>0</v>
      </c>
      <c r="V3166" s="22">
        <v>145127.45000000001</v>
      </c>
    </row>
    <row r="3167" spans="1:22" x14ac:dyDescent="0.3">
      <c r="A3167" t="s">
        <v>5217</v>
      </c>
      <c r="E3167" t="s">
        <v>3996</v>
      </c>
      <c r="H3167" t="s">
        <v>187</v>
      </c>
      <c r="J3167" s="23">
        <v>553005600439</v>
      </c>
      <c r="K3167">
        <v>910</v>
      </c>
      <c r="L3167" t="s">
        <v>5218</v>
      </c>
      <c r="M3167">
        <v>201506</v>
      </c>
      <c r="O3167">
        <v>0</v>
      </c>
      <c r="P3167" t="s">
        <v>48</v>
      </c>
      <c r="Q3167" t="s">
        <v>124</v>
      </c>
      <c r="S3167">
        <v>0</v>
      </c>
      <c r="V3167" s="22">
        <v>145127.45000000001</v>
      </c>
    </row>
    <row r="3168" spans="1:22" x14ac:dyDescent="0.3">
      <c r="A3168" t="s">
        <v>5219</v>
      </c>
      <c r="E3168" t="s">
        <v>3974</v>
      </c>
      <c r="H3168" t="s">
        <v>187</v>
      </c>
      <c r="J3168" s="23">
        <v>553005600441</v>
      </c>
      <c r="K3168">
        <v>910</v>
      </c>
      <c r="L3168" t="s">
        <v>5220</v>
      </c>
      <c r="M3168">
        <v>201506</v>
      </c>
      <c r="O3168">
        <v>0</v>
      </c>
      <c r="P3168" t="s">
        <v>48</v>
      </c>
      <c r="Q3168" t="s">
        <v>124</v>
      </c>
      <c r="S3168">
        <v>0</v>
      </c>
      <c r="V3168" s="22">
        <v>145127.45000000001</v>
      </c>
    </row>
    <row r="3169" spans="1:22" x14ac:dyDescent="0.3">
      <c r="A3169" t="s">
        <v>5221</v>
      </c>
      <c r="E3169" t="s">
        <v>3974</v>
      </c>
      <c r="H3169" t="s">
        <v>187</v>
      </c>
      <c r="J3169" s="23">
        <v>553005600442</v>
      </c>
      <c r="K3169">
        <v>910</v>
      </c>
      <c r="L3169" t="s">
        <v>5222</v>
      </c>
      <c r="M3169">
        <v>201506</v>
      </c>
      <c r="O3169">
        <v>0</v>
      </c>
      <c r="P3169" t="s">
        <v>48</v>
      </c>
      <c r="Q3169" t="s">
        <v>124</v>
      </c>
      <c r="S3169">
        <v>0</v>
      </c>
      <c r="V3169" s="22">
        <v>145127.45000000001</v>
      </c>
    </row>
    <row r="3170" spans="1:22" x14ac:dyDescent="0.3">
      <c r="A3170" t="s">
        <v>5223</v>
      </c>
      <c r="E3170" t="s">
        <v>3996</v>
      </c>
      <c r="H3170" t="s">
        <v>187</v>
      </c>
      <c r="J3170" s="23">
        <v>553005600443</v>
      </c>
      <c r="K3170">
        <v>910</v>
      </c>
      <c r="L3170" t="s">
        <v>5224</v>
      </c>
      <c r="M3170">
        <v>201506</v>
      </c>
      <c r="O3170">
        <v>0</v>
      </c>
      <c r="P3170" t="s">
        <v>48</v>
      </c>
      <c r="Q3170" t="s">
        <v>124</v>
      </c>
      <c r="S3170">
        <v>0</v>
      </c>
      <c r="V3170" s="22">
        <v>145127.45000000001</v>
      </c>
    </row>
    <row r="3171" spans="1:22" x14ac:dyDescent="0.3">
      <c r="A3171" t="s">
        <v>5225</v>
      </c>
      <c r="E3171" t="s">
        <v>3974</v>
      </c>
      <c r="H3171" t="s">
        <v>187</v>
      </c>
      <c r="J3171" s="23">
        <v>553005600444</v>
      </c>
      <c r="K3171">
        <v>910</v>
      </c>
      <c r="L3171" t="s">
        <v>5226</v>
      </c>
      <c r="M3171">
        <v>201506</v>
      </c>
      <c r="O3171">
        <v>0</v>
      </c>
      <c r="P3171" t="s">
        <v>48</v>
      </c>
      <c r="Q3171" t="s">
        <v>124</v>
      </c>
      <c r="S3171">
        <v>0</v>
      </c>
      <c r="V3171" s="22">
        <v>145127.45000000001</v>
      </c>
    </row>
    <row r="3172" spans="1:22" x14ac:dyDescent="0.3">
      <c r="A3172" t="s">
        <v>5227</v>
      </c>
      <c r="E3172" t="s">
        <v>3974</v>
      </c>
      <c r="H3172" t="s">
        <v>187</v>
      </c>
      <c r="J3172" s="23">
        <v>553005600445</v>
      </c>
      <c r="K3172">
        <v>910</v>
      </c>
      <c r="L3172" t="s">
        <v>5228</v>
      </c>
      <c r="M3172">
        <v>201506</v>
      </c>
      <c r="O3172">
        <v>0</v>
      </c>
      <c r="P3172" t="s">
        <v>48</v>
      </c>
      <c r="Q3172" t="s">
        <v>124</v>
      </c>
      <c r="S3172">
        <v>0</v>
      </c>
      <c r="V3172" s="22">
        <v>145127.45000000001</v>
      </c>
    </row>
    <row r="3173" spans="1:22" x14ac:dyDescent="0.3">
      <c r="A3173" t="s">
        <v>5229</v>
      </c>
      <c r="E3173" t="s">
        <v>3996</v>
      </c>
      <c r="H3173" t="s">
        <v>187</v>
      </c>
      <c r="J3173" s="23">
        <v>553005600448</v>
      </c>
      <c r="K3173">
        <v>910</v>
      </c>
      <c r="L3173" t="s">
        <v>5230</v>
      </c>
      <c r="M3173">
        <v>201506</v>
      </c>
      <c r="O3173">
        <v>0</v>
      </c>
      <c r="P3173" t="s">
        <v>48</v>
      </c>
      <c r="Q3173" t="s">
        <v>124</v>
      </c>
      <c r="S3173">
        <v>0</v>
      </c>
      <c r="V3173" s="22">
        <v>145285.03</v>
      </c>
    </row>
    <row r="3174" spans="1:22" x14ac:dyDescent="0.3">
      <c r="A3174" t="s">
        <v>5231</v>
      </c>
      <c r="E3174" t="s">
        <v>5231</v>
      </c>
      <c r="J3174" s="23">
        <v>553003900427</v>
      </c>
      <c r="K3174">
        <v>910</v>
      </c>
      <c r="L3174" t="s">
        <v>5232</v>
      </c>
      <c r="M3174">
        <v>201506</v>
      </c>
      <c r="O3174">
        <v>0</v>
      </c>
      <c r="P3174" t="s">
        <v>15</v>
      </c>
      <c r="Q3174" t="s">
        <v>124</v>
      </c>
      <c r="S3174">
        <v>0</v>
      </c>
      <c r="V3174" s="22">
        <v>63700.93</v>
      </c>
    </row>
    <row r="3175" spans="1:22" x14ac:dyDescent="0.3">
      <c r="A3175" t="s">
        <v>5233</v>
      </c>
      <c r="E3175" t="s">
        <v>4535</v>
      </c>
      <c r="J3175" s="23">
        <v>553003900428</v>
      </c>
      <c r="K3175">
        <v>910</v>
      </c>
      <c r="L3175" t="s">
        <v>5234</v>
      </c>
      <c r="M3175">
        <v>201506</v>
      </c>
      <c r="O3175">
        <v>0</v>
      </c>
      <c r="P3175" t="s">
        <v>15</v>
      </c>
      <c r="Q3175" t="s">
        <v>124</v>
      </c>
      <c r="S3175">
        <v>0</v>
      </c>
      <c r="V3175" s="22">
        <v>63700.93</v>
      </c>
    </row>
    <row r="3176" spans="1:22" x14ac:dyDescent="0.3">
      <c r="A3176" t="s">
        <v>5235</v>
      </c>
      <c r="E3176" t="s">
        <v>4535</v>
      </c>
      <c r="J3176" s="23">
        <v>553003900429</v>
      </c>
      <c r="K3176">
        <v>910</v>
      </c>
      <c r="L3176" t="s">
        <v>5236</v>
      </c>
      <c r="M3176">
        <v>201506</v>
      </c>
      <c r="O3176">
        <v>0</v>
      </c>
      <c r="P3176" t="s">
        <v>15</v>
      </c>
      <c r="Q3176" t="s">
        <v>124</v>
      </c>
      <c r="S3176">
        <v>0</v>
      </c>
      <c r="V3176" s="22">
        <v>63719.96</v>
      </c>
    </row>
    <row r="3177" spans="1:22" x14ac:dyDescent="0.3">
      <c r="A3177" t="s">
        <v>5237</v>
      </c>
      <c r="E3177" t="s">
        <v>4589</v>
      </c>
      <c r="H3177" t="s">
        <v>3568</v>
      </c>
      <c r="J3177" s="23">
        <v>553006200430</v>
      </c>
      <c r="K3177">
        <v>910</v>
      </c>
      <c r="L3177" t="s">
        <v>5238</v>
      </c>
      <c r="M3177">
        <v>201506</v>
      </c>
      <c r="O3177">
        <v>0</v>
      </c>
      <c r="P3177" t="s">
        <v>53</v>
      </c>
      <c r="Q3177" t="s">
        <v>124</v>
      </c>
      <c r="S3177">
        <v>0</v>
      </c>
      <c r="V3177" s="22">
        <v>129079.47</v>
      </c>
    </row>
    <row r="3178" spans="1:22" x14ac:dyDescent="0.3">
      <c r="A3178" t="s">
        <v>5239</v>
      </c>
      <c r="E3178" t="s">
        <v>4589</v>
      </c>
      <c r="H3178" t="s">
        <v>3568</v>
      </c>
      <c r="J3178" s="23">
        <v>553006200431</v>
      </c>
      <c r="K3178">
        <v>910</v>
      </c>
      <c r="L3178" t="s">
        <v>5240</v>
      </c>
      <c r="M3178">
        <v>201506</v>
      </c>
      <c r="O3178">
        <v>0</v>
      </c>
      <c r="P3178" t="s">
        <v>53</v>
      </c>
      <c r="Q3178" t="s">
        <v>124</v>
      </c>
      <c r="S3178">
        <v>0</v>
      </c>
      <c r="V3178" s="22">
        <v>129079.47</v>
      </c>
    </row>
    <row r="3179" spans="1:22" x14ac:dyDescent="0.3">
      <c r="A3179" t="s">
        <v>5241</v>
      </c>
      <c r="E3179" t="s">
        <v>4589</v>
      </c>
      <c r="H3179" t="s">
        <v>3568</v>
      </c>
      <c r="J3179" s="23">
        <v>553006200432</v>
      </c>
      <c r="K3179">
        <v>910</v>
      </c>
      <c r="L3179" t="s">
        <v>5242</v>
      </c>
      <c r="M3179">
        <v>201506</v>
      </c>
      <c r="O3179">
        <v>0</v>
      </c>
      <c r="P3179" t="s">
        <v>53</v>
      </c>
      <c r="Q3179" t="s">
        <v>124</v>
      </c>
      <c r="S3179">
        <v>0</v>
      </c>
      <c r="V3179" s="22">
        <v>129079.47</v>
      </c>
    </row>
    <row r="3180" spans="1:22" x14ac:dyDescent="0.3">
      <c r="A3180" t="s">
        <v>5243</v>
      </c>
      <c r="E3180" t="s">
        <v>4589</v>
      </c>
      <c r="H3180" t="s">
        <v>3568</v>
      </c>
      <c r="J3180" s="23">
        <v>553006200433</v>
      </c>
      <c r="K3180">
        <v>910</v>
      </c>
      <c r="L3180" t="s">
        <v>5244</v>
      </c>
      <c r="M3180">
        <v>201506</v>
      </c>
      <c r="O3180">
        <v>0</v>
      </c>
      <c r="P3180" t="s">
        <v>53</v>
      </c>
      <c r="Q3180" t="s">
        <v>124</v>
      </c>
      <c r="S3180">
        <v>0</v>
      </c>
      <c r="V3180" s="22">
        <v>129079.47</v>
      </c>
    </row>
    <row r="3181" spans="1:22" x14ac:dyDescent="0.3">
      <c r="A3181" t="s">
        <v>5245</v>
      </c>
      <c r="E3181" t="s">
        <v>4589</v>
      </c>
      <c r="H3181" t="s">
        <v>3568</v>
      </c>
      <c r="J3181" s="23">
        <v>553006200434</v>
      </c>
      <c r="K3181">
        <v>910</v>
      </c>
      <c r="L3181" t="s">
        <v>5246</v>
      </c>
      <c r="M3181">
        <v>201506</v>
      </c>
      <c r="O3181">
        <v>0</v>
      </c>
      <c r="P3181" t="s">
        <v>53</v>
      </c>
      <c r="Q3181" t="s">
        <v>124</v>
      </c>
      <c r="S3181">
        <v>0</v>
      </c>
      <c r="V3181" s="22">
        <v>129079.47</v>
      </c>
    </row>
    <row r="3182" spans="1:22" x14ac:dyDescent="0.3">
      <c r="A3182" t="s">
        <v>5247</v>
      </c>
      <c r="E3182" t="s">
        <v>4589</v>
      </c>
      <c r="H3182" t="s">
        <v>3568</v>
      </c>
      <c r="J3182" s="23">
        <v>553006200435</v>
      </c>
      <c r="K3182">
        <v>910</v>
      </c>
      <c r="L3182" t="s">
        <v>5248</v>
      </c>
      <c r="M3182">
        <v>201506</v>
      </c>
      <c r="O3182">
        <v>0</v>
      </c>
      <c r="P3182" t="s">
        <v>53</v>
      </c>
      <c r="Q3182" t="s">
        <v>124</v>
      </c>
      <c r="S3182">
        <v>0</v>
      </c>
      <c r="V3182" s="22">
        <v>129079.47</v>
      </c>
    </row>
    <row r="3183" spans="1:22" x14ac:dyDescent="0.3">
      <c r="A3183" t="s">
        <v>5249</v>
      </c>
      <c r="E3183" t="s">
        <v>4589</v>
      </c>
      <c r="H3183" t="s">
        <v>3568</v>
      </c>
      <c r="J3183" s="23">
        <v>553006200436</v>
      </c>
      <c r="K3183">
        <v>910</v>
      </c>
      <c r="L3183" t="s">
        <v>5250</v>
      </c>
      <c r="M3183">
        <v>201506</v>
      </c>
      <c r="O3183">
        <v>0</v>
      </c>
      <c r="P3183" t="s">
        <v>53</v>
      </c>
      <c r="Q3183" t="s">
        <v>124</v>
      </c>
      <c r="S3183">
        <v>0</v>
      </c>
      <c r="V3183" s="22">
        <v>129079.47</v>
      </c>
    </row>
    <row r="3184" spans="1:22" x14ac:dyDescent="0.3">
      <c r="A3184" t="s">
        <v>5251</v>
      </c>
      <c r="E3184" t="s">
        <v>4589</v>
      </c>
      <c r="H3184" t="s">
        <v>3568</v>
      </c>
      <c r="J3184" s="23">
        <v>553006200437</v>
      </c>
      <c r="K3184">
        <v>910</v>
      </c>
      <c r="L3184" t="s">
        <v>5252</v>
      </c>
      <c r="M3184">
        <v>201506</v>
      </c>
      <c r="O3184">
        <v>0</v>
      </c>
      <c r="P3184" t="s">
        <v>53</v>
      </c>
      <c r="Q3184" t="s">
        <v>124</v>
      </c>
      <c r="S3184">
        <v>0</v>
      </c>
      <c r="V3184" s="22">
        <v>129077.91</v>
      </c>
    </row>
    <row r="3185" spans="1:22" x14ac:dyDescent="0.3">
      <c r="A3185" t="s">
        <v>5253</v>
      </c>
      <c r="E3185" t="s">
        <v>241</v>
      </c>
      <c r="H3185" t="s">
        <v>251</v>
      </c>
      <c r="J3185" s="23">
        <v>553005700449</v>
      </c>
      <c r="K3185">
        <v>910</v>
      </c>
      <c r="L3185" t="s">
        <v>5254</v>
      </c>
      <c r="M3185">
        <v>201506</v>
      </c>
      <c r="O3185">
        <v>0</v>
      </c>
      <c r="P3185" t="s">
        <v>49</v>
      </c>
      <c r="Q3185" t="s">
        <v>124</v>
      </c>
      <c r="S3185">
        <v>0</v>
      </c>
      <c r="V3185" s="22">
        <v>111092.66</v>
      </c>
    </row>
    <row r="3186" spans="1:22" x14ac:dyDescent="0.3">
      <c r="A3186" t="s">
        <v>5255</v>
      </c>
      <c r="E3186" t="s">
        <v>824</v>
      </c>
      <c r="H3186" t="s">
        <v>5256</v>
      </c>
      <c r="J3186" s="23">
        <v>452005800096</v>
      </c>
      <c r="K3186">
        <v>763</v>
      </c>
      <c r="L3186" t="s">
        <v>5257</v>
      </c>
      <c r="M3186">
        <v>197101</v>
      </c>
      <c r="O3186">
        <v>0</v>
      </c>
      <c r="P3186" t="s">
        <v>50</v>
      </c>
      <c r="Q3186">
        <v>20310</v>
      </c>
      <c r="S3186">
        <v>0</v>
      </c>
      <c r="V3186" s="22">
        <v>8083.13</v>
      </c>
    </row>
    <row r="3187" spans="1:22" x14ac:dyDescent="0.3">
      <c r="A3187" t="s">
        <v>5255</v>
      </c>
      <c r="E3187" t="s">
        <v>824</v>
      </c>
      <c r="H3187" t="s">
        <v>5256</v>
      </c>
      <c r="J3187" s="23">
        <v>552005800096</v>
      </c>
      <c r="K3187">
        <v>763</v>
      </c>
      <c r="L3187" t="s">
        <v>5258</v>
      </c>
      <c r="M3187">
        <v>197101</v>
      </c>
      <c r="O3187">
        <v>0</v>
      </c>
      <c r="P3187" t="s">
        <v>50</v>
      </c>
      <c r="Q3187" t="s">
        <v>124</v>
      </c>
      <c r="S3187">
        <v>0</v>
      </c>
      <c r="V3187" s="22">
        <v>4884</v>
      </c>
    </row>
    <row r="3188" spans="1:22" x14ac:dyDescent="0.3">
      <c r="A3188" t="s">
        <v>5259</v>
      </c>
      <c r="E3188" t="s">
        <v>216</v>
      </c>
      <c r="H3188" t="s">
        <v>217</v>
      </c>
      <c r="J3188" s="23">
        <v>455006030188</v>
      </c>
      <c r="K3188">
        <v>2018</v>
      </c>
      <c r="L3188" t="s">
        <v>5260</v>
      </c>
      <c r="M3188">
        <v>201812</v>
      </c>
      <c r="O3188">
        <v>0</v>
      </c>
      <c r="P3188" t="s">
        <v>52</v>
      </c>
      <c r="Q3188">
        <v>20310</v>
      </c>
      <c r="S3188">
        <v>0</v>
      </c>
      <c r="U3188" t="s">
        <v>159</v>
      </c>
      <c r="V3188" s="22">
        <v>22448.42</v>
      </c>
    </row>
    <row r="3189" spans="1:22" x14ac:dyDescent="0.3">
      <c r="A3189" t="s">
        <v>5259</v>
      </c>
      <c r="E3189" t="s">
        <v>216</v>
      </c>
      <c r="H3189" t="s">
        <v>217</v>
      </c>
      <c r="J3189" s="23">
        <v>555006030188</v>
      </c>
      <c r="K3189">
        <v>2018</v>
      </c>
      <c r="L3189" t="s">
        <v>5261</v>
      </c>
      <c r="M3189">
        <v>201812</v>
      </c>
      <c r="O3189">
        <v>0</v>
      </c>
      <c r="P3189" t="s">
        <v>52</v>
      </c>
      <c r="Q3189" t="s">
        <v>124</v>
      </c>
      <c r="S3189">
        <v>0</v>
      </c>
      <c r="U3189" t="s">
        <v>159</v>
      </c>
      <c r="V3189" s="22">
        <v>13584.36</v>
      </c>
    </row>
    <row r="3190" spans="1:22" x14ac:dyDescent="0.3">
      <c r="A3190" t="s">
        <v>5262</v>
      </c>
      <c r="E3190" t="s">
        <v>1490</v>
      </c>
      <c r="H3190" t="s">
        <v>192</v>
      </c>
      <c r="J3190" s="23">
        <v>455006530194</v>
      </c>
      <c r="K3190">
        <v>2013</v>
      </c>
      <c r="L3190" t="s">
        <v>5263</v>
      </c>
      <c r="M3190">
        <v>201301</v>
      </c>
      <c r="O3190">
        <v>0</v>
      </c>
      <c r="P3190" t="s">
        <v>63</v>
      </c>
      <c r="Q3190">
        <v>20310</v>
      </c>
      <c r="S3190">
        <v>1</v>
      </c>
      <c r="U3190" t="s">
        <v>132</v>
      </c>
      <c r="V3190">
        <v>170.06</v>
      </c>
    </row>
    <row r="3191" spans="1:22" x14ac:dyDescent="0.3">
      <c r="A3191" t="s">
        <v>5264</v>
      </c>
      <c r="E3191" t="s">
        <v>1490</v>
      </c>
      <c r="H3191" t="s">
        <v>192</v>
      </c>
      <c r="J3191" s="23">
        <v>555006530194</v>
      </c>
      <c r="K3191">
        <v>2013</v>
      </c>
      <c r="L3191" t="s">
        <v>5265</v>
      </c>
      <c r="M3191">
        <v>201301</v>
      </c>
      <c r="O3191">
        <v>0</v>
      </c>
      <c r="P3191" t="s">
        <v>63</v>
      </c>
      <c r="Q3191" t="s">
        <v>124</v>
      </c>
      <c r="S3191">
        <v>1</v>
      </c>
      <c r="U3191" t="s">
        <v>132</v>
      </c>
      <c r="V3191">
        <v>971.3</v>
      </c>
    </row>
    <row r="3192" spans="1:22" x14ac:dyDescent="0.3">
      <c r="A3192" t="s">
        <v>5266</v>
      </c>
      <c r="E3192" t="s">
        <v>4459</v>
      </c>
      <c r="H3192" t="s">
        <v>120</v>
      </c>
      <c r="J3192" s="23">
        <v>457005500124</v>
      </c>
      <c r="K3192">
        <v>615</v>
      </c>
      <c r="L3192" t="s">
        <v>5267</v>
      </c>
      <c r="M3192">
        <v>201409</v>
      </c>
      <c r="O3192">
        <v>0</v>
      </c>
      <c r="P3192" t="s">
        <v>47</v>
      </c>
      <c r="Q3192">
        <v>20310</v>
      </c>
      <c r="S3192">
        <v>0</v>
      </c>
      <c r="V3192" s="22">
        <v>46862.07</v>
      </c>
    </row>
    <row r="3193" spans="1:22" x14ac:dyDescent="0.3">
      <c r="A3193" t="s">
        <v>5268</v>
      </c>
      <c r="E3193" t="s">
        <v>5269</v>
      </c>
      <c r="J3193" s="23">
        <v>458005900001</v>
      </c>
      <c r="K3193">
        <v>1076</v>
      </c>
      <c r="L3193" t="s">
        <v>5270</v>
      </c>
      <c r="M3193">
        <v>197603</v>
      </c>
      <c r="O3193">
        <v>0</v>
      </c>
      <c r="P3193" t="s">
        <v>51</v>
      </c>
      <c r="Q3193">
        <v>20310</v>
      </c>
      <c r="S3193" s="101">
        <v>40300</v>
      </c>
      <c r="U3193" t="s">
        <v>317</v>
      </c>
      <c r="V3193" s="22">
        <v>143926.72</v>
      </c>
    </row>
    <row r="3194" spans="1:22" x14ac:dyDescent="0.3">
      <c r="A3194" t="s">
        <v>5268</v>
      </c>
      <c r="E3194" t="s">
        <v>1625</v>
      </c>
      <c r="J3194" s="23">
        <v>458005900001</v>
      </c>
      <c r="K3194">
        <v>1997</v>
      </c>
      <c r="L3194" t="s">
        <v>5271</v>
      </c>
      <c r="M3194">
        <v>199403</v>
      </c>
      <c r="O3194">
        <v>0</v>
      </c>
      <c r="P3194" t="s">
        <v>51</v>
      </c>
      <c r="Q3194">
        <v>20310</v>
      </c>
      <c r="S3194">
        <v>0</v>
      </c>
      <c r="V3194" s="22">
        <v>1109303.6100000001</v>
      </c>
    </row>
    <row r="3195" spans="1:22" x14ac:dyDescent="0.3">
      <c r="A3195" t="s">
        <v>5268</v>
      </c>
      <c r="E3195" t="s">
        <v>5272</v>
      </c>
      <c r="J3195" s="23">
        <v>558005900001</v>
      </c>
      <c r="K3195">
        <v>1076</v>
      </c>
      <c r="L3195" t="s">
        <v>5273</v>
      </c>
      <c r="M3195">
        <v>197603</v>
      </c>
      <c r="O3195">
        <v>0</v>
      </c>
      <c r="P3195" t="s">
        <v>51</v>
      </c>
      <c r="Q3195" t="s">
        <v>124</v>
      </c>
      <c r="S3195" s="101">
        <v>40300</v>
      </c>
      <c r="U3195" t="s">
        <v>317</v>
      </c>
      <c r="V3195" s="22">
        <v>86938.240000000005</v>
      </c>
    </row>
    <row r="3196" spans="1:22" x14ac:dyDescent="0.3">
      <c r="A3196" t="s">
        <v>5268</v>
      </c>
      <c r="E3196" t="s">
        <v>1625</v>
      </c>
      <c r="J3196" s="23">
        <v>558005900001</v>
      </c>
      <c r="K3196">
        <v>1997</v>
      </c>
      <c r="L3196" t="s">
        <v>5274</v>
      </c>
      <c r="M3196">
        <v>199403</v>
      </c>
      <c r="O3196">
        <v>0</v>
      </c>
      <c r="P3196" t="s">
        <v>51</v>
      </c>
      <c r="Q3196" t="s">
        <v>124</v>
      </c>
      <c r="S3196">
        <v>0</v>
      </c>
      <c r="V3196" s="22">
        <v>670188</v>
      </c>
    </row>
    <row r="3197" spans="1:22" x14ac:dyDescent="0.3">
      <c r="A3197" t="s">
        <v>5275</v>
      </c>
      <c r="E3197" t="s">
        <v>1625</v>
      </c>
      <c r="H3197" t="s">
        <v>251</v>
      </c>
      <c r="J3197" s="23">
        <v>455005929999</v>
      </c>
      <c r="K3197">
        <v>1997</v>
      </c>
      <c r="L3197" t="s">
        <v>5276</v>
      </c>
      <c r="M3197">
        <v>199712</v>
      </c>
      <c r="O3197">
        <v>0</v>
      </c>
      <c r="P3197" t="s">
        <v>51</v>
      </c>
      <c r="Q3197">
        <v>20310</v>
      </c>
      <c r="S3197">
        <v>1</v>
      </c>
      <c r="U3197" t="s">
        <v>132</v>
      </c>
      <c r="V3197" s="22">
        <v>42497.02</v>
      </c>
    </row>
    <row r="3198" spans="1:22" x14ac:dyDescent="0.3">
      <c r="A3198" t="s">
        <v>5275</v>
      </c>
      <c r="E3198" t="s">
        <v>1625</v>
      </c>
      <c r="H3198" t="s">
        <v>251</v>
      </c>
      <c r="J3198" s="23">
        <v>555005929999</v>
      </c>
      <c r="K3198">
        <v>1997</v>
      </c>
      <c r="L3198" t="s">
        <v>5277</v>
      </c>
      <c r="M3198">
        <v>199712</v>
      </c>
      <c r="O3198">
        <v>0</v>
      </c>
      <c r="P3198" t="s">
        <v>51</v>
      </c>
      <c r="Q3198" t="s">
        <v>124</v>
      </c>
      <c r="S3198">
        <v>1</v>
      </c>
      <c r="U3198" t="s">
        <v>132</v>
      </c>
      <c r="V3198" s="22">
        <v>25674</v>
      </c>
    </row>
    <row r="3199" spans="1:22" x14ac:dyDescent="0.3">
      <c r="A3199" t="s">
        <v>5278</v>
      </c>
      <c r="E3199" t="s">
        <v>1625</v>
      </c>
      <c r="H3199" t="s">
        <v>251</v>
      </c>
      <c r="J3199" s="23">
        <v>455005920179</v>
      </c>
      <c r="K3199">
        <v>1088</v>
      </c>
      <c r="L3199" t="s">
        <v>5279</v>
      </c>
      <c r="M3199">
        <v>198709</v>
      </c>
      <c r="O3199">
        <v>0</v>
      </c>
      <c r="P3199" t="s">
        <v>51</v>
      </c>
      <c r="Q3199">
        <v>20310</v>
      </c>
      <c r="S3199">
        <v>1</v>
      </c>
      <c r="U3199" t="s">
        <v>132</v>
      </c>
      <c r="V3199" s="22">
        <v>5070.43</v>
      </c>
    </row>
    <row r="3200" spans="1:22" x14ac:dyDescent="0.3">
      <c r="A3200" t="s">
        <v>5278</v>
      </c>
      <c r="E3200" t="s">
        <v>1625</v>
      </c>
      <c r="H3200" t="s">
        <v>251</v>
      </c>
      <c r="J3200" s="23">
        <v>555005920179</v>
      </c>
      <c r="K3200">
        <v>1088</v>
      </c>
      <c r="L3200" t="s">
        <v>5280</v>
      </c>
      <c r="M3200">
        <v>198709</v>
      </c>
      <c r="O3200">
        <v>0</v>
      </c>
      <c r="P3200" t="s">
        <v>51</v>
      </c>
      <c r="Q3200" t="s">
        <v>124</v>
      </c>
      <c r="S3200">
        <v>1</v>
      </c>
      <c r="U3200" t="s">
        <v>132</v>
      </c>
      <c r="V3200" s="22">
        <v>3064</v>
      </c>
    </row>
    <row r="3201" spans="1:22" x14ac:dyDescent="0.3">
      <c r="A3201" t="s">
        <v>5281</v>
      </c>
      <c r="E3201" t="s">
        <v>1625</v>
      </c>
      <c r="J3201" s="23">
        <v>451005900001</v>
      </c>
      <c r="K3201">
        <v>1995</v>
      </c>
      <c r="L3201" t="s">
        <v>5282</v>
      </c>
      <c r="M3201">
        <v>199509</v>
      </c>
      <c r="O3201">
        <v>0</v>
      </c>
      <c r="P3201" t="s">
        <v>51</v>
      </c>
      <c r="Q3201">
        <v>20310</v>
      </c>
      <c r="S3201">
        <v>0</v>
      </c>
      <c r="V3201" s="22">
        <v>147889.98000000001</v>
      </c>
    </row>
    <row r="3202" spans="1:22" x14ac:dyDescent="0.3">
      <c r="A3202" t="s">
        <v>5281</v>
      </c>
      <c r="E3202" t="s">
        <v>1625</v>
      </c>
      <c r="J3202" s="23">
        <v>451005900001</v>
      </c>
      <c r="K3202">
        <v>1997</v>
      </c>
      <c r="L3202" t="s">
        <v>5283</v>
      </c>
      <c r="M3202">
        <v>199709</v>
      </c>
      <c r="O3202">
        <v>0</v>
      </c>
      <c r="P3202" t="s">
        <v>51</v>
      </c>
      <c r="Q3202">
        <v>20310</v>
      </c>
      <c r="S3202">
        <v>0</v>
      </c>
      <c r="U3202" t="s">
        <v>132</v>
      </c>
      <c r="V3202" s="22">
        <v>135435.51999999999</v>
      </c>
    </row>
    <row r="3203" spans="1:22" x14ac:dyDescent="0.3">
      <c r="A3203" t="s">
        <v>5281</v>
      </c>
      <c r="E3203" t="s">
        <v>1625</v>
      </c>
      <c r="J3203" s="23">
        <v>551005900001</v>
      </c>
      <c r="K3203">
        <v>1995</v>
      </c>
      <c r="L3203" t="s">
        <v>5284</v>
      </c>
      <c r="M3203">
        <v>199509</v>
      </c>
      <c r="O3203">
        <v>0</v>
      </c>
      <c r="P3203" t="s">
        <v>51</v>
      </c>
      <c r="Q3203" t="s">
        <v>124</v>
      </c>
      <c r="S3203">
        <v>0</v>
      </c>
      <c r="V3203" s="22">
        <v>89348</v>
      </c>
    </row>
    <row r="3204" spans="1:22" x14ac:dyDescent="0.3">
      <c r="A3204" t="s">
        <v>5281</v>
      </c>
      <c r="E3204" t="s">
        <v>1625</v>
      </c>
      <c r="J3204" s="23">
        <v>551005900001</v>
      </c>
      <c r="K3204">
        <v>1997</v>
      </c>
      <c r="L3204" t="s">
        <v>5285</v>
      </c>
      <c r="M3204">
        <v>199709</v>
      </c>
      <c r="O3204">
        <v>0</v>
      </c>
      <c r="P3204" t="s">
        <v>51</v>
      </c>
      <c r="Q3204" t="s">
        <v>124</v>
      </c>
      <c r="S3204">
        <v>0</v>
      </c>
      <c r="U3204" t="s">
        <v>132</v>
      </c>
      <c r="V3204" s="22">
        <v>81823</v>
      </c>
    </row>
    <row r="3205" spans="1:22" x14ac:dyDescent="0.3">
      <c r="A3205" t="s">
        <v>5286</v>
      </c>
      <c r="E3205" t="s">
        <v>1625</v>
      </c>
      <c r="H3205" t="s">
        <v>251</v>
      </c>
      <c r="J3205" s="23">
        <v>455005930179</v>
      </c>
      <c r="K3205">
        <v>1089</v>
      </c>
      <c r="L3205" t="s">
        <v>5287</v>
      </c>
      <c r="M3205">
        <v>198809</v>
      </c>
      <c r="O3205">
        <v>0</v>
      </c>
      <c r="P3205" t="s">
        <v>51</v>
      </c>
      <c r="Q3205">
        <v>20310</v>
      </c>
      <c r="S3205">
        <v>1</v>
      </c>
      <c r="U3205" t="s">
        <v>132</v>
      </c>
      <c r="V3205" s="22">
        <v>2707.28</v>
      </c>
    </row>
    <row r="3206" spans="1:22" x14ac:dyDescent="0.3">
      <c r="A3206" t="s">
        <v>5286</v>
      </c>
      <c r="E3206" t="s">
        <v>1625</v>
      </c>
      <c r="H3206" t="s">
        <v>251</v>
      </c>
      <c r="J3206" s="23">
        <v>555005930179</v>
      </c>
      <c r="K3206">
        <v>1089</v>
      </c>
      <c r="L3206" t="s">
        <v>5288</v>
      </c>
      <c r="M3206">
        <v>198809</v>
      </c>
      <c r="O3206">
        <v>0</v>
      </c>
      <c r="P3206" t="s">
        <v>51</v>
      </c>
      <c r="Q3206" t="s">
        <v>124</v>
      </c>
      <c r="S3206">
        <v>1</v>
      </c>
      <c r="U3206" t="s">
        <v>132</v>
      </c>
      <c r="V3206" s="22">
        <v>1636</v>
      </c>
    </row>
    <row r="3207" spans="1:22" x14ac:dyDescent="0.3">
      <c r="A3207" t="s">
        <v>5289</v>
      </c>
      <c r="E3207" t="s">
        <v>1625</v>
      </c>
      <c r="H3207" t="s">
        <v>251</v>
      </c>
      <c r="J3207" s="23">
        <v>455005901000</v>
      </c>
      <c r="K3207">
        <v>1997</v>
      </c>
      <c r="L3207" t="s">
        <v>5290</v>
      </c>
      <c r="M3207">
        <v>199712</v>
      </c>
      <c r="O3207">
        <v>0</v>
      </c>
      <c r="P3207" t="s">
        <v>51</v>
      </c>
      <c r="Q3207">
        <v>20310</v>
      </c>
      <c r="S3207">
        <v>211</v>
      </c>
      <c r="U3207" t="s">
        <v>159</v>
      </c>
      <c r="V3207" s="22">
        <v>73429.210000000006</v>
      </c>
    </row>
    <row r="3208" spans="1:22" x14ac:dyDescent="0.3">
      <c r="A3208" t="s">
        <v>5289</v>
      </c>
      <c r="E3208" t="s">
        <v>1625</v>
      </c>
      <c r="H3208" t="s">
        <v>251</v>
      </c>
      <c r="J3208" s="23">
        <v>555005901000</v>
      </c>
      <c r="K3208">
        <v>1997</v>
      </c>
      <c r="L3208" t="s">
        <v>5291</v>
      </c>
      <c r="M3208">
        <v>199712</v>
      </c>
      <c r="O3208">
        <v>0</v>
      </c>
      <c r="P3208" t="s">
        <v>51</v>
      </c>
      <c r="Q3208" t="s">
        <v>124</v>
      </c>
      <c r="S3208">
        <v>211</v>
      </c>
      <c r="U3208" t="s">
        <v>159</v>
      </c>
      <c r="V3208" s="22">
        <v>44363</v>
      </c>
    </row>
    <row r="3209" spans="1:22" x14ac:dyDescent="0.3">
      <c r="A3209" t="s">
        <v>5292</v>
      </c>
      <c r="E3209" t="s">
        <v>1625</v>
      </c>
      <c r="H3209" t="s">
        <v>251</v>
      </c>
      <c r="J3209" s="23">
        <v>455005901600</v>
      </c>
      <c r="K3209">
        <v>1997</v>
      </c>
      <c r="L3209" t="s">
        <v>5293</v>
      </c>
      <c r="M3209">
        <v>199712</v>
      </c>
      <c r="O3209">
        <v>0</v>
      </c>
      <c r="P3209" t="s">
        <v>51</v>
      </c>
      <c r="Q3209">
        <v>20310</v>
      </c>
      <c r="S3209">
        <v>484</v>
      </c>
      <c r="U3209" t="s">
        <v>159</v>
      </c>
      <c r="V3209" s="22">
        <v>218969.08</v>
      </c>
    </row>
    <row r="3210" spans="1:22" x14ac:dyDescent="0.3">
      <c r="A3210" t="s">
        <v>5292</v>
      </c>
      <c r="E3210" t="s">
        <v>1625</v>
      </c>
      <c r="H3210" t="s">
        <v>251</v>
      </c>
      <c r="J3210" s="23">
        <v>555005901600</v>
      </c>
      <c r="K3210">
        <v>1997</v>
      </c>
      <c r="L3210" t="s">
        <v>5294</v>
      </c>
      <c r="M3210">
        <v>199712</v>
      </c>
      <c r="O3210">
        <v>0</v>
      </c>
      <c r="P3210" t="s">
        <v>51</v>
      </c>
      <c r="Q3210" t="s">
        <v>124</v>
      </c>
      <c r="S3210">
        <v>484</v>
      </c>
      <c r="U3210" t="s">
        <v>159</v>
      </c>
      <c r="V3210" s="22">
        <v>132291</v>
      </c>
    </row>
    <row r="3211" spans="1:22" x14ac:dyDescent="0.3">
      <c r="A3211" t="s">
        <v>5295</v>
      </c>
      <c r="E3211" t="s">
        <v>1625</v>
      </c>
      <c r="H3211" t="s">
        <v>251</v>
      </c>
      <c r="J3211" s="23">
        <v>455005902000</v>
      </c>
      <c r="K3211">
        <v>1997</v>
      </c>
      <c r="L3211" t="s">
        <v>5296</v>
      </c>
      <c r="M3211">
        <v>199709</v>
      </c>
      <c r="O3211">
        <v>0</v>
      </c>
      <c r="P3211" t="s">
        <v>51</v>
      </c>
      <c r="Q3211">
        <v>20310</v>
      </c>
      <c r="S3211" s="101">
        <v>3275</v>
      </c>
      <c r="U3211" t="s">
        <v>159</v>
      </c>
      <c r="V3211" s="22">
        <v>2311941.65</v>
      </c>
    </row>
    <row r="3212" spans="1:22" x14ac:dyDescent="0.3">
      <c r="A3212" t="s">
        <v>5295</v>
      </c>
      <c r="E3212" t="s">
        <v>1625</v>
      </c>
      <c r="H3212" t="s">
        <v>251</v>
      </c>
      <c r="J3212" s="23">
        <v>455005902000</v>
      </c>
      <c r="K3212">
        <v>2008</v>
      </c>
      <c r="L3212" t="s">
        <v>5297</v>
      </c>
      <c r="M3212">
        <v>200801</v>
      </c>
      <c r="O3212">
        <v>201808</v>
      </c>
      <c r="P3212" t="s">
        <v>51</v>
      </c>
      <c r="Q3212">
        <v>20310</v>
      </c>
      <c r="S3212">
        <v>0</v>
      </c>
      <c r="U3212" t="s">
        <v>159</v>
      </c>
      <c r="V3212">
        <v>0</v>
      </c>
    </row>
    <row r="3213" spans="1:22" x14ac:dyDescent="0.3">
      <c r="A3213" t="s">
        <v>5295</v>
      </c>
      <c r="E3213" t="s">
        <v>1625</v>
      </c>
      <c r="H3213" t="s">
        <v>251</v>
      </c>
      <c r="J3213" s="23">
        <v>455005902000</v>
      </c>
      <c r="K3213">
        <v>2009</v>
      </c>
      <c r="L3213" t="s">
        <v>5298</v>
      </c>
      <c r="M3213">
        <v>200909</v>
      </c>
      <c r="O3213">
        <v>201808</v>
      </c>
      <c r="P3213" t="s">
        <v>51</v>
      </c>
      <c r="Q3213">
        <v>20310</v>
      </c>
      <c r="S3213">
        <v>0</v>
      </c>
      <c r="U3213" t="s">
        <v>159</v>
      </c>
      <c r="V3213">
        <v>0</v>
      </c>
    </row>
    <row r="3214" spans="1:22" x14ac:dyDescent="0.3">
      <c r="A3214" t="s">
        <v>5295</v>
      </c>
      <c r="E3214" t="s">
        <v>1625</v>
      </c>
      <c r="H3214" t="s">
        <v>251</v>
      </c>
      <c r="J3214" s="23">
        <v>555005902000</v>
      </c>
      <c r="K3214">
        <v>1997</v>
      </c>
      <c r="L3214" t="s">
        <v>5299</v>
      </c>
      <c r="M3214">
        <v>199709</v>
      </c>
      <c r="O3214">
        <v>0</v>
      </c>
      <c r="P3214" t="s">
        <v>51</v>
      </c>
      <c r="Q3214" t="s">
        <v>124</v>
      </c>
      <c r="S3214" s="101">
        <v>3275</v>
      </c>
      <c r="U3214" t="s">
        <v>159</v>
      </c>
      <c r="V3214" s="22">
        <v>1359484.78</v>
      </c>
    </row>
    <row r="3215" spans="1:22" x14ac:dyDescent="0.3">
      <c r="A3215" t="s">
        <v>5295</v>
      </c>
      <c r="E3215" t="s">
        <v>1625</v>
      </c>
      <c r="H3215" t="s">
        <v>251</v>
      </c>
      <c r="J3215" s="23">
        <v>555005902000</v>
      </c>
      <c r="K3215">
        <v>2008</v>
      </c>
      <c r="L3215" t="s">
        <v>5300</v>
      </c>
      <c r="M3215">
        <v>200801</v>
      </c>
      <c r="O3215">
        <v>201808</v>
      </c>
      <c r="P3215" t="s">
        <v>51</v>
      </c>
      <c r="Q3215" t="s">
        <v>124</v>
      </c>
      <c r="S3215">
        <v>0</v>
      </c>
      <c r="U3215" t="s">
        <v>159</v>
      </c>
      <c r="V3215">
        <v>0</v>
      </c>
    </row>
    <row r="3216" spans="1:22" x14ac:dyDescent="0.3">
      <c r="A3216" t="s">
        <v>5295</v>
      </c>
      <c r="E3216" t="s">
        <v>1625</v>
      </c>
      <c r="H3216" t="s">
        <v>251</v>
      </c>
      <c r="J3216" s="23">
        <v>555005902000</v>
      </c>
      <c r="K3216">
        <v>2009</v>
      </c>
      <c r="L3216" t="s">
        <v>5301</v>
      </c>
      <c r="M3216">
        <v>200909</v>
      </c>
      <c r="O3216">
        <v>201808</v>
      </c>
      <c r="P3216" t="s">
        <v>51</v>
      </c>
      <c r="Q3216" t="s">
        <v>124</v>
      </c>
      <c r="S3216">
        <v>0</v>
      </c>
      <c r="U3216" t="s">
        <v>159</v>
      </c>
      <c r="V3216">
        <v>0</v>
      </c>
    </row>
    <row r="3217" spans="1:22" x14ac:dyDescent="0.3">
      <c r="A3217" t="s">
        <v>5302</v>
      </c>
      <c r="E3217" t="s">
        <v>1625</v>
      </c>
      <c r="H3217" t="s">
        <v>251</v>
      </c>
      <c r="J3217" s="23">
        <v>455005900400</v>
      </c>
      <c r="K3217">
        <v>1997</v>
      </c>
      <c r="L3217" t="s">
        <v>5303</v>
      </c>
      <c r="M3217">
        <v>199712</v>
      </c>
      <c r="O3217">
        <v>0</v>
      </c>
      <c r="P3217" t="s">
        <v>51</v>
      </c>
      <c r="Q3217">
        <v>20310</v>
      </c>
      <c r="S3217">
        <v>112</v>
      </c>
      <c r="U3217" t="s">
        <v>159</v>
      </c>
      <c r="V3217" s="22">
        <v>20886.62</v>
      </c>
    </row>
    <row r="3218" spans="1:22" x14ac:dyDescent="0.3">
      <c r="A3218" t="s">
        <v>5302</v>
      </c>
      <c r="E3218" t="s">
        <v>1625</v>
      </c>
      <c r="H3218" t="s">
        <v>251</v>
      </c>
      <c r="J3218" s="23">
        <v>555005900400</v>
      </c>
      <c r="K3218">
        <v>1997</v>
      </c>
      <c r="L3218" t="s">
        <v>5304</v>
      </c>
      <c r="M3218">
        <v>199712</v>
      </c>
      <c r="O3218">
        <v>0</v>
      </c>
      <c r="P3218" t="s">
        <v>51</v>
      </c>
      <c r="Q3218" t="s">
        <v>124</v>
      </c>
      <c r="S3218">
        <v>112</v>
      </c>
      <c r="U3218" t="s">
        <v>159</v>
      </c>
      <c r="V3218" s="22">
        <v>12618</v>
      </c>
    </row>
    <row r="3219" spans="1:22" x14ac:dyDescent="0.3">
      <c r="A3219" t="s">
        <v>5305</v>
      </c>
      <c r="E3219" t="s">
        <v>1625</v>
      </c>
      <c r="H3219" t="s">
        <v>251</v>
      </c>
      <c r="J3219" s="23">
        <v>455005900800</v>
      </c>
      <c r="K3219">
        <v>1997</v>
      </c>
      <c r="L3219" t="s">
        <v>5306</v>
      </c>
      <c r="M3219">
        <v>199712</v>
      </c>
      <c r="O3219">
        <v>0</v>
      </c>
      <c r="P3219" t="s">
        <v>51</v>
      </c>
      <c r="Q3219">
        <v>20310</v>
      </c>
      <c r="S3219">
        <v>22</v>
      </c>
      <c r="U3219" t="s">
        <v>159</v>
      </c>
      <c r="V3219" s="22">
        <v>27597.52</v>
      </c>
    </row>
    <row r="3220" spans="1:22" x14ac:dyDescent="0.3">
      <c r="A3220" t="s">
        <v>5305</v>
      </c>
      <c r="E3220" t="s">
        <v>1625</v>
      </c>
      <c r="H3220" t="s">
        <v>251</v>
      </c>
      <c r="J3220" s="23">
        <v>555005900800</v>
      </c>
      <c r="K3220">
        <v>1997</v>
      </c>
      <c r="L3220" t="s">
        <v>5307</v>
      </c>
      <c r="M3220">
        <v>199712</v>
      </c>
      <c r="O3220">
        <v>0</v>
      </c>
      <c r="P3220" t="s">
        <v>51</v>
      </c>
      <c r="Q3220" t="s">
        <v>124</v>
      </c>
      <c r="S3220">
        <v>22</v>
      </c>
      <c r="U3220" t="s">
        <v>159</v>
      </c>
      <c r="V3220" s="22">
        <v>16673</v>
      </c>
    </row>
    <row r="3221" spans="1:22" x14ac:dyDescent="0.3">
      <c r="A3221" t="s">
        <v>5308</v>
      </c>
      <c r="E3221" t="s">
        <v>5309</v>
      </c>
      <c r="H3221" t="s">
        <v>251</v>
      </c>
      <c r="J3221" s="23">
        <v>453005900460</v>
      </c>
      <c r="K3221">
        <v>910</v>
      </c>
      <c r="L3221" t="s">
        <v>5310</v>
      </c>
      <c r="M3221">
        <v>201409</v>
      </c>
      <c r="O3221">
        <v>0</v>
      </c>
      <c r="P3221" t="s">
        <v>51</v>
      </c>
      <c r="Q3221">
        <v>20310</v>
      </c>
      <c r="S3221">
        <v>0</v>
      </c>
      <c r="V3221" s="22">
        <v>1896.37</v>
      </c>
    </row>
    <row r="3222" spans="1:22" x14ac:dyDescent="0.3">
      <c r="A3222" t="s">
        <v>5308</v>
      </c>
      <c r="E3222" t="s">
        <v>5309</v>
      </c>
      <c r="H3222" t="s">
        <v>251</v>
      </c>
      <c r="J3222" s="23">
        <v>553005900460</v>
      </c>
      <c r="K3222">
        <v>910</v>
      </c>
      <c r="L3222" t="s">
        <v>5311</v>
      </c>
      <c r="M3222">
        <v>201409</v>
      </c>
      <c r="O3222">
        <v>0</v>
      </c>
      <c r="P3222" t="s">
        <v>51</v>
      </c>
      <c r="Q3222" t="s">
        <v>124</v>
      </c>
      <c r="S3222">
        <v>0</v>
      </c>
      <c r="V3222" s="22">
        <v>2237.34</v>
      </c>
    </row>
    <row r="3223" spans="1:22" x14ac:dyDescent="0.3">
      <c r="A3223" t="s">
        <v>5312</v>
      </c>
      <c r="E3223" t="s">
        <v>5313</v>
      </c>
      <c r="H3223" t="s">
        <v>251</v>
      </c>
      <c r="J3223" s="23">
        <v>453005900461</v>
      </c>
      <c r="K3223">
        <v>910</v>
      </c>
      <c r="L3223" t="s">
        <v>5314</v>
      </c>
      <c r="M3223">
        <v>201409</v>
      </c>
      <c r="O3223">
        <v>0</v>
      </c>
      <c r="P3223" t="s">
        <v>51</v>
      </c>
      <c r="Q3223">
        <v>20310</v>
      </c>
      <c r="S3223">
        <v>0</v>
      </c>
      <c r="V3223" s="22">
        <v>1896.37</v>
      </c>
    </row>
    <row r="3224" spans="1:22" x14ac:dyDescent="0.3">
      <c r="A3224" t="s">
        <v>5315</v>
      </c>
      <c r="E3224" t="s">
        <v>5313</v>
      </c>
      <c r="H3224" t="s">
        <v>251</v>
      </c>
      <c r="J3224" s="23">
        <v>453005900467</v>
      </c>
      <c r="K3224">
        <v>910</v>
      </c>
      <c r="L3224" t="s">
        <v>5316</v>
      </c>
      <c r="M3224">
        <v>201409</v>
      </c>
      <c r="O3224">
        <v>0</v>
      </c>
      <c r="P3224" t="s">
        <v>51</v>
      </c>
      <c r="Q3224">
        <v>20310</v>
      </c>
      <c r="S3224">
        <v>0</v>
      </c>
      <c r="V3224" s="22">
        <v>17431.61</v>
      </c>
    </row>
    <row r="3225" spans="1:22" x14ac:dyDescent="0.3">
      <c r="A3225" t="s">
        <v>5312</v>
      </c>
      <c r="E3225" t="s">
        <v>5313</v>
      </c>
      <c r="H3225" t="s">
        <v>251</v>
      </c>
      <c r="J3225" s="23">
        <v>553005900461</v>
      </c>
      <c r="K3225">
        <v>910</v>
      </c>
      <c r="L3225" t="s">
        <v>5317</v>
      </c>
      <c r="M3225">
        <v>201409</v>
      </c>
      <c r="O3225">
        <v>0</v>
      </c>
      <c r="P3225" t="s">
        <v>51</v>
      </c>
      <c r="Q3225" t="s">
        <v>124</v>
      </c>
      <c r="S3225">
        <v>0</v>
      </c>
      <c r="V3225" s="22">
        <v>2237.34</v>
      </c>
    </row>
    <row r="3226" spans="1:22" x14ac:dyDescent="0.3">
      <c r="A3226" t="s">
        <v>5318</v>
      </c>
      <c r="E3226" t="s">
        <v>5309</v>
      </c>
      <c r="H3226" t="s">
        <v>251</v>
      </c>
      <c r="J3226" s="23">
        <v>453005900462</v>
      </c>
      <c r="K3226">
        <v>910</v>
      </c>
      <c r="L3226" t="s">
        <v>5319</v>
      </c>
      <c r="M3226">
        <v>201409</v>
      </c>
      <c r="O3226">
        <v>0</v>
      </c>
      <c r="P3226" t="s">
        <v>51</v>
      </c>
      <c r="Q3226">
        <v>20310</v>
      </c>
      <c r="S3226">
        <v>0</v>
      </c>
      <c r="V3226" s="22">
        <v>1896.97</v>
      </c>
    </row>
    <row r="3227" spans="1:22" x14ac:dyDescent="0.3">
      <c r="A3227" t="s">
        <v>5318</v>
      </c>
      <c r="E3227" t="s">
        <v>5309</v>
      </c>
      <c r="H3227" t="s">
        <v>251</v>
      </c>
      <c r="J3227" s="23">
        <v>553005900462</v>
      </c>
      <c r="K3227">
        <v>910</v>
      </c>
      <c r="L3227" t="s">
        <v>5320</v>
      </c>
      <c r="M3227">
        <v>201409</v>
      </c>
      <c r="O3227">
        <v>0</v>
      </c>
      <c r="P3227" t="s">
        <v>51</v>
      </c>
      <c r="Q3227" t="s">
        <v>124</v>
      </c>
      <c r="S3227">
        <v>0</v>
      </c>
      <c r="V3227" s="22">
        <v>2238.04</v>
      </c>
    </row>
    <row r="3228" spans="1:22" x14ac:dyDescent="0.3">
      <c r="A3228" t="s">
        <v>5321</v>
      </c>
      <c r="E3228" t="s">
        <v>5313</v>
      </c>
      <c r="H3228" t="s">
        <v>251</v>
      </c>
      <c r="J3228" s="23">
        <v>453005900463</v>
      </c>
      <c r="K3228">
        <v>910</v>
      </c>
      <c r="L3228" t="s">
        <v>5322</v>
      </c>
      <c r="M3228">
        <v>201409</v>
      </c>
      <c r="O3228">
        <v>0</v>
      </c>
      <c r="P3228" t="s">
        <v>51</v>
      </c>
      <c r="Q3228">
        <v>20310</v>
      </c>
      <c r="S3228">
        <v>0</v>
      </c>
      <c r="V3228" s="22">
        <v>1896.95</v>
      </c>
    </row>
    <row r="3229" spans="1:22" x14ac:dyDescent="0.3">
      <c r="A3229" t="s">
        <v>5321</v>
      </c>
      <c r="E3229" t="s">
        <v>5313</v>
      </c>
      <c r="H3229" t="s">
        <v>251</v>
      </c>
      <c r="J3229" s="23">
        <v>553005900463</v>
      </c>
      <c r="K3229">
        <v>910</v>
      </c>
      <c r="L3229" t="s">
        <v>5323</v>
      </c>
      <c r="M3229">
        <v>201409</v>
      </c>
      <c r="O3229">
        <v>0</v>
      </c>
      <c r="P3229" t="s">
        <v>51</v>
      </c>
      <c r="Q3229" t="s">
        <v>124</v>
      </c>
      <c r="S3229">
        <v>0</v>
      </c>
      <c r="V3229" s="22">
        <v>2238</v>
      </c>
    </row>
    <row r="3230" spans="1:22" x14ac:dyDescent="0.3">
      <c r="A3230" t="s">
        <v>5324</v>
      </c>
      <c r="E3230" t="s">
        <v>5309</v>
      </c>
      <c r="H3230" t="s">
        <v>251</v>
      </c>
      <c r="J3230" s="23">
        <v>453005900001</v>
      </c>
      <c r="K3230">
        <v>910</v>
      </c>
      <c r="L3230" t="s">
        <v>5325</v>
      </c>
      <c r="M3230">
        <v>197009</v>
      </c>
      <c r="O3230">
        <v>0</v>
      </c>
      <c r="P3230" t="s">
        <v>51</v>
      </c>
      <c r="Q3230">
        <v>20310</v>
      </c>
      <c r="S3230">
        <v>0</v>
      </c>
      <c r="V3230" s="22">
        <v>247704.72</v>
      </c>
    </row>
    <row r="3231" spans="1:22" x14ac:dyDescent="0.3">
      <c r="A3231" t="s">
        <v>5324</v>
      </c>
      <c r="E3231" t="s">
        <v>5309</v>
      </c>
      <c r="H3231" t="s">
        <v>251</v>
      </c>
      <c r="J3231" s="23">
        <v>553005900001</v>
      </c>
      <c r="K3231">
        <v>910</v>
      </c>
      <c r="L3231" t="s">
        <v>5326</v>
      </c>
      <c r="M3231">
        <v>197009</v>
      </c>
      <c r="O3231">
        <v>0</v>
      </c>
      <c r="P3231" t="s">
        <v>51</v>
      </c>
      <c r="Q3231" t="s">
        <v>124</v>
      </c>
      <c r="S3231">
        <v>0</v>
      </c>
      <c r="V3231" s="22">
        <v>149652</v>
      </c>
    </row>
    <row r="3232" spans="1:22" x14ac:dyDescent="0.3">
      <c r="A3232" t="s">
        <v>5327</v>
      </c>
      <c r="E3232" t="s">
        <v>5309</v>
      </c>
      <c r="H3232" t="s">
        <v>251</v>
      </c>
      <c r="J3232" s="23">
        <v>553005900609</v>
      </c>
      <c r="K3232">
        <v>910</v>
      </c>
      <c r="L3232" t="s">
        <v>5328</v>
      </c>
      <c r="M3232">
        <v>201701</v>
      </c>
      <c r="O3232">
        <v>0</v>
      </c>
      <c r="P3232" t="s">
        <v>51</v>
      </c>
      <c r="Q3232" t="s">
        <v>124</v>
      </c>
      <c r="S3232">
        <v>0</v>
      </c>
      <c r="V3232" s="22">
        <v>4387.3900000000003</v>
      </c>
    </row>
    <row r="3233" spans="1:22" x14ac:dyDescent="0.3">
      <c r="A3233" t="s">
        <v>5329</v>
      </c>
      <c r="E3233" t="s">
        <v>5330</v>
      </c>
      <c r="H3233" t="s">
        <v>251</v>
      </c>
      <c r="J3233" s="23">
        <v>453005900010</v>
      </c>
      <c r="K3233">
        <v>910</v>
      </c>
      <c r="L3233" t="s">
        <v>5331</v>
      </c>
      <c r="M3233">
        <v>199712</v>
      </c>
      <c r="O3233">
        <v>0</v>
      </c>
      <c r="P3233" t="s">
        <v>51</v>
      </c>
      <c r="Q3233">
        <v>20310</v>
      </c>
      <c r="S3233">
        <v>0</v>
      </c>
      <c r="V3233" s="22">
        <v>172246.85</v>
      </c>
    </row>
    <row r="3234" spans="1:22" x14ac:dyDescent="0.3">
      <c r="A3234" t="s">
        <v>5329</v>
      </c>
      <c r="E3234" t="s">
        <v>5330</v>
      </c>
      <c r="H3234" t="s">
        <v>251</v>
      </c>
      <c r="J3234" s="23">
        <v>553005900010</v>
      </c>
      <c r="K3234">
        <v>910</v>
      </c>
      <c r="L3234" t="s">
        <v>5332</v>
      </c>
      <c r="M3234">
        <v>199712</v>
      </c>
      <c r="O3234">
        <v>0</v>
      </c>
      <c r="P3234" t="s">
        <v>51</v>
      </c>
      <c r="Q3234" t="s">
        <v>124</v>
      </c>
      <c r="S3234">
        <v>0</v>
      </c>
      <c r="V3234" s="22">
        <v>104064</v>
      </c>
    </row>
    <row r="3235" spans="1:22" x14ac:dyDescent="0.3">
      <c r="A3235" t="s">
        <v>5329</v>
      </c>
      <c r="E3235" t="s">
        <v>5330</v>
      </c>
      <c r="J3235" s="23">
        <v>553005900610</v>
      </c>
      <c r="K3235">
        <v>910</v>
      </c>
      <c r="L3235" t="s">
        <v>5333</v>
      </c>
      <c r="M3235">
        <v>201701</v>
      </c>
      <c r="O3235">
        <v>0</v>
      </c>
      <c r="P3235" t="s">
        <v>51</v>
      </c>
      <c r="Q3235" t="s">
        <v>124</v>
      </c>
      <c r="S3235">
        <v>0</v>
      </c>
      <c r="V3235" s="22">
        <v>4387.3900000000003</v>
      </c>
    </row>
    <row r="3236" spans="1:22" x14ac:dyDescent="0.3">
      <c r="A3236" t="s">
        <v>5334</v>
      </c>
      <c r="E3236" t="s">
        <v>5330</v>
      </c>
      <c r="H3236" t="s">
        <v>251</v>
      </c>
      <c r="J3236" s="23">
        <v>453005900002</v>
      </c>
      <c r="K3236">
        <v>910</v>
      </c>
      <c r="L3236" t="s">
        <v>5335</v>
      </c>
      <c r="M3236">
        <v>197111</v>
      </c>
      <c r="O3236">
        <v>0</v>
      </c>
      <c r="P3236" t="s">
        <v>51</v>
      </c>
      <c r="Q3236">
        <v>20310</v>
      </c>
      <c r="S3236">
        <v>0</v>
      </c>
      <c r="V3236" s="22">
        <v>30395.51</v>
      </c>
    </row>
    <row r="3237" spans="1:22" x14ac:dyDescent="0.3">
      <c r="A3237" t="s">
        <v>5334</v>
      </c>
      <c r="E3237" t="s">
        <v>5330</v>
      </c>
      <c r="H3237" t="s">
        <v>251</v>
      </c>
      <c r="J3237" s="23">
        <v>553005900002</v>
      </c>
      <c r="K3237">
        <v>910</v>
      </c>
      <c r="L3237" t="s">
        <v>5336</v>
      </c>
      <c r="M3237">
        <v>197111</v>
      </c>
      <c r="O3237">
        <v>0</v>
      </c>
      <c r="P3237" t="s">
        <v>51</v>
      </c>
      <c r="Q3237" t="s">
        <v>124</v>
      </c>
      <c r="S3237">
        <v>0</v>
      </c>
      <c r="V3237" s="22">
        <v>18363</v>
      </c>
    </row>
    <row r="3238" spans="1:22" x14ac:dyDescent="0.3">
      <c r="A3238" t="s">
        <v>5334</v>
      </c>
      <c r="E3238" t="s">
        <v>5330</v>
      </c>
      <c r="H3238" t="s">
        <v>251</v>
      </c>
      <c r="J3238" s="23">
        <v>553005900611</v>
      </c>
      <c r="K3238">
        <v>910</v>
      </c>
      <c r="L3238" t="s">
        <v>5337</v>
      </c>
      <c r="M3238">
        <v>201701</v>
      </c>
      <c r="O3238">
        <v>0</v>
      </c>
      <c r="P3238" t="s">
        <v>51</v>
      </c>
      <c r="Q3238" t="s">
        <v>124</v>
      </c>
      <c r="S3238">
        <v>0</v>
      </c>
      <c r="V3238" s="22">
        <v>4387.3900000000003</v>
      </c>
    </row>
    <row r="3239" spans="1:22" x14ac:dyDescent="0.3">
      <c r="A3239" t="s">
        <v>5338</v>
      </c>
      <c r="E3239" t="s">
        <v>5313</v>
      </c>
      <c r="H3239" t="s">
        <v>251</v>
      </c>
      <c r="J3239" s="23">
        <v>453005900003</v>
      </c>
      <c r="K3239">
        <v>910</v>
      </c>
      <c r="L3239" t="s">
        <v>5339</v>
      </c>
      <c r="M3239">
        <v>197110</v>
      </c>
      <c r="O3239">
        <v>0</v>
      </c>
      <c r="P3239" t="s">
        <v>51</v>
      </c>
      <c r="Q3239">
        <v>20310</v>
      </c>
      <c r="S3239">
        <v>0</v>
      </c>
      <c r="V3239" s="22">
        <v>146104.1</v>
      </c>
    </row>
    <row r="3240" spans="1:22" x14ac:dyDescent="0.3">
      <c r="A3240" t="s">
        <v>5338</v>
      </c>
      <c r="E3240" t="s">
        <v>5313</v>
      </c>
      <c r="H3240" t="s">
        <v>251</v>
      </c>
      <c r="J3240" s="23">
        <v>553005900003</v>
      </c>
      <c r="K3240">
        <v>910</v>
      </c>
      <c r="L3240" t="s">
        <v>5340</v>
      </c>
      <c r="M3240">
        <v>197110</v>
      </c>
      <c r="O3240">
        <v>0</v>
      </c>
      <c r="P3240" t="s">
        <v>51</v>
      </c>
      <c r="Q3240" t="s">
        <v>124</v>
      </c>
      <c r="S3240">
        <v>0</v>
      </c>
      <c r="V3240" s="22">
        <v>88269</v>
      </c>
    </row>
    <row r="3241" spans="1:22" x14ac:dyDescent="0.3">
      <c r="A3241" t="s">
        <v>5338</v>
      </c>
      <c r="E3241" t="s">
        <v>5313</v>
      </c>
      <c r="H3241" t="s">
        <v>251</v>
      </c>
      <c r="J3241" s="23">
        <v>553005900467</v>
      </c>
      <c r="K3241">
        <v>910</v>
      </c>
      <c r="L3241" t="s">
        <v>5341</v>
      </c>
      <c r="M3241">
        <v>201409</v>
      </c>
      <c r="O3241">
        <v>0</v>
      </c>
      <c r="P3241" t="s">
        <v>51</v>
      </c>
      <c r="Q3241" t="s">
        <v>124</v>
      </c>
      <c r="S3241">
        <v>0</v>
      </c>
      <c r="V3241" s="22">
        <v>20535.14</v>
      </c>
    </row>
    <row r="3242" spans="1:22" x14ac:dyDescent="0.3">
      <c r="A3242" t="s">
        <v>5338</v>
      </c>
      <c r="E3242" t="s">
        <v>5313</v>
      </c>
      <c r="H3242" t="s">
        <v>251</v>
      </c>
      <c r="J3242" s="23">
        <v>553005900612</v>
      </c>
      <c r="K3242">
        <v>910</v>
      </c>
      <c r="L3242" t="s">
        <v>5342</v>
      </c>
      <c r="M3242">
        <v>201701</v>
      </c>
      <c r="O3242">
        <v>0</v>
      </c>
      <c r="P3242" t="s">
        <v>51</v>
      </c>
      <c r="Q3242" t="s">
        <v>124</v>
      </c>
      <c r="S3242">
        <v>0</v>
      </c>
      <c r="V3242" s="22">
        <v>4387.3900000000003</v>
      </c>
    </row>
    <row r="3243" spans="1:22" x14ac:dyDescent="0.3">
      <c r="A3243" t="s">
        <v>5343</v>
      </c>
      <c r="E3243" t="s">
        <v>5309</v>
      </c>
      <c r="H3243" t="s">
        <v>251</v>
      </c>
      <c r="J3243" s="23">
        <v>453005900004</v>
      </c>
      <c r="K3243">
        <v>910</v>
      </c>
      <c r="L3243" t="s">
        <v>5344</v>
      </c>
      <c r="M3243">
        <v>197110</v>
      </c>
      <c r="O3243">
        <v>0</v>
      </c>
      <c r="P3243" t="s">
        <v>51</v>
      </c>
      <c r="Q3243">
        <v>20310</v>
      </c>
      <c r="S3243">
        <v>0</v>
      </c>
      <c r="V3243" s="22">
        <v>134992.79</v>
      </c>
    </row>
    <row r="3244" spans="1:22" x14ac:dyDescent="0.3">
      <c r="A3244" t="s">
        <v>5343</v>
      </c>
      <c r="E3244" t="s">
        <v>5309</v>
      </c>
      <c r="H3244" t="s">
        <v>251</v>
      </c>
      <c r="J3244" s="23">
        <v>553005900004</v>
      </c>
      <c r="K3244">
        <v>910</v>
      </c>
      <c r="L3244" t="s">
        <v>5345</v>
      </c>
      <c r="M3244">
        <v>197110</v>
      </c>
      <c r="O3244">
        <v>0</v>
      </c>
      <c r="P3244" t="s">
        <v>51</v>
      </c>
      <c r="Q3244" t="s">
        <v>124</v>
      </c>
      <c r="S3244">
        <v>0</v>
      </c>
      <c r="V3244" s="22">
        <v>81556</v>
      </c>
    </row>
    <row r="3245" spans="1:22" x14ac:dyDescent="0.3">
      <c r="A3245" t="s">
        <v>5343</v>
      </c>
      <c r="E3245" t="s">
        <v>5309</v>
      </c>
      <c r="H3245" t="s">
        <v>251</v>
      </c>
      <c r="J3245" s="23">
        <v>553005900613</v>
      </c>
      <c r="K3245">
        <v>910</v>
      </c>
      <c r="L3245" t="s">
        <v>5346</v>
      </c>
      <c r="M3245">
        <v>201701</v>
      </c>
      <c r="O3245">
        <v>0</v>
      </c>
      <c r="P3245" t="s">
        <v>51</v>
      </c>
      <c r="Q3245" t="s">
        <v>124</v>
      </c>
      <c r="S3245">
        <v>0</v>
      </c>
      <c r="V3245" s="22">
        <v>4387.3900000000003</v>
      </c>
    </row>
    <row r="3246" spans="1:22" x14ac:dyDescent="0.3">
      <c r="A3246" t="s">
        <v>5347</v>
      </c>
      <c r="E3246" t="s">
        <v>5309</v>
      </c>
      <c r="H3246" t="s">
        <v>251</v>
      </c>
      <c r="J3246" s="23">
        <v>453005900004</v>
      </c>
      <c r="K3246">
        <v>84</v>
      </c>
      <c r="L3246" t="s">
        <v>5348</v>
      </c>
      <c r="M3246">
        <v>200112</v>
      </c>
      <c r="O3246">
        <v>0</v>
      </c>
      <c r="P3246" t="s">
        <v>51</v>
      </c>
      <c r="Q3246">
        <v>20310</v>
      </c>
      <c r="S3246">
        <v>0</v>
      </c>
      <c r="V3246" s="22">
        <v>1625.71</v>
      </c>
    </row>
    <row r="3247" spans="1:22" x14ac:dyDescent="0.3">
      <c r="A3247" t="s">
        <v>5349</v>
      </c>
      <c r="E3247" t="s">
        <v>5309</v>
      </c>
      <c r="H3247" t="s">
        <v>251</v>
      </c>
      <c r="J3247" s="23">
        <v>453005900004</v>
      </c>
      <c r="K3247">
        <v>780</v>
      </c>
      <c r="L3247" t="s">
        <v>5350</v>
      </c>
      <c r="M3247">
        <v>200112</v>
      </c>
      <c r="O3247">
        <v>0</v>
      </c>
      <c r="P3247" t="s">
        <v>51</v>
      </c>
      <c r="Q3247">
        <v>20310</v>
      </c>
      <c r="S3247">
        <v>0</v>
      </c>
      <c r="V3247" s="22">
        <v>2635.99</v>
      </c>
    </row>
    <row r="3248" spans="1:22" x14ac:dyDescent="0.3">
      <c r="A3248" t="s">
        <v>5349</v>
      </c>
      <c r="E3248" t="s">
        <v>5309</v>
      </c>
      <c r="H3248" t="s">
        <v>251</v>
      </c>
      <c r="J3248" s="23">
        <v>553005900004</v>
      </c>
      <c r="K3248">
        <v>780</v>
      </c>
      <c r="L3248" t="s">
        <v>5351</v>
      </c>
      <c r="M3248">
        <v>200112</v>
      </c>
      <c r="O3248">
        <v>0</v>
      </c>
      <c r="P3248" t="s">
        <v>51</v>
      </c>
      <c r="Q3248" t="s">
        <v>124</v>
      </c>
      <c r="S3248">
        <v>0</v>
      </c>
      <c r="V3248" s="22">
        <v>1592</v>
      </c>
    </row>
    <row r="3249" spans="1:22" x14ac:dyDescent="0.3">
      <c r="A3249" t="s">
        <v>5352</v>
      </c>
      <c r="E3249" t="s">
        <v>5309</v>
      </c>
      <c r="H3249" t="s">
        <v>251</v>
      </c>
      <c r="J3249" s="23">
        <v>453005900007</v>
      </c>
      <c r="K3249">
        <v>910</v>
      </c>
      <c r="L3249" t="s">
        <v>5353</v>
      </c>
      <c r="M3249">
        <v>199712</v>
      </c>
      <c r="O3249">
        <v>0</v>
      </c>
      <c r="P3249" t="s">
        <v>51</v>
      </c>
      <c r="Q3249">
        <v>20310</v>
      </c>
      <c r="S3249">
        <v>0</v>
      </c>
      <c r="V3249" s="22">
        <v>282282.3</v>
      </c>
    </row>
    <row r="3250" spans="1:22" x14ac:dyDescent="0.3">
      <c r="A3250" t="s">
        <v>5352</v>
      </c>
      <c r="E3250" t="s">
        <v>5309</v>
      </c>
      <c r="H3250" t="s">
        <v>251</v>
      </c>
      <c r="J3250" s="23">
        <v>553005900007</v>
      </c>
      <c r="K3250">
        <v>910</v>
      </c>
      <c r="L3250" t="s">
        <v>5354</v>
      </c>
      <c r="M3250">
        <v>199712</v>
      </c>
      <c r="O3250">
        <v>0</v>
      </c>
      <c r="P3250" t="s">
        <v>51</v>
      </c>
      <c r="Q3250" t="s">
        <v>124</v>
      </c>
      <c r="S3250">
        <v>0</v>
      </c>
      <c r="V3250" s="22">
        <v>170542</v>
      </c>
    </row>
    <row r="3251" spans="1:22" x14ac:dyDescent="0.3">
      <c r="A3251" t="s">
        <v>5352</v>
      </c>
      <c r="E3251" t="s">
        <v>5309</v>
      </c>
      <c r="H3251" t="s">
        <v>251</v>
      </c>
      <c r="J3251" s="23">
        <v>553005900614</v>
      </c>
      <c r="K3251">
        <v>910</v>
      </c>
      <c r="L3251" t="s">
        <v>5355</v>
      </c>
      <c r="M3251">
        <v>201701</v>
      </c>
      <c r="O3251">
        <v>0</v>
      </c>
      <c r="P3251" t="s">
        <v>51</v>
      </c>
      <c r="Q3251" t="s">
        <v>124</v>
      </c>
      <c r="S3251">
        <v>0</v>
      </c>
      <c r="V3251" s="22">
        <v>4387.3900000000003</v>
      </c>
    </row>
    <row r="3252" spans="1:22" x14ac:dyDescent="0.3">
      <c r="A3252" t="s">
        <v>5356</v>
      </c>
      <c r="E3252" t="s">
        <v>5313</v>
      </c>
      <c r="H3252" t="s">
        <v>251</v>
      </c>
      <c r="J3252" s="23">
        <v>453005900008</v>
      </c>
      <c r="K3252">
        <v>910</v>
      </c>
      <c r="L3252" t="s">
        <v>5357</v>
      </c>
      <c r="M3252">
        <v>199712</v>
      </c>
      <c r="O3252">
        <v>0</v>
      </c>
      <c r="P3252" t="s">
        <v>51</v>
      </c>
      <c r="Q3252">
        <v>20310</v>
      </c>
      <c r="S3252">
        <v>0</v>
      </c>
      <c r="V3252" s="22">
        <v>281709.18</v>
      </c>
    </row>
    <row r="3253" spans="1:22" x14ac:dyDescent="0.3">
      <c r="A3253" t="s">
        <v>5356</v>
      </c>
      <c r="E3253" t="s">
        <v>5313</v>
      </c>
      <c r="H3253" t="s">
        <v>251</v>
      </c>
      <c r="J3253" s="23">
        <v>553005900008</v>
      </c>
      <c r="K3253">
        <v>910</v>
      </c>
      <c r="L3253" t="s">
        <v>5358</v>
      </c>
      <c r="M3253">
        <v>199712</v>
      </c>
      <c r="O3253">
        <v>0</v>
      </c>
      <c r="P3253" t="s">
        <v>51</v>
      </c>
      <c r="Q3253" t="s">
        <v>124</v>
      </c>
      <c r="S3253">
        <v>0</v>
      </c>
      <c r="V3253" s="22">
        <v>170195</v>
      </c>
    </row>
    <row r="3254" spans="1:22" x14ac:dyDescent="0.3">
      <c r="A3254" t="s">
        <v>5356</v>
      </c>
      <c r="E3254" t="s">
        <v>5313</v>
      </c>
      <c r="H3254" t="s">
        <v>251</v>
      </c>
      <c r="J3254" s="23">
        <v>553005900615</v>
      </c>
      <c r="K3254">
        <v>910</v>
      </c>
      <c r="L3254" t="s">
        <v>5359</v>
      </c>
      <c r="M3254">
        <v>201701</v>
      </c>
      <c r="O3254">
        <v>0</v>
      </c>
      <c r="P3254" t="s">
        <v>51</v>
      </c>
      <c r="Q3254" t="s">
        <v>124</v>
      </c>
      <c r="S3254">
        <v>0</v>
      </c>
      <c r="V3254" s="22">
        <v>4387.3900000000003</v>
      </c>
    </row>
    <row r="3255" spans="1:22" x14ac:dyDescent="0.3">
      <c r="A3255" t="s">
        <v>5360</v>
      </c>
      <c r="E3255" t="s">
        <v>5309</v>
      </c>
      <c r="H3255" t="s">
        <v>251</v>
      </c>
      <c r="J3255" s="23">
        <v>453005900009</v>
      </c>
      <c r="K3255">
        <v>910</v>
      </c>
      <c r="L3255" t="s">
        <v>5361</v>
      </c>
      <c r="M3255">
        <v>199712</v>
      </c>
      <c r="O3255">
        <v>0</v>
      </c>
      <c r="P3255" t="s">
        <v>51</v>
      </c>
      <c r="Q3255">
        <v>20310</v>
      </c>
      <c r="S3255">
        <v>0</v>
      </c>
      <c r="V3255" s="22">
        <v>225316.88</v>
      </c>
    </row>
    <row r="3256" spans="1:22" x14ac:dyDescent="0.3">
      <c r="A3256" t="s">
        <v>5360</v>
      </c>
      <c r="E3256" t="s">
        <v>5309</v>
      </c>
      <c r="H3256" t="s">
        <v>251</v>
      </c>
      <c r="J3256" s="23">
        <v>553005900009</v>
      </c>
      <c r="K3256">
        <v>910</v>
      </c>
      <c r="L3256" t="s">
        <v>5362</v>
      </c>
      <c r="M3256">
        <v>199712</v>
      </c>
      <c r="O3256">
        <v>0</v>
      </c>
      <c r="P3256" t="s">
        <v>51</v>
      </c>
      <c r="Q3256" t="s">
        <v>124</v>
      </c>
      <c r="S3256">
        <v>0</v>
      </c>
      <c r="V3256" s="22">
        <v>136125</v>
      </c>
    </row>
    <row r="3257" spans="1:22" x14ac:dyDescent="0.3">
      <c r="A3257" t="s">
        <v>5360</v>
      </c>
      <c r="E3257" t="s">
        <v>5309</v>
      </c>
      <c r="H3257" t="s">
        <v>251</v>
      </c>
      <c r="J3257" s="23">
        <v>553005900616</v>
      </c>
      <c r="K3257">
        <v>910</v>
      </c>
      <c r="L3257" t="s">
        <v>5363</v>
      </c>
      <c r="M3257">
        <v>201701</v>
      </c>
      <c r="O3257">
        <v>0</v>
      </c>
      <c r="P3257" t="s">
        <v>51</v>
      </c>
      <c r="Q3257" t="s">
        <v>124</v>
      </c>
      <c r="S3257">
        <v>0</v>
      </c>
      <c r="V3257" s="22">
        <v>12538.91</v>
      </c>
    </row>
    <row r="3258" spans="1:22" x14ac:dyDescent="0.3">
      <c r="A3258" t="s">
        <v>5364</v>
      </c>
      <c r="E3258" t="s">
        <v>5365</v>
      </c>
      <c r="H3258" t="s">
        <v>251</v>
      </c>
      <c r="J3258" s="23">
        <v>553005900361</v>
      </c>
      <c r="K3258">
        <v>910</v>
      </c>
      <c r="L3258" t="s">
        <v>5366</v>
      </c>
      <c r="M3258">
        <v>201309</v>
      </c>
      <c r="O3258">
        <v>0</v>
      </c>
      <c r="P3258" t="s">
        <v>51</v>
      </c>
      <c r="Q3258" t="s">
        <v>124</v>
      </c>
      <c r="S3258">
        <v>0</v>
      </c>
      <c r="V3258" s="22">
        <v>125861.79</v>
      </c>
    </row>
    <row r="3259" spans="1:22" x14ac:dyDescent="0.3">
      <c r="A3259" t="s">
        <v>5367</v>
      </c>
      <c r="E3259" t="s">
        <v>5368</v>
      </c>
      <c r="H3259" t="s">
        <v>251</v>
      </c>
      <c r="J3259" s="23">
        <v>553005900367</v>
      </c>
      <c r="K3259">
        <v>910</v>
      </c>
      <c r="L3259" t="s">
        <v>5369</v>
      </c>
      <c r="M3259">
        <v>201309</v>
      </c>
      <c r="O3259">
        <v>0</v>
      </c>
      <c r="P3259" t="s">
        <v>51</v>
      </c>
      <c r="Q3259" t="s">
        <v>124</v>
      </c>
      <c r="S3259">
        <v>0</v>
      </c>
      <c r="V3259" s="22">
        <v>124981.31</v>
      </c>
    </row>
    <row r="3260" spans="1:22" x14ac:dyDescent="0.3">
      <c r="A3260" t="s">
        <v>5370</v>
      </c>
      <c r="E3260" t="s">
        <v>5371</v>
      </c>
      <c r="H3260" t="s">
        <v>251</v>
      </c>
      <c r="J3260" s="23">
        <v>553005900362</v>
      </c>
      <c r="K3260">
        <v>910</v>
      </c>
      <c r="L3260" t="s">
        <v>5372</v>
      </c>
      <c r="M3260">
        <v>201309</v>
      </c>
      <c r="O3260">
        <v>0</v>
      </c>
      <c r="P3260" t="s">
        <v>51</v>
      </c>
      <c r="Q3260" t="s">
        <v>124</v>
      </c>
      <c r="S3260">
        <v>0</v>
      </c>
      <c r="V3260" s="22">
        <v>125861.79</v>
      </c>
    </row>
    <row r="3261" spans="1:22" x14ac:dyDescent="0.3">
      <c r="A3261" t="s">
        <v>5373</v>
      </c>
      <c r="E3261" t="s">
        <v>5374</v>
      </c>
      <c r="H3261" t="s">
        <v>251</v>
      </c>
      <c r="J3261" s="23">
        <v>553005900363</v>
      </c>
      <c r="K3261">
        <v>910</v>
      </c>
      <c r="L3261" t="s">
        <v>5375</v>
      </c>
      <c r="M3261">
        <v>201309</v>
      </c>
      <c r="O3261">
        <v>0</v>
      </c>
      <c r="P3261" t="s">
        <v>51</v>
      </c>
      <c r="Q3261" t="s">
        <v>124</v>
      </c>
      <c r="S3261">
        <v>0</v>
      </c>
      <c r="V3261" s="22">
        <v>125861.79</v>
      </c>
    </row>
    <row r="3262" spans="1:22" x14ac:dyDescent="0.3">
      <c r="A3262" t="s">
        <v>5376</v>
      </c>
      <c r="E3262" t="s">
        <v>5374</v>
      </c>
      <c r="H3262" t="s">
        <v>251</v>
      </c>
      <c r="J3262" s="23">
        <v>553005900364</v>
      </c>
      <c r="K3262">
        <v>910</v>
      </c>
      <c r="L3262" t="s">
        <v>5377</v>
      </c>
      <c r="M3262">
        <v>201309</v>
      </c>
      <c r="O3262">
        <v>0</v>
      </c>
      <c r="P3262" t="s">
        <v>51</v>
      </c>
      <c r="Q3262" t="s">
        <v>124</v>
      </c>
      <c r="S3262">
        <v>0</v>
      </c>
      <c r="V3262" s="22">
        <v>125861.79</v>
      </c>
    </row>
    <row r="3263" spans="1:22" x14ac:dyDescent="0.3">
      <c r="A3263" t="s">
        <v>5378</v>
      </c>
      <c r="E3263" t="s">
        <v>5371</v>
      </c>
      <c r="H3263" t="s">
        <v>251</v>
      </c>
      <c r="J3263" s="23">
        <v>553005900365</v>
      </c>
      <c r="K3263">
        <v>910</v>
      </c>
      <c r="L3263" t="s">
        <v>5379</v>
      </c>
      <c r="M3263">
        <v>201309</v>
      </c>
      <c r="O3263">
        <v>0</v>
      </c>
      <c r="P3263" t="s">
        <v>51</v>
      </c>
      <c r="Q3263" t="s">
        <v>124</v>
      </c>
      <c r="S3263">
        <v>0</v>
      </c>
      <c r="V3263" s="22">
        <v>125861.79</v>
      </c>
    </row>
    <row r="3264" spans="1:22" x14ac:dyDescent="0.3">
      <c r="A3264" t="s">
        <v>5380</v>
      </c>
      <c r="E3264" t="s">
        <v>5374</v>
      </c>
      <c r="H3264" t="s">
        <v>251</v>
      </c>
      <c r="J3264" s="23">
        <v>553005900366</v>
      </c>
      <c r="K3264">
        <v>910</v>
      </c>
      <c r="L3264" t="s">
        <v>5381</v>
      </c>
      <c r="M3264">
        <v>201309</v>
      </c>
      <c r="O3264">
        <v>0</v>
      </c>
      <c r="P3264" t="s">
        <v>51</v>
      </c>
      <c r="Q3264" t="s">
        <v>124</v>
      </c>
      <c r="S3264">
        <v>0</v>
      </c>
      <c r="V3264" s="22">
        <v>125861.79</v>
      </c>
    </row>
    <row r="3265" spans="1:22" x14ac:dyDescent="0.3">
      <c r="A3265" t="s">
        <v>5382</v>
      </c>
      <c r="H3265" t="s">
        <v>225</v>
      </c>
      <c r="J3265" s="23">
        <v>556004000088</v>
      </c>
      <c r="K3265">
        <v>84</v>
      </c>
      <c r="L3265" t="s">
        <v>5383</v>
      </c>
      <c r="M3265">
        <v>200910</v>
      </c>
      <c r="O3265">
        <v>0</v>
      </c>
      <c r="P3265" t="s">
        <v>16</v>
      </c>
      <c r="Q3265" t="s">
        <v>124</v>
      </c>
      <c r="S3265">
        <v>0</v>
      </c>
      <c r="U3265" t="s">
        <v>132</v>
      </c>
      <c r="V3265" s="22">
        <v>1923.33</v>
      </c>
    </row>
    <row r="3266" spans="1:22" x14ac:dyDescent="0.3">
      <c r="A3266" t="s">
        <v>5382</v>
      </c>
      <c r="H3266" t="s">
        <v>225</v>
      </c>
      <c r="J3266" s="23">
        <v>556004000088</v>
      </c>
      <c r="K3266">
        <v>270</v>
      </c>
      <c r="L3266" t="s">
        <v>5384</v>
      </c>
      <c r="M3266">
        <v>200910</v>
      </c>
      <c r="O3266">
        <v>0</v>
      </c>
      <c r="P3266" t="s">
        <v>16</v>
      </c>
      <c r="Q3266" t="s">
        <v>124</v>
      </c>
      <c r="S3266">
        <v>0</v>
      </c>
      <c r="U3266" t="s">
        <v>132</v>
      </c>
      <c r="V3266">
        <v>488.08</v>
      </c>
    </row>
    <row r="3267" spans="1:22" x14ac:dyDescent="0.3">
      <c r="A3267" t="s">
        <v>5382</v>
      </c>
      <c r="H3267" t="s">
        <v>225</v>
      </c>
      <c r="J3267" s="23">
        <v>556004000088</v>
      </c>
      <c r="K3267">
        <v>615</v>
      </c>
      <c r="L3267" t="s">
        <v>5385</v>
      </c>
      <c r="M3267">
        <v>200910</v>
      </c>
      <c r="O3267">
        <v>0</v>
      </c>
      <c r="P3267" t="s">
        <v>16</v>
      </c>
      <c r="Q3267" t="s">
        <v>124</v>
      </c>
      <c r="S3267">
        <v>0</v>
      </c>
      <c r="U3267" t="s">
        <v>132</v>
      </c>
      <c r="V3267" s="22">
        <v>3937.4</v>
      </c>
    </row>
    <row r="3268" spans="1:22" x14ac:dyDescent="0.3">
      <c r="A3268" t="s">
        <v>5382</v>
      </c>
      <c r="H3268" t="s">
        <v>225</v>
      </c>
      <c r="J3268" s="23">
        <v>556004000088</v>
      </c>
      <c r="K3268">
        <v>720</v>
      </c>
      <c r="L3268" t="s">
        <v>5386</v>
      </c>
      <c r="M3268">
        <v>200910</v>
      </c>
      <c r="O3268">
        <v>0</v>
      </c>
      <c r="P3268" t="s">
        <v>16</v>
      </c>
      <c r="Q3268" t="s">
        <v>124</v>
      </c>
      <c r="S3268">
        <v>0</v>
      </c>
      <c r="U3268" t="s">
        <v>132</v>
      </c>
      <c r="V3268" s="22">
        <v>3540.64</v>
      </c>
    </row>
    <row r="3269" spans="1:22" x14ac:dyDescent="0.3">
      <c r="A3269" t="s">
        <v>5387</v>
      </c>
      <c r="H3269" t="s">
        <v>225</v>
      </c>
      <c r="J3269" s="23">
        <v>552004000174</v>
      </c>
      <c r="K3269">
        <v>761</v>
      </c>
      <c r="L3269" t="s">
        <v>5388</v>
      </c>
      <c r="M3269">
        <v>200910</v>
      </c>
      <c r="O3269">
        <v>0</v>
      </c>
      <c r="P3269" t="s">
        <v>16</v>
      </c>
      <c r="Q3269" t="s">
        <v>124</v>
      </c>
      <c r="S3269">
        <v>0</v>
      </c>
      <c r="V3269">
        <v>13.9</v>
      </c>
    </row>
    <row r="3270" spans="1:22" x14ac:dyDescent="0.3">
      <c r="A3270" t="s">
        <v>5387</v>
      </c>
      <c r="H3270" t="s">
        <v>225</v>
      </c>
      <c r="J3270" s="23">
        <v>552004000174</v>
      </c>
      <c r="K3270">
        <v>763</v>
      </c>
      <c r="L3270" t="s">
        <v>5389</v>
      </c>
      <c r="M3270">
        <v>200910</v>
      </c>
      <c r="O3270">
        <v>0</v>
      </c>
      <c r="P3270" t="s">
        <v>16</v>
      </c>
      <c r="Q3270" t="s">
        <v>124</v>
      </c>
      <c r="S3270">
        <v>0</v>
      </c>
      <c r="V3270" s="22">
        <v>61366.35</v>
      </c>
    </row>
    <row r="3271" spans="1:22" x14ac:dyDescent="0.3">
      <c r="A3271" t="s">
        <v>5387</v>
      </c>
      <c r="H3271" t="s">
        <v>225</v>
      </c>
      <c r="J3271" s="23">
        <v>552004000174</v>
      </c>
      <c r="K3271">
        <v>779</v>
      </c>
      <c r="L3271" t="s">
        <v>5390</v>
      </c>
      <c r="M3271">
        <v>201001</v>
      </c>
      <c r="O3271">
        <v>0</v>
      </c>
      <c r="P3271" t="s">
        <v>16</v>
      </c>
      <c r="Q3271" t="s">
        <v>124</v>
      </c>
      <c r="S3271">
        <v>0</v>
      </c>
      <c r="V3271" s="22">
        <v>1309</v>
      </c>
    </row>
    <row r="3272" spans="1:22" x14ac:dyDescent="0.3">
      <c r="A3272" t="s">
        <v>5391</v>
      </c>
      <c r="H3272" t="s">
        <v>225</v>
      </c>
      <c r="J3272" s="23">
        <v>457004000063</v>
      </c>
      <c r="K3272">
        <v>169</v>
      </c>
      <c r="L3272" t="s">
        <v>5392</v>
      </c>
      <c r="M3272">
        <v>200906</v>
      </c>
      <c r="O3272">
        <v>0</v>
      </c>
      <c r="P3272" t="s">
        <v>16</v>
      </c>
      <c r="Q3272">
        <v>20310</v>
      </c>
      <c r="S3272">
        <v>0</v>
      </c>
      <c r="V3272" s="22">
        <v>111421.18</v>
      </c>
    </row>
    <row r="3273" spans="1:22" x14ac:dyDescent="0.3">
      <c r="A3273" t="s">
        <v>5391</v>
      </c>
      <c r="H3273" t="s">
        <v>225</v>
      </c>
      <c r="J3273" s="23">
        <v>457004000063</v>
      </c>
      <c r="K3273">
        <v>230</v>
      </c>
      <c r="L3273" t="s">
        <v>5393</v>
      </c>
      <c r="M3273">
        <v>200906</v>
      </c>
      <c r="O3273">
        <v>0</v>
      </c>
      <c r="P3273" t="s">
        <v>16</v>
      </c>
      <c r="Q3273">
        <v>20310</v>
      </c>
      <c r="S3273">
        <v>0</v>
      </c>
      <c r="V3273" s="22">
        <v>12244.21</v>
      </c>
    </row>
    <row r="3274" spans="1:22" x14ac:dyDescent="0.3">
      <c r="A3274" t="s">
        <v>5391</v>
      </c>
      <c r="H3274" t="s">
        <v>225</v>
      </c>
      <c r="J3274" s="23">
        <v>457004000063</v>
      </c>
      <c r="K3274">
        <v>615</v>
      </c>
      <c r="L3274" t="s">
        <v>5394</v>
      </c>
      <c r="M3274">
        <v>200906</v>
      </c>
      <c r="O3274">
        <v>0</v>
      </c>
      <c r="P3274" t="s">
        <v>16</v>
      </c>
      <c r="Q3274">
        <v>20310</v>
      </c>
      <c r="S3274">
        <v>0</v>
      </c>
      <c r="V3274" s="22">
        <v>692951.75</v>
      </c>
    </row>
    <row r="3275" spans="1:22" x14ac:dyDescent="0.3">
      <c r="A3275" t="s">
        <v>5395</v>
      </c>
      <c r="E3275" t="s">
        <v>5396</v>
      </c>
      <c r="H3275" t="s">
        <v>162</v>
      </c>
      <c r="J3275" s="23">
        <v>457000200209</v>
      </c>
      <c r="K3275">
        <v>615</v>
      </c>
      <c r="L3275" t="s">
        <v>5397</v>
      </c>
      <c r="M3275">
        <v>199912</v>
      </c>
      <c r="O3275">
        <v>0</v>
      </c>
      <c r="P3275" t="s">
        <v>54</v>
      </c>
      <c r="Q3275">
        <v>20310</v>
      </c>
      <c r="S3275">
        <v>0</v>
      </c>
      <c r="V3275">
        <v>378.19</v>
      </c>
    </row>
    <row r="3276" spans="1:22" x14ac:dyDescent="0.3">
      <c r="A3276" t="s">
        <v>5395</v>
      </c>
      <c r="E3276" t="s">
        <v>5396</v>
      </c>
      <c r="H3276" t="s">
        <v>162</v>
      </c>
      <c r="J3276" s="23">
        <v>457000200209</v>
      </c>
      <c r="K3276">
        <v>780</v>
      </c>
      <c r="L3276" t="s">
        <v>5398</v>
      </c>
      <c r="M3276">
        <v>199711</v>
      </c>
      <c r="O3276">
        <v>0</v>
      </c>
      <c r="P3276" t="s">
        <v>54</v>
      </c>
      <c r="Q3276">
        <v>20310</v>
      </c>
      <c r="S3276">
        <v>0</v>
      </c>
      <c r="V3276" s="22">
        <v>3916.93</v>
      </c>
    </row>
    <row r="3277" spans="1:22" x14ac:dyDescent="0.3">
      <c r="A3277" t="s">
        <v>5395</v>
      </c>
      <c r="E3277" t="s">
        <v>5396</v>
      </c>
      <c r="H3277" t="s">
        <v>162</v>
      </c>
      <c r="J3277" s="23">
        <v>557000200209</v>
      </c>
      <c r="K3277">
        <v>615</v>
      </c>
      <c r="L3277" t="s">
        <v>5399</v>
      </c>
      <c r="M3277">
        <v>201809</v>
      </c>
      <c r="O3277">
        <v>0</v>
      </c>
      <c r="P3277" t="s">
        <v>54</v>
      </c>
      <c r="Q3277" t="s">
        <v>124</v>
      </c>
      <c r="S3277">
        <v>0</v>
      </c>
      <c r="V3277">
        <v>228.85</v>
      </c>
    </row>
    <row r="3278" spans="1:22" x14ac:dyDescent="0.3">
      <c r="A3278" t="s">
        <v>5395</v>
      </c>
      <c r="E3278" t="s">
        <v>5396</v>
      </c>
      <c r="H3278" t="s">
        <v>162</v>
      </c>
      <c r="J3278" s="23">
        <v>557000200209</v>
      </c>
      <c r="K3278">
        <v>780</v>
      </c>
      <c r="L3278" t="s">
        <v>5400</v>
      </c>
      <c r="M3278">
        <v>201809</v>
      </c>
      <c r="O3278">
        <v>0</v>
      </c>
      <c r="P3278" t="s">
        <v>54</v>
      </c>
      <c r="Q3278" t="s">
        <v>124</v>
      </c>
      <c r="S3278">
        <v>0</v>
      </c>
      <c r="V3278" s="22">
        <v>2370.2800000000002</v>
      </c>
    </row>
    <row r="3279" spans="1:22" x14ac:dyDescent="0.3">
      <c r="A3279" t="s">
        <v>5401</v>
      </c>
      <c r="E3279" t="s">
        <v>5402</v>
      </c>
      <c r="H3279" t="s">
        <v>5256</v>
      </c>
      <c r="J3279" s="23">
        <v>453005800662</v>
      </c>
      <c r="K3279">
        <v>910</v>
      </c>
      <c r="L3279" t="s">
        <v>5403</v>
      </c>
      <c r="M3279">
        <v>201802</v>
      </c>
      <c r="O3279">
        <v>0</v>
      </c>
      <c r="P3279" t="s">
        <v>50</v>
      </c>
      <c r="Q3279">
        <v>20310</v>
      </c>
      <c r="S3279">
        <v>0</v>
      </c>
      <c r="V3279" s="22">
        <v>25460.560000000001</v>
      </c>
    </row>
    <row r="3280" spans="1:22" x14ac:dyDescent="0.3">
      <c r="A3280" t="s">
        <v>5401</v>
      </c>
      <c r="E3280" t="s">
        <v>5402</v>
      </c>
      <c r="H3280" t="s">
        <v>5256</v>
      </c>
      <c r="J3280" s="23">
        <v>553005800662</v>
      </c>
      <c r="K3280">
        <v>910</v>
      </c>
      <c r="L3280" t="s">
        <v>5404</v>
      </c>
      <c r="M3280">
        <v>201802</v>
      </c>
      <c r="O3280">
        <v>0</v>
      </c>
      <c r="P3280" t="s">
        <v>50</v>
      </c>
      <c r="Q3280" t="s">
        <v>124</v>
      </c>
      <c r="S3280">
        <v>0</v>
      </c>
      <c r="V3280" s="22">
        <v>15436.72</v>
      </c>
    </row>
    <row r="3281" spans="1:22" x14ac:dyDescent="0.3">
      <c r="A3281" t="s">
        <v>119</v>
      </c>
      <c r="E3281" t="s">
        <v>607</v>
      </c>
      <c r="H3281" t="s">
        <v>120</v>
      </c>
      <c r="J3281" s="23">
        <v>456005500004</v>
      </c>
      <c r="K3281">
        <v>615</v>
      </c>
      <c r="L3281" t="s">
        <v>5405</v>
      </c>
      <c r="M3281">
        <v>199009</v>
      </c>
      <c r="O3281">
        <v>0</v>
      </c>
      <c r="P3281" t="s">
        <v>47</v>
      </c>
      <c r="Q3281">
        <v>20310</v>
      </c>
      <c r="S3281">
        <v>1</v>
      </c>
      <c r="U3281" t="s">
        <v>132</v>
      </c>
      <c r="V3281" s="22">
        <v>1450542.1</v>
      </c>
    </row>
    <row r="3282" spans="1:22" x14ac:dyDescent="0.3">
      <c r="A3282" t="s">
        <v>119</v>
      </c>
      <c r="E3282" t="s">
        <v>607</v>
      </c>
      <c r="H3282" t="s">
        <v>120</v>
      </c>
      <c r="J3282" s="23">
        <v>556005500004</v>
      </c>
      <c r="K3282">
        <v>615</v>
      </c>
      <c r="L3282" t="s">
        <v>5406</v>
      </c>
      <c r="M3282">
        <v>199009</v>
      </c>
      <c r="O3282">
        <v>0</v>
      </c>
      <c r="P3282" t="s">
        <v>47</v>
      </c>
      <c r="Q3282" t="s">
        <v>124</v>
      </c>
      <c r="S3282">
        <v>1</v>
      </c>
      <c r="U3282" t="s">
        <v>132</v>
      </c>
      <c r="V3282" s="22">
        <v>876348</v>
      </c>
    </row>
    <row r="3283" spans="1:22" x14ac:dyDescent="0.3">
      <c r="A3283" t="s">
        <v>5407</v>
      </c>
      <c r="E3283" t="s">
        <v>5408</v>
      </c>
      <c r="J3283" s="23">
        <v>458005500001</v>
      </c>
      <c r="K3283">
        <v>1091</v>
      </c>
      <c r="L3283" t="s">
        <v>5409</v>
      </c>
      <c r="M3283">
        <v>199103</v>
      </c>
      <c r="O3283">
        <v>0</v>
      </c>
      <c r="P3283" t="s">
        <v>47</v>
      </c>
      <c r="Q3283">
        <v>20310</v>
      </c>
      <c r="S3283" s="101">
        <v>23300</v>
      </c>
      <c r="U3283" t="s">
        <v>317</v>
      </c>
      <c r="V3283" s="22">
        <v>49377.59</v>
      </c>
    </row>
    <row r="3284" spans="1:22" x14ac:dyDescent="0.3">
      <c r="A3284" t="s">
        <v>5407</v>
      </c>
      <c r="E3284" t="s">
        <v>607</v>
      </c>
      <c r="J3284" s="23">
        <v>458005500001</v>
      </c>
      <c r="K3284">
        <v>1092</v>
      </c>
      <c r="L3284" t="s">
        <v>5410</v>
      </c>
      <c r="M3284">
        <v>199203</v>
      </c>
      <c r="O3284">
        <v>0</v>
      </c>
      <c r="P3284" t="s">
        <v>47</v>
      </c>
      <c r="Q3284">
        <v>20310</v>
      </c>
      <c r="S3284">
        <v>0</v>
      </c>
      <c r="V3284" s="22">
        <v>163526</v>
      </c>
    </row>
    <row r="3285" spans="1:22" x14ac:dyDescent="0.3">
      <c r="A3285" t="s">
        <v>5407</v>
      </c>
      <c r="E3285" t="s">
        <v>607</v>
      </c>
      <c r="J3285" s="23">
        <v>458005500001</v>
      </c>
      <c r="K3285">
        <v>2000</v>
      </c>
      <c r="L3285" t="s">
        <v>5411</v>
      </c>
      <c r="M3285">
        <v>200012</v>
      </c>
      <c r="O3285">
        <v>0</v>
      </c>
      <c r="P3285" t="s">
        <v>47</v>
      </c>
      <c r="Q3285">
        <v>20310</v>
      </c>
      <c r="S3285">
        <v>0</v>
      </c>
      <c r="V3285" s="22">
        <v>306206.25</v>
      </c>
    </row>
    <row r="3286" spans="1:22" x14ac:dyDescent="0.3">
      <c r="A3286" t="s">
        <v>5407</v>
      </c>
      <c r="E3286" t="s">
        <v>607</v>
      </c>
      <c r="J3286" s="23">
        <v>458005500001</v>
      </c>
      <c r="K3286">
        <v>2005</v>
      </c>
      <c r="L3286" t="s">
        <v>5412</v>
      </c>
      <c r="M3286">
        <v>200512</v>
      </c>
      <c r="O3286">
        <v>0</v>
      </c>
      <c r="P3286" t="s">
        <v>47</v>
      </c>
      <c r="Q3286">
        <v>20310</v>
      </c>
      <c r="S3286" s="101">
        <v>8700</v>
      </c>
      <c r="U3286" t="s">
        <v>317</v>
      </c>
      <c r="V3286" s="22">
        <v>309943.93</v>
      </c>
    </row>
    <row r="3287" spans="1:22" x14ac:dyDescent="0.3">
      <c r="A3287" t="s">
        <v>5407</v>
      </c>
      <c r="E3287" t="s">
        <v>607</v>
      </c>
      <c r="J3287" s="23">
        <v>458005500001</v>
      </c>
      <c r="K3287">
        <v>2009</v>
      </c>
      <c r="L3287" t="s">
        <v>5413</v>
      </c>
      <c r="M3287">
        <v>200912</v>
      </c>
      <c r="O3287">
        <v>0</v>
      </c>
      <c r="P3287" t="s">
        <v>47</v>
      </c>
      <c r="Q3287">
        <v>20310</v>
      </c>
      <c r="S3287" s="101">
        <v>2500</v>
      </c>
      <c r="U3287" t="s">
        <v>317</v>
      </c>
      <c r="V3287" s="22">
        <v>48965</v>
      </c>
    </row>
    <row r="3288" spans="1:22" x14ac:dyDescent="0.3">
      <c r="A3288" t="s">
        <v>5407</v>
      </c>
      <c r="E3288" t="s">
        <v>607</v>
      </c>
      <c r="J3288" s="23">
        <v>458005500001</v>
      </c>
      <c r="K3288">
        <v>2010</v>
      </c>
      <c r="L3288" t="s">
        <v>5414</v>
      </c>
      <c r="M3288">
        <v>201012</v>
      </c>
      <c r="O3288">
        <v>0</v>
      </c>
      <c r="P3288" t="s">
        <v>47</v>
      </c>
      <c r="Q3288">
        <v>20310</v>
      </c>
      <c r="S3288" s="101">
        <v>36400</v>
      </c>
      <c r="U3288" t="s">
        <v>317</v>
      </c>
      <c r="V3288" s="22">
        <v>4854426</v>
      </c>
    </row>
    <row r="3289" spans="1:22" x14ac:dyDescent="0.3">
      <c r="A3289" t="s">
        <v>5407</v>
      </c>
      <c r="E3289" t="s">
        <v>5415</v>
      </c>
      <c r="J3289" s="23">
        <v>558005500001</v>
      </c>
      <c r="K3289">
        <v>1091</v>
      </c>
      <c r="L3289" t="s">
        <v>5416</v>
      </c>
      <c r="M3289">
        <v>199103</v>
      </c>
      <c r="O3289">
        <v>0</v>
      </c>
      <c r="P3289" t="s">
        <v>47</v>
      </c>
      <c r="Q3289" t="s">
        <v>124</v>
      </c>
      <c r="S3289" s="101">
        <v>23300</v>
      </c>
      <c r="U3289" t="s">
        <v>317</v>
      </c>
      <c r="V3289" s="22">
        <v>29831</v>
      </c>
    </row>
    <row r="3290" spans="1:22" x14ac:dyDescent="0.3">
      <c r="A3290" t="s">
        <v>5407</v>
      </c>
      <c r="E3290" t="s">
        <v>607</v>
      </c>
      <c r="J3290" s="23">
        <v>558005500001</v>
      </c>
      <c r="K3290">
        <v>1092</v>
      </c>
      <c r="L3290" t="s">
        <v>5417</v>
      </c>
      <c r="M3290">
        <v>199203</v>
      </c>
      <c r="O3290">
        <v>0</v>
      </c>
      <c r="P3290" t="s">
        <v>47</v>
      </c>
      <c r="Q3290" t="s">
        <v>124</v>
      </c>
      <c r="S3290">
        <v>0</v>
      </c>
      <c r="V3290" s="22">
        <v>98795</v>
      </c>
    </row>
    <row r="3291" spans="1:22" x14ac:dyDescent="0.3">
      <c r="A3291" t="s">
        <v>5407</v>
      </c>
      <c r="E3291" t="s">
        <v>607</v>
      </c>
      <c r="J3291" s="23">
        <v>558005500001</v>
      </c>
      <c r="K3291">
        <v>2000</v>
      </c>
      <c r="L3291" t="s">
        <v>5418</v>
      </c>
      <c r="M3291">
        <v>200012</v>
      </c>
      <c r="O3291">
        <v>0</v>
      </c>
      <c r="P3291" t="s">
        <v>47</v>
      </c>
      <c r="Q3291" t="s">
        <v>124</v>
      </c>
      <c r="S3291">
        <v>0</v>
      </c>
      <c r="V3291" s="22">
        <v>184995</v>
      </c>
    </row>
    <row r="3292" spans="1:22" x14ac:dyDescent="0.3">
      <c r="A3292" t="s">
        <v>5407</v>
      </c>
      <c r="E3292" t="s">
        <v>607</v>
      </c>
      <c r="J3292" s="23">
        <v>558005500001</v>
      </c>
      <c r="K3292">
        <v>2005</v>
      </c>
      <c r="L3292" t="s">
        <v>5419</v>
      </c>
      <c r="M3292">
        <v>200512</v>
      </c>
      <c r="O3292">
        <v>0</v>
      </c>
      <c r="P3292" t="s">
        <v>47</v>
      </c>
      <c r="Q3292" t="s">
        <v>124</v>
      </c>
      <c r="S3292" s="101">
        <v>8700</v>
      </c>
      <c r="U3292" t="s">
        <v>317</v>
      </c>
      <c r="V3292" s="22">
        <v>187253</v>
      </c>
    </row>
    <row r="3293" spans="1:22" x14ac:dyDescent="0.3">
      <c r="A3293" t="s">
        <v>5407</v>
      </c>
      <c r="E3293" t="s">
        <v>607</v>
      </c>
      <c r="J3293" s="23">
        <v>558005500001</v>
      </c>
      <c r="K3293">
        <v>2009</v>
      </c>
      <c r="L3293" t="s">
        <v>5420</v>
      </c>
      <c r="M3293">
        <v>200912</v>
      </c>
      <c r="O3293">
        <v>0</v>
      </c>
      <c r="P3293" t="s">
        <v>47</v>
      </c>
      <c r="Q3293" t="s">
        <v>124</v>
      </c>
      <c r="S3293" s="101">
        <v>2500</v>
      </c>
      <c r="U3293" t="s">
        <v>317</v>
      </c>
      <c r="V3293" s="22">
        <v>29582.5</v>
      </c>
    </row>
    <row r="3294" spans="1:22" x14ac:dyDescent="0.3">
      <c r="A3294" t="s">
        <v>5407</v>
      </c>
      <c r="E3294" t="s">
        <v>607</v>
      </c>
      <c r="J3294" s="23">
        <v>558005500001</v>
      </c>
      <c r="K3294">
        <v>2010</v>
      </c>
      <c r="L3294" t="s">
        <v>5421</v>
      </c>
      <c r="M3294">
        <v>201012</v>
      </c>
      <c r="O3294">
        <v>0</v>
      </c>
      <c r="P3294" t="s">
        <v>47</v>
      </c>
      <c r="Q3294" t="s">
        <v>124</v>
      </c>
      <c r="S3294" s="101">
        <v>36400</v>
      </c>
      <c r="U3294" t="s">
        <v>317</v>
      </c>
      <c r="V3294" s="22">
        <v>2932590</v>
      </c>
    </row>
    <row r="3295" spans="1:22" x14ac:dyDescent="0.3">
      <c r="A3295" t="s">
        <v>5422</v>
      </c>
      <c r="E3295" t="s">
        <v>607</v>
      </c>
      <c r="H3295" t="s">
        <v>5423</v>
      </c>
      <c r="J3295" s="23">
        <v>452005500099</v>
      </c>
      <c r="K3295">
        <v>763</v>
      </c>
      <c r="L3295" t="s">
        <v>5424</v>
      </c>
      <c r="M3295">
        <v>199103</v>
      </c>
      <c r="O3295">
        <v>0</v>
      </c>
      <c r="P3295" t="s">
        <v>47</v>
      </c>
      <c r="Q3295">
        <v>20310</v>
      </c>
      <c r="S3295">
        <v>0</v>
      </c>
      <c r="V3295" s="22">
        <v>52676.06</v>
      </c>
    </row>
    <row r="3296" spans="1:22" x14ac:dyDescent="0.3">
      <c r="A3296" t="s">
        <v>5422</v>
      </c>
      <c r="E3296" t="s">
        <v>607</v>
      </c>
      <c r="H3296" t="s">
        <v>5423</v>
      </c>
      <c r="J3296" s="23">
        <v>552005500099</v>
      </c>
      <c r="K3296">
        <v>763</v>
      </c>
      <c r="L3296" t="s">
        <v>5425</v>
      </c>
      <c r="M3296">
        <v>199103</v>
      </c>
      <c r="O3296">
        <v>0</v>
      </c>
      <c r="P3296" t="s">
        <v>47</v>
      </c>
      <c r="Q3296" t="s">
        <v>124</v>
      </c>
      <c r="S3296">
        <v>0</v>
      </c>
      <c r="V3296" s="22">
        <v>31824</v>
      </c>
    </row>
    <row r="3297" spans="1:22" x14ac:dyDescent="0.3">
      <c r="A3297" t="s">
        <v>5426</v>
      </c>
      <c r="E3297" t="s">
        <v>607</v>
      </c>
      <c r="H3297" t="s">
        <v>5423</v>
      </c>
      <c r="J3297" s="23">
        <v>452005500099</v>
      </c>
      <c r="K3297">
        <v>752</v>
      </c>
      <c r="L3297" t="s">
        <v>5427</v>
      </c>
      <c r="M3297">
        <v>199103</v>
      </c>
      <c r="O3297">
        <v>0</v>
      </c>
      <c r="P3297" t="s">
        <v>47</v>
      </c>
      <c r="Q3297">
        <v>20310</v>
      </c>
      <c r="S3297">
        <v>0</v>
      </c>
      <c r="V3297" s="22">
        <v>201058.89</v>
      </c>
    </row>
    <row r="3298" spans="1:22" x14ac:dyDescent="0.3">
      <c r="A3298" t="s">
        <v>5426</v>
      </c>
      <c r="E3298" t="s">
        <v>607</v>
      </c>
      <c r="H3298" t="s">
        <v>5423</v>
      </c>
      <c r="J3298" s="23">
        <v>552005500099</v>
      </c>
      <c r="K3298">
        <v>752</v>
      </c>
      <c r="L3298" t="s">
        <v>5428</v>
      </c>
      <c r="M3298">
        <v>199103</v>
      </c>
      <c r="O3298">
        <v>0</v>
      </c>
      <c r="P3298" t="s">
        <v>47</v>
      </c>
      <c r="Q3298" t="s">
        <v>124</v>
      </c>
      <c r="S3298">
        <v>0</v>
      </c>
      <c r="V3298" s="22">
        <v>121470</v>
      </c>
    </row>
    <row r="3299" spans="1:22" x14ac:dyDescent="0.3">
      <c r="A3299" t="s">
        <v>5429</v>
      </c>
      <c r="E3299" t="s">
        <v>607</v>
      </c>
      <c r="H3299" t="s">
        <v>5423</v>
      </c>
      <c r="J3299" s="23">
        <v>452005500100</v>
      </c>
      <c r="K3299">
        <v>763</v>
      </c>
      <c r="L3299" t="s">
        <v>5430</v>
      </c>
      <c r="M3299">
        <v>199103</v>
      </c>
      <c r="O3299">
        <v>0</v>
      </c>
      <c r="P3299" t="s">
        <v>47</v>
      </c>
      <c r="Q3299">
        <v>20310</v>
      </c>
      <c r="S3299">
        <v>0</v>
      </c>
      <c r="V3299" s="22">
        <v>44188.28</v>
      </c>
    </row>
    <row r="3300" spans="1:22" x14ac:dyDescent="0.3">
      <c r="A3300" t="s">
        <v>5429</v>
      </c>
      <c r="E3300" t="s">
        <v>607</v>
      </c>
      <c r="H3300" t="s">
        <v>5423</v>
      </c>
      <c r="J3300" s="23">
        <v>552005500100</v>
      </c>
      <c r="K3300">
        <v>763</v>
      </c>
      <c r="L3300" t="s">
        <v>5431</v>
      </c>
      <c r="M3300">
        <v>199103</v>
      </c>
      <c r="O3300">
        <v>0</v>
      </c>
      <c r="P3300" t="s">
        <v>47</v>
      </c>
      <c r="Q3300" t="s">
        <v>124</v>
      </c>
      <c r="S3300">
        <v>0</v>
      </c>
      <c r="V3300" s="22">
        <v>26696</v>
      </c>
    </row>
    <row r="3301" spans="1:22" x14ac:dyDescent="0.3">
      <c r="A3301" t="s">
        <v>5432</v>
      </c>
      <c r="E3301" t="s">
        <v>607</v>
      </c>
      <c r="H3301" t="s">
        <v>5423</v>
      </c>
      <c r="J3301" s="23">
        <v>452005500101</v>
      </c>
      <c r="K3301">
        <v>763</v>
      </c>
      <c r="L3301" t="s">
        <v>5433</v>
      </c>
      <c r="M3301">
        <v>199612</v>
      </c>
      <c r="O3301">
        <v>0</v>
      </c>
      <c r="P3301" t="s">
        <v>47</v>
      </c>
      <c r="Q3301">
        <v>20310</v>
      </c>
      <c r="S3301">
        <v>0</v>
      </c>
      <c r="V3301" s="22">
        <v>2791.65</v>
      </c>
    </row>
    <row r="3302" spans="1:22" x14ac:dyDescent="0.3">
      <c r="A3302" t="s">
        <v>5432</v>
      </c>
      <c r="E3302" t="s">
        <v>607</v>
      </c>
      <c r="H3302" t="s">
        <v>5423</v>
      </c>
      <c r="J3302" s="23">
        <v>552005500101</v>
      </c>
      <c r="K3302">
        <v>763</v>
      </c>
      <c r="L3302" t="s">
        <v>5434</v>
      </c>
      <c r="M3302">
        <v>199612</v>
      </c>
      <c r="O3302">
        <v>0</v>
      </c>
      <c r="P3302" t="s">
        <v>47</v>
      </c>
      <c r="Q3302" t="s">
        <v>124</v>
      </c>
      <c r="S3302">
        <v>0</v>
      </c>
      <c r="V3302" s="22">
        <v>1687</v>
      </c>
    </row>
    <row r="3303" spans="1:22" x14ac:dyDescent="0.3">
      <c r="A3303" t="s">
        <v>5435</v>
      </c>
      <c r="E3303" t="s">
        <v>5436</v>
      </c>
      <c r="H3303" t="s">
        <v>120</v>
      </c>
      <c r="J3303" s="23">
        <v>557005500063</v>
      </c>
      <c r="K3303">
        <v>150</v>
      </c>
      <c r="L3303" t="s">
        <v>5437</v>
      </c>
      <c r="M3303">
        <v>201011</v>
      </c>
      <c r="O3303">
        <v>0</v>
      </c>
      <c r="P3303" t="s">
        <v>47</v>
      </c>
      <c r="Q3303" t="s">
        <v>124</v>
      </c>
      <c r="S3303">
        <v>0</v>
      </c>
      <c r="V3303" s="22">
        <v>83762.23</v>
      </c>
    </row>
    <row r="3304" spans="1:22" x14ac:dyDescent="0.3">
      <c r="A3304" t="s">
        <v>5438</v>
      </c>
      <c r="E3304" t="s">
        <v>5436</v>
      </c>
      <c r="H3304" t="s">
        <v>604</v>
      </c>
      <c r="J3304" s="23">
        <v>457005500063</v>
      </c>
      <c r="K3304">
        <v>150</v>
      </c>
      <c r="L3304" t="s">
        <v>5439</v>
      </c>
      <c r="M3304">
        <v>201011</v>
      </c>
      <c r="O3304">
        <v>0</v>
      </c>
      <c r="P3304" t="s">
        <v>606</v>
      </c>
      <c r="Q3304">
        <v>20310</v>
      </c>
      <c r="S3304">
        <v>0</v>
      </c>
      <c r="V3304" s="22">
        <v>138654.73000000001</v>
      </c>
    </row>
    <row r="3305" spans="1:22" x14ac:dyDescent="0.3">
      <c r="A3305" t="s">
        <v>5440</v>
      </c>
      <c r="E3305" t="s">
        <v>5436</v>
      </c>
      <c r="H3305" t="s">
        <v>604</v>
      </c>
      <c r="J3305" s="23">
        <v>457005500063</v>
      </c>
      <c r="K3305">
        <v>84</v>
      </c>
      <c r="L3305" t="s">
        <v>5441</v>
      </c>
      <c r="M3305">
        <v>201011</v>
      </c>
      <c r="O3305">
        <v>0</v>
      </c>
      <c r="P3305" t="s">
        <v>606</v>
      </c>
      <c r="Q3305">
        <v>20310</v>
      </c>
      <c r="S3305">
        <v>0</v>
      </c>
      <c r="V3305" s="22">
        <v>11943.37</v>
      </c>
    </row>
    <row r="3306" spans="1:22" x14ac:dyDescent="0.3">
      <c r="A3306" t="s">
        <v>5440</v>
      </c>
      <c r="E3306" t="s">
        <v>5436</v>
      </c>
      <c r="H3306" t="s">
        <v>120</v>
      </c>
      <c r="J3306" s="23">
        <v>557005500063</v>
      </c>
      <c r="K3306">
        <v>84</v>
      </c>
      <c r="L3306" t="s">
        <v>5442</v>
      </c>
      <c r="M3306">
        <v>201011</v>
      </c>
      <c r="O3306">
        <v>0</v>
      </c>
      <c r="P3306" t="s">
        <v>47</v>
      </c>
      <c r="Q3306" t="s">
        <v>124</v>
      </c>
      <c r="S3306">
        <v>0</v>
      </c>
      <c r="V3306" s="22">
        <v>7215.06</v>
      </c>
    </row>
    <row r="3307" spans="1:22" x14ac:dyDescent="0.3">
      <c r="A3307" t="s">
        <v>5443</v>
      </c>
      <c r="E3307" t="s">
        <v>5436</v>
      </c>
      <c r="H3307" t="s">
        <v>604</v>
      </c>
      <c r="J3307" s="23">
        <v>457005500063</v>
      </c>
      <c r="K3307">
        <v>615</v>
      </c>
      <c r="L3307" t="s">
        <v>5444</v>
      </c>
      <c r="M3307">
        <v>201011</v>
      </c>
      <c r="O3307">
        <v>0</v>
      </c>
      <c r="P3307" t="s">
        <v>606</v>
      </c>
      <c r="Q3307">
        <v>20310</v>
      </c>
      <c r="S3307">
        <v>0</v>
      </c>
      <c r="V3307" s="22">
        <v>75573.09</v>
      </c>
    </row>
    <row r="3308" spans="1:22" x14ac:dyDescent="0.3">
      <c r="A3308" t="s">
        <v>5443</v>
      </c>
      <c r="E3308" t="s">
        <v>5436</v>
      </c>
      <c r="H3308" t="s">
        <v>120</v>
      </c>
      <c r="J3308" s="23">
        <v>557005500063</v>
      </c>
      <c r="K3308">
        <v>615</v>
      </c>
      <c r="L3308" t="s">
        <v>5445</v>
      </c>
      <c r="M3308">
        <v>201011</v>
      </c>
      <c r="O3308">
        <v>0</v>
      </c>
      <c r="P3308" t="s">
        <v>47</v>
      </c>
      <c r="Q3308" t="s">
        <v>124</v>
      </c>
      <c r="S3308">
        <v>0</v>
      </c>
      <c r="V3308" s="22">
        <v>45654.2</v>
      </c>
    </row>
    <row r="3309" spans="1:22" x14ac:dyDescent="0.3">
      <c r="A3309" t="s">
        <v>5446</v>
      </c>
      <c r="E3309" t="s">
        <v>824</v>
      </c>
      <c r="H3309" t="s">
        <v>5423</v>
      </c>
      <c r="J3309" s="23">
        <v>450005500031</v>
      </c>
      <c r="K3309">
        <v>1970</v>
      </c>
      <c r="L3309" t="s">
        <v>5447</v>
      </c>
      <c r="M3309">
        <v>196912</v>
      </c>
      <c r="O3309">
        <v>0</v>
      </c>
      <c r="P3309" t="s">
        <v>47</v>
      </c>
      <c r="Q3309">
        <v>20310</v>
      </c>
      <c r="S3309">
        <v>0</v>
      </c>
      <c r="V3309">
        <v>680.39</v>
      </c>
    </row>
    <row r="3310" spans="1:22" x14ac:dyDescent="0.3">
      <c r="A3310" t="s">
        <v>5448</v>
      </c>
      <c r="E3310" t="s">
        <v>607</v>
      </c>
      <c r="J3310" s="23">
        <v>451005500001</v>
      </c>
      <c r="K3310">
        <v>2001</v>
      </c>
      <c r="L3310" t="s">
        <v>5449</v>
      </c>
      <c r="M3310">
        <v>200112</v>
      </c>
      <c r="O3310">
        <v>0</v>
      </c>
      <c r="P3310" t="s">
        <v>47</v>
      </c>
      <c r="Q3310">
        <v>20310</v>
      </c>
      <c r="S3310">
        <v>0</v>
      </c>
      <c r="U3310" t="s">
        <v>132</v>
      </c>
      <c r="V3310">
        <v>321</v>
      </c>
    </row>
    <row r="3311" spans="1:22" x14ac:dyDescent="0.3">
      <c r="A3311" t="s">
        <v>5450</v>
      </c>
      <c r="E3311" t="s">
        <v>824</v>
      </c>
      <c r="H3311" t="s">
        <v>5423</v>
      </c>
      <c r="J3311" s="23">
        <v>450005500029</v>
      </c>
      <c r="K3311">
        <v>1976</v>
      </c>
      <c r="L3311" t="s">
        <v>5451</v>
      </c>
      <c r="M3311">
        <v>197603</v>
      </c>
      <c r="O3311">
        <v>0</v>
      </c>
      <c r="P3311" t="s">
        <v>47</v>
      </c>
      <c r="Q3311">
        <v>20310</v>
      </c>
      <c r="S3311">
        <v>0</v>
      </c>
      <c r="V3311" s="22">
        <v>3673.28</v>
      </c>
    </row>
    <row r="3312" spans="1:22" x14ac:dyDescent="0.3">
      <c r="A3312" t="s">
        <v>5450</v>
      </c>
      <c r="E3312" t="s">
        <v>824</v>
      </c>
      <c r="H3312" t="s">
        <v>5423</v>
      </c>
      <c r="J3312" s="23">
        <v>550005500029</v>
      </c>
      <c r="K3312">
        <v>1976</v>
      </c>
      <c r="L3312" t="s">
        <v>5452</v>
      </c>
      <c r="M3312">
        <v>197603</v>
      </c>
      <c r="O3312">
        <v>0</v>
      </c>
      <c r="P3312" t="s">
        <v>47</v>
      </c>
      <c r="Q3312" t="s">
        <v>124</v>
      </c>
      <c r="S3312">
        <v>0</v>
      </c>
      <c r="V3312" s="22">
        <v>2220</v>
      </c>
    </row>
    <row r="3313" spans="1:22" x14ac:dyDescent="0.3">
      <c r="A3313" t="s">
        <v>5453</v>
      </c>
      <c r="E3313" t="s">
        <v>607</v>
      </c>
      <c r="J3313" s="23">
        <v>455005530012</v>
      </c>
      <c r="K3313">
        <v>2002</v>
      </c>
      <c r="L3313" t="s">
        <v>5454</v>
      </c>
      <c r="M3313">
        <v>200207</v>
      </c>
      <c r="O3313">
        <v>0</v>
      </c>
      <c r="P3313" t="s">
        <v>47</v>
      </c>
      <c r="Q3313">
        <v>20310</v>
      </c>
      <c r="S3313">
        <v>1</v>
      </c>
      <c r="U3313" t="s">
        <v>132</v>
      </c>
      <c r="V3313" s="22">
        <v>5966.34</v>
      </c>
    </row>
    <row r="3314" spans="1:22" x14ac:dyDescent="0.3">
      <c r="A3314" t="s">
        <v>5453</v>
      </c>
      <c r="E3314" t="s">
        <v>607</v>
      </c>
      <c r="J3314" s="23">
        <v>555005530012</v>
      </c>
      <c r="K3314">
        <v>2002</v>
      </c>
      <c r="L3314" t="s">
        <v>5455</v>
      </c>
      <c r="M3314">
        <v>200207</v>
      </c>
      <c r="O3314">
        <v>0</v>
      </c>
      <c r="P3314" t="s">
        <v>47</v>
      </c>
      <c r="Q3314" t="s">
        <v>124</v>
      </c>
      <c r="S3314">
        <v>1</v>
      </c>
      <c r="U3314" t="s">
        <v>132</v>
      </c>
      <c r="V3314" s="22">
        <v>3605</v>
      </c>
    </row>
    <row r="3315" spans="1:22" x14ac:dyDescent="0.3">
      <c r="A3315" t="s">
        <v>5456</v>
      </c>
      <c r="E3315" t="s">
        <v>607</v>
      </c>
      <c r="J3315" s="23">
        <v>455005501000</v>
      </c>
      <c r="K3315">
        <v>1091</v>
      </c>
      <c r="L3315" t="s">
        <v>5457</v>
      </c>
      <c r="M3315">
        <v>199010</v>
      </c>
      <c r="O3315">
        <v>0</v>
      </c>
      <c r="P3315" t="s">
        <v>47</v>
      </c>
      <c r="Q3315">
        <v>20310</v>
      </c>
      <c r="S3315" s="101">
        <v>6284</v>
      </c>
      <c r="U3315" t="s">
        <v>159</v>
      </c>
      <c r="V3315" s="22">
        <v>1329913.54</v>
      </c>
    </row>
    <row r="3316" spans="1:22" x14ac:dyDescent="0.3">
      <c r="A3316" t="s">
        <v>5456</v>
      </c>
      <c r="E3316" t="s">
        <v>607</v>
      </c>
      <c r="J3316" s="23">
        <v>455005501000</v>
      </c>
      <c r="K3316">
        <v>2008</v>
      </c>
      <c r="L3316" t="s">
        <v>5458</v>
      </c>
      <c r="M3316">
        <v>200803</v>
      </c>
      <c r="O3316">
        <v>201808</v>
      </c>
      <c r="P3316" t="s">
        <v>47</v>
      </c>
      <c r="Q3316">
        <v>20310</v>
      </c>
      <c r="S3316">
        <v>0</v>
      </c>
      <c r="U3316" t="s">
        <v>159</v>
      </c>
      <c r="V3316">
        <v>0</v>
      </c>
    </row>
    <row r="3317" spans="1:22" x14ac:dyDescent="0.3">
      <c r="A3317" t="s">
        <v>5456</v>
      </c>
      <c r="E3317" t="s">
        <v>607</v>
      </c>
      <c r="J3317" s="23">
        <v>555005501000</v>
      </c>
      <c r="K3317">
        <v>1091</v>
      </c>
      <c r="L3317" t="s">
        <v>5459</v>
      </c>
      <c r="M3317">
        <v>199010</v>
      </c>
      <c r="O3317">
        <v>0</v>
      </c>
      <c r="P3317" t="s">
        <v>47</v>
      </c>
      <c r="Q3317" t="s">
        <v>124</v>
      </c>
      <c r="S3317" s="101">
        <v>6284</v>
      </c>
      <c r="U3317" t="s">
        <v>159</v>
      </c>
      <c r="V3317" s="22">
        <v>801117.76</v>
      </c>
    </row>
    <row r="3318" spans="1:22" x14ac:dyDescent="0.3">
      <c r="A3318" t="s">
        <v>5456</v>
      </c>
      <c r="E3318" t="s">
        <v>607</v>
      </c>
      <c r="J3318" s="23">
        <v>555005501000</v>
      </c>
      <c r="K3318">
        <v>2008</v>
      </c>
      <c r="L3318" t="s">
        <v>5460</v>
      </c>
      <c r="M3318">
        <v>200803</v>
      </c>
      <c r="O3318">
        <v>201808</v>
      </c>
      <c r="P3318" t="s">
        <v>47</v>
      </c>
      <c r="Q3318" t="s">
        <v>124</v>
      </c>
      <c r="S3318">
        <v>0</v>
      </c>
      <c r="U3318" t="s">
        <v>159</v>
      </c>
      <c r="V3318">
        <v>0</v>
      </c>
    </row>
    <row r="3319" spans="1:22" x14ac:dyDescent="0.3">
      <c r="A3319" t="s">
        <v>5461</v>
      </c>
      <c r="E3319" t="s">
        <v>607</v>
      </c>
      <c r="J3319" s="23">
        <v>455005500400</v>
      </c>
      <c r="K3319">
        <v>1091</v>
      </c>
      <c r="L3319" t="s">
        <v>5462</v>
      </c>
      <c r="M3319">
        <v>199010</v>
      </c>
      <c r="O3319">
        <v>0</v>
      </c>
      <c r="P3319" t="s">
        <v>47</v>
      </c>
      <c r="Q3319">
        <v>20310</v>
      </c>
      <c r="S3319">
        <v>40</v>
      </c>
      <c r="U3319" t="s">
        <v>159</v>
      </c>
      <c r="V3319" s="22">
        <v>12388.78</v>
      </c>
    </row>
    <row r="3320" spans="1:22" x14ac:dyDescent="0.3">
      <c r="A3320" t="s">
        <v>5461</v>
      </c>
      <c r="E3320" t="s">
        <v>607</v>
      </c>
      <c r="J3320" s="23">
        <v>555005500400</v>
      </c>
      <c r="K3320">
        <v>1091</v>
      </c>
      <c r="L3320" t="s">
        <v>5463</v>
      </c>
      <c r="M3320">
        <v>199010</v>
      </c>
      <c r="O3320">
        <v>0</v>
      </c>
      <c r="P3320" t="s">
        <v>47</v>
      </c>
      <c r="Q3320" t="s">
        <v>124</v>
      </c>
      <c r="S3320">
        <v>40</v>
      </c>
      <c r="U3320" t="s">
        <v>159</v>
      </c>
      <c r="V3320" s="22">
        <v>7484</v>
      </c>
    </row>
    <row r="3321" spans="1:22" x14ac:dyDescent="0.3">
      <c r="A3321" t="s">
        <v>5464</v>
      </c>
      <c r="E3321" t="s">
        <v>607</v>
      </c>
      <c r="H3321" t="s">
        <v>5423</v>
      </c>
      <c r="J3321" s="23">
        <v>455005500600</v>
      </c>
      <c r="K3321">
        <v>1091</v>
      </c>
      <c r="L3321" t="s">
        <v>5465</v>
      </c>
      <c r="M3321">
        <v>199010</v>
      </c>
      <c r="O3321">
        <v>0</v>
      </c>
      <c r="P3321" t="s">
        <v>47</v>
      </c>
      <c r="Q3321">
        <v>20310</v>
      </c>
      <c r="S3321">
        <v>998</v>
      </c>
      <c r="U3321" t="s">
        <v>159</v>
      </c>
      <c r="V3321" s="22">
        <v>134563.75</v>
      </c>
    </row>
    <row r="3322" spans="1:22" x14ac:dyDescent="0.3">
      <c r="A3322" t="s">
        <v>5464</v>
      </c>
      <c r="E3322" t="s">
        <v>607</v>
      </c>
      <c r="H3322" t="s">
        <v>5423</v>
      </c>
      <c r="J3322" s="23">
        <v>555005500600</v>
      </c>
      <c r="K3322">
        <v>1091</v>
      </c>
      <c r="L3322" t="s">
        <v>5466</v>
      </c>
      <c r="M3322">
        <v>199010</v>
      </c>
      <c r="O3322">
        <v>0</v>
      </c>
      <c r="P3322" t="s">
        <v>47</v>
      </c>
      <c r="Q3322" t="s">
        <v>124</v>
      </c>
      <c r="S3322">
        <v>998</v>
      </c>
      <c r="U3322" t="s">
        <v>159</v>
      </c>
      <c r="V3322" s="22">
        <v>81297</v>
      </c>
    </row>
    <row r="3323" spans="1:22" x14ac:dyDescent="0.3">
      <c r="A3323" t="s">
        <v>5467</v>
      </c>
      <c r="E3323" t="s">
        <v>607</v>
      </c>
      <c r="J3323" s="23">
        <v>455005500800</v>
      </c>
      <c r="K3323">
        <v>1091</v>
      </c>
      <c r="L3323" t="s">
        <v>5468</v>
      </c>
      <c r="M3323">
        <v>199010</v>
      </c>
      <c r="O3323">
        <v>0</v>
      </c>
      <c r="P3323" t="s">
        <v>47</v>
      </c>
      <c r="Q3323">
        <v>20310</v>
      </c>
      <c r="S3323">
        <v>481</v>
      </c>
      <c r="U3323" t="s">
        <v>159</v>
      </c>
      <c r="V3323" s="22">
        <v>64459.8</v>
      </c>
    </row>
    <row r="3324" spans="1:22" x14ac:dyDescent="0.3">
      <c r="A3324" t="s">
        <v>5467</v>
      </c>
      <c r="E3324" t="s">
        <v>607</v>
      </c>
      <c r="J3324" s="23">
        <v>455005500800</v>
      </c>
      <c r="K3324">
        <v>2002</v>
      </c>
      <c r="L3324" t="s">
        <v>5469</v>
      </c>
      <c r="M3324">
        <v>200207</v>
      </c>
      <c r="O3324">
        <v>0</v>
      </c>
      <c r="P3324" t="s">
        <v>47</v>
      </c>
      <c r="Q3324">
        <v>20310</v>
      </c>
      <c r="S3324">
        <v>867</v>
      </c>
      <c r="U3324" t="s">
        <v>159</v>
      </c>
      <c r="V3324" s="22">
        <v>342562.17</v>
      </c>
    </row>
    <row r="3325" spans="1:22" x14ac:dyDescent="0.3">
      <c r="A3325" t="s">
        <v>5467</v>
      </c>
      <c r="E3325" t="s">
        <v>607</v>
      </c>
      <c r="J3325" s="23">
        <v>555005500800</v>
      </c>
      <c r="K3325">
        <v>1091</v>
      </c>
      <c r="L3325" t="s">
        <v>5470</v>
      </c>
      <c r="M3325">
        <v>199010</v>
      </c>
      <c r="O3325">
        <v>0</v>
      </c>
      <c r="P3325" t="s">
        <v>47</v>
      </c>
      <c r="Q3325" t="s">
        <v>124</v>
      </c>
      <c r="S3325">
        <v>481</v>
      </c>
      <c r="U3325" t="s">
        <v>159</v>
      </c>
      <c r="V3325" s="22">
        <v>38943</v>
      </c>
    </row>
    <row r="3326" spans="1:22" x14ac:dyDescent="0.3">
      <c r="A3326" t="s">
        <v>5467</v>
      </c>
      <c r="E3326" t="s">
        <v>607</v>
      </c>
      <c r="J3326" s="23">
        <v>555005500800</v>
      </c>
      <c r="K3326">
        <v>2002</v>
      </c>
      <c r="L3326" t="s">
        <v>5471</v>
      </c>
      <c r="M3326">
        <v>200207</v>
      </c>
      <c r="O3326">
        <v>0</v>
      </c>
      <c r="P3326" t="s">
        <v>47</v>
      </c>
      <c r="Q3326" t="s">
        <v>124</v>
      </c>
      <c r="S3326">
        <v>867</v>
      </c>
      <c r="U3326" t="s">
        <v>159</v>
      </c>
      <c r="V3326" s="22">
        <v>206960</v>
      </c>
    </row>
    <row r="3327" spans="1:22" x14ac:dyDescent="0.3">
      <c r="A3327" t="s">
        <v>5472</v>
      </c>
      <c r="E3327" t="s">
        <v>5473</v>
      </c>
      <c r="H3327" t="s">
        <v>5423</v>
      </c>
      <c r="J3327" s="23">
        <v>453005500001</v>
      </c>
      <c r="K3327">
        <v>910</v>
      </c>
      <c r="L3327" t="s">
        <v>5474</v>
      </c>
      <c r="M3327">
        <v>199010</v>
      </c>
      <c r="O3327">
        <v>0</v>
      </c>
      <c r="P3327" t="s">
        <v>47</v>
      </c>
      <c r="Q3327">
        <v>20310</v>
      </c>
      <c r="S3327">
        <v>0</v>
      </c>
      <c r="V3327" s="22">
        <v>41011.19</v>
      </c>
    </row>
    <row r="3328" spans="1:22" x14ac:dyDescent="0.3">
      <c r="A3328" t="s">
        <v>5472</v>
      </c>
      <c r="E3328" t="s">
        <v>5473</v>
      </c>
      <c r="H3328" t="s">
        <v>5423</v>
      </c>
      <c r="J3328" s="23">
        <v>453005500598</v>
      </c>
      <c r="K3328">
        <v>910</v>
      </c>
      <c r="L3328" t="s">
        <v>5475</v>
      </c>
      <c r="M3328">
        <v>201611</v>
      </c>
      <c r="O3328">
        <v>0</v>
      </c>
      <c r="P3328" t="s">
        <v>47</v>
      </c>
      <c r="Q3328">
        <v>20310</v>
      </c>
      <c r="S3328">
        <v>0</v>
      </c>
      <c r="V3328" s="22">
        <v>149525.68</v>
      </c>
    </row>
    <row r="3329" spans="1:22" x14ac:dyDescent="0.3">
      <c r="A3329" t="s">
        <v>5472</v>
      </c>
      <c r="E3329" t="s">
        <v>5473</v>
      </c>
      <c r="H3329" t="s">
        <v>5423</v>
      </c>
      <c r="J3329" s="23">
        <v>553005500001</v>
      </c>
      <c r="K3329">
        <v>910</v>
      </c>
      <c r="L3329" t="s">
        <v>5476</v>
      </c>
      <c r="M3329">
        <v>199010</v>
      </c>
      <c r="O3329">
        <v>0</v>
      </c>
      <c r="P3329" t="s">
        <v>47</v>
      </c>
      <c r="Q3329" t="s">
        <v>124</v>
      </c>
      <c r="S3329">
        <v>0</v>
      </c>
      <c r="V3329" s="22">
        <v>24777</v>
      </c>
    </row>
    <row r="3330" spans="1:22" x14ac:dyDescent="0.3">
      <c r="A3330" t="s">
        <v>5472</v>
      </c>
      <c r="E3330" t="s">
        <v>5473</v>
      </c>
      <c r="H3330" t="s">
        <v>5423</v>
      </c>
      <c r="J3330" s="23">
        <v>553005500598</v>
      </c>
      <c r="K3330">
        <v>910</v>
      </c>
      <c r="L3330" t="s">
        <v>5477</v>
      </c>
      <c r="M3330">
        <v>201611</v>
      </c>
      <c r="O3330">
        <v>0</v>
      </c>
      <c r="P3330" t="s">
        <v>47</v>
      </c>
      <c r="Q3330" t="s">
        <v>124</v>
      </c>
      <c r="S3330">
        <v>0</v>
      </c>
      <c r="V3330" s="22">
        <v>90483.43</v>
      </c>
    </row>
    <row r="3331" spans="1:22" x14ac:dyDescent="0.3">
      <c r="A3331" t="s">
        <v>5478</v>
      </c>
      <c r="E3331" t="s">
        <v>5473</v>
      </c>
      <c r="H3331" t="s">
        <v>5423</v>
      </c>
      <c r="J3331" s="23">
        <v>453005500001</v>
      </c>
      <c r="K3331">
        <v>270</v>
      </c>
      <c r="L3331" t="s">
        <v>5479</v>
      </c>
      <c r="M3331">
        <v>199110</v>
      </c>
      <c r="O3331">
        <v>0</v>
      </c>
      <c r="P3331" t="s">
        <v>47</v>
      </c>
      <c r="Q3331">
        <v>20310</v>
      </c>
      <c r="S3331">
        <v>0</v>
      </c>
      <c r="V3331" s="22">
        <v>33317.550000000003</v>
      </c>
    </row>
    <row r="3332" spans="1:22" x14ac:dyDescent="0.3">
      <c r="A3332" t="s">
        <v>5478</v>
      </c>
      <c r="E3332" t="s">
        <v>5473</v>
      </c>
      <c r="H3332" t="s">
        <v>5423</v>
      </c>
      <c r="J3332" s="23">
        <v>553005500001</v>
      </c>
      <c r="K3332">
        <v>270</v>
      </c>
      <c r="L3332" t="s">
        <v>5480</v>
      </c>
      <c r="M3332">
        <v>199110</v>
      </c>
      <c r="O3332">
        <v>0</v>
      </c>
      <c r="P3332" t="s">
        <v>47</v>
      </c>
      <c r="Q3332" t="s">
        <v>124</v>
      </c>
      <c r="S3332">
        <v>0</v>
      </c>
      <c r="V3332" s="22">
        <v>20129</v>
      </c>
    </row>
    <row r="3333" spans="1:22" x14ac:dyDescent="0.3">
      <c r="A3333" t="s">
        <v>5481</v>
      </c>
      <c r="E3333" t="s">
        <v>5473</v>
      </c>
      <c r="H3333" t="s">
        <v>5423</v>
      </c>
      <c r="J3333" s="23">
        <v>453005500001</v>
      </c>
      <c r="K3333">
        <v>670</v>
      </c>
      <c r="L3333" t="s">
        <v>5482</v>
      </c>
      <c r="M3333">
        <v>199110</v>
      </c>
      <c r="O3333">
        <v>0</v>
      </c>
      <c r="P3333" t="s">
        <v>47</v>
      </c>
      <c r="Q3333">
        <v>20310</v>
      </c>
      <c r="S3333">
        <v>0</v>
      </c>
      <c r="V3333" s="22">
        <v>9428.7099999999991</v>
      </c>
    </row>
    <row r="3334" spans="1:22" x14ac:dyDescent="0.3">
      <c r="A3334" t="s">
        <v>5481</v>
      </c>
      <c r="E3334" t="s">
        <v>5473</v>
      </c>
      <c r="H3334" t="s">
        <v>5423</v>
      </c>
      <c r="J3334" s="23">
        <v>553005500001</v>
      </c>
      <c r="K3334">
        <v>670</v>
      </c>
      <c r="L3334" t="s">
        <v>5483</v>
      </c>
      <c r="M3334">
        <v>199110</v>
      </c>
      <c r="O3334">
        <v>0</v>
      </c>
      <c r="P3334" t="s">
        <v>47</v>
      </c>
      <c r="Q3334" t="s">
        <v>124</v>
      </c>
      <c r="S3334">
        <v>0</v>
      </c>
      <c r="V3334" s="22">
        <v>5697</v>
      </c>
    </row>
    <row r="3335" spans="1:22" x14ac:dyDescent="0.3">
      <c r="A3335" t="s">
        <v>5484</v>
      </c>
      <c r="E3335" t="s">
        <v>607</v>
      </c>
      <c r="H3335" t="s">
        <v>120</v>
      </c>
      <c r="J3335" s="23">
        <v>453005500332</v>
      </c>
      <c r="K3335">
        <v>910</v>
      </c>
      <c r="L3335" t="s">
        <v>5485</v>
      </c>
      <c r="M3335">
        <v>201107</v>
      </c>
      <c r="O3335">
        <v>0</v>
      </c>
      <c r="P3335" t="s">
        <v>47</v>
      </c>
      <c r="Q3335">
        <v>20310</v>
      </c>
      <c r="S3335">
        <v>0</v>
      </c>
      <c r="V3335" s="22">
        <v>226842.73</v>
      </c>
    </row>
    <row r="3336" spans="1:22" x14ac:dyDescent="0.3">
      <c r="A3336" t="s">
        <v>5486</v>
      </c>
      <c r="E3336" t="s">
        <v>607</v>
      </c>
      <c r="H3336" t="s">
        <v>120</v>
      </c>
      <c r="J3336" s="23">
        <v>553005500332</v>
      </c>
      <c r="K3336">
        <v>910</v>
      </c>
      <c r="L3336" t="s">
        <v>5487</v>
      </c>
      <c r="M3336">
        <v>201107</v>
      </c>
      <c r="O3336">
        <v>0</v>
      </c>
      <c r="P3336" t="s">
        <v>47</v>
      </c>
      <c r="Q3336" t="s">
        <v>124</v>
      </c>
      <c r="S3336">
        <v>0</v>
      </c>
      <c r="V3336" s="22">
        <v>137147.07</v>
      </c>
    </row>
    <row r="3337" spans="1:22" x14ac:dyDescent="0.3">
      <c r="A3337" t="s">
        <v>5488</v>
      </c>
      <c r="E3337" t="s">
        <v>5489</v>
      </c>
      <c r="H3337" t="s">
        <v>5423</v>
      </c>
      <c r="J3337" s="23">
        <v>453005500006</v>
      </c>
      <c r="K3337">
        <v>910</v>
      </c>
      <c r="L3337" t="s">
        <v>5490</v>
      </c>
      <c r="M3337">
        <v>199010</v>
      </c>
      <c r="O3337">
        <v>0</v>
      </c>
      <c r="P3337" t="s">
        <v>47</v>
      </c>
      <c r="Q3337">
        <v>20310</v>
      </c>
      <c r="S3337">
        <v>0</v>
      </c>
      <c r="V3337" s="22">
        <v>92675.87</v>
      </c>
    </row>
    <row r="3338" spans="1:22" x14ac:dyDescent="0.3">
      <c r="A3338" t="s">
        <v>5488</v>
      </c>
      <c r="E3338" t="s">
        <v>5489</v>
      </c>
      <c r="H3338" t="s">
        <v>5423</v>
      </c>
      <c r="J3338" s="23">
        <v>453005500618</v>
      </c>
      <c r="K3338">
        <v>910</v>
      </c>
      <c r="L3338" t="s">
        <v>5491</v>
      </c>
      <c r="M3338">
        <v>201711</v>
      </c>
      <c r="O3338">
        <v>0</v>
      </c>
      <c r="P3338" t="s">
        <v>47</v>
      </c>
      <c r="Q3338">
        <v>20310</v>
      </c>
      <c r="S3338">
        <v>0</v>
      </c>
      <c r="V3338" s="22">
        <v>29340.23</v>
      </c>
    </row>
    <row r="3339" spans="1:22" x14ac:dyDescent="0.3">
      <c r="A3339" t="s">
        <v>5488</v>
      </c>
      <c r="E3339" t="s">
        <v>5489</v>
      </c>
      <c r="H3339" t="s">
        <v>5423</v>
      </c>
      <c r="J3339" s="23">
        <v>553005500006</v>
      </c>
      <c r="K3339">
        <v>910</v>
      </c>
      <c r="L3339" t="s">
        <v>5492</v>
      </c>
      <c r="M3339">
        <v>199010</v>
      </c>
      <c r="O3339">
        <v>0</v>
      </c>
      <c r="P3339" t="s">
        <v>47</v>
      </c>
      <c r="Q3339" t="s">
        <v>124</v>
      </c>
      <c r="S3339">
        <v>0</v>
      </c>
      <c r="V3339" s="22">
        <v>55991</v>
      </c>
    </row>
    <row r="3340" spans="1:22" x14ac:dyDescent="0.3">
      <c r="A3340" t="s">
        <v>5488</v>
      </c>
      <c r="E3340" t="s">
        <v>5489</v>
      </c>
      <c r="H3340" t="s">
        <v>5423</v>
      </c>
      <c r="J3340" s="23">
        <v>553005500618</v>
      </c>
      <c r="K3340">
        <v>910</v>
      </c>
      <c r="L3340" t="s">
        <v>5493</v>
      </c>
      <c r="M3340">
        <v>201711</v>
      </c>
      <c r="O3340">
        <v>0</v>
      </c>
      <c r="P3340" t="s">
        <v>47</v>
      </c>
      <c r="Q3340" t="s">
        <v>124</v>
      </c>
      <c r="S3340">
        <v>0</v>
      </c>
      <c r="V3340" s="22">
        <v>17754.849999999999</v>
      </c>
    </row>
    <row r="3341" spans="1:22" x14ac:dyDescent="0.3">
      <c r="A3341" t="s">
        <v>5494</v>
      </c>
      <c r="E3341" t="s">
        <v>5489</v>
      </c>
      <c r="H3341" t="s">
        <v>5423</v>
      </c>
      <c r="J3341" s="23">
        <v>453005500006</v>
      </c>
      <c r="K3341">
        <v>270</v>
      </c>
      <c r="L3341" t="s">
        <v>5495</v>
      </c>
      <c r="M3341">
        <v>199109</v>
      </c>
      <c r="O3341">
        <v>0</v>
      </c>
      <c r="P3341" t="s">
        <v>47</v>
      </c>
      <c r="Q3341">
        <v>20310</v>
      </c>
      <c r="S3341">
        <v>0</v>
      </c>
      <c r="V3341" s="22">
        <v>35999.72</v>
      </c>
    </row>
    <row r="3342" spans="1:22" x14ac:dyDescent="0.3">
      <c r="A3342" t="s">
        <v>5494</v>
      </c>
      <c r="E3342" t="s">
        <v>5489</v>
      </c>
      <c r="H3342" t="s">
        <v>5423</v>
      </c>
      <c r="J3342" s="23">
        <v>553005500006</v>
      </c>
      <c r="K3342">
        <v>270</v>
      </c>
      <c r="L3342" t="s">
        <v>5496</v>
      </c>
      <c r="M3342">
        <v>199109</v>
      </c>
      <c r="O3342">
        <v>0</v>
      </c>
      <c r="P3342" t="s">
        <v>47</v>
      </c>
      <c r="Q3342" t="s">
        <v>124</v>
      </c>
      <c r="S3342">
        <v>0</v>
      </c>
      <c r="V3342" s="22">
        <v>21750</v>
      </c>
    </row>
    <row r="3343" spans="1:22" x14ac:dyDescent="0.3">
      <c r="A3343" t="s">
        <v>5497</v>
      </c>
      <c r="E3343" t="s">
        <v>5489</v>
      </c>
      <c r="H3343" t="s">
        <v>5423</v>
      </c>
      <c r="J3343" s="23">
        <v>453005500006</v>
      </c>
      <c r="K3343">
        <v>670</v>
      </c>
      <c r="L3343" t="s">
        <v>5498</v>
      </c>
      <c r="M3343">
        <v>199109</v>
      </c>
      <c r="O3343">
        <v>0</v>
      </c>
      <c r="P3343" t="s">
        <v>47</v>
      </c>
      <c r="Q3343">
        <v>20310</v>
      </c>
      <c r="S3343">
        <v>0</v>
      </c>
      <c r="V3343" s="22">
        <v>1779.71</v>
      </c>
    </row>
    <row r="3344" spans="1:22" x14ac:dyDescent="0.3">
      <c r="A3344" t="s">
        <v>5499</v>
      </c>
      <c r="E3344" t="s">
        <v>5489</v>
      </c>
      <c r="H3344" t="s">
        <v>5423</v>
      </c>
      <c r="J3344" s="23">
        <v>453005500006</v>
      </c>
      <c r="K3344">
        <v>780</v>
      </c>
      <c r="L3344" t="s">
        <v>5500</v>
      </c>
      <c r="M3344">
        <v>199010</v>
      </c>
      <c r="O3344">
        <v>0</v>
      </c>
      <c r="P3344" t="s">
        <v>47</v>
      </c>
      <c r="Q3344">
        <v>20310</v>
      </c>
      <c r="S3344">
        <v>0</v>
      </c>
      <c r="V3344" s="22">
        <v>8537.56</v>
      </c>
    </row>
    <row r="3345" spans="1:22" x14ac:dyDescent="0.3">
      <c r="A3345" t="s">
        <v>5499</v>
      </c>
      <c r="E3345" t="s">
        <v>5489</v>
      </c>
      <c r="H3345" t="s">
        <v>5423</v>
      </c>
      <c r="J3345" s="23">
        <v>553005500006</v>
      </c>
      <c r="K3345">
        <v>780</v>
      </c>
      <c r="L3345" t="s">
        <v>5501</v>
      </c>
      <c r="M3345">
        <v>199010</v>
      </c>
      <c r="O3345">
        <v>0</v>
      </c>
      <c r="P3345" t="s">
        <v>47</v>
      </c>
      <c r="Q3345" t="s">
        <v>124</v>
      </c>
      <c r="S3345">
        <v>0</v>
      </c>
      <c r="V3345" s="22">
        <v>5158</v>
      </c>
    </row>
    <row r="3346" spans="1:22" x14ac:dyDescent="0.3">
      <c r="A3346" t="s">
        <v>5502</v>
      </c>
      <c r="E3346" t="s">
        <v>5489</v>
      </c>
      <c r="H3346" t="s">
        <v>5423</v>
      </c>
      <c r="J3346" s="23">
        <v>453005500008</v>
      </c>
      <c r="K3346">
        <v>910</v>
      </c>
      <c r="L3346" t="s">
        <v>5503</v>
      </c>
      <c r="M3346">
        <v>199010</v>
      </c>
      <c r="O3346">
        <v>0</v>
      </c>
      <c r="P3346" t="s">
        <v>47</v>
      </c>
      <c r="Q3346">
        <v>20310</v>
      </c>
      <c r="S3346">
        <v>0</v>
      </c>
      <c r="V3346" s="22">
        <v>85502.89</v>
      </c>
    </row>
    <row r="3347" spans="1:22" x14ac:dyDescent="0.3">
      <c r="A3347" t="s">
        <v>5502</v>
      </c>
      <c r="E3347" t="s">
        <v>5489</v>
      </c>
      <c r="H3347" t="s">
        <v>5423</v>
      </c>
      <c r="J3347" s="23">
        <v>453005500607</v>
      </c>
      <c r="K3347">
        <v>910</v>
      </c>
      <c r="L3347" t="s">
        <v>5504</v>
      </c>
      <c r="M3347">
        <v>201712</v>
      </c>
      <c r="O3347">
        <v>0</v>
      </c>
      <c r="P3347" t="s">
        <v>47</v>
      </c>
      <c r="Q3347">
        <v>20310</v>
      </c>
      <c r="S3347">
        <v>0</v>
      </c>
      <c r="V3347" s="22">
        <v>3121.16</v>
      </c>
    </row>
    <row r="3348" spans="1:22" x14ac:dyDescent="0.3">
      <c r="A3348" t="s">
        <v>5502</v>
      </c>
      <c r="E3348" t="s">
        <v>5489</v>
      </c>
      <c r="H3348" t="s">
        <v>5423</v>
      </c>
      <c r="J3348" s="23">
        <v>453005500640</v>
      </c>
      <c r="K3348">
        <v>910</v>
      </c>
      <c r="L3348" t="s">
        <v>5505</v>
      </c>
      <c r="M3348">
        <v>201712</v>
      </c>
      <c r="O3348">
        <v>0</v>
      </c>
      <c r="P3348" t="s">
        <v>47</v>
      </c>
      <c r="Q3348">
        <v>20310</v>
      </c>
      <c r="S3348">
        <v>0</v>
      </c>
      <c r="V3348" s="22">
        <v>34002.639999999999</v>
      </c>
    </row>
    <row r="3349" spans="1:22" x14ac:dyDescent="0.3">
      <c r="A3349" t="s">
        <v>5502</v>
      </c>
      <c r="E3349" t="s">
        <v>5489</v>
      </c>
      <c r="H3349" t="s">
        <v>5423</v>
      </c>
      <c r="J3349" s="23">
        <v>553005500008</v>
      </c>
      <c r="K3349">
        <v>910</v>
      </c>
      <c r="L3349" t="s">
        <v>5506</v>
      </c>
      <c r="M3349">
        <v>199010</v>
      </c>
      <c r="O3349">
        <v>0</v>
      </c>
      <c r="P3349" t="s">
        <v>47</v>
      </c>
      <c r="Q3349" t="s">
        <v>124</v>
      </c>
      <c r="S3349">
        <v>0</v>
      </c>
      <c r="V3349" s="22">
        <v>51657</v>
      </c>
    </row>
    <row r="3350" spans="1:22" x14ac:dyDescent="0.3">
      <c r="A3350" t="s">
        <v>5502</v>
      </c>
      <c r="E3350" t="s">
        <v>5489</v>
      </c>
      <c r="H3350" t="s">
        <v>5423</v>
      </c>
      <c r="J3350" s="23">
        <v>553005500607</v>
      </c>
      <c r="K3350">
        <v>910</v>
      </c>
      <c r="L3350" t="s">
        <v>5507</v>
      </c>
      <c r="M3350">
        <v>201712</v>
      </c>
      <c r="O3350">
        <v>0</v>
      </c>
      <c r="P3350" t="s">
        <v>47</v>
      </c>
      <c r="Q3350" t="s">
        <v>124</v>
      </c>
      <c r="S3350">
        <v>0</v>
      </c>
      <c r="V3350" s="22">
        <v>1888.72</v>
      </c>
    </row>
    <row r="3351" spans="1:22" x14ac:dyDescent="0.3">
      <c r="A3351" t="s">
        <v>5502</v>
      </c>
      <c r="E3351" t="s">
        <v>5489</v>
      </c>
      <c r="H3351" t="s">
        <v>5423</v>
      </c>
      <c r="J3351" s="23">
        <v>553005500640</v>
      </c>
      <c r="K3351">
        <v>910</v>
      </c>
      <c r="L3351" t="s">
        <v>5508</v>
      </c>
      <c r="M3351">
        <v>201712</v>
      </c>
      <c r="O3351">
        <v>0</v>
      </c>
      <c r="P3351" t="s">
        <v>47</v>
      </c>
      <c r="Q3351" t="s">
        <v>124</v>
      </c>
      <c r="S3351">
        <v>0</v>
      </c>
      <c r="V3351" s="22">
        <v>20576.240000000002</v>
      </c>
    </row>
    <row r="3352" spans="1:22" x14ac:dyDescent="0.3">
      <c r="A3352" t="s">
        <v>5509</v>
      </c>
      <c r="E3352" t="s">
        <v>5510</v>
      </c>
      <c r="H3352" t="s">
        <v>5423</v>
      </c>
      <c r="J3352" s="23">
        <v>453005500331</v>
      </c>
      <c r="K3352">
        <v>910</v>
      </c>
      <c r="L3352" t="s">
        <v>5511</v>
      </c>
      <c r="M3352">
        <v>201110</v>
      </c>
      <c r="O3352">
        <v>0</v>
      </c>
      <c r="P3352" t="s">
        <v>47</v>
      </c>
      <c r="Q3352">
        <v>20310</v>
      </c>
      <c r="S3352">
        <v>0</v>
      </c>
      <c r="V3352" s="22">
        <v>18527.27</v>
      </c>
    </row>
    <row r="3353" spans="1:22" x14ac:dyDescent="0.3">
      <c r="A3353" t="s">
        <v>5509</v>
      </c>
      <c r="E3353" t="s">
        <v>5510</v>
      </c>
      <c r="H3353" t="s">
        <v>5423</v>
      </c>
      <c r="J3353" s="23">
        <v>553005500331</v>
      </c>
      <c r="K3353">
        <v>910</v>
      </c>
      <c r="L3353" t="s">
        <v>5512</v>
      </c>
      <c r="M3353">
        <v>201110</v>
      </c>
      <c r="O3353">
        <v>0</v>
      </c>
      <c r="P3353" t="s">
        <v>47</v>
      </c>
      <c r="Q3353" t="s">
        <v>124</v>
      </c>
      <c r="S3353">
        <v>0</v>
      </c>
      <c r="V3353" s="22">
        <v>11192.43</v>
      </c>
    </row>
    <row r="3354" spans="1:22" x14ac:dyDescent="0.3">
      <c r="A3354" t="s">
        <v>5513</v>
      </c>
      <c r="E3354" t="s">
        <v>5514</v>
      </c>
      <c r="H3354" t="s">
        <v>5423</v>
      </c>
      <c r="J3354" s="23">
        <v>453005500330</v>
      </c>
      <c r="K3354">
        <v>910</v>
      </c>
      <c r="L3354" t="s">
        <v>5515</v>
      </c>
      <c r="M3354">
        <v>201110</v>
      </c>
      <c r="O3354">
        <v>0</v>
      </c>
      <c r="P3354" t="s">
        <v>47</v>
      </c>
      <c r="Q3354">
        <v>20310</v>
      </c>
      <c r="S3354">
        <v>0</v>
      </c>
      <c r="V3354" s="22">
        <v>18527.25</v>
      </c>
    </row>
    <row r="3355" spans="1:22" x14ac:dyDescent="0.3">
      <c r="A3355" t="s">
        <v>5513</v>
      </c>
      <c r="E3355" t="s">
        <v>5514</v>
      </c>
      <c r="H3355" t="s">
        <v>5423</v>
      </c>
      <c r="J3355" s="23">
        <v>553005500330</v>
      </c>
      <c r="K3355">
        <v>910</v>
      </c>
      <c r="L3355" t="s">
        <v>5516</v>
      </c>
      <c r="M3355">
        <v>201110</v>
      </c>
      <c r="O3355">
        <v>0</v>
      </c>
      <c r="P3355" t="s">
        <v>47</v>
      </c>
      <c r="Q3355" t="s">
        <v>124</v>
      </c>
      <c r="S3355">
        <v>0</v>
      </c>
      <c r="V3355" s="22">
        <v>11192.43</v>
      </c>
    </row>
    <row r="3356" spans="1:22" x14ac:dyDescent="0.3">
      <c r="A3356" t="s">
        <v>5517</v>
      </c>
      <c r="E3356" t="s">
        <v>5489</v>
      </c>
      <c r="H3356" t="s">
        <v>5423</v>
      </c>
      <c r="J3356" s="23">
        <v>453005500010</v>
      </c>
      <c r="K3356">
        <v>910</v>
      </c>
      <c r="L3356" t="s">
        <v>5518</v>
      </c>
      <c r="M3356">
        <v>199010</v>
      </c>
      <c r="O3356">
        <v>0</v>
      </c>
      <c r="P3356" t="s">
        <v>47</v>
      </c>
      <c r="Q3356">
        <v>20310</v>
      </c>
      <c r="S3356">
        <v>0</v>
      </c>
      <c r="V3356" s="22">
        <v>275546.84000000003</v>
      </c>
    </row>
    <row r="3357" spans="1:22" x14ac:dyDescent="0.3">
      <c r="A3357" t="s">
        <v>5517</v>
      </c>
      <c r="E3357" t="s">
        <v>5519</v>
      </c>
      <c r="H3357" t="s">
        <v>5423</v>
      </c>
      <c r="J3357" s="23">
        <v>453005500334</v>
      </c>
      <c r="K3357">
        <v>910</v>
      </c>
      <c r="L3357" t="s">
        <v>5520</v>
      </c>
      <c r="M3357">
        <v>201111</v>
      </c>
      <c r="O3357">
        <v>0</v>
      </c>
      <c r="P3357" t="s">
        <v>47</v>
      </c>
      <c r="Q3357">
        <v>20310</v>
      </c>
      <c r="S3357">
        <v>0</v>
      </c>
      <c r="V3357" s="22">
        <v>78517.88</v>
      </c>
    </row>
    <row r="3358" spans="1:22" x14ac:dyDescent="0.3">
      <c r="A3358" t="s">
        <v>5517</v>
      </c>
      <c r="E3358" t="s">
        <v>5489</v>
      </c>
      <c r="H3358" t="s">
        <v>5423</v>
      </c>
      <c r="J3358" s="23">
        <v>553005500010</v>
      </c>
      <c r="K3358">
        <v>910</v>
      </c>
      <c r="L3358" t="s">
        <v>5521</v>
      </c>
      <c r="M3358">
        <v>199010</v>
      </c>
      <c r="O3358">
        <v>0</v>
      </c>
      <c r="P3358" t="s">
        <v>47</v>
      </c>
      <c r="Q3358" t="s">
        <v>124</v>
      </c>
      <c r="S3358">
        <v>0</v>
      </c>
      <c r="V3358" s="22">
        <v>166472</v>
      </c>
    </row>
    <row r="3359" spans="1:22" x14ac:dyDescent="0.3">
      <c r="A3359" t="s">
        <v>5517</v>
      </c>
      <c r="E3359" t="s">
        <v>5519</v>
      </c>
      <c r="H3359" t="s">
        <v>5423</v>
      </c>
      <c r="J3359" s="23">
        <v>553005500334</v>
      </c>
      <c r="K3359">
        <v>910</v>
      </c>
      <c r="L3359" t="s">
        <v>5522</v>
      </c>
      <c r="M3359">
        <v>201111</v>
      </c>
      <c r="O3359">
        <v>0</v>
      </c>
      <c r="P3359" t="s">
        <v>47</v>
      </c>
      <c r="Q3359" t="s">
        <v>124</v>
      </c>
      <c r="S3359">
        <v>0</v>
      </c>
      <c r="V3359" s="22">
        <v>47433.17</v>
      </c>
    </row>
    <row r="3360" spans="1:22" x14ac:dyDescent="0.3">
      <c r="A3360" t="s">
        <v>5523</v>
      </c>
      <c r="E3360" t="s">
        <v>5489</v>
      </c>
      <c r="H3360" t="s">
        <v>5423</v>
      </c>
      <c r="J3360" s="23">
        <v>453005500011</v>
      </c>
      <c r="K3360">
        <v>910</v>
      </c>
      <c r="L3360" t="s">
        <v>5524</v>
      </c>
      <c r="M3360">
        <v>199503</v>
      </c>
      <c r="O3360">
        <v>0</v>
      </c>
      <c r="P3360" t="s">
        <v>47</v>
      </c>
      <c r="Q3360">
        <v>20310</v>
      </c>
      <c r="S3360">
        <v>0</v>
      </c>
      <c r="V3360" s="22">
        <v>503013.31</v>
      </c>
    </row>
    <row r="3361" spans="1:22" x14ac:dyDescent="0.3">
      <c r="A3361" t="s">
        <v>5523</v>
      </c>
      <c r="E3361" t="s">
        <v>5489</v>
      </c>
      <c r="H3361" t="s">
        <v>5423</v>
      </c>
      <c r="J3361" s="23">
        <v>553005500011</v>
      </c>
      <c r="K3361">
        <v>910</v>
      </c>
      <c r="L3361" t="s">
        <v>5525</v>
      </c>
      <c r="M3361">
        <v>199503</v>
      </c>
      <c r="O3361">
        <v>0</v>
      </c>
      <c r="P3361" t="s">
        <v>47</v>
      </c>
      <c r="Q3361" t="s">
        <v>124</v>
      </c>
      <c r="S3361">
        <v>0</v>
      </c>
      <c r="V3361" s="22">
        <v>303896</v>
      </c>
    </row>
    <row r="3362" spans="1:22" x14ac:dyDescent="0.3">
      <c r="A3362" t="s">
        <v>5526</v>
      </c>
      <c r="E3362" t="s">
        <v>5489</v>
      </c>
      <c r="H3362" t="s">
        <v>5423</v>
      </c>
      <c r="J3362" s="23">
        <v>453005500012</v>
      </c>
      <c r="K3362">
        <v>910</v>
      </c>
      <c r="L3362" t="s">
        <v>5527</v>
      </c>
      <c r="M3362">
        <v>199010</v>
      </c>
      <c r="O3362">
        <v>0</v>
      </c>
      <c r="P3362" t="s">
        <v>47</v>
      </c>
      <c r="Q3362">
        <v>20310</v>
      </c>
      <c r="S3362">
        <v>0</v>
      </c>
      <c r="V3362" s="22">
        <v>279619.21000000002</v>
      </c>
    </row>
    <row r="3363" spans="1:22" x14ac:dyDescent="0.3">
      <c r="A3363" t="s">
        <v>5526</v>
      </c>
      <c r="E3363" t="s">
        <v>5489</v>
      </c>
      <c r="H3363" t="s">
        <v>5423</v>
      </c>
      <c r="J3363" s="23">
        <v>553005500012</v>
      </c>
      <c r="K3363">
        <v>910</v>
      </c>
      <c r="L3363" t="s">
        <v>5528</v>
      </c>
      <c r="M3363">
        <v>199010</v>
      </c>
      <c r="O3363">
        <v>0</v>
      </c>
      <c r="P3363" t="s">
        <v>47</v>
      </c>
      <c r="Q3363" t="s">
        <v>124</v>
      </c>
      <c r="S3363">
        <v>0</v>
      </c>
      <c r="V3363" s="22">
        <v>168932</v>
      </c>
    </row>
    <row r="3364" spans="1:22" x14ac:dyDescent="0.3">
      <c r="A3364" t="s">
        <v>5529</v>
      </c>
      <c r="E3364" t="s">
        <v>5489</v>
      </c>
      <c r="H3364" t="s">
        <v>5423</v>
      </c>
      <c r="J3364" s="23">
        <v>453005500013</v>
      </c>
      <c r="K3364">
        <v>910</v>
      </c>
      <c r="L3364" t="s">
        <v>5530</v>
      </c>
      <c r="M3364">
        <v>199010</v>
      </c>
      <c r="O3364">
        <v>0</v>
      </c>
      <c r="P3364" t="s">
        <v>47</v>
      </c>
      <c r="Q3364">
        <v>20310</v>
      </c>
      <c r="S3364">
        <v>0</v>
      </c>
      <c r="V3364" s="22">
        <v>265016.33</v>
      </c>
    </row>
    <row r="3365" spans="1:22" x14ac:dyDescent="0.3">
      <c r="A3365" t="s">
        <v>5529</v>
      </c>
      <c r="E3365" t="s">
        <v>5489</v>
      </c>
      <c r="H3365" t="s">
        <v>5423</v>
      </c>
      <c r="J3365" s="23">
        <v>553005500013</v>
      </c>
      <c r="K3365">
        <v>910</v>
      </c>
      <c r="L3365" t="s">
        <v>5531</v>
      </c>
      <c r="M3365">
        <v>199010</v>
      </c>
      <c r="O3365">
        <v>0</v>
      </c>
      <c r="P3365" t="s">
        <v>47</v>
      </c>
      <c r="Q3365" t="s">
        <v>124</v>
      </c>
      <c r="S3365">
        <v>0</v>
      </c>
      <c r="V3365" s="22">
        <v>160110</v>
      </c>
    </row>
    <row r="3366" spans="1:22" x14ac:dyDescent="0.3">
      <c r="A3366" t="s">
        <v>5532</v>
      </c>
      <c r="E3366" t="s">
        <v>5489</v>
      </c>
      <c r="H3366" t="s">
        <v>5423</v>
      </c>
      <c r="J3366" s="23">
        <v>453005500014</v>
      </c>
      <c r="K3366">
        <v>910</v>
      </c>
      <c r="L3366" t="s">
        <v>5533</v>
      </c>
      <c r="M3366">
        <v>199010</v>
      </c>
      <c r="O3366">
        <v>0</v>
      </c>
      <c r="P3366" t="s">
        <v>47</v>
      </c>
      <c r="Q3366">
        <v>20310</v>
      </c>
      <c r="S3366">
        <v>0</v>
      </c>
      <c r="V3366" s="22">
        <v>235948.41</v>
      </c>
    </row>
    <row r="3367" spans="1:22" x14ac:dyDescent="0.3">
      <c r="A3367" t="s">
        <v>5532</v>
      </c>
      <c r="E3367" t="s">
        <v>5489</v>
      </c>
      <c r="H3367" t="s">
        <v>5423</v>
      </c>
      <c r="J3367" s="23">
        <v>553005500014</v>
      </c>
      <c r="K3367">
        <v>910</v>
      </c>
      <c r="L3367" t="s">
        <v>5534</v>
      </c>
      <c r="M3367">
        <v>199010</v>
      </c>
      <c r="O3367">
        <v>0</v>
      </c>
      <c r="P3367" t="s">
        <v>47</v>
      </c>
      <c r="Q3367" t="s">
        <v>124</v>
      </c>
      <c r="S3367">
        <v>0</v>
      </c>
      <c r="V3367" s="22">
        <v>142548</v>
      </c>
    </row>
    <row r="3368" spans="1:22" x14ac:dyDescent="0.3">
      <c r="A3368" t="s">
        <v>5535</v>
      </c>
      <c r="E3368" t="s">
        <v>5489</v>
      </c>
      <c r="H3368" t="s">
        <v>5423</v>
      </c>
      <c r="J3368" s="23">
        <v>453005500015</v>
      </c>
      <c r="K3368">
        <v>910</v>
      </c>
      <c r="L3368" t="s">
        <v>5536</v>
      </c>
      <c r="M3368">
        <v>199503</v>
      </c>
      <c r="O3368">
        <v>0</v>
      </c>
      <c r="P3368" t="s">
        <v>47</v>
      </c>
      <c r="Q3368">
        <v>20310</v>
      </c>
      <c r="S3368">
        <v>0</v>
      </c>
      <c r="V3368" s="22">
        <v>299367.15000000002</v>
      </c>
    </row>
    <row r="3369" spans="1:22" x14ac:dyDescent="0.3">
      <c r="A3369" t="s">
        <v>5535</v>
      </c>
      <c r="E3369" t="s">
        <v>5489</v>
      </c>
      <c r="H3369" t="s">
        <v>5423</v>
      </c>
      <c r="J3369" s="23">
        <v>553005500015</v>
      </c>
      <c r="K3369">
        <v>910</v>
      </c>
      <c r="L3369" t="s">
        <v>5537</v>
      </c>
      <c r="M3369">
        <v>199503</v>
      </c>
      <c r="O3369">
        <v>0</v>
      </c>
      <c r="P3369" t="s">
        <v>47</v>
      </c>
      <c r="Q3369" t="s">
        <v>124</v>
      </c>
      <c r="S3369">
        <v>0</v>
      </c>
      <c r="V3369" s="22">
        <v>180864</v>
      </c>
    </row>
    <row r="3370" spans="1:22" x14ac:dyDescent="0.3">
      <c r="A3370" t="s">
        <v>5538</v>
      </c>
      <c r="E3370" t="s">
        <v>5473</v>
      </c>
      <c r="H3370" t="s">
        <v>5423</v>
      </c>
      <c r="J3370" s="23">
        <v>453005500016</v>
      </c>
      <c r="K3370">
        <v>910</v>
      </c>
      <c r="L3370" t="s">
        <v>5539</v>
      </c>
      <c r="M3370">
        <v>199010</v>
      </c>
      <c r="O3370">
        <v>0</v>
      </c>
      <c r="P3370" t="s">
        <v>47</v>
      </c>
      <c r="Q3370">
        <v>20310</v>
      </c>
      <c r="S3370">
        <v>0</v>
      </c>
      <c r="V3370" s="22">
        <v>245626.45</v>
      </c>
    </row>
    <row r="3371" spans="1:22" x14ac:dyDescent="0.3">
      <c r="A3371" t="s">
        <v>5538</v>
      </c>
      <c r="E3371" t="s">
        <v>5473</v>
      </c>
      <c r="H3371" t="s">
        <v>5423</v>
      </c>
      <c r="J3371" s="23">
        <v>553005500016</v>
      </c>
      <c r="K3371">
        <v>910</v>
      </c>
      <c r="L3371" t="s">
        <v>5540</v>
      </c>
      <c r="M3371">
        <v>199010</v>
      </c>
      <c r="O3371">
        <v>0</v>
      </c>
      <c r="P3371" t="s">
        <v>47</v>
      </c>
      <c r="Q3371" t="s">
        <v>124</v>
      </c>
      <c r="S3371">
        <v>0</v>
      </c>
      <c r="V3371" s="22">
        <v>148396</v>
      </c>
    </row>
    <row r="3372" spans="1:22" x14ac:dyDescent="0.3">
      <c r="A3372" t="s">
        <v>5541</v>
      </c>
      <c r="E3372" t="s">
        <v>5542</v>
      </c>
      <c r="H3372" t="s">
        <v>5423</v>
      </c>
      <c r="J3372" s="23">
        <v>453005500017</v>
      </c>
      <c r="K3372">
        <v>910</v>
      </c>
      <c r="L3372" t="s">
        <v>5543</v>
      </c>
      <c r="M3372">
        <v>199010</v>
      </c>
      <c r="O3372">
        <v>0</v>
      </c>
      <c r="P3372" t="s">
        <v>47</v>
      </c>
      <c r="Q3372">
        <v>20310</v>
      </c>
      <c r="S3372">
        <v>0</v>
      </c>
      <c r="V3372" s="22">
        <v>153943.21</v>
      </c>
    </row>
    <row r="3373" spans="1:22" x14ac:dyDescent="0.3">
      <c r="A3373" t="s">
        <v>5541</v>
      </c>
      <c r="E3373" t="s">
        <v>5542</v>
      </c>
      <c r="H3373" t="s">
        <v>5423</v>
      </c>
      <c r="J3373" s="23">
        <v>453005500617</v>
      </c>
      <c r="K3373">
        <v>910</v>
      </c>
      <c r="L3373" t="s">
        <v>5544</v>
      </c>
      <c r="M3373">
        <v>201711</v>
      </c>
      <c r="O3373">
        <v>0</v>
      </c>
      <c r="P3373" t="s">
        <v>47</v>
      </c>
      <c r="Q3373">
        <v>20310</v>
      </c>
      <c r="S3373">
        <v>0</v>
      </c>
      <c r="V3373" s="22">
        <v>29340.400000000001</v>
      </c>
    </row>
    <row r="3374" spans="1:22" x14ac:dyDescent="0.3">
      <c r="A3374" t="s">
        <v>5541</v>
      </c>
      <c r="E3374" t="s">
        <v>5542</v>
      </c>
      <c r="H3374" t="s">
        <v>5423</v>
      </c>
      <c r="J3374" s="23">
        <v>553005500017</v>
      </c>
      <c r="K3374">
        <v>910</v>
      </c>
      <c r="L3374" t="s">
        <v>5545</v>
      </c>
      <c r="M3374">
        <v>199010</v>
      </c>
      <c r="O3374">
        <v>0</v>
      </c>
      <c r="P3374" t="s">
        <v>47</v>
      </c>
      <c r="Q3374" t="s">
        <v>124</v>
      </c>
      <c r="S3374">
        <v>0</v>
      </c>
      <c r="V3374" s="22">
        <v>93005</v>
      </c>
    </row>
    <row r="3375" spans="1:22" x14ac:dyDescent="0.3">
      <c r="A3375" t="s">
        <v>5541</v>
      </c>
      <c r="E3375" t="s">
        <v>5542</v>
      </c>
      <c r="H3375" t="s">
        <v>5423</v>
      </c>
      <c r="J3375" s="23">
        <v>553005500617</v>
      </c>
      <c r="K3375">
        <v>910</v>
      </c>
      <c r="L3375" t="s">
        <v>5546</v>
      </c>
      <c r="M3375">
        <v>201711</v>
      </c>
      <c r="O3375">
        <v>0</v>
      </c>
      <c r="P3375" t="s">
        <v>47</v>
      </c>
      <c r="Q3375" t="s">
        <v>124</v>
      </c>
      <c r="S3375">
        <v>0</v>
      </c>
      <c r="V3375" s="22">
        <v>17754.939999999999</v>
      </c>
    </row>
    <row r="3376" spans="1:22" x14ac:dyDescent="0.3">
      <c r="A3376" t="s">
        <v>5547</v>
      </c>
      <c r="E3376" t="s">
        <v>5489</v>
      </c>
      <c r="H3376" t="s">
        <v>5423</v>
      </c>
      <c r="J3376" s="23">
        <v>453005500018</v>
      </c>
      <c r="K3376">
        <v>910</v>
      </c>
      <c r="L3376" t="s">
        <v>5548</v>
      </c>
      <c r="M3376">
        <v>199010</v>
      </c>
      <c r="O3376">
        <v>0</v>
      </c>
      <c r="P3376" t="s">
        <v>47</v>
      </c>
      <c r="Q3376">
        <v>20310</v>
      </c>
      <c r="S3376">
        <v>0</v>
      </c>
      <c r="V3376" s="22">
        <v>164159.64000000001</v>
      </c>
    </row>
    <row r="3377" spans="1:22" x14ac:dyDescent="0.3">
      <c r="A3377" t="s">
        <v>5547</v>
      </c>
      <c r="E3377" t="s">
        <v>5489</v>
      </c>
      <c r="H3377" t="s">
        <v>5423</v>
      </c>
      <c r="J3377" s="23">
        <v>553005500018</v>
      </c>
      <c r="K3377">
        <v>910</v>
      </c>
      <c r="L3377" t="s">
        <v>5549</v>
      </c>
      <c r="M3377">
        <v>199010</v>
      </c>
      <c r="O3377">
        <v>0</v>
      </c>
      <c r="P3377" t="s">
        <v>47</v>
      </c>
      <c r="Q3377" t="s">
        <v>124</v>
      </c>
      <c r="S3377">
        <v>0</v>
      </c>
      <c r="V3377" s="22">
        <v>99178</v>
      </c>
    </row>
    <row r="3378" spans="1:22" x14ac:dyDescent="0.3">
      <c r="A3378" t="s">
        <v>5550</v>
      </c>
      <c r="E3378" t="s">
        <v>5473</v>
      </c>
      <c r="H3378" t="s">
        <v>5423</v>
      </c>
      <c r="J3378" s="23">
        <v>453005500019</v>
      </c>
      <c r="K3378">
        <v>910</v>
      </c>
      <c r="L3378" t="s">
        <v>5551</v>
      </c>
      <c r="M3378">
        <v>200207</v>
      </c>
      <c r="O3378">
        <v>0</v>
      </c>
      <c r="P3378" t="s">
        <v>47</v>
      </c>
      <c r="Q3378">
        <v>20310</v>
      </c>
      <c r="S3378">
        <v>0</v>
      </c>
      <c r="V3378" s="22">
        <v>1066737.8899999999</v>
      </c>
    </row>
    <row r="3379" spans="1:22" x14ac:dyDescent="0.3">
      <c r="A3379" t="s">
        <v>5550</v>
      </c>
      <c r="E3379" t="s">
        <v>5473</v>
      </c>
      <c r="H3379" t="s">
        <v>5423</v>
      </c>
      <c r="J3379" s="23">
        <v>453005500379</v>
      </c>
      <c r="K3379">
        <v>910</v>
      </c>
      <c r="L3379" t="s">
        <v>5552</v>
      </c>
      <c r="M3379">
        <v>201307</v>
      </c>
      <c r="O3379">
        <v>0</v>
      </c>
      <c r="P3379" t="s">
        <v>47</v>
      </c>
      <c r="Q3379">
        <v>20310</v>
      </c>
      <c r="S3379">
        <v>0</v>
      </c>
      <c r="V3379" s="22">
        <v>72002.539999999994</v>
      </c>
    </row>
    <row r="3380" spans="1:22" x14ac:dyDescent="0.3">
      <c r="A3380" t="s">
        <v>5550</v>
      </c>
      <c r="E3380" t="s">
        <v>5473</v>
      </c>
      <c r="H3380" t="s">
        <v>5423</v>
      </c>
      <c r="J3380" s="23">
        <v>553005500019</v>
      </c>
      <c r="K3380">
        <v>910</v>
      </c>
      <c r="L3380" t="s">
        <v>5553</v>
      </c>
      <c r="M3380">
        <v>200207</v>
      </c>
      <c r="O3380">
        <v>0</v>
      </c>
      <c r="P3380" t="s">
        <v>47</v>
      </c>
      <c r="Q3380" t="s">
        <v>124</v>
      </c>
      <c r="S3380">
        <v>0</v>
      </c>
      <c r="V3380" s="22">
        <v>644472</v>
      </c>
    </row>
    <row r="3381" spans="1:22" x14ac:dyDescent="0.3">
      <c r="A3381" t="s">
        <v>5554</v>
      </c>
      <c r="E3381" t="s">
        <v>5473</v>
      </c>
      <c r="H3381" t="s">
        <v>5423</v>
      </c>
      <c r="J3381" s="23">
        <v>553005500379</v>
      </c>
      <c r="K3381">
        <v>910</v>
      </c>
      <c r="L3381" t="s">
        <v>5555</v>
      </c>
      <c r="M3381">
        <v>201307</v>
      </c>
      <c r="O3381">
        <v>0</v>
      </c>
      <c r="P3381" t="s">
        <v>47</v>
      </c>
      <c r="Q3381" t="s">
        <v>124</v>
      </c>
      <c r="S3381">
        <v>0</v>
      </c>
      <c r="V3381" s="22">
        <v>43496.91</v>
      </c>
    </row>
    <row r="3382" spans="1:22" x14ac:dyDescent="0.3">
      <c r="A3382" t="s">
        <v>5556</v>
      </c>
      <c r="E3382" t="s">
        <v>5473</v>
      </c>
      <c r="H3382" t="s">
        <v>5423</v>
      </c>
      <c r="J3382" s="23">
        <v>453005500020</v>
      </c>
      <c r="K3382">
        <v>910</v>
      </c>
      <c r="L3382" t="s">
        <v>5557</v>
      </c>
      <c r="M3382">
        <v>200207</v>
      </c>
      <c r="O3382">
        <v>0</v>
      </c>
      <c r="P3382" t="s">
        <v>47</v>
      </c>
      <c r="Q3382">
        <v>20310</v>
      </c>
      <c r="S3382">
        <v>0</v>
      </c>
      <c r="V3382" s="22">
        <v>844342.02</v>
      </c>
    </row>
    <row r="3383" spans="1:22" x14ac:dyDescent="0.3">
      <c r="A3383" t="s">
        <v>5556</v>
      </c>
      <c r="E3383" t="s">
        <v>5473</v>
      </c>
      <c r="H3383" t="s">
        <v>5423</v>
      </c>
      <c r="J3383" s="23">
        <v>453005500380</v>
      </c>
      <c r="K3383">
        <v>910</v>
      </c>
      <c r="L3383" t="s">
        <v>5558</v>
      </c>
      <c r="M3383">
        <v>201307</v>
      </c>
      <c r="O3383">
        <v>0</v>
      </c>
      <c r="P3383" t="s">
        <v>47</v>
      </c>
      <c r="Q3383">
        <v>20310</v>
      </c>
      <c r="S3383">
        <v>0</v>
      </c>
      <c r="V3383" s="22">
        <v>72001.539999999994</v>
      </c>
    </row>
    <row r="3384" spans="1:22" x14ac:dyDescent="0.3">
      <c r="A3384" t="s">
        <v>5556</v>
      </c>
      <c r="E3384" t="s">
        <v>5473</v>
      </c>
      <c r="H3384" t="s">
        <v>5423</v>
      </c>
      <c r="J3384" s="23">
        <v>553005500020</v>
      </c>
      <c r="K3384">
        <v>910</v>
      </c>
      <c r="L3384" t="s">
        <v>5559</v>
      </c>
      <c r="M3384">
        <v>200207</v>
      </c>
      <c r="O3384">
        <v>0</v>
      </c>
      <c r="P3384" t="s">
        <v>47</v>
      </c>
      <c r="Q3384" t="s">
        <v>124</v>
      </c>
      <c r="S3384">
        <v>0</v>
      </c>
      <c r="V3384" s="22">
        <v>510111</v>
      </c>
    </row>
    <row r="3385" spans="1:22" x14ac:dyDescent="0.3">
      <c r="A3385" t="s">
        <v>5560</v>
      </c>
      <c r="E3385" t="s">
        <v>5473</v>
      </c>
      <c r="H3385" t="s">
        <v>5423</v>
      </c>
      <c r="J3385" s="23">
        <v>553005500380</v>
      </c>
      <c r="K3385">
        <v>910</v>
      </c>
      <c r="L3385" t="s">
        <v>5561</v>
      </c>
      <c r="M3385">
        <v>201307</v>
      </c>
      <c r="O3385">
        <v>0</v>
      </c>
      <c r="P3385" t="s">
        <v>47</v>
      </c>
      <c r="Q3385" t="s">
        <v>124</v>
      </c>
      <c r="S3385">
        <v>0</v>
      </c>
      <c r="V3385" s="22">
        <v>43496.9</v>
      </c>
    </row>
    <row r="3386" spans="1:22" x14ac:dyDescent="0.3">
      <c r="A3386" t="s">
        <v>5562</v>
      </c>
      <c r="E3386" t="s">
        <v>5563</v>
      </c>
      <c r="H3386" t="s">
        <v>5423</v>
      </c>
      <c r="J3386" s="23">
        <v>453005500009</v>
      </c>
      <c r="K3386">
        <v>910</v>
      </c>
      <c r="L3386" t="s">
        <v>5564</v>
      </c>
      <c r="M3386">
        <v>199010</v>
      </c>
      <c r="O3386">
        <v>0</v>
      </c>
      <c r="P3386" t="s">
        <v>47</v>
      </c>
      <c r="Q3386">
        <v>20310</v>
      </c>
      <c r="S3386">
        <v>0</v>
      </c>
      <c r="V3386" s="22">
        <v>205611.74</v>
      </c>
    </row>
    <row r="3387" spans="1:22" x14ac:dyDescent="0.3">
      <c r="A3387" t="s">
        <v>5562</v>
      </c>
      <c r="E3387" t="s">
        <v>5519</v>
      </c>
      <c r="H3387" t="s">
        <v>5423</v>
      </c>
      <c r="J3387" s="23">
        <v>453005500333</v>
      </c>
      <c r="K3387">
        <v>910</v>
      </c>
      <c r="L3387" t="s">
        <v>5565</v>
      </c>
      <c r="M3387">
        <v>201111</v>
      </c>
      <c r="O3387">
        <v>0</v>
      </c>
      <c r="P3387" t="s">
        <v>47</v>
      </c>
      <c r="Q3387">
        <v>20310</v>
      </c>
      <c r="S3387">
        <v>0</v>
      </c>
      <c r="V3387" s="22">
        <v>78699.08</v>
      </c>
    </row>
    <row r="3388" spans="1:22" x14ac:dyDescent="0.3">
      <c r="A3388" t="s">
        <v>5562</v>
      </c>
      <c r="E3388" t="s">
        <v>5563</v>
      </c>
      <c r="H3388" t="s">
        <v>5423</v>
      </c>
      <c r="J3388" s="23">
        <v>553005500009</v>
      </c>
      <c r="K3388">
        <v>910</v>
      </c>
      <c r="L3388" t="s">
        <v>5566</v>
      </c>
      <c r="M3388">
        <v>199010</v>
      </c>
      <c r="O3388">
        <v>0</v>
      </c>
      <c r="P3388" t="s">
        <v>47</v>
      </c>
      <c r="Q3388" t="s">
        <v>124</v>
      </c>
      <c r="S3388">
        <v>0</v>
      </c>
      <c r="V3388" s="22">
        <v>124221</v>
      </c>
    </row>
    <row r="3389" spans="1:22" x14ac:dyDescent="0.3">
      <c r="A3389" t="s">
        <v>5562</v>
      </c>
      <c r="E3389" t="s">
        <v>5519</v>
      </c>
      <c r="H3389" t="s">
        <v>5423</v>
      </c>
      <c r="J3389" s="23">
        <v>553005500333</v>
      </c>
      <c r="K3389">
        <v>910</v>
      </c>
      <c r="L3389" t="s">
        <v>5567</v>
      </c>
      <c r="M3389">
        <v>201111</v>
      </c>
      <c r="O3389">
        <v>0</v>
      </c>
      <c r="P3389" t="s">
        <v>47</v>
      </c>
      <c r="Q3389" t="s">
        <v>124</v>
      </c>
      <c r="S3389">
        <v>0</v>
      </c>
      <c r="V3389" s="22">
        <v>47542.62</v>
      </c>
    </row>
    <row r="3390" spans="1:22" x14ac:dyDescent="0.3">
      <c r="A3390" t="s">
        <v>5568</v>
      </c>
      <c r="E3390" t="s">
        <v>607</v>
      </c>
      <c r="H3390" t="s">
        <v>120</v>
      </c>
      <c r="J3390" s="23">
        <v>452005500109</v>
      </c>
      <c r="K3390">
        <v>763</v>
      </c>
      <c r="L3390" t="s">
        <v>5569</v>
      </c>
      <c r="M3390">
        <v>200012</v>
      </c>
      <c r="O3390">
        <v>0</v>
      </c>
      <c r="P3390" t="s">
        <v>47</v>
      </c>
      <c r="Q3390">
        <v>20310</v>
      </c>
      <c r="S3390">
        <v>0</v>
      </c>
      <c r="V3390" s="22">
        <v>21486.76</v>
      </c>
    </row>
    <row r="3391" spans="1:22" x14ac:dyDescent="0.3">
      <c r="A3391" t="s">
        <v>5568</v>
      </c>
      <c r="E3391" t="s">
        <v>607</v>
      </c>
      <c r="H3391" t="s">
        <v>120</v>
      </c>
      <c r="J3391" s="23">
        <v>552005500109</v>
      </c>
      <c r="K3391">
        <v>763</v>
      </c>
      <c r="L3391" t="s">
        <v>5570</v>
      </c>
      <c r="M3391">
        <v>200012</v>
      </c>
      <c r="O3391">
        <v>0</v>
      </c>
      <c r="P3391" t="s">
        <v>47</v>
      </c>
      <c r="Q3391" t="s">
        <v>124</v>
      </c>
      <c r="S3391">
        <v>0</v>
      </c>
      <c r="V3391" s="22">
        <v>12981</v>
      </c>
    </row>
    <row r="3392" spans="1:22" x14ac:dyDescent="0.3">
      <c r="A3392" t="s">
        <v>5571</v>
      </c>
      <c r="E3392" t="s">
        <v>607</v>
      </c>
      <c r="H3392" t="s">
        <v>120</v>
      </c>
      <c r="J3392" s="23">
        <v>452005500109</v>
      </c>
      <c r="K3392">
        <v>761</v>
      </c>
      <c r="L3392" t="s">
        <v>5572</v>
      </c>
      <c r="M3392">
        <v>200012</v>
      </c>
      <c r="O3392">
        <v>0</v>
      </c>
      <c r="P3392" t="s">
        <v>47</v>
      </c>
      <c r="Q3392">
        <v>20310</v>
      </c>
      <c r="S3392">
        <v>0</v>
      </c>
      <c r="V3392" s="22">
        <v>47560.43</v>
      </c>
    </row>
    <row r="3393" spans="1:22" x14ac:dyDescent="0.3">
      <c r="A3393" t="s">
        <v>5571</v>
      </c>
      <c r="E3393" t="s">
        <v>607</v>
      </c>
      <c r="H3393" t="s">
        <v>120</v>
      </c>
      <c r="J3393" s="23">
        <v>552005500109</v>
      </c>
      <c r="K3393">
        <v>761</v>
      </c>
      <c r="L3393" t="s">
        <v>5573</v>
      </c>
      <c r="M3393">
        <v>200012</v>
      </c>
      <c r="O3393">
        <v>0</v>
      </c>
      <c r="P3393" t="s">
        <v>47</v>
      </c>
      <c r="Q3393" t="s">
        <v>124</v>
      </c>
      <c r="S3393">
        <v>0</v>
      </c>
      <c r="V3393" s="22">
        <v>28734</v>
      </c>
    </row>
    <row r="3394" spans="1:22" x14ac:dyDescent="0.3">
      <c r="A3394" t="s">
        <v>5574</v>
      </c>
      <c r="E3394" t="s">
        <v>5575</v>
      </c>
      <c r="H3394" t="s">
        <v>120</v>
      </c>
      <c r="J3394" s="23">
        <v>450005500040</v>
      </c>
      <c r="K3394">
        <v>2000</v>
      </c>
      <c r="L3394" t="s">
        <v>5576</v>
      </c>
      <c r="M3394">
        <v>200001</v>
      </c>
      <c r="O3394">
        <v>0</v>
      </c>
      <c r="P3394" t="s">
        <v>47</v>
      </c>
      <c r="Q3394">
        <v>20310</v>
      </c>
      <c r="S3394">
        <v>0</v>
      </c>
      <c r="V3394" s="22">
        <v>5744.05</v>
      </c>
    </row>
    <row r="3395" spans="1:22" x14ac:dyDescent="0.3">
      <c r="A3395" t="s">
        <v>5574</v>
      </c>
      <c r="E3395" t="s">
        <v>5575</v>
      </c>
      <c r="H3395" t="s">
        <v>120</v>
      </c>
      <c r="J3395" s="23">
        <v>550005500040</v>
      </c>
      <c r="K3395">
        <v>2000</v>
      </c>
      <c r="L3395" t="s">
        <v>5577</v>
      </c>
      <c r="M3395">
        <v>200001</v>
      </c>
      <c r="O3395">
        <v>0</v>
      </c>
      <c r="P3395" t="s">
        <v>47</v>
      </c>
      <c r="Q3395" t="s">
        <v>124</v>
      </c>
      <c r="S3395">
        <v>0</v>
      </c>
      <c r="V3395" s="22">
        <v>3470</v>
      </c>
    </row>
    <row r="3396" spans="1:22" x14ac:dyDescent="0.3">
      <c r="A3396" t="s">
        <v>5578</v>
      </c>
      <c r="E3396" t="s">
        <v>5579</v>
      </c>
      <c r="H3396" t="s">
        <v>120</v>
      </c>
      <c r="J3396" s="23">
        <v>457005500174</v>
      </c>
      <c r="K3396">
        <v>150</v>
      </c>
      <c r="L3396" t="s">
        <v>5580</v>
      </c>
      <c r="M3396">
        <v>199712</v>
      </c>
      <c r="O3396">
        <v>0</v>
      </c>
      <c r="P3396" t="s">
        <v>47</v>
      </c>
      <c r="Q3396">
        <v>20310</v>
      </c>
      <c r="S3396">
        <v>0</v>
      </c>
      <c r="V3396" s="22">
        <v>161048.23000000001</v>
      </c>
    </row>
    <row r="3397" spans="1:22" x14ac:dyDescent="0.3">
      <c r="A3397" t="s">
        <v>5578</v>
      </c>
      <c r="E3397" t="s">
        <v>5579</v>
      </c>
      <c r="H3397" t="s">
        <v>120</v>
      </c>
      <c r="J3397" s="23">
        <v>457005500174</v>
      </c>
      <c r="K3397">
        <v>580</v>
      </c>
      <c r="L3397" t="s">
        <v>5581</v>
      </c>
      <c r="M3397">
        <v>199712</v>
      </c>
      <c r="O3397">
        <v>0</v>
      </c>
      <c r="P3397" t="s">
        <v>47</v>
      </c>
      <c r="Q3397">
        <v>20310</v>
      </c>
      <c r="S3397">
        <v>0</v>
      </c>
      <c r="V3397" s="22">
        <v>15997.27</v>
      </c>
    </row>
    <row r="3398" spans="1:22" x14ac:dyDescent="0.3">
      <c r="A3398" t="s">
        <v>5578</v>
      </c>
      <c r="E3398" t="s">
        <v>5579</v>
      </c>
      <c r="H3398" t="s">
        <v>120</v>
      </c>
      <c r="J3398" s="23">
        <v>457005500174</v>
      </c>
      <c r="K3398">
        <v>615</v>
      </c>
      <c r="L3398" t="s">
        <v>5582</v>
      </c>
      <c r="M3398">
        <v>199712</v>
      </c>
      <c r="O3398">
        <v>0</v>
      </c>
      <c r="P3398" t="s">
        <v>47</v>
      </c>
      <c r="Q3398">
        <v>20310</v>
      </c>
      <c r="S3398">
        <v>0</v>
      </c>
      <c r="V3398" s="22">
        <v>197472.15</v>
      </c>
    </row>
    <row r="3399" spans="1:22" x14ac:dyDescent="0.3">
      <c r="A3399" t="s">
        <v>5578</v>
      </c>
      <c r="E3399" t="s">
        <v>5579</v>
      </c>
      <c r="H3399" t="s">
        <v>120</v>
      </c>
      <c r="J3399" s="23">
        <v>557005500174</v>
      </c>
      <c r="K3399">
        <v>150</v>
      </c>
      <c r="L3399" t="s">
        <v>5583</v>
      </c>
      <c r="M3399">
        <v>199712</v>
      </c>
      <c r="O3399">
        <v>0</v>
      </c>
      <c r="P3399" t="s">
        <v>47</v>
      </c>
      <c r="Q3399" t="s">
        <v>124</v>
      </c>
      <c r="S3399">
        <v>0</v>
      </c>
      <c r="V3399" s="22">
        <v>97456.15</v>
      </c>
    </row>
    <row r="3400" spans="1:22" x14ac:dyDescent="0.3">
      <c r="A3400" t="s">
        <v>5578</v>
      </c>
      <c r="E3400" t="s">
        <v>5579</v>
      </c>
      <c r="H3400" t="s">
        <v>120</v>
      </c>
      <c r="J3400" s="23">
        <v>557005500174</v>
      </c>
      <c r="K3400">
        <v>580</v>
      </c>
      <c r="L3400" t="s">
        <v>5584</v>
      </c>
      <c r="M3400">
        <v>199712</v>
      </c>
      <c r="O3400">
        <v>0</v>
      </c>
      <c r="P3400" t="s">
        <v>47</v>
      </c>
      <c r="Q3400" t="s">
        <v>124</v>
      </c>
      <c r="S3400">
        <v>0</v>
      </c>
      <c r="V3400" s="22">
        <v>9680.5300000000007</v>
      </c>
    </row>
    <row r="3401" spans="1:22" x14ac:dyDescent="0.3">
      <c r="A3401" t="s">
        <v>5578</v>
      </c>
      <c r="E3401" t="s">
        <v>5579</v>
      </c>
      <c r="H3401" t="s">
        <v>120</v>
      </c>
      <c r="J3401" s="23">
        <v>557005500174</v>
      </c>
      <c r="K3401">
        <v>615</v>
      </c>
      <c r="L3401" t="s">
        <v>5585</v>
      </c>
      <c r="M3401">
        <v>199712</v>
      </c>
      <c r="O3401">
        <v>0</v>
      </c>
      <c r="P3401" t="s">
        <v>47</v>
      </c>
      <c r="Q3401" t="s">
        <v>124</v>
      </c>
      <c r="S3401">
        <v>0</v>
      </c>
      <c r="V3401" s="22">
        <v>119497.59</v>
      </c>
    </row>
    <row r="3402" spans="1:22" x14ac:dyDescent="0.3">
      <c r="A3402" t="s">
        <v>5586</v>
      </c>
      <c r="E3402" t="s">
        <v>5587</v>
      </c>
      <c r="H3402" t="s">
        <v>5423</v>
      </c>
      <c r="J3402" s="23">
        <v>457005500173</v>
      </c>
      <c r="K3402">
        <v>615</v>
      </c>
      <c r="L3402" t="s">
        <v>5588</v>
      </c>
      <c r="M3402">
        <v>197809</v>
      </c>
      <c r="O3402">
        <v>0</v>
      </c>
      <c r="P3402" t="s">
        <v>47</v>
      </c>
      <c r="Q3402">
        <v>20310</v>
      </c>
      <c r="S3402">
        <v>0</v>
      </c>
      <c r="V3402" s="22">
        <v>4509.78</v>
      </c>
    </row>
    <row r="3403" spans="1:22" x14ac:dyDescent="0.3">
      <c r="A3403" t="s">
        <v>5586</v>
      </c>
      <c r="E3403" t="s">
        <v>5587</v>
      </c>
      <c r="H3403" t="s">
        <v>5423</v>
      </c>
      <c r="J3403" s="23">
        <v>557005500173</v>
      </c>
      <c r="K3403">
        <v>615</v>
      </c>
      <c r="L3403" t="s">
        <v>5589</v>
      </c>
      <c r="M3403">
        <v>197809</v>
      </c>
      <c r="O3403">
        <v>0</v>
      </c>
      <c r="P3403" t="s">
        <v>47</v>
      </c>
      <c r="Q3403" t="s">
        <v>124</v>
      </c>
      <c r="S3403">
        <v>0</v>
      </c>
      <c r="V3403" s="22">
        <v>2729.04</v>
      </c>
    </row>
    <row r="3404" spans="1:22" x14ac:dyDescent="0.3">
      <c r="A3404" t="s">
        <v>5590</v>
      </c>
      <c r="E3404" t="s">
        <v>119</v>
      </c>
      <c r="J3404" s="23">
        <v>453005500686</v>
      </c>
      <c r="K3404">
        <v>910</v>
      </c>
      <c r="L3404" t="s">
        <v>5591</v>
      </c>
      <c r="M3404">
        <v>201812</v>
      </c>
      <c r="O3404">
        <v>0</v>
      </c>
      <c r="P3404" t="s">
        <v>47</v>
      </c>
      <c r="Q3404">
        <v>20310</v>
      </c>
      <c r="S3404">
        <v>0</v>
      </c>
      <c r="V3404" s="22">
        <v>56057.31</v>
      </c>
    </row>
    <row r="3405" spans="1:22" x14ac:dyDescent="0.3">
      <c r="A3405" t="s">
        <v>5590</v>
      </c>
      <c r="E3405" t="s">
        <v>119</v>
      </c>
      <c r="J3405" s="23">
        <v>553005500686</v>
      </c>
      <c r="K3405">
        <v>910</v>
      </c>
      <c r="L3405" t="s">
        <v>5592</v>
      </c>
      <c r="M3405">
        <v>201812</v>
      </c>
      <c r="O3405">
        <v>0</v>
      </c>
      <c r="P3405" t="s">
        <v>47</v>
      </c>
      <c r="Q3405" t="s">
        <v>124</v>
      </c>
      <c r="S3405">
        <v>0</v>
      </c>
      <c r="V3405" s="22">
        <v>49961.2</v>
      </c>
    </row>
    <row r="3406" spans="1:22" x14ac:dyDescent="0.3">
      <c r="A3406" t="s">
        <v>5593</v>
      </c>
      <c r="E3406" t="s">
        <v>2218</v>
      </c>
      <c r="H3406" t="s">
        <v>139</v>
      </c>
      <c r="J3406" s="23">
        <v>457008600144</v>
      </c>
      <c r="K3406">
        <v>840</v>
      </c>
      <c r="L3406" t="s">
        <v>5594</v>
      </c>
      <c r="M3406">
        <v>201509</v>
      </c>
      <c r="O3406">
        <v>0</v>
      </c>
      <c r="P3406" t="s">
        <v>82</v>
      </c>
      <c r="Q3406">
        <v>20310</v>
      </c>
      <c r="S3406">
        <v>0</v>
      </c>
      <c r="V3406" s="22">
        <v>126365.13</v>
      </c>
    </row>
    <row r="3407" spans="1:22" x14ac:dyDescent="0.3">
      <c r="A3407" t="s">
        <v>5593</v>
      </c>
      <c r="E3407" t="s">
        <v>2218</v>
      </c>
      <c r="H3407" t="s">
        <v>139</v>
      </c>
      <c r="J3407" s="23">
        <v>557008600144</v>
      </c>
      <c r="K3407">
        <v>840</v>
      </c>
      <c r="L3407" t="s">
        <v>5595</v>
      </c>
      <c r="M3407">
        <v>201601</v>
      </c>
      <c r="O3407">
        <v>0</v>
      </c>
      <c r="P3407" t="s">
        <v>82</v>
      </c>
      <c r="Q3407" t="s">
        <v>124</v>
      </c>
      <c r="S3407">
        <v>0</v>
      </c>
      <c r="V3407" s="22">
        <v>13884.74</v>
      </c>
    </row>
    <row r="3408" spans="1:22" x14ac:dyDescent="0.3">
      <c r="A3408" t="s">
        <v>5596</v>
      </c>
      <c r="E3408" t="s">
        <v>228</v>
      </c>
      <c r="H3408" t="s">
        <v>127</v>
      </c>
      <c r="J3408" s="23">
        <v>452009300269</v>
      </c>
      <c r="K3408">
        <v>768</v>
      </c>
      <c r="L3408" t="s">
        <v>5597</v>
      </c>
      <c r="M3408">
        <v>201612</v>
      </c>
      <c r="O3408">
        <v>0</v>
      </c>
      <c r="P3408" t="s">
        <v>230</v>
      </c>
      <c r="Q3408">
        <v>20310</v>
      </c>
      <c r="S3408">
        <v>0</v>
      </c>
      <c r="V3408" s="22">
        <v>21974.5</v>
      </c>
    </row>
    <row r="3409" spans="1:22" x14ac:dyDescent="0.3">
      <c r="A3409" t="s">
        <v>5596</v>
      </c>
      <c r="E3409" t="s">
        <v>228</v>
      </c>
      <c r="H3409" t="s">
        <v>127</v>
      </c>
      <c r="J3409" s="23">
        <v>552009300269</v>
      </c>
      <c r="K3409">
        <v>768</v>
      </c>
      <c r="L3409" t="s">
        <v>5598</v>
      </c>
      <c r="M3409">
        <v>201612</v>
      </c>
      <c r="O3409">
        <v>0</v>
      </c>
      <c r="P3409" t="s">
        <v>230</v>
      </c>
      <c r="Q3409" t="s">
        <v>124</v>
      </c>
      <c r="S3409">
        <v>0</v>
      </c>
      <c r="V3409" s="22">
        <v>5982.88</v>
      </c>
    </row>
    <row r="3410" spans="1:22" x14ac:dyDescent="0.3">
      <c r="A3410" t="s">
        <v>5599</v>
      </c>
      <c r="E3410" t="s">
        <v>2218</v>
      </c>
      <c r="H3410" t="s">
        <v>127</v>
      </c>
      <c r="J3410" s="23">
        <v>452008600321</v>
      </c>
      <c r="K3410">
        <v>763</v>
      </c>
      <c r="L3410" t="s">
        <v>5600</v>
      </c>
      <c r="M3410">
        <v>201810</v>
      </c>
      <c r="O3410">
        <v>0</v>
      </c>
      <c r="P3410" t="s">
        <v>82</v>
      </c>
      <c r="Q3410">
        <v>20310</v>
      </c>
      <c r="S3410">
        <v>0</v>
      </c>
      <c r="V3410" s="22">
        <v>22355.63</v>
      </c>
    </row>
    <row r="3411" spans="1:22" x14ac:dyDescent="0.3">
      <c r="A3411" t="s">
        <v>5599</v>
      </c>
      <c r="E3411" t="s">
        <v>2218</v>
      </c>
      <c r="H3411" t="s">
        <v>127</v>
      </c>
      <c r="J3411" s="23">
        <v>552008600321</v>
      </c>
      <c r="K3411">
        <v>763</v>
      </c>
      <c r="L3411" t="s">
        <v>5601</v>
      </c>
      <c r="M3411">
        <v>201810</v>
      </c>
      <c r="O3411">
        <v>0</v>
      </c>
      <c r="P3411" t="s">
        <v>82</v>
      </c>
      <c r="Q3411" t="s">
        <v>124</v>
      </c>
      <c r="S3411">
        <v>0</v>
      </c>
      <c r="V3411" s="22">
        <v>5554.02</v>
      </c>
    </row>
    <row r="3412" spans="1:22" x14ac:dyDescent="0.3">
      <c r="A3412" t="s">
        <v>5602</v>
      </c>
      <c r="E3412" t="s">
        <v>5603</v>
      </c>
      <c r="H3412" t="s">
        <v>139</v>
      </c>
      <c r="J3412" s="23">
        <v>456009100164</v>
      </c>
      <c r="K3412">
        <v>615</v>
      </c>
      <c r="L3412" t="s">
        <v>5604</v>
      </c>
      <c r="M3412">
        <v>201506</v>
      </c>
      <c r="O3412">
        <v>201801</v>
      </c>
      <c r="P3412" t="s">
        <v>87</v>
      </c>
      <c r="Q3412">
        <v>20310</v>
      </c>
      <c r="S3412">
        <v>0</v>
      </c>
      <c r="U3412" t="s">
        <v>132</v>
      </c>
      <c r="V3412">
        <v>0</v>
      </c>
    </row>
    <row r="3413" spans="1:22" x14ac:dyDescent="0.3">
      <c r="A3413" t="s">
        <v>5602</v>
      </c>
      <c r="E3413" t="s">
        <v>5603</v>
      </c>
      <c r="H3413" t="s">
        <v>139</v>
      </c>
      <c r="J3413" s="23">
        <v>556009100164</v>
      </c>
      <c r="K3413">
        <v>615</v>
      </c>
      <c r="L3413" t="s">
        <v>5605</v>
      </c>
      <c r="M3413">
        <v>201506</v>
      </c>
      <c r="O3413">
        <v>201801</v>
      </c>
      <c r="P3413" t="s">
        <v>87</v>
      </c>
      <c r="Q3413" t="s">
        <v>124</v>
      </c>
      <c r="S3413">
        <v>0</v>
      </c>
      <c r="U3413" t="s">
        <v>132</v>
      </c>
      <c r="V3413">
        <v>0</v>
      </c>
    </row>
    <row r="3414" spans="1:22" x14ac:dyDescent="0.3">
      <c r="A3414" t="s">
        <v>5606</v>
      </c>
      <c r="E3414" t="s">
        <v>2052</v>
      </c>
      <c r="H3414" t="s">
        <v>139</v>
      </c>
      <c r="J3414" s="23">
        <v>456009200165</v>
      </c>
      <c r="K3414">
        <v>615</v>
      </c>
      <c r="L3414" t="s">
        <v>5607</v>
      </c>
      <c r="M3414">
        <v>201506</v>
      </c>
      <c r="O3414">
        <v>0</v>
      </c>
      <c r="P3414" t="s">
        <v>88</v>
      </c>
      <c r="Q3414">
        <v>20310</v>
      </c>
      <c r="S3414">
        <v>0</v>
      </c>
      <c r="U3414" t="s">
        <v>132</v>
      </c>
      <c r="V3414" s="22">
        <v>11313.92</v>
      </c>
    </row>
    <row r="3415" spans="1:22" x14ac:dyDescent="0.3">
      <c r="A3415" t="s">
        <v>5606</v>
      </c>
      <c r="E3415" t="s">
        <v>2052</v>
      </c>
      <c r="H3415" t="s">
        <v>139</v>
      </c>
      <c r="J3415" s="23">
        <v>556009200165</v>
      </c>
      <c r="K3415">
        <v>615</v>
      </c>
      <c r="L3415" t="s">
        <v>5608</v>
      </c>
      <c r="M3415">
        <v>201506</v>
      </c>
      <c r="O3415">
        <v>0</v>
      </c>
      <c r="P3415" t="s">
        <v>88</v>
      </c>
      <c r="Q3415" t="s">
        <v>124</v>
      </c>
      <c r="S3415">
        <v>0</v>
      </c>
      <c r="U3415" t="s">
        <v>132</v>
      </c>
      <c r="V3415" s="22">
        <v>2810.82</v>
      </c>
    </row>
    <row r="3416" spans="1:22" x14ac:dyDescent="0.3">
      <c r="A3416" t="s">
        <v>5609</v>
      </c>
      <c r="E3416" t="s">
        <v>228</v>
      </c>
      <c r="H3416" t="s">
        <v>127</v>
      </c>
      <c r="J3416" s="23">
        <v>456009300160</v>
      </c>
      <c r="K3416">
        <v>200</v>
      </c>
      <c r="L3416" t="s">
        <v>5610</v>
      </c>
      <c r="M3416">
        <v>201509</v>
      </c>
      <c r="O3416">
        <v>0</v>
      </c>
      <c r="P3416" t="s">
        <v>230</v>
      </c>
      <c r="Q3416">
        <v>20310</v>
      </c>
      <c r="S3416">
        <v>0</v>
      </c>
      <c r="U3416" t="s">
        <v>132</v>
      </c>
      <c r="V3416" s="22">
        <v>137421.5</v>
      </c>
    </row>
    <row r="3417" spans="1:22" x14ac:dyDescent="0.3">
      <c r="A3417" t="s">
        <v>5609</v>
      </c>
      <c r="E3417" t="s">
        <v>228</v>
      </c>
      <c r="H3417" t="s">
        <v>127</v>
      </c>
      <c r="J3417" s="23">
        <v>556009300160</v>
      </c>
      <c r="K3417">
        <v>200</v>
      </c>
      <c r="L3417" t="s">
        <v>5611</v>
      </c>
      <c r="M3417">
        <v>201509</v>
      </c>
      <c r="O3417">
        <v>0</v>
      </c>
      <c r="P3417" t="s">
        <v>230</v>
      </c>
      <c r="Q3417" t="s">
        <v>124</v>
      </c>
      <c r="S3417">
        <v>0</v>
      </c>
      <c r="U3417" t="s">
        <v>132</v>
      </c>
      <c r="V3417" s="22">
        <v>43634.5</v>
      </c>
    </row>
    <row r="3418" spans="1:22" x14ac:dyDescent="0.3">
      <c r="A3418" t="s">
        <v>5612</v>
      </c>
      <c r="E3418" t="s">
        <v>228</v>
      </c>
      <c r="H3418" t="s">
        <v>127</v>
      </c>
      <c r="J3418" s="23">
        <v>456009300166</v>
      </c>
      <c r="K3418">
        <v>615</v>
      </c>
      <c r="L3418" t="s">
        <v>5613</v>
      </c>
      <c r="M3418">
        <v>201506</v>
      </c>
      <c r="O3418">
        <v>0</v>
      </c>
      <c r="P3418" t="s">
        <v>230</v>
      </c>
      <c r="Q3418">
        <v>20310</v>
      </c>
      <c r="S3418">
        <v>0</v>
      </c>
      <c r="U3418" t="s">
        <v>132</v>
      </c>
      <c r="V3418" s="22">
        <v>10720.68</v>
      </c>
    </row>
    <row r="3419" spans="1:22" x14ac:dyDescent="0.3">
      <c r="A3419" t="s">
        <v>5612</v>
      </c>
      <c r="E3419" t="s">
        <v>228</v>
      </c>
      <c r="H3419" t="s">
        <v>127</v>
      </c>
      <c r="J3419" s="23">
        <v>556009300166</v>
      </c>
      <c r="K3419">
        <v>615</v>
      </c>
      <c r="L3419" t="s">
        <v>5614</v>
      </c>
      <c r="M3419">
        <v>201506</v>
      </c>
      <c r="O3419">
        <v>0</v>
      </c>
      <c r="P3419" t="s">
        <v>230</v>
      </c>
      <c r="Q3419" t="s">
        <v>124</v>
      </c>
      <c r="S3419">
        <v>0</v>
      </c>
      <c r="U3419" t="s">
        <v>132</v>
      </c>
      <c r="V3419" s="22">
        <v>3404.06</v>
      </c>
    </row>
    <row r="3420" spans="1:22" x14ac:dyDescent="0.3">
      <c r="A3420" t="s">
        <v>5615</v>
      </c>
      <c r="E3420" t="s">
        <v>138</v>
      </c>
      <c r="H3420" t="s">
        <v>127</v>
      </c>
      <c r="J3420" s="23">
        <v>456008800169</v>
      </c>
      <c r="K3420">
        <v>165</v>
      </c>
      <c r="L3420" t="s">
        <v>5616</v>
      </c>
      <c r="M3420">
        <v>201605</v>
      </c>
      <c r="O3420">
        <v>0</v>
      </c>
      <c r="P3420" t="s">
        <v>84</v>
      </c>
      <c r="Q3420">
        <v>20310</v>
      </c>
      <c r="S3420">
        <v>0</v>
      </c>
      <c r="U3420" t="s">
        <v>132</v>
      </c>
      <c r="V3420" s="22">
        <v>54062.11</v>
      </c>
    </row>
    <row r="3421" spans="1:22" x14ac:dyDescent="0.3">
      <c r="A3421" t="s">
        <v>5615</v>
      </c>
      <c r="E3421" t="s">
        <v>138</v>
      </c>
      <c r="H3421" t="s">
        <v>127</v>
      </c>
      <c r="J3421" s="23">
        <v>556008800169</v>
      </c>
      <c r="K3421">
        <v>165</v>
      </c>
      <c r="L3421" t="s">
        <v>5617</v>
      </c>
      <c r="M3421">
        <v>201605</v>
      </c>
      <c r="O3421">
        <v>0</v>
      </c>
      <c r="P3421" t="s">
        <v>84</v>
      </c>
      <c r="Q3421" t="s">
        <v>124</v>
      </c>
      <c r="S3421">
        <v>0</v>
      </c>
      <c r="U3421" t="s">
        <v>132</v>
      </c>
      <c r="V3421" s="22">
        <v>77796.7</v>
      </c>
    </row>
    <row r="3422" spans="1:22" x14ac:dyDescent="0.3">
      <c r="A3422" t="s">
        <v>5618</v>
      </c>
      <c r="E3422" t="s">
        <v>5619</v>
      </c>
      <c r="H3422" t="s">
        <v>127</v>
      </c>
      <c r="J3422" s="23">
        <v>456008800184</v>
      </c>
      <c r="K3422">
        <v>150</v>
      </c>
      <c r="L3422" t="s">
        <v>5620</v>
      </c>
      <c r="M3422">
        <v>201707</v>
      </c>
      <c r="O3422">
        <v>0</v>
      </c>
      <c r="P3422" t="s">
        <v>84</v>
      </c>
      <c r="Q3422">
        <v>20310</v>
      </c>
      <c r="S3422">
        <v>0</v>
      </c>
      <c r="U3422" t="s">
        <v>132</v>
      </c>
      <c r="V3422" s="22">
        <v>18149.7</v>
      </c>
    </row>
    <row r="3423" spans="1:22" x14ac:dyDescent="0.3">
      <c r="A3423" t="s">
        <v>5618</v>
      </c>
      <c r="E3423" t="s">
        <v>5619</v>
      </c>
      <c r="H3423" t="s">
        <v>127</v>
      </c>
      <c r="J3423" s="23">
        <v>556008800184</v>
      </c>
      <c r="K3423">
        <v>150</v>
      </c>
      <c r="L3423" t="s">
        <v>5621</v>
      </c>
      <c r="M3423">
        <v>201707</v>
      </c>
      <c r="O3423">
        <v>0</v>
      </c>
      <c r="P3423" t="s">
        <v>84</v>
      </c>
      <c r="Q3423" t="s">
        <v>124</v>
      </c>
      <c r="S3423">
        <v>0</v>
      </c>
      <c r="U3423" t="s">
        <v>132</v>
      </c>
      <c r="V3423" s="22">
        <v>26117.85</v>
      </c>
    </row>
    <row r="3424" spans="1:22" x14ac:dyDescent="0.3">
      <c r="A3424" t="s">
        <v>5622</v>
      </c>
      <c r="E3424" t="s">
        <v>130</v>
      </c>
      <c r="H3424" t="s">
        <v>127</v>
      </c>
      <c r="J3424" s="23">
        <v>456009400167</v>
      </c>
      <c r="K3424">
        <v>615</v>
      </c>
      <c r="L3424" t="s">
        <v>5623</v>
      </c>
      <c r="M3424">
        <v>201506</v>
      </c>
      <c r="O3424">
        <v>0</v>
      </c>
      <c r="P3424" t="s">
        <v>108</v>
      </c>
      <c r="Q3424">
        <v>20310</v>
      </c>
      <c r="S3424">
        <v>0</v>
      </c>
      <c r="U3424" t="s">
        <v>132</v>
      </c>
      <c r="V3424" s="22">
        <v>14124.74</v>
      </c>
    </row>
    <row r="3425" spans="1:22" x14ac:dyDescent="0.3">
      <c r="A3425" t="s">
        <v>5624</v>
      </c>
      <c r="E3425" t="s">
        <v>4456</v>
      </c>
      <c r="H3425" t="s">
        <v>127</v>
      </c>
      <c r="J3425" s="23">
        <v>456009500158</v>
      </c>
      <c r="K3425">
        <v>790</v>
      </c>
      <c r="L3425" t="s">
        <v>5625</v>
      </c>
      <c r="M3425">
        <v>201509</v>
      </c>
      <c r="O3425">
        <v>0</v>
      </c>
      <c r="P3425" t="s">
        <v>109</v>
      </c>
      <c r="Q3425">
        <v>20310</v>
      </c>
      <c r="S3425">
        <v>0</v>
      </c>
      <c r="U3425" t="s">
        <v>132</v>
      </c>
      <c r="V3425" s="22">
        <v>877290.99</v>
      </c>
    </row>
    <row r="3426" spans="1:22" x14ac:dyDescent="0.3">
      <c r="A3426" t="s">
        <v>5626</v>
      </c>
      <c r="E3426" t="s">
        <v>4462</v>
      </c>
      <c r="H3426" t="s">
        <v>127</v>
      </c>
      <c r="J3426" s="23">
        <v>456009500159</v>
      </c>
      <c r="K3426">
        <v>790</v>
      </c>
      <c r="L3426" t="s">
        <v>5627</v>
      </c>
      <c r="M3426">
        <v>201509</v>
      </c>
      <c r="O3426">
        <v>0</v>
      </c>
      <c r="P3426" t="s">
        <v>109</v>
      </c>
      <c r="Q3426">
        <v>20310</v>
      </c>
      <c r="S3426">
        <v>0</v>
      </c>
      <c r="U3426" t="s">
        <v>132</v>
      </c>
      <c r="V3426" s="22">
        <v>526894.18000000005</v>
      </c>
    </row>
    <row r="3427" spans="1:22" x14ac:dyDescent="0.3">
      <c r="A3427" t="s">
        <v>5628</v>
      </c>
      <c r="E3427" t="s">
        <v>2218</v>
      </c>
      <c r="H3427" t="s">
        <v>127</v>
      </c>
      <c r="J3427" s="23">
        <v>457008600160</v>
      </c>
      <c r="K3427">
        <v>840</v>
      </c>
      <c r="L3427" t="s">
        <v>5629</v>
      </c>
      <c r="M3427">
        <v>201611</v>
      </c>
      <c r="O3427">
        <v>0</v>
      </c>
      <c r="P3427" t="s">
        <v>82</v>
      </c>
      <c r="Q3427">
        <v>20310</v>
      </c>
      <c r="S3427">
        <v>0</v>
      </c>
      <c r="V3427">
        <v>755.31</v>
      </c>
    </row>
    <row r="3428" spans="1:22" x14ac:dyDescent="0.3">
      <c r="A3428" t="s">
        <v>5630</v>
      </c>
      <c r="E3428" t="s">
        <v>2218</v>
      </c>
      <c r="H3428" t="s">
        <v>127</v>
      </c>
      <c r="J3428" s="23">
        <v>452008600268</v>
      </c>
      <c r="K3428">
        <v>752</v>
      </c>
      <c r="L3428" t="s">
        <v>5631</v>
      </c>
      <c r="M3428">
        <v>201612</v>
      </c>
      <c r="O3428">
        <v>0</v>
      </c>
      <c r="P3428" t="s">
        <v>82</v>
      </c>
      <c r="Q3428">
        <v>20310</v>
      </c>
      <c r="S3428">
        <v>0</v>
      </c>
      <c r="V3428" s="22">
        <v>85865.48</v>
      </c>
    </row>
    <row r="3429" spans="1:22" x14ac:dyDescent="0.3">
      <c r="A3429" t="s">
        <v>5630</v>
      </c>
      <c r="E3429" t="s">
        <v>2218</v>
      </c>
      <c r="H3429" t="s">
        <v>127</v>
      </c>
      <c r="J3429" s="23">
        <v>552008600268</v>
      </c>
      <c r="K3429">
        <v>752</v>
      </c>
      <c r="L3429" t="s">
        <v>5632</v>
      </c>
      <c r="M3429">
        <v>201612</v>
      </c>
      <c r="O3429">
        <v>0</v>
      </c>
      <c r="P3429" t="s">
        <v>82</v>
      </c>
      <c r="Q3429" t="s">
        <v>124</v>
      </c>
      <c r="S3429">
        <v>0</v>
      </c>
      <c r="V3429" s="22">
        <v>21332.37</v>
      </c>
    </row>
    <row r="3430" spans="1:22" x14ac:dyDescent="0.3">
      <c r="A3430" t="s">
        <v>5633</v>
      </c>
      <c r="E3430" t="s">
        <v>2218</v>
      </c>
      <c r="H3430" t="s">
        <v>139</v>
      </c>
      <c r="J3430" s="23">
        <v>452008600259</v>
      </c>
      <c r="K3430">
        <v>752</v>
      </c>
      <c r="L3430" t="s">
        <v>5634</v>
      </c>
      <c r="M3430">
        <v>201512</v>
      </c>
      <c r="O3430">
        <v>0</v>
      </c>
      <c r="P3430" t="s">
        <v>82</v>
      </c>
      <c r="Q3430">
        <v>20310</v>
      </c>
      <c r="S3430">
        <v>0</v>
      </c>
      <c r="V3430" s="22">
        <v>65656.69</v>
      </c>
    </row>
    <row r="3431" spans="1:22" x14ac:dyDescent="0.3">
      <c r="A3431" t="s">
        <v>5633</v>
      </c>
      <c r="E3431" t="s">
        <v>2218</v>
      </c>
      <c r="H3431" t="s">
        <v>139</v>
      </c>
      <c r="J3431" s="23">
        <v>552008600259</v>
      </c>
      <c r="K3431">
        <v>752</v>
      </c>
      <c r="L3431" t="s">
        <v>5635</v>
      </c>
      <c r="M3431">
        <v>201512</v>
      </c>
      <c r="O3431">
        <v>0</v>
      </c>
      <c r="P3431" t="s">
        <v>82</v>
      </c>
      <c r="Q3431" t="s">
        <v>124</v>
      </c>
      <c r="S3431">
        <v>0</v>
      </c>
      <c r="V3431" s="22">
        <v>16311.71</v>
      </c>
    </row>
    <row r="3432" spans="1:22" x14ac:dyDescent="0.3">
      <c r="A3432" t="s">
        <v>5636</v>
      </c>
      <c r="E3432" t="s">
        <v>4333</v>
      </c>
      <c r="H3432" t="s">
        <v>139</v>
      </c>
      <c r="J3432" s="23">
        <v>456008900198</v>
      </c>
      <c r="K3432">
        <v>780</v>
      </c>
      <c r="L3432" t="s">
        <v>5637</v>
      </c>
      <c r="M3432">
        <v>201812</v>
      </c>
      <c r="O3432">
        <v>0</v>
      </c>
      <c r="P3432" t="s">
        <v>85</v>
      </c>
      <c r="Q3432">
        <v>20310</v>
      </c>
      <c r="S3432">
        <v>0</v>
      </c>
      <c r="U3432" t="s">
        <v>132</v>
      </c>
      <c r="V3432" s="22">
        <v>33707</v>
      </c>
    </row>
    <row r="3433" spans="1:22" x14ac:dyDescent="0.3">
      <c r="A3433" t="s">
        <v>5638</v>
      </c>
      <c r="E3433" t="s">
        <v>3579</v>
      </c>
      <c r="H3433" t="s">
        <v>1069</v>
      </c>
      <c r="J3433" s="23">
        <v>456007000170</v>
      </c>
      <c r="K3433">
        <v>188</v>
      </c>
      <c r="L3433" t="s">
        <v>5639</v>
      </c>
      <c r="M3433">
        <v>201604</v>
      </c>
      <c r="O3433">
        <v>0</v>
      </c>
      <c r="P3433" t="s">
        <v>67</v>
      </c>
      <c r="Q3433">
        <v>20310</v>
      </c>
      <c r="S3433">
        <v>0</v>
      </c>
      <c r="U3433" t="s">
        <v>132</v>
      </c>
      <c r="V3433" s="22">
        <v>169635.23</v>
      </c>
    </row>
    <row r="3434" spans="1:22" x14ac:dyDescent="0.3">
      <c r="A3434" t="s">
        <v>5638</v>
      </c>
      <c r="E3434" t="s">
        <v>3579</v>
      </c>
      <c r="H3434" t="s">
        <v>1069</v>
      </c>
      <c r="J3434" s="23">
        <v>556007000170</v>
      </c>
      <c r="K3434">
        <v>188</v>
      </c>
      <c r="L3434" t="s">
        <v>5640</v>
      </c>
      <c r="M3434">
        <v>201604</v>
      </c>
      <c r="O3434">
        <v>0</v>
      </c>
      <c r="P3434" t="s">
        <v>67</v>
      </c>
      <c r="Q3434" t="s">
        <v>124</v>
      </c>
      <c r="S3434">
        <v>0</v>
      </c>
      <c r="U3434" t="s">
        <v>132</v>
      </c>
      <c r="V3434" s="22">
        <v>56243.91</v>
      </c>
    </row>
    <row r="3435" spans="1:22" x14ac:dyDescent="0.3">
      <c r="A3435" t="s">
        <v>5641</v>
      </c>
      <c r="E3435" t="s">
        <v>130</v>
      </c>
      <c r="H3435" t="s">
        <v>127</v>
      </c>
      <c r="J3435" s="23">
        <v>457009400156</v>
      </c>
      <c r="K3435">
        <v>615</v>
      </c>
      <c r="L3435" t="s">
        <v>5642</v>
      </c>
      <c r="M3435">
        <v>201612</v>
      </c>
      <c r="O3435">
        <v>0</v>
      </c>
      <c r="P3435" t="s">
        <v>108</v>
      </c>
      <c r="Q3435">
        <v>20310</v>
      </c>
      <c r="S3435">
        <v>0</v>
      </c>
      <c r="V3435" s="22">
        <v>1261430.58</v>
      </c>
    </row>
    <row r="3436" spans="1:22" x14ac:dyDescent="0.3">
      <c r="A3436" t="s">
        <v>5643</v>
      </c>
      <c r="E3436" t="s">
        <v>602</v>
      </c>
      <c r="H3436" t="s">
        <v>604</v>
      </c>
      <c r="J3436" s="23">
        <v>456005400171</v>
      </c>
      <c r="K3436">
        <v>175</v>
      </c>
      <c r="L3436" t="s">
        <v>5644</v>
      </c>
      <c r="M3436">
        <v>201601</v>
      </c>
      <c r="O3436">
        <v>0</v>
      </c>
      <c r="P3436" t="s">
        <v>606</v>
      </c>
      <c r="Q3436">
        <v>20310</v>
      </c>
      <c r="S3436">
        <v>0</v>
      </c>
      <c r="U3436" t="s">
        <v>132</v>
      </c>
      <c r="V3436" s="22">
        <v>22195.27</v>
      </c>
    </row>
    <row r="3437" spans="1:22" x14ac:dyDescent="0.3">
      <c r="A3437" t="s">
        <v>5643</v>
      </c>
      <c r="E3437" t="s">
        <v>602</v>
      </c>
      <c r="H3437" t="s">
        <v>604</v>
      </c>
      <c r="J3437" s="23">
        <v>556005400171</v>
      </c>
      <c r="K3437">
        <v>175</v>
      </c>
      <c r="L3437" t="s">
        <v>5645</v>
      </c>
      <c r="M3437">
        <v>201601</v>
      </c>
      <c r="O3437">
        <v>0</v>
      </c>
      <c r="P3437" t="s">
        <v>606</v>
      </c>
      <c r="Q3437" t="s">
        <v>124</v>
      </c>
      <c r="S3437">
        <v>0</v>
      </c>
      <c r="U3437" t="s">
        <v>132</v>
      </c>
      <c r="V3437" s="22">
        <v>13431.16</v>
      </c>
    </row>
    <row r="3438" spans="1:22" x14ac:dyDescent="0.3">
      <c r="A3438" t="s">
        <v>5646</v>
      </c>
      <c r="E3438" t="s">
        <v>2052</v>
      </c>
      <c r="H3438" t="s">
        <v>139</v>
      </c>
      <c r="J3438" s="23">
        <v>456009200172</v>
      </c>
      <c r="K3438">
        <v>175</v>
      </c>
      <c r="L3438" t="s">
        <v>5647</v>
      </c>
      <c r="M3438">
        <v>201601</v>
      </c>
      <c r="O3438">
        <v>0</v>
      </c>
      <c r="P3438" t="s">
        <v>88</v>
      </c>
      <c r="Q3438">
        <v>20310</v>
      </c>
      <c r="S3438">
        <v>0</v>
      </c>
      <c r="U3438" t="s">
        <v>132</v>
      </c>
      <c r="V3438" s="22">
        <v>140359.38</v>
      </c>
    </row>
    <row r="3439" spans="1:22" x14ac:dyDescent="0.3">
      <c r="A3439" t="s">
        <v>5646</v>
      </c>
      <c r="E3439" t="s">
        <v>2052</v>
      </c>
      <c r="H3439" t="s">
        <v>139</v>
      </c>
      <c r="J3439" s="23">
        <v>556009200172</v>
      </c>
      <c r="K3439">
        <v>175</v>
      </c>
      <c r="L3439" t="s">
        <v>5648</v>
      </c>
      <c r="M3439">
        <v>201601</v>
      </c>
      <c r="O3439">
        <v>0</v>
      </c>
      <c r="P3439" t="s">
        <v>88</v>
      </c>
      <c r="Q3439" t="s">
        <v>124</v>
      </c>
      <c r="S3439">
        <v>0</v>
      </c>
      <c r="U3439" t="s">
        <v>132</v>
      </c>
      <c r="V3439" s="22">
        <v>41695.56</v>
      </c>
    </row>
    <row r="3440" spans="1:22" x14ac:dyDescent="0.3">
      <c r="A3440" t="s">
        <v>5649</v>
      </c>
      <c r="E3440" t="s">
        <v>228</v>
      </c>
      <c r="H3440" t="s">
        <v>127</v>
      </c>
      <c r="J3440" s="23">
        <v>456009300173</v>
      </c>
      <c r="K3440">
        <v>175</v>
      </c>
      <c r="L3440" t="s">
        <v>5650</v>
      </c>
      <c r="M3440">
        <v>201601</v>
      </c>
      <c r="O3440">
        <v>0</v>
      </c>
      <c r="P3440" t="s">
        <v>230</v>
      </c>
      <c r="Q3440">
        <v>20310</v>
      </c>
      <c r="S3440">
        <v>0</v>
      </c>
      <c r="U3440" t="s">
        <v>132</v>
      </c>
      <c r="V3440" s="22">
        <v>70763.8</v>
      </c>
    </row>
    <row r="3441" spans="1:22" x14ac:dyDescent="0.3">
      <c r="A3441" t="s">
        <v>5649</v>
      </c>
      <c r="E3441" t="s">
        <v>228</v>
      </c>
      <c r="H3441" t="s">
        <v>127</v>
      </c>
      <c r="J3441" s="23">
        <v>556009300173</v>
      </c>
      <c r="K3441">
        <v>175</v>
      </c>
      <c r="L3441" t="s">
        <v>5651</v>
      </c>
      <c r="M3441">
        <v>201601</v>
      </c>
      <c r="O3441">
        <v>0</v>
      </c>
      <c r="P3441" t="s">
        <v>230</v>
      </c>
      <c r="Q3441" t="s">
        <v>124</v>
      </c>
      <c r="S3441">
        <v>0</v>
      </c>
      <c r="U3441" t="s">
        <v>132</v>
      </c>
      <c r="V3441" s="22">
        <v>21968.41</v>
      </c>
    </row>
    <row r="3442" spans="1:22" x14ac:dyDescent="0.3">
      <c r="A3442" t="s">
        <v>5652</v>
      </c>
      <c r="E3442" t="s">
        <v>5653</v>
      </c>
      <c r="H3442" t="s">
        <v>127</v>
      </c>
      <c r="J3442" s="23">
        <v>556009800180</v>
      </c>
      <c r="K3442">
        <v>175</v>
      </c>
      <c r="L3442" t="s">
        <v>5654</v>
      </c>
      <c r="M3442">
        <v>201701</v>
      </c>
      <c r="O3442">
        <v>0</v>
      </c>
      <c r="P3442" t="s">
        <v>112</v>
      </c>
      <c r="Q3442" t="s">
        <v>124</v>
      </c>
      <c r="S3442">
        <v>0</v>
      </c>
      <c r="U3442" t="s">
        <v>132</v>
      </c>
      <c r="V3442" s="22">
        <v>15334.52</v>
      </c>
    </row>
    <row r="3443" spans="1:22" x14ac:dyDescent="0.3">
      <c r="A3443" t="s">
        <v>5655</v>
      </c>
      <c r="E3443" t="s">
        <v>186</v>
      </c>
      <c r="H3443" t="s">
        <v>187</v>
      </c>
      <c r="J3443" s="23">
        <v>457005600140</v>
      </c>
      <c r="K3443">
        <v>615</v>
      </c>
      <c r="L3443" t="s">
        <v>5656</v>
      </c>
      <c r="M3443">
        <v>201508</v>
      </c>
      <c r="O3443">
        <v>0</v>
      </c>
      <c r="P3443" t="s">
        <v>48</v>
      </c>
      <c r="Q3443">
        <v>20310</v>
      </c>
      <c r="S3443">
        <v>0</v>
      </c>
      <c r="V3443" s="22">
        <v>26477.5</v>
      </c>
    </row>
    <row r="3444" spans="1:22" x14ac:dyDescent="0.3">
      <c r="A3444" t="s">
        <v>5655</v>
      </c>
      <c r="E3444" t="s">
        <v>186</v>
      </c>
      <c r="H3444" t="s">
        <v>187</v>
      </c>
      <c r="J3444" s="23">
        <v>557005600140</v>
      </c>
      <c r="K3444">
        <v>615</v>
      </c>
      <c r="L3444" t="s">
        <v>5657</v>
      </c>
      <c r="M3444">
        <v>201508</v>
      </c>
      <c r="O3444">
        <v>0</v>
      </c>
      <c r="P3444" t="s">
        <v>48</v>
      </c>
      <c r="Q3444" t="s">
        <v>124</v>
      </c>
      <c r="S3444">
        <v>0</v>
      </c>
      <c r="V3444" s="22">
        <v>16022.5</v>
      </c>
    </row>
    <row r="3445" spans="1:22" x14ac:dyDescent="0.3">
      <c r="A3445" t="s">
        <v>5658</v>
      </c>
      <c r="E3445" t="s">
        <v>228</v>
      </c>
      <c r="H3445" t="s">
        <v>127</v>
      </c>
      <c r="J3445" s="23">
        <v>456009300161</v>
      </c>
      <c r="K3445">
        <v>175</v>
      </c>
      <c r="L3445" t="s">
        <v>5659</v>
      </c>
      <c r="M3445">
        <v>201511</v>
      </c>
      <c r="O3445">
        <v>0</v>
      </c>
      <c r="P3445" t="s">
        <v>230</v>
      </c>
      <c r="Q3445">
        <v>20310</v>
      </c>
      <c r="S3445">
        <v>0</v>
      </c>
      <c r="U3445" t="s">
        <v>132</v>
      </c>
      <c r="V3445" s="22">
        <v>149321.60000000001</v>
      </c>
    </row>
    <row r="3446" spans="1:22" x14ac:dyDescent="0.3">
      <c r="A3446" t="s">
        <v>5660</v>
      </c>
      <c r="E3446" t="s">
        <v>228</v>
      </c>
      <c r="H3446" t="s">
        <v>127</v>
      </c>
      <c r="J3446" s="23">
        <v>556009300161</v>
      </c>
      <c r="K3446">
        <v>175</v>
      </c>
      <c r="L3446" t="s">
        <v>5661</v>
      </c>
      <c r="M3446">
        <v>201511</v>
      </c>
      <c r="O3446">
        <v>0</v>
      </c>
      <c r="P3446" t="s">
        <v>230</v>
      </c>
      <c r="Q3446" t="s">
        <v>124</v>
      </c>
      <c r="S3446">
        <v>0</v>
      </c>
      <c r="U3446" t="s">
        <v>132</v>
      </c>
      <c r="V3446" s="22">
        <v>47413.05</v>
      </c>
    </row>
    <row r="3447" spans="1:22" x14ac:dyDescent="0.3">
      <c r="A3447" t="s">
        <v>5662</v>
      </c>
      <c r="E3447" t="s">
        <v>5663</v>
      </c>
      <c r="H3447" t="s">
        <v>139</v>
      </c>
      <c r="J3447" s="23">
        <v>556008600162</v>
      </c>
      <c r="K3447">
        <v>615</v>
      </c>
      <c r="L3447" t="s">
        <v>5664</v>
      </c>
      <c r="M3447">
        <v>201510</v>
      </c>
      <c r="O3447">
        <v>0</v>
      </c>
      <c r="P3447" t="s">
        <v>82</v>
      </c>
      <c r="Q3447" t="s">
        <v>124</v>
      </c>
      <c r="S3447">
        <v>0</v>
      </c>
      <c r="U3447" t="s">
        <v>132</v>
      </c>
      <c r="V3447" s="22">
        <v>37130.120000000003</v>
      </c>
    </row>
    <row r="3448" spans="1:22" x14ac:dyDescent="0.3">
      <c r="A3448" t="s">
        <v>5665</v>
      </c>
      <c r="E3448" t="s">
        <v>5663</v>
      </c>
      <c r="H3448" t="s">
        <v>139</v>
      </c>
      <c r="J3448" s="23">
        <v>456008600162</v>
      </c>
      <c r="K3448">
        <v>615</v>
      </c>
      <c r="L3448" t="s">
        <v>5666</v>
      </c>
      <c r="M3448">
        <v>201510</v>
      </c>
      <c r="O3448">
        <v>0</v>
      </c>
      <c r="P3448" t="s">
        <v>82</v>
      </c>
      <c r="Q3448">
        <v>20310</v>
      </c>
      <c r="S3448">
        <v>0</v>
      </c>
      <c r="U3448" t="s">
        <v>132</v>
      </c>
      <c r="V3448" s="22">
        <v>149453.38</v>
      </c>
    </row>
    <row r="3449" spans="1:22" x14ac:dyDescent="0.3">
      <c r="A3449" t="s">
        <v>5667</v>
      </c>
      <c r="E3449" t="s">
        <v>45</v>
      </c>
      <c r="H3449" t="s">
        <v>200</v>
      </c>
      <c r="J3449" s="23">
        <v>457006200212</v>
      </c>
      <c r="K3449">
        <v>615</v>
      </c>
      <c r="L3449" t="s">
        <v>5668</v>
      </c>
      <c r="M3449">
        <v>201812</v>
      </c>
      <c r="O3449">
        <v>0</v>
      </c>
      <c r="P3449" t="s">
        <v>53</v>
      </c>
      <c r="Q3449">
        <v>20310</v>
      </c>
      <c r="S3449">
        <v>0</v>
      </c>
      <c r="V3449">
        <v>-990</v>
      </c>
    </row>
    <row r="3450" spans="1:22" x14ac:dyDescent="0.3">
      <c r="A3450" t="s">
        <v>5669</v>
      </c>
      <c r="E3450" t="s">
        <v>602</v>
      </c>
      <c r="H3450" t="s">
        <v>604</v>
      </c>
      <c r="J3450" s="23">
        <v>452005400263</v>
      </c>
      <c r="K3450">
        <v>763</v>
      </c>
      <c r="L3450" t="s">
        <v>5670</v>
      </c>
      <c r="M3450">
        <v>201512</v>
      </c>
      <c r="O3450">
        <v>0</v>
      </c>
      <c r="P3450" t="s">
        <v>606</v>
      </c>
      <c r="Q3450">
        <v>20310</v>
      </c>
      <c r="S3450">
        <v>0</v>
      </c>
      <c r="V3450" s="22">
        <v>12879.85</v>
      </c>
    </row>
    <row r="3451" spans="1:22" x14ac:dyDescent="0.3">
      <c r="A3451" t="s">
        <v>5669</v>
      </c>
      <c r="E3451" t="s">
        <v>602</v>
      </c>
      <c r="H3451" t="s">
        <v>604</v>
      </c>
      <c r="J3451" s="23">
        <v>552005400263</v>
      </c>
      <c r="K3451">
        <v>763</v>
      </c>
      <c r="L3451" t="s">
        <v>5671</v>
      </c>
      <c r="M3451">
        <v>201512</v>
      </c>
      <c r="O3451">
        <v>0</v>
      </c>
      <c r="P3451" t="s">
        <v>606</v>
      </c>
      <c r="Q3451" t="s">
        <v>124</v>
      </c>
      <c r="S3451">
        <v>0</v>
      </c>
      <c r="V3451" s="22">
        <v>7794.07</v>
      </c>
    </row>
    <row r="3452" spans="1:22" x14ac:dyDescent="0.3">
      <c r="A3452" t="s">
        <v>5672</v>
      </c>
      <c r="E3452" t="s">
        <v>2218</v>
      </c>
      <c r="H3452" t="s">
        <v>127</v>
      </c>
      <c r="J3452" s="23">
        <v>552008600272</v>
      </c>
      <c r="K3452">
        <v>768</v>
      </c>
      <c r="L3452" t="s">
        <v>5673</v>
      </c>
      <c r="M3452">
        <v>201612</v>
      </c>
      <c r="O3452">
        <v>0</v>
      </c>
      <c r="P3452" t="s">
        <v>82</v>
      </c>
      <c r="Q3452" t="s">
        <v>124</v>
      </c>
      <c r="S3452">
        <v>0</v>
      </c>
      <c r="V3452" s="22">
        <v>2325.52</v>
      </c>
    </row>
    <row r="3453" spans="1:22" x14ac:dyDescent="0.3">
      <c r="A3453" t="s">
        <v>5674</v>
      </c>
      <c r="E3453" t="s">
        <v>2218</v>
      </c>
      <c r="H3453" t="s">
        <v>127</v>
      </c>
      <c r="J3453" s="23">
        <v>452008600272</v>
      </c>
      <c r="K3453">
        <v>768</v>
      </c>
      <c r="L3453" t="s">
        <v>5675</v>
      </c>
      <c r="M3453">
        <v>201612</v>
      </c>
      <c r="O3453">
        <v>0</v>
      </c>
      <c r="P3453" t="s">
        <v>82</v>
      </c>
      <c r="Q3453">
        <v>20310</v>
      </c>
      <c r="S3453">
        <v>0</v>
      </c>
      <c r="V3453" s="22">
        <v>9360.5400000000009</v>
      </c>
    </row>
    <row r="3454" spans="1:22" x14ac:dyDescent="0.3">
      <c r="A3454" t="s">
        <v>5676</v>
      </c>
      <c r="E3454" t="s">
        <v>134</v>
      </c>
      <c r="H3454" t="s">
        <v>127</v>
      </c>
      <c r="J3454" s="23">
        <v>456009600174</v>
      </c>
      <c r="K3454">
        <v>790</v>
      </c>
      <c r="L3454" t="s">
        <v>5677</v>
      </c>
      <c r="M3454">
        <v>201601</v>
      </c>
      <c r="O3454">
        <v>0</v>
      </c>
      <c r="P3454" t="s">
        <v>110</v>
      </c>
      <c r="Q3454">
        <v>20310</v>
      </c>
      <c r="S3454">
        <v>0</v>
      </c>
      <c r="U3454" t="s">
        <v>132</v>
      </c>
      <c r="V3454" s="22">
        <v>9770.9</v>
      </c>
    </row>
    <row r="3455" spans="1:22" x14ac:dyDescent="0.3">
      <c r="A3455" t="s">
        <v>5676</v>
      </c>
      <c r="E3455" t="s">
        <v>134</v>
      </c>
      <c r="H3455" t="s">
        <v>127</v>
      </c>
      <c r="J3455" s="23">
        <v>556009600174</v>
      </c>
      <c r="K3455">
        <v>790</v>
      </c>
      <c r="L3455" t="s">
        <v>5678</v>
      </c>
      <c r="M3455">
        <v>201601</v>
      </c>
      <c r="O3455">
        <v>0</v>
      </c>
      <c r="P3455" t="s">
        <v>110</v>
      </c>
      <c r="Q3455" t="s">
        <v>124</v>
      </c>
      <c r="S3455">
        <v>0</v>
      </c>
      <c r="U3455" t="s">
        <v>132</v>
      </c>
      <c r="V3455" s="22">
        <v>2885.7</v>
      </c>
    </row>
    <row r="3456" spans="1:22" x14ac:dyDescent="0.3">
      <c r="A3456" t="s">
        <v>5679</v>
      </c>
      <c r="E3456" t="s">
        <v>3261</v>
      </c>
      <c r="H3456" t="s">
        <v>139</v>
      </c>
      <c r="J3456" s="23">
        <v>452008600315</v>
      </c>
      <c r="K3456">
        <v>767</v>
      </c>
      <c r="L3456" t="s">
        <v>5680</v>
      </c>
      <c r="M3456">
        <v>201811</v>
      </c>
      <c r="O3456">
        <v>0</v>
      </c>
      <c r="P3456" t="s">
        <v>82</v>
      </c>
      <c r="Q3456">
        <v>20310</v>
      </c>
      <c r="S3456">
        <v>0</v>
      </c>
      <c r="V3456" s="22">
        <v>39050.75</v>
      </c>
    </row>
    <row r="3457" spans="1:22" x14ac:dyDescent="0.3">
      <c r="A3457" t="s">
        <v>5679</v>
      </c>
      <c r="E3457" t="s">
        <v>3261</v>
      </c>
      <c r="H3457" t="s">
        <v>139</v>
      </c>
      <c r="J3457" s="23">
        <v>552008600315</v>
      </c>
      <c r="K3457">
        <v>767</v>
      </c>
      <c r="L3457" t="s">
        <v>5681</v>
      </c>
      <c r="M3457">
        <v>201811</v>
      </c>
      <c r="O3457">
        <v>0</v>
      </c>
      <c r="P3457" t="s">
        <v>82</v>
      </c>
      <c r="Q3457" t="s">
        <v>124</v>
      </c>
      <c r="S3457">
        <v>0</v>
      </c>
      <c r="V3457" s="22">
        <v>9701.75</v>
      </c>
    </row>
    <row r="3458" spans="1:22" x14ac:dyDescent="0.3">
      <c r="A3458" t="s">
        <v>5682</v>
      </c>
      <c r="E3458" t="s">
        <v>2218</v>
      </c>
      <c r="J3458" s="23">
        <v>452008600316</v>
      </c>
      <c r="K3458">
        <v>230</v>
      </c>
      <c r="L3458" t="s">
        <v>5683</v>
      </c>
      <c r="M3458">
        <v>201812</v>
      </c>
      <c r="O3458">
        <v>0</v>
      </c>
      <c r="P3458" t="s">
        <v>82</v>
      </c>
      <c r="Q3458">
        <v>20310</v>
      </c>
      <c r="S3458">
        <v>0</v>
      </c>
      <c r="V3458" s="22">
        <v>10350.07</v>
      </c>
    </row>
    <row r="3459" spans="1:22" x14ac:dyDescent="0.3">
      <c r="A3459" t="s">
        <v>5682</v>
      </c>
      <c r="E3459" t="s">
        <v>2218</v>
      </c>
      <c r="J3459" s="23">
        <v>552008600316</v>
      </c>
      <c r="K3459">
        <v>230</v>
      </c>
      <c r="L3459" t="s">
        <v>5684</v>
      </c>
      <c r="M3459">
        <v>201812</v>
      </c>
      <c r="O3459">
        <v>0</v>
      </c>
      <c r="P3459" t="s">
        <v>82</v>
      </c>
      <c r="Q3459" t="s">
        <v>124</v>
      </c>
      <c r="S3459">
        <v>0</v>
      </c>
      <c r="V3459" s="22">
        <v>2571.37</v>
      </c>
    </row>
    <row r="3460" spans="1:22" x14ac:dyDescent="0.3">
      <c r="A3460" t="s">
        <v>5685</v>
      </c>
      <c r="E3460" t="s">
        <v>5686</v>
      </c>
      <c r="J3460" s="23">
        <v>452005800317</v>
      </c>
      <c r="K3460">
        <v>230</v>
      </c>
      <c r="L3460" t="s">
        <v>5687</v>
      </c>
      <c r="M3460">
        <v>201812</v>
      </c>
      <c r="O3460">
        <v>0</v>
      </c>
      <c r="P3460" t="s">
        <v>50</v>
      </c>
      <c r="Q3460">
        <v>20310</v>
      </c>
      <c r="S3460">
        <v>0</v>
      </c>
      <c r="V3460">
        <v>856.62</v>
      </c>
    </row>
    <row r="3461" spans="1:22" x14ac:dyDescent="0.3">
      <c r="A3461" t="s">
        <v>5685</v>
      </c>
      <c r="E3461" t="s">
        <v>5686</v>
      </c>
      <c r="J3461" s="23">
        <v>552005800317</v>
      </c>
      <c r="K3461">
        <v>230</v>
      </c>
      <c r="L3461" t="s">
        <v>5688</v>
      </c>
      <c r="M3461">
        <v>201812</v>
      </c>
      <c r="O3461">
        <v>0</v>
      </c>
      <c r="P3461" t="s">
        <v>50</v>
      </c>
      <c r="Q3461" t="s">
        <v>124</v>
      </c>
      <c r="S3461">
        <v>0</v>
      </c>
      <c r="V3461">
        <v>518.38</v>
      </c>
    </row>
    <row r="3462" spans="1:22" x14ac:dyDescent="0.3">
      <c r="A3462" t="s">
        <v>5689</v>
      </c>
      <c r="E3462" t="s">
        <v>2056</v>
      </c>
      <c r="H3462" t="s">
        <v>127</v>
      </c>
      <c r="J3462" s="23">
        <v>552009300203</v>
      </c>
      <c r="K3462">
        <v>779</v>
      </c>
      <c r="L3462" t="s">
        <v>5690</v>
      </c>
      <c r="M3462">
        <v>201201</v>
      </c>
      <c r="O3462">
        <v>0</v>
      </c>
      <c r="P3462" t="s">
        <v>230</v>
      </c>
      <c r="Q3462" t="s">
        <v>124</v>
      </c>
      <c r="S3462">
        <v>0</v>
      </c>
      <c r="V3462" s="22">
        <v>24904.71</v>
      </c>
    </row>
    <row r="3463" spans="1:22" x14ac:dyDescent="0.3">
      <c r="A3463" t="s">
        <v>5691</v>
      </c>
      <c r="E3463" t="s">
        <v>602</v>
      </c>
      <c r="H3463" t="s">
        <v>604</v>
      </c>
      <c r="J3463" s="23">
        <v>457005400159</v>
      </c>
      <c r="K3463">
        <v>615</v>
      </c>
      <c r="L3463" t="s">
        <v>5692</v>
      </c>
      <c r="M3463">
        <v>201612</v>
      </c>
      <c r="O3463">
        <v>0</v>
      </c>
      <c r="P3463" t="s">
        <v>606</v>
      </c>
      <c r="Q3463">
        <v>20310</v>
      </c>
      <c r="S3463">
        <v>0</v>
      </c>
      <c r="V3463" s="22">
        <v>203812.36</v>
      </c>
    </row>
    <row r="3464" spans="1:22" x14ac:dyDescent="0.3">
      <c r="A3464" t="s">
        <v>5691</v>
      </c>
      <c r="E3464" t="s">
        <v>5693</v>
      </c>
      <c r="H3464" t="s">
        <v>187</v>
      </c>
      <c r="J3464" s="23">
        <v>457005600157</v>
      </c>
      <c r="K3464">
        <v>615</v>
      </c>
      <c r="L3464" t="s">
        <v>5694</v>
      </c>
      <c r="M3464">
        <v>201612</v>
      </c>
      <c r="O3464">
        <v>0</v>
      </c>
      <c r="P3464" t="s">
        <v>48</v>
      </c>
      <c r="Q3464">
        <v>20310</v>
      </c>
      <c r="S3464">
        <v>0</v>
      </c>
      <c r="V3464" s="22">
        <v>203852.04</v>
      </c>
    </row>
    <row r="3465" spans="1:22" x14ac:dyDescent="0.3">
      <c r="A3465" t="s">
        <v>5691</v>
      </c>
      <c r="E3465" t="s">
        <v>3579</v>
      </c>
      <c r="H3465" t="s">
        <v>1069</v>
      </c>
      <c r="J3465" s="23">
        <v>457007000158</v>
      </c>
      <c r="K3465">
        <v>615</v>
      </c>
      <c r="L3465" t="s">
        <v>5695</v>
      </c>
      <c r="M3465">
        <v>201612</v>
      </c>
      <c r="O3465">
        <v>0</v>
      </c>
      <c r="P3465" t="s">
        <v>67</v>
      </c>
      <c r="Q3465">
        <v>20310</v>
      </c>
      <c r="S3465">
        <v>0</v>
      </c>
      <c r="V3465" s="22">
        <v>219739.81</v>
      </c>
    </row>
    <row r="3466" spans="1:22" x14ac:dyDescent="0.3">
      <c r="A3466" t="s">
        <v>5691</v>
      </c>
      <c r="E3466" t="s">
        <v>602</v>
      </c>
      <c r="H3466" t="s">
        <v>604</v>
      </c>
      <c r="J3466" s="23">
        <v>557005400159</v>
      </c>
      <c r="K3466">
        <v>615</v>
      </c>
      <c r="L3466" t="s">
        <v>5696</v>
      </c>
      <c r="M3466">
        <v>201612</v>
      </c>
      <c r="O3466">
        <v>0</v>
      </c>
      <c r="P3466" t="s">
        <v>606</v>
      </c>
      <c r="Q3466" t="s">
        <v>124</v>
      </c>
      <c r="S3466">
        <v>0</v>
      </c>
      <c r="V3466" s="22">
        <v>123334.28</v>
      </c>
    </row>
    <row r="3467" spans="1:22" x14ac:dyDescent="0.3">
      <c r="A3467" t="s">
        <v>5691</v>
      </c>
      <c r="E3467" t="s">
        <v>5693</v>
      </c>
      <c r="H3467" t="s">
        <v>187</v>
      </c>
      <c r="J3467" s="23">
        <v>557005600157</v>
      </c>
      <c r="K3467">
        <v>615</v>
      </c>
      <c r="L3467" t="s">
        <v>5697</v>
      </c>
      <c r="M3467">
        <v>201612</v>
      </c>
      <c r="O3467">
        <v>0</v>
      </c>
      <c r="P3467" t="s">
        <v>48</v>
      </c>
      <c r="Q3467" t="s">
        <v>124</v>
      </c>
      <c r="S3467">
        <v>0</v>
      </c>
      <c r="V3467" s="22">
        <v>123358.3</v>
      </c>
    </row>
    <row r="3468" spans="1:22" x14ac:dyDescent="0.3">
      <c r="A3468" t="s">
        <v>5691</v>
      </c>
      <c r="E3468" t="s">
        <v>3579</v>
      </c>
      <c r="H3468" t="s">
        <v>1069</v>
      </c>
      <c r="J3468" s="23">
        <v>557007000158</v>
      </c>
      <c r="K3468">
        <v>615</v>
      </c>
      <c r="L3468" t="s">
        <v>5698</v>
      </c>
      <c r="M3468">
        <v>201612</v>
      </c>
      <c r="O3468">
        <v>0</v>
      </c>
      <c r="P3468" t="s">
        <v>67</v>
      </c>
      <c r="Q3468" t="s">
        <v>124</v>
      </c>
      <c r="S3468">
        <v>0</v>
      </c>
      <c r="V3468" s="22">
        <v>24144.55</v>
      </c>
    </row>
    <row r="3469" spans="1:22" x14ac:dyDescent="0.3">
      <c r="A3469" t="s">
        <v>5699</v>
      </c>
      <c r="E3469" t="s">
        <v>5700</v>
      </c>
      <c r="H3469" t="s">
        <v>251</v>
      </c>
      <c r="J3469" s="23">
        <v>457005700166</v>
      </c>
      <c r="K3469">
        <v>780</v>
      </c>
      <c r="L3469" t="s">
        <v>5701</v>
      </c>
      <c r="M3469">
        <v>201612</v>
      </c>
      <c r="O3469">
        <v>0</v>
      </c>
      <c r="P3469" t="s">
        <v>49</v>
      </c>
      <c r="Q3469">
        <v>20310</v>
      </c>
      <c r="S3469">
        <v>0</v>
      </c>
      <c r="V3469" s="22">
        <v>19409.87</v>
      </c>
    </row>
    <row r="3470" spans="1:22" x14ac:dyDescent="0.3">
      <c r="A3470" t="s">
        <v>5699</v>
      </c>
      <c r="E3470" t="s">
        <v>5700</v>
      </c>
      <c r="H3470" t="s">
        <v>251</v>
      </c>
      <c r="J3470" s="23">
        <v>557005700166</v>
      </c>
      <c r="K3470">
        <v>780</v>
      </c>
      <c r="L3470" t="s">
        <v>5702</v>
      </c>
      <c r="M3470">
        <v>201612</v>
      </c>
      <c r="O3470">
        <v>0</v>
      </c>
      <c r="P3470" t="s">
        <v>49</v>
      </c>
      <c r="Q3470" t="s">
        <v>124</v>
      </c>
      <c r="S3470">
        <v>0</v>
      </c>
      <c r="V3470" s="22">
        <v>11745.65</v>
      </c>
    </row>
    <row r="3471" spans="1:22" x14ac:dyDescent="0.3">
      <c r="A3471" t="s">
        <v>5703</v>
      </c>
      <c r="E3471" t="s">
        <v>5704</v>
      </c>
      <c r="H3471" t="s">
        <v>944</v>
      </c>
      <c r="J3471" s="23">
        <v>457006800165</v>
      </c>
      <c r="K3471">
        <v>780</v>
      </c>
      <c r="L3471" t="s">
        <v>5705</v>
      </c>
      <c r="M3471">
        <v>201612</v>
      </c>
      <c r="O3471">
        <v>0</v>
      </c>
      <c r="P3471" t="s">
        <v>65</v>
      </c>
      <c r="Q3471">
        <v>20310</v>
      </c>
      <c r="S3471">
        <v>0</v>
      </c>
      <c r="V3471" s="22">
        <v>19409.96</v>
      </c>
    </row>
    <row r="3472" spans="1:22" x14ac:dyDescent="0.3">
      <c r="A3472" t="s">
        <v>5703</v>
      </c>
      <c r="E3472" t="s">
        <v>5704</v>
      </c>
      <c r="H3472" t="s">
        <v>944</v>
      </c>
      <c r="J3472" s="23">
        <v>557006800165</v>
      </c>
      <c r="K3472">
        <v>780</v>
      </c>
      <c r="L3472" t="s">
        <v>5706</v>
      </c>
      <c r="M3472">
        <v>201612</v>
      </c>
      <c r="O3472">
        <v>0</v>
      </c>
      <c r="P3472" t="s">
        <v>65</v>
      </c>
      <c r="Q3472" t="s">
        <v>124</v>
      </c>
      <c r="S3472">
        <v>0</v>
      </c>
      <c r="V3472" s="22">
        <v>11745.65</v>
      </c>
    </row>
    <row r="3473" spans="1:22" x14ac:dyDescent="0.3">
      <c r="A3473" t="s">
        <v>5707</v>
      </c>
      <c r="E3473" t="s">
        <v>4697</v>
      </c>
      <c r="H3473" t="s">
        <v>3568</v>
      </c>
      <c r="J3473" s="23">
        <v>457006200142</v>
      </c>
      <c r="K3473">
        <v>780</v>
      </c>
      <c r="L3473" t="s">
        <v>5708</v>
      </c>
      <c r="M3473">
        <v>201510</v>
      </c>
      <c r="O3473">
        <v>0</v>
      </c>
      <c r="P3473" t="s">
        <v>53</v>
      </c>
      <c r="Q3473">
        <v>20310</v>
      </c>
      <c r="S3473">
        <v>0</v>
      </c>
      <c r="V3473" s="22">
        <v>22573.25</v>
      </c>
    </row>
    <row r="3474" spans="1:22" x14ac:dyDescent="0.3">
      <c r="A3474" t="s">
        <v>5707</v>
      </c>
      <c r="E3474" t="s">
        <v>4697</v>
      </c>
      <c r="H3474" t="s">
        <v>3568</v>
      </c>
      <c r="J3474" s="23">
        <v>557006200142</v>
      </c>
      <c r="K3474">
        <v>780</v>
      </c>
      <c r="L3474" t="s">
        <v>5709</v>
      </c>
      <c r="M3474">
        <v>201510</v>
      </c>
      <c r="O3474">
        <v>0</v>
      </c>
      <c r="P3474" t="s">
        <v>53</v>
      </c>
      <c r="Q3474" t="s">
        <v>124</v>
      </c>
      <c r="S3474">
        <v>0</v>
      </c>
      <c r="V3474" s="22">
        <v>2480.3000000000002</v>
      </c>
    </row>
    <row r="3475" spans="1:22" x14ac:dyDescent="0.3">
      <c r="A3475" t="s">
        <v>5710</v>
      </c>
      <c r="E3475" t="s">
        <v>228</v>
      </c>
      <c r="H3475" t="s">
        <v>127</v>
      </c>
      <c r="J3475" s="23">
        <v>456009300163</v>
      </c>
      <c r="K3475">
        <v>840</v>
      </c>
      <c r="L3475" t="s">
        <v>5711</v>
      </c>
      <c r="M3475">
        <v>201512</v>
      </c>
      <c r="O3475">
        <v>0</v>
      </c>
      <c r="P3475" t="s">
        <v>230</v>
      </c>
      <c r="Q3475">
        <v>20310</v>
      </c>
      <c r="S3475">
        <v>0</v>
      </c>
      <c r="U3475" t="s">
        <v>132</v>
      </c>
      <c r="V3475" s="22">
        <v>11168.48</v>
      </c>
    </row>
    <row r="3476" spans="1:22" x14ac:dyDescent="0.3">
      <c r="A3476" t="s">
        <v>5710</v>
      </c>
      <c r="E3476" t="s">
        <v>228</v>
      </c>
      <c r="H3476" t="s">
        <v>127</v>
      </c>
      <c r="J3476" s="23">
        <v>556009300163</v>
      </c>
      <c r="K3476">
        <v>840</v>
      </c>
      <c r="L3476" t="s">
        <v>5712</v>
      </c>
      <c r="M3476">
        <v>201512</v>
      </c>
      <c r="O3476">
        <v>0</v>
      </c>
      <c r="P3476" t="s">
        <v>230</v>
      </c>
      <c r="Q3476" t="s">
        <v>124</v>
      </c>
      <c r="S3476">
        <v>0</v>
      </c>
      <c r="U3476" t="s">
        <v>132</v>
      </c>
      <c r="V3476" s="22">
        <v>3546.25</v>
      </c>
    </row>
    <row r="3477" spans="1:22" x14ac:dyDescent="0.3">
      <c r="A3477" t="s">
        <v>5713</v>
      </c>
      <c r="E3477" t="s">
        <v>3762</v>
      </c>
      <c r="H3477" t="s">
        <v>3763</v>
      </c>
      <c r="J3477" s="23">
        <v>457006700143</v>
      </c>
      <c r="K3477">
        <v>780</v>
      </c>
      <c r="L3477" t="s">
        <v>5714</v>
      </c>
      <c r="M3477">
        <v>201509</v>
      </c>
      <c r="O3477">
        <v>0</v>
      </c>
      <c r="P3477" t="s">
        <v>64</v>
      </c>
      <c r="Q3477">
        <v>20310</v>
      </c>
      <c r="S3477">
        <v>0</v>
      </c>
      <c r="V3477" s="22">
        <v>6646.33</v>
      </c>
    </row>
    <row r="3478" spans="1:22" x14ac:dyDescent="0.3">
      <c r="A3478" t="s">
        <v>5713</v>
      </c>
      <c r="E3478" t="s">
        <v>3762</v>
      </c>
      <c r="H3478" t="s">
        <v>3763</v>
      </c>
      <c r="J3478" s="23">
        <v>557006700143</v>
      </c>
      <c r="K3478">
        <v>780</v>
      </c>
      <c r="L3478" t="s">
        <v>5715</v>
      </c>
      <c r="M3478">
        <v>201509</v>
      </c>
      <c r="O3478">
        <v>0</v>
      </c>
      <c r="P3478" t="s">
        <v>64</v>
      </c>
      <c r="Q3478" t="s">
        <v>124</v>
      </c>
      <c r="S3478">
        <v>0</v>
      </c>
      <c r="V3478">
        <v>730.29</v>
      </c>
    </row>
    <row r="3479" spans="1:22" x14ac:dyDescent="0.3">
      <c r="A3479" t="s">
        <v>5716</v>
      </c>
      <c r="E3479" t="s">
        <v>5717</v>
      </c>
      <c r="J3479" s="23">
        <v>455005001000</v>
      </c>
      <c r="K3479">
        <v>1064</v>
      </c>
      <c r="L3479" t="s">
        <v>5718</v>
      </c>
      <c r="M3479">
        <v>196309</v>
      </c>
      <c r="O3479">
        <v>0</v>
      </c>
      <c r="P3479" t="s">
        <v>1042</v>
      </c>
      <c r="Q3479">
        <v>20310</v>
      </c>
      <c r="S3479">
        <v>492</v>
      </c>
      <c r="U3479" t="s">
        <v>159</v>
      </c>
      <c r="V3479" s="22">
        <v>5956</v>
      </c>
    </row>
    <row r="3480" spans="1:22" x14ac:dyDescent="0.3">
      <c r="A3480" t="s">
        <v>5716</v>
      </c>
      <c r="E3480" t="s">
        <v>5717</v>
      </c>
      <c r="J3480" s="23">
        <v>555005001000</v>
      </c>
      <c r="K3480">
        <v>1064</v>
      </c>
      <c r="L3480" t="s">
        <v>5719</v>
      </c>
      <c r="M3480">
        <v>196309</v>
      </c>
      <c r="O3480">
        <v>0</v>
      </c>
      <c r="P3480" t="s">
        <v>1042</v>
      </c>
      <c r="Q3480" t="s">
        <v>124</v>
      </c>
      <c r="S3480">
        <v>492</v>
      </c>
      <c r="U3480" t="s">
        <v>159</v>
      </c>
      <c r="V3480" s="22">
        <v>3599</v>
      </c>
    </row>
    <row r="3481" spans="1:22" x14ac:dyDescent="0.3">
      <c r="A3481" t="s">
        <v>5720</v>
      </c>
      <c r="E3481" t="s">
        <v>5721</v>
      </c>
      <c r="J3481" s="23">
        <v>455005000200</v>
      </c>
      <c r="K3481">
        <v>1080</v>
      </c>
      <c r="L3481" t="s">
        <v>5722</v>
      </c>
      <c r="M3481">
        <v>197909</v>
      </c>
      <c r="O3481">
        <v>0</v>
      </c>
      <c r="P3481" t="s">
        <v>1042</v>
      </c>
      <c r="Q3481">
        <v>20310</v>
      </c>
      <c r="S3481" s="101">
        <v>4392</v>
      </c>
      <c r="U3481" t="s">
        <v>159</v>
      </c>
      <c r="V3481" s="22">
        <v>10308.450000000001</v>
      </c>
    </row>
    <row r="3482" spans="1:22" x14ac:dyDescent="0.3">
      <c r="A3482" t="s">
        <v>5720</v>
      </c>
      <c r="E3482" t="s">
        <v>5721</v>
      </c>
      <c r="J3482" s="23">
        <v>555005000200</v>
      </c>
      <c r="K3482">
        <v>1080</v>
      </c>
      <c r="L3482" t="s">
        <v>5723</v>
      </c>
      <c r="M3482">
        <v>197909</v>
      </c>
      <c r="O3482">
        <v>0</v>
      </c>
      <c r="P3482" t="s">
        <v>1042</v>
      </c>
      <c r="Q3482" t="s">
        <v>124</v>
      </c>
      <c r="S3482" s="101">
        <v>4392</v>
      </c>
      <c r="U3482" t="s">
        <v>159</v>
      </c>
      <c r="V3482" s="22">
        <v>6228</v>
      </c>
    </row>
    <row r="3483" spans="1:22" x14ac:dyDescent="0.3">
      <c r="A3483" t="s">
        <v>5724</v>
      </c>
      <c r="E3483" t="s">
        <v>5717</v>
      </c>
      <c r="J3483" s="23">
        <v>455005002000</v>
      </c>
      <c r="K3483">
        <v>1064</v>
      </c>
      <c r="L3483" t="s">
        <v>5725</v>
      </c>
      <c r="M3483">
        <v>196309</v>
      </c>
      <c r="O3483">
        <v>0</v>
      </c>
      <c r="P3483" t="s">
        <v>1042</v>
      </c>
      <c r="Q3483">
        <v>20310</v>
      </c>
      <c r="S3483">
        <v>825</v>
      </c>
      <c r="U3483" t="s">
        <v>159</v>
      </c>
      <c r="V3483" s="22">
        <v>28737.93</v>
      </c>
    </row>
    <row r="3484" spans="1:22" x14ac:dyDescent="0.3">
      <c r="A3484" t="s">
        <v>5724</v>
      </c>
      <c r="E3484" t="s">
        <v>5717</v>
      </c>
      <c r="J3484" s="23">
        <v>555005002000</v>
      </c>
      <c r="K3484">
        <v>1064</v>
      </c>
      <c r="L3484" t="s">
        <v>5726</v>
      </c>
      <c r="M3484">
        <v>196309</v>
      </c>
      <c r="O3484">
        <v>0</v>
      </c>
      <c r="P3484" t="s">
        <v>1042</v>
      </c>
      <c r="Q3484" t="s">
        <v>124</v>
      </c>
      <c r="S3484">
        <v>825</v>
      </c>
      <c r="U3484" t="s">
        <v>159</v>
      </c>
      <c r="V3484" s="22">
        <v>17362</v>
      </c>
    </row>
    <row r="3485" spans="1:22" x14ac:dyDescent="0.3">
      <c r="A3485" t="s">
        <v>5727</v>
      </c>
      <c r="E3485" t="s">
        <v>5717</v>
      </c>
      <c r="J3485" s="23">
        <v>455005000600</v>
      </c>
      <c r="K3485">
        <v>1071</v>
      </c>
      <c r="L3485" t="s">
        <v>5728</v>
      </c>
      <c r="M3485">
        <v>197009</v>
      </c>
      <c r="O3485">
        <v>0</v>
      </c>
      <c r="P3485" t="s">
        <v>1042</v>
      </c>
      <c r="Q3485">
        <v>20310</v>
      </c>
      <c r="S3485">
        <v>231</v>
      </c>
      <c r="U3485" t="s">
        <v>159</v>
      </c>
      <c r="V3485" s="22">
        <v>2115</v>
      </c>
    </row>
    <row r="3486" spans="1:22" x14ac:dyDescent="0.3">
      <c r="A3486" t="s">
        <v>5727</v>
      </c>
      <c r="E3486" t="s">
        <v>5717</v>
      </c>
      <c r="J3486" s="23">
        <v>555005000600</v>
      </c>
      <c r="K3486">
        <v>1071</v>
      </c>
      <c r="L3486" t="s">
        <v>5729</v>
      </c>
      <c r="M3486">
        <v>197009</v>
      </c>
      <c r="O3486">
        <v>0</v>
      </c>
      <c r="P3486" t="s">
        <v>1042</v>
      </c>
      <c r="Q3486" t="s">
        <v>124</v>
      </c>
      <c r="S3486">
        <v>231</v>
      </c>
      <c r="U3486" t="s">
        <v>159</v>
      </c>
      <c r="V3486" s="22">
        <v>1278</v>
      </c>
    </row>
    <row r="3487" spans="1:22" x14ac:dyDescent="0.3">
      <c r="A3487" t="s">
        <v>5730</v>
      </c>
      <c r="E3487" t="s">
        <v>5731</v>
      </c>
      <c r="J3487" s="23">
        <v>455005550002</v>
      </c>
      <c r="K3487">
        <v>2008</v>
      </c>
      <c r="L3487" t="s">
        <v>5732</v>
      </c>
      <c r="M3487">
        <v>200812</v>
      </c>
      <c r="O3487">
        <v>0</v>
      </c>
      <c r="P3487" t="s">
        <v>47</v>
      </c>
      <c r="Q3487">
        <v>20310</v>
      </c>
      <c r="S3487">
        <v>1</v>
      </c>
      <c r="U3487" t="s">
        <v>132</v>
      </c>
      <c r="V3487" s="22">
        <v>3749.96</v>
      </c>
    </row>
    <row r="3488" spans="1:22" x14ac:dyDescent="0.3">
      <c r="A3488" t="s">
        <v>5730</v>
      </c>
      <c r="E3488" t="s">
        <v>5731</v>
      </c>
      <c r="J3488" s="23">
        <v>555005550002</v>
      </c>
      <c r="K3488">
        <v>2008</v>
      </c>
      <c r="L3488" t="s">
        <v>5733</v>
      </c>
      <c r="M3488">
        <v>200812</v>
      </c>
      <c r="O3488">
        <v>0</v>
      </c>
      <c r="P3488" t="s">
        <v>47</v>
      </c>
      <c r="Q3488" t="s">
        <v>124</v>
      </c>
      <c r="S3488">
        <v>1</v>
      </c>
      <c r="U3488" t="s">
        <v>132</v>
      </c>
      <c r="V3488" s="22">
        <v>2018.05</v>
      </c>
    </row>
    <row r="3489" spans="1:22" x14ac:dyDescent="0.3">
      <c r="A3489" t="s">
        <v>5734</v>
      </c>
      <c r="E3489" t="s">
        <v>5731</v>
      </c>
      <c r="J3489" s="23">
        <v>455005560002</v>
      </c>
      <c r="K3489">
        <v>2008</v>
      </c>
      <c r="L3489" t="s">
        <v>5735</v>
      </c>
      <c r="M3489">
        <v>200812</v>
      </c>
      <c r="O3489">
        <v>0</v>
      </c>
      <c r="P3489" t="s">
        <v>47</v>
      </c>
      <c r="Q3489">
        <v>20310</v>
      </c>
      <c r="S3489">
        <v>1</v>
      </c>
      <c r="U3489" t="s">
        <v>132</v>
      </c>
      <c r="V3489" s="22">
        <v>3749.96</v>
      </c>
    </row>
    <row r="3490" spans="1:22" x14ac:dyDescent="0.3">
      <c r="A3490" t="s">
        <v>5734</v>
      </c>
      <c r="E3490" t="s">
        <v>5731</v>
      </c>
      <c r="J3490" s="23">
        <v>555005560002</v>
      </c>
      <c r="K3490">
        <v>2008</v>
      </c>
      <c r="L3490" t="s">
        <v>5736</v>
      </c>
      <c r="M3490">
        <v>200812</v>
      </c>
      <c r="O3490">
        <v>0</v>
      </c>
      <c r="P3490" t="s">
        <v>47</v>
      </c>
      <c r="Q3490" t="s">
        <v>124</v>
      </c>
      <c r="S3490">
        <v>1</v>
      </c>
      <c r="U3490" t="s">
        <v>132</v>
      </c>
      <c r="V3490" s="22">
        <v>2018.05</v>
      </c>
    </row>
    <row r="3491" spans="1:22" x14ac:dyDescent="0.3">
      <c r="A3491" t="s">
        <v>5737</v>
      </c>
      <c r="E3491" t="s">
        <v>602</v>
      </c>
      <c r="H3491" t="s">
        <v>604</v>
      </c>
      <c r="J3491" s="23">
        <v>457005400161</v>
      </c>
      <c r="K3491">
        <v>615</v>
      </c>
      <c r="L3491" t="s">
        <v>5738</v>
      </c>
      <c r="M3491">
        <v>201605</v>
      </c>
      <c r="O3491">
        <v>0</v>
      </c>
      <c r="P3491" t="s">
        <v>606</v>
      </c>
      <c r="Q3491">
        <v>20310</v>
      </c>
      <c r="S3491">
        <v>0</v>
      </c>
      <c r="V3491" s="22">
        <v>58020.99</v>
      </c>
    </row>
    <row r="3492" spans="1:22" x14ac:dyDescent="0.3">
      <c r="A3492" t="s">
        <v>5737</v>
      </c>
      <c r="E3492" t="s">
        <v>602</v>
      </c>
      <c r="H3492" t="s">
        <v>604</v>
      </c>
      <c r="J3492" s="23">
        <v>557005400161</v>
      </c>
      <c r="K3492">
        <v>615</v>
      </c>
      <c r="L3492" t="s">
        <v>5739</v>
      </c>
      <c r="M3492">
        <v>201605</v>
      </c>
      <c r="O3492">
        <v>0</v>
      </c>
      <c r="P3492" t="s">
        <v>606</v>
      </c>
      <c r="Q3492" t="s">
        <v>124</v>
      </c>
      <c r="S3492">
        <v>0</v>
      </c>
      <c r="V3492" s="22">
        <v>35110.620000000003</v>
      </c>
    </row>
    <row r="3493" spans="1:22" x14ac:dyDescent="0.3">
      <c r="A3493" t="s">
        <v>5740</v>
      </c>
      <c r="E3493" t="s">
        <v>3579</v>
      </c>
      <c r="H3493" t="s">
        <v>1069</v>
      </c>
      <c r="J3493" s="23">
        <v>457007000163</v>
      </c>
      <c r="K3493">
        <v>615</v>
      </c>
      <c r="L3493" t="s">
        <v>5741</v>
      </c>
      <c r="M3493">
        <v>201605</v>
      </c>
      <c r="O3493">
        <v>0</v>
      </c>
      <c r="P3493" t="s">
        <v>67</v>
      </c>
      <c r="Q3493">
        <v>20310</v>
      </c>
      <c r="S3493">
        <v>0</v>
      </c>
      <c r="V3493" s="22">
        <v>114424.9</v>
      </c>
    </row>
    <row r="3494" spans="1:22" x14ac:dyDescent="0.3">
      <c r="A3494" t="s">
        <v>5740</v>
      </c>
      <c r="E3494" t="s">
        <v>3579</v>
      </c>
      <c r="H3494" t="s">
        <v>1069</v>
      </c>
      <c r="J3494" s="23">
        <v>557007000163</v>
      </c>
      <c r="K3494">
        <v>615</v>
      </c>
      <c r="L3494" t="s">
        <v>5742</v>
      </c>
      <c r="M3494">
        <v>201605</v>
      </c>
      <c r="O3494">
        <v>0</v>
      </c>
      <c r="P3494" t="s">
        <v>67</v>
      </c>
      <c r="Q3494" t="s">
        <v>124</v>
      </c>
      <c r="S3494">
        <v>0</v>
      </c>
      <c r="V3494" s="22">
        <v>12572.77</v>
      </c>
    </row>
    <row r="3495" spans="1:22" x14ac:dyDescent="0.3">
      <c r="A3495" t="s">
        <v>5743</v>
      </c>
      <c r="E3495" t="s">
        <v>5693</v>
      </c>
      <c r="H3495" t="s">
        <v>187</v>
      </c>
      <c r="J3495" s="23">
        <v>457005600162</v>
      </c>
      <c r="K3495">
        <v>615</v>
      </c>
      <c r="L3495" t="s">
        <v>5744</v>
      </c>
      <c r="M3495">
        <v>201605</v>
      </c>
      <c r="O3495">
        <v>0</v>
      </c>
      <c r="P3495" t="s">
        <v>48</v>
      </c>
      <c r="Q3495">
        <v>20310</v>
      </c>
      <c r="S3495">
        <v>0</v>
      </c>
      <c r="V3495" s="22">
        <v>36922.46</v>
      </c>
    </row>
    <row r="3496" spans="1:22" x14ac:dyDescent="0.3">
      <c r="A3496" t="s">
        <v>5743</v>
      </c>
      <c r="E3496" t="s">
        <v>5693</v>
      </c>
      <c r="H3496" t="s">
        <v>187</v>
      </c>
      <c r="J3496" s="23">
        <v>557005600162</v>
      </c>
      <c r="K3496">
        <v>615</v>
      </c>
      <c r="L3496" t="s">
        <v>5745</v>
      </c>
      <c r="M3496">
        <v>201605</v>
      </c>
      <c r="O3496">
        <v>0</v>
      </c>
      <c r="P3496" t="s">
        <v>48</v>
      </c>
      <c r="Q3496" t="s">
        <v>124</v>
      </c>
      <c r="S3496">
        <v>0</v>
      </c>
      <c r="V3496" s="22">
        <v>22343.119999999999</v>
      </c>
    </row>
    <row r="3497" spans="1:22" x14ac:dyDescent="0.3">
      <c r="A3497" t="s">
        <v>5746</v>
      </c>
      <c r="E3497" t="s">
        <v>2061</v>
      </c>
      <c r="H3497" t="s">
        <v>139</v>
      </c>
      <c r="J3497" s="23">
        <v>456009200175</v>
      </c>
      <c r="K3497">
        <v>615</v>
      </c>
      <c r="L3497" t="s">
        <v>5747</v>
      </c>
      <c r="M3497">
        <v>201601</v>
      </c>
      <c r="O3497">
        <v>0</v>
      </c>
      <c r="P3497" t="s">
        <v>88</v>
      </c>
      <c r="Q3497">
        <v>20310</v>
      </c>
      <c r="S3497">
        <v>0</v>
      </c>
      <c r="U3497" t="s">
        <v>132</v>
      </c>
      <c r="V3497" s="22">
        <v>381949.88</v>
      </c>
    </row>
    <row r="3498" spans="1:22" x14ac:dyDescent="0.3">
      <c r="A3498" t="s">
        <v>5746</v>
      </c>
      <c r="E3498" t="s">
        <v>2061</v>
      </c>
      <c r="H3498" t="s">
        <v>139</v>
      </c>
      <c r="J3498" s="23">
        <v>556009200175</v>
      </c>
      <c r="K3498">
        <v>615</v>
      </c>
      <c r="L3498" t="s">
        <v>5748</v>
      </c>
      <c r="M3498">
        <v>201601</v>
      </c>
      <c r="O3498">
        <v>0</v>
      </c>
      <c r="P3498" t="s">
        <v>88</v>
      </c>
      <c r="Q3498" t="s">
        <v>124</v>
      </c>
      <c r="S3498">
        <v>0</v>
      </c>
      <c r="U3498" t="s">
        <v>132</v>
      </c>
      <c r="V3498" s="22">
        <v>94891.42</v>
      </c>
    </row>
    <row r="3499" spans="1:22" x14ac:dyDescent="0.3">
      <c r="A3499" t="s">
        <v>5749</v>
      </c>
      <c r="E3499" t="s">
        <v>2085</v>
      </c>
      <c r="H3499" t="s">
        <v>157</v>
      </c>
      <c r="J3499" s="23">
        <v>456009300038</v>
      </c>
      <c r="K3499">
        <v>615</v>
      </c>
      <c r="L3499" t="s">
        <v>5750</v>
      </c>
      <c r="M3499">
        <v>199109</v>
      </c>
      <c r="O3499">
        <v>0</v>
      </c>
      <c r="P3499" t="s">
        <v>81</v>
      </c>
      <c r="Q3499">
        <v>20310</v>
      </c>
      <c r="S3499">
        <v>1</v>
      </c>
      <c r="U3499" t="s">
        <v>132</v>
      </c>
      <c r="V3499" s="22">
        <v>88545.62</v>
      </c>
    </row>
    <row r="3500" spans="1:22" x14ac:dyDescent="0.3">
      <c r="A3500" t="s">
        <v>5749</v>
      </c>
      <c r="E3500" t="s">
        <v>5751</v>
      </c>
      <c r="H3500" t="s">
        <v>157</v>
      </c>
      <c r="J3500" s="23">
        <v>457005300017</v>
      </c>
      <c r="K3500">
        <v>615</v>
      </c>
      <c r="L3500" t="s">
        <v>5752</v>
      </c>
      <c r="M3500">
        <v>199109</v>
      </c>
      <c r="O3500">
        <v>0</v>
      </c>
      <c r="P3500" t="s">
        <v>81</v>
      </c>
      <c r="Q3500">
        <v>20310</v>
      </c>
      <c r="S3500">
        <v>0</v>
      </c>
      <c r="V3500" s="22">
        <v>5436700.7400000002</v>
      </c>
    </row>
    <row r="3501" spans="1:22" x14ac:dyDescent="0.3">
      <c r="A3501" t="s">
        <v>5749</v>
      </c>
      <c r="E3501" t="s">
        <v>5753</v>
      </c>
      <c r="H3501" t="s">
        <v>157</v>
      </c>
      <c r="J3501" s="23">
        <v>457005300017</v>
      </c>
      <c r="K3501">
        <v>670</v>
      </c>
      <c r="L3501" t="s">
        <v>5754</v>
      </c>
      <c r="M3501">
        <v>199612</v>
      </c>
      <c r="O3501">
        <v>0</v>
      </c>
      <c r="P3501" t="s">
        <v>81</v>
      </c>
      <c r="Q3501">
        <v>20310</v>
      </c>
      <c r="S3501">
        <v>0</v>
      </c>
      <c r="V3501" s="22">
        <v>1132.49</v>
      </c>
    </row>
    <row r="3502" spans="1:22" x14ac:dyDescent="0.3">
      <c r="A3502" t="s">
        <v>5749</v>
      </c>
      <c r="E3502" t="s">
        <v>5755</v>
      </c>
      <c r="H3502" t="s">
        <v>157</v>
      </c>
      <c r="J3502" s="23">
        <v>457005300047</v>
      </c>
      <c r="K3502">
        <v>780</v>
      </c>
      <c r="L3502" t="s">
        <v>5756</v>
      </c>
      <c r="M3502">
        <v>200712</v>
      </c>
      <c r="O3502">
        <v>0</v>
      </c>
      <c r="P3502" t="s">
        <v>81</v>
      </c>
      <c r="Q3502">
        <v>20310</v>
      </c>
      <c r="S3502">
        <v>0</v>
      </c>
      <c r="V3502" s="22">
        <v>44289.27</v>
      </c>
    </row>
    <row r="3503" spans="1:22" x14ac:dyDescent="0.3">
      <c r="A3503" t="s">
        <v>95</v>
      </c>
      <c r="E3503" t="s">
        <v>5757</v>
      </c>
      <c r="H3503" t="s">
        <v>157</v>
      </c>
      <c r="J3503" s="23">
        <v>457008900041</v>
      </c>
      <c r="K3503">
        <v>615</v>
      </c>
      <c r="L3503" t="s">
        <v>5758</v>
      </c>
      <c r="M3503">
        <v>200610</v>
      </c>
      <c r="O3503">
        <v>0</v>
      </c>
      <c r="P3503" t="s">
        <v>81</v>
      </c>
      <c r="Q3503">
        <v>20310</v>
      </c>
      <c r="S3503">
        <v>0</v>
      </c>
      <c r="V3503" s="22">
        <v>1029927.26</v>
      </c>
    </row>
    <row r="3504" spans="1:22" x14ac:dyDescent="0.3">
      <c r="A3504" t="s">
        <v>5759</v>
      </c>
      <c r="E3504" t="s">
        <v>2085</v>
      </c>
      <c r="H3504" t="s">
        <v>157</v>
      </c>
      <c r="J3504" s="23">
        <v>456009300038</v>
      </c>
      <c r="K3504">
        <v>84</v>
      </c>
      <c r="L3504" t="s">
        <v>5760</v>
      </c>
      <c r="M3504">
        <v>199501</v>
      </c>
      <c r="O3504">
        <v>0</v>
      </c>
      <c r="P3504" t="s">
        <v>81</v>
      </c>
      <c r="Q3504">
        <v>20310</v>
      </c>
      <c r="S3504">
        <v>1</v>
      </c>
      <c r="U3504" t="s">
        <v>132</v>
      </c>
      <c r="V3504" s="22">
        <v>580377.30000000005</v>
      </c>
    </row>
    <row r="3505" spans="1:22" x14ac:dyDescent="0.3">
      <c r="A3505" t="s">
        <v>5761</v>
      </c>
      <c r="E3505" t="s">
        <v>2085</v>
      </c>
      <c r="H3505" t="s">
        <v>157</v>
      </c>
      <c r="J3505" s="23">
        <v>456009300038</v>
      </c>
      <c r="K3505">
        <v>270</v>
      </c>
      <c r="L3505" t="s">
        <v>5762</v>
      </c>
      <c r="M3505">
        <v>199501</v>
      </c>
      <c r="O3505">
        <v>0</v>
      </c>
      <c r="P3505" t="s">
        <v>81</v>
      </c>
      <c r="Q3505">
        <v>20310</v>
      </c>
      <c r="S3505">
        <v>1</v>
      </c>
      <c r="U3505" t="s">
        <v>132</v>
      </c>
      <c r="V3505" s="22">
        <v>3526.11</v>
      </c>
    </row>
    <row r="3506" spans="1:22" x14ac:dyDescent="0.3">
      <c r="A3506" t="s">
        <v>5763</v>
      </c>
      <c r="E3506" t="s">
        <v>2085</v>
      </c>
      <c r="H3506" t="s">
        <v>157</v>
      </c>
      <c r="J3506" s="23">
        <v>456009300038</v>
      </c>
      <c r="K3506">
        <v>790</v>
      </c>
      <c r="L3506" t="s">
        <v>5764</v>
      </c>
      <c r="M3506">
        <v>199501</v>
      </c>
      <c r="O3506">
        <v>0</v>
      </c>
      <c r="P3506" t="s">
        <v>81</v>
      </c>
      <c r="Q3506">
        <v>20310</v>
      </c>
      <c r="S3506">
        <v>1</v>
      </c>
      <c r="U3506" t="s">
        <v>132</v>
      </c>
      <c r="V3506" s="22">
        <v>29242.78</v>
      </c>
    </row>
    <row r="3507" spans="1:22" x14ac:dyDescent="0.3">
      <c r="A3507" t="s">
        <v>5765</v>
      </c>
      <c r="E3507" t="s">
        <v>5766</v>
      </c>
      <c r="H3507" t="s">
        <v>157</v>
      </c>
      <c r="J3507" s="23">
        <v>456002500077</v>
      </c>
      <c r="K3507">
        <v>615</v>
      </c>
      <c r="L3507" t="s">
        <v>5767</v>
      </c>
      <c r="M3507">
        <v>200911</v>
      </c>
      <c r="O3507">
        <v>0</v>
      </c>
      <c r="P3507" t="s">
        <v>81</v>
      </c>
      <c r="Q3507">
        <v>20310</v>
      </c>
      <c r="S3507">
        <v>0</v>
      </c>
      <c r="U3507" t="s">
        <v>132</v>
      </c>
      <c r="V3507" s="22">
        <v>6817.6</v>
      </c>
    </row>
    <row r="3508" spans="1:22" x14ac:dyDescent="0.3">
      <c r="A3508" t="s">
        <v>5768</v>
      </c>
      <c r="E3508" t="s">
        <v>1032</v>
      </c>
      <c r="H3508" t="s">
        <v>127</v>
      </c>
      <c r="J3508" s="23">
        <v>452008400264</v>
      </c>
      <c r="K3508">
        <v>763</v>
      </c>
      <c r="L3508" t="s">
        <v>5769</v>
      </c>
      <c r="M3508">
        <v>198603</v>
      </c>
      <c r="O3508">
        <v>0</v>
      </c>
      <c r="P3508" t="s">
        <v>81</v>
      </c>
      <c r="Q3508">
        <v>20310</v>
      </c>
      <c r="S3508">
        <v>0</v>
      </c>
      <c r="V3508" s="22">
        <v>118019.81</v>
      </c>
    </row>
    <row r="3509" spans="1:22" x14ac:dyDescent="0.3">
      <c r="A3509" t="s">
        <v>5770</v>
      </c>
      <c r="E3509" t="s">
        <v>4771</v>
      </c>
      <c r="H3509" t="s">
        <v>120</v>
      </c>
      <c r="J3509" s="23">
        <v>457905500084</v>
      </c>
      <c r="K3509">
        <v>721</v>
      </c>
      <c r="L3509" t="s">
        <v>5771</v>
      </c>
      <c r="M3509">
        <v>201108</v>
      </c>
      <c r="O3509">
        <v>0</v>
      </c>
      <c r="P3509" t="s">
        <v>47</v>
      </c>
      <c r="Q3509">
        <v>20310</v>
      </c>
      <c r="S3509">
        <v>0</v>
      </c>
      <c r="V3509" s="22">
        <v>-74396.19</v>
      </c>
    </row>
    <row r="3510" spans="1:22" x14ac:dyDescent="0.3">
      <c r="A3510" t="s">
        <v>5770</v>
      </c>
      <c r="E3510" t="s">
        <v>4771</v>
      </c>
      <c r="H3510" t="s">
        <v>120</v>
      </c>
      <c r="J3510" s="23">
        <v>557905500084</v>
      </c>
      <c r="K3510">
        <v>721</v>
      </c>
      <c r="L3510" t="s">
        <v>5772</v>
      </c>
      <c r="M3510">
        <v>201108</v>
      </c>
      <c r="O3510">
        <v>0</v>
      </c>
      <c r="P3510" t="s">
        <v>47</v>
      </c>
      <c r="Q3510" t="s">
        <v>124</v>
      </c>
      <c r="S3510">
        <v>0</v>
      </c>
      <c r="V3510" s="22">
        <v>-44943.22</v>
      </c>
    </row>
    <row r="3511" spans="1:22" x14ac:dyDescent="0.3">
      <c r="A3511" t="s">
        <v>5773</v>
      </c>
      <c r="E3511" t="s">
        <v>4771</v>
      </c>
      <c r="H3511" t="s">
        <v>120</v>
      </c>
      <c r="J3511" s="23">
        <v>457905500084</v>
      </c>
      <c r="K3511">
        <v>615</v>
      </c>
      <c r="L3511" t="s">
        <v>5774</v>
      </c>
      <c r="M3511">
        <v>201108</v>
      </c>
      <c r="O3511">
        <v>0</v>
      </c>
      <c r="P3511" t="s">
        <v>47</v>
      </c>
      <c r="Q3511">
        <v>20310</v>
      </c>
      <c r="S3511">
        <v>0</v>
      </c>
      <c r="V3511" s="22">
        <v>-388868.35</v>
      </c>
    </row>
    <row r="3512" spans="1:22" x14ac:dyDescent="0.3">
      <c r="A3512" t="s">
        <v>5773</v>
      </c>
      <c r="E3512" t="s">
        <v>4771</v>
      </c>
      <c r="H3512" t="s">
        <v>120</v>
      </c>
      <c r="J3512" s="23">
        <v>557905500084</v>
      </c>
      <c r="K3512">
        <v>615</v>
      </c>
      <c r="L3512" t="s">
        <v>5775</v>
      </c>
      <c r="M3512">
        <v>201108</v>
      </c>
      <c r="O3512">
        <v>0</v>
      </c>
      <c r="P3512" t="s">
        <v>47</v>
      </c>
      <c r="Q3512" t="s">
        <v>124</v>
      </c>
      <c r="S3512">
        <v>0</v>
      </c>
      <c r="V3512" s="22">
        <v>-234917.9</v>
      </c>
    </row>
    <row r="3513" spans="1:22" x14ac:dyDescent="0.3">
      <c r="A3513" t="s">
        <v>5776</v>
      </c>
      <c r="E3513" t="s">
        <v>4771</v>
      </c>
      <c r="H3513" t="s">
        <v>120</v>
      </c>
      <c r="J3513" s="23">
        <v>457005500084</v>
      </c>
      <c r="K3513">
        <v>721</v>
      </c>
      <c r="L3513" t="s">
        <v>5777</v>
      </c>
      <c r="M3513">
        <v>201108</v>
      </c>
      <c r="O3513">
        <v>0</v>
      </c>
      <c r="P3513" t="s">
        <v>47</v>
      </c>
      <c r="Q3513">
        <v>20310</v>
      </c>
      <c r="S3513">
        <v>0</v>
      </c>
      <c r="V3513" s="22">
        <v>74396.19</v>
      </c>
    </row>
    <row r="3514" spans="1:22" x14ac:dyDescent="0.3">
      <c r="A3514" t="s">
        <v>5776</v>
      </c>
      <c r="E3514" t="s">
        <v>4771</v>
      </c>
      <c r="H3514" t="s">
        <v>120</v>
      </c>
      <c r="J3514" s="23">
        <v>557005500084</v>
      </c>
      <c r="K3514">
        <v>721</v>
      </c>
      <c r="L3514" t="s">
        <v>5778</v>
      </c>
      <c r="M3514">
        <v>201108</v>
      </c>
      <c r="O3514">
        <v>0</v>
      </c>
      <c r="P3514" t="s">
        <v>47</v>
      </c>
      <c r="Q3514" t="s">
        <v>124</v>
      </c>
      <c r="S3514">
        <v>0</v>
      </c>
      <c r="V3514" s="22">
        <v>44943.22</v>
      </c>
    </row>
    <row r="3515" spans="1:22" x14ac:dyDescent="0.3">
      <c r="A3515" t="s">
        <v>5779</v>
      </c>
      <c r="E3515" t="s">
        <v>4771</v>
      </c>
      <c r="H3515" t="s">
        <v>120</v>
      </c>
      <c r="J3515" s="23">
        <v>457005500084</v>
      </c>
      <c r="K3515">
        <v>615</v>
      </c>
      <c r="L3515" t="s">
        <v>5780</v>
      </c>
      <c r="M3515">
        <v>201108</v>
      </c>
      <c r="O3515">
        <v>0</v>
      </c>
      <c r="P3515" t="s">
        <v>47</v>
      </c>
      <c r="Q3515">
        <v>20310</v>
      </c>
      <c r="S3515">
        <v>0</v>
      </c>
      <c r="V3515" s="22">
        <v>388868.35</v>
      </c>
    </row>
    <row r="3516" spans="1:22" x14ac:dyDescent="0.3">
      <c r="A3516" t="s">
        <v>5779</v>
      </c>
      <c r="E3516" t="s">
        <v>4771</v>
      </c>
      <c r="H3516" t="s">
        <v>120</v>
      </c>
      <c r="J3516" s="23">
        <v>557005500084</v>
      </c>
      <c r="K3516">
        <v>615</v>
      </c>
      <c r="L3516" t="s">
        <v>5781</v>
      </c>
      <c r="M3516">
        <v>201108</v>
      </c>
      <c r="O3516">
        <v>0</v>
      </c>
      <c r="P3516" t="s">
        <v>47</v>
      </c>
      <c r="Q3516" t="s">
        <v>124</v>
      </c>
      <c r="S3516">
        <v>0</v>
      </c>
      <c r="V3516" s="22">
        <v>234917.9</v>
      </c>
    </row>
    <row r="3517" spans="1:22" x14ac:dyDescent="0.3">
      <c r="A3517" t="s">
        <v>5782</v>
      </c>
      <c r="E3517" t="s">
        <v>5783</v>
      </c>
      <c r="J3517" s="23">
        <v>458005800001</v>
      </c>
      <c r="K3517">
        <v>1075</v>
      </c>
      <c r="L3517" t="s">
        <v>5784</v>
      </c>
      <c r="M3517">
        <v>197503</v>
      </c>
      <c r="O3517">
        <v>0</v>
      </c>
      <c r="P3517" t="s">
        <v>50</v>
      </c>
      <c r="Q3517">
        <v>20310</v>
      </c>
      <c r="S3517" s="101">
        <v>101600</v>
      </c>
      <c r="U3517" t="s">
        <v>317</v>
      </c>
      <c r="V3517" s="22">
        <v>1140285.76</v>
      </c>
    </row>
    <row r="3518" spans="1:22" x14ac:dyDescent="0.3">
      <c r="A3518" t="s">
        <v>5782</v>
      </c>
      <c r="E3518" t="s">
        <v>5785</v>
      </c>
      <c r="J3518" s="23">
        <v>558005800001</v>
      </c>
      <c r="K3518">
        <v>1075</v>
      </c>
      <c r="L3518" t="s">
        <v>5786</v>
      </c>
      <c r="M3518">
        <v>197503</v>
      </c>
      <c r="O3518">
        <v>0</v>
      </c>
      <c r="P3518" t="s">
        <v>50</v>
      </c>
      <c r="Q3518" t="s">
        <v>124</v>
      </c>
      <c r="S3518" s="101">
        <v>101600</v>
      </c>
      <c r="U3518" t="s">
        <v>317</v>
      </c>
      <c r="V3518" s="22">
        <v>688846.49</v>
      </c>
    </row>
    <row r="3519" spans="1:22" x14ac:dyDescent="0.3">
      <c r="A3519" t="s">
        <v>5787</v>
      </c>
      <c r="E3519" t="s">
        <v>607</v>
      </c>
      <c r="H3519" t="s">
        <v>5256</v>
      </c>
      <c r="J3519" s="23">
        <v>457005800071</v>
      </c>
      <c r="K3519">
        <v>780</v>
      </c>
      <c r="L3519" t="s">
        <v>5788</v>
      </c>
      <c r="M3519">
        <v>201011</v>
      </c>
      <c r="O3519">
        <v>0</v>
      </c>
      <c r="P3519" t="s">
        <v>50</v>
      </c>
      <c r="Q3519">
        <v>20310</v>
      </c>
      <c r="S3519">
        <v>0</v>
      </c>
      <c r="V3519" s="22">
        <v>21054.16</v>
      </c>
    </row>
    <row r="3520" spans="1:22" x14ac:dyDescent="0.3">
      <c r="A3520" t="s">
        <v>5787</v>
      </c>
      <c r="E3520" t="s">
        <v>607</v>
      </c>
      <c r="H3520" t="s">
        <v>5256</v>
      </c>
      <c r="J3520" s="23">
        <v>557005800071</v>
      </c>
      <c r="K3520">
        <v>780</v>
      </c>
      <c r="L3520" t="s">
        <v>5789</v>
      </c>
      <c r="M3520">
        <v>201011</v>
      </c>
      <c r="O3520">
        <v>0</v>
      </c>
      <c r="P3520" t="s">
        <v>50</v>
      </c>
      <c r="Q3520" t="s">
        <v>124</v>
      </c>
      <c r="S3520">
        <v>0</v>
      </c>
      <c r="V3520" s="22">
        <v>12718.96</v>
      </c>
    </row>
    <row r="3521" spans="1:22" x14ac:dyDescent="0.3">
      <c r="A3521" t="s">
        <v>5790</v>
      </c>
      <c r="E3521" t="s">
        <v>5402</v>
      </c>
      <c r="H3521" t="s">
        <v>5256</v>
      </c>
      <c r="J3521" s="23">
        <v>453005800652</v>
      </c>
      <c r="K3521">
        <v>910</v>
      </c>
      <c r="L3521" t="s">
        <v>5791</v>
      </c>
      <c r="M3521">
        <v>201808</v>
      </c>
      <c r="O3521">
        <v>0</v>
      </c>
      <c r="P3521" t="s">
        <v>50</v>
      </c>
      <c r="Q3521">
        <v>20310</v>
      </c>
      <c r="S3521">
        <v>0</v>
      </c>
      <c r="V3521" s="22">
        <v>610208.23</v>
      </c>
    </row>
    <row r="3522" spans="1:22" x14ac:dyDescent="0.3">
      <c r="A3522" t="s">
        <v>5790</v>
      </c>
      <c r="E3522" t="s">
        <v>5402</v>
      </c>
      <c r="H3522" t="s">
        <v>5256</v>
      </c>
      <c r="J3522" s="23">
        <v>553005800652</v>
      </c>
      <c r="K3522">
        <v>910</v>
      </c>
      <c r="L3522" t="s">
        <v>5792</v>
      </c>
      <c r="M3522">
        <v>201808</v>
      </c>
      <c r="O3522">
        <v>0</v>
      </c>
      <c r="P3522" t="s">
        <v>50</v>
      </c>
      <c r="Q3522" t="s">
        <v>124</v>
      </c>
      <c r="S3522">
        <v>0</v>
      </c>
      <c r="V3522" s="22">
        <v>369905.87</v>
      </c>
    </row>
    <row r="3523" spans="1:22" x14ac:dyDescent="0.3">
      <c r="A3523" t="s">
        <v>5793</v>
      </c>
      <c r="E3523" t="s">
        <v>607</v>
      </c>
      <c r="H3523" t="s">
        <v>5256</v>
      </c>
      <c r="J3523" s="23">
        <v>455005801000</v>
      </c>
      <c r="K3523">
        <v>1076</v>
      </c>
      <c r="L3523" t="s">
        <v>5794</v>
      </c>
      <c r="M3523">
        <v>197509</v>
      </c>
      <c r="O3523">
        <v>0</v>
      </c>
      <c r="P3523" t="s">
        <v>50</v>
      </c>
      <c r="Q3523">
        <v>20310</v>
      </c>
      <c r="S3523">
        <v>752</v>
      </c>
      <c r="U3523" t="s">
        <v>159</v>
      </c>
      <c r="V3523" s="22">
        <v>38865.660000000003</v>
      </c>
    </row>
    <row r="3524" spans="1:22" x14ac:dyDescent="0.3">
      <c r="A3524" t="s">
        <v>5793</v>
      </c>
      <c r="E3524" t="s">
        <v>607</v>
      </c>
      <c r="H3524" t="s">
        <v>5256</v>
      </c>
      <c r="J3524" s="23">
        <v>555005801000</v>
      </c>
      <c r="K3524">
        <v>1076</v>
      </c>
      <c r="L3524" t="s">
        <v>5795</v>
      </c>
      <c r="M3524">
        <v>197509</v>
      </c>
      <c r="O3524">
        <v>0</v>
      </c>
      <c r="P3524" t="s">
        <v>50</v>
      </c>
      <c r="Q3524" t="s">
        <v>124</v>
      </c>
      <c r="S3524">
        <v>752</v>
      </c>
      <c r="U3524" t="s">
        <v>159</v>
      </c>
      <c r="V3524" s="22">
        <v>23481</v>
      </c>
    </row>
    <row r="3525" spans="1:22" x14ac:dyDescent="0.3">
      <c r="A3525" t="s">
        <v>5796</v>
      </c>
      <c r="E3525" t="s">
        <v>607</v>
      </c>
      <c r="H3525" t="s">
        <v>5256</v>
      </c>
      <c r="J3525" s="23">
        <v>455005801200</v>
      </c>
      <c r="K3525">
        <v>1076</v>
      </c>
      <c r="L3525" t="s">
        <v>5797</v>
      </c>
      <c r="M3525">
        <v>197509</v>
      </c>
      <c r="O3525">
        <v>0</v>
      </c>
      <c r="P3525" t="s">
        <v>50</v>
      </c>
      <c r="Q3525">
        <v>20310</v>
      </c>
      <c r="S3525">
        <v>124</v>
      </c>
      <c r="U3525" t="s">
        <v>159</v>
      </c>
      <c r="V3525" s="22">
        <v>6948.66</v>
      </c>
    </row>
    <row r="3526" spans="1:22" x14ac:dyDescent="0.3">
      <c r="A3526" t="s">
        <v>5796</v>
      </c>
      <c r="E3526" t="s">
        <v>607</v>
      </c>
      <c r="H3526" t="s">
        <v>5256</v>
      </c>
      <c r="J3526" s="23">
        <v>455005801200</v>
      </c>
      <c r="K3526">
        <v>2017</v>
      </c>
      <c r="L3526" t="s">
        <v>5798</v>
      </c>
      <c r="M3526">
        <v>201712</v>
      </c>
      <c r="O3526">
        <v>0</v>
      </c>
      <c r="P3526" t="s">
        <v>50</v>
      </c>
      <c r="Q3526">
        <v>20310</v>
      </c>
      <c r="S3526">
        <v>0</v>
      </c>
      <c r="U3526" t="s">
        <v>159</v>
      </c>
      <c r="V3526" s="22">
        <v>293872.06</v>
      </c>
    </row>
    <row r="3527" spans="1:22" x14ac:dyDescent="0.3">
      <c r="A3527" t="s">
        <v>5796</v>
      </c>
      <c r="E3527" t="s">
        <v>607</v>
      </c>
      <c r="H3527" t="s">
        <v>5256</v>
      </c>
      <c r="J3527" s="23">
        <v>555005801200</v>
      </c>
      <c r="K3527">
        <v>1076</v>
      </c>
      <c r="L3527" t="s">
        <v>5799</v>
      </c>
      <c r="M3527">
        <v>197509</v>
      </c>
      <c r="O3527">
        <v>0</v>
      </c>
      <c r="P3527" t="s">
        <v>50</v>
      </c>
      <c r="Q3527" t="s">
        <v>124</v>
      </c>
      <c r="S3527">
        <v>124</v>
      </c>
      <c r="U3527" t="s">
        <v>159</v>
      </c>
      <c r="V3527" s="22">
        <v>4198</v>
      </c>
    </row>
    <row r="3528" spans="1:22" x14ac:dyDescent="0.3">
      <c r="A3528" t="s">
        <v>5796</v>
      </c>
      <c r="E3528" t="s">
        <v>607</v>
      </c>
      <c r="H3528" t="s">
        <v>5256</v>
      </c>
      <c r="J3528" s="23">
        <v>555005801200</v>
      </c>
      <c r="K3528">
        <v>2017</v>
      </c>
      <c r="L3528" t="s">
        <v>5800</v>
      </c>
      <c r="M3528">
        <v>201712</v>
      </c>
      <c r="O3528">
        <v>0</v>
      </c>
      <c r="P3528" t="s">
        <v>50</v>
      </c>
      <c r="Q3528" t="s">
        <v>124</v>
      </c>
      <c r="S3528">
        <v>0</v>
      </c>
      <c r="U3528" t="s">
        <v>159</v>
      </c>
      <c r="V3528" s="22">
        <v>178001.83</v>
      </c>
    </row>
    <row r="3529" spans="1:22" x14ac:dyDescent="0.3">
      <c r="A3529" t="s">
        <v>5801</v>
      </c>
      <c r="E3529" t="s">
        <v>607</v>
      </c>
      <c r="H3529" t="s">
        <v>5256</v>
      </c>
      <c r="J3529" s="23">
        <v>455005802000</v>
      </c>
      <c r="K3529">
        <v>1076</v>
      </c>
      <c r="L3529" t="s">
        <v>5802</v>
      </c>
      <c r="M3529">
        <v>197509</v>
      </c>
      <c r="O3529">
        <v>0</v>
      </c>
      <c r="P3529" t="s">
        <v>50</v>
      </c>
      <c r="Q3529">
        <v>20310</v>
      </c>
      <c r="S3529" s="101">
        <v>2464</v>
      </c>
      <c r="U3529" t="s">
        <v>159</v>
      </c>
      <c r="V3529" s="22">
        <v>535045.81000000006</v>
      </c>
    </row>
    <row r="3530" spans="1:22" x14ac:dyDescent="0.3">
      <c r="A3530" t="s">
        <v>5801</v>
      </c>
      <c r="E3530" t="s">
        <v>607</v>
      </c>
      <c r="H3530" t="s">
        <v>5256</v>
      </c>
      <c r="J3530" s="23">
        <v>455005802000</v>
      </c>
      <c r="K3530">
        <v>1996</v>
      </c>
      <c r="L3530" t="s">
        <v>5803</v>
      </c>
      <c r="M3530">
        <v>199612</v>
      </c>
      <c r="O3530">
        <v>201808</v>
      </c>
      <c r="P3530" t="s">
        <v>50</v>
      </c>
      <c r="Q3530">
        <v>20310</v>
      </c>
      <c r="S3530">
        <v>0</v>
      </c>
      <c r="U3530" t="s">
        <v>159</v>
      </c>
      <c r="V3530">
        <v>0</v>
      </c>
    </row>
    <row r="3531" spans="1:22" x14ac:dyDescent="0.3">
      <c r="A3531" t="s">
        <v>5801</v>
      </c>
      <c r="E3531" t="s">
        <v>607</v>
      </c>
      <c r="H3531" t="s">
        <v>5256</v>
      </c>
      <c r="J3531" s="23">
        <v>455005802000</v>
      </c>
      <c r="K3531">
        <v>2013</v>
      </c>
      <c r="L3531" t="s">
        <v>5804</v>
      </c>
      <c r="M3531">
        <v>201310</v>
      </c>
      <c r="O3531">
        <v>201808</v>
      </c>
      <c r="P3531" t="s">
        <v>50</v>
      </c>
      <c r="Q3531">
        <v>20310</v>
      </c>
      <c r="S3531">
        <v>0</v>
      </c>
      <c r="U3531" t="s">
        <v>159</v>
      </c>
      <c r="V3531">
        <v>0</v>
      </c>
    </row>
    <row r="3532" spans="1:22" x14ac:dyDescent="0.3">
      <c r="A3532" t="s">
        <v>5801</v>
      </c>
      <c r="E3532" t="s">
        <v>607</v>
      </c>
      <c r="H3532" t="s">
        <v>5256</v>
      </c>
      <c r="J3532" s="23">
        <v>455005802000</v>
      </c>
      <c r="K3532">
        <v>2014</v>
      </c>
      <c r="L3532" t="s">
        <v>5805</v>
      </c>
      <c r="M3532">
        <v>201406</v>
      </c>
      <c r="O3532">
        <v>0</v>
      </c>
      <c r="P3532" t="s">
        <v>50</v>
      </c>
      <c r="Q3532">
        <v>20310</v>
      </c>
      <c r="S3532">
        <v>24</v>
      </c>
      <c r="U3532" t="s">
        <v>159</v>
      </c>
      <c r="V3532" s="22">
        <v>18997.25</v>
      </c>
    </row>
    <row r="3533" spans="1:22" x14ac:dyDescent="0.3">
      <c r="A3533" t="s">
        <v>5801</v>
      </c>
      <c r="E3533" t="s">
        <v>607</v>
      </c>
      <c r="H3533" t="s">
        <v>5256</v>
      </c>
      <c r="J3533" s="23">
        <v>455005802000</v>
      </c>
      <c r="K3533">
        <v>2017</v>
      </c>
      <c r="L3533" t="s">
        <v>5806</v>
      </c>
      <c r="M3533">
        <v>201712</v>
      </c>
      <c r="O3533">
        <v>0</v>
      </c>
      <c r="P3533" t="s">
        <v>50</v>
      </c>
      <c r="Q3533">
        <v>20310</v>
      </c>
      <c r="S3533">
        <v>0</v>
      </c>
      <c r="U3533" t="s">
        <v>159</v>
      </c>
      <c r="V3533" s="22">
        <v>30800.720000000001</v>
      </c>
    </row>
    <row r="3534" spans="1:22" x14ac:dyDescent="0.3">
      <c r="A3534" t="s">
        <v>5801</v>
      </c>
      <c r="E3534" t="s">
        <v>607</v>
      </c>
      <c r="H3534" t="s">
        <v>5256</v>
      </c>
      <c r="J3534" s="23">
        <v>555005802000</v>
      </c>
      <c r="K3534">
        <v>1076</v>
      </c>
      <c r="L3534" t="s">
        <v>5807</v>
      </c>
      <c r="M3534">
        <v>197509</v>
      </c>
      <c r="O3534">
        <v>0</v>
      </c>
      <c r="P3534" t="s">
        <v>50</v>
      </c>
      <c r="Q3534" t="s">
        <v>124</v>
      </c>
      <c r="S3534" s="101">
        <v>2464</v>
      </c>
      <c r="U3534" t="s">
        <v>159</v>
      </c>
      <c r="V3534" s="22">
        <v>323240.7</v>
      </c>
    </row>
    <row r="3535" spans="1:22" x14ac:dyDescent="0.3">
      <c r="A3535" t="s">
        <v>5801</v>
      </c>
      <c r="E3535" t="s">
        <v>607</v>
      </c>
      <c r="H3535" t="s">
        <v>5256</v>
      </c>
      <c r="J3535" s="23">
        <v>555005802000</v>
      </c>
      <c r="K3535">
        <v>1996</v>
      </c>
      <c r="L3535" t="s">
        <v>5808</v>
      </c>
      <c r="M3535">
        <v>199612</v>
      </c>
      <c r="O3535">
        <v>201808</v>
      </c>
      <c r="P3535" t="s">
        <v>50</v>
      </c>
      <c r="Q3535" t="s">
        <v>124</v>
      </c>
      <c r="S3535">
        <v>0</v>
      </c>
      <c r="U3535" t="s">
        <v>159</v>
      </c>
      <c r="V3535">
        <v>0</v>
      </c>
    </row>
    <row r="3536" spans="1:22" x14ac:dyDescent="0.3">
      <c r="A3536" t="s">
        <v>5801</v>
      </c>
      <c r="E3536" t="s">
        <v>607</v>
      </c>
      <c r="H3536" t="s">
        <v>5256</v>
      </c>
      <c r="J3536" s="23">
        <v>555005802000</v>
      </c>
      <c r="K3536">
        <v>2013</v>
      </c>
      <c r="L3536" t="s">
        <v>5809</v>
      </c>
      <c r="M3536">
        <v>201310</v>
      </c>
      <c r="O3536">
        <v>201808</v>
      </c>
      <c r="P3536" t="s">
        <v>50</v>
      </c>
      <c r="Q3536" t="s">
        <v>124</v>
      </c>
      <c r="S3536">
        <v>0</v>
      </c>
      <c r="U3536" t="s">
        <v>159</v>
      </c>
      <c r="V3536">
        <v>0</v>
      </c>
    </row>
    <row r="3537" spans="1:22" x14ac:dyDescent="0.3">
      <c r="A3537" t="s">
        <v>5801</v>
      </c>
      <c r="E3537" t="s">
        <v>607</v>
      </c>
      <c r="H3537" t="s">
        <v>5256</v>
      </c>
      <c r="J3537" s="23">
        <v>555005802000</v>
      </c>
      <c r="K3537">
        <v>2014</v>
      </c>
      <c r="L3537" t="s">
        <v>5810</v>
      </c>
      <c r="M3537">
        <v>201406</v>
      </c>
      <c r="O3537">
        <v>0</v>
      </c>
      <c r="P3537" t="s">
        <v>50</v>
      </c>
      <c r="Q3537" t="s">
        <v>124</v>
      </c>
      <c r="S3537">
        <v>24</v>
      </c>
      <c r="U3537" t="s">
        <v>159</v>
      </c>
      <c r="V3537" s="22">
        <v>11476.37</v>
      </c>
    </row>
    <row r="3538" spans="1:22" x14ac:dyDescent="0.3">
      <c r="A3538" t="s">
        <v>5801</v>
      </c>
      <c r="E3538" t="s">
        <v>607</v>
      </c>
      <c r="H3538" t="s">
        <v>5256</v>
      </c>
      <c r="J3538" s="23">
        <v>555005802000</v>
      </c>
      <c r="K3538">
        <v>2017</v>
      </c>
      <c r="L3538" t="s">
        <v>5811</v>
      </c>
      <c r="M3538">
        <v>201712</v>
      </c>
      <c r="O3538">
        <v>0</v>
      </c>
      <c r="P3538" t="s">
        <v>50</v>
      </c>
      <c r="Q3538" t="s">
        <v>124</v>
      </c>
      <c r="S3538">
        <v>0</v>
      </c>
      <c r="U3538" t="s">
        <v>159</v>
      </c>
      <c r="V3538" s="22">
        <v>25599.360000000001</v>
      </c>
    </row>
    <row r="3539" spans="1:22" x14ac:dyDescent="0.3">
      <c r="A3539" t="s">
        <v>5812</v>
      </c>
      <c r="E3539" t="s">
        <v>607</v>
      </c>
      <c r="H3539" t="s">
        <v>5256</v>
      </c>
      <c r="J3539" s="23">
        <v>455005802400</v>
      </c>
      <c r="K3539">
        <v>1076</v>
      </c>
      <c r="L3539" t="s">
        <v>5813</v>
      </c>
      <c r="M3539">
        <v>197509</v>
      </c>
      <c r="O3539">
        <v>0</v>
      </c>
      <c r="P3539" t="s">
        <v>50</v>
      </c>
      <c r="Q3539">
        <v>20310</v>
      </c>
      <c r="S3539">
        <v>789</v>
      </c>
      <c r="U3539" t="s">
        <v>159</v>
      </c>
      <c r="V3539" s="22">
        <v>78961.039999999994</v>
      </c>
    </row>
    <row r="3540" spans="1:22" x14ac:dyDescent="0.3">
      <c r="A3540" t="s">
        <v>5812</v>
      </c>
      <c r="E3540" t="s">
        <v>607</v>
      </c>
      <c r="H3540" t="s">
        <v>5256</v>
      </c>
      <c r="J3540" s="23">
        <v>455005802400</v>
      </c>
      <c r="K3540">
        <v>2006</v>
      </c>
      <c r="L3540" t="s">
        <v>5814</v>
      </c>
      <c r="M3540">
        <v>200610</v>
      </c>
      <c r="O3540">
        <v>0</v>
      </c>
      <c r="P3540" t="s">
        <v>50</v>
      </c>
      <c r="Q3540">
        <v>20310</v>
      </c>
      <c r="S3540">
        <v>41</v>
      </c>
      <c r="U3540" t="s">
        <v>159</v>
      </c>
      <c r="V3540" s="22">
        <v>135360.07</v>
      </c>
    </row>
    <row r="3541" spans="1:22" x14ac:dyDescent="0.3">
      <c r="A3541" t="s">
        <v>5812</v>
      </c>
      <c r="E3541" t="s">
        <v>607</v>
      </c>
      <c r="H3541" t="s">
        <v>5256</v>
      </c>
      <c r="J3541" s="23">
        <v>455005802400</v>
      </c>
      <c r="K3541">
        <v>2013</v>
      </c>
      <c r="L3541" t="s">
        <v>5815</v>
      </c>
      <c r="M3541">
        <v>201310</v>
      </c>
      <c r="O3541">
        <v>201808</v>
      </c>
      <c r="P3541" t="s">
        <v>50</v>
      </c>
      <c r="Q3541">
        <v>20310</v>
      </c>
      <c r="S3541">
        <v>0</v>
      </c>
      <c r="U3541" t="s">
        <v>159</v>
      </c>
      <c r="V3541">
        <v>0</v>
      </c>
    </row>
    <row r="3542" spans="1:22" x14ac:dyDescent="0.3">
      <c r="A3542" t="s">
        <v>5812</v>
      </c>
      <c r="E3542" t="s">
        <v>607</v>
      </c>
      <c r="H3542" t="s">
        <v>5256</v>
      </c>
      <c r="J3542" s="23">
        <v>555005802400</v>
      </c>
      <c r="K3542">
        <v>1076</v>
      </c>
      <c r="L3542" t="s">
        <v>5816</v>
      </c>
      <c r="M3542">
        <v>197509</v>
      </c>
      <c r="O3542">
        <v>0</v>
      </c>
      <c r="P3542" t="s">
        <v>50</v>
      </c>
      <c r="Q3542" t="s">
        <v>124</v>
      </c>
      <c r="S3542">
        <v>789</v>
      </c>
      <c r="U3542" t="s">
        <v>159</v>
      </c>
      <c r="V3542" s="22">
        <v>47704.52</v>
      </c>
    </row>
    <row r="3543" spans="1:22" x14ac:dyDescent="0.3">
      <c r="A3543" t="s">
        <v>5812</v>
      </c>
      <c r="E3543" t="s">
        <v>607</v>
      </c>
      <c r="H3543" t="s">
        <v>5256</v>
      </c>
      <c r="J3543" s="23">
        <v>555005802400</v>
      </c>
      <c r="K3543">
        <v>2006</v>
      </c>
      <c r="L3543" t="s">
        <v>5817</v>
      </c>
      <c r="M3543">
        <v>200610</v>
      </c>
      <c r="O3543">
        <v>0</v>
      </c>
      <c r="P3543" t="s">
        <v>50</v>
      </c>
      <c r="Q3543" t="s">
        <v>124</v>
      </c>
      <c r="S3543">
        <v>41</v>
      </c>
      <c r="U3543" t="s">
        <v>159</v>
      </c>
      <c r="V3543" s="22">
        <v>81778</v>
      </c>
    </row>
    <row r="3544" spans="1:22" x14ac:dyDescent="0.3">
      <c r="A3544" t="s">
        <v>5812</v>
      </c>
      <c r="E3544" t="s">
        <v>607</v>
      </c>
      <c r="H3544" t="s">
        <v>5256</v>
      </c>
      <c r="J3544" s="23">
        <v>555005802400</v>
      </c>
      <c r="K3544">
        <v>2013</v>
      </c>
      <c r="L3544" t="s">
        <v>5818</v>
      </c>
      <c r="M3544">
        <v>201310</v>
      </c>
      <c r="O3544">
        <v>201808</v>
      </c>
      <c r="P3544" t="s">
        <v>50</v>
      </c>
      <c r="Q3544" t="s">
        <v>124</v>
      </c>
      <c r="S3544">
        <v>0</v>
      </c>
      <c r="U3544" t="s">
        <v>159</v>
      </c>
      <c r="V3544">
        <v>0</v>
      </c>
    </row>
    <row r="3545" spans="1:22" x14ac:dyDescent="0.3">
      <c r="A3545" t="s">
        <v>5819</v>
      </c>
      <c r="E3545" t="s">
        <v>607</v>
      </c>
      <c r="H3545" t="s">
        <v>5256</v>
      </c>
      <c r="J3545" s="23">
        <v>455005800800</v>
      </c>
      <c r="K3545">
        <v>1076</v>
      </c>
      <c r="L3545" t="s">
        <v>5820</v>
      </c>
      <c r="M3545">
        <v>197509</v>
      </c>
      <c r="O3545">
        <v>0</v>
      </c>
      <c r="P3545" t="s">
        <v>50</v>
      </c>
      <c r="Q3545">
        <v>20310</v>
      </c>
      <c r="S3545">
        <v>95</v>
      </c>
      <c r="U3545" t="s">
        <v>159</v>
      </c>
      <c r="V3545" s="22">
        <v>15471.29</v>
      </c>
    </row>
    <row r="3546" spans="1:22" x14ac:dyDescent="0.3">
      <c r="A3546" t="s">
        <v>5819</v>
      </c>
      <c r="E3546" t="s">
        <v>607</v>
      </c>
      <c r="H3546" t="s">
        <v>5256</v>
      </c>
      <c r="J3546" s="23">
        <v>455005800800</v>
      </c>
      <c r="K3546">
        <v>1083</v>
      </c>
      <c r="L3546" t="s">
        <v>5821</v>
      </c>
      <c r="M3546">
        <v>198209</v>
      </c>
      <c r="O3546">
        <v>0</v>
      </c>
      <c r="P3546" t="s">
        <v>50</v>
      </c>
      <c r="Q3546">
        <v>20310</v>
      </c>
      <c r="S3546">
        <v>532</v>
      </c>
      <c r="U3546" t="s">
        <v>159</v>
      </c>
      <c r="V3546" s="22">
        <v>60980.62</v>
      </c>
    </row>
    <row r="3547" spans="1:22" x14ac:dyDescent="0.3">
      <c r="A3547" t="s">
        <v>5819</v>
      </c>
      <c r="E3547" t="s">
        <v>607</v>
      </c>
      <c r="H3547" t="s">
        <v>5256</v>
      </c>
      <c r="J3547" s="23">
        <v>455005800800</v>
      </c>
      <c r="K3547">
        <v>1084</v>
      </c>
      <c r="L3547" t="s">
        <v>5822</v>
      </c>
      <c r="M3547">
        <v>198309</v>
      </c>
      <c r="O3547">
        <v>0</v>
      </c>
      <c r="P3547" t="s">
        <v>50</v>
      </c>
      <c r="Q3547">
        <v>20310</v>
      </c>
      <c r="S3547">
        <v>128</v>
      </c>
      <c r="U3547" t="s">
        <v>159</v>
      </c>
      <c r="V3547" s="22">
        <v>22417.94</v>
      </c>
    </row>
    <row r="3548" spans="1:22" x14ac:dyDescent="0.3">
      <c r="A3548" t="s">
        <v>5819</v>
      </c>
      <c r="E3548" t="s">
        <v>607</v>
      </c>
      <c r="H3548" t="s">
        <v>5256</v>
      </c>
      <c r="J3548" s="23">
        <v>555005800800</v>
      </c>
      <c r="K3548">
        <v>1076</v>
      </c>
      <c r="L3548" t="s">
        <v>5823</v>
      </c>
      <c r="M3548">
        <v>197509</v>
      </c>
      <c r="O3548">
        <v>0</v>
      </c>
      <c r="P3548" t="s">
        <v>50</v>
      </c>
      <c r="Q3548" t="s">
        <v>124</v>
      </c>
      <c r="S3548">
        <v>95</v>
      </c>
      <c r="U3548" t="s">
        <v>159</v>
      </c>
      <c r="V3548" s="22">
        <v>9347</v>
      </c>
    </row>
    <row r="3549" spans="1:22" x14ac:dyDescent="0.3">
      <c r="A3549" t="s">
        <v>5819</v>
      </c>
      <c r="E3549" t="s">
        <v>607</v>
      </c>
      <c r="H3549" t="s">
        <v>5256</v>
      </c>
      <c r="J3549" s="23">
        <v>555005800800</v>
      </c>
      <c r="K3549">
        <v>1083</v>
      </c>
      <c r="L3549" t="s">
        <v>5824</v>
      </c>
      <c r="M3549">
        <v>198209</v>
      </c>
      <c r="O3549">
        <v>0</v>
      </c>
      <c r="P3549" t="s">
        <v>50</v>
      </c>
      <c r="Q3549" t="s">
        <v>124</v>
      </c>
      <c r="S3549">
        <v>532</v>
      </c>
      <c r="U3549" t="s">
        <v>159</v>
      </c>
      <c r="V3549" s="22">
        <v>36841</v>
      </c>
    </row>
    <row r="3550" spans="1:22" x14ac:dyDescent="0.3">
      <c r="A3550" t="s">
        <v>5819</v>
      </c>
      <c r="E3550" t="s">
        <v>607</v>
      </c>
      <c r="H3550" t="s">
        <v>5256</v>
      </c>
      <c r="J3550" s="23">
        <v>555005800800</v>
      </c>
      <c r="K3550">
        <v>1084</v>
      </c>
      <c r="L3550" t="s">
        <v>5825</v>
      </c>
      <c r="M3550">
        <v>198309</v>
      </c>
      <c r="O3550">
        <v>0</v>
      </c>
      <c r="P3550" t="s">
        <v>50</v>
      </c>
      <c r="Q3550" t="s">
        <v>124</v>
      </c>
      <c r="S3550">
        <v>128</v>
      </c>
      <c r="U3550" t="s">
        <v>159</v>
      </c>
      <c r="V3550" s="22">
        <v>13544</v>
      </c>
    </row>
    <row r="3551" spans="1:22" x14ac:dyDescent="0.3">
      <c r="A3551" t="s">
        <v>5826</v>
      </c>
      <c r="E3551" t="s">
        <v>5827</v>
      </c>
      <c r="H3551" t="s">
        <v>5256</v>
      </c>
      <c r="J3551" s="23">
        <v>453005800318</v>
      </c>
      <c r="K3551">
        <v>910</v>
      </c>
      <c r="L3551" t="s">
        <v>5828</v>
      </c>
      <c r="M3551">
        <v>201007</v>
      </c>
      <c r="O3551">
        <v>0</v>
      </c>
      <c r="P3551" t="s">
        <v>50</v>
      </c>
      <c r="Q3551">
        <v>20310</v>
      </c>
      <c r="S3551">
        <v>0</v>
      </c>
      <c r="V3551" s="22">
        <v>8241.2999999999993</v>
      </c>
    </row>
    <row r="3552" spans="1:22" x14ac:dyDescent="0.3">
      <c r="A3552" t="s">
        <v>5826</v>
      </c>
      <c r="E3552" t="s">
        <v>5827</v>
      </c>
      <c r="H3552" t="s">
        <v>5256</v>
      </c>
      <c r="J3552" s="23">
        <v>553005800318</v>
      </c>
      <c r="K3552">
        <v>910</v>
      </c>
      <c r="L3552" t="s">
        <v>5829</v>
      </c>
      <c r="M3552">
        <v>201007</v>
      </c>
      <c r="O3552">
        <v>0</v>
      </c>
      <c r="P3552" t="s">
        <v>50</v>
      </c>
      <c r="Q3552" t="s">
        <v>124</v>
      </c>
      <c r="S3552">
        <v>0</v>
      </c>
      <c r="V3552" s="22">
        <v>4978.62</v>
      </c>
    </row>
    <row r="3553" spans="1:22" x14ac:dyDescent="0.3">
      <c r="A3553" t="s">
        <v>5830</v>
      </c>
      <c r="E3553" t="s">
        <v>5831</v>
      </c>
      <c r="H3553" t="s">
        <v>5256</v>
      </c>
      <c r="J3553" s="23">
        <v>453005800002</v>
      </c>
      <c r="K3553">
        <v>910</v>
      </c>
      <c r="L3553" t="s">
        <v>5832</v>
      </c>
      <c r="M3553">
        <v>199504</v>
      </c>
      <c r="O3553">
        <v>0</v>
      </c>
      <c r="P3553" t="s">
        <v>50</v>
      </c>
      <c r="Q3553">
        <v>20310</v>
      </c>
      <c r="S3553">
        <v>0</v>
      </c>
      <c r="V3553" s="22">
        <v>150380.5</v>
      </c>
    </row>
    <row r="3554" spans="1:22" x14ac:dyDescent="0.3">
      <c r="A3554" t="s">
        <v>5830</v>
      </c>
      <c r="E3554" t="s">
        <v>5831</v>
      </c>
      <c r="H3554" t="s">
        <v>5256</v>
      </c>
      <c r="J3554" s="23">
        <v>553005800002</v>
      </c>
      <c r="K3554">
        <v>910</v>
      </c>
      <c r="L3554" t="s">
        <v>5833</v>
      </c>
      <c r="M3554">
        <v>199504</v>
      </c>
      <c r="O3554">
        <v>0</v>
      </c>
      <c r="P3554" t="s">
        <v>50</v>
      </c>
      <c r="Q3554" t="s">
        <v>124</v>
      </c>
      <c r="S3554">
        <v>0</v>
      </c>
      <c r="V3554" s="22">
        <v>90853</v>
      </c>
    </row>
    <row r="3555" spans="1:22" x14ac:dyDescent="0.3">
      <c r="A3555" t="s">
        <v>5834</v>
      </c>
      <c r="E3555" t="s">
        <v>5827</v>
      </c>
      <c r="H3555" t="s">
        <v>5256</v>
      </c>
      <c r="J3555" s="23">
        <v>453005800320</v>
      </c>
      <c r="K3555">
        <v>910</v>
      </c>
      <c r="L3555" t="s">
        <v>5835</v>
      </c>
      <c r="M3555">
        <v>201007</v>
      </c>
      <c r="O3555">
        <v>0</v>
      </c>
      <c r="P3555" t="s">
        <v>50</v>
      </c>
      <c r="Q3555">
        <v>20310</v>
      </c>
      <c r="S3555">
        <v>0</v>
      </c>
      <c r="V3555" s="22">
        <v>8241.2999999999993</v>
      </c>
    </row>
    <row r="3556" spans="1:22" x14ac:dyDescent="0.3">
      <c r="A3556" t="s">
        <v>5834</v>
      </c>
      <c r="E3556" t="s">
        <v>5827</v>
      </c>
      <c r="H3556" t="s">
        <v>5256</v>
      </c>
      <c r="J3556" s="23">
        <v>553005800320</v>
      </c>
      <c r="K3556">
        <v>910</v>
      </c>
      <c r="L3556" t="s">
        <v>5836</v>
      </c>
      <c r="M3556">
        <v>201301</v>
      </c>
      <c r="O3556">
        <v>0</v>
      </c>
      <c r="P3556" t="s">
        <v>50</v>
      </c>
      <c r="Q3556" t="s">
        <v>124</v>
      </c>
      <c r="S3556">
        <v>0</v>
      </c>
      <c r="V3556" s="22">
        <v>4978.62</v>
      </c>
    </row>
    <row r="3557" spans="1:22" x14ac:dyDescent="0.3">
      <c r="A3557" t="s">
        <v>5837</v>
      </c>
      <c r="E3557" t="s">
        <v>5838</v>
      </c>
      <c r="H3557" t="s">
        <v>5256</v>
      </c>
      <c r="J3557" s="23">
        <v>453005800005</v>
      </c>
      <c r="K3557">
        <v>910</v>
      </c>
      <c r="L3557" t="s">
        <v>5839</v>
      </c>
      <c r="M3557">
        <v>199504</v>
      </c>
      <c r="O3557">
        <v>0</v>
      </c>
      <c r="P3557" t="s">
        <v>50</v>
      </c>
      <c r="Q3557">
        <v>20310</v>
      </c>
      <c r="S3557">
        <v>0</v>
      </c>
      <c r="V3557" s="22">
        <v>53613.21</v>
      </c>
    </row>
    <row r="3558" spans="1:22" x14ac:dyDescent="0.3">
      <c r="A3558" t="s">
        <v>5837</v>
      </c>
      <c r="E3558" t="s">
        <v>5838</v>
      </c>
      <c r="H3558" t="s">
        <v>5256</v>
      </c>
      <c r="J3558" s="23">
        <v>453005800039</v>
      </c>
      <c r="K3558">
        <v>910</v>
      </c>
      <c r="L3558" t="s">
        <v>5840</v>
      </c>
      <c r="M3558">
        <v>200712</v>
      </c>
      <c r="O3558">
        <v>0</v>
      </c>
      <c r="P3558" t="s">
        <v>50</v>
      </c>
      <c r="Q3558">
        <v>20310</v>
      </c>
      <c r="S3558">
        <v>0</v>
      </c>
      <c r="V3558" s="22">
        <v>38065.79</v>
      </c>
    </row>
    <row r="3559" spans="1:22" x14ac:dyDescent="0.3">
      <c r="A3559" t="s">
        <v>5837</v>
      </c>
      <c r="E3559" t="s">
        <v>5838</v>
      </c>
      <c r="H3559" t="s">
        <v>5256</v>
      </c>
      <c r="J3559" s="23">
        <v>553005800005</v>
      </c>
      <c r="K3559">
        <v>910</v>
      </c>
      <c r="L3559" t="s">
        <v>5841</v>
      </c>
      <c r="M3559">
        <v>199504</v>
      </c>
      <c r="O3559">
        <v>0</v>
      </c>
      <c r="P3559" t="s">
        <v>50</v>
      </c>
      <c r="Q3559" t="s">
        <v>124</v>
      </c>
      <c r="S3559">
        <v>0</v>
      </c>
      <c r="V3559" s="22">
        <v>32391</v>
      </c>
    </row>
    <row r="3560" spans="1:22" x14ac:dyDescent="0.3">
      <c r="A3560" t="s">
        <v>5837</v>
      </c>
      <c r="E3560" t="s">
        <v>5838</v>
      </c>
      <c r="H3560" t="s">
        <v>5256</v>
      </c>
      <c r="J3560" s="23">
        <v>553005800039</v>
      </c>
      <c r="K3560">
        <v>910</v>
      </c>
      <c r="L3560" t="s">
        <v>5842</v>
      </c>
      <c r="M3560">
        <v>200712</v>
      </c>
      <c r="O3560">
        <v>0</v>
      </c>
      <c r="P3560" t="s">
        <v>50</v>
      </c>
      <c r="Q3560" t="s">
        <v>124</v>
      </c>
      <c r="S3560">
        <v>0</v>
      </c>
      <c r="V3560" s="22">
        <v>22998</v>
      </c>
    </row>
    <row r="3561" spans="1:22" x14ac:dyDescent="0.3">
      <c r="A3561" t="s">
        <v>5843</v>
      </c>
      <c r="E3561" t="s">
        <v>5831</v>
      </c>
      <c r="H3561" t="s">
        <v>5256</v>
      </c>
      <c r="J3561" s="23">
        <v>453005800010</v>
      </c>
      <c r="K3561">
        <v>910</v>
      </c>
      <c r="L3561" t="s">
        <v>5844</v>
      </c>
      <c r="M3561">
        <v>199610</v>
      </c>
      <c r="O3561">
        <v>0</v>
      </c>
      <c r="P3561" t="s">
        <v>50</v>
      </c>
      <c r="Q3561">
        <v>20310</v>
      </c>
      <c r="S3561">
        <v>0</v>
      </c>
      <c r="V3561" s="22">
        <v>182846.85</v>
      </c>
    </row>
    <row r="3562" spans="1:22" x14ac:dyDescent="0.3">
      <c r="A3562" t="s">
        <v>5843</v>
      </c>
      <c r="E3562" t="s">
        <v>5827</v>
      </c>
      <c r="H3562" t="s">
        <v>5256</v>
      </c>
      <c r="J3562" s="23">
        <v>453005800323</v>
      </c>
      <c r="K3562">
        <v>910</v>
      </c>
      <c r="L3562" t="s">
        <v>5845</v>
      </c>
      <c r="M3562">
        <v>201007</v>
      </c>
      <c r="O3562">
        <v>0</v>
      </c>
      <c r="P3562" t="s">
        <v>50</v>
      </c>
      <c r="Q3562">
        <v>20310</v>
      </c>
      <c r="S3562">
        <v>0</v>
      </c>
      <c r="V3562" s="22">
        <v>8241.2999999999993</v>
      </c>
    </row>
    <row r="3563" spans="1:22" x14ac:dyDescent="0.3">
      <c r="A3563" t="s">
        <v>5843</v>
      </c>
      <c r="E3563" t="s">
        <v>5831</v>
      </c>
      <c r="H3563" t="s">
        <v>5256</v>
      </c>
      <c r="J3563" s="23">
        <v>453005800605</v>
      </c>
      <c r="K3563">
        <v>910</v>
      </c>
      <c r="L3563" t="s">
        <v>5846</v>
      </c>
      <c r="M3563">
        <v>201712</v>
      </c>
      <c r="O3563">
        <v>0</v>
      </c>
      <c r="P3563" t="s">
        <v>50</v>
      </c>
      <c r="Q3563">
        <v>20310</v>
      </c>
      <c r="S3563">
        <v>0</v>
      </c>
      <c r="V3563" s="22">
        <v>2398.21</v>
      </c>
    </row>
    <row r="3564" spans="1:22" x14ac:dyDescent="0.3">
      <c r="A3564" t="s">
        <v>5843</v>
      </c>
      <c r="E3564" t="s">
        <v>5831</v>
      </c>
      <c r="H3564" t="s">
        <v>5256</v>
      </c>
      <c r="J3564" s="23">
        <v>453005800638</v>
      </c>
      <c r="K3564">
        <v>910</v>
      </c>
      <c r="L3564" t="s">
        <v>5847</v>
      </c>
      <c r="M3564">
        <v>201712</v>
      </c>
      <c r="O3564">
        <v>0</v>
      </c>
      <c r="P3564" t="s">
        <v>50</v>
      </c>
      <c r="Q3564">
        <v>20310</v>
      </c>
      <c r="S3564">
        <v>0</v>
      </c>
      <c r="V3564" s="22">
        <v>61793.69</v>
      </c>
    </row>
    <row r="3565" spans="1:22" x14ac:dyDescent="0.3">
      <c r="A3565" t="s">
        <v>5843</v>
      </c>
      <c r="E3565" t="s">
        <v>5831</v>
      </c>
      <c r="H3565" t="s">
        <v>5256</v>
      </c>
      <c r="J3565" s="23">
        <v>553005800010</v>
      </c>
      <c r="K3565">
        <v>910</v>
      </c>
      <c r="L3565" t="s">
        <v>5848</v>
      </c>
      <c r="M3565">
        <v>199610</v>
      </c>
      <c r="O3565">
        <v>0</v>
      </c>
      <c r="P3565" t="s">
        <v>50</v>
      </c>
      <c r="Q3565" t="s">
        <v>124</v>
      </c>
      <c r="S3565">
        <v>0</v>
      </c>
      <c r="V3565" s="22">
        <v>110467</v>
      </c>
    </row>
    <row r="3566" spans="1:22" x14ac:dyDescent="0.3">
      <c r="A3566" t="s">
        <v>5843</v>
      </c>
      <c r="E3566" t="s">
        <v>5827</v>
      </c>
      <c r="H3566" t="s">
        <v>5256</v>
      </c>
      <c r="J3566" s="23">
        <v>553005800323</v>
      </c>
      <c r="K3566">
        <v>910</v>
      </c>
      <c r="L3566" t="s">
        <v>5849</v>
      </c>
      <c r="M3566">
        <v>201007</v>
      </c>
      <c r="O3566">
        <v>0</v>
      </c>
      <c r="P3566" t="s">
        <v>50</v>
      </c>
      <c r="Q3566" t="s">
        <v>124</v>
      </c>
      <c r="S3566">
        <v>0</v>
      </c>
      <c r="V3566" s="22">
        <v>4978.62</v>
      </c>
    </row>
    <row r="3567" spans="1:22" x14ac:dyDescent="0.3">
      <c r="A3567" t="s">
        <v>5843</v>
      </c>
      <c r="E3567" t="s">
        <v>5831</v>
      </c>
      <c r="H3567" t="s">
        <v>5256</v>
      </c>
      <c r="J3567" s="23">
        <v>553005800605</v>
      </c>
      <c r="K3567">
        <v>910</v>
      </c>
      <c r="L3567" t="s">
        <v>5850</v>
      </c>
      <c r="M3567">
        <v>201712</v>
      </c>
      <c r="O3567">
        <v>0</v>
      </c>
      <c r="P3567" t="s">
        <v>50</v>
      </c>
      <c r="Q3567" t="s">
        <v>124</v>
      </c>
      <c r="S3567">
        <v>0</v>
      </c>
      <c r="V3567" s="22">
        <v>1451.25</v>
      </c>
    </row>
    <row r="3568" spans="1:22" x14ac:dyDescent="0.3">
      <c r="A3568" t="s">
        <v>5843</v>
      </c>
      <c r="E3568" t="s">
        <v>5831</v>
      </c>
      <c r="H3568" t="s">
        <v>5256</v>
      </c>
      <c r="J3568" s="23">
        <v>553005800638</v>
      </c>
      <c r="K3568">
        <v>910</v>
      </c>
      <c r="L3568" t="s">
        <v>5851</v>
      </c>
      <c r="M3568">
        <v>201712</v>
      </c>
      <c r="O3568">
        <v>0</v>
      </c>
      <c r="P3568" t="s">
        <v>50</v>
      </c>
      <c r="Q3568" t="s">
        <v>124</v>
      </c>
      <c r="S3568">
        <v>0</v>
      </c>
      <c r="V3568" s="22">
        <v>37393.61</v>
      </c>
    </row>
    <row r="3569" spans="1:22" x14ac:dyDescent="0.3">
      <c r="A3569" t="s">
        <v>5852</v>
      </c>
      <c r="E3569" t="s">
        <v>5831</v>
      </c>
      <c r="H3569" t="s">
        <v>5256</v>
      </c>
      <c r="J3569" s="23">
        <v>453005800011</v>
      </c>
      <c r="K3569">
        <v>910</v>
      </c>
      <c r="L3569" t="s">
        <v>5853</v>
      </c>
      <c r="M3569">
        <v>199504</v>
      </c>
      <c r="O3569">
        <v>0</v>
      </c>
      <c r="P3569" t="s">
        <v>50</v>
      </c>
      <c r="Q3569">
        <v>20310</v>
      </c>
      <c r="S3569">
        <v>0</v>
      </c>
      <c r="V3569" s="22">
        <v>145876.71</v>
      </c>
    </row>
    <row r="3570" spans="1:22" x14ac:dyDescent="0.3">
      <c r="A3570" t="s">
        <v>5852</v>
      </c>
      <c r="E3570" t="s">
        <v>607</v>
      </c>
      <c r="H3570" t="s">
        <v>5256</v>
      </c>
      <c r="J3570" s="23">
        <v>453005800316</v>
      </c>
      <c r="K3570">
        <v>910</v>
      </c>
      <c r="L3570" t="s">
        <v>5854</v>
      </c>
      <c r="M3570">
        <v>201007</v>
      </c>
      <c r="O3570">
        <v>0</v>
      </c>
      <c r="P3570" t="s">
        <v>50</v>
      </c>
      <c r="Q3570">
        <v>20310</v>
      </c>
      <c r="S3570">
        <v>0</v>
      </c>
      <c r="V3570" s="22">
        <v>8241.2999999999993</v>
      </c>
    </row>
    <row r="3571" spans="1:22" x14ac:dyDescent="0.3">
      <c r="A3571" t="s">
        <v>5852</v>
      </c>
      <c r="E3571" t="s">
        <v>5827</v>
      </c>
      <c r="H3571" t="s">
        <v>5256</v>
      </c>
      <c r="J3571" s="23">
        <v>453005800324</v>
      </c>
      <c r="K3571">
        <v>910</v>
      </c>
      <c r="L3571" t="s">
        <v>5855</v>
      </c>
      <c r="M3571">
        <v>201007</v>
      </c>
      <c r="O3571">
        <v>0</v>
      </c>
      <c r="P3571" t="s">
        <v>50</v>
      </c>
      <c r="Q3571">
        <v>20310</v>
      </c>
      <c r="S3571">
        <v>0</v>
      </c>
      <c r="V3571" s="22">
        <v>8241.2999999999993</v>
      </c>
    </row>
    <row r="3572" spans="1:22" x14ac:dyDescent="0.3">
      <c r="A3572" t="s">
        <v>5852</v>
      </c>
      <c r="E3572" t="s">
        <v>5831</v>
      </c>
      <c r="H3572" t="s">
        <v>5256</v>
      </c>
      <c r="J3572" s="23">
        <v>553005800011</v>
      </c>
      <c r="K3572">
        <v>910</v>
      </c>
      <c r="L3572" t="s">
        <v>5856</v>
      </c>
      <c r="M3572">
        <v>199504</v>
      </c>
      <c r="O3572">
        <v>0</v>
      </c>
      <c r="P3572" t="s">
        <v>50</v>
      </c>
      <c r="Q3572" t="s">
        <v>124</v>
      </c>
      <c r="S3572">
        <v>0</v>
      </c>
      <c r="V3572" s="22">
        <v>88132</v>
      </c>
    </row>
    <row r="3573" spans="1:22" x14ac:dyDescent="0.3">
      <c r="A3573" t="s">
        <v>5852</v>
      </c>
      <c r="E3573" t="s">
        <v>5827</v>
      </c>
      <c r="H3573" t="s">
        <v>5256</v>
      </c>
      <c r="J3573" s="23">
        <v>553005800316</v>
      </c>
      <c r="K3573">
        <v>910</v>
      </c>
      <c r="L3573" t="s">
        <v>5857</v>
      </c>
      <c r="M3573">
        <v>201007</v>
      </c>
      <c r="O3573">
        <v>0</v>
      </c>
      <c r="P3573" t="s">
        <v>50</v>
      </c>
      <c r="Q3573" t="s">
        <v>124</v>
      </c>
      <c r="S3573">
        <v>0</v>
      </c>
      <c r="V3573" s="22">
        <v>4978.62</v>
      </c>
    </row>
    <row r="3574" spans="1:22" x14ac:dyDescent="0.3">
      <c r="A3574" t="s">
        <v>5852</v>
      </c>
      <c r="E3574" t="s">
        <v>5827</v>
      </c>
      <c r="H3574" t="s">
        <v>5256</v>
      </c>
      <c r="J3574" s="23">
        <v>553005800324</v>
      </c>
      <c r="K3574">
        <v>910</v>
      </c>
      <c r="L3574" t="s">
        <v>5858</v>
      </c>
      <c r="M3574">
        <v>201007</v>
      </c>
      <c r="O3574">
        <v>0</v>
      </c>
      <c r="P3574" t="s">
        <v>50</v>
      </c>
      <c r="Q3574" t="s">
        <v>124</v>
      </c>
      <c r="S3574">
        <v>0</v>
      </c>
      <c r="V3574" s="22">
        <v>4978.62</v>
      </c>
    </row>
    <row r="3575" spans="1:22" x14ac:dyDescent="0.3">
      <c r="A3575" t="s">
        <v>5859</v>
      </c>
      <c r="E3575" t="s">
        <v>5831</v>
      </c>
      <c r="H3575" t="s">
        <v>5256</v>
      </c>
      <c r="J3575" s="23">
        <v>453005800012</v>
      </c>
      <c r="K3575">
        <v>910</v>
      </c>
      <c r="L3575" t="s">
        <v>5860</v>
      </c>
      <c r="M3575">
        <v>199504</v>
      </c>
      <c r="O3575">
        <v>0</v>
      </c>
      <c r="P3575" t="s">
        <v>50</v>
      </c>
      <c r="Q3575">
        <v>20310</v>
      </c>
      <c r="S3575">
        <v>0</v>
      </c>
      <c r="V3575" s="22">
        <v>187994.15</v>
      </c>
    </row>
    <row r="3576" spans="1:22" x14ac:dyDescent="0.3">
      <c r="A3576" t="s">
        <v>5859</v>
      </c>
      <c r="E3576" t="s">
        <v>5827</v>
      </c>
      <c r="H3576" t="s">
        <v>5256</v>
      </c>
      <c r="J3576" s="23">
        <v>453005800325</v>
      </c>
      <c r="K3576">
        <v>910</v>
      </c>
      <c r="L3576" t="s">
        <v>5861</v>
      </c>
      <c r="M3576">
        <v>201007</v>
      </c>
      <c r="O3576">
        <v>0</v>
      </c>
      <c r="P3576" t="s">
        <v>50</v>
      </c>
      <c r="Q3576">
        <v>20310</v>
      </c>
      <c r="S3576">
        <v>0</v>
      </c>
      <c r="V3576" s="22">
        <v>8241.2999999999993</v>
      </c>
    </row>
    <row r="3577" spans="1:22" x14ac:dyDescent="0.3">
      <c r="A3577" t="s">
        <v>5862</v>
      </c>
      <c r="E3577" t="s">
        <v>838</v>
      </c>
      <c r="H3577" t="s">
        <v>5256</v>
      </c>
      <c r="J3577" s="23">
        <v>453005800473</v>
      </c>
      <c r="K3577">
        <v>910</v>
      </c>
      <c r="L3577" t="s">
        <v>5863</v>
      </c>
      <c r="M3577">
        <v>201412</v>
      </c>
      <c r="O3577">
        <v>0</v>
      </c>
      <c r="P3577" t="s">
        <v>50</v>
      </c>
      <c r="Q3577">
        <v>20310</v>
      </c>
      <c r="S3577">
        <v>0</v>
      </c>
      <c r="V3577" s="22">
        <v>42594.13</v>
      </c>
    </row>
    <row r="3578" spans="1:22" x14ac:dyDescent="0.3">
      <c r="A3578" t="s">
        <v>5859</v>
      </c>
      <c r="E3578" t="s">
        <v>5831</v>
      </c>
      <c r="H3578" t="s">
        <v>5256</v>
      </c>
      <c r="J3578" s="23">
        <v>553005800012</v>
      </c>
      <c r="K3578">
        <v>910</v>
      </c>
      <c r="L3578" t="s">
        <v>5864</v>
      </c>
      <c r="M3578">
        <v>199504</v>
      </c>
      <c r="O3578">
        <v>0</v>
      </c>
      <c r="P3578" t="s">
        <v>50</v>
      </c>
      <c r="Q3578" t="s">
        <v>124</v>
      </c>
      <c r="S3578">
        <v>0</v>
      </c>
      <c r="V3578" s="22">
        <v>113577</v>
      </c>
    </row>
    <row r="3579" spans="1:22" x14ac:dyDescent="0.3">
      <c r="A3579" t="s">
        <v>5859</v>
      </c>
      <c r="E3579" t="s">
        <v>5827</v>
      </c>
      <c r="H3579" t="s">
        <v>5256</v>
      </c>
      <c r="J3579" s="23">
        <v>553005800325</v>
      </c>
      <c r="K3579">
        <v>910</v>
      </c>
      <c r="L3579" t="s">
        <v>5865</v>
      </c>
      <c r="M3579">
        <v>201007</v>
      </c>
      <c r="O3579">
        <v>0</v>
      </c>
      <c r="P3579" t="s">
        <v>50</v>
      </c>
      <c r="Q3579" t="s">
        <v>124</v>
      </c>
      <c r="S3579">
        <v>0</v>
      </c>
      <c r="V3579" s="22">
        <v>4978.62</v>
      </c>
    </row>
    <row r="3580" spans="1:22" x14ac:dyDescent="0.3">
      <c r="A3580" t="s">
        <v>5862</v>
      </c>
      <c r="E3580" t="s">
        <v>838</v>
      </c>
      <c r="H3580" t="s">
        <v>5256</v>
      </c>
      <c r="J3580" s="23">
        <v>553005800473</v>
      </c>
      <c r="K3580">
        <v>910</v>
      </c>
      <c r="L3580" t="s">
        <v>5866</v>
      </c>
      <c r="M3580">
        <v>201412</v>
      </c>
      <c r="O3580">
        <v>0</v>
      </c>
      <c r="P3580" t="s">
        <v>50</v>
      </c>
      <c r="Q3580" t="s">
        <v>124</v>
      </c>
      <c r="S3580">
        <v>0</v>
      </c>
      <c r="V3580" s="22">
        <v>25741.59</v>
      </c>
    </row>
    <row r="3581" spans="1:22" x14ac:dyDescent="0.3">
      <c r="A3581" t="s">
        <v>5867</v>
      </c>
      <c r="E3581" t="s">
        <v>5831</v>
      </c>
      <c r="H3581" t="s">
        <v>5256</v>
      </c>
      <c r="J3581" s="23">
        <v>453005800013</v>
      </c>
      <c r="K3581">
        <v>910</v>
      </c>
      <c r="L3581" t="s">
        <v>5868</v>
      </c>
      <c r="M3581">
        <v>198609</v>
      </c>
      <c r="O3581">
        <v>0</v>
      </c>
      <c r="P3581" t="s">
        <v>50</v>
      </c>
      <c r="Q3581">
        <v>20310</v>
      </c>
      <c r="S3581">
        <v>0</v>
      </c>
      <c r="V3581" s="22">
        <v>139384.54999999999</v>
      </c>
    </row>
    <row r="3582" spans="1:22" x14ac:dyDescent="0.3">
      <c r="A3582" t="s">
        <v>5867</v>
      </c>
      <c r="E3582" t="s">
        <v>5831</v>
      </c>
      <c r="H3582" t="s">
        <v>5256</v>
      </c>
      <c r="J3582" s="23">
        <v>453005800606</v>
      </c>
      <c r="K3582">
        <v>910</v>
      </c>
      <c r="L3582" t="s">
        <v>5869</v>
      </c>
      <c r="M3582">
        <v>201712</v>
      </c>
      <c r="O3582">
        <v>0</v>
      </c>
      <c r="P3582" t="s">
        <v>50</v>
      </c>
      <c r="Q3582">
        <v>20310</v>
      </c>
      <c r="S3582">
        <v>0</v>
      </c>
      <c r="V3582" s="22">
        <v>3867.82</v>
      </c>
    </row>
    <row r="3583" spans="1:22" x14ac:dyDescent="0.3">
      <c r="A3583" t="s">
        <v>5867</v>
      </c>
      <c r="E3583" t="s">
        <v>5831</v>
      </c>
      <c r="H3583" t="s">
        <v>5256</v>
      </c>
      <c r="J3583" s="23">
        <v>453005800639</v>
      </c>
      <c r="K3583">
        <v>910</v>
      </c>
      <c r="L3583" t="s">
        <v>5870</v>
      </c>
      <c r="M3583">
        <v>201712</v>
      </c>
      <c r="O3583">
        <v>0</v>
      </c>
      <c r="P3583" t="s">
        <v>50</v>
      </c>
      <c r="Q3583">
        <v>20310</v>
      </c>
      <c r="S3583">
        <v>0</v>
      </c>
      <c r="V3583" s="22">
        <v>23145.78</v>
      </c>
    </row>
    <row r="3584" spans="1:22" x14ac:dyDescent="0.3">
      <c r="A3584" t="s">
        <v>5867</v>
      </c>
      <c r="E3584" t="s">
        <v>5831</v>
      </c>
      <c r="H3584" t="s">
        <v>5256</v>
      </c>
      <c r="J3584" s="23">
        <v>553005800013</v>
      </c>
      <c r="K3584">
        <v>910</v>
      </c>
      <c r="L3584" t="s">
        <v>5871</v>
      </c>
      <c r="M3584">
        <v>198609</v>
      </c>
      <c r="O3584">
        <v>0</v>
      </c>
      <c r="P3584" t="s">
        <v>50</v>
      </c>
      <c r="Q3584" t="s">
        <v>124</v>
      </c>
      <c r="S3584">
        <v>0</v>
      </c>
      <c r="V3584" s="22">
        <v>84209</v>
      </c>
    </row>
    <row r="3585" spans="1:22" x14ac:dyDescent="0.3">
      <c r="A3585" t="s">
        <v>5867</v>
      </c>
      <c r="E3585" t="s">
        <v>5831</v>
      </c>
      <c r="H3585" t="s">
        <v>5256</v>
      </c>
      <c r="J3585" s="23">
        <v>553005800606</v>
      </c>
      <c r="K3585">
        <v>910</v>
      </c>
      <c r="L3585" t="s">
        <v>5872</v>
      </c>
      <c r="M3585">
        <v>201712</v>
      </c>
      <c r="O3585">
        <v>0</v>
      </c>
      <c r="P3585" t="s">
        <v>50</v>
      </c>
      <c r="Q3585" t="s">
        <v>124</v>
      </c>
      <c r="S3585">
        <v>0</v>
      </c>
      <c r="V3585" s="22">
        <v>2340.56</v>
      </c>
    </row>
    <row r="3586" spans="1:22" x14ac:dyDescent="0.3">
      <c r="A3586" t="s">
        <v>5867</v>
      </c>
      <c r="E3586" t="s">
        <v>5831</v>
      </c>
      <c r="H3586" t="s">
        <v>5256</v>
      </c>
      <c r="J3586" s="23">
        <v>553005800639</v>
      </c>
      <c r="K3586">
        <v>910</v>
      </c>
      <c r="L3586" t="s">
        <v>5873</v>
      </c>
      <c r="M3586">
        <v>201712</v>
      </c>
      <c r="O3586">
        <v>0</v>
      </c>
      <c r="P3586" t="s">
        <v>50</v>
      </c>
      <c r="Q3586" t="s">
        <v>124</v>
      </c>
      <c r="S3586">
        <v>0</v>
      </c>
      <c r="V3586" s="22">
        <v>14006.35</v>
      </c>
    </row>
    <row r="3587" spans="1:22" x14ac:dyDescent="0.3">
      <c r="A3587" t="s">
        <v>5874</v>
      </c>
      <c r="E3587" t="s">
        <v>5831</v>
      </c>
      <c r="H3587" t="s">
        <v>5256</v>
      </c>
      <c r="J3587" s="23">
        <v>453005800013</v>
      </c>
      <c r="K3587">
        <v>270</v>
      </c>
      <c r="L3587" t="s">
        <v>5875</v>
      </c>
      <c r="M3587">
        <v>199406</v>
      </c>
      <c r="O3587">
        <v>0</v>
      </c>
      <c r="P3587" t="s">
        <v>50</v>
      </c>
      <c r="Q3587">
        <v>20310</v>
      </c>
      <c r="S3587">
        <v>0</v>
      </c>
      <c r="V3587" s="22">
        <v>48384.59</v>
      </c>
    </row>
    <row r="3588" spans="1:22" x14ac:dyDescent="0.3">
      <c r="A3588" t="s">
        <v>5874</v>
      </c>
      <c r="E3588" t="s">
        <v>5831</v>
      </c>
      <c r="H3588" t="s">
        <v>5256</v>
      </c>
      <c r="J3588" s="23">
        <v>553005800013</v>
      </c>
      <c r="K3588">
        <v>270</v>
      </c>
      <c r="L3588" t="s">
        <v>5876</v>
      </c>
      <c r="M3588">
        <v>199406</v>
      </c>
      <c r="O3588">
        <v>0</v>
      </c>
      <c r="P3588" t="s">
        <v>50</v>
      </c>
      <c r="Q3588" t="s">
        <v>124</v>
      </c>
      <c r="S3588">
        <v>0</v>
      </c>
      <c r="V3588" s="22">
        <v>29231</v>
      </c>
    </row>
    <row r="3589" spans="1:22" x14ac:dyDescent="0.3">
      <c r="A3589" t="s">
        <v>5877</v>
      </c>
      <c r="E3589" t="s">
        <v>5831</v>
      </c>
      <c r="H3589" t="s">
        <v>5256</v>
      </c>
      <c r="J3589" s="23">
        <v>453005800013</v>
      </c>
      <c r="K3589">
        <v>670</v>
      </c>
      <c r="L3589" t="s">
        <v>5878</v>
      </c>
      <c r="M3589">
        <v>199406</v>
      </c>
      <c r="O3589">
        <v>0</v>
      </c>
      <c r="P3589" t="s">
        <v>50</v>
      </c>
      <c r="Q3589">
        <v>20310</v>
      </c>
      <c r="S3589">
        <v>0</v>
      </c>
      <c r="V3589" s="22">
        <v>4075.74</v>
      </c>
    </row>
    <row r="3590" spans="1:22" x14ac:dyDescent="0.3">
      <c r="A3590" t="s">
        <v>5877</v>
      </c>
      <c r="E3590" t="s">
        <v>5831</v>
      </c>
      <c r="H3590" t="s">
        <v>5256</v>
      </c>
      <c r="J3590" s="23">
        <v>553005800013</v>
      </c>
      <c r="K3590">
        <v>670</v>
      </c>
      <c r="L3590" t="s">
        <v>5879</v>
      </c>
      <c r="M3590">
        <v>199406</v>
      </c>
      <c r="O3590">
        <v>0</v>
      </c>
      <c r="P3590" t="s">
        <v>50</v>
      </c>
      <c r="Q3590" t="s">
        <v>124</v>
      </c>
      <c r="S3590">
        <v>0</v>
      </c>
      <c r="V3590" s="22">
        <v>2463</v>
      </c>
    </row>
    <row r="3591" spans="1:22" x14ac:dyDescent="0.3">
      <c r="A3591" t="s">
        <v>5880</v>
      </c>
      <c r="E3591" t="s">
        <v>5881</v>
      </c>
      <c r="H3591" t="s">
        <v>5256</v>
      </c>
      <c r="J3591" s="23">
        <v>453005800014</v>
      </c>
      <c r="K3591">
        <v>910</v>
      </c>
      <c r="L3591" t="s">
        <v>5882</v>
      </c>
      <c r="M3591">
        <v>198801</v>
      </c>
      <c r="O3591">
        <v>0</v>
      </c>
      <c r="P3591" t="s">
        <v>50</v>
      </c>
      <c r="Q3591">
        <v>20310</v>
      </c>
      <c r="S3591">
        <v>0</v>
      </c>
      <c r="V3591" s="22">
        <v>137994.01</v>
      </c>
    </row>
    <row r="3592" spans="1:22" x14ac:dyDescent="0.3">
      <c r="A3592" t="s">
        <v>5880</v>
      </c>
      <c r="E3592" t="s">
        <v>5881</v>
      </c>
      <c r="H3592" t="s">
        <v>5256</v>
      </c>
      <c r="J3592" s="23">
        <v>453005800620</v>
      </c>
      <c r="K3592">
        <v>910</v>
      </c>
      <c r="L3592" t="s">
        <v>5883</v>
      </c>
      <c r="M3592">
        <v>201711</v>
      </c>
      <c r="O3592">
        <v>0</v>
      </c>
      <c r="P3592" t="s">
        <v>50</v>
      </c>
      <c r="Q3592">
        <v>20310</v>
      </c>
      <c r="S3592">
        <v>0</v>
      </c>
      <c r="V3592" s="22">
        <v>24951.15</v>
      </c>
    </row>
    <row r="3593" spans="1:22" x14ac:dyDescent="0.3">
      <c r="A3593" t="s">
        <v>5880</v>
      </c>
      <c r="E3593" t="s">
        <v>5881</v>
      </c>
      <c r="H3593" t="s">
        <v>5256</v>
      </c>
      <c r="J3593" s="23">
        <v>553005800014</v>
      </c>
      <c r="K3593">
        <v>910</v>
      </c>
      <c r="L3593" t="s">
        <v>5884</v>
      </c>
      <c r="M3593">
        <v>198801</v>
      </c>
      <c r="O3593">
        <v>0</v>
      </c>
      <c r="P3593" t="s">
        <v>50</v>
      </c>
      <c r="Q3593" t="s">
        <v>124</v>
      </c>
      <c r="S3593">
        <v>0</v>
      </c>
      <c r="V3593" s="22">
        <v>83370</v>
      </c>
    </row>
    <row r="3594" spans="1:22" x14ac:dyDescent="0.3">
      <c r="A3594" t="s">
        <v>5880</v>
      </c>
      <c r="E3594" t="s">
        <v>5881</v>
      </c>
      <c r="H3594" t="s">
        <v>5256</v>
      </c>
      <c r="J3594" s="23">
        <v>553005800620</v>
      </c>
      <c r="K3594">
        <v>910</v>
      </c>
      <c r="L3594" t="s">
        <v>5885</v>
      </c>
      <c r="M3594">
        <v>201712</v>
      </c>
      <c r="O3594">
        <v>0</v>
      </c>
      <c r="P3594" t="s">
        <v>50</v>
      </c>
      <c r="Q3594" t="s">
        <v>124</v>
      </c>
      <c r="S3594">
        <v>0</v>
      </c>
      <c r="V3594" s="22">
        <v>15098.85</v>
      </c>
    </row>
    <row r="3595" spans="1:22" x14ac:dyDescent="0.3">
      <c r="A3595" t="s">
        <v>5886</v>
      </c>
      <c r="E3595" t="s">
        <v>5831</v>
      </c>
      <c r="H3595" t="s">
        <v>5256</v>
      </c>
      <c r="J3595" s="23">
        <v>453005800008</v>
      </c>
      <c r="K3595">
        <v>910</v>
      </c>
      <c r="L3595" t="s">
        <v>5887</v>
      </c>
      <c r="M3595">
        <v>197507</v>
      </c>
      <c r="O3595">
        <v>0</v>
      </c>
      <c r="P3595" t="s">
        <v>50</v>
      </c>
      <c r="Q3595">
        <v>20310</v>
      </c>
      <c r="S3595">
        <v>0</v>
      </c>
      <c r="V3595" s="22">
        <v>115226</v>
      </c>
    </row>
    <row r="3596" spans="1:22" x14ac:dyDescent="0.3">
      <c r="A3596" t="s">
        <v>5886</v>
      </c>
      <c r="E3596" t="s">
        <v>5827</v>
      </c>
      <c r="H3596" t="s">
        <v>5256</v>
      </c>
      <c r="J3596" s="23">
        <v>453005800321</v>
      </c>
      <c r="K3596">
        <v>910</v>
      </c>
      <c r="L3596" t="s">
        <v>5888</v>
      </c>
      <c r="M3596">
        <v>201007</v>
      </c>
      <c r="O3596">
        <v>0</v>
      </c>
      <c r="P3596" t="s">
        <v>50</v>
      </c>
      <c r="Q3596">
        <v>20310</v>
      </c>
      <c r="S3596">
        <v>0</v>
      </c>
      <c r="V3596" s="22">
        <v>8241.2999999999993</v>
      </c>
    </row>
    <row r="3597" spans="1:22" x14ac:dyDescent="0.3">
      <c r="A3597" t="s">
        <v>5886</v>
      </c>
      <c r="E3597" t="s">
        <v>5831</v>
      </c>
      <c r="H3597" t="s">
        <v>5256</v>
      </c>
      <c r="J3597" s="23">
        <v>453005800622</v>
      </c>
      <c r="K3597">
        <v>910</v>
      </c>
      <c r="L3597" t="s">
        <v>5889</v>
      </c>
      <c r="M3597">
        <v>201708</v>
      </c>
      <c r="O3597">
        <v>0</v>
      </c>
      <c r="P3597" t="s">
        <v>50</v>
      </c>
      <c r="Q3597">
        <v>20310</v>
      </c>
      <c r="S3597">
        <v>0</v>
      </c>
      <c r="V3597" s="22">
        <v>13942.5</v>
      </c>
    </row>
    <row r="3598" spans="1:22" x14ac:dyDescent="0.3">
      <c r="A3598" t="s">
        <v>5886</v>
      </c>
      <c r="E3598" t="s">
        <v>5831</v>
      </c>
      <c r="H3598" t="s">
        <v>5256</v>
      </c>
      <c r="J3598" s="23">
        <v>553005800008</v>
      </c>
      <c r="K3598">
        <v>910</v>
      </c>
      <c r="L3598" t="s">
        <v>5890</v>
      </c>
      <c r="M3598">
        <v>197507</v>
      </c>
      <c r="O3598">
        <v>0</v>
      </c>
      <c r="P3598" t="s">
        <v>50</v>
      </c>
      <c r="Q3598" t="s">
        <v>124</v>
      </c>
      <c r="S3598">
        <v>0</v>
      </c>
      <c r="V3598" s="22">
        <v>69614</v>
      </c>
    </row>
    <row r="3599" spans="1:22" x14ac:dyDescent="0.3">
      <c r="A3599" t="s">
        <v>5886</v>
      </c>
      <c r="E3599" t="s">
        <v>5827</v>
      </c>
      <c r="H3599" t="s">
        <v>5256</v>
      </c>
      <c r="J3599" s="23">
        <v>553005800321</v>
      </c>
      <c r="K3599">
        <v>910</v>
      </c>
      <c r="L3599" t="s">
        <v>5891</v>
      </c>
      <c r="M3599">
        <v>201007</v>
      </c>
      <c r="O3599">
        <v>0</v>
      </c>
      <c r="P3599" t="s">
        <v>50</v>
      </c>
      <c r="Q3599" t="s">
        <v>124</v>
      </c>
      <c r="S3599">
        <v>0</v>
      </c>
      <c r="V3599" s="22">
        <v>4978.62</v>
      </c>
    </row>
    <row r="3600" spans="1:22" x14ac:dyDescent="0.3">
      <c r="A3600" t="s">
        <v>5886</v>
      </c>
      <c r="E3600" t="s">
        <v>5831</v>
      </c>
      <c r="H3600" t="s">
        <v>5256</v>
      </c>
      <c r="J3600" s="23">
        <v>553005800622</v>
      </c>
      <c r="K3600">
        <v>910</v>
      </c>
      <c r="L3600" t="s">
        <v>5892</v>
      </c>
      <c r="M3600">
        <v>201708</v>
      </c>
      <c r="O3600">
        <v>0</v>
      </c>
      <c r="P3600" t="s">
        <v>50</v>
      </c>
      <c r="Q3600" t="s">
        <v>124</v>
      </c>
      <c r="S3600">
        <v>0</v>
      </c>
      <c r="V3600" s="22">
        <v>8437.1200000000008</v>
      </c>
    </row>
    <row r="3601" spans="1:22" x14ac:dyDescent="0.3">
      <c r="A3601" t="s">
        <v>5893</v>
      </c>
      <c r="E3601" t="s">
        <v>5831</v>
      </c>
      <c r="H3601" t="s">
        <v>5256</v>
      </c>
      <c r="J3601" s="23">
        <v>453005800008</v>
      </c>
      <c r="K3601">
        <v>270</v>
      </c>
      <c r="L3601" t="s">
        <v>5894</v>
      </c>
      <c r="M3601">
        <v>197702</v>
      </c>
      <c r="O3601">
        <v>0</v>
      </c>
      <c r="P3601" t="s">
        <v>50</v>
      </c>
      <c r="Q3601">
        <v>20310</v>
      </c>
      <c r="S3601">
        <v>0</v>
      </c>
      <c r="V3601" s="22">
        <v>3316.45</v>
      </c>
    </row>
    <row r="3602" spans="1:22" x14ac:dyDescent="0.3">
      <c r="A3602" t="s">
        <v>5893</v>
      </c>
      <c r="E3602" t="s">
        <v>5831</v>
      </c>
      <c r="H3602" t="s">
        <v>5256</v>
      </c>
      <c r="J3602" s="23">
        <v>553005800008</v>
      </c>
      <c r="K3602">
        <v>270</v>
      </c>
      <c r="L3602" t="s">
        <v>5895</v>
      </c>
      <c r="M3602">
        <v>197702</v>
      </c>
      <c r="O3602">
        <v>0</v>
      </c>
      <c r="P3602" t="s">
        <v>50</v>
      </c>
      <c r="Q3602" t="s">
        <v>124</v>
      </c>
      <c r="S3602">
        <v>0</v>
      </c>
      <c r="V3602" s="22">
        <v>2003</v>
      </c>
    </row>
    <row r="3603" spans="1:22" x14ac:dyDescent="0.3">
      <c r="A3603" t="s">
        <v>5896</v>
      </c>
      <c r="E3603" t="s">
        <v>5831</v>
      </c>
      <c r="H3603" t="s">
        <v>5256</v>
      </c>
      <c r="J3603" s="23">
        <v>453005800008</v>
      </c>
      <c r="K3603">
        <v>670</v>
      </c>
      <c r="L3603" t="s">
        <v>5897</v>
      </c>
      <c r="M3603">
        <v>197702</v>
      </c>
      <c r="O3603">
        <v>0</v>
      </c>
      <c r="P3603" t="s">
        <v>50</v>
      </c>
      <c r="Q3603">
        <v>20310</v>
      </c>
      <c r="S3603">
        <v>0</v>
      </c>
      <c r="V3603" s="22">
        <v>1373.22</v>
      </c>
    </row>
    <row r="3604" spans="1:22" x14ac:dyDescent="0.3">
      <c r="A3604" t="s">
        <v>5898</v>
      </c>
      <c r="E3604" t="s">
        <v>5881</v>
      </c>
      <c r="H3604" t="s">
        <v>5256</v>
      </c>
      <c r="J3604" s="23">
        <v>453005800009</v>
      </c>
      <c r="K3604">
        <v>910</v>
      </c>
      <c r="L3604" t="s">
        <v>5899</v>
      </c>
      <c r="M3604">
        <v>199504</v>
      </c>
      <c r="O3604">
        <v>0</v>
      </c>
      <c r="P3604" t="s">
        <v>50</v>
      </c>
      <c r="Q3604">
        <v>20310</v>
      </c>
      <c r="S3604">
        <v>0</v>
      </c>
      <c r="V3604" s="22">
        <v>114225.41</v>
      </c>
    </row>
    <row r="3605" spans="1:22" x14ac:dyDescent="0.3">
      <c r="A3605" t="s">
        <v>5898</v>
      </c>
      <c r="E3605" t="s">
        <v>5827</v>
      </c>
      <c r="H3605" t="s">
        <v>5256</v>
      </c>
      <c r="J3605" s="23">
        <v>453005800317</v>
      </c>
      <c r="K3605">
        <v>910</v>
      </c>
      <c r="L3605" t="s">
        <v>5900</v>
      </c>
      <c r="M3605">
        <v>201007</v>
      </c>
      <c r="O3605">
        <v>0</v>
      </c>
      <c r="P3605" t="s">
        <v>50</v>
      </c>
      <c r="Q3605">
        <v>20310</v>
      </c>
      <c r="S3605">
        <v>0</v>
      </c>
      <c r="V3605" s="22">
        <v>8241.2999999999993</v>
      </c>
    </row>
    <row r="3606" spans="1:22" x14ac:dyDescent="0.3">
      <c r="A3606" t="s">
        <v>5898</v>
      </c>
      <c r="E3606" t="s">
        <v>5827</v>
      </c>
      <c r="H3606" t="s">
        <v>5256</v>
      </c>
      <c r="J3606" s="23">
        <v>453005800322</v>
      </c>
      <c r="K3606">
        <v>910</v>
      </c>
      <c r="L3606" t="s">
        <v>5901</v>
      </c>
      <c r="M3606">
        <v>201007</v>
      </c>
      <c r="O3606">
        <v>0</v>
      </c>
      <c r="P3606" t="s">
        <v>50</v>
      </c>
      <c r="Q3606">
        <v>20310</v>
      </c>
      <c r="S3606">
        <v>0</v>
      </c>
      <c r="V3606" s="22">
        <v>8241.2999999999993</v>
      </c>
    </row>
    <row r="3607" spans="1:22" x14ac:dyDescent="0.3">
      <c r="A3607" t="s">
        <v>5902</v>
      </c>
      <c r="E3607" t="s">
        <v>838</v>
      </c>
      <c r="H3607" t="s">
        <v>5256</v>
      </c>
      <c r="J3607" s="23">
        <v>453005800472</v>
      </c>
      <c r="K3607">
        <v>910</v>
      </c>
      <c r="L3607" t="s">
        <v>5903</v>
      </c>
      <c r="M3607">
        <v>201412</v>
      </c>
      <c r="O3607">
        <v>0</v>
      </c>
      <c r="P3607" t="s">
        <v>50</v>
      </c>
      <c r="Q3607">
        <v>20310</v>
      </c>
      <c r="S3607">
        <v>0</v>
      </c>
      <c r="V3607" s="22">
        <v>41341.33</v>
      </c>
    </row>
    <row r="3608" spans="1:22" x14ac:dyDescent="0.3">
      <c r="A3608" t="s">
        <v>5898</v>
      </c>
      <c r="E3608" t="s">
        <v>607</v>
      </c>
      <c r="H3608" t="s">
        <v>5256</v>
      </c>
      <c r="J3608" s="23">
        <v>453005800591</v>
      </c>
      <c r="K3608">
        <v>910</v>
      </c>
      <c r="L3608" t="s">
        <v>5904</v>
      </c>
      <c r="M3608">
        <v>201610</v>
      </c>
      <c r="O3608">
        <v>0</v>
      </c>
      <c r="P3608" t="s">
        <v>50</v>
      </c>
      <c r="Q3608">
        <v>20310</v>
      </c>
      <c r="S3608">
        <v>0</v>
      </c>
      <c r="V3608" s="22">
        <v>48795.74</v>
      </c>
    </row>
    <row r="3609" spans="1:22" x14ac:dyDescent="0.3">
      <c r="A3609" t="s">
        <v>5898</v>
      </c>
      <c r="E3609" t="s">
        <v>5881</v>
      </c>
      <c r="H3609" t="s">
        <v>5256</v>
      </c>
      <c r="J3609" s="23">
        <v>553005800009</v>
      </c>
      <c r="K3609">
        <v>910</v>
      </c>
      <c r="L3609" t="s">
        <v>5905</v>
      </c>
      <c r="M3609">
        <v>199504</v>
      </c>
      <c r="O3609">
        <v>0</v>
      </c>
      <c r="P3609" t="s">
        <v>50</v>
      </c>
      <c r="Q3609" t="s">
        <v>124</v>
      </c>
      <c r="S3609">
        <v>0</v>
      </c>
      <c r="V3609" s="22">
        <v>69009</v>
      </c>
    </row>
    <row r="3610" spans="1:22" x14ac:dyDescent="0.3">
      <c r="A3610" t="s">
        <v>5898</v>
      </c>
      <c r="E3610" t="s">
        <v>5827</v>
      </c>
      <c r="H3610" t="s">
        <v>5256</v>
      </c>
      <c r="J3610" s="23">
        <v>553005800317</v>
      </c>
      <c r="K3610">
        <v>910</v>
      </c>
      <c r="L3610" t="s">
        <v>5906</v>
      </c>
      <c r="M3610">
        <v>201007</v>
      </c>
      <c r="O3610">
        <v>0</v>
      </c>
      <c r="P3610" t="s">
        <v>50</v>
      </c>
      <c r="Q3610" t="s">
        <v>124</v>
      </c>
      <c r="S3610">
        <v>0</v>
      </c>
      <c r="V3610" s="22">
        <v>4978.62</v>
      </c>
    </row>
    <row r="3611" spans="1:22" x14ac:dyDescent="0.3">
      <c r="A3611" t="s">
        <v>5898</v>
      </c>
      <c r="E3611" t="s">
        <v>5827</v>
      </c>
      <c r="H3611" t="s">
        <v>5256</v>
      </c>
      <c r="J3611" s="23">
        <v>553005800322</v>
      </c>
      <c r="K3611">
        <v>910</v>
      </c>
      <c r="L3611" t="s">
        <v>5907</v>
      </c>
      <c r="M3611">
        <v>201007</v>
      </c>
      <c r="O3611">
        <v>0</v>
      </c>
      <c r="P3611" t="s">
        <v>50</v>
      </c>
      <c r="Q3611" t="s">
        <v>124</v>
      </c>
      <c r="S3611">
        <v>0</v>
      </c>
      <c r="V3611" s="22">
        <v>4978.62</v>
      </c>
    </row>
    <row r="3612" spans="1:22" x14ac:dyDescent="0.3">
      <c r="A3612" t="s">
        <v>5902</v>
      </c>
      <c r="E3612" t="s">
        <v>838</v>
      </c>
      <c r="H3612" t="s">
        <v>5256</v>
      </c>
      <c r="J3612" s="23">
        <v>553005800472</v>
      </c>
      <c r="K3612">
        <v>910</v>
      </c>
      <c r="L3612" t="s">
        <v>5908</v>
      </c>
      <c r="M3612">
        <v>201412</v>
      </c>
      <c r="O3612">
        <v>0</v>
      </c>
      <c r="P3612" t="s">
        <v>50</v>
      </c>
      <c r="Q3612" t="s">
        <v>124</v>
      </c>
      <c r="S3612">
        <v>0</v>
      </c>
      <c r="V3612" s="22">
        <v>24984.48</v>
      </c>
    </row>
    <row r="3613" spans="1:22" x14ac:dyDescent="0.3">
      <c r="A3613" t="s">
        <v>5898</v>
      </c>
      <c r="E3613" t="s">
        <v>607</v>
      </c>
      <c r="H3613" t="s">
        <v>5256</v>
      </c>
      <c r="J3613" s="23">
        <v>553005800591</v>
      </c>
      <c r="K3613">
        <v>910</v>
      </c>
      <c r="L3613" t="s">
        <v>5909</v>
      </c>
      <c r="M3613">
        <v>201701</v>
      </c>
      <c r="O3613">
        <v>0</v>
      </c>
      <c r="P3613" t="s">
        <v>50</v>
      </c>
      <c r="Q3613" t="s">
        <v>124</v>
      </c>
      <c r="S3613">
        <v>0</v>
      </c>
      <c r="V3613" s="22">
        <v>29528.080000000002</v>
      </c>
    </row>
    <row r="3614" spans="1:22" x14ac:dyDescent="0.3">
      <c r="A3614" t="s">
        <v>5910</v>
      </c>
      <c r="E3614" t="s">
        <v>607</v>
      </c>
      <c r="H3614" t="s">
        <v>5256</v>
      </c>
      <c r="J3614" s="23">
        <v>457005800006</v>
      </c>
      <c r="K3614">
        <v>615</v>
      </c>
      <c r="L3614" t="s">
        <v>5911</v>
      </c>
      <c r="M3614">
        <v>197509</v>
      </c>
      <c r="O3614">
        <v>0</v>
      </c>
      <c r="P3614" t="s">
        <v>50</v>
      </c>
      <c r="Q3614">
        <v>20310</v>
      </c>
      <c r="S3614">
        <v>0</v>
      </c>
      <c r="V3614" s="22">
        <v>177302.38</v>
      </c>
    </row>
    <row r="3615" spans="1:22" x14ac:dyDescent="0.3">
      <c r="A3615" t="s">
        <v>5910</v>
      </c>
      <c r="E3615" t="s">
        <v>607</v>
      </c>
      <c r="H3615" t="s">
        <v>5256</v>
      </c>
      <c r="J3615" s="23">
        <v>457005800038</v>
      </c>
      <c r="K3615">
        <v>615</v>
      </c>
      <c r="L3615" t="s">
        <v>5912</v>
      </c>
      <c r="M3615">
        <v>200611</v>
      </c>
      <c r="O3615">
        <v>0</v>
      </c>
      <c r="P3615" t="s">
        <v>50</v>
      </c>
      <c r="Q3615">
        <v>20310</v>
      </c>
      <c r="S3615">
        <v>0</v>
      </c>
      <c r="V3615" s="22">
        <v>38914.78</v>
      </c>
    </row>
    <row r="3616" spans="1:22" x14ac:dyDescent="0.3">
      <c r="A3616" t="s">
        <v>5910</v>
      </c>
      <c r="E3616" t="s">
        <v>607</v>
      </c>
      <c r="H3616" t="s">
        <v>5256</v>
      </c>
      <c r="J3616" s="23">
        <v>457005800039</v>
      </c>
      <c r="K3616">
        <v>615</v>
      </c>
      <c r="L3616" t="s">
        <v>5913</v>
      </c>
      <c r="M3616">
        <v>200610</v>
      </c>
      <c r="O3616">
        <v>0</v>
      </c>
      <c r="P3616" t="s">
        <v>50</v>
      </c>
      <c r="Q3616">
        <v>20310</v>
      </c>
      <c r="S3616">
        <v>0</v>
      </c>
      <c r="V3616" s="22">
        <v>370604.86</v>
      </c>
    </row>
    <row r="3617" spans="1:22" x14ac:dyDescent="0.3">
      <c r="A3617" t="s">
        <v>5910</v>
      </c>
      <c r="E3617" t="s">
        <v>607</v>
      </c>
      <c r="H3617" t="s">
        <v>5256</v>
      </c>
      <c r="J3617" s="23">
        <v>557005800006</v>
      </c>
      <c r="K3617">
        <v>615</v>
      </c>
      <c r="L3617" t="s">
        <v>5914</v>
      </c>
      <c r="M3617">
        <v>197509</v>
      </c>
      <c r="O3617">
        <v>0</v>
      </c>
      <c r="P3617" t="s">
        <v>50</v>
      </c>
      <c r="Q3617" t="s">
        <v>124</v>
      </c>
      <c r="S3617">
        <v>0</v>
      </c>
      <c r="V3617" s="22">
        <v>107118</v>
      </c>
    </row>
    <row r="3618" spans="1:22" x14ac:dyDescent="0.3">
      <c r="A3618" t="s">
        <v>5910</v>
      </c>
      <c r="E3618" t="s">
        <v>607</v>
      </c>
      <c r="H3618" t="s">
        <v>5256</v>
      </c>
      <c r="J3618" s="23">
        <v>557005800038</v>
      </c>
      <c r="K3618">
        <v>615</v>
      </c>
      <c r="L3618" t="s">
        <v>5915</v>
      </c>
      <c r="M3618">
        <v>200611</v>
      </c>
      <c r="O3618">
        <v>0</v>
      </c>
      <c r="P3618" t="s">
        <v>50</v>
      </c>
      <c r="Q3618" t="s">
        <v>124</v>
      </c>
      <c r="S3618">
        <v>0</v>
      </c>
      <c r="V3618" s="22">
        <v>23510</v>
      </c>
    </row>
    <row r="3619" spans="1:22" x14ac:dyDescent="0.3">
      <c r="A3619" t="s">
        <v>5910</v>
      </c>
      <c r="E3619" t="s">
        <v>607</v>
      </c>
      <c r="H3619" t="s">
        <v>5256</v>
      </c>
      <c r="J3619" s="23">
        <v>557005800039</v>
      </c>
      <c r="K3619">
        <v>615</v>
      </c>
      <c r="L3619" t="s">
        <v>5916</v>
      </c>
      <c r="M3619">
        <v>200610</v>
      </c>
      <c r="O3619">
        <v>0</v>
      </c>
      <c r="P3619" t="s">
        <v>50</v>
      </c>
      <c r="Q3619" t="s">
        <v>124</v>
      </c>
      <c r="S3619">
        <v>0</v>
      </c>
      <c r="V3619" s="22">
        <v>223901.54</v>
      </c>
    </row>
    <row r="3620" spans="1:22" x14ac:dyDescent="0.3">
      <c r="A3620" t="s">
        <v>5917</v>
      </c>
      <c r="E3620" t="s">
        <v>607</v>
      </c>
      <c r="H3620" t="s">
        <v>5256</v>
      </c>
      <c r="J3620" s="23">
        <v>457005800006</v>
      </c>
      <c r="K3620">
        <v>780</v>
      </c>
      <c r="L3620" t="s">
        <v>5918</v>
      </c>
      <c r="M3620">
        <v>197509</v>
      </c>
      <c r="O3620">
        <v>0</v>
      </c>
      <c r="P3620" t="s">
        <v>50</v>
      </c>
      <c r="Q3620">
        <v>20310</v>
      </c>
      <c r="S3620">
        <v>0</v>
      </c>
      <c r="V3620" s="22">
        <v>154791.31</v>
      </c>
    </row>
    <row r="3621" spans="1:22" x14ac:dyDescent="0.3">
      <c r="A3621" t="s">
        <v>5917</v>
      </c>
      <c r="E3621" t="s">
        <v>607</v>
      </c>
      <c r="H3621" t="s">
        <v>5256</v>
      </c>
      <c r="J3621" s="23">
        <v>557005800006</v>
      </c>
      <c r="K3621">
        <v>780</v>
      </c>
      <c r="L3621" t="s">
        <v>5919</v>
      </c>
      <c r="M3621">
        <v>197509</v>
      </c>
      <c r="O3621">
        <v>0</v>
      </c>
      <c r="P3621" t="s">
        <v>50</v>
      </c>
      <c r="Q3621" t="s">
        <v>124</v>
      </c>
      <c r="S3621">
        <v>0</v>
      </c>
      <c r="V3621" s="22">
        <v>93517</v>
      </c>
    </row>
    <row r="3622" spans="1:22" x14ac:dyDescent="0.3">
      <c r="A3622" t="s">
        <v>5920</v>
      </c>
      <c r="E3622" t="s">
        <v>607</v>
      </c>
      <c r="H3622" t="s">
        <v>5256</v>
      </c>
      <c r="J3622" s="23">
        <v>457005800054</v>
      </c>
      <c r="K3622">
        <v>780</v>
      </c>
      <c r="L3622" t="s">
        <v>5921</v>
      </c>
      <c r="M3622">
        <v>200901</v>
      </c>
      <c r="O3622">
        <v>0</v>
      </c>
      <c r="P3622" t="s">
        <v>50</v>
      </c>
      <c r="Q3622">
        <v>20310</v>
      </c>
      <c r="S3622">
        <v>0</v>
      </c>
      <c r="V3622" s="22">
        <v>13282.31</v>
      </c>
    </row>
    <row r="3623" spans="1:22" x14ac:dyDescent="0.3">
      <c r="A3623" t="s">
        <v>5920</v>
      </c>
      <c r="E3623" t="s">
        <v>607</v>
      </c>
      <c r="H3623" t="s">
        <v>5256</v>
      </c>
      <c r="J3623" s="23">
        <v>557005800054</v>
      </c>
      <c r="K3623">
        <v>780</v>
      </c>
      <c r="L3623" t="s">
        <v>5922</v>
      </c>
      <c r="M3623">
        <v>200901</v>
      </c>
      <c r="O3623">
        <v>0</v>
      </c>
      <c r="P3623" t="s">
        <v>50</v>
      </c>
      <c r="Q3623" t="s">
        <v>124</v>
      </c>
      <c r="S3623">
        <v>0</v>
      </c>
      <c r="V3623" s="22">
        <v>6505.29</v>
      </c>
    </row>
    <row r="3624" spans="1:22" x14ac:dyDescent="0.3">
      <c r="A3624" t="s">
        <v>5923</v>
      </c>
      <c r="E3624" t="s">
        <v>5924</v>
      </c>
      <c r="H3624" t="s">
        <v>5256</v>
      </c>
      <c r="J3624" s="23">
        <v>453005800327</v>
      </c>
      <c r="K3624">
        <v>910</v>
      </c>
      <c r="L3624" t="s">
        <v>5925</v>
      </c>
      <c r="M3624">
        <v>201110</v>
      </c>
      <c r="O3624">
        <v>0</v>
      </c>
      <c r="P3624" t="s">
        <v>50</v>
      </c>
      <c r="Q3624">
        <v>20310</v>
      </c>
      <c r="S3624">
        <v>0</v>
      </c>
      <c r="V3624" s="22">
        <v>104987.82</v>
      </c>
    </row>
    <row r="3625" spans="1:22" x14ac:dyDescent="0.3">
      <c r="A3625" t="s">
        <v>5923</v>
      </c>
      <c r="E3625" t="s">
        <v>5924</v>
      </c>
      <c r="H3625" t="s">
        <v>5256</v>
      </c>
      <c r="J3625" s="23">
        <v>553005800327</v>
      </c>
      <c r="K3625">
        <v>910</v>
      </c>
      <c r="L3625" t="s">
        <v>5926</v>
      </c>
      <c r="M3625">
        <v>201110</v>
      </c>
      <c r="O3625">
        <v>0</v>
      </c>
      <c r="P3625" t="s">
        <v>50</v>
      </c>
      <c r="Q3625" t="s">
        <v>124</v>
      </c>
      <c r="S3625">
        <v>0</v>
      </c>
      <c r="V3625" s="22">
        <v>63423.81</v>
      </c>
    </row>
    <row r="3626" spans="1:22" x14ac:dyDescent="0.3">
      <c r="A3626" t="s">
        <v>5927</v>
      </c>
      <c r="E3626" t="s">
        <v>607</v>
      </c>
      <c r="H3626" t="s">
        <v>5256</v>
      </c>
      <c r="J3626" s="23">
        <v>457005800137</v>
      </c>
      <c r="K3626">
        <v>615</v>
      </c>
      <c r="L3626" t="s">
        <v>5928</v>
      </c>
      <c r="M3626">
        <v>201611</v>
      </c>
      <c r="O3626">
        <v>0</v>
      </c>
      <c r="P3626" t="s">
        <v>50</v>
      </c>
      <c r="Q3626">
        <v>20310</v>
      </c>
      <c r="S3626">
        <v>0</v>
      </c>
      <c r="V3626" s="22">
        <v>348602.56</v>
      </c>
    </row>
    <row r="3627" spans="1:22" x14ac:dyDescent="0.3">
      <c r="A3627" t="s">
        <v>5927</v>
      </c>
      <c r="E3627" t="s">
        <v>607</v>
      </c>
      <c r="H3627" t="s">
        <v>5256</v>
      </c>
      <c r="J3627" s="23">
        <v>557005800137</v>
      </c>
      <c r="K3627">
        <v>615</v>
      </c>
      <c r="L3627" t="s">
        <v>5929</v>
      </c>
      <c r="M3627">
        <v>201611</v>
      </c>
      <c r="O3627">
        <v>0</v>
      </c>
      <c r="P3627" t="s">
        <v>50</v>
      </c>
      <c r="Q3627" t="s">
        <v>124</v>
      </c>
      <c r="S3627">
        <v>0</v>
      </c>
      <c r="V3627" s="22">
        <v>210952.11</v>
      </c>
    </row>
    <row r="3628" spans="1:22" x14ac:dyDescent="0.3">
      <c r="A3628" t="s">
        <v>5930</v>
      </c>
      <c r="E3628" t="s">
        <v>5931</v>
      </c>
      <c r="H3628" t="s">
        <v>5256</v>
      </c>
      <c r="J3628" s="23">
        <v>457005800200</v>
      </c>
      <c r="K3628">
        <v>615</v>
      </c>
      <c r="L3628" t="s">
        <v>5932</v>
      </c>
      <c r="M3628">
        <v>201712</v>
      </c>
      <c r="O3628">
        <v>0</v>
      </c>
      <c r="P3628" t="s">
        <v>50</v>
      </c>
      <c r="Q3628">
        <v>20310</v>
      </c>
      <c r="S3628">
        <v>0</v>
      </c>
      <c r="V3628" s="22">
        <v>45484.66</v>
      </c>
    </row>
    <row r="3629" spans="1:22" x14ac:dyDescent="0.3">
      <c r="A3629" t="s">
        <v>5930</v>
      </c>
      <c r="E3629" t="s">
        <v>5931</v>
      </c>
      <c r="H3629" t="s">
        <v>5256</v>
      </c>
      <c r="J3629" s="23">
        <v>557005800200</v>
      </c>
      <c r="K3629">
        <v>615</v>
      </c>
      <c r="L3629" t="s">
        <v>5933</v>
      </c>
      <c r="M3629">
        <v>201712</v>
      </c>
      <c r="O3629">
        <v>0</v>
      </c>
      <c r="P3629" t="s">
        <v>50</v>
      </c>
      <c r="Q3629" t="s">
        <v>124</v>
      </c>
      <c r="S3629">
        <v>0</v>
      </c>
      <c r="V3629" s="22">
        <v>26871.02</v>
      </c>
    </row>
    <row r="3630" spans="1:22" x14ac:dyDescent="0.3">
      <c r="A3630" t="s">
        <v>5934</v>
      </c>
      <c r="E3630" t="s">
        <v>42</v>
      </c>
      <c r="H3630" t="s">
        <v>5256</v>
      </c>
      <c r="J3630" s="23">
        <v>453005800659</v>
      </c>
      <c r="K3630">
        <v>910</v>
      </c>
      <c r="L3630" t="s">
        <v>5935</v>
      </c>
      <c r="M3630">
        <v>201809</v>
      </c>
      <c r="O3630">
        <v>0</v>
      </c>
      <c r="P3630" t="s">
        <v>50</v>
      </c>
      <c r="Q3630">
        <v>20310</v>
      </c>
      <c r="S3630">
        <v>0</v>
      </c>
      <c r="V3630" s="22">
        <v>4171.63</v>
      </c>
    </row>
    <row r="3631" spans="1:22" x14ac:dyDescent="0.3">
      <c r="A3631" t="s">
        <v>5934</v>
      </c>
      <c r="E3631" t="s">
        <v>42</v>
      </c>
      <c r="H3631" t="s">
        <v>5256</v>
      </c>
      <c r="J3631" s="23">
        <v>553005800659</v>
      </c>
      <c r="K3631">
        <v>910</v>
      </c>
      <c r="L3631" t="s">
        <v>5936</v>
      </c>
      <c r="M3631">
        <v>201809</v>
      </c>
      <c r="O3631">
        <v>0</v>
      </c>
      <c r="P3631" t="s">
        <v>50</v>
      </c>
      <c r="Q3631" t="s">
        <v>124</v>
      </c>
      <c r="S3631">
        <v>0</v>
      </c>
      <c r="V3631" s="22">
        <v>9596.2000000000007</v>
      </c>
    </row>
    <row r="3632" spans="1:22" x14ac:dyDescent="0.3">
      <c r="A3632" t="s">
        <v>5937</v>
      </c>
      <c r="E3632" t="s">
        <v>5686</v>
      </c>
      <c r="H3632" t="s">
        <v>5256</v>
      </c>
      <c r="J3632" s="23">
        <v>452005800277</v>
      </c>
      <c r="K3632">
        <v>752</v>
      </c>
      <c r="L3632" t="s">
        <v>5938</v>
      </c>
      <c r="M3632">
        <v>201612</v>
      </c>
      <c r="O3632">
        <v>0</v>
      </c>
      <c r="P3632" t="s">
        <v>50</v>
      </c>
      <c r="Q3632">
        <v>20310</v>
      </c>
      <c r="S3632">
        <v>0</v>
      </c>
      <c r="V3632" s="22">
        <v>4569.04</v>
      </c>
    </row>
    <row r="3633" spans="1:22" x14ac:dyDescent="0.3">
      <c r="A3633" t="s">
        <v>5937</v>
      </c>
      <c r="E3633" t="s">
        <v>5686</v>
      </c>
      <c r="H3633" t="s">
        <v>5256</v>
      </c>
      <c r="J3633" s="23">
        <v>552005800277</v>
      </c>
      <c r="K3633">
        <v>752</v>
      </c>
      <c r="L3633" t="s">
        <v>5939</v>
      </c>
      <c r="M3633">
        <v>201612</v>
      </c>
      <c r="O3633">
        <v>0</v>
      </c>
      <c r="P3633" t="s">
        <v>50</v>
      </c>
      <c r="Q3633" t="s">
        <v>124</v>
      </c>
      <c r="S3633">
        <v>0</v>
      </c>
      <c r="V3633" s="22">
        <v>2764.9</v>
      </c>
    </row>
    <row r="3634" spans="1:22" x14ac:dyDescent="0.3">
      <c r="A3634" t="s">
        <v>5940</v>
      </c>
      <c r="E3634" t="s">
        <v>4502</v>
      </c>
      <c r="J3634" s="23">
        <v>453003900377</v>
      </c>
      <c r="K3634">
        <v>910</v>
      </c>
      <c r="L3634" t="s">
        <v>5941</v>
      </c>
      <c r="M3634">
        <v>201309</v>
      </c>
      <c r="O3634">
        <v>0</v>
      </c>
      <c r="P3634" t="s">
        <v>15</v>
      </c>
      <c r="Q3634">
        <v>20310</v>
      </c>
      <c r="S3634">
        <v>0</v>
      </c>
      <c r="V3634" s="22">
        <v>1715.33</v>
      </c>
    </row>
    <row r="3635" spans="1:22" x14ac:dyDescent="0.3">
      <c r="A3635" t="s">
        <v>5940</v>
      </c>
      <c r="E3635" t="s">
        <v>4502</v>
      </c>
      <c r="J3635" s="23">
        <v>553003900377</v>
      </c>
      <c r="K3635">
        <v>910</v>
      </c>
      <c r="L3635" t="s">
        <v>5942</v>
      </c>
      <c r="M3635">
        <v>201309</v>
      </c>
      <c r="O3635">
        <v>0</v>
      </c>
      <c r="P3635" t="s">
        <v>15</v>
      </c>
      <c r="Q3635" t="s">
        <v>124</v>
      </c>
      <c r="S3635">
        <v>0</v>
      </c>
      <c r="V3635" s="22">
        <v>1652.65</v>
      </c>
    </row>
    <row r="3636" spans="1:22" x14ac:dyDescent="0.3">
      <c r="A3636" t="s">
        <v>5943</v>
      </c>
      <c r="E3636" t="s">
        <v>4502</v>
      </c>
      <c r="J3636" s="23">
        <v>453003900378</v>
      </c>
      <c r="K3636">
        <v>910</v>
      </c>
      <c r="L3636" t="s">
        <v>5944</v>
      </c>
      <c r="M3636">
        <v>201309</v>
      </c>
      <c r="O3636">
        <v>0</v>
      </c>
      <c r="P3636" t="s">
        <v>15</v>
      </c>
      <c r="Q3636">
        <v>20310</v>
      </c>
      <c r="S3636">
        <v>0</v>
      </c>
      <c r="V3636" s="22">
        <v>1715.24</v>
      </c>
    </row>
    <row r="3637" spans="1:22" x14ac:dyDescent="0.3">
      <c r="A3637" t="s">
        <v>5943</v>
      </c>
      <c r="E3637" t="s">
        <v>4502</v>
      </c>
      <c r="J3637" s="23">
        <v>553003900378</v>
      </c>
      <c r="K3637">
        <v>910</v>
      </c>
      <c r="L3637" t="s">
        <v>5945</v>
      </c>
      <c r="M3637">
        <v>201309</v>
      </c>
      <c r="O3637">
        <v>0</v>
      </c>
      <c r="P3637" t="s">
        <v>15</v>
      </c>
      <c r="Q3637" t="s">
        <v>124</v>
      </c>
      <c r="S3637">
        <v>0</v>
      </c>
      <c r="V3637" s="22">
        <v>1652.65</v>
      </c>
    </row>
    <row r="3638" spans="1:22" x14ac:dyDescent="0.3">
      <c r="A3638" t="s">
        <v>5946</v>
      </c>
      <c r="E3638" t="s">
        <v>1597</v>
      </c>
      <c r="H3638" t="s">
        <v>217</v>
      </c>
      <c r="J3638" s="23">
        <v>453006000369</v>
      </c>
      <c r="K3638">
        <v>910</v>
      </c>
      <c r="L3638" t="s">
        <v>5947</v>
      </c>
      <c r="M3638">
        <v>201309</v>
      </c>
      <c r="O3638">
        <v>0</v>
      </c>
      <c r="P3638" t="s">
        <v>52</v>
      </c>
      <c r="Q3638">
        <v>20310</v>
      </c>
      <c r="S3638">
        <v>0</v>
      </c>
      <c r="V3638" s="22">
        <v>2149.7399999999998</v>
      </c>
    </row>
    <row r="3639" spans="1:22" x14ac:dyDescent="0.3">
      <c r="A3639" t="s">
        <v>5946</v>
      </c>
      <c r="E3639" t="s">
        <v>1597</v>
      </c>
      <c r="J3639" s="23">
        <v>553006000369</v>
      </c>
      <c r="K3639">
        <v>910</v>
      </c>
      <c r="L3639" t="s">
        <v>5948</v>
      </c>
      <c r="M3639">
        <v>201309</v>
      </c>
      <c r="O3639">
        <v>0</v>
      </c>
      <c r="P3639" t="s">
        <v>52</v>
      </c>
      <c r="Q3639" t="s">
        <v>124</v>
      </c>
      <c r="S3639">
        <v>0</v>
      </c>
      <c r="V3639" s="22">
        <v>1268.3699999999999</v>
      </c>
    </row>
    <row r="3640" spans="1:22" x14ac:dyDescent="0.3">
      <c r="A3640" t="s">
        <v>5949</v>
      </c>
      <c r="E3640" t="s">
        <v>1500</v>
      </c>
      <c r="H3640" t="s">
        <v>217</v>
      </c>
      <c r="J3640" s="23">
        <v>453006000370</v>
      </c>
      <c r="K3640">
        <v>910</v>
      </c>
      <c r="L3640" t="s">
        <v>5950</v>
      </c>
      <c r="M3640">
        <v>201309</v>
      </c>
      <c r="O3640">
        <v>0</v>
      </c>
      <c r="P3640" t="s">
        <v>52</v>
      </c>
      <c r="Q3640">
        <v>20310</v>
      </c>
      <c r="S3640">
        <v>0</v>
      </c>
      <c r="V3640" s="22">
        <v>2149.7399999999998</v>
      </c>
    </row>
    <row r="3641" spans="1:22" x14ac:dyDescent="0.3">
      <c r="A3641" t="s">
        <v>5949</v>
      </c>
      <c r="E3641" t="s">
        <v>1500</v>
      </c>
      <c r="H3641" t="s">
        <v>217</v>
      </c>
      <c r="J3641" s="23">
        <v>553006000370</v>
      </c>
      <c r="K3641">
        <v>910</v>
      </c>
      <c r="L3641" t="s">
        <v>5951</v>
      </c>
      <c r="M3641">
        <v>201309</v>
      </c>
      <c r="O3641">
        <v>0</v>
      </c>
      <c r="P3641" t="s">
        <v>52</v>
      </c>
      <c r="Q3641" t="s">
        <v>124</v>
      </c>
      <c r="S3641">
        <v>0</v>
      </c>
      <c r="V3641" s="22">
        <v>1268.3699999999999</v>
      </c>
    </row>
    <row r="3642" spans="1:22" x14ac:dyDescent="0.3">
      <c r="A3642" t="s">
        <v>5952</v>
      </c>
      <c r="E3642" t="s">
        <v>1597</v>
      </c>
      <c r="H3642" t="s">
        <v>217</v>
      </c>
      <c r="J3642" s="23">
        <v>453006000371</v>
      </c>
      <c r="K3642">
        <v>910</v>
      </c>
      <c r="L3642" t="s">
        <v>5953</v>
      </c>
      <c r="M3642">
        <v>201309</v>
      </c>
      <c r="O3642">
        <v>0</v>
      </c>
      <c r="P3642" t="s">
        <v>52</v>
      </c>
      <c r="Q3642">
        <v>20310</v>
      </c>
      <c r="S3642">
        <v>0</v>
      </c>
      <c r="V3642" s="22">
        <v>2149.7399999999998</v>
      </c>
    </row>
    <row r="3643" spans="1:22" x14ac:dyDescent="0.3">
      <c r="A3643" t="s">
        <v>5952</v>
      </c>
      <c r="E3643" t="s">
        <v>1597</v>
      </c>
      <c r="H3643" t="s">
        <v>217</v>
      </c>
      <c r="J3643" s="23">
        <v>553006000371</v>
      </c>
      <c r="K3643">
        <v>910</v>
      </c>
      <c r="L3643" t="s">
        <v>5954</v>
      </c>
      <c r="M3643">
        <v>201309</v>
      </c>
      <c r="O3643">
        <v>0</v>
      </c>
      <c r="P3643" t="s">
        <v>52</v>
      </c>
      <c r="Q3643" t="s">
        <v>124</v>
      </c>
      <c r="S3643">
        <v>0</v>
      </c>
      <c r="V3643" s="22">
        <v>1268.3699999999999</v>
      </c>
    </row>
    <row r="3644" spans="1:22" x14ac:dyDescent="0.3">
      <c r="A3644" t="s">
        <v>5955</v>
      </c>
      <c r="E3644" t="s">
        <v>1500</v>
      </c>
      <c r="H3644" t="s">
        <v>217</v>
      </c>
      <c r="J3644" s="23">
        <v>453006000372</v>
      </c>
      <c r="K3644">
        <v>910</v>
      </c>
      <c r="L3644" t="s">
        <v>5956</v>
      </c>
      <c r="M3644">
        <v>201309</v>
      </c>
      <c r="O3644">
        <v>0</v>
      </c>
      <c r="P3644" t="s">
        <v>52</v>
      </c>
      <c r="Q3644">
        <v>20310</v>
      </c>
      <c r="S3644">
        <v>0</v>
      </c>
      <c r="V3644" s="22">
        <v>2149.7399999999998</v>
      </c>
    </row>
    <row r="3645" spans="1:22" x14ac:dyDescent="0.3">
      <c r="A3645" t="s">
        <v>5955</v>
      </c>
      <c r="E3645" t="s">
        <v>1500</v>
      </c>
      <c r="H3645" t="s">
        <v>217</v>
      </c>
      <c r="J3645" s="23">
        <v>553006000372</v>
      </c>
      <c r="K3645">
        <v>910</v>
      </c>
      <c r="L3645" t="s">
        <v>5957</v>
      </c>
      <c r="M3645">
        <v>201309</v>
      </c>
      <c r="O3645">
        <v>0</v>
      </c>
      <c r="P3645" t="s">
        <v>52</v>
      </c>
      <c r="Q3645" t="s">
        <v>124</v>
      </c>
      <c r="S3645">
        <v>0</v>
      </c>
      <c r="V3645" s="22">
        <v>1268.3699999999999</v>
      </c>
    </row>
    <row r="3646" spans="1:22" x14ac:dyDescent="0.3">
      <c r="A3646" t="s">
        <v>5958</v>
      </c>
      <c r="E3646" t="s">
        <v>1597</v>
      </c>
      <c r="H3646" t="s">
        <v>217</v>
      </c>
      <c r="J3646" s="23">
        <v>453006000373</v>
      </c>
      <c r="K3646">
        <v>910</v>
      </c>
      <c r="L3646" t="s">
        <v>5959</v>
      </c>
      <c r="M3646">
        <v>201309</v>
      </c>
      <c r="O3646">
        <v>0</v>
      </c>
      <c r="P3646" t="s">
        <v>52</v>
      </c>
      <c r="Q3646">
        <v>20310</v>
      </c>
      <c r="S3646">
        <v>0</v>
      </c>
      <c r="V3646" s="22">
        <v>2149.7399999999998</v>
      </c>
    </row>
    <row r="3647" spans="1:22" x14ac:dyDescent="0.3">
      <c r="A3647" t="s">
        <v>5958</v>
      </c>
      <c r="E3647" t="s">
        <v>1597</v>
      </c>
      <c r="H3647" t="s">
        <v>217</v>
      </c>
      <c r="J3647" s="23">
        <v>553006000373</v>
      </c>
      <c r="K3647">
        <v>910</v>
      </c>
      <c r="L3647" t="s">
        <v>5960</v>
      </c>
      <c r="M3647">
        <v>201309</v>
      </c>
      <c r="O3647">
        <v>0</v>
      </c>
      <c r="P3647" t="s">
        <v>52</v>
      </c>
      <c r="Q3647" t="s">
        <v>124</v>
      </c>
      <c r="S3647">
        <v>0</v>
      </c>
      <c r="V3647" s="22">
        <v>1268.3699999999999</v>
      </c>
    </row>
    <row r="3648" spans="1:22" x14ac:dyDescent="0.3">
      <c r="A3648" t="s">
        <v>5961</v>
      </c>
      <c r="E3648" t="s">
        <v>1597</v>
      </c>
      <c r="H3648" t="s">
        <v>217</v>
      </c>
      <c r="J3648" s="23">
        <v>553006000374</v>
      </c>
      <c r="K3648">
        <v>910</v>
      </c>
      <c r="L3648" t="s">
        <v>5962</v>
      </c>
      <c r="M3648">
        <v>201309</v>
      </c>
      <c r="O3648">
        <v>0</v>
      </c>
      <c r="P3648" t="s">
        <v>52</v>
      </c>
      <c r="Q3648" t="s">
        <v>124</v>
      </c>
      <c r="S3648">
        <v>0</v>
      </c>
      <c r="V3648" s="22">
        <v>1268.3699999999999</v>
      </c>
    </row>
    <row r="3649" spans="1:22" x14ac:dyDescent="0.3">
      <c r="A3649" t="s">
        <v>5963</v>
      </c>
      <c r="E3649" t="s">
        <v>1597</v>
      </c>
      <c r="H3649" t="s">
        <v>217</v>
      </c>
      <c r="J3649" s="23">
        <v>453006000374</v>
      </c>
      <c r="K3649">
        <v>910</v>
      </c>
      <c r="L3649" t="s">
        <v>5964</v>
      </c>
      <c r="M3649">
        <v>201309</v>
      </c>
      <c r="O3649">
        <v>0</v>
      </c>
      <c r="P3649" t="s">
        <v>52</v>
      </c>
      <c r="Q3649">
        <v>20310</v>
      </c>
      <c r="S3649">
        <v>0</v>
      </c>
      <c r="V3649" s="22">
        <v>2149.7399999999998</v>
      </c>
    </row>
    <row r="3650" spans="1:22" x14ac:dyDescent="0.3">
      <c r="A3650" t="s">
        <v>5965</v>
      </c>
      <c r="E3650" t="s">
        <v>1597</v>
      </c>
      <c r="H3650" t="s">
        <v>217</v>
      </c>
      <c r="J3650" s="23">
        <v>553006000375</v>
      </c>
      <c r="K3650">
        <v>910</v>
      </c>
      <c r="L3650" t="s">
        <v>5966</v>
      </c>
      <c r="M3650">
        <v>201309</v>
      </c>
      <c r="O3650">
        <v>0</v>
      </c>
      <c r="P3650" t="s">
        <v>52</v>
      </c>
      <c r="Q3650" t="s">
        <v>124</v>
      </c>
      <c r="S3650">
        <v>0</v>
      </c>
      <c r="V3650" s="22">
        <v>1268.3699999999999</v>
      </c>
    </row>
    <row r="3651" spans="1:22" x14ac:dyDescent="0.3">
      <c r="A3651" t="s">
        <v>5967</v>
      </c>
      <c r="E3651" t="s">
        <v>1597</v>
      </c>
      <c r="H3651" t="s">
        <v>217</v>
      </c>
      <c r="J3651" s="23">
        <v>453006000376</v>
      </c>
      <c r="K3651">
        <v>910</v>
      </c>
      <c r="L3651" t="s">
        <v>5968</v>
      </c>
      <c r="M3651">
        <v>201309</v>
      </c>
      <c r="O3651">
        <v>0</v>
      </c>
      <c r="P3651" t="s">
        <v>52</v>
      </c>
      <c r="Q3651">
        <v>20310</v>
      </c>
      <c r="S3651">
        <v>0</v>
      </c>
      <c r="V3651" s="22">
        <v>2149.6999999999998</v>
      </c>
    </row>
    <row r="3652" spans="1:22" x14ac:dyDescent="0.3">
      <c r="A3652" t="s">
        <v>5967</v>
      </c>
      <c r="E3652" t="s">
        <v>1597</v>
      </c>
      <c r="H3652" t="s">
        <v>217</v>
      </c>
      <c r="J3652" s="23">
        <v>553006000376</v>
      </c>
      <c r="K3652">
        <v>910</v>
      </c>
      <c r="L3652" t="s">
        <v>5969</v>
      </c>
      <c r="M3652">
        <v>201309</v>
      </c>
      <c r="O3652">
        <v>0</v>
      </c>
      <c r="P3652" t="s">
        <v>52</v>
      </c>
      <c r="Q3652" t="s">
        <v>124</v>
      </c>
      <c r="S3652">
        <v>0</v>
      </c>
      <c r="V3652" s="22">
        <v>1268.3499999999999</v>
      </c>
    </row>
    <row r="3653" spans="1:22" x14ac:dyDescent="0.3">
      <c r="A3653" t="s">
        <v>5970</v>
      </c>
      <c r="E3653" t="s">
        <v>1597</v>
      </c>
      <c r="H3653" t="s">
        <v>217</v>
      </c>
      <c r="J3653" s="23">
        <v>453006000375</v>
      </c>
      <c r="K3653">
        <v>910</v>
      </c>
      <c r="L3653" t="s">
        <v>5971</v>
      </c>
      <c r="M3653">
        <v>201309</v>
      </c>
      <c r="O3653">
        <v>0</v>
      </c>
      <c r="P3653" t="s">
        <v>52</v>
      </c>
      <c r="Q3653">
        <v>20310</v>
      </c>
      <c r="S3653">
        <v>0</v>
      </c>
      <c r="V3653" s="22">
        <v>2149.7399999999998</v>
      </c>
    </row>
    <row r="3654" spans="1:22" x14ac:dyDescent="0.3">
      <c r="A3654" t="s">
        <v>5972</v>
      </c>
      <c r="E3654" t="s">
        <v>5973</v>
      </c>
      <c r="H3654" t="s">
        <v>1036</v>
      </c>
      <c r="J3654" s="23">
        <v>557004800201</v>
      </c>
      <c r="K3654">
        <v>615</v>
      </c>
      <c r="L3654" t="s">
        <v>5974</v>
      </c>
      <c r="M3654">
        <v>201712</v>
      </c>
      <c r="O3654">
        <v>0</v>
      </c>
      <c r="P3654" t="s">
        <v>19</v>
      </c>
      <c r="Q3654" t="s">
        <v>124</v>
      </c>
      <c r="S3654">
        <v>0</v>
      </c>
      <c r="V3654" s="22">
        <v>91189.62</v>
      </c>
    </row>
    <row r="3655" spans="1:22" x14ac:dyDescent="0.3">
      <c r="A3655" t="s">
        <v>5975</v>
      </c>
      <c r="E3655" t="s">
        <v>5976</v>
      </c>
      <c r="J3655" s="23">
        <v>453004800600</v>
      </c>
      <c r="K3655">
        <v>910</v>
      </c>
      <c r="L3655" t="s">
        <v>5977</v>
      </c>
      <c r="M3655">
        <v>201612</v>
      </c>
      <c r="O3655">
        <v>201801</v>
      </c>
      <c r="P3655" t="s">
        <v>19</v>
      </c>
      <c r="Q3655">
        <v>20310</v>
      </c>
      <c r="S3655">
        <v>0</v>
      </c>
      <c r="V3655">
        <v>0</v>
      </c>
    </row>
    <row r="3656" spans="1:22" x14ac:dyDescent="0.3">
      <c r="A3656" t="s">
        <v>5975</v>
      </c>
      <c r="E3656" t="s">
        <v>5976</v>
      </c>
      <c r="H3656" t="s">
        <v>1036</v>
      </c>
      <c r="J3656" s="23">
        <v>553004800600</v>
      </c>
      <c r="K3656">
        <v>910</v>
      </c>
      <c r="L3656" t="s">
        <v>5978</v>
      </c>
      <c r="M3656">
        <v>201612</v>
      </c>
      <c r="O3656">
        <v>0</v>
      </c>
      <c r="P3656" t="s">
        <v>19</v>
      </c>
      <c r="Q3656" t="s">
        <v>124</v>
      </c>
      <c r="S3656">
        <v>0</v>
      </c>
      <c r="V3656">
        <v>940.24</v>
      </c>
    </row>
    <row r="3657" spans="1:22" x14ac:dyDescent="0.3">
      <c r="A3657" t="s">
        <v>5979</v>
      </c>
      <c r="E3657" t="s">
        <v>5976</v>
      </c>
      <c r="H3657" t="s">
        <v>1036</v>
      </c>
      <c r="J3657" s="23">
        <v>550004800059</v>
      </c>
      <c r="K3657">
        <v>2017</v>
      </c>
      <c r="L3657" t="s">
        <v>5980</v>
      </c>
      <c r="M3657">
        <v>201712</v>
      </c>
      <c r="O3657">
        <v>0</v>
      </c>
      <c r="P3657" t="s">
        <v>19</v>
      </c>
      <c r="Q3657" t="s">
        <v>124</v>
      </c>
      <c r="S3657">
        <v>0</v>
      </c>
      <c r="V3657" s="22">
        <v>22950.57</v>
      </c>
    </row>
    <row r="3658" spans="1:22" x14ac:dyDescent="0.3">
      <c r="A3658" t="s">
        <v>5981</v>
      </c>
      <c r="E3658" t="s">
        <v>5982</v>
      </c>
      <c r="H3658" t="s">
        <v>5983</v>
      </c>
      <c r="J3658" s="23">
        <v>457005000001</v>
      </c>
      <c r="K3658">
        <v>615</v>
      </c>
      <c r="L3658" t="s">
        <v>5984</v>
      </c>
      <c r="M3658">
        <v>197909</v>
      </c>
      <c r="O3658">
        <v>0</v>
      </c>
      <c r="P3658" t="s">
        <v>1042</v>
      </c>
      <c r="Q3658">
        <v>20310</v>
      </c>
      <c r="S3658">
        <v>0</v>
      </c>
      <c r="V3658" s="22">
        <v>10902.48</v>
      </c>
    </row>
    <row r="3659" spans="1:22" x14ac:dyDescent="0.3">
      <c r="A3659" t="s">
        <v>5985</v>
      </c>
      <c r="E3659" t="s">
        <v>5982</v>
      </c>
      <c r="H3659" t="s">
        <v>5983</v>
      </c>
      <c r="J3659" s="23">
        <v>557005000001</v>
      </c>
      <c r="K3659">
        <v>615</v>
      </c>
      <c r="L3659" t="s">
        <v>5986</v>
      </c>
      <c r="M3659">
        <v>197909</v>
      </c>
      <c r="O3659">
        <v>0</v>
      </c>
      <c r="P3659" t="s">
        <v>1042</v>
      </c>
      <c r="Q3659" t="s">
        <v>124</v>
      </c>
      <c r="S3659">
        <v>0</v>
      </c>
      <c r="V3659" s="22">
        <v>6587</v>
      </c>
    </row>
    <row r="3660" spans="1:22" x14ac:dyDescent="0.3">
      <c r="A3660" t="s">
        <v>5987</v>
      </c>
      <c r="H3660" t="s">
        <v>1036</v>
      </c>
      <c r="J3660" s="23">
        <v>557004800045</v>
      </c>
      <c r="K3660">
        <v>580</v>
      </c>
      <c r="L3660" t="s">
        <v>5988</v>
      </c>
      <c r="M3660">
        <v>200804</v>
      </c>
      <c r="O3660">
        <v>0</v>
      </c>
      <c r="P3660" t="s">
        <v>19</v>
      </c>
      <c r="Q3660" t="s">
        <v>124</v>
      </c>
      <c r="S3660">
        <v>0</v>
      </c>
      <c r="V3660" s="22">
        <v>309878.8</v>
      </c>
    </row>
    <row r="3661" spans="1:22" x14ac:dyDescent="0.3">
      <c r="A3661" t="s">
        <v>5987</v>
      </c>
      <c r="H3661" t="s">
        <v>1036</v>
      </c>
      <c r="J3661" s="23">
        <v>557004800045</v>
      </c>
      <c r="K3661">
        <v>615</v>
      </c>
      <c r="L3661" t="s">
        <v>5989</v>
      </c>
      <c r="M3661">
        <v>200804</v>
      </c>
      <c r="O3661">
        <v>0</v>
      </c>
      <c r="P3661" t="s">
        <v>19</v>
      </c>
      <c r="Q3661" t="s">
        <v>124</v>
      </c>
      <c r="S3661">
        <v>0</v>
      </c>
      <c r="V3661" s="22">
        <v>1807942.16</v>
      </c>
    </row>
    <row r="3662" spans="1:22" x14ac:dyDescent="0.3">
      <c r="A3662" t="s">
        <v>5990</v>
      </c>
      <c r="H3662">
        <v>99999999</v>
      </c>
      <c r="J3662" s="23">
        <v>457909900000</v>
      </c>
      <c r="K3662">
        <v>0</v>
      </c>
      <c r="L3662" t="s">
        <v>5991</v>
      </c>
      <c r="M3662">
        <v>201108</v>
      </c>
      <c r="O3662">
        <v>0</v>
      </c>
      <c r="P3662" t="s">
        <v>1042</v>
      </c>
      <c r="Q3662">
        <v>20310</v>
      </c>
      <c r="S3662">
        <v>0</v>
      </c>
      <c r="V3662" s="22">
        <v>-14744886.369999999</v>
      </c>
    </row>
    <row r="3663" spans="1:22" x14ac:dyDescent="0.3">
      <c r="A3663" t="s">
        <v>5992</v>
      </c>
      <c r="H3663">
        <v>99999999</v>
      </c>
      <c r="J3663" s="23">
        <v>457009900000</v>
      </c>
      <c r="K3663">
        <v>0</v>
      </c>
      <c r="L3663" t="s">
        <v>5993</v>
      </c>
      <c r="M3663">
        <v>196709</v>
      </c>
      <c r="O3663">
        <v>0</v>
      </c>
      <c r="P3663" t="s">
        <v>1042</v>
      </c>
      <c r="Q3663">
        <v>20310</v>
      </c>
      <c r="S3663">
        <v>0</v>
      </c>
      <c r="V3663" s="22">
        <v>100947871.8</v>
      </c>
    </row>
    <row r="3664" spans="1:22" x14ac:dyDescent="0.3">
      <c r="A3664" t="s">
        <v>5994</v>
      </c>
      <c r="J3664" s="23">
        <v>458009900000</v>
      </c>
      <c r="K3664">
        <v>0</v>
      </c>
      <c r="L3664" t="s">
        <v>5995</v>
      </c>
      <c r="M3664">
        <v>199309</v>
      </c>
      <c r="O3664">
        <v>0</v>
      </c>
      <c r="P3664" t="s">
        <v>1042</v>
      </c>
      <c r="Q3664">
        <v>20310</v>
      </c>
      <c r="S3664">
        <v>0</v>
      </c>
      <c r="V3664" s="22">
        <v>36555886.530000001</v>
      </c>
    </row>
    <row r="3665" spans="1:22" x14ac:dyDescent="0.3">
      <c r="A3665" t="s">
        <v>5996</v>
      </c>
      <c r="H3665">
        <v>99999999</v>
      </c>
      <c r="J3665" s="23">
        <v>456009900000</v>
      </c>
      <c r="K3665">
        <v>0</v>
      </c>
      <c r="L3665" t="s">
        <v>5997</v>
      </c>
      <c r="M3665">
        <v>194909</v>
      </c>
      <c r="O3665">
        <v>0</v>
      </c>
      <c r="P3665" t="s">
        <v>1042</v>
      </c>
      <c r="Q3665">
        <v>20310</v>
      </c>
      <c r="S3665">
        <v>0</v>
      </c>
      <c r="U3665" t="s">
        <v>132</v>
      </c>
      <c r="V3665" s="22">
        <v>465600980.44999999</v>
      </c>
    </row>
    <row r="3666" spans="1:22" x14ac:dyDescent="0.3">
      <c r="A3666" t="s">
        <v>5998</v>
      </c>
      <c r="J3666" s="23">
        <v>455009900000</v>
      </c>
      <c r="K3666">
        <v>0</v>
      </c>
      <c r="L3666" t="s">
        <v>5999</v>
      </c>
      <c r="M3666">
        <v>195109</v>
      </c>
      <c r="O3666">
        <v>0</v>
      </c>
      <c r="P3666" t="s">
        <v>1042</v>
      </c>
      <c r="Q3666">
        <v>20310</v>
      </c>
      <c r="S3666">
        <v>0</v>
      </c>
      <c r="U3666" t="s">
        <v>159</v>
      </c>
      <c r="V3666" s="22">
        <v>46379491.789999999</v>
      </c>
    </row>
    <row r="3667" spans="1:22" x14ac:dyDescent="0.3">
      <c r="A3667" t="s">
        <v>6000</v>
      </c>
      <c r="J3667" s="23">
        <v>450009900000</v>
      </c>
      <c r="K3667">
        <v>0</v>
      </c>
      <c r="L3667" t="s">
        <v>6001</v>
      </c>
      <c r="M3667">
        <v>194903</v>
      </c>
      <c r="O3667">
        <v>0</v>
      </c>
      <c r="P3667" t="s">
        <v>1042</v>
      </c>
      <c r="Q3667">
        <v>20310</v>
      </c>
      <c r="S3667">
        <v>0</v>
      </c>
      <c r="V3667" s="22">
        <v>5520842.2999999998</v>
      </c>
    </row>
    <row r="3668" spans="1:22" x14ac:dyDescent="0.3">
      <c r="A3668" t="s">
        <v>6002</v>
      </c>
      <c r="J3668" s="23">
        <v>452909900000</v>
      </c>
      <c r="K3668">
        <v>0</v>
      </c>
      <c r="L3668" t="s">
        <v>6003</v>
      </c>
      <c r="M3668">
        <v>201011</v>
      </c>
      <c r="O3668">
        <v>0</v>
      </c>
      <c r="P3668" t="s">
        <v>1042</v>
      </c>
      <c r="Q3668">
        <v>20310</v>
      </c>
      <c r="S3668">
        <v>0</v>
      </c>
      <c r="V3668" s="22">
        <v>-68882.42</v>
      </c>
    </row>
    <row r="3669" spans="1:22" x14ac:dyDescent="0.3">
      <c r="A3669" t="s">
        <v>6004</v>
      </c>
      <c r="J3669" s="23">
        <v>452009900000</v>
      </c>
      <c r="K3669">
        <v>0</v>
      </c>
      <c r="L3669" t="s">
        <v>6005</v>
      </c>
      <c r="M3669">
        <v>193603</v>
      </c>
      <c r="O3669">
        <v>0</v>
      </c>
      <c r="P3669" t="s">
        <v>1042</v>
      </c>
      <c r="Q3669">
        <v>20310</v>
      </c>
      <c r="S3669">
        <v>0</v>
      </c>
      <c r="V3669" s="22">
        <v>68930684.859999999</v>
      </c>
    </row>
    <row r="3670" spans="1:22" x14ac:dyDescent="0.3">
      <c r="A3670" t="s">
        <v>6006</v>
      </c>
      <c r="J3670" s="23">
        <v>453009900000</v>
      </c>
      <c r="K3670">
        <v>0</v>
      </c>
      <c r="L3670" t="s">
        <v>6007</v>
      </c>
      <c r="M3670">
        <v>193012</v>
      </c>
      <c r="O3670">
        <v>0</v>
      </c>
      <c r="P3670" t="s">
        <v>1042</v>
      </c>
      <c r="Q3670">
        <v>20310</v>
      </c>
      <c r="S3670">
        <v>0</v>
      </c>
      <c r="V3670" s="22">
        <v>46876245.219999999</v>
      </c>
    </row>
    <row r="3671" spans="1:22" x14ac:dyDescent="0.3">
      <c r="A3671" t="s">
        <v>6008</v>
      </c>
      <c r="J3671" s="23">
        <v>451009900000</v>
      </c>
      <c r="K3671">
        <v>0</v>
      </c>
      <c r="L3671" t="s">
        <v>6009</v>
      </c>
      <c r="M3671">
        <v>199403</v>
      </c>
      <c r="O3671">
        <v>0</v>
      </c>
      <c r="P3671" t="s">
        <v>1042</v>
      </c>
      <c r="Q3671">
        <v>20310</v>
      </c>
      <c r="S3671">
        <v>0</v>
      </c>
      <c r="U3671" t="s">
        <v>132</v>
      </c>
      <c r="V3671" s="22">
        <v>31985061.280000001</v>
      </c>
    </row>
    <row r="3672" spans="1:22" x14ac:dyDescent="0.3">
      <c r="A3672" t="s">
        <v>6010</v>
      </c>
      <c r="E3672" t="s">
        <v>2218</v>
      </c>
      <c r="H3672" t="s">
        <v>139</v>
      </c>
      <c r="J3672" s="23">
        <v>457008600181</v>
      </c>
      <c r="K3672">
        <v>780</v>
      </c>
      <c r="L3672" t="s">
        <v>6011</v>
      </c>
      <c r="M3672">
        <v>201712</v>
      </c>
      <c r="O3672">
        <v>0</v>
      </c>
      <c r="P3672" t="s">
        <v>82</v>
      </c>
      <c r="Q3672">
        <v>20310</v>
      </c>
      <c r="S3672">
        <v>0</v>
      </c>
      <c r="V3672" s="22">
        <v>66679.460000000006</v>
      </c>
    </row>
    <row r="3673" spans="1:22" x14ac:dyDescent="0.3">
      <c r="A3673" t="s">
        <v>6012</v>
      </c>
      <c r="E3673" t="s">
        <v>2218</v>
      </c>
      <c r="H3673" t="s">
        <v>139</v>
      </c>
      <c r="J3673" s="23">
        <v>557008600181</v>
      </c>
      <c r="K3673">
        <v>780</v>
      </c>
      <c r="L3673" t="s">
        <v>6013</v>
      </c>
      <c r="M3673">
        <v>201712</v>
      </c>
      <c r="O3673">
        <v>0</v>
      </c>
      <c r="P3673" t="s">
        <v>82</v>
      </c>
      <c r="Q3673" t="s">
        <v>124</v>
      </c>
      <c r="S3673">
        <v>0</v>
      </c>
      <c r="V3673" s="22">
        <v>7326.6</v>
      </c>
    </row>
    <row r="3674" spans="1:22" x14ac:dyDescent="0.3">
      <c r="A3674" t="s">
        <v>6014</v>
      </c>
      <c r="E3674" t="s">
        <v>5721</v>
      </c>
      <c r="J3674" s="23">
        <v>451005000001</v>
      </c>
      <c r="K3674">
        <v>1080</v>
      </c>
      <c r="L3674" t="s">
        <v>6015</v>
      </c>
      <c r="M3674">
        <v>198003</v>
      </c>
      <c r="O3674">
        <v>0</v>
      </c>
      <c r="P3674" t="s">
        <v>1042</v>
      </c>
      <c r="Q3674">
        <v>20310</v>
      </c>
      <c r="S3674">
        <v>0</v>
      </c>
      <c r="U3674" t="s">
        <v>132</v>
      </c>
      <c r="V3674" s="22">
        <v>6598.49</v>
      </c>
    </row>
    <row r="3675" spans="1:22" x14ac:dyDescent="0.3">
      <c r="A3675" t="s">
        <v>6014</v>
      </c>
      <c r="E3675" t="s">
        <v>5717</v>
      </c>
      <c r="J3675" s="23">
        <v>451005000001</v>
      </c>
      <c r="K3675">
        <v>1094</v>
      </c>
      <c r="L3675" t="s">
        <v>6016</v>
      </c>
      <c r="M3675">
        <v>199403</v>
      </c>
      <c r="O3675">
        <v>0</v>
      </c>
      <c r="P3675" t="s">
        <v>1042</v>
      </c>
      <c r="Q3675">
        <v>20310</v>
      </c>
      <c r="S3675">
        <v>0</v>
      </c>
      <c r="V3675" s="22">
        <v>9730609.9800000004</v>
      </c>
    </row>
    <row r="3676" spans="1:22" x14ac:dyDescent="0.3">
      <c r="A3676" t="s">
        <v>6014</v>
      </c>
      <c r="E3676" t="s">
        <v>5721</v>
      </c>
      <c r="J3676" s="23">
        <v>451005000001</v>
      </c>
      <c r="K3676">
        <v>1095</v>
      </c>
      <c r="L3676" t="s">
        <v>6017</v>
      </c>
      <c r="M3676">
        <v>199503</v>
      </c>
      <c r="O3676">
        <v>0</v>
      </c>
      <c r="P3676" t="s">
        <v>1042</v>
      </c>
      <c r="Q3676">
        <v>20310</v>
      </c>
      <c r="S3676">
        <v>0</v>
      </c>
      <c r="U3676" t="s">
        <v>132</v>
      </c>
      <c r="V3676" s="22">
        <v>3028</v>
      </c>
    </row>
    <row r="3677" spans="1:22" x14ac:dyDescent="0.3">
      <c r="A3677" t="s">
        <v>6014</v>
      </c>
      <c r="E3677" t="s">
        <v>5717</v>
      </c>
      <c r="J3677" s="23">
        <v>451005000001</v>
      </c>
      <c r="K3677">
        <v>1996</v>
      </c>
      <c r="L3677" t="s">
        <v>6018</v>
      </c>
      <c r="M3677">
        <v>199612</v>
      </c>
      <c r="O3677">
        <v>0</v>
      </c>
      <c r="P3677" t="s">
        <v>1042</v>
      </c>
      <c r="Q3677">
        <v>20310</v>
      </c>
      <c r="S3677">
        <v>0</v>
      </c>
      <c r="U3677" t="s">
        <v>132</v>
      </c>
      <c r="V3677" s="22">
        <v>1064.25</v>
      </c>
    </row>
    <row r="3678" spans="1:22" x14ac:dyDescent="0.3">
      <c r="A3678" t="s">
        <v>6014</v>
      </c>
      <c r="E3678" t="s">
        <v>5721</v>
      </c>
      <c r="J3678" s="23">
        <v>551005000001</v>
      </c>
      <c r="K3678">
        <v>1080</v>
      </c>
      <c r="L3678" t="s">
        <v>6019</v>
      </c>
      <c r="M3678">
        <v>198003</v>
      </c>
      <c r="O3678">
        <v>0</v>
      </c>
      <c r="P3678" t="s">
        <v>1042</v>
      </c>
      <c r="Q3678" t="s">
        <v>124</v>
      </c>
      <c r="S3678">
        <v>0</v>
      </c>
      <c r="U3678" t="s">
        <v>132</v>
      </c>
      <c r="V3678" s="22">
        <v>3986</v>
      </c>
    </row>
    <row r="3679" spans="1:22" x14ac:dyDescent="0.3">
      <c r="A3679" t="s">
        <v>6014</v>
      </c>
      <c r="E3679" t="s">
        <v>5717</v>
      </c>
      <c r="J3679" s="23">
        <v>551005000001</v>
      </c>
      <c r="K3679">
        <v>1094</v>
      </c>
      <c r="L3679" t="s">
        <v>6020</v>
      </c>
      <c r="M3679">
        <v>199403</v>
      </c>
      <c r="O3679">
        <v>0</v>
      </c>
      <c r="P3679" t="s">
        <v>1042</v>
      </c>
      <c r="Q3679" t="s">
        <v>124</v>
      </c>
      <c r="S3679">
        <v>0</v>
      </c>
      <c r="V3679" s="22">
        <v>5878767</v>
      </c>
    </row>
    <row r="3680" spans="1:22" x14ac:dyDescent="0.3">
      <c r="A3680" t="s">
        <v>6014</v>
      </c>
      <c r="E3680" t="s">
        <v>5721</v>
      </c>
      <c r="J3680" s="23">
        <v>551005000001</v>
      </c>
      <c r="K3680">
        <v>1095</v>
      </c>
      <c r="L3680" t="s">
        <v>6021</v>
      </c>
      <c r="M3680">
        <v>199503</v>
      </c>
      <c r="O3680">
        <v>0</v>
      </c>
      <c r="P3680" t="s">
        <v>1042</v>
      </c>
      <c r="Q3680" t="s">
        <v>124</v>
      </c>
      <c r="S3680">
        <v>0</v>
      </c>
      <c r="U3680" t="s">
        <v>132</v>
      </c>
      <c r="V3680" s="22">
        <v>1830</v>
      </c>
    </row>
    <row r="3681" spans="1:22" x14ac:dyDescent="0.3">
      <c r="A3681" t="s">
        <v>6022</v>
      </c>
      <c r="E3681" t="s">
        <v>6023</v>
      </c>
      <c r="H3681" t="s">
        <v>157</v>
      </c>
      <c r="J3681" s="23">
        <v>457008400184</v>
      </c>
      <c r="K3681">
        <v>780</v>
      </c>
      <c r="L3681" t="s">
        <v>6024</v>
      </c>
      <c r="M3681">
        <v>201705</v>
      </c>
      <c r="O3681">
        <v>0</v>
      </c>
      <c r="P3681" t="s">
        <v>81</v>
      </c>
      <c r="Q3681">
        <v>20310</v>
      </c>
      <c r="S3681">
        <v>0</v>
      </c>
      <c r="V3681" s="22">
        <v>45722</v>
      </c>
    </row>
    <row r="3682" spans="1:22" x14ac:dyDescent="0.3">
      <c r="A3682" t="s">
        <v>6025</v>
      </c>
      <c r="E3682" t="s">
        <v>6026</v>
      </c>
      <c r="H3682" t="s">
        <v>157</v>
      </c>
      <c r="J3682" s="23">
        <v>452008400279</v>
      </c>
      <c r="K3682">
        <v>763</v>
      </c>
      <c r="L3682" t="s">
        <v>6027</v>
      </c>
      <c r="M3682">
        <v>201705</v>
      </c>
      <c r="O3682">
        <v>0</v>
      </c>
      <c r="P3682" t="s">
        <v>81</v>
      </c>
      <c r="Q3682">
        <v>20310</v>
      </c>
      <c r="S3682">
        <v>0</v>
      </c>
      <c r="V3682" s="22">
        <v>61566</v>
      </c>
    </row>
    <row r="3683" spans="1:22" x14ac:dyDescent="0.3">
      <c r="A3683" t="s">
        <v>6025</v>
      </c>
      <c r="E3683" t="s">
        <v>6026</v>
      </c>
      <c r="H3683" t="s">
        <v>157</v>
      </c>
      <c r="J3683" s="23">
        <v>457008400170</v>
      </c>
      <c r="K3683">
        <v>615</v>
      </c>
      <c r="L3683" t="s">
        <v>6028</v>
      </c>
      <c r="M3683">
        <v>201705</v>
      </c>
      <c r="O3683">
        <v>0</v>
      </c>
      <c r="P3683" t="s">
        <v>81</v>
      </c>
      <c r="Q3683">
        <v>20310</v>
      </c>
      <c r="S3683">
        <v>0</v>
      </c>
      <c r="V3683" s="22">
        <v>11834764.560000001</v>
      </c>
    </row>
    <row r="3684" spans="1:22" x14ac:dyDescent="0.3">
      <c r="A3684" t="s">
        <v>6025</v>
      </c>
      <c r="E3684" t="s">
        <v>6026</v>
      </c>
      <c r="H3684" t="s">
        <v>157</v>
      </c>
      <c r="J3684" s="23">
        <v>457008400170</v>
      </c>
      <c r="K3684">
        <v>780</v>
      </c>
      <c r="L3684" t="s">
        <v>6029</v>
      </c>
      <c r="M3684">
        <v>201705</v>
      </c>
      <c r="O3684">
        <v>0</v>
      </c>
      <c r="P3684" t="s">
        <v>81</v>
      </c>
      <c r="Q3684">
        <v>20310</v>
      </c>
      <c r="S3684">
        <v>0</v>
      </c>
      <c r="V3684" s="22">
        <v>46276.03</v>
      </c>
    </row>
    <row r="3685" spans="1:22" x14ac:dyDescent="0.3">
      <c r="A3685" t="s">
        <v>6025</v>
      </c>
      <c r="E3685" t="s">
        <v>6026</v>
      </c>
      <c r="H3685" t="s">
        <v>157</v>
      </c>
      <c r="J3685" s="23">
        <v>457008400170</v>
      </c>
      <c r="K3685">
        <v>800</v>
      </c>
      <c r="L3685" t="s">
        <v>6030</v>
      </c>
      <c r="M3685">
        <v>201705</v>
      </c>
      <c r="O3685">
        <v>0</v>
      </c>
      <c r="P3685" t="s">
        <v>81</v>
      </c>
      <c r="Q3685">
        <v>20310</v>
      </c>
      <c r="S3685">
        <v>0</v>
      </c>
      <c r="V3685" s="22">
        <v>423014.8</v>
      </c>
    </row>
    <row r="3686" spans="1:22" x14ac:dyDescent="0.3">
      <c r="A3686" t="s">
        <v>6025</v>
      </c>
      <c r="E3686" t="s">
        <v>6026</v>
      </c>
      <c r="H3686" t="s">
        <v>157</v>
      </c>
      <c r="J3686" s="23">
        <v>457008400170</v>
      </c>
      <c r="K3686">
        <v>805</v>
      </c>
      <c r="L3686" t="s">
        <v>6031</v>
      </c>
      <c r="M3686">
        <v>201705</v>
      </c>
      <c r="O3686">
        <v>0</v>
      </c>
      <c r="P3686" t="s">
        <v>81</v>
      </c>
      <c r="Q3686">
        <v>20310</v>
      </c>
      <c r="S3686">
        <v>0</v>
      </c>
      <c r="V3686" s="22">
        <v>413680.49</v>
      </c>
    </row>
    <row r="3687" spans="1:22" x14ac:dyDescent="0.3">
      <c r="A3687" t="s">
        <v>6025</v>
      </c>
      <c r="E3687" t="s">
        <v>6026</v>
      </c>
      <c r="H3687" t="s">
        <v>157</v>
      </c>
      <c r="J3687" s="23">
        <v>457008400170</v>
      </c>
      <c r="K3687">
        <v>825</v>
      </c>
      <c r="L3687" t="s">
        <v>6032</v>
      </c>
      <c r="M3687">
        <v>201705</v>
      </c>
      <c r="O3687">
        <v>0</v>
      </c>
      <c r="P3687" t="s">
        <v>81</v>
      </c>
      <c r="Q3687">
        <v>20310</v>
      </c>
      <c r="S3687">
        <v>0</v>
      </c>
      <c r="V3687" s="22">
        <v>1387003.29</v>
      </c>
    </row>
    <row r="3688" spans="1:22" x14ac:dyDescent="0.3">
      <c r="A3688" t="s">
        <v>6025</v>
      </c>
      <c r="E3688" t="s">
        <v>6026</v>
      </c>
      <c r="H3688" t="s">
        <v>157</v>
      </c>
      <c r="J3688" s="23">
        <v>457008400170</v>
      </c>
      <c r="K3688">
        <v>840</v>
      </c>
      <c r="L3688" t="s">
        <v>6033</v>
      </c>
      <c r="M3688">
        <v>201705</v>
      </c>
      <c r="O3688">
        <v>0</v>
      </c>
      <c r="P3688" t="s">
        <v>81</v>
      </c>
      <c r="Q3688">
        <v>20310</v>
      </c>
      <c r="S3688">
        <v>0</v>
      </c>
      <c r="V3688" s="22">
        <v>238772.55</v>
      </c>
    </row>
    <row r="3689" spans="1:22" x14ac:dyDescent="0.3">
      <c r="A3689" t="s">
        <v>6034</v>
      </c>
      <c r="E3689" t="s">
        <v>6026</v>
      </c>
      <c r="H3689" t="s">
        <v>157</v>
      </c>
      <c r="J3689" s="23">
        <v>452908400279</v>
      </c>
      <c r="K3689">
        <v>763</v>
      </c>
      <c r="L3689" t="s">
        <v>6035</v>
      </c>
      <c r="M3689">
        <v>201705</v>
      </c>
      <c r="O3689">
        <v>0</v>
      </c>
      <c r="P3689" t="s">
        <v>81</v>
      </c>
      <c r="Q3689">
        <v>20310</v>
      </c>
      <c r="S3689">
        <v>0</v>
      </c>
      <c r="V3689" s="22">
        <v>-68882.42</v>
      </c>
    </row>
    <row r="3690" spans="1:22" x14ac:dyDescent="0.3">
      <c r="A3690" t="s">
        <v>6034</v>
      </c>
      <c r="E3690" t="s">
        <v>6026</v>
      </c>
      <c r="H3690" t="s">
        <v>157</v>
      </c>
      <c r="J3690" s="23">
        <v>457908400170</v>
      </c>
      <c r="K3690">
        <v>615</v>
      </c>
      <c r="L3690" t="s">
        <v>6036</v>
      </c>
      <c r="M3690">
        <v>201705</v>
      </c>
      <c r="O3690">
        <v>0</v>
      </c>
      <c r="P3690" t="s">
        <v>81</v>
      </c>
      <c r="Q3690">
        <v>20310</v>
      </c>
      <c r="S3690">
        <v>0</v>
      </c>
      <c r="V3690" s="22">
        <v>-11781763.99</v>
      </c>
    </row>
    <row r="3691" spans="1:22" x14ac:dyDescent="0.3">
      <c r="A3691" t="s">
        <v>6034</v>
      </c>
      <c r="E3691" t="s">
        <v>6026</v>
      </c>
      <c r="H3691" t="s">
        <v>157</v>
      </c>
      <c r="J3691" s="23">
        <v>457908400170</v>
      </c>
      <c r="K3691">
        <v>780</v>
      </c>
      <c r="L3691" t="s">
        <v>6037</v>
      </c>
      <c r="M3691">
        <v>201705</v>
      </c>
      <c r="O3691">
        <v>0</v>
      </c>
      <c r="P3691" t="s">
        <v>81</v>
      </c>
      <c r="Q3691">
        <v>20310</v>
      </c>
      <c r="S3691">
        <v>0</v>
      </c>
      <c r="V3691" s="22">
        <v>-51661.82</v>
      </c>
    </row>
    <row r="3692" spans="1:22" x14ac:dyDescent="0.3">
      <c r="A3692" t="s">
        <v>6034</v>
      </c>
      <c r="E3692" t="s">
        <v>6026</v>
      </c>
      <c r="H3692" t="s">
        <v>157</v>
      </c>
      <c r="J3692" s="23">
        <v>457908400170</v>
      </c>
      <c r="K3692">
        <v>800</v>
      </c>
      <c r="L3692" t="s">
        <v>6038</v>
      </c>
      <c r="M3692">
        <v>201705</v>
      </c>
      <c r="O3692">
        <v>0</v>
      </c>
      <c r="P3692" t="s">
        <v>81</v>
      </c>
      <c r="Q3692">
        <v>20310</v>
      </c>
      <c r="S3692">
        <v>0</v>
      </c>
      <c r="V3692" s="22">
        <v>-476436.73</v>
      </c>
    </row>
    <row r="3693" spans="1:22" x14ac:dyDescent="0.3">
      <c r="A3693" t="s">
        <v>6034</v>
      </c>
      <c r="E3693" t="s">
        <v>6026</v>
      </c>
      <c r="H3693" t="s">
        <v>157</v>
      </c>
      <c r="J3693" s="23">
        <v>457908400170</v>
      </c>
      <c r="K3693">
        <v>805</v>
      </c>
      <c r="L3693" t="s">
        <v>6039</v>
      </c>
      <c r="M3693">
        <v>201705</v>
      </c>
      <c r="O3693">
        <v>0</v>
      </c>
      <c r="P3693" t="s">
        <v>81</v>
      </c>
      <c r="Q3693">
        <v>20310</v>
      </c>
      <c r="S3693">
        <v>0</v>
      </c>
      <c r="V3693" s="22">
        <v>-464956.34</v>
      </c>
    </row>
    <row r="3694" spans="1:22" x14ac:dyDescent="0.3">
      <c r="A3694" t="s">
        <v>6034</v>
      </c>
      <c r="E3694" t="s">
        <v>6026</v>
      </c>
      <c r="H3694" t="s">
        <v>157</v>
      </c>
      <c r="J3694" s="23">
        <v>457908400170</v>
      </c>
      <c r="K3694">
        <v>825</v>
      </c>
      <c r="L3694" t="s">
        <v>6040</v>
      </c>
      <c r="M3694">
        <v>201705</v>
      </c>
      <c r="O3694">
        <v>0</v>
      </c>
      <c r="P3694" t="s">
        <v>81</v>
      </c>
      <c r="Q3694">
        <v>20310</v>
      </c>
      <c r="S3694">
        <v>0</v>
      </c>
      <c r="V3694" s="22">
        <v>-1265714.48</v>
      </c>
    </row>
    <row r="3695" spans="1:22" x14ac:dyDescent="0.3">
      <c r="A3695" t="s">
        <v>6034</v>
      </c>
      <c r="E3695" t="s">
        <v>6026</v>
      </c>
      <c r="H3695" t="s">
        <v>157</v>
      </c>
      <c r="J3695" s="23">
        <v>457908400170</v>
      </c>
      <c r="K3695">
        <v>840</v>
      </c>
      <c r="L3695" t="s">
        <v>6041</v>
      </c>
      <c r="M3695">
        <v>201705</v>
      </c>
      <c r="O3695">
        <v>0</v>
      </c>
      <c r="P3695" t="s">
        <v>81</v>
      </c>
      <c r="Q3695">
        <v>20310</v>
      </c>
      <c r="S3695">
        <v>0</v>
      </c>
      <c r="V3695" s="22">
        <v>-241088.47</v>
      </c>
    </row>
    <row r="3696" spans="1:22" x14ac:dyDescent="0.3">
      <c r="A3696" t="s">
        <v>6042</v>
      </c>
      <c r="E3696" t="s">
        <v>5766</v>
      </c>
      <c r="H3696" t="s">
        <v>157</v>
      </c>
      <c r="J3696" s="23">
        <v>457002500059</v>
      </c>
      <c r="K3696">
        <v>169</v>
      </c>
      <c r="L3696" t="s">
        <v>6043</v>
      </c>
      <c r="M3696">
        <v>200911</v>
      </c>
      <c r="O3696">
        <v>0</v>
      </c>
      <c r="P3696" t="s">
        <v>81</v>
      </c>
      <c r="Q3696">
        <v>20310</v>
      </c>
      <c r="S3696">
        <v>0</v>
      </c>
      <c r="V3696" s="22">
        <v>27923.279999999999</v>
      </c>
    </row>
    <row r="3697" spans="1:22" x14ac:dyDescent="0.3">
      <c r="A3697" t="s">
        <v>6042</v>
      </c>
      <c r="E3697" t="s">
        <v>5766</v>
      </c>
      <c r="H3697" t="s">
        <v>157</v>
      </c>
      <c r="J3697" s="23">
        <v>457002500059</v>
      </c>
      <c r="K3697">
        <v>615</v>
      </c>
      <c r="L3697" t="s">
        <v>6044</v>
      </c>
      <c r="M3697">
        <v>200911</v>
      </c>
      <c r="O3697">
        <v>0</v>
      </c>
      <c r="P3697" t="s">
        <v>81</v>
      </c>
      <c r="Q3697">
        <v>20310</v>
      </c>
      <c r="S3697">
        <v>0</v>
      </c>
      <c r="V3697" s="22">
        <v>365989</v>
      </c>
    </row>
    <row r="3698" spans="1:22" x14ac:dyDescent="0.3">
      <c r="A3698" t="s">
        <v>6045</v>
      </c>
      <c r="E3698" t="s">
        <v>5766</v>
      </c>
      <c r="H3698" t="s">
        <v>157</v>
      </c>
      <c r="J3698" s="23">
        <v>457002500059</v>
      </c>
      <c r="K3698">
        <v>720</v>
      </c>
      <c r="L3698" t="s">
        <v>6046</v>
      </c>
      <c r="M3698">
        <v>200911</v>
      </c>
      <c r="O3698">
        <v>0</v>
      </c>
      <c r="P3698" t="s">
        <v>81</v>
      </c>
      <c r="Q3698">
        <v>20310</v>
      </c>
      <c r="S3698">
        <v>0</v>
      </c>
      <c r="V3698" s="22">
        <v>215628.12</v>
      </c>
    </row>
    <row r="3699" spans="1:22" x14ac:dyDescent="0.3">
      <c r="A3699" t="s">
        <v>6047</v>
      </c>
      <c r="E3699" t="s">
        <v>5766</v>
      </c>
      <c r="H3699" t="s">
        <v>157</v>
      </c>
      <c r="J3699" s="23">
        <v>452002500145</v>
      </c>
      <c r="K3699">
        <v>752</v>
      </c>
      <c r="L3699" t="s">
        <v>6048</v>
      </c>
      <c r="M3699">
        <v>200911</v>
      </c>
      <c r="O3699">
        <v>0</v>
      </c>
      <c r="P3699" t="s">
        <v>81</v>
      </c>
      <c r="Q3699">
        <v>20310</v>
      </c>
      <c r="S3699">
        <v>0</v>
      </c>
      <c r="V3699" s="22">
        <v>64346.05</v>
      </c>
    </row>
    <row r="3700" spans="1:22" x14ac:dyDescent="0.3">
      <c r="A3700" t="s">
        <v>6049</v>
      </c>
      <c r="E3700" t="s">
        <v>6050</v>
      </c>
      <c r="H3700" t="s">
        <v>177</v>
      </c>
      <c r="J3700" s="23">
        <v>452005200132</v>
      </c>
      <c r="K3700">
        <v>761</v>
      </c>
      <c r="L3700" t="s">
        <v>6051</v>
      </c>
      <c r="M3700">
        <v>200801</v>
      </c>
      <c r="O3700">
        <v>0</v>
      </c>
      <c r="P3700" t="s">
        <v>21</v>
      </c>
      <c r="Q3700">
        <v>20310</v>
      </c>
      <c r="S3700">
        <v>0</v>
      </c>
      <c r="V3700" s="22">
        <v>31880.080000000002</v>
      </c>
    </row>
    <row r="3701" spans="1:22" x14ac:dyDescent="0.3">
      <c r="A3701" t="s">
        <v>6049</v>
      </c>
      <c r="E3701" t="s">
        <v>6050</v>
      </c>
      <c r="H3701" t="s">
        <v>177</v>
      </c>
      <c r="J3701" s="23">
        <v>552005200132</v>
      </c>
      <c r="K3701">
        <v>761</v>
      </c>
      <c r="L3701" t="s">
        <v>6052</v>
      </c>
      <c r="M3701">
        <v>200801</v>
      </c>
      <c r="O3701">
        <v>0</v>
      </c>
      <c r="P3701" t="s">
        <v>21</v>
      </c>
      <c r="Q3701" t="s">
        <v>124</v>
      </c>
      <c r="S3701">
        <v>0</v>
      </c>
      <c r="V3701" s="22">
        <v>17156.32</v>
      </c>
    </row>
    <row r="3702" spans="1:22" x14ac:dyDescent="0.3">
      <c r="A3702" t="s">
        <v>6053</v>
      </c>
      <c r="E3702" t="s">
        <v>6050</v>
      </c>
      <c r="H3702" t="s">
        <v>177</v>
      </c>
      <c r="J3702" s="23">
        <v>452005200216</v>
      </c>
      <c r="K3702">
        <v>763</v>
      </c>
      <c r="L3702" t="s">
        <v>6054</v>
      </c>
      <c r="M3702">
        <v>201308</v>
      </c>
      <c r="O3702">
        <v>0</v>
      </c>
      <c r="P3702" t="s">
        <v>21</v>
      </c>
      <c r="Q3702">
        <v>20310</v>
      </c>
      <c r="S3702">
        <v>0</v>
      </c>
      <c r="V3702" s="22">
        <v>3873.08</v>
      </c>
    </row>
    <row r="3703" spans="1:22" x14ac:dyDescent="0.3">
      <c r="A3703" t="s">
        <v>6055</v>
      </c>
      <c r="E3703" t="s">
        <v>6056</v>
      </c>
      <c r="H3703" t="s">
        <v>177</v>
      </c>
      <c r="J3703" s="23">
        <v>452005200093</v>
      </c>
      <c r="K3703">
        <v>763</v>
      </c>
      <c r="L3703" t="s">
        <v>6057</v>
      </c>
      <c r="M3703">
        <v>198804</v>
      </c>
      <c r="O3703">
        <v>0</v>
      </c>
      <c r="P3703" t="s">
        <v>21</v>
      </c>
      <c r="Q3703">
        <v>20310</v>
      </c>
      <c r="S3703">
        <v>0</v>
      </c>
      <c r="V3703" s="22">
        <v>179923.49</v>
      </c>
    </row>
    <row r="3704" spans="1:22" x14ac:dyDescent="0.3">
      <c r="A3704" t="s">
        <v>6055</v>
      </c>
      <c r="E3704" t="s">
        <v>6056</v>
      </c>
      <c r="H3704" t="s">
        <v>177</v>
      </c>
      <c r="J3704" s="23">
        <v>552005200093</v>
      </c>
      <c r="K3704">
        <v>763</v>
      </c>
      <c r="L3704" t="s">
        <v>6058</v>
      </c>
      <c r="M3704">
        <v>198804</v>
      </c>
      <c r="O3704">
        <v>0</v>
      </c>
      <c r="P3704" t="s">
        <v>21</v>
      </c>
      <c r="Q3704" t="s">
        <v>124</v>
      </c>
      <c r="S3704">
        <v>0</v>
      </c>
      <c r="V3704" s="22">
        <v>108702.01</v>
      </c>
    </row>
    <row r="3705" spans="1:22" x14ac:dyDescent="0.3">
      <c r="A3705" t="s">
        <v>6059</v>
      </c>
      <c r="E3705" t="s">
        <v>4739</v>
      </c>
      <c r="J3705" s="23">
        <v>451005200001</v>
      </c>
      <c r="K3705">
        <v>1996</v>
      </c>
      <c r="L3705" t="s">
        <v>6060</v>
      </c>
      <c r="M3705">
        <v>199612</v>
      </c>
      <c r="O3705">
        <v>0</v>
      </c>
      <c r="P3705" t="s">
        <v>21</v>
      </c>
      <c r="Q3705">
        <v>20310</v>
      </c>
      <c r="S3705">
        <v>0</v>
      </c>
      <c r="V3705" s="22">
        <v>70641.39</v>
      </c>
    </row>
    <row r="3706" spans="1:22" x14ac:dyDescent="0.3">
      <c r="A3706" t="s">
        <v>6059</v>
      </c>
      <c r="E3706" t="s">
        <v>4739</v>
      </c>
      <c r="J3706" s="23">
        <v>451005200001</v>
      </c>
      <c r="K3706">
        <v>1997</v>
      </c>
      <c r="L3706" t="s">
        <v>6061</v>
      </c>
      <c r="M3706">
        <v>199703</v>
      </c>
      <c r="O3706">
        <v>0</v>
      </c>
      <c r="P3706" t="s">
        <v>21</v>
      </c>
      <c r="Q3706">
        <v>20310</v>
      </c>
      <c r="S3706">
        <v>0</v>
      </c>
      <c r="U3706" t="s">
        <v>132</v>
      </c>
      <c r="V3706" s="22">
        <v>12981.02</v>
      </c>
    </row>
    <row r="3707" spans="1:22" x14ac:dyDescent="0.3">
      <c r="A3707" t="s">
        <v>6059</v>
      </c>
      <c r="E3707" t="s">
        <v>4739</v>
      </c>
      <c r="J3707" s="23">
        <v>451005200001</v>
      </c>
      <c r="K3707">
        <v>2004</v>
      </c>
      <c r="L3707" t="s">
        <v>6062</v>
      </c>
      <c r="M3707">
        <v>200412</v>
      </c>
      <c r="O3707">
        <v>0</v>
      </c>
      <c r="P3707" t="s">
        <v>21</v>
      </c>
      <c r="Q3707">
        <v>20310</v>
      </c>
      <c r="S3707">
        <v>0</v>
      </c>
      <c r="U3707" t="s">
        <v>132</v>
      </c>
      <c r="V3707" s="22">
        <v>132863.75</v>
      </c>
    </row>
    <row r="3708" spans="1:22" x14ac:dyDescent="0.3">
      <c r="A3708" t="s">
        <v>6059</v>
      </c>
      <c r="E3708" t="s">
        <v>4739</v>
      </c>
      <c r="J3708" s="23">
        <v>551005200001</v>
      </c>
      <c r="K3708">
        <v>1996</v>
      </c>
      <c r="L3708" t="s">
        <v>6063</v>
      </c>
      <c r="M3708">
        <v>199612</v>
      </c>
      <c r="O3708">
        <v>0</v>
      </c>
      <c r="P3708" t="s">
        <v>21</v>
      </c>
      <c r="Q3708" t="s">
        <v>124</v>
      </c>
      <c r="S3708">
        <v>0</v>
      </c>
      <c r="V3708" s="22">
        <v>42678</v>
      </c>
    </row>
    <row r="3709" spans="1:22" x14ac:dyDescent="0.3">
      <c r="A3709" t="s">
        <v>6059</v>
      </c>
      <c r="E3709" t="s">
        <v>4739</v>
      </c>
      <c r="J3709" s="23">
        <v>551005200001</v>
      </c>
      <c r="K3709">
        <v>1997</v>
      </c>
      <c r="L3709" t="s">
        <v>6064</v>
      </c>
      <c r="M3709">
        <v>199703</v>
      </c>
      <c r="O3709">
        <v>0</v>
      </c>
      <c r="P3709" t="s">
        <v>21</v>
      </c>
      <c r="Q3709" t="s">
        <v>124</v>
      </c>
      <c r="S3709">
        <v>0</v>
      </c>
      <c r="U3709" t="s">
        <v>132</v>
      </c>
      <c r="V3709" s="22">
        <v>7843</v>
      </c>
    </row>
    <row r="3710" spans="1:22" x14ac:dyDescent="0.3">
      <c r="A3710" t="s">
        <v>6059</v>
      </c>
      <c r="E3710" t="s">
        <v>4739</v>
      </c>
      <c r="J3710" s="23">
        <v>551005200001</v>
      </c>
      <c r="K3710">
        <v>2004</v>
      </c>
      <c r="L3710" t="s">
        <v>6065</v>
      </c>
      <c r="M3710">
        <v>200412</v>
      </c>
      <c r="O3710">
        <v>0</v>
      </c>
      <c r="P3710" t="s">
        <v>21</v>
      </c>
      <c r="Q3710" t="s">
        <v>124</v>
      </c>
      <c r="S3710">
        <v>0</v>
      </c>
      <c r="U3710" t="s">
        <v>132</v>
      </c>
      <c r="V3710" s="22">
        <v>80263.850000000006</v>
      </c>
    </row>
    <row r="3711" spans="1:22" x14ac:dyDescent="0.3">
      <c r="A3711" t="s">
        <v>6066</v>
      </c>
      <c r="E3711" t="s">
        <v>4739</v>
      </c>
      <c r="H3711" t="s">
        <v>177</v>
      </c>
      <c r="J3711" s="23">
        <v>457005200073</v>
      </c>
      <c r="K3711">
        <v>780</v>
      </c>
      <c r="L3711" t="s">
        <v>6067</v>
      </c>
      <c r="M3711">
        <v>201010</v>
      </c>
      <c r="O3711">
        <v>0</v>
      </c>
      <c r="P3711" t="s">
        <v>21</v>
      </c>
      <c r="Q3711">
        <v>20310</v>
      </c>
      <c r="S3711">
        <v>0</v>
      </c>
      <c r="V3711" s="22">
        <v>19913.25</v>
      </c>
    </row>
    <row r="3712" spans="1:22" x14ac:dyDescent="0.3">
      <c r="A3712" t="s">
        <v>6066</v>
      </c>
      <c r="E3712" t="s">
        <v>4739</v>
      </c>
      <c r="H3712" t="s">
        <v>177</v>
      </c>
      <c r="J3712" s="23">
        <v>557005200073</v>
      </c>
      <c r="K3712">
        <v>780</v>
      </c>
      <c r="L3712" t="s">
        <v>6068</v>
      </c>
      <c r="M3712">
        <v>201010</v>
      </c>
      <c r="O3712">
        <v>0</v>
      </c>
      <c r="P3712" t="s">
        <v>21</v>
      </c>
      <c r="Q3712" t="s">
        <v>124</v>
      </c>
      <c r="S3712">
        <v>0</v>
      </c>
      <c r="V3712" s="22">
        <v>12029.72</v>
      </c>
    </row>
    <row r="3713" spans="1:22" x14ac:dyDescent="0.3">
      <c r="A3713" t="s">
        <v>6069</v>
      </c>
      <c r="E3713" t="s">
        <v>6056</v>
      </c>
      <c r="H3713" t="s">
        <v>177</v>
      </c>
      <c r="J3713" s="23">
        <v>453005200480</v>
      </c>
      <c r="K3713">
        <v>910</v>
      </c>
      <c r="L3713" t="s">
        <v>6070</v>
      </c>
      <c r="M3713">
        <v>201510</v>
      </c>
      <c r="O3713">
        <v>0</v>
      </c>
      <c r="P3713" t="s">
        <v>21</v>
      </c>
      <c r="Q3713">
        <v>20310</v>
      </c>
      <c r="S3713">
        <v>0</v>
      </c>
      <c r="V3713" s="22">
        <v>4827.83</v>
      </c>
    </row>
    <row r="3714" spans="1:22" x14ac:dyDescent="0.3">
      <c r="A3714" t="s">
        <v>6069</v>
      </c>
      <c r="E3714" t="s">
        <v>6056</v>
      </c>
      <c r="H3714" t="s">
        <v>177</v>
      </c>
      <c r="J3714" s="23">
        <v>553005200480</v>
      </c>
      <c r="K3714">
        <v>910</v>
      </c>
      <c r="L3714" t="s">
        <v>6071</v>
      </c>
      <c r="M3714">
        <v>201510</v>
      </c>
      <c r="O3714">
        <v>0</v>
      </c>
      <c r="P3714" t="s">
        <v>21</v>
      </c>
      <c r="Q3714" t="s">
        <v>124</v>
      </c>
      <c r="S3714">
        <v>0</v>
      </c>
      <c r="V3714" s="22">
        <v>2921.43</v>
      </c>
    </row>
    <row r="3715" spans="1:22" x14ac:dyDescent="0.3">
      <c r="A3715" t="s">
        <v>6072</v>
      </c>
      <c r="E3715" t="s">
        <v>6050</v>
      </c>
      <c r="H3715" t="s">
        <v>177</v>
      </c>
      <c r="J3715" s="23">
        <v>452005200163</v>
      </c>
      <c r="K3715">
        <v>765</v>
      </c>
      <c r="L3715" t="s">
        <v>6073</v>
      </c>
      <c r="M3715">
        <v>200901</v>
      </c>
      <c r="O3715">
        <v>0</v>
      </c>
      <c r="P3715" t="s">
        <v>21</v>
      </c>
      <c r="Q3715">
        <v>20310</v>
      </c>
      <c r="S3715">
        <v>0</v>
      </c>
      <c r="V3715" s="22">
        <v>4096.16</v>
      </c>
    </row>
    <row r="3716" spans="1:22" x14ac:dyDescent="0.3">
      <c r="A3716" t="s">
        <v>6072</v>
      </c>
      <c r="E3716" t="s">
        <v>6050</v>
      </c>
      <c r="H3716" t="s">
        <v>177</v>
      </c>
      <c r="J3716" s="23">
        <v>552005200163</v>
      </c>
      <c r="K3716">
        <v>765</v>
      </c>
      <c r="L3716" t="s">
        <v>6074</v>
      </c>
      <c r="M3716">
        <v>200901</v>
      </c>
      <c r="O3716">
        <v>0</v>
      </c>
      <c r="P3716" t="s">
        <v>21</v>
      </c>
      <c r="Q3716" t="s">
        <v>124</v>
      </c>
      <c r="S3716">
        <v>0</v>
      </c>
      <c r="V3716" s="22">
        <v>2007.71</v>
      </c>
    </row>
    <row r="3717" spans="1:22" x14ac:dyDescent="0.3">
      <c r="A3717" t="s">
        <v>6075</v>
      </c>
      <c r="E3717" t="s">
        <v>6056</v>
      </c>
      <c r="H3717" t="s">
        <v>177</v>
      </c>
      <c r="J3717" s="23">
        <v>452005200094</v>
      </c>
      <c r="K3717">
        <v>763</v>
      </c>
      <c r="L3717" t="s">
        <v>6076</v>
      </c>
      <c r="M3717">
        <v>198804</v>
      </c>
      <c r="O3717">
        <v>0</v>
      </c>
      <c r="P3717" t="s">
        <v>21</v>
      </c>
      <c r="Q3717">
        <v>20310</v>
      </c>
      <c r="S3717">
        <v>0</v>
      </c>
      <c r="V3717" s="22">
        <v>88616.24</v>
      </c>
    </row>
    <row r="3718" spans="1:22" x14ac:dyDescent="0.3">
      <c r="A3718" t="s">
        <v>6075</v>
      </c>
      <c r="E3718" t="s">
        <v>6056</v>
      </c>
      <c r="H3718" t="s">
        <v>177</v>
      </c>
      <c r="J3718" s="23">
        <v>552005200094</v>
      </c>
      <c r="K3718">
        <v>763</v>
      </c>
      <c r="L3718" t="s">
        <v>6077</v>
      </c>
      <c r="M3718">
        <v>198804</v>
      </c>
      <c r="O3718">
        <v>0</v>
      </c>
      <c r="P3718" t="s">
        <v>21</v>
      </c>
      <c r="Q3718" t="s">
        <v>124</v>
      </c>
      <c r="S3718">
        <v>0</v>
      </c>
      <c r="V3718" s="22">
        <v>53538</v>
      </c>
    </row>
    <row r="3719" spans="1:22" x14ac:dyDescent="0.3">
      <c r="A3719" t="s">
        <v>6078</v>
      </c>
      <c r="E3719" t="s">
        <v>6050</v>
      </c>
      <c r="H3719" t="s">
        <v>177</v>
      </c>
      <c r="J3719" s="23">
        <v>553005200477</v>
      </c>
      <c r="K3719">
        <v>910</v>
      </c>
      <c r="L3719" t="s">
        <v>6079</v>
      </c>
      <c r="M3719">
        <v>201510</v>
      </c>
      <c r="O3719">
        <v>0</v>
      </c>
      <c r="P3719" t="s">
        <v>21</v>
      </c>
      <c r="Q3719" t="s">
        <v>124</v>
      </c>
      <c r="S3719">
        <v>0</v>
      </c>
      <c r="V3719" s="22">
        <v>2921.43</v>
      </c>
    </row>
    <row r="3720" spans="1:22" x14ac:dyDescent="0.3">
      <c r="A3720" t="s">
        <v>6080</v>
      </c>
      <c r="E3720" t="s">
        <v>6050</v>
      </c>
      <c r="H3720" t="s">
        <v>177</v>
      </c>
      <c r="J3720" s="23">
        <v>453005200482</v>
      </c>
      <c r="K3720">
        <v>910</v>
      </c>
      <c r="L3720" t="s">
        <v>6081</v>
      </c>
      <c r="M3720">
        <v>201510</v>
      </c>
      <c r="O3720">
        <v>0</v>
      </c>
      <c r="P3720" t="s">
        <v>21</v>
      </c>
      <c r="Q3720">
        <v>20310</v>
      </c>
      <c r="S3720">
        <v>0</v>
      </c>
      <c r="V3720" s="22">
        <v>4826.9399999999996</v>
      </c>
    </row>
    <row r="3721" spans="1:22" x14ac:dyDescent="0.3">
      <c r="A3721" t="s">
        <v>6080</v>
      </c>
      <c r="E3721" t="s">
        <v>6050</v>
      </c>
      <c r="H3721" t="s">
        <v>177</v>
      </c>
      <c r="J3721" s="23">
        <v>553005200482</v>
      </c>
      <c r="K3721">
        <v>910</v>
      </c>
      <c r="L3721" t="s">
        <v>6082</v>
      </c>
      <c r="M3721">
        <v>201510</v>
      </c>
      <c r="O3721">
        <v>0</v>
      </c>
      <c r="P3721" t="s">
        <v>21</v>
      </c>
      <c r="Q3721" t="s">
        <v>124</v>
      </c>
      <c r="S3721">
        <v>0</v>
      </c>
      <c r="V3721" s="22">
        <v>2921.42</v>
      </c>
    </row>
    <row r="3722" spans="1:22" x14ac:dyDescent="0.3">
      <c r="A3722" t="s">
        <v>6083</v>
      </c>
      <c r="E3722" t="s">
        <v>6050</v>
      </c>
      <c r="H3722" t="s">
        <v>177</v>
      </c>
      <c r="J3722" s="23">
        <v>453005200020</v>
      </c>
      <c r="K3722">
        <v>910</v>
      </c>
      <c r="L3722" t="s">
        <v>6084</v>
      </c>
      <c r="M3722">
        <v>195503</v>
      </c>
      <c r="O3722">
        <v>0</v>
      </c>
      <c r="P3722" t="s">
        <v>21</v>
      </c>
      <c r="Q3722">
        <v>20310</v>
      </c>
      <c r="S3722">
        <v>0</v>
      </c>
      <c r="V3722" s="22">
        <v>206444.53</v>
      </c>
    </row>
    <row r="3723" spans="1:22" x14ac:dyDescent="0.3">
      <c r="A3723" t="s">
        <v>6083</v>
      </c>
      <c r="E3723" t="s">
        <v>6050</v>
      </c>
      <c r="H3723" t="s">
        <v>177</v>
      </c>
      <c r="J3723" s="23">
        <v>553005200020</v>
      </c>
      <c r="K3723">
        <v>910</v>
      </c>
      <c r="L3723" t="s">
        <v>6085</v>
      </c>
      <c r="M3723">
        <v>195503</v>
      </c>
      <c r="O3723">
        <v>0</v>
      </c>
      <c r="P3723" t="s">
        <v>21</v>
      </c>
      <c r="Q3723" t="s">
        <v>124</v>
      </c>
      <c r="S3723">
        <v>0</v>
      </c>
      <c r="V3723" s="22">
        <v>124724</v>
      </c>
    </row>
    <row r="3724" spans="1:22" x14ac:dyDescent="0.3">
      <c r="A3724" t="s">
        <v>6086</v>
      </c>
      <c r="E3724" t="s">
        <v>6050</v>
      </c>
      <c r="H3724" t="s">
        <v>177</v>
      </c>
      <c r="J3724" s="23">
        <v>453005200020</v>
      </c>
      <c r="K3724">
        <v>670</v>
      </c>
      <c r="L3724" t="s">
        <v>6087</v>
      </c>
      <c r="M3724">
        <v>196503</v>
      </c>
      <c r="O3724">
        <v>0</v>
      </c>
      <c r="P3724" t="s">
        <v>21</v>
      </c>
      <c r="Q3724">
        <v>20310</v>
      </c>
      <c r="S3724">
        <v>0</v>
      </c>
      <c r="V3724">
        <v>573.54999999999995</v>
      </c>
    </row>
    <row r="3725" spans="1:22" x14ac:dyDescent="0.3">
      <c r="A3725" t="s">
        <v>6088</v>
      </c>
      <c r="E3725" t="s">
        <v>6050</v>
      </c>
      <c r="H3725" t="s">
        <v>177</v>
      </c>
      <c r="J3725" s="23">
        <v>453005200477</v>
      </c>
      <c r="K3725">
        <v>910</v>
      </c>
      <c r="L3725" t="s">
        <v>6089</v>
      </c>
      <c r="M3725">
        <v>201510</v>
      </c>
      <c r="O3725">
        <v>0</v>
      </c>
      <c r="P3725" t="s">
        <v>21</v>
      </c>
      <c r="Q3725">
        <v>20310</v>
      </c>
      <c r="S3725">
        <v>0</v>
      </c>
      <c r="V3725" s="22">
        <v>4827.83</v>
      </c>
    </row>
    <row r="3726" spans="1:22" x14ac:dyDescent="0.3">
      <c r="A3726" t="s">
        <v>6090</v>
      </c>
      <c r="E3726" t="s">
        <v>6091</v>
      </c>
      <c r="H3726" t="s">
        <v>177</v>
      </c>
      <c r="J3726" s="23">
        <v>453005200022</v>
      </c>
      <c r="K3726">
        <v>910</v>
      </c>
      <c r="L3726" t="s">
        <v>6092</v>
      </c>
      <c r="M3726">
        <v>195503</v>
      </c>
      <c r="O3726">
        <v>0</v>
      </c>
      <c r="P3726" t="s">
        <v>21</v>
      </c>
      <c r="Q3726">
        <v>20310</v>
      </c>
      <c r="S3726">
        <v>0</v>
      </c>
      <c r="V3726" s="22">
        <v>109908.61</v>
      </c>
    </row>
    <row r="3727" spans="1:22" x14ac:dyDescent="0.3">
      <c r="A3727" t="s">
        <v>6090</v>
      </c>
      <c r="E3727" t="s">
        <v>6091</v>
      </c>
      <c r="H3727" t="s">
        <v>177</v>
      </c>
      <c r="J3727" s="23">
        <v>453005200478</v>
      </c>
      <c r="K3727">
        <v>910</v>
      </c>
      <c r="L3727" t="s">
        <v>6093</v>
      </c>
      <c r="M3727">
        <v>201510</v>
      </c>
      <c r="O3727">
        <v>0</v>
      </c>
      <c r="P3727" t="s">
        <v>21</v>
      </c>
      <c r="Q3727">
        <v>20310</v>
      </c>
      <c r="S3727">
        <v>0</v>
      </c>
      <c r="V3727" s="22">
        <v>4827.83</v>
      </c>
    </row>
    <row r="3728" spans="1:22" x14ac:dyDescent="0.3">
      <c r="A3728" t="s">
        <v>6090</v>
      </c>
      <c r="E3728" t="s">
        <v>6091</v>
      </c>
      <c r="H3728" t="s">
        <v>177</v>
      </c>
      <c r="J3728" s="23">
        <v>553005200022</v>
      </c>
      <c r="K3728">
        <v>910</v>
      </c>
      <c r="L3728" t="s">
        <v>6094</v>
      </c>
      <c r="M3728">
        <v>195503</v>
      </c>
      <c r="O3728">
        <v>0</v>
      </c>
      <c r="P3728" t="s">
        <v>21</v>
      </c>
      <c r="Q3728" t="s">
        <v>124</v>
      </c>
      <c r="S3728">
        <v>0</v>
      </c>
      <c r="V3728" s="22">
        <v>66401</v>
      </c>
    </row>
    <row r="3729" spans="1:22" x14ac:dyDescent="0.3">
      <c r="A3729" t="s">
        <v>6090</v>
      </c>
      <c r="E3729" t="s">
        <v>6091</v>
      </c>
      <c r="H3729" t="s">
        <v>177</v>
      </c>
      <c r="J3729" s="23">
        <v>553005200478</v>
      </c>
      <c r="K3729">
        <v>910</v>
      </c>
      <c r="L3729" t="s">
        <v>6095</v>
      </c>
      <c r="M3729">
        <v>201510</v>
      </c>
      <c r="O3729">
        <v>0</v>
      </c>
      <c r="P3729" t="s">
        <v>21</v>
      </c>
      <c r="Q3729" t="s">
        <v>124</v>
      </c>
      <c r="S3729">
        <v>0</v>
      </c>
      <c r="V3729" s="22">
        <v>2921.43</v>
      </c>
    </row>
    <row r="3730" spans="1:22" x14ac:dyDescent="0.3">
      <c r="A3730" t="s">
        <v>6096</v>
      </c>
      <c r="E3730" t="s">
        <v>6091</v>
      </c>
      <c r="H3730" t="s">
        <v>177</v>
      </c>
      <c r="J3730" s="23">
        <v>453005200025</v>
      </c>
      <c r="K3730">
        <v>910</v>
      </c>
      <c r="L3730" t="s">
        <v>6097</v>
      </c>
      <c r="M3730">
        <v>195503</v>
      </c>
      <c r="O3730">
        <v>0</v>
      </c>
      <c r="P3730" t="s">
        <v>21</v>
      </c>
      <c r="Q3730">
        <v>20310</v>
      </c>
      <c r="S3730">
        <v>0</v>
      </c>
      <c r="V3730" s="22">
        <v>180524.26</v>
      </c>
    </row>
    <row r="3731" spans="1:22" x14ac:dyDescent="0.3">
      <c r="A3731" t="s">
        <v>6096</v>
      </c>
      <c r="E3731" t="s">
        <v>6091</v>
      </c>
      <c r="H3731" t="s">
        <v>177</v>
      </c>
      <c r="J3731" s="23">
        <v>453005200479</v>
      </c>
      <c r="K3731">
        <v>910</v>
      </c>
      <c r="L3731" t="s">
        <v>6098</v>
      </c>
      <c r="M3731">
        <v>201510</v>
      </c>
      <c r="O3731">
        <v>0</v>
      </c>
      <c r="P3731" t="s">
        <v>21</v>
      </c>
      <c r="Q3731">
        <v>20310</v>
      </c>
      <c r="S3731">
        <v>0</v>
      </c>
      <c r="V3731" s="22">
        <v>4827.83</v>
      </c>
    </row>
    <row r="3732" spans="1:22" x14ac:dyDescent="0.3">
      <c r="A3732" t="s">
        <v>6096</v>
      </c>
      <c r="E3732" t="s">
        <v>6091</v>
      </c>
      <c r="H3732" t="s">
        <v>177</v>
      </c>
      <c r="J3732" s="23">
        <v>553005200025</v>
      </c>
      <c r="K3732">
        <v>910</v>
      </c>
      <c r="L3732" t="s">
        <v>6099</v>
      </c>
      <c r="M3732">
        <v>195503</v>
      </c>
      <c r="O3732">
        <v>0</v>
      </c>
      <c r="P3732" t="s">
        <v>21</v>
      </c>
      <c r="Q3732" t="s">
        <v>124</v>
      </c>
      <c r="S3732">
        <v>0</v>
      </c>
      <c r="V3732" s="22">
        <v>109064</v>
      </c>
    </row>
    <row r="3733" spans="1:22" x14ac:dyDescent="0.3">
      <c r="A3733" t="s">
        <v>6096</v>
      </c>
      <c r="E3733" t="s">
        <v>6091</v>
      </c>
      <c r="H3733" t="s">
        <v>177</v>
      </c>
      <c r="J3733" s="23">
        <v>553005200479</v>
      </c>
      <c r="K3733">
        <v>910</v>
      </c>
      <c r="L3733" t="s">
        <v>6100</v>
      </c>
      <c r="M3733">
        <v>201510</v>
      </c>
      <c r="O3733">
        <v>0</v>
      </c>
      <c r="P3733" t="s">
        <v>21</v>
      </c>
      <c r="Q3733" t="s">
        <v>124</v>
      </c>
      <c r="S3733">
        <v>0</v>
      </c>
      <c r="V3733" s="22">
        <v>2921.43</v>
      </c>
    </row>
    <row r="3734" spans="1:22" x14ac:dyDescent="0.3">
      <c r="A3734" t="s">
        <v>6101</v>
      </c>
      <c r="E3734" t="s">
        <v>6056</v>
      </c>
      <c r="H3734" t="s">
        <v>177</v>
      </c>
      <c r="J3734" s="23">
        <v>453005200028</v>
      </c>
      <c r="K3734">
        <v>910</v>
      </c>
      <c r="L3734" t="s">
        <v>6102</v>
      </c>
      <c r="M3734">
        <v>195503</v>
      </c>
      <c r="O3734">
        <v>0</v>
      </c>
      <c r="P3734" t="s">
        <v>21</v>
      </c>
      <c r="Q3734">
        <v>20310</v>
      </c>
      <c r="S3734">
        <v>0</v>
      </c>
      <c r="V3734" s="22">
        <v>132440.87</v>
      </c>
    </row>
    <row r="3735" spans="1:22" x14ac:dyDescent="0.3">
      <c r="A3735" t="s">
        <v>6101</v>
      </c>
      <c r="E3735" t="s">
        <v>6056</v>
      </c>
      <c r="H3735" t="s">
        <v>177</v>
      </c>
      <c r="J3735" s="23">
        <v>553005200028</v>
      </c>
      <c r="K3735">
        <v>910</v>
      </c>
      <c r="L3735" t="s">
        <v>6103</v>
      </c>
      <c r="M3735">
        <v>195503</v>
      </c>
      <c r="O3735">
        <v>0</v>
      </c>
      <c r="P3735" t="s">
        <v>21</v>
      </c>
      <c r="Q3735" t="s">
        <v>124</v>
      </c>
      <c r="S3735">
        <v>0</v>
      </c>
      <c r="V3735" s="22">
        <v>80014</v>
      </c>
    </row>
    <row r="3736" spans="1:22" x14ac:dyDescent="0.3">
      <c r="A3736" t="s">
        <v>6104</v>
      </c>
      <c r="E3736" t="s">
        <v>6056</v>
      </c>
      <c r="H3736" t="s">
        <v>177</v>
      </c>
      <c r="J3736" s="23">
        <v>453005200028</v>
      </c>
      <c r="K3736">
        <v>780</v>
      </c>
      <c r="L3736" t="s">
        <v>6105</v>
      </c>
      <c r="M3736">
        <v>195503</v>
      </c>
      <c r="O3736">
        <v>0</v>
      </c>
      <c r="P3736" t="s">
        <v>21</v>
      </c>
      <c r="Q3736">
        <v>20310</v>
      </c>
      <c r="S3736">
        <v>0</v>
      </c>
      <c r="V3736" s="22">
        <v>8525.99</v>
      </c>
    </row>
    <row r="3737" spans="1:22" x14ac:dyDescent="0.3">
      <c r="A3737" t="s">
        <v>6104</v>
      </c>
      <c r="E3737" t="s">
        <v>6056</v>
      </c>
      <c r="H3737" t="s">
        <v>177</v>
      </c>
      <c r="J3737" s="23">
        <v>553005200028</v>
      </c>
      <c r="K3737">
        <v>780</v>
      </c>
      <c r="L3737" t="s">
        <v>6106</v>
      </c>
      <c r="M3737">
        <v>195503</v>
      </c>
      <c r="O3737">
        <v>0</v>
      </c>
      <c r="P3737" t="s">
        <v>21</v>
      </c>
      <c r="Q3737" t="s">
        <v>124</v>
      </c>
      <c r="S3737">
        <v>0</v>
      </c>
      <c r="V3737" s="22">
        <v>5151</v>
      </c>
    </row>
    <row r="3738" spans="1:22" x14ac:dyDescent="0.3">
      <c r="A3738" t="s">
        <v>6107</v>
      </c>
      <c r="E3738" t="s">
        <v>4739</v>
      </c>
      <c r="H3738" t="s">
        <v>177</v>
      </c>
      <c r="J3738" s="23">
        <v>453005200312</v>
      </c>
      <c r="K3738">
        <v>910</v>
      </c>
      <c r="L3738" t="s">
        <v>6108</v>
      </c>
      <c r="M3738">
        <v>201007</v>
      </c>
      <c r="O3738">
        <v>0</v>
      </c>
      <c r="P3738" t="s">
        <v>21</v>
      </c>
      <c r="Q3738">
        <v>20310</v>
      </c>
      <c r="S3738">
        <v>0</v>
      </c>
      <c r="V3738" s="22">
        <v>8241.34</v>
      </c>
    </row>
    <row r="3739" spans="1:22" x14ac:dyDescent="0.3">
      <c r="A3739" t="s">
        <v>6107</v>
      </c>
      <c r="E3739" t="s">
        <v>4739</v>
      </c>
      <c r="H3739" t="s">
        <v>177</v>
      </c>
      <c r="J3739" s="23">
        <v>553005200312</v>
      </c>
      <c r="K3739">
        <v>910</v>
      </c>
      <c r="L3739" t="s">
        <v>6109</v>
      </c>
      <c r="M3739">
        <v>201007</v>
      </c>
      <c r="O3739">
        <v>0</v>
      </c>
      <c r="P3739" t="s">
        <v>21</v>
      </c>
      <c r="Q3739" t="s">
        <v>124</v>
      </c>
      <c r="S3739">
        <v>0</v>
      </c>
      <c r="V3739" s="22">
        <v>4978.6499999999996</v>
      </c>
    </row>
    <row r="3740" spans="1:22" x14ac:dyDescent="0.3">
      <c r="A3740" t="s">
        <v>6110</v>
      </c>
      <c r="E3740" t="s">
        <v>6056</v>
      </c>
      <c r="H3740" t="s">
        <v>177</v>
      </c>
      <c r="J3740" s="23">
        <v>453005200596</v>
      </c>
      <c r="K3740">
        <v>910</v>
      </c>
      <c r="L3740" t="s">
        <v>6111</v>
      </c>
      <c r="M3740">
        <v>201611</v>
      </c>
      <c r="O3740">
        <v>0</v>
      </c>
      <c r="P3740" t="s">
        <v>21</v>
      </c>
      <c r="Q3740">
        <v>20310</v>
      </c>
      <c r="S3740">
        <v>0</v>
      </c>
      <c r="V3740" s="22">
        <v>97626.31</v>
      </c>
    </row>
    <row r="3741" spans="1:22" x14ac:dyDescent="0.3">
      <c r="A3741" t="s">
        <v>6110</v>
      </c>
      <c r="E3741" t="s">
        <v>6056</v>
      </c>
      <c r="H3741" t="s">
        <v>177</v>
      </c>
      <c r="J3741" s="23">
        <v>553005200596</v>
      </c>
      <c r="K3741">
        <v>910</v>
      </c>
      <c r="L3741" t="s">
        <v>6112</v>
      </c>
      <c r="M3741">
        <v>201611</v>
      </c>
      <c r="O3741">
        <v>0</v>
      </c>
      <c r="P3741" t="s">
        <v>21</v>
      </c>
      <c r="Q3741" t="s">
        <v>124</v>
      </c>
      <c r="S3741">
        <v>0</v>
      </c>
      <c r="V3741" s="22">
        <v>59077.24</v>
      </c>
    </row>
    <row r="3742" spans="1:22" x14ac:dyDescent="0.3">
      <c r="A3742" t="s">
        <v>6113</v>
      </c>
      <c r="E3742" t="s">
        <v>6056</v>
      </c>
      <c r="H3742" t="s">
        <v>177</v>
      </c>
      <c r="J3742" s="23">
        <v>453005200001</v>
      </c>
      <c r="K3742">
        <v>910</v>
      </c>
      <c r="L3742" t="s">
        <v>6114</v>
      </c>
      <c r="M3742">
        <v>198707</v>
      </c>
      <c r="O3742">
        <v>0</v>
      </c>
      <c r="P3742" t="s">
        <v>21</v>
      </c>
      <c r="Q3742">
        <v>20310</v>
      </c>
      <c r="S3742">
        <v>0</v>
      </c>
      <c r="V3742" s="22">
        <v>228526.87</v>
      </c>
    </row>
    <row r="3743" spans="1:22" x14ac:dyDescent="0.3">
      <c r="A3743" t="s">
        <v>6113</v>
      </c>
      <c r="E3743" t="s">
        <v>6056</v>
      </c>
      <c r="H3743" t="s">
        <v>177</v>
      </c>
      <c r="J3743" s="23">
        <v>453005200475</v>
      </c>
      <c r="K3743">
        <v>910</v>
      </c>
      <c r="L3743" t="s">
        <v>6115</v>
      </c>
      <c r="M3743">
        <v>201510</v>
      </c>
      <c r="O3743">
        <v>0</v>
      </c>
      <c r="P3743" t="s">
        <v>21</v>
      </c>
      <c r="Q3743">
        <v>20310</v>
      </c>
      <c r="S3743">
        <v>0</v>
      </c>
      <c r="V3743" s="22">
        <v>4827.83</v>
      </c>
    </row>
    <row r="3744" spans="1:22" x14ac:dyDescent="0.3">
      <c r="A3744" t="s">
        <v>6113</v>
      </c>
      <c r="E3744" t="s">
        <v>6056</v>
      </c>
      <c r="H3744" t="s">
        <v>177</v>
      </c>
      <c r="J3744" s="23">
        <v>553005200001</v>
      </c>
      <c r="K3744">
        <v>910</v>
      </c>
      <c r="L3744" t="s">
        <v>6116</v>
      </c>
      <c r="M3744">
        <v>198707</v>
      </c>
      <c r="O3744">
        <v>0</v>
      </c>
      <c r="P3744" t="s">
        <v>21</v>
      </c>
      <c r="Q3744" t="s">
        <v>124</v>
      </c>
      <c r="S3744">
        <v>0</v>
      </c>
      <c r="V3744" s="22">
        <v>138065</v>
      </c>
    </row>
    <row r="3745" spans="1:22" x14ac:dyDescent="0.3">
      <c r="A3745" t="s">
        <v>6113</v>
      </c>
      <c r="E3745" t="s">
        <v>6056</v>
      </c>
      <c r="H3745" t="s">
        <v>177</v>
      </c>
      <c r="J3745" s="23">
        <v>553005200475</v>
      </c>
      <c r="K3745">
        <v>910</v>
      </c>
      <c r="L3745" t="s">
        <v>6117</v>
      </c>
      <c r="M3745">
        <v>201510</v>
      </c>
      <c r="O3745">
        <v>0</v>
      </c>
      <c r="P3745" t="s">
        <v>21</v>
      </c>
      <c r="Q3745" t="s">
        <v>124</v>
      </c>
      <c r="S3745">
        <v>0</v>
      </c>
      <c r="V3745" s="22">
        <v>2921.43</v>
      </c>
    </row>
    <row r="3746" spans="1:22" x14ac:dyDescent="0.3">
      <c r="A3746" t="s">
        <v>6118</v>
      </c>
      <c r="E3746" t="s">
        <v>6091</v>
      </c>
      <c r="H3746" t="s">
        <v>177</v>
      </c>
      <c r="J3746" s="23">
        <v>453005200002</v>
      </c>
      <c r="K3746">
        <v>910</v>
      </c>
      <c r="L3746" t="s">
        <v>6119</v>
      </c>
      <c r="M3746">
        <v>198707</v>
      </c>
      <c r="O3746">
        <v>0</v>
      </c>
      <c r="P3746" t="s">
        <v>21</v>
      </c>
      <c r="Q3746">
        <v>20310</v>
      </c>
      <c r="S3746">
        <v>0</v>
      </c>
      <c r="V3746" s="22">
        <v>259511.96</v>
      </c>
    </row>
    <row r="3747" spans="1:22" x14ac:dyDescent="0.3">
      <c r="A3747" t="s">
        <v>6118</v>
      </c>
      <c r="E3747" t="s">
        <v>6091</v>
      </c>
      <c r="H3747" t="s">
        <v>177</v>
      </c>
      <c r="J3747" s="23">
        <v>453005200476</v>
      </c>
      <c r="K3747">
        <v>910</v>
      </c>
      <c r="L3747" t="s">
        <v>6120</v>
      </c>
      <c r="M3747">
        <v>201510</v>
      </c>
      <c r="O3747">
        <v>0</v>
      </c>
      <c r="P3747" t="s">
        <v>21</v>
      </c>
      <c r="Q3747">
        <v>20310</v>
      </c>
      <c r="S3747">
        <v>0</v>
      </c>
      <c r="V3747" s="22">
        <v>4827.83</v>
      </c>
    </row>
    <row r="3748" spans="1:22" x14ac:dyDescent="0.3">
      <c r="A3748" t="s">
        <v>6118</v>
      </c>
      <c r="E3748" t="s">
        <v>6091</v>
      </c>
      <c r="H3748" t="s">
        <v>177</v>
      </c>
      <c r="J3748" s="23">
        <v>553005200002</v>
      </c>
      <c r="K3748">
        <v>910</v>
      </c>
      <c r="L3748" t="s">
        <v>6121</v>
      </c>
      <c r="M3748">
        <v>198707</v>
      </c>
      <c r="O3748">
        <v>0</v>
      </c>
      <c r="P3748" t="s">
        <v>21</v>
      </c>
      <c r="Q3748" t="s">
        <v>124</v>
      </c>
      <c r="S3748">
        <v>0</v>
      </c>
      <c r="V3748" s="22">
        <v>156785</v>
      </c>
    </row>
    <row r="3749" spans="1:22" x14ac:dyDescent="0.3">
      <c r="A3749" t="s">
        <v>6118</v>
      </c>
      <c r="E3749" t="s">
        <v>6091</v>
      </c>
      <c r="H3749" t="s">
        <v>177</v>
      </c>
      <c r="J3749" s="23">
        <v>553005200476</v>
      </c>
      <c r="K3749">
        <v>910</v>
      </c>
      <c r="L3749" t="s">
        <v>6122</v>
      </c>
      <c r="M3749">
        <v>201510</v>
      </c>
      <c r="O3749">
        <v>0</v>
      </c>
      <c r="P3749" t="s">
        <v>21</v>
      </c>
      <c r="Q3749" t="s">
        <v>124</v>
      </c>
      <c r="S3749">
        <v>0</v>
      </c>
      <c r="V3749" s="22">
        <v>2921.43</v>
      </c>
    </row>
    <row r="3750" spans="1:22" x14ac:dyDescent="0.3">
      <c r="A3750" t="s">
        <v>6123</v>
      </c>
      <c r="E3750" t="s">
        <v>6056</v>
      </c>
      <c r="H3750" t="s">
        <v>177</v>
      </c>
      <c r="J3750" s="23">
        <v>453005200003</v>
      </c>
      <c r="K3750">
        <v>910</v>
      </c>
      <c r="L3750" t="s">
        <v>6124</v>
      </c>
      <c r="M3750">
        <v>199105</v>
      </c>
      <c r="O3750">
        <v>0</v>
      </c>
      <c r="P3750" t="s">
        <v>21</v>
      </c>
      <c r="Q3750">
        <v>20310</v>
      </c>
      <c r="S3750">
        <v>0</v>
      </c>
      <c r="V3750" s="22">
        <v>286839.38</v>
      </c>
    </row>
    <row r="3751" spans="1:22" x14ac:dyDescent="0.3">
      <c r="A3751" t="s">
        <v>6123</v>
      </c>
      <c r="E3751" t="s">
        <v>6056</v>
      </c>
      <c r="H3751" t="s">
        <v>177</v>
      </c>
      <c r="J3751" s="23">
        <v>453005200608</v>
      </c>
      <c r="K3751">
        <v>910</v>
      </c>
      <c r="L3751" t="s">
        <v>6125</v>
      </c>
      <c r="M3751">
        <v>201712</v>
      </c>
      <c r="O3751">
        <v>0</v>
      </c>
      <c r="P3751" t="s">
        <v>21</v>
      </c>
      <c r="Q3751">
        <v>20310</v>
      </c>
      <c r="S3751">
        <v>0</v>
      </c>
      <c r="V3751" s="22">
        <v>1546.36</v>
      </c>
    </row>
    <row r="3752" spans="1:22" x14ac:dyDescent="0.3">
      <c r="A3752" t="s">
        <v>6123</v>
      </c>
      <c r="E3752" t="s">
        <v>6056</v>
      </c>
      <c r="H3752" t="s">
        <v>177</v>
      </c>
      <c r="J3752" s="23">
        <v>453005200641</v>
      </c>
      <c r="K3752">
        <v>910</v>
      </c>
      <c r="L3752" t="s">
        <v>6126</v>
      </c>
      <c r="M3752">
        <v>201712</v>
      </c>
      <c r="O3752">
        <v>0</v>
      </c>
      <c r="P3752" t="s">
        <v>21</v>
      </c>
      <c r="Q3752">
        <v>20310</v>
      </c>
      <c r="S3752">
        <v>0</v>
      </c>
      <c r="V3752" s="22">
        <v>84082.62</v>
      </c>
    </row>
    <row r="3753" spans="1:22" x14ac:dyDescent="0.3">
      <c r="A3753" t="s">
        <v>6123</v>
      </c>
      <c r="E3753" t="s">
        <v>6056</v>
      </c>
      <c r="H3753" t="s">
        <v>177</v>
      </c>
      <c r="J3753" s="23">
        <v>553005200003</v>
      </c>
      <c r="K3753">
        <v>910</v>
      </c>
      <c r="L3753" t="s">
        <v>6127</v>
      </c>
      <c r="M3753">
        <v>199105</v>
      </c>
      <c r="O3753">
        <v>0</v>
      </c>
      <c r="P3753" t="s">
        <v>21</v>
      </c>
      <c r="Q3753" t="s">
        <v>124</v>
      </c>
      <c r="S3753">
        <v>0</v>
      </c>
      <c r="V3753" s="22">
        <v>173295</v>
      </c>
    </row>
    <row r="3754" spans="1:22" x14ac:dyDescent="0.3">
      <c r="A3754" t="s">
        <v>6123</v>
      </c>
      <c r="E3754" t="s">
        <v>6056</v>
      </c>
      <c r="H3754" t="s">
        <v>177</v>
      </c>
      <c r="J3754" s="23">
        <v>553005200608</v>
      </c>
      <c r="K3754">
        <v>910</v>
      </c>
      <c r="L3754" t="s">
        <v>6128</v>
      </c>
      <c r="M3754">
        <v>201712</v>
      </c>
      <c r="O3754">
        <v>0</v>
      </c>
      <c r="P3754" t="s">
        <v>21</v>
      </c>
      <c r="Q3754" t="s">
        <v>124</v>
      </c>
      <c r="S3754">
        <v>0</v>
      </c>
      <c r="V3754">
        <v>935.75</v>
      </c>
    </row>
    <row r="3755" spans="1:22" x14ac:dyDescent="0.3">
      <c r="A3755" t="s">
        <v>6123</v>
      </c>
      <c r="E3755" t="s">
        <v>6056</v>
      </c>
      <c r="H3755" t="s">
        <v>177</v>
      </c>
      <c r="J3755" s="23">
        <v>553005200641</v>
      </c>
      <c r="K3755">
        <v>910</v>
      </c>
      <c r="L3755" t="s">
        <v>6129</v>
      </c>
      <c r="M3755">
        <v>201712</v>
      </c>
      <c r="O3755">
        <v>0</v>
      </c>
      <c r="P3755" t="s">
        <v>21</v>
      </c>
      <c r="Q3755" t="s">
        <v>124</v>
      </c>
      <c r="S3755">
        <v>0</v>
      </c>
      <c r="V3755" s="22">
        <v>56451.46</v>
      </c>
    </row>
    <row r="3756" spans="1:22" x14ac:dyDescent="0.3">
      <c r="A3756" t="s">
        <v>6130</v>
      </c>
      <c r="E3756" t="s">
        <v>817</v>
      </c>
      <c r="H3756" t="s">
        <v>177</v>
      </c>
      <c r="J3756" s="23">
        <v>552005200216</v>
      </c>
      <c r="K3756">
        <v>763</v>
      </c>
      <c r="L3756" t="s">
        <v>6131</v>
      </c>
      <c r="M3756">
        <v>201308</v>
      </c>
      <c r="O3756">
        <v>0</v>
      </c>
      <c r="P3756" t="s">
        <v>21</v>
      </c>
      <c r="Q3756" t="s">
        <v>124</v>
      </c>
      <c r="S3756">
        <v>0</v>
      </c>
      <c r="V3756" s="22">
        <v>2339.7600000000002</v>
      </c>
    </row>
    <row r="3757" spans="1:22" x14ac:dyDescent="0.3">
      <c r="A3757" t="s">
        <v>6132</v>
      </c>
      <c r="E3757" t="s">
        <v>6133</v>
      </c>
      <c r="H3757" t="s">
        <v>177</v>
      </c>
      <c r="J3757" s="23">
        <v>457005200196</v>
      </c>
      <c r="K3757">
        <v>615</v>
      </c>
      <c r="L3757" t="s">
        <v>6134</v>
      </c>
      <c r="M3757">
        <v>201712</v>
      </c>
      <c r="O3757">
        <v>0</v>
      </c>
      <c r="P3757" t="s">
        <v>21</v>
      </c>
      <c r="Q3757">
        <v>20310</v>
      </c>
      <c r="S3757">
        <v>0</v>
      </c>
      <c r="V3757" s="22">
        <v>81877.91</v>
      </c>
    </row>
    <row r="3758" spans="1:22" x14ac:dyDescent="0.3">
      <c r="A3758" t="s">
        <v>6132</v>
      </c>
      <c r="E3758" t="s">
        <v>6133</v>
      </c>
      <c r="H3758" t="s">
        <v>177</v>
      </c>
      <c r="J3758" s="23">
        <v>557005200196</v>
      </c>
      <c r="K3758">
        <v>615</v>
      </c>
      <c r="L3758" t="s">
        <v>6135</v>
      </c>
      <c r="M3758">
        <v>201712</v>
      </c>
      <c r="O3758">
        <v>0</v>
      </c>
      <c r="P3758" t="s">
        <v>21</v>
      </c>
      <c r="Q3758" t="s">
        <v>124</v>
      </c>
      <c r="S3758">
        <v>0</v>
      </c>
      <c r="V3758" s="22">
        <v>48371.85</v>
      </c>
    </row>
    <row r="3759" spans="1:22" x14ac:dyDescent="0.3">
      <c r="A3759" t="s">
        <v>6136</v>
      </c>
      <c r="E3759" t="s">
        <v>6050</v>
      </c>
      <c r="H3759" t="s">
        <v>177</v>
      </c>
      <c r="J3759" s="23">
        <v>556005200063</v>
      </c>
      <c r="K3759">
        <v>5</v>
      </c>
      <c r="L3759" t="s">
        <v>6137</v>
      </c>
      <c r="M3759">
        <v>200807</v>
      </c>
      <c r="O3759">
        <v>0</v>
      </c>
      <c r="P3759" t="s">
        <v>21</v>
      </c>
      <c r="Q3759" t="s">
        <v>124</v>
      </c>
      <c r="S3759">
        <v>0</v>
      </c>
      <c r="U3759" t="s">
        <v>132</v>
      </c>
      <c r="V3759" s="22">
        <v>13712.12</v>
      </c>
    </row>
    <row r="3760" spans="1:22" x14ac:dyDescent="0.3">
      <c r="A3760" t="s">
        <v>6136</v>
      </c>
      <c r="E3760" t="s">
        <v>6050</v>
      </c>
      <c r="H3760" t="s">
        <v>177</v>
      </c>
      <c r="J3760" s="23">
        <v>556005200063</v>
      </c>
      <c r="K3760">
        <v>166</v>
      </c>
      <c r="L3760" t="s">
        <v>6138</v>
      </c>
      <c r="M3760">
        <v>200807</v>
      </c>
      <c r="O3760">
        <v>0</v>
      </c>
      <c r="P3760" t="s">
        <v>21</v>
      </c>
      <c r="Q3760" t="s">
        <v>124</v>
      </c>
      <c r="S3760">
        <v>0</v>
      </c>
      <c r="U3760" t="s">
        <v>132</v>
      </c>
      <c r="V3760" s="22">
        <v>65332.53</v>
      </c>
    </row>
    <row r="3761" spans="1:22" x14ac:dyDescent="0.3">
      <c r="A3761" t="s">
        <v>6136</v>
      </c>
      <c r="E3761" t="s">
        <v>6050</v>
      </c>
      <c r="H3761" t="s">
        <v>177</v>
      </c>
      <c r="J3761" s="23">
        <v>556005200063</v>
      </c>
      <c r="K3761">
        <v>190</v>
      </c>
      <c r="L3761" t="s">
        <v>6139</v>
      </c>
      <c r="M3761">
        <v>200807</v>
      </c>
      <c r="O3761">
        <v>0</v>
      </c>
      <c r="P3761" t="s">
        <v>21</v>
      </c>
      <c r="Q3761" t="s">
        <v>124</v>
      </c>
      <c r="S3761">
        <v>0</v>
      </c>
      <c r="U3761" t="s">
        <v>132</v>
      </c>
      <c r="V3761" s="22">
        <v>33388.46</v>
      </c>
    </row>
    <row r="3762" spans="1:22" x14ac:dyDescent="0.3">
      <c r="A3762" t="s">
        <v>6140</v>
      </c>
      <c r="E3762" t="s">
        <v>4739</v>
      </c>
      <c r="H3762" t="s">
        <v>177</v>
      </c>
      <c r="J3762" s="23">
        <v>456005200001</v>
      </c>
      <c r="K3762">
        <v>80</v>
      </c>
      <c r="L3762" t="s">
        <v>6141</v>
      </c>
      <c r="M3762">
        <v>199407</v>
      </c>
      <c r="O3762">
        <v>0</v>
      </c>
      <c r="P3762" t="s">
        <v>21</v>
      </c>
      <c r="Q3762">
        <v>20310</v>
      </c>
      <c r="S3762">
        <v>1</v>
      </c>
      <c r="U3762" t="s">
        <v>132</v>
      </c>
      <c r="V3762" s="22">
        <v>8365.65</v>
      </c>
    </row>
    <row r="3763" spans="1:22" x14ac:dyDescent="0.3">
      <c r="A3763" t="s">
        <v>6140</v>
      </c>
      <c r="E3763" t="s">
        <v>4739</v>
      </c>
      <c r="H3763" t="s">
        <v>177</v>
      </c>
      <c r="J3763" s="23">
        <v>556005200001</v>
      </c>
      <c r="K3763">
        <v>80</v>
      </c>
      <c r="L3763" t="s">
        <v>6142</v>
      </c>
      <c r="M3763">
        <v>199407</v>
      </c>
      <c r="O3763">
        <v>0</v>
      </c>
      <c r="P3763" t="s">
        <v>21</v>
      </c>
      <c r="Q3763" t="s">
        <v>124</v>
      </c>
      <c r="S3763">
        <v>1</v>
      </c>
      <c r="U3763" t="s">
        <v>132</v>
      </c>
      <c r="V3763" s="22">
        <v>5054</v>
      </c>
    </row>
    <row r="3764" spans="1:22" x14ac:dyDescent="0.3">
      <c r="A3764" t="s">
        <v>6143</v>
      </c>
      <c r="E3764" t="s">
        <v>4739</v>
      </c>
      <c r="H3764" t="s">
        <v>177</v>
      </c>
      <c r="J3764" s="23">
        <v>456005200063</v>
      </c>
      <c r="K3764">
        <v>5</v>
      </c>
      <c r="L3764" t="s">
        <v>6144</v>
      </c>
      <c r="M3764">
        <v>200807</v>
      </c>
      <c r="O3764">
        <v>0</v>
      </c>
      <c r="P3764" t="s">
        <v>21</v>
      </c>
      <c r="Q3764">
        <v>20310</v>
      </c>
      <c r="S3764">
        <v>0</v>
      </c>
      <c r="U3764" t="s">
        <v>132</v>
      </c>
      <c r="V3764" s="22">
        <v>25810.15</v>
      </c>
    </row>
    <row r="3765" spans="1:22" x14ac:dyDescent="0.3">
      <c r="A3765" t="s">
        <v>6145</v>
      </c>
      <c r="E3765" t="s">
        <v>4739</v>
      </c>
      <c r="H3765" t="s">
        <v>177</v>
      </c>
      <c r="J3765" s="23">
        <v>456005200001</v>
      </c>
      <c r="K3765">
        <v>82</v>
      </c>
      <c r="L3765" t="s">
        <v>6146</v>
      </c>
      <c r="M3765">
        <v>198709</v>
      </c>
      <c r="O3765">
        <v>0</v>
      </c>
      <c r="P3765" t="s">
        <v>21</v>
      </c>
      <c r="Q3765">
        <v>20310</v>
      </c>
      <c r="S3765">
        <v>1</v>
      </c>
      <c r="U3765" t="s">
        <v>132</v>
      </c>
      <c r="V3765" s="22">
        <v>83653.88</v>
      </c>
    </row>
    <row r="3766" spans="1:22" x14ac:dyDescent="0.3">
      <c r="A3766" t="s">
        <v>6145</v>
      </c>
      <c r="E3766" t="s">
        <v>4739</v>
      </c>
      <c r="H3766" t="s">
        <v>177</v>
      </c>
      <c r="J3766" s="23">
        <v>556005200001</v>
      </c>
      <c r="K3766">
        <v>82</v>
      </c>
      <c r="L3766" t="s">
        <v>6147</v>
      </c>
      <c r="M3766">
        <v>198709</v>
      </c>
      <c r="O3766">
        <v>0</v>
      </c>
      <c r="P3766" t="s">
        <v>21</v>
      </c>
      <c r="Q3766" t="s">
        <v>124</v>
      </c>
      <c r="S3766">
        <v>1</v>
      </c>
      <c r="U3766" t="s">
        <v>132</v>
      </c>
      <c r="V3766" s="22">
        <v>50540</v>
      </c>
    </row>
    <row r="3767" spans="1:22" x14ac:dyDescent="0.3">
      <c r="A3767" t="s">
        <v>6148</v>
      </c>
      <c r="E3767" t="s">
        <v>4739</v>
      </c>
      <c r="H3767" t="s">
        <v>177</v>
      </c>
      <c r="J3767" s="23">
        <v>456005200001</v>
      </c>
      <c r="K3767">
        <v>190</v>
      </c>
      <c r="L3767" t="s">
        <v>6149</v>
      </c>
      <c r="M3767">
        <v>199411</v>
      </c>
      <c r="O3767">
        <v>0</v>
      </c>
      <c r="P3767" t="s">
        <v>21</v>
      </c>
      <c r="Q3767">
        <v>20310</v>
      </c>
      <c r="S3767">
        <v>3</v>
      </c>
      <c r="U3767" t="s">
        <v>132</v>
      </c>
      <c r="V3767" s="22">
        <v>92534.01</v>
      </c>
    </row>
    <row r="3768" spans="1:22" x14ac:dyDescent="0.3">
      <c r="A3768" t="s">
        <v>6148</v>
      </c>
      <c r="E3768" t="s">
        <v>4739</v>
      </c>
      <c r="H3768" t="s">
        <v>177</v>
      </c>
      <c r="J3768" s="23">
        <v>456005200063</v>
      </c>
      <c r="K3768">
        <v>190</v>
      </c>
      <c r="L3768" t="s">
        <v>6150</v>
      </c>
      <c r="M3768">
        <v>200807</v>
      </c>
      <c r="O3768">
        <v>0</v>
      </c>
      <c r="P3768" t="s">
        <v>21</v>
      </c>
      <c r="Q3768">
        <v>20310</v>
      </c>
      <c r="S3768">
        <v>0</v>
      </c>
      <c r="U3768" t="s">
        <v>132</v>
      </c>
      <c r="V3768" s="22">
        <v>65348.29</v>
      </c>
    </row>
    <row r="3769" spans="1:22" x14ac:dyDescent="0.3">
      <c r="A3769" t="s">
        <v>6148</v>
      </c>
      <c r="E3769" t="s">
        <v>4739</v>
      </c>
      <c r="H3769" t="s">
        <v>177</v>
      </c>
      <c r="J3769" s="23">
        <v>556005200001</v>
      </c>
      <c r="K3769">
        <v>190</v>
      </c>
      <c r="L3769" t="s">
        <v>6151</v>
      </c>
      <c r="M3769">
        <v>199411</v>
      </c>
      <c r="O3769">
        <v>0</v>
      </c>
      <c r="P3769" t="s">
        <v>21</v>
      </c>
      <c r="Q3769" t="s">
        <v>124</v>
      </c>
      <c r="S3769">
        <v>3</v>
      </c>
      <c r="U3769" t="s">
        <v>132</v>
      </c>
      <c r="V3769" s="22">
        <v>55905</v>
      </c>
    </row>
    <row r="3770" spans="1:22" x14ac:dyDescent="0.3">
      <c r="A3770" t="s">
        <v>6152</v>
      </c>
      <c r="E3770" t="s">
        <v>4739</v>
      </c>
      <c r="H3770" t="s">
        <v>177</v>
      </c>
      <c r="J3770" s="23">
        <v>456005200001</v>
      </c>
      <c r="K3770">
        <v>240</v>
      </c>
      <c r="L3770" t="s">
        <v>6153</v>
      </c>
      <c r="M3770">
        <v>198709</v>
      </c>
      <c r="O3770">
        <v>0</v>
      </c>
      <c r="P3770" t="s">
        <v>21</v>
      </c>
      <c r="Q3770">
        <v>20310</v>
      </c>
      <c r="S3770">
        <v>1</v>
      </c>
      <c r="U3770" t="s">
        <v>132</v>
      </c>
      <c r="V3770" s="22">
        <v>16752.41</v>
      </c>
    </row>
    <row r="3771" spans="1:22" x14ac:dyDescent="0.3">
      <c r="A3771" t="s">
        <v>6152</v>
      </c>
      <c r="E3771" t="s">
        <v>4739</v>
      </c>
      <c r="H3771" t="s">
        <v>177</v>
      </c>
      <c r="J3771" s="23">
        <v>556005200001</v>
      </c>
      <c r="K3771">
        <v>240</v>
      </c>
      <c r="L3771" t="s">
        <v>6154</v>
      </c>
      <c r="M3771">
        <v>198709</v>
      </c>
      <c r="O3771">
        <v>0</v>
      </c>
      <c r="P3771" t="s">
        <v>21</v>
      </c>
      <c r="Q3771" t="s">
        <v>124</v>
      </c>
      <c r="S3771">
        <v>1</v>
      </c>
      <c r="U3771" t="s">
        <v>132</v>
      </c>
      <c r="V3771" s="22">
        <v>10121</v>
      </c>
    </row>
    <row r="3772" spans="1:22" x14ac:dyDescent="0.3">
      <c r="A3772" t="s">
        <v>6155</v>
      </c>
      <c r="E3772" t="s">
        <v>4739</v>
      </c>
      <c r="H3772" t="s">
        <v>177</v>
      </c>
      <c r="J3772" s="23">
        <v>456005200063</v>
      </c>
      <c r="K3772">
        <v>166</v>
      </c>
      <c r="L3772" t="s">
        <v>6156</v>
      </c>
      <c r="M3772">
        <v>200807</v>
      </c>
      <c r="O3772">
        <v>0</v>
      </c>
      <c r="P3772" t="s">
        <v>21</v>
      </c>
      <c r="Q3772">
        <v>20310</v>
      </c>
      <c r="S3772">
        <v>0</v>
      </c>
      <c r="U3772" t="s">
        <v>132</v>
      </c>
      <c r="V3772" s="22">
        <v>121401.35</v>
      </c>
    </row>
    <row r="3773" spans="1:22" x14ac:dyDescent="0.3">
      <c r="A3773" t="s">
        <v>6157</v>
      </c>
      <c r="E3773" t="s">
        <v>4739</v>
      </c>
      <c r="H3773" t="s">
        <v>177</v>
      </c>
      <c r="J3773" s="23">
        <v>456005200001</v>
      </c>
      <c r="K3773">
        <v>615</v>
      </c>
      <c r="L3773" t="s">
        <v>6158</v>
      </c>
      <c r="M3773">
        <v>199411</v>
      </c>
      <c r="O3773">
        <v>0</v>
      </c>
      <c r="P3773" t="s">
        <v>21</v>
      </c>
      <c r="Q3773">
        <v>20310</v>
      </c>
      <c r="S3773">
        <v>3</v>
      </c>
      <c r="U3773" t="s">
        <v>132</v>
      </c>
      <c r="V3773" s="22">
        <v>817924.81</v>
      </c>
    </row>
    <row r="3774" spans="1:22" x14ac:dyDescent="0.3">
      <c r="A3774" t="s">
        <v>6157</v>
      </c>
      <c r="E3774" t="s">
        <v>4739</v>
      </c>
      <c r="H3774" t="s">
        <v>177</v>
      </c>
      <c r="J3774" s="23">
        <v>556005200001</v>
      </c>
      <c r="K3774">
        <v>615</v>
      </c>
      <c r="L3774" t="s">
        <v>6159</v>
      </c>
      <c r="M3774">
        <v>199411</v>
      </c>
      <c r="O3774">
        <v>0</v>
      </c>
      <c r="P3774" t="s">
        <v>21</v>
      </c>
      <c r="Q3774" t="s">
        <v>124</v>
      </c>
      <c r="S3774">
        <v>3</v>
      </c>
      <c r="U3774" t="s">
        <v>132</v>
      </c>
      <c r="V3774" s="22">
        <v>494151</v>
      </c>
    </row>
    <row r="3775" spans="1:22" x14ac:dyDescent="0.3">
      <c r="A3775" t="s">
        <v>6160</v>
      </c>
      <c r="E3775" t="s">
        <v>4739</v>
      </c>
      <c r="H3775" t="s">
        <v>177</v>
      </c>
      <c r="J3775" s="23">
        <v>456005200063</v>
      </c>
      <c r="K3775">
        <v>780</v>
      </c>
      <c r="L3775" t="s">
        <v>6161</v>
      </c>
      <c r="M3775">
        <v>200901</v>
      </c>
      <c r="O3775">
        <v>0</v>
      </c>
      <c r="P3775" t="s">
        <v>21</v>
      </c>
      <c r="Q3775">
        <v>20310</v>
      </c>
      <c r="S3775">
        <v>0</v>
      </c>
      <c r="U3775" t="s">
        <v>132</v>
      </c>
      <c r="V3775" s="22">
        <v>13051.71</v>
      </c>
    </row>
    <row r="3776" spans="1:22" x14ac:dyDescent="0.3">
      <c r="A3776" t="s">
        <v>6160</v>
      </c>
      <c r="E3776" t="s">
        <v>6050</v>
      </c>
      <c r="H3776" t="s">
        <v>177</v>
      </c>
      <c r="J3776" s="23">
        <v>556005200063</v>
      </c>
      <c r="K3776">
        <v>780</v>
      </c>
      <c r="L3776" t="s">
        <v>6162</v>
      </c>
      <c r="M3776">
        <v>200901</v>
      </c>
      <c r="O3776">
        <v>0</v>
      </c>
      <c r="P3776" t="s">
        <v>21</v>
      </c>
      <c r="Q3776" t="s">
        <v>124</v>
      </c>
      <c r="S3776">
        <v>0</v>
      </c>
      <c r="U3776" t="s">
        <v>132</v>
      </c>
      <c r="V3776" s="22">
        <v>6411.29</v>
      </c>
    </row>
    <row r="3777" spans="1:22" x14ac:dyDescent="0.3">
      <c r="A3777" t="s">
        <v>6163</v>
      </c>
      <c r="E3777" t="s">
        <v>4739</v>
      </c>
      <c r="H3777" t="s">
        <v>177</v>
      </c>
      <c r="J3777" s="23">
        <v>456005200001</v>
      </c>
      <c r="K3777">
        <v>720</v>
      </c>
      <c r="L3777" t="s">
        <v>6164</v>
      </c>
      <c r="M3777">
        <v>198709</v>
      </c>
      <c r="O3777">
        <v>0</v>
      </c>
      <c r="P3777" t="s">
        <v>21</v>
      </c>
      <c r="Q3777">
        <v>20310</v>
      </c>
      <c r="S3777">
        <v>1</v>
      </c>
      <c r="U3777" t="s">
        <v>132</v>
      </c>
      <c r="V3777" s="22">
        <v>25096.23</v>
      </c>
    </row>
    <row r="3778" spans="1:22" x14ac:dyDescent="0.3">
      <c r="A3778" t="s">
        <v>6163</v>
      </c>
      <c r="E3778" t="s">
        <v>4739</v>
      </c>
      <c r="H3778" t="s">
        <v>177</v>
      </c>
      <c r="J3778" s="23">
        <v>556005200001</v>
      </c>
      <c r="K3778">
        <v>720</v>
      </c>
      <c r="L3778" t="s">
        <v>6165</v>
      </c>
      <c r="M3778">
        <v>198709</v>
      </c>
      <c r="O3778">
        <v>0</v>
      </c>
      <c r="P3778" t="s">
        <v>21</v>
      </c>
      <c r="Q3778" t="s">
        <v>124</v>
      </c>
      <c r="S3778">
        <v>1</v>
      </c>
      <c r="U3778" t="s">
        <v>132</v>
      </c>
      <c r="V3778" s="22">
        <v>15162</v>
      </c>
    </row>
    <row r="3779" spans="1:22" x14ac:dyDescent="0.3">
      <c r="A3779" t="s">
        <v>6166</v>
      </c>
      <c r="E3779" t="s">
        <v>6056</v>
      </c>
      <c r="H3779" t="s">
        <v>177</v>
      </c>
      <c r="J3779" s="23">
        <v>450005200027</v>
      </c>
      <c r="K3779">
        <v>1995</v>
      </c>
      <c r="L3779" t="s">
        <v>6167</v>
      </c>
      <c r="M3779">
        <v>199409</v>
      </c>
      <c r="O3779">
        <v>0</v>
      </c>
      <c r="P3779" t="s">
        <v>21</v>
      </c>
      <c r="Q3779">
        <v>20310</v>
      </c>
      <c r="S3779">
        <v>0</v>
      </c>
      <c r="V3779" s="22">
        <v>3973.63</v>
      </c>
    </row>
    <row r="3780" spans="1:22" x14ac:dyDescent="0.3">
      <c r="A3780" t="s">
        <v>6166</v>
      </c>
      <c r="E3780" t="s">
        <v>6056</v>
      </c>
      <c r="H3780" t="s">
        <v>177</v>
      </c>
      <c r="J3780" s="23">
        <v>450005200028</v>
      </c>
      <c r="K3780">
        <v>1988</v>
      </c>
      <c r="L3780" t="s">
        <v>6168</v>
      </c>
      <c r="M3780">
        <v>198704</v>
      </c>
      <c r="O3780">
        <v>0</v>
      </c>
      <c r="P3780" t="s">
        <v>21</v>
      </c>
      <c r="Q3780">
        <v>20310</v>
      </c>
      <c r="S3780">
        <v>0</v>
      </c>
      <c r="V3780" s="22">
        <v>3496.8</v>
      </c>
    </row>
    <row r="3781" spans="1:22" x14ac:dyDescent="0.3">
      <c r="A3781" t="s">
        <v>6166</v>
      </c>
      <c r="E3781" t="s">
        <v>6056</v>
      </c>
      <c r="H3781" t="s">
        <v>177</v>
      </c>
      <c r="J3781" s="23">
        <v>550005200027</v>
      </c>
      <c r="K3781">
        <v>1995</v>
      </c>
      <c r="L3781" t="s">
        <v>6169</v>
      </c>
      <c r="M3781">
        <v>199409</v>
      </c>
      <c r="O3781">
        <v>0</v>
      </c>
      <c r="P3781" t="s">
        <v>21</v>
      </c>
      <c r="Q3781" t="s">
        <v>124</v>
      </c>
      <c r="S3781">
        <v>0</v>
      </c>
      <c r="V3781" s="22">
        <v>2401</v>
      </c>
    </row>
    <row r="3782" spans="1:22" x14ac:dyDescent="0.3">
      <c r="A3782" t="s">
        <v>6166</v>
      </c>
      <c r="E3782" t="s">
        <v>6056</v>
      </c>
      <c r="H3782" t="s">
        <v>177</v>
      </c>
      <c r="J3782" s="23">
        <v>550005200028</v>
      </c>
      <c r="K3782">
        <v>1988</v>
      </c>
      <c r="L3782" t="s">
        <v>6170</v>
      </c>
      <c r="M3782">
        <v>198704</v>
      </c>
      <c r="O3782">
        <v>0</v>
      </c>
      <c r="P3782" t="s">
        <v>21</v>
      </c>
      <c r="Q3782" t="s">
        <v>124</v>
      </c>
      <c r="S3782">
        <v>0</v>
      </c>
      <c r="V3782" s="22">
        <v>2112</v>
      </c>
    </row>
    <row r="3783" spans="1:22" x14ac:dyDescent="0.3">
      <c r="A3783" t="s">
        <v>6171</v>
      </c>
      <c r="E3783" t="s">
        <v>4739</v>
      </c>
      <c r="H3783" t="s">
        <v>177</v>
      </c>
      <c r="J3783" s="23">
        <v>456005200001</v>
      </c>
      <c r="K3783">
        <v>84</v>
      </c>
      <c r="L3783" t="s">
        <v>6172</v>
      </c>
      <c r="M3783">
        <v>198709</v>
      </c>
      <c r="O3783">
        <v>0</v>
      </c>
      <c r="P3783" t="s">
        <v>21</v>
      </c>
      <c r="Q3783">
        <v>20310</v>
      </c>
      <c r="S3783">
        <v>1</v>
      </c>
      <c r="U3783" t="s">
        <v>132</v>
      </c>
      <c r="V3783" s="22">
        <v>40801.82</v>
      </c>
    </row>
    <row r="3784" spans="1:22" x14ac:dyDescent="0.3">
      <c r="A3784" t="s">
        <v>6171</v>
      </c>
      <c r="E3784" t="s">
        <v>4739</v>
      </c>
      <c r="H3784" t="s">
        <v>177</v>
      </c>
      <c r="J3784" s="23">
        <v>556005200001</v>
      </c>
      <c r="K3784">
        <v>84</v>
      </c>
      <c r="L3784" t="s">
        <v>6173</v>
      </c>
      <c r="M3784">
        <v>198709</v>
      </c>
      <c r="O3784">
        <v>0</v>
      </c>
      <c r="P3784" t="s">
        <v>21</v>
      </c>
      <c r="Q3784" t="s">
        <v>124</v>
      </c>
      <c r="S3784">
        <v>1</v>
      </c>
      <c r="U3784" t="s">
        <v>132</v>
      </c>
      <c r="V3784" s="22">
        <v>24651</v>
      </c>
    </row>
    <row r="3785" spans="1:22" x14ac:dyDescent="0.3">
      <c r="A3785" t="s">
        <v>6174</v>
      </c>
      <c r="E3785" t="s">
        <v>6175</v>
      </c>
      <c r="J3785" s="23">
        <v>458005200001</v>
      </c>
      <c r="K3785">
        <v>1064</v>
      </c>
      <c r="L3785" t="s">
        <v>6176</v>
      </c>
      <c r="M3785">
        <v>196403</v>
      </c>
      <c r="O3785">
        <v>0</v>
      </c>
      <c r="P3785" t="s">
        <v>21</v>
      </c>
      <c r="Q3785">
        <v>20310</v>
      </c>
      <c r="S3785" s="101">
        <v>72200</v>
      </c>
      <c r="U3785" t="s">
        <v>317</v>
      </c>
      <c r="V3785" s="22">
        <v>15970.33</v>
      </c>
    </row>
    <row r="3786" spans="1:22" x14ac:dyDescent="0.3">
      <c r="A3786" t="s">
        <v>6174</v>
      </c>
      <c r="E3786" t="s">
        <v>4739</v>
      </c>
      <c r="J3786" s="23">
        <v>458005200001</v>
      </c>
      <c r="K3786">
        <v>1078</v>
      </c>
      <c r="L3786" t="s">
        <v>6177</v>
      </c>
      <c r="M3786">
        <v>197803</v>
      </c>
      <c r="O3786">
        <v>0</v>
      </c>
      <c r="P3786" t="s">
        <v>21</v>
      </c>
      <c r="Q3786">
        <v>20310</v>
      </c>
      <c r="S3786">
        <v>0</v>
      </c>
      <c r="V3786" s="22">
        <v>94274.7</v>
      </c>
    </row>
    <row r="3787" spans="1:22" x14ac:dyDescent="0.3">
      <c r="A3787" t="s">
        <v>6174</v>
      </c>
      <c r="E3787" t="s">
        <v>4739</v>
      </c>
      <c r="J3787" s="23">
        <v>458005200001</v>
      </c>
      <c r="K3787">
        <v>2005</v>
      </c>
      <c r="L3787" t="s">
        <v>6178</v>
      </c>
      <c r="M3787">
        <v>200512</v>
      </c>
      <c r="O3787">
        <v>0</v>
      </c>
      <c r="P3787" t="s">
        <v>21</v>
      </c>
      <c r="Q3787">
        <v>20310</v>
      </c>
      <c r="S3787">
        <v>400</v>
      </c>
      <c r="U3787" t="s">
        <v>317</v>
      </c>
      <c r="V3787" s="22">
        <v>8911.81</v>
      </c>
    </row>
    <row r="3788" spans="1:22" x14ac:dyDescent="0.3">
      <c r="A3788" t="s">
        <v>6174</v>
      </c>
      <c r="E3788" t="s">
        <v>6179</v>
      </c>
      <c r="J3788" s="23">
        <v>558005200001</v>
      </c>
      <c r="K3788">
        <v>1064</v>
      </c>
      <c r="L3788" t="s">
        <v>6180</v>
      </c>
      <c r="M3788">
        <v>196403</v>
      </c>
      <c r="O3788">
        <v>0</v>
      </c>
      <c r="P3788" t="s">
        <v>21</v>
      </c>
      <c r="Q3788" t="s">
        <v>124</v>
      </c>
      <c r="S3788" s="101">
        <v>72200</v>
      </c>
      <c r="U3788" t="s">
        <v>317</v>
      </c>
      <c r="V3788" s="22">
        <v>9648</v>
      </c>
    </row>
    <row r="3789" spans="1:22" x14ac:dyDescent="0.3">
      <c r="A3789" t="s">
        <v>6174</v>
      </c>
      <c r="E3789" t="s">
        <v>6179</v>
      </c>
      <c r="J3789" s="23">
        <v>558005200001</v>
      </c>
      <c r="K3789">
        <v>1078</v>
      </c>
      <c r="L3789" t="s">
        <v>6181</v>
      </c>
      <c r="M3789">
        <v>197803</v>
      </c>
      <c r="O3789">
        <v>0</v>
      </c>
      <c r="P3789" t="s">
        <v>21</v>
      </c>
      <c r="Q3789" t="s">
        <v>124</v>
      </c>
      <c r="S3789">
        <v>0</v>
      </c>
      <c r="V3789" s="22">
        <v>56956</v>
      </c>
    </row>
    <row r="3790" spans="1:22" x14ac:dyDescent="0.3">
      <c r="A3790" t="s">
        <v>6174</v>
      </c>
      <c r="E3790" t="s">
        <v>4739</v>
      </c>
      <c r="J3790" s="23">
        <v>558005200001</v>
      </c>
      <c r="K3790">
        <v>2005</v>
      </c>
      <c r="L3790" t="s">
        <v>6182</v>
      </c>
      <c r="M3790">
        <v>200512</v>
      </c>
      <c r="O3790">
        <v>0</v>
      </c>
      <c r="P3790" t="s">
        <v>21</v>
      </c>
      <c r="Q3790" t="s">
        <v>124</v>
      </c>
      <c r="S3790">
        <v>400</v>
      </c>
      <c r="U3790" t="s">
        <v>317</v>
      </c>
      <c r="V3790" s="22">
        <v>5384</v>
      </c>
    </row>
    <row r="3791" spans="1:22" x14ac:dyDescent="0.3">
      <c r="A3791" t="s">
        <v>6183</v>
      </c>
      <c r="E3791" t="s">
        <v>4739</v>
      </c>
      <c r="H3791" t="s">
        <v>177</v>
      </c>
      <c r="J3791" s="23">
        <v>455005210095</v>
      </c>
      <c r="K3791">
        <v>1089</v>
      </c>
      <c r="L3791" t="s">
        <v>6184</v>
      </c>
      <c r="M3791">
        <v>198809</v>
      </c>
      <c r="O3791">
        <v>0</v>
      </c>
      <c r="P3791" t="s">
        <v>21</v>
      </c>
      <c r="Q3791">
        <v>20310</v>
      </c>
      <c r="S3791">
        <v>19</v>
      </c>
      <c r="U3791" t="s">
        <v>132</v>
      </c>
      <c r="V3791" s="22">
        <v>18326.22</v>
      </c>
    </row>
    <row r="3792" spans="1:22" x14ac:dyDescent="0.3">
      <c r="A3792" t="s">
        <v>6183</v>
      </c>
      <c r="E3792" t="s">
        <v>4739</v>
      </c>
      <c r="H3792" t="s">
        <v>177</v>
      </c>
      <c r="J3792" s="23">
        <v>555005210095</v>
      </c>
      <c r="K3792">
        <v>1089</v>
      </c>
      <c r="L3792" t="s">
        <v>6185</v>
      </c>
      <c r="M3792">
        <v>198809</v>
      </c>
      <c r="O3792">
        <v>0</v>
      </c>
      <c r="P3792" t="s">
        <v>21</v>
      </c>
      <c r="Q3792" t="s">
        <v>124</v>
      </c>
      <c r="S3792">
        <v>19</v>
      </c>
      <c r="U3792" t="s">
        <v>159</v>
      </c>
      <c r="V3792" s="22">
        <v>11072</v>
      </c>
    </row>
    <row r="3793" spans="1:22" x14ac:dyDescent="0.3">
      <c r="A3793" t="s">
        <v>6186</v>
      </c>
      <c r="E3793" t="s">
        <v>4422</v>
      </c>
      <c r="H3793" t="s">
        <v>177</v>
      </c>
      <c r="J3793" s="23">
        <v>455005260001</v>
      </c>
      <c r="K3793">
        <v>2001</v>
      </c>
      <c r="L3793" t="s">
        <v>6187</v>
      </c>
      <c r="M3793">
        <v>200109</v>
      </c>
      <c r="O3793">
        <v>0</v>
      </c>
      <c r="P3793" t="s">
        <v>21</v>
      </c>
      <c r="Q3793">
        <v>20310</v>
      </c>
      <c r="S3793">
        <v>1</v>
      </c>
      <c r="U3793" t="s">
        <v>132</v>
      </c>
      <c r="V3793" s="22">
        <v>10302.44</v>
      </c>
    </row>
    <row r="3794" spans="1:22" x14ac:dyDescent="0.3">
      <c r="A3794" t="s">
        <v>6186</v>
      </c>
      <c r="E3794" t="s">
        <v>4422</v>
      </c>
      <c r="H3794" t="s">
        <v>177</v>
      </c>
      <c r="J3794" s="23">
        <v>555005260001</v>
      </c>
      <c r="K3794">
        <v>2001</v>
      </c>
      <c r="L3794" t="s">
        <v>6188</v>
      </c>
      <c r="M3794">
        <v>200109</v>
      </c>
      <c r="O3794">
        <v>0</v>
      </c>
      <c r="P3794" t="s">
        <v>21</v>
      </c>
      <c r="Q3794" t="s">
        <v>124</v>
      </c>
      <c r="S3794">
        <v>1</v>
      </c>
      <c r="U3794" t="s">
        <v>132</v>
      </c>
      <c r="V3794" s="22">
        <v>6224</v>
      </c>
    </row>
    <row r="3795" spans="1:22" x14ac:dyDescent="0.3">
      <c r="A3795" t="s">
        <v>6189</v>
      </c>
      <c r="E3795" t="s">
        <v>4739</v>
      </c>
      <c r="H3795" t="s">
        <v>177</v>
      </c>
      <c r="J3795" s="23">
        <v>455005201000</v>
      </c>
      <c r="K3795">
        <v>1056</v>
      </c>
      <c r="L3795" t="s">
        <v>6190</v>
      </c>
      <c r="M3795">
        <v>195509</v>
      </c>
      <c r="O3795">
        <v>0</v>
      </c>
      <c r="P3795" t="s">
        <v>21</v>
      </c>
      <c r="Q3795">
        <v>20310</v>
      </c>
      <c r="S3795" s="101">
        <v>14702</v>
      </c>
      <c r="U3795" t="s">
        <v>159</v>
      </c>
      <c r="V3795" s="22">
        <v>877363.44</v>
      </c>
    </row>
    <row r="3796" spans="1:22" x14ac:dyDescent="0.3">
      <c r="A3796" t="s">
        <v>6189</v>
      </c>
      <c r="E3796" t="s">
        <v>4739</v>
      </c>
      <c r="H3796" t="s">
        <v>177</v>
      </c>
      <c r="J3796" s="23">
        <v>455005201000</v>
      </c>
      <c r="K3796">
        <v>1071</v>
      </c>
      <c r="L3796" t="s">
        <v>6191</v>
      </c>
      <c r="M3796">
        <v>197009</v>
      </c>
      <c r="O3796">
        <v>0</v>
      </c>
      <c r="P3796" t="s">
        <v>21</v>
      </c>
      <c r="Q3796">
        <v>20310</v>
      </c>
      <c r="S3796">
        <v>23</v>
      </c>
      <c r="U3796" t="s">
        <v>159</v>
      </c>
      <c r="V3796">
        <v>562</v>
      </c>
    </row>
    <row r="3797" spans="1:22" x14ac:dyDescent="0.3">
      <c r="A3797" t="s">
        <v>6189</v>
      </c>
      <c r="E3797" t="s">
        <v>4739</v>
      </c>
      <c r="H3797" t="s">
        <v>177</v>
      </c>
      <c r="J3797" s="23">
        <v>455005201000</v>
      </c>
      <c r="K3797">
        <v>1080</v>
      </c>
      <c r="L3797" t="s">
        <v>6192</v>
      </c>
      <c r="M3797">
        <v>197909</v>
      </c>
      <c r="O3797">
        <v>0</v>
      </c>
      <c r="P3797" t="s">
        <v>21</v>
      </c>
      <c r="Q3797">
        <v>20310</v>
      </c>
      <c r="S3797">
        <v>13</v>
      </c>
      <c r="U3797" t="s">
        <v>159</v>
      </c>
      <c r="V3797" s="22">
        <v>9171.7199999999993</v>
      </c>
    </row>
    <row r="3798" spans="1:22" x14ac:dyDescent="0.3">
      <c r="A3798" t="s">
        <v>6189</v>
      </c>
      <c r="E3798" t="s">
        <v>4739</v>
      </c>
      <c r="H3798" t="s">
        <v>177</v>
      </c>
      <c r="J3798" s="23">
        <v>455005201000</v>
      </c>
      <c r="K3798">
        <v>1088</v>
      </c>
      <c r="L3798" t="s">
        <v>6193</v>
      </c>
      <c r="M3798">
        <v>198709</v>
      </c>
      <c r="O3798">
        <v>0</v>
      </c>
      <c r="P3798" t="s">
        <v>21</v>
      </c>
      <c r="Q3798">
        <v>20310</v>
      </c>
      <c r="S3798">
        <v>87</v>
      </c>
      <c r="U3798" t="s">
        <v>159</v>
      </c>
      <c r="V3798" s="22">
        <v>12561.87</v>
      </c>
    </row>
    <row r="3799" spans="1:22" x14ac:dyDescent="0.3">
      <c r="A3799" t="s">
        <v>6189</v>
      </c>
      <c r="E3799" t="s">
        <v>4739</v>
      </c>
      <c r="H3799" t="s">
        <v>177</v>
      </c>
      <c r="J3799" s="23">
        <v>455005201000</v>
      </c>
      <c r="K3799">
        <v>2005</v>
      </c>
      <c r="L3799" t="s">
        <v>6194</v>
      </c>
      <c r="M3799">
        <v>200512</v>
      </c>
      <c r="O3799">
        <v>0</v>
      </c>
      <c r="P3799" t="s">
        <v>21</v>
      </c>
      <c r="Q3799">
        <v>20310</v>
      </c>
      <c r="S3799">
        <v>34</v>
      </c>
      <c r="U3799" t="s">
        <v>159</v>
      </c>
      <c r="V3799" s="22">
        <v>27550.13</v>
      </c>
    </row>
    <row r="3800" spans="1:22" x14ac:dyDescent="0.3">
      <c r="A3800" t="s">
        <v>6189</v>
      </c>
      <c r="E3800" t="s">
        <v>4739</v>
      </c>
      <c r="H3800" t="s">
        <v>177</v>
      </c>
      <c r="J3800" s="23">
        <v>455005201000</v>
      </c>
      <c r="K3800">
        <v>2006</v>
      </c>
      <c r="L3800" t="s">
        <v>6195</v>
      </c>
      <c r="M3800">
        <v>200612</v>
      </c>
      <c r="O3800">
        <v>0</v>
      </c>
      <c r="P3800" t="s">
        <v>21</v>
      </c>
      <c r="Q3800">
        <v>20310</v>
      </c>
      <c r="S3800">
        <v>142</v>
      </c>
      <c r="U3800" t="s">
        <v>159</v>
      </c>
      <c r="V3800" s="22">
        <v>120008.86</v>
      </c>
    </row>
    <row r="3801" spans="1:22" x14ac:dyDescent="0.3">
      <c r="A3801" t="s">
        <v>6189</v>
      </c>
      <c r="E3801" t="s">
        <v>4739</v>
      </c>
      <c r="H3801" t="s">
        <v>177</v>
      </c>
      <c r="J3801" s="23">
        <v>455005201000</v>
      </c>
      <c r="K3801">
        <v>2012</v>
      </c>
      <c r="L3801" t="s">
        <v>6196</v>
      </c>
      <c r="M3801">
        <v>201209</v>
      </c>
      <c r="O3801">
        <v>201808</v>
      </c>
      <c r="P3801" t="s">
        <v>21</v>
      </c>
      <c r="Q3801">
        <v>20310</v>
      </c>
      <c r="S3801">
        <v>0</v>
      </c>
      <c r="V3801">
        <v>0</v>
      </c>
    </row>
    <row r="3802" spans="1:22" x14ac:dyDescent="0.3">
      <c r="A3802" t="s">
        <v>6189</v>
      </c>
      <c r="E3802" t="s">
        <v>4739</v>
      </c>
      <c r="H3802" t="s">
        <v>177</v>
      </c>
      <c r="J3802" s="23">
        <v>455005201000</v>
      </c>
      <c r="K3802">
        <v>2016</v>
      </c>
      <c r="L3802" t="s">
        <v>6197</v>
      </c>
      <c r="M3802">
        <v>201612</v>
      </c>
      <c r="O3802">
        <v>201808</v>
      </c>
      <c r="P3802" t="s">
        <v>21</v>
      </c>
      <c r="Q3802">
        <v>20310</v>
      </c>
      <c r="S3802">
        <v>0</v>
      </c>
      <c r="U3802" t="s">
        <v>159</v>
      </c>
      <c r="V3802">
        <v>0</v>
      </c>
    </row>
    <row r="3803" spans="1:22" x14ac:dyDescent="0.3">
      <c r="A3803" t="s">
        <v>6189</v>
      </c>
      <c r="E3803" t="s">
        <v>4739</v>
      </c>
      <c r="H3803" t="s">
        <v>177</v>
      </c>
      <c r="J3803" s="23">
        <v>455005201000</v>
      </c>
      <c r="K3803">
        <v>2017</v>
      </c>
      <c r="L3803" t="s">
        <v>6198</v>
      </c>
      <c r="M3803">
        <v>201712</v>
      </c>
      <c r="O3803">
        <v>201808</v>
      </c>
      <c r="P3803" t="s">
        <v>21</v>
      </c>
      <c r="Q3803">
        <v>20310</v>
      </c>
      <c r="S3803">
        <v>0</v>
      </c>
      <c r="U3803" t="s">
        <v>159</v>
      </c>
      <c r="V3803">
        <v>0</v>
      </c>
    </row>
    <row r="3804" spans="1:22" x14ac:dyDescent="0.3">
      <c r="A3804" t="s">
        <v>6189</v>
      </c>
      <c r="E3804" t="s">
        <v>4739</v>
      </c>
      <c r="H3804" t="s">
        <v>177</v>
      </c>
      <c r="J3804" s="23">
        <v>555005201000</v>
      </c>
      <c r="K3804">
        <v>1056</v>
      </c>
      <c r="L3804" t="s">
        <v>6199</v>
      </c>
      <c r="M3804">
        <v>195509</v>
      </c>
      <c r="O3804">
        <v>0</v>
      </c>
      <c r="P3804" t="s">
        <v>21</v>
      </c>
      <c r="Q3804" t="s">
        <v>124</v>
      </c>
      <c r="S3804" s="101">
        <v>14702</v>
      </c>
      <c r="U3804" t="s">
        <v>159</v>
      </c>
      <c r="V3804" s="22">
        <v>523391.31</v>
      </c>
    </row>
    <row r="3805" spans="1:22" x14ac:dyDescent="0.3">
      <c r="A3805" t="s">
        <v>6189</v>
      </c>
      <c r="E3805" t="s">
        <v>4739</v>
      </c>
      <c r="H3805" t="s">
        <v>177</v>
      </c>
      <c r="J3805" s="23">
        <v>555005201000</v>
      </c>
      <c r="K3805">
        <v>1080</v>
      </c>
      <c r="L3805" t="s">
        <v>6200</v>
      </c>
      <c r="M3805">
        <v>197909</v>
      </c>
      <c r="O3805">
        <v>0</v>
      </c>
      <c r="P3805" t="s">
        <v>21</v>
      </c>
      <c r="Q3805" t="s">
        <v>124</v>
      </c>
      <c r="S3805">
        <v>13</v>
      </c>
      <c r="U3805" t="s">
        <v>159</v>
      </c>
      <c r="V3805" s="22">
        <v>5541</v>
      </c>
    </row>
    <row r="3806" spans="1:22" x14ac:dyDescent="0.3">
      <c r="A3806" t="s">
        <v>6189</v>
      </c>
      <c r="E3806" t="s">
        <v>4739</v>
      </c>
      <c r="H3806" t="s">
        <v>177</v>
      </c>
      <c r="J3806" s="23">
        <v>555005201000</v>
      </c>
      <c r="K3806">
        <v>1088</v>
      </c>
      <c r="L3806" t="s">
        <v>6201</v>
      </c>
      <c r="M3806">
        <v>198709</v>
      </c>
      <c r="O3806">
        <v>0</v>
      </c>
      <c r="P3806" t="s">
        <v>21</v>
      </c>
      <c r="Q3806" t="s">
        <v>124</v>
      </c>
      <c r="S3806">
        <v>87</v>
      </c>
      <c r="U3806" t="s">
        <v>159</v>
      </c>
      <c r="V3806" s="22">
        <v>7589.25</v>
      </c>
    </row>
    <row r="3807" spans="1:22" x14ac:dyDescent="0.3">
      <c r="A3807" t="s">
        <v>6189</v>
      </c>
      <c r="E3807" t="s">
        <v>4739</v>
      </c>
      <c r="H3807" t="s">
        <v>177</v>
      </c>
      <c r="J3807" s="23">
        <v>555005201000</v>
      </c>
      <c r="K3807">
        <v>2005</v>
      </c>
      <c r="L3807" t="s">
        <v>6202</v>
      </c>
      <c r="M3807">
        <v>200512</v>
      </c>
      <c r="O3807">
        <v>0</v>
      </c>
      <c r="P3807" t="s">
        <v>21</v>
      </c>
      <c r="Q3807" t="s">
        <v>124</v>
      </c>
      <c r="S3807">
        <v>34</v>
      </c>
      <c r="U3807" t="s">
        <v>159</v>
      </c>
      <c r="V3807" s="22">
        <v>16644</v>
      </c>
    </row>
    <row r="3808" spans="1:22" x14ac:dyDescent="0.3">
      <c r="A3808" t="s">
        <v>6189</v>
      </c>
      <c r="E3808" t="s">
        <v>4739</v>
      </c>
      <c r="H3808" t="s">
        <v>177</v>
      </c>
      <c r="J3808" s="23">
        <v>555005201000</v>
      </c>
      <c r="K3808">
        <v>2006</v>
      </c>
      <c r="L3808" t="s">
        <v>6203</v>
      </c>
      <c r="M3808">
        <v>200612</v>
      </c>
      <c r="O3808">
        <v>0</v>
      </c>
      <c r="P3808" t="s">
        <v>21</v>
      </c>
      <c r="Q3808" t="s">
        <v>124</v>
      </c>
      <c r="S3808">
        <v>142</v>
      </c>
      <c r="U3808" t="s">
        <v>159</v>
      </c>
      <c r="V3808" s="22">
        <v>72503</v>
      </c>
    </row>
    <row r="3809" spans="1:22" x14ac:dyDescent="0.3">
      <c r="A3809" t="s">
        <v>6189</v>
      </c>
      <c r="E3809" t="s">
        <v>4739</v>
      </c>
      <c r="H3809" t="s">
        <v>177</v>
      </c>
      <c r="J3809" s="23">
        <v>555005201000</v>
      </c>
      <c r="K3809">
        <v>2012</v>
      </c>
      <c r="L3809" t="s">
        <v>6204</v>
      </c>
      <c r="M3809">
        <v>201209</v>
      </c>
      <c r="O3809">
        <v>201808</v>
      </c>
      <c r="P3809" t="s">
        <v>21</v>
      </c>
      <c r="Q3809" t="s">
        <v>124</v>
      </c>
      <c r="S3809">
        <v>0</v>
      </c>
      <c r="V3809">
        <v>0</v>
      </c>
    </row>
    <row r="3810" spans="1:22" x14ac:dyDescent="0.3">
      <c r="A3810" t="s">
        <v>6189</v>
      </c>
      <c r="E3810" t="s">
        <v>4739</v>
      </c>
      <c r="H3810" t="s">
        <v>177</v>
      </c>
      <c r="J3810" s="23">
        <v>555005201000</v>
      </c>
      <c r="K3810">
        <v>2016</v>
      </c>
      <c r="L3810" t="s">
        <v>6205</v>
      </c>
      <c r="M3810">
        <v>201612</v>
      </c>
      <c r="O3810">
        <v>201808</v>
      </c>
      <c r="P3810" t="s">
        <v>21</v>
      </c>
      <c r="Q3810" t="s">
        <v>124</v>
      </c>
      <c r="S3810">
        <v>0</v>
      </c>
      <c r="U3810" t="s">
        <v>159</v>
      </c>
      <c r="V3810">
        <v>0</v>
      </c>
    </row>
    <row r="3811" spans="1:22" x14ac:dyDescent="0.3">
      <c r="A3811" t="s">
        <v>6189</v>
      </c>
      <c r="E3811" t="s">
        <v>4739</v>
      </c>
      <c r="H3811" t="s">
        <v>177</v>
      </c>
      <c r="J3811" s="23">
        <v>555005201000</v>
      </c>
      <c r="K3811">
        <v>2017</v>
      </c>
      <c r="L3811" t="s">
        <v>6206</v>
      </c>
      <c r="M3811">
        <v>201712</v>
      </c>
      <c r="O3811">
        <v>201808</v>
      </c>
      <c r="P3811" t="s">
        <v>21</v>
      </c>
      <c r="Q3811" t="s">
        <v>124</v>
      </c>
      <c r="S3811">
        <v>0</v>
      </c>
      <c r="U3811" t="s">
        <v>159</v>
      </c>
      <c r="V3811">
        <v>0</v>
      </c>
    </row>
    <row r="3812" spans="1:22" x14ac:dyDescent="0.3">
      <c r="A3812" t="s">
        <v>6207</v>
      </c>
      <c r="E3812" t="s">
        <v>4739</v>
      </c>
      <c r="H3812" t="s">
        <v>177</v>
      </c>
      <c r="J3812" s="23">
        <v>455005200400</v>
      </c>
      <c r="K3812">
        <v>1056</v>
      </c>
      <c r="L3812" t="s">
        <v>6208</v>
      </c>
      <c r="M3812">
        <v>195509</v>
      </c>
      <c r="O3812">
        <v>0</v>
      </c>
      <c r="P3812" t="s">
        <v>21</v>
      </c>
      <c r="Q3812">
        <v>20310</v>
      </c>
      <c r="S3812">
        <v>169</v>
      </c>
      <c r="U3812" t="s">
        <v>159</v>
      </c>
      <c r="V3812" s="22">
        <v>1431</v>
      </c>
    </row>
    <row r="3813" spans="1:22" x14ac:dyDescent="0.3">
      <c r="A3813" t="s">
        <v>6207</v>
      </c>
      <c r="E3813" t="s">
        <v>4739</v>
      </c>
      <c r="H3813" t="s">
        <v>177</v>
      </c>
      <c r="J3813" s="23">
        <v>455005200400</v>
      </c>
      <c r="K3813">
        <v>1061</v>
      </c>
      <c r="L3813" t="s">
        <v>6209</v>
      </c>
      <c r="M3813">
        <v>196009</v>
      </c>
      <c r="O3813">
        <v>0</v>
      </c>
      <c r="P3813" t="s">
        <v>21</v>
      </c>
      <c r="Q3813">
        <v>20310</v>
      </c>
      <c r="S3813">
        <v>229</v>
      </c>
      <c r="U3813" t="s">
        <v>159</v>
      </c>
      <c r="V3813" s="22">
        <v>2029</v>
      </c>
    </row>
    <row r="3814" spans="1:22" x14ac:dyDescent="0.3">
      <c r="A3814" t="s">
        <v>6210</v>
      </c>
      <c r="E3814" t="s">
        <v>6211</v>
      </c>
      <c r="H3814" t="s">
        <v>177</v>
      </c>
      <c r="J3814" s="23">
        <v>455005200600</v>
      </c>
      <c r="K3814">
        <v>1061</v>
      </c>
      <c r="L3814" t="s">
        <v>6212</v>
      </c>
      <c r="M3814">
        <v>196009</v>
      </c>
      <c r="O3814">
        <v>0</v>
      </c>
      <c r="P3814" t="s">
        <v>21</v>
      </c>
      <c r="Q3814">
        <v>20310</v>
      </c>
      <c r="S3814">
        <v>284</v>
      </c>
      <c r="U3814" t="s">
        <v>159</v>
      </c>
      <c r="V3814" s="22">
        <v>1988</v>
      </c>
    </row>
    <row r="3815" spans="1:22" x14ac:dyDescent="0.3">
      <c r="A3815" t="s">
        <v>6210</v>
      </c>
      <c r="E3815" t="s">
        <v>6211</v>
      </c>
      <c r="H3815" t="s">
        <v>177</v>
      </c>
      <c r="J3815" s="23">
        <v>455005200600</v>
      </c>
      <c r="K3815">
        <v>1065</v>
      </c>
      <c r="L3815" t="s">
        <v>6213</v>
      </c>
      <c r="M3815">
        <v>196409</v>
      </c>
      <c r="O3815">
        <v>0</v>
      </c>
      <c r="P3815" t="s">
        <v>21</v>
      </c>
      <c r="Q3815">
        <v>20310</v>
      </c>
      <c r="S3815">
        <v>194</v>
      </c>
      <c r="U3815" t="s">
        <v>159</v>
      </c>
      <c r="V3815" s="22">
        <v>2309</v>
      </c>
    </row>
    <row r="3816" spans="1:22" x14ac:dyDescent="0.3">
      <c r="A3816" t="s">
        <v>6210</v>
      </c>
      <c r="E3816" t="s">
        <v>6211</v>
      </c>
      <c r="H3816" t="s">
        <v>177</v>
      </c>
      <c r="J3816" s="23">
        <v>555005200600</v>
      </c>
      <c r="K3816">
        <v>1061</v>
      </c>
      <c r="L3816" t="s">
        <v>6214</v>
      </c>
      <c r="M3816">
        <v>196009</v>
      </c>
      <c r="O3816">
        <v>0</v>
      </c>
      <c r="P3816" t="s">
        <v>21</v>
      </c>
      <c r="Q3816" t="s">
        <v>124</v>
      </c>
      <c r="S3816">
        <v>284</v>
      </c>
      <c r="U3816" t="s">
        <v>159</v>
      </c>
      <c r="V3816" s="22">
        <v>1201</v>
      </c>
    </row>
    <row r="3817" spans="1:22" x14ac:dyDescent="0.3">
      <c r="A3817" t="s">
        <v>6215</v>
      </c>
      <c r="E3817" t="s">
        <v>4739</v>
      </c>
      <c r="H3817" t="s">
        <v>177</v>
      </c>
      <c r="J3817" s="23">
        <v>455005200800</v>
      </c>
      <c r="K3817">
        <v>1058</v>
      </c>
      <c r="L3817" t="s">
        <v>6216</v>
      </c>
      <c r="M3817">
        <v>195709</v>
      </c>
      <c r="O3817">
        <v>0</v>
      </c>
      <c r="P3817" t="s">
        <v>21</v>
      </c>
      <c r="Q3817">
        <v>20310</v>
      </c>
      <c r="S3817">
        <v>219</v>
      </c>
      <c r="U3817" t="s">
        <v>159</v>
      </c>
      <c r="V3817" s="22">
        <v>1927</v>
      </c>
    </row>
    <row r="3818" spans="1:22" x14ac:dyDescent="0.3">
      <c r="A3818" t="s">
        <v>6215</v>
      </c>
      <c r="E3818" t="s">
        <v>4739</v>
      </c>
      <c r="H3818" t="s">
        <v>177</v>
      </c>
      <c r="J3818" s="23">
        <v>455005200800</v>
      </c>
      <c r="K3818">
        <v>1080</v>
      </c>
      <c r="L3818" t="s">
        <v>6217</v>
      </c>
      <c r="M3818">
        <v>197909</v>
      </c>
      <c r="O3818">
        <v>0</v>
      </c>
      <c r="P3818" t="s">
        <v>21</v>
      </c>
      <c r="Q3818">
        <v>20310</v>
      </c>
      <c r="S3818">
        <v>9</v>
      </c>
      <c r="U3818" t="s">
        <v>159</v>
      </c>
      <c r="V3818">
        <v>519.54</v>
      </c>
    </row>
    <row r="3819" spans="1:22" x14ac:dyDescent="0.3">
      <c r="A3819" t="s">
        <v>6215</v>
      </c>
      <c r="E3819" t="s">
        <v>4739</v>
      </c>
      <c r="H3819" t="s">
        <v>177</v>
      </c>
      <c r="J3819" s="23">
        <v>455005200800</v>
      </c>
      <c r="K3819">
        <v>1088</v>
      </c>
      <c r="L3819" t="s">
        <v>6218</v>
      </c>
      <c r="M3819">
        <v>198709</v>
      </c>
      <c r="O3819">
        <v>0</v>
      </c>
      <c r="P3819" t="s">
        <v>21</v>
      </c>
      <c r="Q3819">
        <v>20310</v>
      </c>
      <c r="S3819">
        <v>33</v>
      </c>
      <c r="U3819" t="s">
        <v>159</v>
      </c>
      <c r="V3819" s="22">
        <v>10348.040000000001</v>
      </c>
    </row>
    <row r="3820" spans="1:22" x14ac:dyDescent="0.3">
      <c r="A3820" t="s">
        <v>6215</v>
      </c>
      <c r="E3820" t="s">
        <v>4739</v>
      </c>
      <c r="H3820" t="s">
        <v>177</v>
      </c>
      <c r="J3820" s="23">
        <v>555005200800</v>
      </c>
      <c r="K3820">
        <v>1058</v>
      </c>
      <c r="L3820" t="s">
        <v>6219</v>
      </c>
      <c r="M3820">
        <v>195709</v>
      </c>
      <c r="O3820">
        <v>0</v>
      </c>
      <c r="P3820" t="s">
        <v>21</v>
      </c>
      <c r="Q3820" t="s">
        <v>124</v>
      </c>
      <c r="S3820">
        <v>219</v>
      </c>
      <c r="U3820" t="s">
        <v>159</v>
      </c>
      <c r="V3820" s="22">
        <v>1165</v>
      </c>
    </row>
    <row r="3821" spans="1:22" x14ac:dyDescent="0.3">
      <c r="A3821" t="s">
        <v>6215</v>
      </c>
      <c r="E3821" t="s">
        <v>4739</v>
      </c>
      <c r="H3821" t="s">
        <v>177</v>
      </c>
      <c r="J3821" s="23">
        <v>555005200800</v>
      </c>
      <c r="K3821">
        <v>1088</v>
      </c>
      <c r="L3821" t="s">
        <v>6220</v>
      </c>
      <c r="M3821">
        <v>198709</v>
      </c>
      <c r="O3821">
        <v>0</v>
      </c>
      <c r="P3821" t="s">
        <v>21</v>
      </c>
      <c r="Q3821" t="s">
        <v>124</v>
      </c>
      <c r="S3821">
        <v>33</v>
      </c>
      <c r="U3821" t="s">
        <v>159</v>
      </c>
      <c r="V3821" s="22">
        <v>6252</v>
      </c>
    </row>
    <row r="3822" spans="1:22" x14ac:dyDescent="0.3">
      <c r="A3822" t="s">
        <v>6221</v>
      </c>
      <c r="E3822" t="s">
        <v>6050</v>
      </c>
      <c r="H3822" t="s">
        <v>177</v>
      </c>
      <c r="J3822" s="23">
        <v>457005200205</v>
      </c>
      <c r="K3822">
        <v>615</v>
      </c>
      <c r="L3822" t="s">
        <v>6222</v>
      </c>
      <c r="M3822">
        <v>199610</v>
      </c>
      <c r="O3822">
        <v>0</v>
      </c>
      <c r="P3822" t="s">
        <v>21</v>
      </c>
      <c r="Q3822">
        <v>20310</v>
      </c>
      <c r="S3822">
        <v>0</v>
      </c>
      <c r="V3822">
        <v>597.66999999999996</v>
      </c>
    </row>
    <row r="3823" spans="1:22" x14ac:dyDescent="0.3">
      <c r="A3823" t="s">
        <v>6221</v>
      </c>
      <c r="E3823" t="s">
        <v>6050</v>
      </c>
      <c r="H3823" t="s">
        <v>177</v>
      </c>
      <c r="J3823" s="23">
        <v>457005200205</v>
      </c>
      <c r="K3823">
        <v>780</v>
      </c>
      <c r="L3823" t="s">
        <v>6223</v>
      </c>
      <c r="M3823">
        <v>199610</v>
      </c>
      <c r="O3823">
        <v>0</v>
      </c>
      <c r="P3823" t="s">
        <v>21</v>
      </c>
      <c r="Q3823">
        <v>20310</v>
      </c>
      <c r="S3823">
        <v>0</v>
      </c>
      <c r="V3823">
        <v>724.99</v>
      </c>
    </row>
    <row r="3824" spans="1:22" x14ac:dyDescent="0.3">
      <c r="A3824" t="s">
        <v>6221</v>
      </c>
      <c r="E3824" t="s">
        <v>6050</v>
      </c>
      <c r="H3824" t="s">
        <v>177</v>
      </c>
      <c r="J3824" s="23">
        <v>557005200205</v>
      </c>
      <c r="K3824">
        <v>615</v>
      </c>
      <c r="L3824" t="s">
        <v>6224</v>
      </c>
      <c r="M3824">
        <v>199610</v>
      </c>
      <c r="O3824">
        <v>0</v>
      </c>
      <c r="P3824" t="s">
        <v>21</v>
      </c>
      <c r="Q3824" t="s">
        <v>124</v>
      </c>
      <c r="S3824">
        <v>0</v>
      </c>
      <c r="V3824">
        <v>361.67</v>
      </c>
    </row>
    <row r="3825" spans="1:22" x14ac:dyDescent="0.3">
      <c r="A3825" t="s">
        <v>6221</v>
      </c>
      <c r="E3825" t="s">
        <v>6050</v>
      </c>
      <c r="H3825" t="s">
        <v>177</v>
      </c>
      <c r="J3825" s="23">
        <v>557005200205</v>
      </c>
      <c r="K3825">
        <v>780</v>
      </c>
      <c r="L3825" t="s">
        <v>6225</v>
      </c>
      <c r="M3825">
        <v>199610</v>
      </c>
      <c r="O3825">
        <v>0</v>
      </c>
      <c r="P3825" t="s">
        <v>21</v>
      </c>
      <c r="Q3825" t="s">
        <v>124</v>
      </c>
      <c r="S3825">
        <v>0</v>
      </c>
      <c r="V3825">
        <v>438.71</v>
      </c>
    </row>
    <row r="3826" spans="1:22" x14ac:dyDescent="0.3">
      <c r="A3826" t="s">
        <v>6226</v>
      </c>
      <c r="E3826" t="s">
        <v>4739</v>
      </c>
      <c r="H3826" t="s">
        <v>177</v>
      </c>
      <c r="J3826" s="23">
        <v>457005200001</v>
      </c>
      <c r="K3826">
        <v>615</v>
      </c>
      <c r="L3826" t="s">
        <v>6227</v>
      </c>
      <c r="M3826">
        <v>198709</v>
      </c>
      <c r="O3826">
        <v>0</v>
      </c>
      <c r="P3826" t="s">
        <v>21</v>
      </c>
      <c r="Q3826">
        <v>20310</v>
      </c>
      <c r="S3826">
        <v>0</v>
      </c>
      <c r="V3826" s="22">
        <v>299471.07</v>
      </c>
    </row>
    <row r="3827" spans="1:22" x14ac:dyDescent="0.3">
      <c r="A3827" t="s">
        <v>6226</v>
      </c>
      <c r="E3827" t="s">
        <v>4739</v>
      </c>
      <c r="H3827" t="s">
        <v>177</v>
      </c>
      <c r="J3827" s="23">
        <v>557005200001</v>
      </c>
      <c r="K3827">
        <v>615</v>
      </c>
      <c r="L3827" t="s">
        <v>6228</v>
      </c>
      <c r="M3827">
        <v>198709</v>
      </c>
      <c r="O3827">
        <v>0</v>
      </c>
      <c r="P3827" t="s">
        <v>21</v>
      </c>
      <c r="Q3827" t="s">
        <v>124</v>
      </c>
      <c r="S3827">
        <v>0</v>
      </c>
      <c r="V3827" s="22">
        <v>180926</v>
      </c>
    </row>
    <row r="3828" spans="1:22" x14ac:dyDescent="0.3">
      <c r="A3828" t="s">
        <v>6229</v>
      </c>
      <c r="E3828" t="s">
        <v>4739</v>
      </c>
      <c r="H3828" t="s">
        <v>177</v>
      </c>
      <c r="J3828" s="23">
        <v>457005200001</v>
      </c>
      <c r="K3828">
        <v>780</v>
      </c>
      <c r="L3828" t="s">
        <v>6230</v>
      </c>
      <c r="M3828">
        <v>200508</v>
      </c>
      <c r="O3828">
        <v>0</v>
      </c>
      <c r="P3828" t="s">
        <v>21</v>
      </c>
      <c r="Q3828">
        <v>20310</v>
      </c>
      <c r="S3828">
        <v>0</v>
      </c>
      <c r="V3828" s="22">
        <v>109236.32</v>
      </c>
    </row>
    <row r="3829" spans="1:22" x14ac:dyDescent="0.3">
      <c r="A3829" t="s">
        <v>6229</v>
      </c>
      <c r="E3829" t="s">
        <v>4739</v>
      </c>
      <c r="H3829" t="s">
        <v>177</v>
      </c>
      <c r="J3829" s="23">
        <v>557005200001</v>
      </c>
      <c r="K3829">
        <v>780</v>
      </c>
      <c r="L3829" t="s">
        <v>6231</v>
      </c>
      <c r="M3829">
        <v>200508</v>
      </c>
      <c r="O3829">
        <v>0</v>
      </c>
      <c r="P3829" t="s">
        <v>21</v>
      </c>
      <c r="Q3829" t="s">
        <v>124</v>
      </c>
      <c r="S3829">
        <v>0</v>
      </c>
      <c r="V3829" s="22">
        <v>65995</v>
      </c>
    </row>
    <row r="3830" spans="1:22" x14ac:dyDescent="0.3">
      <c r="A3830" t="s">
        <v>6232</v>
      </c>
      <c r="E3830" t="s">
        <v>6091</v>
      </c>
      <c r="H3830" t="s">
        <v>177</v>
      </c>
      <c r="J3830" s="23">
        <v>455005220106</v>
      </c>
      <c r="K3830">
        <v>2016</v>
      </c>
      <c r="L3830" t="s">
        <v>6233</v>
      </c>
      <c r="M3830">
        <v>201612</v>
      </c>
      <c r="O3830">
        <v>0</v>
      </c>
      <c r="P3830" t="s">
        <v>21</v>
      </c>
      <c r="Q3830">
        <v>20310</v>
      </c>
      <c r="S3830">
        <v>1</v>
      </c>
      <c r="U3830" t="s">
        <v>132</v>
      </c>
      <c r="V3830" s="22">
        <v>56418.05</v>
      </c>
    </row>
    <row r="3831" spans="1:22" x14ac:dyDescent="0.3">
      <c r="A3831" t="s">
        <v>6232</v>
      </c>
      <c r="E3831" t="s">
        <v>6091</v>
      </c>
      <c r="H3831" t="s">
        <v>177</v>
      </c>
      <c r="J3831" s="23">
        <v>555005220106</v>
      </c>
      <c r="K3831">
        <v>2016</v>
      </c>
      <c r="L3831" t="s">
        <v>6234</v>
      </c>
      <c r="M3831">
        <v>201612</v>
      </c>
      <c r="O3831">
        <v>0</v>
      </c>
      <c r="P3831" t="s">
        <v>21</v>
      </c>
      <c r="Q3831" t="s">
        <v>124</v>
      </c>
      <c r="S3831">
        <v>1</v>
      </c>
      <c r="U3831" t="s">
        <v>132</v>
      </c>
      <c r="V3831" s="22">
        <v>34140.620000000003</v>
      </c>
    </row>
    <row r="3832" spans="1:22" x14ac:dyDescent="0.3">
      <c r="A3832" t="s">
        <v>6235</v>
      </c>
      <c r="E3832" t="s">
        <v>6236</v>
      </c>
      <c r="H3832" t="s">
        <v>177</v>
      </c>
      <c r="J3832" s="23">
        <v>452005200275</v>
      </c>
      <c r="K3832">
        <v>752</v>
      </c>
      <c r="L3832" t="s">
        <v>6237</v>
      </c>
      <c r="M3832">
        <v>201612</v>
      </c>
      <c r="O3832">
        <v>0</v>
      </c>
      <c r="P3832" t="s">
        <v>21</v>
      </c>
      <c r="Q3832">
        <v>20310</v>
      </c>
      <c r="S3832">
        <v>0</v>
      </c>
      <c r="V3832" s="22">
        <v>4566.55</v>
      </c>
    </row>
    <row r="3833" spans="1:22" x14ac:dyDescent="0.3">
      <c r="A3833" t="s">
        <v>6235</v>
      </c>
      <c r="E3833" t="s">
        <v>6236</v>
      </c>
      <c r="H3833" t="s">
        <v>177</v>
      </c>
      <c r="J3833" s="23">
        <v>552005200275</v>
      </c>
      <c r="K3833">
        <v>752</v>
      </c>
      <c r="L3833" t="s">
        <v>6238</v>
      </c>
      <c r="M3833">
        <v>201612</v>
      </c>
      <c r="O3833">
        <v>0</v>
      </c>
      <c r="P3833" t="s">
        <v>21</v>
      </c>
      <c r="Q3833" t="s">
        <v>124</v>
      </c>
      <c r="S3833">
        <v>0</v>
      </c>
      <c r="V3833" s="22">
        <v>2763.39</v>
      </c>
    </row>
    <row r="3834" spans="1:22" x14ac:dyDescent="0.3">
      <c r="A3834" t="s">
        <v>6239</v>
      </c>
      <c r="E3834" t="s">
        <v>6240</v>
      </c>
      <c r="J3834" s="23">
        <v>453005500335</v>
      </c>
      <c r="K3834">
        <v>910</v>
      </c>
      <c r="L3834" t="s">
        <v>6241</v>
      </c>
      <c r="M3834">
        <v>201211</v>
      </c>
      <c r="O3834">
        <v>0</v>
      </c>
      <c r="P3834" t="s">
        <v>47</v>
      </c>
      <c r="Q3834">
        <v>20310</v>
      </c>
      <c r="S3834">
        <v>0</v>
      </c>
      <c r="V3834" s="22">
        <v>17561</v>
      </c>
    </row>
    <row r="3835" spans="1:22" x14ac:dyDescent="0.3">
      <c r="A3835" t="s">
        <v>6239</v>
      </c>
      <c r="E3835" t="s">
        <v>6240</v>
      </c>
      <c r="J3835" s="23">
        <v>553005500335</v>
      </c>
      <c r="K3835">
        <v>910</v>
      </c>
      <c r="L3835" t="s">
        <v>6242</v>
      </c>
      <c r="M3835">
        <v>201211</v>
      </c>
      <c r="O3835">
        <v>0</v>
      </c>
      <c r="P3835" t="s">
        <v>47</v>
      </c>
      <c r="Q3835" t="s">
        <v>124</v>
      </c>
      <c r="S3835">
        <v>0</v>
      </c>
      <c r="V3835" s="22">
        <v>10608.72</v>
      </c>
    </row>
    <row r="3836" spans="1:22" x14ac:dyDescent="0.3">
      <c r="A3836" t="s">
        <v>6243</v>
      </c>
      <c r="E3836" t="s">
        <v>5976</v>
      </c>
      <c r="H3836" t="s">
        <v>1036</v>
      </c>
      <c r="J3836" s="23">
        <v>553004800665</v>
      </c>
      <c r="K3836">
        <v>910</v>
      </c>
      <c r="L3836" t="s">
        <v>6244</v>
      </c>
      <c r="M3836">
        <v>201812</v>
      </c>
      <c r="O3836">
        <v>0</v>
      </c>
      <c r="P3836" t="s">
        <v>19</v>
      </c>
      <c r="Q3836" t="s">
        <v>124</v>
      </c>
      <c r="S3836">
        <v>0</v>
      </c>
      <c r="V3836" s="22">
        <v>10729.45</v>
      </c>
    </row>
    <row r="3837" spans="1:22" x14ac:dyDescent="0.3">
      <c r="A3837" t="s">
        <v>6245</v>
      </c>
      <c r="E3837" t="s">
        <v>241</v>
      </c>
      <c r="H3837" t="s">
        <v>192</v>
      </c>
      <c r="J3837" s="23">
        <v>453006500675</v>
      </c>
      <c r="K3837">
        <v>910</v>
      </c>
      <c r="L3837" t="s">
        <v>6246</v>
      </c>
      <c r="M3837">
        <v>201812</v>
      </c>
      <c r="O3837">
        <v>0</v>
      </c>
      <c r="P3837" t="s">
        <v>63</v>
      </c>
      <c r="Q3837">
        <v>20310</v>
      </c>
      <c r="S3837">
        <v>0</v>
      </c>
      <c r="V3837" s="22">
        <v>2008.08</v>
      </c>
    </row>
    <row r="3838" spans="1:22" x14ac:dyDescent="0.3">
      <c r="A3838" t="s">
        <v>6245</v>
      </c>
      <c r="E3838" t="s">
        <v>241</v>
      </c>
      <c r="H3838" t="s">
        <v>192</v>
      </c>
      <c r="J3838" s="23">
        <v>553006500675</v>
      </c>
      <c r="K3838">
        <v>910</v>
      </c>
      <c r="L3838" t="s">
        <v>6247</v>
      </c>
      <c r="M3838">
        <v>201812</v>
      </c>
      <c r="O3838">
        <v>0</v>
      </c>
      <c r="P3838" t="s">
        <v>63</v>
      </c>
      <c r="Q3838" t="s">
        <v>124</v>
      </c>
      <c r="S3838">
        <v>0</v>
      </c>
      <c r="V3838" s="22">
        <v>6996.79</v>
      </c>
    </row>
    <row r="3839" spans="1:22" x14ac:dyDescent="0.3">
      <c r="A3839" t="s">
        <v>6248</v>
      </c>
      <c r="E3839" t="s">
        <v>241</v>
      </c>
      <c r="H3839" t="s">
        <v>192</v>
      </c>
      <c r="J3839" s="23">
        <v>453006500674</v>
      </c>
      <c r="K3839">
        <v>910</v>
      </c>
      <c r="L3839" t="s">
        <v>6249</v>
      </c>
      <c r="M3839">
        <v>201812</v>
      </c>
      <c r="O3839">
        <v>0</v>
      </c>
      <c r="P3839" t="s">
        <v>63</v>
      </c>
      <c r="Q3839">
        <v>20310</v>
      </c>
      <c r="S3839">
        <v>0</v>
      </c>
      <c r="V3839" s="22">
        <v>2008.08</v>
      </c>
    </row>
    <row r="3840" spans="1:22" x14ac:dyDescent="0.3">
      <c r="A3840" t="s">
        <v>6248</v>
      </c>
      <c r="E3840" t="s">
        <v>241</v>
      </c>
      <c r="H3840" t="s">
        <v>192</v>
      </c>
      <c r="J3840" s="23">
        <v>553006500674</v>
      </c>
      <c r="K3840">
        <v>910</v>
      </c>
      <c r="L3840" t="s">
        <v>6250</v>
      </c>
      <c r="M3840">
        <v>201812</v>
      </c>
      <c r="O3840">
        <v>0</v>
      </c>
      <c r="P3840" t="s">
        <v>63</v>
      </c>
      <c r="Q3840" t="s">
        <v>124</v>
      </c>
      <c r="S3840">
        <v>0</v>
      </c>
      <c r="V3840" s="22">
        <v>6996.79</v>
      </c>
    </row>
    <row r="3841" spans="1:22" x14ac:dyDescent="0.3">
      <c r="A3841" t="s">
        <v>6251</v>
      </c>
      <c r="E3841" t="s">
        <v>6252</v>
      </c>
      <c r="H3841" t="s">
        <v>1036</v>
      </c>
      <c r="J3841" s="23">
        <v>553004800663</v>
      </c>
      <c r="K3841">
        <v>910</v>
      </c>
      <c r="L3841" t="s">
        <v>6253</v>
      </c>
      <c r="M3841">
        <v>201812</v>
      </c>
      <c r="O3841">
        <v>0</v>
      </c>
      <c r="P3841" t="s">
        <v>19</v>
      </c>
      <c r="Q3841" t="s">
        <v>124</v>
      </c>
      <c r="S3841">
        <v>0</v>
      </c>
      <c r="V3841" s="22">
        <v>10729.45</v>
      </c>
    </row>
    <row r="3842" spans="1:22" x14ac:dyDescent="0.3">
      <c r="A3842" t="s">
        <v>6254</v>
      </c>
      <c r="E3842" t="s">
        <v>5976</v>
      </c>
      <c r="H3842" t="s">
        <v>1036</v>
      </c>
      <c r="J3842" s="23">
        <v>553004800666</v>
      </c>
      <c r="K3842">
        <v>910</v>
      </c>
      <c r="L3842" t="s">
        <v>6255</v>
      </c>
      <c r="M3842">
        <v>201812</v>
      </c>
      <c r="O3842">
        <v>0</v>
      </c>
      <c r="P3842" t="s">
        <v>19</v>
      </c>
      <c r="Q3842" t="s">
        <v>124</v>
      </c>
      <c r="S3842">
        <v>0</v>
      </c>
      <c r="V3842" s="22">
        <v>10729.45</v>
      </c>
    </row>
    <row r="3843" spans="1:22" x14ac:dyDescent="0.3">
      <c r="A3843" t="s">
        <v>6256</v>
      </c>
      <c r="E3843" t="s">
        <v>5976</v>
      </c>
      <c r="H3843" t="s">
        <v>1036</v>
      </c>
      <c r="J3843" s="23">
        <v>553004800667</v>
      </c>
      <c r="K3843">
        <v>910</v>
      </c>
      <c r="L3843" t="s">
        <v>6257</v>
      </c>
      <c r="M3843">
        <v>201812</v>
      </c>
      <c r="O3843">
        <v>0</v>
      </c>
      <c r="P3843" t="s">
        <v>19</v>
      </c>
      <c r="Q3843" t="s">
        <v>124</v>
      </c>
      <c r="S3843">
        <v>0</v>
      </c>
      <c r="V3843" s="22">
        <v>10729.53</v>
      </c>
    </row>
    <row r="3844" spans="1:22" x14ac:dyDescent="0.3">
      <c r="A3844" t="s">
        <v>6258</v>
      </c>
      <c r="E3844" t="s">
        <v>5976</v>
      </c>
      <c r="H3844" t="s">
        <v>1036</v>
      </c>
      <c r="J3844" s="23">
        <v>553004800664</v>
      </c>
      <c r="K3844">
        <v>910</v>
      </c>
      <c r="L3844" t="s">
        <v>6259</v>
      </c>
      <c r="M3844">
        <v>201812</v>
      </c>
      <c r="O3844">
        <v>0</v>
      </c>
      <c r="P3844" t="s">
        <v>19</v>
      </c>
      <c r="Q3844" t="s">
        <v>124</v>
      </c>
      <c r="S3844">
        <v>0</v>
      </c>
      <c r="V3844" s="22">
        <v>10729.45</v>
      </c>
    </row>
    <row r="3845" spans="1:22" x14ac:dyDescent="0.3">
      <c r="A3845" t="s">
        <v>6260</v>
      </c>
      <c r="E3845" t="s">
        <v>3571</v>
      </c>
      <c r="H3845" t="s">
        <v>3572</v>
      </c>
      <c r="J3845" s="23">
        <v>453005300670</v>
      </c>
      <c r="K3845">
        <v>910</v>
      </c>
      <c r="L3845" t="s">
        <v>6261</v>
      </c>
      <c r="M3845">
        <v>201812</v>
      </c>
      <c r="O3845">
        <v>0</v>
      </c>
      <c r="P3845" t="s">
        <v>22</v>
      </c>
      <c r="Q3845">
        <v>20310</v>
      </c>
      <c r="S3845">
        <v>0</v>
      </c>
      <c r="V3845" s="22">
        <v>7959.66</v>
      </c>
    </row>
    <row r="3846" spans="1:22" x14ac:dyDescent="0.3">
      <c r="A3846" t="s">
        <v>6260</v>
      </c>
      <c r="E3846" t="s">
        <v>3571</v>
      </c>
      <c r="H3846" t="s">
        <v>3572</v>
      </c>
      <c r="J3846" s="23">
        <v>553005300670</v>
      </c>
      <c r="K3846">
        <v>910</v>
      </c>
      <c r="L3846" t="s">
        <v>6262</v>
      </c>
      <c r="M3846">
        <v>201812</v>
      </c>
      <c r="O3846">
        <v>0</v>
      </c>
      <c r="P3846" t="s">
        <v>22</v>
      </c>
      <c r="Q3846" t="s">
        <v>124</v>
      </c>
      <c r="S3846">
        <v>0</v>
      </c>
      <c r="V3846" s="22">
        <v>10089.4</v>
      </c>
    </row>
    <row r="3847" spans="1:22" x14ac:dyDescent="0.3">
      <c r="A3847" t="s">
        <v>6263</v>
      </c>
      <c r="E3847" t="s">
        <v>3571</v>
      </c>
      <c r="H3847" t="s">
        <v>3572</v>
      </c>
      <c r="J3847" s="23">
        <v>453005300668</v>
      </c>
      <c r="K3847">
        <v>910</v>
      </c>
      <c r="L3847" t="s">
        <v>6264</v>
      </c>
      <c r="M3847">
        <v>201812</v>
      </c>
      <c r="O3847">
        <v>0</v>
      </c>
      <c r="P3847" t="s">
        <v>22</v>
      </c>
      <c r="Q3847">
        <v>20310</v>
      </c>
      <c r="S3847">
        <v>0</v>
      </c>
      <c r="V3847" s="22">
        <v>7957.21</v>
      </c>
    </row>
    <row r="3848" spans="1:22" x14ac:dyDescent="0.3">
      <c r="A3848" t="s">
        <v>6263</v>
      </c>
      <c r="E3848" t="s">
        <v>3571</v>
      </c>
      <c r="H3848" t="s">
        <v>3572</v>
      </c>
      <c r="J3848" s="23">
        <v>553005300668</v>
      </c>
      <c r="K3848">
        <v>910</v>
      </c>
      <c r="L3848" t="s">
        <v>6265</v>
      </c>
      <c r="M3848">
        <v>201812</v>
      </c>
      <c r="O3848">
        <v>0</v>
      </c>
      <c r="P3848" t="s">
        <v>22</v>
      </c>
      <c r="Q3848" t="s">
        <v>124</v>
      </c>
      <c r="S3848">
        <v>0</v>
      </c>
      <c r="V3848" s="22">
        <v>10086.379999999999</v>
      </c>
    </row>
    <row r="3849" spans="1:22" x14ac:dyDescent="0.3">
      <c r="A3849" t="s">
        <v>6266</v>
      </c>
      <c r="E3849" t="s">
        <v>3571</v>
      </c>
      <c r="H3849" t="s">
        <v>3572</v>
      </c>
      <c r="J3849" s="23">
        <v>453005300669</v>
      </c>
      <c r="K3849">
        <v>910</v>
      </c>
      <c r="L3849" t="s">
        <v>6267</v>
      </c>
      <c r="M3849">
        <v>201812</v>
      </c>
      <c r="O3849">
        <v>0</v>
      </c>
      <c r="P3849" t="s">
        <v>22</v>
      </c>
      <c r="Q3849">
        <v>20310</v>
      </c>
      <c r="S3849">
        <v>0</v>
      </c>
      <c r="V3849" s="22">
        <v>7957.21</v>
      </c>
    </row>
    <row r="3850" spans="1:22" x14ac:dyDescent="0.3">
      <c r="A3850" t="s">
        <v>6266</v>
      </c>
      <c r="E3850" t="s">
        <v>3571</v>
      </c>
      <c r="H3850" t="s">
        <v>3572</v>
      </c>
      <c r="J3850" s="23">
        <v>553005300669</v>
      </c>
      <c r="K3850">
        <v>910</v>
      </c>
      <c r="L3850" t="s">
        <v>6268</v>
      </c>
      <c r="M3850">
        <v>201812</v>
      </c>
      <c r="O3850">
        <v>0</v>
      </c>
      <c r="P3850" t="s">
        <v>22</v>
      </c>
      <c r="Q3850" t="s">
        <v>124</v>
      </c>
      <c r="S3850">
        <v>0</v>
      </c>
      <c r="V3850" s="22">
        <v>10086.379999999999</v>
      </c>
    </row>
    <row r="3851" spans="1:22" x14ac:dyDescent="0.3">
      <c r="A3851" t="s">
        <v>6269</v>
      </c>
      <c r="E3851" t="s">
        <v>241</v>
      </c>
      <c r="H3851" t="s">
        <v>192</v>
      </c>
      <c r="J3851" s="23">
        <v>453006500676</v>
      </c>
      <c r="K3851">
        <v>910</v>
      </c>
      <c r="L3851" t="s">
        <v>6270</v>
      </c>
      <c r="M3851">
        <v>201812</v>
      </c>
      <c r="O3851">
        <v>0</v>
      </c>
      <c r="P3851" t="s">
        <v>63</v>
      </c>
      <c r="Q3851">
        <v>20310</v>
      </c>
      <c r="S3851">
        <v>0</v>
      </c>
      <c r="V3851" s="22">
        <v>2008.7</v>
      </c>
    </row>
    <row r="3852" spans="1:22" x14ac:dyDescent="0.3">
      <c r="A3852" t="s">
        <v>6269</v>
      </c>
      <c r="E3852" t="s">
        <v>241</v>
      </c>
      <c r="H3852" t="s">
        <v>192</v>
      </c>
      <c r="J3852" s="23">
        <v>553006500676</v>
      </c>
      <c r="K3852">
        <v>910</v>
      </c>
      <c r="L3852" t="s">
        <v>6271</v>
      </c>
      <c r="M3852">
        <v>201812</v>
      </c>
      <c r="O3852">
        <v>0</v>
      </c>
      <c r="P3852" t="s">
        <v>63</v>
      </c>
      <c r="Q3852" t="s">
        <v>124</v>
      </c>
      <c r="S3852">
        <v>0</v>
      </c>
      <c r="V3852" s="22">
        <v>6998.89</v>
      </c>
    </row>
    <row r="3853" spans="1:22" x14ac:dyDescent="0.3">
      <c r="A3853" t="s">
        <v>6272</v>
      </c>
      <c r="E3853" t="s">
        <v>4589</v>
      </c>
      <c r="H3853" t="s">
        <v>3568</v>
      </c>
      <c r="J3853" s="23">
        <v>453006200677</v>
      </c>
      <c r="K3853">
        <v>910</v>
      </c>
      <c r="L3853" t="s">
        <v>6273</v>
      </c>
      <c r="M3853">
        <v>201812</v>
      </c>
      <c r="O3853">
        <v>0</v>
      </c>
      <c r="P3853" t="s">
        <v>53</v>
      </c>
      <c r="Q3853">
        <v>20310</v>
      </c>
      <c r="S3853">
        <v>0</v>
      </c>
      <c r="V3853" s="22">
        <v>1788.25</v>
      </c>
    </row>
    <row r="3854" spans="1:22" x14ac:dyDescent="0.3">
      <c r="A3854" t="s">
        <v>6274</v>
      </c>
      <c r="E3854" t="s">
        <v>3762</v>
      </c>
      <c r="H3854" t="s">
        <v>3763</v>
      </c>
      <c r="J3854" s="23">
        <v>453006700671</v>
      </c>
      <c r="K3854">
        <v>910</v>
      </c>
      <c r="L3854" t="s">
        <v>6275</v>
      </c>
      <c r="M3854">
        <v>201812</v>
      </c>
      <c r="O3854">
        <v>0</v>
      </c>
      <c r="P3854" t="s">
        <v>64</v>
      </c>
      <c r="Q3854">
        <v>20310</v>
      </c>
      <c r="S3854">
        <v>0</v>
      </c>
      <c r="V3854" s="22">
        <v>12343.05</v>
      </c>
    </row>
    <row r="3855" spans="1:22" x14ac:dyDescent="0.3">
      <c r="A3855" t="s">
        <v>6274</v>
      </c>
      <c r="E3855" t="s">
        <v>3762</v>
      </c>
      <c r="H3855" t="s">
        <v>3763</v>
      </c>
      <c r="J3855" s="23">
        <v>553006700671</v>
      </c>
      <c r="K3855">
        <v>910</v>
      </c>
      <c r="L3855" t="s">
        <v>6276</v>
      </c>
      <c r="M3855">
        <v>201812</v>
      </c>
      <c r="O3855">
        <v>0</v>
      </c>
      <c r="P3855" t="s">
        <v>64</v>
      </c>
      <c r="Q3855" t="s">
        <v>124</v>
      </c>
      <c r="S3855">
        <v>0</v>
      </c>
      <c r="V3855" s="22">
        <v>11347.92</v>
      </c>
    </row>
    <row r="3856" spans="1:22" x14ac:dyDescent="0.3">
      <c r="A3856" t="s">
        <v>6277</v>
      </c>
      <c r="E3856" t="s">
        <v>5374</v>
      </c>
      <c r="H3856" t="s">
        <v>251</v>
      </c>
      <c r="J3856" s="23">
        <v>453005900673</v>
      </c>
      <c r="K3856">
        <v>910</v>
      </c>
      <c r="L3856" t="s">
        <v>6278</v>
      </c>
      <c r="M3856">
        <v>201812</v>
      </c>
      <c r="O3856">
        <v>0</v>
      </c>
      <c r="P3856" t="s">
        <v>51</v>
      </c>
      <c r="Q3856">
        <v>20310</v>
      </c>
      <c r="S3856">
        <v>0</v>
      </c>
      <c r="V3856" s="22">
        <v>7302.22</v>
      </c>
    </row>
    <row r="3857" spans="1:22" x14ac:dyDescent="0.3">
      <c r="A3857" t="s">
        <v>6279</v>
      </c>
      <c r="E3857" t="s">
        <v>6280</v>
      </c>
      <c r="H3857" t="s">
        <v>162</v>
      </c>
      <c r="J3857" s="23">
        <v>453006300653</v>
      </c>
      <c r="K3857">
        <v>910</v>
      </c>
      <c r="L3857" t="s">
        <v>6281</v>
      </c>
      <c r="M3857">
        <v>201809</v>
      </c>
      <c r="O3857">
        <v>0</v>
      </c>
      <c r="P3857" t="s">
        <v>54</v>
      </c>
      <c r="Q3857">
        <v>20310</v>
      </c>
      <c r="S3857">
        <v>0</v>
      </c>
      <c r="V3857" s="22">
        <v>35742.089999999997</v>
      </c>
    </row>
    <row r="3858" spans="1:22" x14ac:dyDescent="0.3">
      <c r="A3858" t="s">
        <v>6282</v>
      </c>
      <c r="E3858" t="s">
        <v>1500</v>
      </c>
      <c r="H3858" t="s">
        <v>217</v>
      </c>
      <c r="J3858" s="23">
        <v>453006000679</v>
      </c>
      <c r="K3858">
        <v>910</v>
      </c>
      <c r="L3858" t="s">
        <v>6283</v>
      </c>
      <c r="M3858">
        <v>201812</v>
      </c>
      <c r="O3858">
        <v>0</v>
      </c>
      <c r="P3858" t="s">
        <v>52</v>
      </c>
      <c r="Q3858">
        <v>20310</v>
      </c>
      <c r="S3858">
        <v>0</v>
      </c>
      <c r="V3858" s="22">
        <v>4823.49</v>
      </c>
    </row>
    <row r="3859" spans="1:22" x14ac:dyDescent="0.3">
      <c r="A3859" t="s">
        <v>6282</v>
      </c>
      <c r="E3859" t="s">
        <v>1500</v>
      </c>
      <c r="H3859" t="s">
        <v>217</v>
      </c>
      <c r="J3859" s="23">
        <v>553006000679</v>
      </c>
      <c r="K3859">
        <v>910</v>
      </c>
      <c r="L3859" t="s">
        <v>6284</v>
      </c>
      <c r="M3859">
        <v>201812</v>
      </c>
      <c r="O3859">
        <v>0</v>
      </c>
      <c r="P3859" t="s">
        <v>52</v>
      </c>
      <c r="Q3859" t="s">
        <v>124</v>
      </c>
      <c r="S3859">
        <v>0</v>
      </c>
      <c r="V3859" s="22">
        <v>6064.75</v>
      </c>
    </row>
    <row r="3860" spans="1:22" x14ac:dyDescent="0.3">
      <c r="A3860" t="s">
        <v>6285</v>
      </c>
      <c r="E3860" t="s">
        <v>1500</v>
      </c>
      <c r="H3860" t="s">
        <v>217</v>
      </c>
      <c r="J3860" s="23">
        <v>453006000680</v>
      </c>
      <c r="K3860">
        <v>910</v>
      </c>
      <c r="L3860" t="s">
        <v>6286</v>
      </c>
      <c r="M3860">
        <v>201812</v>
      </c>
      <c r="O3860">
        <v>0</v>
      </c>
      <c r="P3860" t="s">
        <v>52</v>
      </c>
      <c r="Q3860">
        <v>20310</v>
      </c>
      <c r="S3860">
        <v>0</v>
      </c>
      <c r="V3860" s="22">
        <v>4824.95</v>
      </c>
    </row>
    <row r="3861" spans="1:22" x14ac:dyDescent="0.3">
      <c r="A3861" t="s">
        <v>6285</v>
      </c>
      <c r="E3861" t="s">
        <v>1500</v>
      </c>
      <c r="H3861" t="s">
        <v>217</v>
      </c>
      <c r="J3861" s="23">
        <v>553006000680</v>
      </c>
      <c r="K3861">
        <v>910</v>
      </c>
      <c r="L3861" t="s">
        <v>6287</v>
      </c>
      <c r="M3861">
        <v>201812</v>
      </c>
      <c r="O3861">
        <v>0</v>
      </c>
      <c r="P3861" t="s">
        <v>52</v>
      </c>
      <c r="Q3861" t="s">
        <v>124</v>
      </c>
      <c r="S3861">
        <v>0</v>
      </c>
      <c r="V3861" s="22">
        <v>6066.58</v>
      </c>
    </row>
    <row r="3862" spans="1:22" x14ac:dyDescent="0.3">
      <c r="A3862" t="s">
        <v>6288</v>
      </c>
      <c r="E3862" t="s">
        <v>1500</v>
      </c>
      <c r="H3862" t="s">
        <v>217</v>
      </c>
      <c r="J3862" s="23">
        <v>453006000678</v>
      </c>
      <c r="K3862">
        <v>910</v>
      </c>
      <c r="L3862" t="s">
        <v>6289</v>
      </c>
      <c r="M3862">
        <v>201812</v>
      </c>
      <c r="O3862">
        <v>0</v>
      </c>
      <c r="P3862" t="s">
        <v>52</v>
      </c>
      <c r="Q3862">
        <v>20310</v>
      </c>
      <c r="S3862">
        <v>0</v>
      </c>
      <c r="V3862" s="22">
        <v>4823.49</v>
      </c>
    </row>
    <row r="3863" spans="1:22" x14ac:dyDescent="0.3">
      <c r="A3863" t="s">
        <v>6288</v>
      </c>
      <c r="E3863" t="s">
        <v>1500</v>
      </c>
      <c r="H3863" t="s">
        <v>217</v>
      </c>
      <c r="J3863" s="23">
        <v>553006000678</v>
      </c>
      <c r="K3863">
        <v>910</v>
      </c>
      <c r="L3863" t="s">
        <v>6290</v>
      </c>
      <c r="M3863">
        <v>201812</v>
      </c>
      <c r="O3863">
        <v>0</v>
      </c>
      <c r="P3863" t="s">
        <v>52</v>
      </c>
      <c r="Q3863" t="s">
        <v>124</v>
      </c>
      <c r="S3863">
        <v>0</v>
      </c>
      <c r="V3863" s="22">
        <v>6064.75</v>
      </c>
    </row>
    <row r="3864" spans="1:22" x14ac:dyDescent="0.3">
      <c r="A3864" t="s">
        <v>6291</v>
      </c>
      <c r="E3864" t="s">
        <v>3762</v>
      </c>
      <c r="H3864" t="s">
        <v>3763</v>
      </c>
      <c r="J3864" s="23">
        <v>453006700672</v>
      </c>
      <c r="K3864">
        <v>910</v>
      </c>
      <c r="L3864" t="s">
        <v>6292</v>
      </c>
      <c r="M3864">
        <v>201812</v>
      </c>
      <c r="O3864">
        <v>0</v>
      </c>
      <c r="P3864" t="s">
        <v>64</v>
      </c>
      <c r="Q3864">
        <v>20310</v>
      </c>
      <c r="S3864">
        <v>0</v>
      </c>
      <c r="V3864" s="22">
        <v>12342.82</v>
      </c>
    </row>
    <row r="3865" spans="1:22" x14ac:dyDescent="0.3">
      <c r="A3865" t="s">
        <v>6291</v>
      </c>
      <c r="E3865" t="s">
        <v>3762</v>
      </c>
      <c r="H3865" t="s">
        <v>3763</v>
      </c>
      <c r="J3865" s="23">
        <v>553006700672</v>
      </c>
      <c r="K3865">
        <v>910</v>
      </c>
      <c r="L3865" t="s">
        <v>6293</v>
      </c>
      <c r="M3865">
        <v>201812</v>
      </c>
      <c r="O3865">
        <v>0</v>
      </c>
      <c r="P3865" t="s">
        <v>64</v>
      </c>
      <c r="Q3865" t="s">
        <v>124</v>
      </c>
      <c r="S3865">
        <v>0</v>
      </c>
      <c r="V3865" s="22">
        <v>11347.92</v>
      </c>
    </row>
    <row r="3866" spans="1:22" x14ac:dyDescent="0.3">
      <c r="A3866" t="s">
        <v>6294</v>
      </c>
      <c r="E3866" t="s">
        <v>4589</v>
      </c>
      <c r="H3866" t="s">
        <v>3568</v>
      </c>
      <c r="J3866" s="23">
        <v>553006200677</v>
      </c>
      <c r="K3866">
        <v>910</v>
      </c>
      <c r="L3866" t="s">
        <v>6295</v>
      </c>
      <c r="M3866">
        <v>201812</v>
      </c>
      <c r="O3866">
        <v>0</v>
      </c>
      <c r="P3866" t="s">
        <v>53</v>
      </c>
      <c r="Q3866" t="s">
        <v>124</v>
      </c>
      <c r="S3866">
        <v>0</v>
      </c>
      <c r="V3866" s="22">
        <v>3138.07</v>
      </c>
    </row>
    <row r="3867" spans="1:22" x14ac:dyDescent="0.3">
      <c r="A3867" t="s">
        <v>6296</v>
      </c>
      <c r="E3867" t="s">
        <v>3974</v>
      </c>
      <c r="H3867" t="s">
        <v>187</v>
      </c>
      <c r="J3867" s="23">
        <v>453005600681</v>
      </c>
      <c r="K3867">
        <v>910</v>
      </c>
      <c r="L3867" t="s">
        <v>6297</v>
      </c>
      <c r="M3867">
        <v>201812</v>
      </c>
      <c r="O3867">
        <v>0</v>
      </c>
      <c r="P3867" t="s">
        <v>48</v>
      </c>
      <c r="Q3867">
        <v>20310</v>
      </c>
      <c r="S3867">
        <v>0</v>
      </c>
      <c r="V3867" s="22">
        <v>7107.36</v>
      </c>
    </row>
    <row r="3868" spans="1:22" x14ac:dyDescent="0.3">
      <c r="A3868" t="s">
        <v>6296</v>
      </c>
      <c r="E3868" t="s">
        <v>3974</v>
      </c>
      <c r="H3868" t="s">
        <v>187</v>
      </c>
      <c r="J3868" s="23">
        <v>553005600681</v>
      </c>
      <c r="K3868">
        <v>910</v>
      </c>
      <c r="L3868" t="s">
        <v>6298</v>
      </c>
      <c r="M3868">
        <v>201812</v>
      </c>
      <c r="O3868">
        <v>0</v>
      </c>
      <c r="P3868" t="s">
        <v>48</v>
      </c>
      <c r="Q3868" t="s">
        <v>124</v>
      </c>
      <c r="S3868">
        <v>0</v>
      </c>
      <c r="V3868" s="22">
        <v>12418.34</v>
      </c>
    </row>
    <row r="3869" spans="1:22" x14ac:dyDescent="0.3">
      <c r="A3869" t="s">
        <v>6299</v>
      </c>
      <c r="E3869" t="s">
        <v>3974</v>
      </c>
      <c r="H3869" t="s">
        <v>187</v>
      </c>
      <c r="J3869" s="23">
        <v>453005600682</v>
      </c>
      <c r="K3869">
        <v>910</v>
      </c>
      <c r="L3869" t="s">
        <v>6300</v>
      </c>
      <c r="M3869">
        <v>201812</v>
      </c>
      <c r="O3869">
        <v>0</v>
      </c>
      <c r="P3869" t="s">
        <v>48</v>
      </c>
      <c r="Q3869">
        <v>20310</v>
      </c>
      <c r="S3869">
        <v>0</v>
      </c>
      <c r="V3869" s="22">
        <v>7107.35</v>
      </c>
    </row>
    <row r="3870" spans="1:22" x14ac:dyDescent="0.3">
      <c r="A3870" t="s">
        <v>6299</v>
      </c>
      <c r="E3870" t="s">
        <v>3974</v>
      </c>
      <c r="H3870" t="s">
        <v>187</v>
      </c>
      <c r="J3870" s="23">
        <v>553005600682</v>
      </c>
      <c r="K3870">
        <v>910</v>
      </c>
      <c r="L3870" t="s">
        <v>6301</v>
      </c>
      <c r="M3870">
        <v>201812</v>
      </c>
      <c r="O3870">
        <v>0</v>
      </c>
      <c r="P3870" t="s">
        <v>48</v>
      </c>
      <c r="Q3870" t="s">
        <v>124</v>
      </c>
      <c r="S3870">
        <v>0</v>
      </c>
      <c r="V3870" s="22">
        <v>12418.35</v>
      </c>
    </row>
    <row r="3871" spans="1:22" x14ac:dyDescent="0.3">
      <c r="A3871" t="s">
        <v>6302</v>
      </c>
      <c r="E3871" t="s">
        <v>6303</v>
      </c>
      <c r="J3871" s="23">
        <v>553006900302</v>
      </c>
      <c r="K3871">
        <v>910</v>
      </c>
      <c r="L3871" t="s">
        <v>6304</v>
      </c>
      <c r="M3871">
        <v>200909</v>
      </c>
      <c r="O3871">
        <v>0</v>
      </c>
      <c r="P3871" t="s">
        <v>66</v>
      </c>
      <c r="Q3871" t="s">
        <v>124</v>
      </c>
      <c r="S3871">
        <v>0</v>
      </c>
      <c r="V3871" s="22">
        <v>142664.21</v>
      </c>
    </row>
    <row r="3872" spans="1:22" x14ac:dyDescent="0.3">
      <c r="A3872" t="s">
        <v>6302</v>
      </c>
      <c r="E3872" t="s">
        <v>6303</v>
      </c>
      <c r="J3872" s="23">
        <v>553006900303</v>
      </c>
      <c r="K3872">
        <v>910</v>
      </c>
      <c r="L3872" t="s">
        <v>6305</v>
      </c>
      <c r="M3872">
        <v>200909</v>
      </c>
      <c r="O3872">
        <v>0</v>
      </c>
      <c r="P3872" t="s">
        <v>66</v>
      </c>
      <c r="Q3872" t="s">
        <v>124</v>
      </c>
      <c r="S3872">
        <v>0</v>
      </c>
      <c r="V3872" s="22">
        <v>62041.04</v>
      </c>
    </row>
    <row r="3873" spans="1:22" x14ac:dyDescent="0.3">
      <c r="A3873" t="s">
        <v>6302</v>
      </c>
      <c r="E3873" t="s">
        <v>6306</v>
      </c>
      <c r="J3873" s="23">
        <v>553006900304</v>
      </c>
      <c r="K3873">
        <v>910</v>
      </c>
      <c r="L3873" t="s">
        <v>6307</v>
      </c>
      <c r="M3873">
        <v>200909</v>
      </c>
      <c r="O3873">
        <v>0</v>
      </c>
      <c r="P3873" t="s">
        <v>66</v>
      </c>
      <c r="Q3873" t="s">
        <v>124</v>
      </c>
      <c r="S3873">
        <v>0</v>
      </c>
      <c r="V3873" s="22">
        <v>26684.66</v>
      </c>
    </row>
    <row r="3874" spans="1:22" x14ac:dyDescent="0.3">
      <c r="A3874" t="s">
        <v>6302</v>
      </c>
      <c r="E3874" t="s">
        <v>6308</v>
      </c>
      <c r="J3874" s="23">
        <v>553006900305</v>
      </c>
      <c r="K3874">
        <v>910</v>
      </c>
      <c r="L3874" t="s">
        <v>6309</v>
      </c>
      <c r="M3874">
        <v>200909</v>
      </c>
      <c r="O3874">
        <v>0</v>
      </c>
      <c r="P3874" t="s">
        <v>66</v>
      </c>
      <c r="Q3874" t="s">
        <v>124</v>
      </c>
      <c r="S3874">
        <v>0</v>
      </c>
      <c r="V3874" s="22">
        <v>21275.9</v>
      </c>
    </row>
    <row r="3875" spans="1:22" x14ac:dyDescent="0.3">
      <c r="A3875" t="s">
        <v>6302</v>
      </c>
      <c r="E3875" t="s">
        <v>6306</v>
      </c>
      <c r="J3875" s="23">
        <v>553006900306</v>
      </c>
      <c r="K3875">
        <v>910</v>
      </c>
      <c r="L3875" t="s">
        <v>6310</v>
      </c>
      <c r="M3875">
        <v>200909</v>
      </c>
      <c r="O3875">
        <v>0</v>
      </c>
      <c r="P3875" t="s">
        <v>66</v>
      </c>
      <c r="Q3875" t="s">
        <v>124</v>
      </c>
      <c r="S3875">
        <v>0</v>
      </c>
      <c r="V3875" s="22">
        <v>48803.65</v>
      </c>
    </row>
    <row r="3876" spans="1:22" x14ac:dyDescent="0.3">
      <c r="A3876" t="s">
        <v>6302</v>
      </c>
      <c r="E3876" t="s">
        <v>6308</v>
      </c>
      <c r="J3876" s="23">
        <v>553006900307</v>
      </c>
      <c r="K3876">
        <v>910</v>
      </c>
      <c r="L3876" t="s">
        <v>6311</v>
      </c>
      <c r="M3876">
        <v>200909</v>
      </c>
      <c r="O3876">
        <v>0</v>
      </c>
      <c r="P3876" t="s">
        <v>66</v>
      </c>
      <c r="Q3876" t="s">
        <v>124</v>
      </c>
      <c r="S3876">
        <v>0</v>
      </c>
      <c r="V3876" s="22">
        <v>78028.37</v>
      </c>
    </row>
    <row r="3877" spans="1:22" x14ac:dyDescent="0.3">
      <c r="A3877" t="s">
        <v>6312</v>
      </c>
      <c r="E3877" t="s">
        <v>6313</v>
      </c>
      <c r="J3877" s="23">
        <v>553004500308</v>
      </c>
      <c r="K3877">
        <v>910</v>
      </c>
      <c r="L3877" t="s">
        <v>6314</v>
      </c>
      <c r="M3877">
        <v>200909</v>
      </c>
      <c r="O3877">
        <v>0</v>
      </c>
      <c r="P3877" t="s">
        <v>18</v>
      </c>
      <c r="Q3877" t="s">
        <v>124</v>
      </c>
      <c r="S3877">
        <v>0</v>
      </c>
      <c r="V3877" s="22">
        <v>183488.06</v>
      </c>
    </row>
    <row r="3878" spans="1:22" x14ac:dyDescent="0.3">
      <c r="A3878" t="s">
        <v>6312</v>
      </c>
      <c r="E3878" t="s">
        <v>6315</v>
      </c>
      <c r="J3878" s="23">
        <v>553004500309</v>
      </c>
      <c r="K3878">
        <v>910</v>
      </c>
      <c r="L3878" t="s">
        <v>6316</v>
      </c>
      <c r="M3878">
        <v>200909</v>
      </c>
      <c r="O3878">
        <v>0</v>
      </c>
      <c r="P3878" t="s">
        <v>18</v>
      </c>
      <c r="Q3878" t="s">
        <v>124</v>
      </c>
      <c r="S3878">
        <v>0</v>
      </c>
      <c r="V3878" s="22">
        <v>75041.740000000005</v>
      </c>
    </row>
    <row r="3879" spans="1:22" x14ac:dyDescent="0.3">
      <c r="A3879" t="s">
        <v>6312</v>
      </c>
      <c r="E3879" t="s">
        <v>6315</v>
      </c>
      <c r="J3879" s="23">
        <v>553004500310</v>
      </c>
      <c r="K3879">
        <v>910</v>
      </c>
      <c r="L3879" t="s">
        <v>6317</v>
      </c>
      <c r="M3879">
        <v>200909</v>
      </c>
      <c r="O3879">
        <v>0</v>
      </c>
      <c r="P3879" t="s">
        <v>18</v>
      </c>
      <c r="Q3879" t="s">
        <v>124</v>
      </c>
      <c r="S3879">
        <v>0</v>
      </c>
      <c r="V3879" s="22">
        <v>88692.13</v>
      </c>
    </row>
    <row r="3880" spans="1:22" x14ac:dyDescent="0.3">
      <c r="A3880" t="s">
        <v>6318</v>
      </c>
      <c r="E3880" t="s">
        <v>6319</v>
      </c>
      <c r="H3880" t="s">
        <v>187</v>
      </c>
      <c r="J3880" s="23">
        <v>553005600294</v>
      </c>
      <c r="K3880">
        <v>910</v>
      </c>
      <c r="L3880" t="s">
        <v>6320</v>
      </c>
      <c r="M3880">
        <v>200909</v>
      </c>
      <c r="O3880">
        <v>0</v>
      </c>
      <c r="P3880" t="s">
        <v>48</v>
      </c>
      <c r="Q3880" t="s">
        <v>124</v>
      </c>
      <c r="S3880">
        <v>0</v>
      </c>
      <c r="V3880" s="22">
        <v>63888.5</v>
      </c>
    </row>
    <row r="3881" spans="1:22" x14ac:dyDescent="0.3">
      <c r="A3881" t="s">
        <v>6318</v>
      </c>
      <c r="E3881" t="s">
        <v>6321</v>
      </c>
      <c r="H3881" t="s">
        <v>187</v>
      </c>
      <c r="J3881" s="23">
        <v>553005600295</v>
      </c>
      <c r="K3881">
        <v>910</v>
      </c>
      <c r="L3881" t="s">
        <v>6322</v>
      </c>
      <c r="M3881">
        <v>200909</v>
      </c>
      <c r="O3881">
        <v>0</v>
      </c>
      <c r="P3881" t="s">
        <v>48</v>
      </c>
      <c r="Q3881" t="s">
        <v>124</v>
      </c>
      <c r="S3881">
        <v>0</v>
      </c>
      <c r="V3881" s="22">
        <v>26408.76</v>
      </c>
    </row>
    <row r="3882" spans="1:22" x14ac:dyDescent="0.3">
      <c r="A3882" t="s">
        <v>6318</v>
      </c>
      <c r="E3882" t="s">
        <v>6323</v>
      </c>
      <c r="H3882" t="s">
        <v>187</v>
      </c>
      <c r="J3882" s="23">
        <v>553005600296</v>
      </c>
      <c r="K3882">
        <v>910</v>
      </c>
      <c r="L3882" t="s">
        <v>6324</v>
      </c>
      <c r="M3882">
        <v>200909</v>
      </c>
      <c r="O3882">
        <v>0</v>
      </c>
      <c r="P3882" t="s">
        <v>48</v>
      </c>
      <c r="Q3882" t="s">
        <v>124</v>
      </c>
      <c r="S3882">
        <v>0</v>
      </c>
      <c r="V3882" s="22">
        <v>26814.46</v>
      </c>
    </row>
    <row r="3883" spans="1:22" x14ac:dyDescent="0.3">
      <c r="A3883" t="s">
        <v>6318</v>
      </c>
      <c r="E3883" t="s">
        <v>6323</v>
      </c>
      <c r="H3883" t="s">
        <v>187</v>
      </c>
      <c r="J3883" s="23">
        <v>553005600297</v>
      </c>
      <c r="K3883">
        <v>910</v>
      </c>
      <c r="L3883" t="s">
        <v>6325</v>
      </c>
      <c r="M3883">
        <v>200909</v>
      </c>
      <c r="O3883">
        <v>0</v>
      </c>
      <c r="P3883" t="s">
        <v>48</v>
      </c>
      <c r="Q3883" t="s">
        <v>124</v>
      </c>
      <c r="S3883">
        <v>0</v>
      </c>
      <c r="V3883" s="22">
        <v>1779.86</v>
      </c>
    </row>
    <row r="3884" spans="1:22" x14ac:dyDescent="0.3">
      <c r="A3884" t="s">
        <v>6326</v>
      </c>
      <c r="E3884" t="s">
        <v>6327</v>
      </c>
      <c r="H3884" t="s">
        <v>4465</v>
      </c>
      <c r="J3884" s="23">
        <v>553003900298</v>
      </c>
      <c r="K3884">
        <v>910</v>
      </c>
      <c r="L3884" t="s">
        <v>6328</v>
      </c>
      <c r="M3884">
        <v>200909</v>
      </c>
      <c r="O3884">
        <v>0</v>
      </c>
      <c r="P3884" t="s">
        <v>15</v>
      </c>
      <c r="Q3884" t="s">
        <v>124</v>
      </c>
      <c r="S3884">
        <v>0</v>
      </c>
      <c r="V3884" s="22">
        <v>260460.93</v>
      </c>
    </row>
    <row r="3885" spans="1:22" x14ac:dyDescent="0.3">
      <c r="A3885" t="s">
        <v>6326</v>
      </c>
      <c r="E3885" t="s">
        <v>6327</v>
      </c>
      <c r="H3885" t="s">
        <v>4465</v>
      </c>
      <c r="J3885" s="23">
        <v>553003900299</v>
      </c>
      <c r="K3885">
        <v>910</v>
      </c>
      <c r="L3885" t="s">
        <v>6329</v>
      </c>
      <c r="M3885">
        <v>200909</v>
      </c>
      <c r="O3885">
        <v>0</v>
      </c>
      <c r="P3885" t="s">
        <v>15</v>
      </c>
      <c r="Q3885" t="s">
        <v>124</v>
      </c>
      <c r="S3885">
        <v>0</v>
      </c>
      <c r="V3885" s="22">
        <v>80098.62</v>
      </c>
    </row>
    <row r="3886" spans="1:22" x14ac:dyDescent="0.3">
      <c r="A3886" t="s">
        <v>6326</v>
      </c>
      <c r="E3886" t="s">
        <v>6330</v>
      </c>
      <c r="H3886" t="s">
        <v>4465</v>
      </c>
      <c r="J3886" s="23">
        <v>553003900300</v>
      </c>
      <c r="K3886">
        <v>910</v>
      </c>
      <c r="L3886" t="s">
        <v>6331</v>
      </c>
      <c r="M3886">
        <v>200909</v>
      </c>
      <c r="O3886">
        <v>0</v>
      </c>
      <c r="P3886" t="s">
        <v>15</v>
      </c>
      <c r="Q3886" t="s">
        <v>124</v>
      </c>
      <c r="S3886">
        <v>0</v>
      </c>
      <c r="V3886" s="22">
        <v>46218.03</v>
      </c>
    </row>
    <row r="3887" spans="1:22" x14ac:dyDescent="0.3">
      <c r="A3887" t="s">
        <v>6326</v>
      </c>
      <c r="E3887" t="s">
        <v>6327</v>
      </c>
      <c r="H3887" t="s">
        <v>4465</v>
      </c>
      <c r="J3887" s="23">
        <v>553003900301</v>
      </c>
      <c r="K3887">
        <v>910</v>
      </c>
      <c r="L3887" t="s">
        <v>6332</v>
      </c>
      <c r="M3887">
        <v>200909</v>
      </c>
      <c r="O3887">
        <v>0</v>
      </c>
      <c r="P3887" t="s">
        <v>15</v>
      </c>
      <c r="Q3887" t="s">
        <v>124</v>
      </c>
      <c r="S3887">
        <v>0</v>
      </c>
      <c r="V3887" s="22">
        <v>162688.28</v>
      </c>
    </row>
    <row r="3888" spans="1:22" x14ac:dyDescent="0.3">
      <c r="A3888" t="s">
        <v>6333</v>
      </c>
      <c r="E3888" t="s">
        <v>5579</v>
      </c>
      <c r="H3888" t="s">
        <v>120</v>
      </c>
      <c r="J3888" s="23">
        <v>457005500026</v>
      </c>
      <c r="K3888">
        <v>615</v>
      </c>
      <c r="L3888" t="s">
        <v>6334</v>
      </c>
      <c r="M3888">
        <v>200012</v>
      </c>
      <c r="O3888">
        <v>0</v>
      </c>
      <c r="P3888" t="s">
        <v>47</v>
      </c>
      <c r="Q3888">
        <v>20310</v>
      </c>
      <c r="S3888">
        <v>0</v>
      </c>
      <c r="V3888" s="22">
        <v>327377.14</v>
      </c>
    </row>
    <row r="3889" spans="1:22" x14ac:dyDescent="0.3">
      <c r="A3889" t="s">
        <v>6333</v>
      </c>
      <c r="E3889" t="s">
        <v>5579</v>
      </c>
      <c r="H3889" t="s">
        <v>120</v>
      </c>
      <c r="J3889" s="23">
        <v>557005500026</v>
      </c>
      <c r="K3889">
        <v>615</v>
      </c>
      <c r="L3889" t="s">
        <v>6335</v>
      </c>
      <c r="M3889">
        <v>200012</v>
      </c>
      <c r="O3889">
        <v>0</v>
      </c>
      <c r="P3889" t="s">
        <v>47</v>
      </c>
      <c r="Q3889" t="s">
        <v>124</v>
      </c>
      <c r="S3889">
        <v>0</v>
      </c>
      <c r="V3889" s="22">
        <v>197785</v>
      </c>
    </row>
    <row r="3890" spans="1:22" x14ac:dyDescent="0.3">
      <c r="A3890" t="s">
        <v>6336</v>
      </c>
      <c r="E3890" t="s">
        <v>5579</v>
      </c>
      <c r="H3890" t="s">
        <v>120</v>
      </c>
      <c r="J3890" s="23">
        <v>457005500026</v>
      </c>
      <c r="K3890">
        <v>780</v>
      </c>
      <c r="L3890" t="s">
        <v>6337</v>
      </c>
      <c r="M3890">
        <v>200012</v>
      </c>
      <c r="O3890">
        <v>0</v>
      </c>
      <c r="P3890" t="s">
        <v>47</v>
      </c>
      <c r="Q3890">
        <v>20310</v>
      </c>
      <c r="S3890">
        <v>0</v>
      </c>
      <c r="V3890" s="22">
        <v>156190.48000000001</v>
      </c>
    </row>
    <row r="3891" spans="1:22" x14ac:dyDescent="0.3">
      <c r="A3891" t="s">
        <v>6336</v>
      </c>
      <c r="E3891" t="s">
        <v>6338</v>
      </c>
      <c r="H3891" t="s">
        <v>6339</v>
      </c>
      <c r="J3891" s="23">
        <v>457005500053</v>
      </c>
      <c r="K3891">
        <v>780</v>
      </c>
      <c r="L3891" t="s">
        <v>6340</v>
      </c>
      <c r="M3891">
        <v>200901</v>
      </c>
      <c r="O3891">
        <v>0</v>
      </c>
      <c r="P3891" t="s">
        <v>47</v>
      </c>
      <c r="Q3891">
        <v>20310</v>
      </c>
      <c r="S3891">
        <v>0</v>
      </c>
      <c r="V3891" s="22">
        <v>13282.31</v>
      </c>
    </row>
    <row r="3892" spans="1:22" x14ac:dyDescent="0.3">
      <c r="A3892" t="s">
        <v>6336</v>
      </c>
      <c r="E3892" t="s">
        <v>5579</v>
      </c>
      <c r="H3892" t="s">
        <v>120</v>
      </c>
      <c r="J3892" s="23">
        <v>557005500026</v>
      </c>
      <c r="K3892">
        <v>780</v>
      </c>
      <c r="L3892" t="s">
        <v>6341</v>
      </c>
      <c r="M3892">
        <v>200012</v>
      </c>
      <c r="O3892">
        <v>0</v>
      </c>
      <c r="P3892" t="s">
        <v>47</v>
      </c>
      <c r="Q3892" t="s">
        <v>124</v>
      </c>
      <c r="S3892">
        <v>0</v>
      </c>
      <c r="V3892" s="22">
        <v>94363</v>
      </c>
    </row>
    <row r="3893" spans="1:22" x14ac:dyDescent="0.3">
      <c r="A3893" t="s">
        <v>6336</v>
      </c>
      <c r="E3893" t="s">
        <v>6338</v>
      </c>
      <c r="H3893" t="s">
        <v>120</v>
      </c>
      <c r="J3893" s="23">
        <v>557005500053</v>
      </c>
      <c r="K3893">
        <v>780</v>
      </c>
      <c r="L3893" t="s">
        <v>6342</v>
      </c>
      <c r="M3893">
        <v>200901</v>
      </c>
      <c r="O3893">
        <v>0</v>
      </c>
      <c r="P3893" t="s">
        <v>47</v>
      </c>
      <c r="Q3893" t="s">
        <v>124</v>
      </c>
      <c r="S3893">
        <v>0</v>
      </c>
      <c r="V3893" s="22">
        <v>6505.29</v>
      </c>
    </row>
    <row r="3894" spans="1:22" x14ac:dyDescent="0.3">
      <c r="A3894" t="s">
        <v>6343</v>
      </c>
      <c r="E3894" t="s">
        <v>6344</v>
      </c>
      <c r="H3894" t="s">
        <v>6339</v>
      </c>
      <c r="J3894" s="23">
        <v>457005500026</v>
      </c>
      <c r="K3894">
        <v>84</v>
      </c>
      <c r="L3894" t="s">
        <v>6345</v>
      </c>
      <c r="M3894">
        <v>200512</v>
      </c>
      <c r="O3894">
        <v>0</v>
      </c>
      <c r="P3894" t="s">
        <v>47</v>
      </c>
      <c r="Q3894">
        <v>20310</v>
      </c>
      <c r="S3894">
        <v>0</v>
      </c>
      <c r="V3894" s="22">
        <v>32922.870000000003</v>
      </c>
    </row>
    <row r="3895" spans="1:22" x14ac:dyDescent="0.3">
      <c r="A3895" t="s">
        <v>6343</v>
      </c>
      <c r="E3895" t="s">
        <v>6344</v>
      </c>
      <c r="H3895" t="s">
        <v>6339</v>
      </c>
      <c r="J3895" s="23">
        <v>557005500026</v>
      </c>
      <c r="K3895">
        <v>84</v>
      </c>
      <c r="L3895" t="s">
        <v>6346</v>
      </c>
      <c r="M3895">
        <v>200512</v>
      </c>
      <c r="O3895">
        <v>0</v>
      </c>
      <c r="P3895" t="s">
        <v>47</v>
      </c>
      <c r="Q3895" t="s">
        <v>124</v>
      </c>
      <c r="S3895">
        <v>0</v>
      </c>
      <c r="V3895" s="22">
        <v>19890</v>
      </c>
    </row>
    <row r="3896" spans="1:22" x14ac:dyDescent="0.3">
      <c r="A3896" t="s">
        <v>6347</v>
      </c>
      <c r="E3896" t="s">
        <v>241</v>
      </c>
      <c r="H3896" t="s">
        <v>127</v>
      </c>
      <c r="J3896" s="23">
        <v>456008600122</v>
      </c>
      <c r="K3896">
        <v>615</v>
      </c>
      <c r="L3896" t="s">
        <v>6348</v>
      </c>
      <c r="M3896">
        <v>200811</v>
      </c>
      <c r="O3896">
        <v>0</v>
      </c>
      <c r="P3896" t="s">
        <v>82</v>
      </c>
      <c r="Q3896">
        <v>20310</v>
      </c>
      <c r="S3896">
        <v>0</v>
      </c>
      <c r="U3896" t="s">
        <v>132</v>
      </c>
      <c r="V3896" s="22">
        <v>52652.79</v>
      </c>
    </row>
    <row r="3897" spans="1:22" x14ac:dyDescent="0.3">
      <c r="A3897" t="s">
        <v>6347</v>
      </c>
      <c r="E3897" t="s">
        <v>241</v>
      </c>
      <c r="H3897" t="s">
        <v>127</v>
      </c>
      <c r="J3897" s="23">
        <v>556008600122</v>
      </c>
      <c r="K3897">
        <v>615</v>
      </c>
      <c r="L3897" t="s">
        <v>6349</v>
      </c>
      <c r="M3897">
        <v>200811</v>
      </c>
      <c r="O3897">
        <v>0</v>
      </c>
      <c r="P3897" t="s">
        <v>82</v>
      </c>
      <c r="Q3897" t="s">
        <v>124</v>
      </c>
      <c r="S3897">
        <v>0</v>
      </c>
      <c r="U3897" t="s">
        <v>132</v>
      </c>
      <c r="V3897" s="22">
        <v>11596.48</v>
      </c>
    </row>
    <row r="3898" spans="1:22" x14ac:dyDescent="0.3">
      <c r="A3898" t="s">
        <v>6350</v>
      </c>
      <c r="E3898" t="s">
        <v>241</v>
      </c>
      <c r="H3898" t="s">
        <v>127</v>
      </c>
      <c r="J3898" s="23">
        <v>552008600211</v>
      </c>
      <c r="K3898">
        <v>768</v>
      </c>
      <c r="L3898" t="s">
        <v>6351</v>
      </c>
      <c r="M3898">
        <v>201012</v>
      </c>
      <c r="O3898">
        <v>0</v>
      </c>
      <c r="P3898" t="s">
        <v>82</v>
      </c>
      <c r="Q3898" t="s">
        <v>124</v>
      </c>
      <c r="S3898">
        <v>0</v>
      </c>
      <c r="V3898" s="22">
        <v>1065.58</v>
      </c>
    </row>
    <row r="3899" spans="1:22" x14ac:dyDescent="0.3">
      <c r="A3899" t="s">
        <v>6352</v>
      </c>
      <c r="E3899" t="s">
        <v>241</v>
      </c>
      <c r="H3899" t="s">
        <v>139</v>
      </c>
      <c r="J3899" s="23">
        <v>552008600212</v>
      </c>
      <c r="K3899">
        <v>763</v>
      </c>
      <c r="L3899" t="s">
        <v>6353</v>
      </c>
      <c r="M3899">
        <v>201110</v>
      </c>
      <c r="O3899">
        <v>0</v>
      </c>
      <c r="P3899" t="s">
        <v>82</v>
      </c>
      <c r="Q3899" t="s">
        <v>124</v>
      </c>
      <c r="S3899">
        <v>0</v>
      </c>
      <c r="V3899" s="22">
        <v>4238.99</v>
      </c>
    </row>
    <row r="3900" spans="1:22" x14ac:dyDescent="0.3">
      <c r="A3900" t="s">
        <v>6354</v>
      </c>
      <c r="E3900" t="s">
        <v>241</v>
      </c>
      <c r="H3900" t="s">
        <v>127</v>
      </c>
      <c r="J3900" s="23">
        <v>452009600158</v>
      </c>
      <c r="K3900">
        <v>763</v>
      </c>
      <c r="L3900" t="s">
        <v>6355</v>
      </c>
      <c r="M3900">
        <v>200909</v>
      </c>
      <c r="O3900">
        <v>0</v>
      </c>
      <c r="P3900" t="s">
        <v>82</v>
      </c>
      <c r="Q3900">
        <v>20310</v>
      </c>
      <c r="S3900">
        <v>0</v>
      </c>
      <c r="V3900" s="22">
        <v>2276.1</v>
      </c>
    </row>
    <row r="3901" spans="1:22" x14ac:dyDescent="0.3">
      <c r="A3901" t="s">
        <v>6354</v>
      </c>
      <c r="E3901" t="s">
        <v>241</v>
      </c>
      <c r="H3901" t="s">
        <v>139</v>
      </c>
      <c r="J3901" s="23">
        <v>552009600158</v>
      </c>
      <c r="K3901">
        <v>763</v>
      </c>
      <c r="L3901" t="s">
        <v>6356</v>
      </c>
      <c r="M3901">
        <v>200909</v>
      </c>
      <c r="O3901">
        <v>0</v>
      </c>
      <c r="P3901" t="s">
        <v>82</v>
      </c>
      <c r="Q3901" t="s">
        <v>124</v>
      </c>
      <c r="S3901">
        <v>0</v>
      </c>
      <c r="V3901">
        <v>458.67</v>
      </c>
    </row>
    <row r="3902" spans="1:22" x14ac:dyDescent="0.3">
      <c r="A3902" t="s">
        <v>6357</v>
      </c>
      <c r="E3902" t="s">
        <v>241</v>
      </c>
      <c r="H3902" t="s">
        <v>127</v>
      </c>
      <c r="J3902" s="23">
        <v>457009300075</v>
      </c>
      <c r="K3902">
        <v>580</v>
      </c>
      <c r="L3902" t="s">
        <v>6358</v>
      </c>
      <c r="M3902">
        <v>201012</v>
      </c>
      <c r="O3902">
        <v>0</v>
      </c>
      <c r="P3902" t="s">
        <v>82</v>
      </c>
      <c r="Q3902">
        <v>20310</v>
      </c>
      <c r="S3902">
        <v>0</v>
      </c>
      <c r="V3902" s="22">
        <v>217573.02</v>
      </c>
    </row>
    <row r="3903" spans="1:22" x14ac:dyDescent="0.3">
      <c r="A3903" t="s">
        <v>6357</v>
      </c>
      <c r="E3903" t="s">
        <v>241</v>
      </c>
      <c r="H3903" t="s">
        <v>127</v>
      </c>
      <c r="J3903" s="23">
        <v>457009300075</v>
      </c>
      <c r="K3903">
        <v>581</v>
      </c>
      <c r="L3903" t="s">
        <v>6359</v>
      </c>
      <c r="M3903">
        <v>201012</v>
      </c>
      <c r="O3903">
        <v>0</v>
      </c>
      <c r="P3903" t="s">
        <v>82</v>
      </c>
      <c r="Q3903">
        <v>20310</v>
      </c>
      <c r="S3903">
        <v>0</v>
      </c>
      <c r="V3903" s="22">
        <v>157473.59</v>
      </c>
    </row>
    <row r="3904" spans="1:22" x14ac:dyDescent="0.3">
      <c r="A3904" t="s">
        <v>6357</v>
      </c>
      <c r="E3904" t="s">
        <v>241</v>
      </c>
      <c r="H3904" t="s">
        <v>127</v>
      </c>
      <c r="J3904" s="23">
        <v>557009300075</v>
      </c>
      <c r="K3904">
        <v>580</v>
      </c>
      <c r="L3904" t="s">
        <v>6360</v>
      </c>
      <c r="M3904">
        <v>201012</v>
      </c>
      <c r="O3904">
        <v>0</v>
      </c>
      <c r="P3904" t="s">
        <v>82</v>
      </c>
      <c r="Q3904" t="s">
        <v>124</v>
      </c>
      <c r="S3904">
        <v>0</v>
      </c>
      <c r="V3904" s="22">
        <v>24013.72</v>
      </c>
    </row>
    <row r="3905" spans="1:22" x14ac:dyDescent="0.3">
      <c r="A3905" t="s">
        <v>6357</v>
      </c>
      <c r="E3905" t="s">
        <v>241</v>
      </c>
      <c r="H3905" t="s">
        <v>127</v>
      </c>
      <c r="J3905" s="23">
        <v>557009300075</v>
      </c>
      <c r="K3905">
        <v>581</v>
      </c>
      <c r="L3905" t="s">
        <v>6361</v>
      </c>
      <c r="M3905">
        <v>201012</v>
      </c>
      <c r="O3905">
        <v>0</v>
      </c>
      <c r="P3905" t="s">
        <v>82</v>
      </c>
      <c r="Q3905" t="s">
        <v>124</v>
      </c>
      <c r="S3905">
        <v>0</v>
      </c>
      <c r="V3905" s="22">
        <v>17380.5</v>
      </c>
    </row>
    <row r="3906" spans="1:22" x14ac:dyDescent="0.3">
      <c r="A3906" t="s">
        <v>6362</v>
      </c>
      <c r="E3906" t="s">
        <v>6363</v>
      </c>
      <c r="H3906" t="s">
        <v>127</v>
      </c>
      <c r="J3906" s="23">
        <v>452008400202</v>
      </c>
      <c r="K3906">
        <v>763</v>
      </c>
      <c r="L3906" t="s">
        <v>6364</v>
      </c>
      <c r="M3906">
        <v>200902</v>
      </c>
      <c r="O3906">
        <v>0</v>
      </c>
      <c r="P3906" t="s">
        <v>81</v>
      </c>
      <c r="Q3906">
        <v>20310</v>
      </c>
      <c r="S3906">
        <v>0</v>
      </c>
      <c r="V3906" s="22">
        <v>3604.82</v>
      </c>
    </row>
    <row r="3907" spans="1:22" x14ac:dyDescent="0.3">
      <c r="A3907" t="s">
        <v>6365</v>
      </c>
      <c r="E3907" t="s">
        <v>6363</v>
      </c>
      <c r="H3907" t="s">
        <v>127</v>
      </c>
      <c r="J3907" s="23">
        <v>452008400202</v>
      </c>
      <c r="K3907">
        <v>169</v>
      </c>
      <c r="L3907" t="s">
        <v>6366</v>
      </c>
      <c r="M3907">
        <v>200902</v>
      </c>
      <c r="O3907">
        <v>0</v>
      </c>
      <c r="P3907" t="s">
        <v>81</v>
      </c>
      <c r="Q3907">
        <v>20310</v>
      </c>
      <c r="S3907">
        <v>0</v>
      </c>
      <c r="V3907" s="22">
        <v>52909.72</v>
      </c>
    </row>
    <row r="3908" spans="1:22" x14ac:dyDescent="0.3">
      <c r="A3908" t="s">
        <v>6365</v>
      </c>
      <c r="E3908" t="s">
        <v>6363</v>
      </c>
      <c r="H3908" t="s">
        <v>127</v>
      </c>
      <c r="J3908" s="23">
        <v>457008400105</v>
      </c>
      <c r="K3908">
        <v>169</v>
      </c>
      <c r="L3908" t="s">
        <v>6367</v>
      </c>
      <c r="M3908">
        <v>200902</v>
      </c>
      <c r="O3908">
        <v>0</v>
      </c>
      <c r="P3908" t="s">
        <v>81</v>
      </c>
      <c r="Q3908">
        <v>20310</v>
      </c>
      <c r="S3908">
        <v>0</v>
      </c>
      <c r="V3908" s="22">
        <v>35949.85</v>
      </c>
    </row>
    <row r="3909" spans="1:22" x14ac:dyDescent="0.3">
      <c r="A3909" t="s">
        <v>6368</v>
      </c>
      <c r="E3909" t="s">
        <v>6363</v>
      </c>
      <c r="H3909" t="s">
        <v>127</v>
      </c>
      <c r="J3909" s="23">
        <v>452008400202</v>
      </c>
      <c r="K3909">
        <v>752</v>
      </c>
      <c r="L3909" t="s">
        <v>6369</v>
      </c>
      <c r="M3909">
        <v>200902</v>
      </c>
      <c r="O3909">
        <v>0</v>
      </c>
      <c r="P3909" t="s">
        <v>81</v>
      </c>
      <c r="Q3909">
        <v>20310</v>
      </c>
      <c r="S3909">
        <v>0</v>
      </c>
      <c r="V3909" s="22">
        <v>136640.22</v>
      </c>
    </row>
    <row r="3910" spans="1:22" x14ac:dyDescent="0.3">
      <c r="A3910" t="s">
        <v>6370</v>
      </c>
      <c r="E3910" t="s">
        <v>6363</v>
      </c>
      <c r="H3910" t="s">
        <v>127</v>
      </c>
      <c r="J3910" s="23">
        <v>457008400105</v>
      </c>
      <c r="K3910">
        <v>615</v>
      </c>
      <c r="L3910" t="s">
        <v>6371</v>
      </c>
      <c r="M3910">
        <v>200902</v>
      </c>
      <c r="O3910">
        <v>0</v>
      </c>
      <c r="P3910" t="s">
        <v>81</v>
      </c>
      <c r="Q3910">
        <v>20310</v>
      </c>
      <c r="S3910">
        <v>0</v>
      </c>
      <c r="V3910" s="22">
        <v>421203.44</v>
      </c>
    </row>
    <row r="3911" spans="1:22" x14ac:dyDescent="0.3">
      <c r="A3911" t="s">
        <v>6372</v>
      </c>
      <c r="E3911" t="s">
        <v>6363</v>
      </c>
      <c r="H3911" t="s">
        <v>127</v>
      </c>
      <c r="J3911" s="23">
        <v>457008400106</v>
      </c>
      <c r="K3911">
        <v>780</v>
      </c>
      <c r="L3911" t="s">
        <v>6373</v>
      </c>
      <c r="M3911">
        <v>200812</v>
      </c>
      <c r="O3911">
        <v>0</v>
      </c>
      <c r="P3911" t="s">
        <v>81</v>
      </c>
      <c r="Q3911">
        <v>20310</v>
      </c>
      <c r="S3911">
        <v>0</v>
      </c>
      <c r="V3911" s="22">
        <v>19595.009999999998</v>
      </c>
    </row>
    <row r="3912" spans="1:22" x14ac:dyDescent="0.3">
      <c r="A3912" t="s">
        <v>6374</v>
      </c>
      <c r="E3912" t="s">
        <v>241</v>
      </c>
      <c r="H3912" t="s">
        <v>127</v>
      </c>
      <c r="J3912" s="23">
        <v>457009400025</v>
      </c>
      <c r="K3912">
        <v>825</v>
      </c>
      <c r="L3912" t="s">
        <v>6375</v>
      </c>
      <c r="M3912">
        <v>200508</v>
      </c>
      <c r="O3912">
        <v>0</v>
      </c>
      <c r="P3912" t="s">
        <v>81</v>
      </c>
      <c r="Q3912">
        <v>20310</v>
      </c>
      <c r="S3912">
        <v>0</v>
      </c>
      <c r="V3912" s="22">
        <v>175231.32</v>
      </c>
    </row>
    <row r="3913" spans="1:22" x14ac:dyDescent="0.3">
      <c r="A3913" t="s">
        <v>6376</v>
      </c>
      <c r="E3913" t="s">
        <v>6377</v>
      </c>
      <c r="H3913" t="s">
        <v>127</v>
      </c>
      <c r="J3913" s="23">
        <v>452009300156</v>
      </c>
      <c r="K3913">
        <v>780</v>
      </c>
      <c r="L3913" t="s">
        <v>6378</v>
      </c>
      <c r="M3913">
        <v>200712</v>
      </c>
      <c r="O3913">
        <v>0</v>
      </c>
      <c r="P3913" t="s">
        <v>81</v>
      </c>
      <c r="Q3913">
        <v>20310</v>
      </c>
      <c r="S3913">
        <v>0</v>
      </c>
      <c r="V3913" s="22">
        <v>22124.7</v>
      </c>
    </row>
    <row r="3914" spans="1:22" x14ac:dyDescent="0.3">
      <c r="A3914" t="s">
        <v>6379</v>
      </c>
      <c r="E3914" t="s">
        <v>241</v>
      </c>
      <c r="H3914" t="s">
        <v>127</v>
      </c>
      <c r="J3914" s="23">
        <v>456009300072</v>
      </c>
      <c r="K3914">
        <v>615</v>
      </c>
      <c r="L3914" t="s">
        <v>6380</v>
      </c>
      <c r="M3914">
        <v>200904</v>
      </c>
      <c r="O3914">
        <v>0</v>
      </c>
      <c r="P3914" t="s">
        <v>81</v>
      </c>
      <c r="Q3914">
        <v>20310</v>
      </c>
      <c r="S3914">
        <v>0</v>
      </c>
      <c r="U3914" t="s">
        <v>132</v>
      </c>
      <c r="V3914" s="22">
        <v>51391.03</v>
      </c>
    </row>
    <row r="3915" spans="1:22" x14ac:dyDescent="0.3">
      <c r="A3915" t="s">
        <v>6381</v>
      </c>
      <c r="E3915" t="s">
        <v>241</v>
      </c>
      <c r="H3915" t="s">
        <v>127</v>
      </c>
      <c r="J3915" s="23">
        <v>452008400193</v>
      </c>
      <c r="K3915">
        <v>763</v>
      </c>
      <c r="L3915" t="s">
        <v>6382</v>
      </c>
      <c r="M3915">
        <v>198603</v>
      </c>
      <c r="O3915">
        <v>0</v>
      </c>
      <c r="P3915" t="s">
        <v>81</v>
      </c>
      <c r="Q3915">
        <v>20310</v>
      </c>
      <c r="S3915">
        <v>0</v>
      </c>
      <c r="V3915" s="22">
        <v>314587.77</v>
      </c>
    </row>
    <row r="3916" spans="1:22" x14ac:dyDescent="0.3">
      <c r="A3916" t="s">
        <v>6381</v>
      </c>
      <c r="E3916" t="s">
        <v>241</v>
      </c>
      <c r="H3916" t="s">
        <v>127</v>
      </c>
      <c r="J3916" s="23">
        <v>452008400194</v>
      </c>
      <c r="K3916">
        <v>763</v>
      </c>
      <c r="L3916" t="s">
        <v>6383</v>
      </c>
      <c r="M3916">
        <v>198403</v>
      </c>
      <c r="O3916">
        <v>0</v>
      </c>
      <c r="P3916" t="s">
        <v>81</v>
      </c>
      <c r="Q3916">
        <v>20310</v>
      </c>
      <c r="S3916">
        <v>0</v>
      </c>
      <c r="V3916" s="22">
        <v>86331.07</v>
      </c>
    </row>
    <row r="3917" spans="1:22" x14ac:dyDescent="0.3">
      <c r="A3917" t="s">
        <v>6384</v>
      </c>
      <c r="E3917" t="s">
        <v>241</v>
      </c>
      <c r="H3917" t="s">
        <v>127</v>
      </c>
      <c r="J3917" s="23">
        <v>452009300072</v>
      </c>
      <c r="K3917">
        <v>763</v>
      </c>
      <c r="L3917" t="s">
        <v>6385</v>
      </c>
      <c r="M3917">
        <v>199103</v>
      </c>
      <c r="O3917">
        <v>0</v>
      </c>
      <c r="P3917" t="s">
        <v>81</v>
      </c>
      <c r="Q3917">
        <v>20310</v>
      </c>
      <c r="S3917">
        <v>0</v>
      </c>
      <c r="V3917" s="22">
        <v>47685.27</v>
      </c>
    </row>
    <row r="3918" spans="1:22" x14ac:dyDescent="0.3">
      <c r="A3918" t="s">
        <v>6386</v>
      </c>
      <c r="E3918" t="s">
        <v>241</v>
      </c>
      <c r="H3918" t="s">
        <v>127</v>
      </c>
      <c r="J3918" s="23">
        <v>457008400169</v>
      </c>
      <c r="K3918">
        <v>615</v>
      </c>
      <c r="L3918" t="s">
        <v>6387</v>
      </c>
      <c r="M3918">
        <v>197309</v>
      </c>
      <c r="O3918">
        <v>0</v>
      </c>
      <c r="P3918" t="s">
        <v>81</v>
      </c>
      <c r="Q3918">
        <v>20310</v>
      </c>
      <c r="S3918">
        <v>0</v>
      </c>
      <c r="V3918" s="22">
        <v>1199914</v>
      </c>
    </row>
    <row r="3919" spans="1:22" x14ac:dyDescent="0.3">
      <c r="A3919" t="s">
        <v>6388</v>
      </c>
      <c r="E3919" t="s">
        <v>241</v>
      </c>
      <c r="H3919" t="s">
        <v>127</v>
      </c>
      <c r="J3919" s="23">
        <v>457008400103</v>
      </c>
      <c r="K3919">
        <v>780</v>
      </c>
      <c r="L3919" t="s">
        <v>6389</v>
      </c>
      <c r="M3919">
        <v>199807</v>
      </c>
      <c r="O3919">
        <v>0</v>
      </c>
      <c r="P3919" t="s">
        <v>81</v>
      </c>
      <c r="Q3919">
        <v>20310</v>
      </c>
      <c r="S3919">
        <v>0</v>
      </c>
      <c r="V3919" s="22">
        <v>38665.870000000003</v>
      </c>
    </row>
    <row r="3920" spans="1:22" x14ac:dyDescent="0.3">
      <c r="A3920" t="s">
        <v>6390</v>
      </c>
      <c r="E3920" t="s">
        <v>241</v>
      </c>
      <c r="H3920" t="s">
        <v>127</v>
      </c>
      <c r="J3920" s="23">
        <v>452008400193</v>
      </c>
      <c r="K3920">
        <v>752</v>
      </c>
      <c r="L3920" t="s">
        <v>6391</v>
      </c>
      <c r="M3920">
        <v>198603</v>
      </c>
      <c r="O3920">
        <v>0</v>
      </c>
      <c r="P3920" t="s">
        <v>81</v>
      </c>
      <c r="Q3920">
        <v>20310</v>
      </c>
      <c r="S3920">
        <v>0</v>
      </c>
      <c r="V3920" s="22">
        <v>98766.17</v>
      </c>
    </row>
    <row r="3921" spans="1:22" x14ac:dyDescent="0.3">
      <c r="A3921" t="s">
        <v>6392</v>
      </c>
      <c r="E3921" t="s">
        <v>241</v>
      </c>
      <c r="H3921" t="s">
        <v>127</v>
      </c>
      <c r="J3921" s="23">
        <v>457008400103</v>
      </c>
      <c r="K3921">
        <v>615</v>
      </c>
      <c r="L3921" t="s">
        <v>6393</v>
      </c>
      <c r="M3921">
        <v>199309</v>
      </c>
      <c r="O3921">
        <v>0</v>
      </c>
      <c r="P3921" t="s">
        <v>81</v>
      </c>
      <c r="Q3921">
        <v>20310</v>
      </c>
      <c r="S3921">
        <v>0</v>
      </c>
      <c r="V3921" s="22">
        <v>5258593</v>
      </c>
    </row>
    <row r="3922" spans="1:22" x14ac:dyDescent="0.3">
      <c r="A3922" t="s">
        <v>6394</v>
      </c>
      <c r="E3922" t="s">
        <v>241</v>
      </c>
      <c r="H3922" t="s">
        <v>127</v>
      </c>
      <c r="J3922" s="23">
        <v>452008900196</v>
      </c>
      <c r="K3922">
        <v>763</v>
      </c>
      <c r="L3922" t="s">
        <v>6395</v>
      </c>
      <c r="M3922">
        <v>198903</v>
      </c>
      <c r="O3922">
        <v>0</v>
      </c>
      <c r="P3922" t="s">
        <v>85</v>
      </c>
      <c r="Q3922">
        <v>20310</v>
      </c>
      <c r="S3922">
        <v>0</v>
      </c>
      <c r="V3922" s="22">
        <v>254341.79</v>
      </c>
    </row>
    <row r="3923" spans="1:22" x14ac:dyDescent="0.3">
      <c r="A3923" t="s">
        <v>6394</v>
      </c>
      <c r="E3923" t="s">
        <v>241</v>
      </c>
      <c r="H3923" t="s">
        <v>127</v>
      </c>
      <c r="J3923" s="23">
        <v>452008900197</v>
      </c>
      <c r="K3923">
        <v>763</v>
      </c>
      <c r="L3923" t="s">
        <v>6396</v>
      </c>
      <c r="M3923">
        <v>198903</v>
      </c>
      <c r="O3923">
        <v>0</v>
      </c>
      <c r="P3923" t="s">
        <v>85</v>
      </c>
      <c r="Q3923">
        <v>20310</v>
      </c>
      <c r="S3923">
        <v>0</v>
      </c>
      <c r="V3923" s="22">
        <v>292788.15000000002</v>
      </c>
    </row>
    <row r="3924" spans="1:22" x14ac:dyDescent="0.3">
      <c r="A3924" t="s">
        <v>6397</v>
      </c>
      <c r="E3924" t="s">
        <v>241</v>
      </c>
      <c r="H3924" t="s">
        <v>127</v>
      </c>
      <c r="J3924" s="23">
        <v>452008900195</v>
      </c>
      <c r="K3924">
        <v>752</v>
      </c>
      <c r="L3924" t="s">
        <v>6398</v>
      </c>
      <c r="M3924">
        <v>198903</v>
      </c>
      <c r="O3924">
        <v>0</v>
      </c>
      <c r="P3924" t="s">
        <v>85</v>
      </c>
      <c r="Q3924">
        <v>20310</v>
      </c>
      <c r="S3924">
        <v>0</v>
      </c>
      <c r="V3924" s="22">
        <v>107482.08</v>
      </c>
    </row>
    <row r="3925" spans="1:22" x14ac:dyDescent="0.3">
      <c r="A3925" t="s">
        <v>6399</v>
      </c>
      <c r="E3925" t="s">
        <v>241</v>
      </c>
      <c r="H3925" t="s">
        <v>127</v>
      </c>
      <c r="J3925" s="23">
        <v>457008900104</v>
      </c>
      <c r="K3925">
        <v>615</v>
      </c>
      <c r="L3925" t="s">
        <v>6400</v>
      </c>
      <c r="M3925">
        <v>199309</v>
      </c>
      <c r="O3925">
        <v>0</v>
      </c>
      <c r="P3925" t="s">
        <v>85</v>
      </c>
      <c r="Q3925">
        <v>20310</v>
      </c>
      <c r="S3925">
        <v>0</v>
      </c>
      <c r="V3925" s="22">
        <v>2759107.18</v>
      </c>
    </row>
    <row r="3926" spans="1:22" x14ac:dyDescent="0.3">
      <c r="A3926" t="s">
        <v>6401</v>
      </c>
      <c r="E3926" t="s">
        <v>241</v>
      </c>
      <c r="H3926" t="s">
        <v>127</v>
      </c>
      <c r="J3926" s="23">
        <v>552008600188</v>
      </c>
      <c r="K3926">
        <v>752</v>
      </c>
      <c r="L3926" t="s">
        <v>6402</v>
      </c>
      <c r="M3926">
        <v>201110</v>
      </c>
      <c r="O3926">
        <v>0</v>
      </c>
      <c r="P3926" t="s">
        <v>82</v>
      </c>
      <c r="Q3926" t="s">
        <v>124</v>
      </c>
      <c r="S3926">
        <v>0</v>
      </c>
      <c r="V3926" s="22">
        <v>4965</v>
      </c>
    </row>
    <row r="3927" spans="1:22" x14ac:dyDescent="0.3">
      <c r="A3927" t="s">
        <v>6403</v>
      </c>
      <c r="E3927" t="s">
        <v>241</v>
      </c>
      <c r="H3927" t="s">
        <v>139</v>
      </c>
      <c r="J3927" s="23">
        <v>552009000134</v>
      </c>
      <c r="K3927">
        <v>762</v>
      </c>
      <c r="L3927" t="s">
        <v>6404</v>
      </c>
      <c r="M3927">
        <v>200812</v>
      </c>
      <c r="O3927">
        <v>0</v>
      </c>
      <c r="P3927" t="s">
        <v>82</v>
      </c>
      <c r="Q3927" t="s">
        <v>124</v>
      </c>
      <c r="S3927">
        <v>0</v>
      </c>
      <c r="V3927" s="22">
        <v>18153.75</v>
      </c>
    </row>
    <row r="3928" spans="1:22" x14ac:dyDescent="0.3">
      <c r="A3928" t="s">
        <v>6405</v>
      </c>
      <c r="E3928" t="s">
        <v>241</v>
      </c>
      <c r="H3928" t="s">
        <v>139</v>
      </c>
      <c r="J3928" s="23">
        <v>457008600208</v>
      </c>
      <c r="K3928">
        <v>580</v>
      </c>
      <c r="L3928" t="s">
        <v>6406</v>
      </c>
      <c r="M3928">
        <v>200610</v>
      </c>
      <c r="O3928">
        <v>0</v>
      </c>
      <c r="P3928" t="s">
        <v>82</v>
      </c>
      <c r="Q3928">
        <v>20310</v>
      </c>
      <c r="S3928">
        <v>0</v>
      </c>
      <c r="V3928" s="22">
        <v>20095.93</v>
      </c>
    </row>
    <row r="3929" spans="1:22" x14ac:dyDescent="0.3">
      <c r="A3929" t="s">
        <v>6405</v>
      </c>
      <c r="E3929" t="s">
        <v>241</v>
      </c>
      <c r="H3929" t="s">
        <v>139</v>
      </c>
      <c r="J3929" s="23">
        <v>457009400025</v>
      </c>
      <c r="K3929">
        <v>580</v>
      </c>
      <c r="L3929" t="s">
        <v>6407</v>
      </c>
      <c r="M3929">
        <v>200610</v>
      </c>
      <c r="O3929">
        <v>201801</v>
      </c>
      <c r="P3929" t="s">
        <v>82</v>
      </c>
      <c r="Q3929">
        <v>20310</v>
      </c>
      <c r="S3929">
        <v>0</v>
      </c>
      <c r="V3929">
        <v>0</v>
      </c>
    </row>
    <row r="3930" spans="1:22" x14ac:dyDescent="0.3">
      <c r="A3930" t="s">
        <v>6405</v>
      </c>
      <c r="E3930" t="s">
        <v>241</v>
      </c>
      <c r="H3930" t="s">
        <v>139</v>
      </c>
      <c r="J3930" s="23">
        <v>557008600208</v>
      </c>
      <c r="K3930">
        <v>580</v>
      </c>
      <c r="L3930" t="s">
        <v>6408</v>
      </c>
      <c r="M3930">
        <v>200610</v>
      </c>
      <c r="O3930">
        <v>0</v>
      </c>
      <c r="P3930" t="s">
        <v>82</v>
      </c>
      <c r="Q3930" t="s">
        <v>124</v>
      </c>
      <c r="S3930">
        <v>0</v>
      </c>
      <c r="V3930" s="22">
        <v>2218.0100000000002</v>
      </c>
    </row>
    <row r="3931" spans="1:22" x14ac:dyDescent="0.3">
      <c r="A3931" t="s">
        <v>6405</v>
      </c>
      <c r="E3931" t="s">
        <v>241</v>
      </c>
      <c r="H3931" t="s">
        <v>139</v>
      </c>
      <c r="J3931" s="23">
        <v>557009400025</v>
      </c>
      <c r="K3931">
        <v>580</v>
      </c>
      <c r="L3931" t="s">
        <v>6409</v>
      </c>
      <c r="M3931">
        <v>200610</v>
      </c>
      <c r="O3931">
        <v>201801</v>
      </c>
      <c r="P3931" t="s">
        <v>82</v>
      </c>
      <c r="Q3931" t="s">
        <v>124</v>
      </c>
      <c r="S3931">
        <v>0</v>
      </c>
      <c r="V3931">
        <v>0</v>
      </c>
    </row>
    <row r="3932" spans="1:22" x14ac:dyDescent="0.3">
      <c r="A3932" t="s">
        <v>6410</v>
      </c>
      <c r="E3932" t="s">
        <v>241</v>
      </c>
      <c r="H3932" t="s">
        <v>139</v>
      </c>
      <c r="J3932" s="23">
        <v>452008600278</v>
      </c>
      <c r="K3932">
        <v>763</v>
      </c>
      <c r="L3932" t="s">
        <v>6411</v>
      </c>
      <c r="M3932">
        <v>200703</v>
      </c>
      <c r="O3932">
        <v>0</v>
      </c>
      <c r="P3932" t="s">
        <v>82</v>
      </c>
      <c r="Q3932">
        <v>20310</v>
      </c>
      <c r="S3932">
        <v>0</v>
      </c>
      <c r="V3932" s="22">
        <v>112978.21</v>
      </c>
    </row>
    <row r="3933" spans="1:22" x14ac:dyDescent="0.3">
      <c r="A3933" t="s">
        <v>6410</v>
      </c>
      <c r="E3933" t="s">
        <v>241</v>
      </c>
      <c r="H3933" t="s">
        <v>139</v>
      </c>
      <c r="J3933" s="23">
        <v>552008600278</v>
      </c>
      <c r="K3933">
        <v>763</v>
      </c>
      <c r="L3933" t="s">
        <v>6412</v>
      </c>
      <c r="M3933">
        <v>200703</v>
      </c>
      <c r="O3933">
        <v>0</v>
      </c>
      <c r="P3933" t="s">
        <v>82</v>
      </c>
      <c r="Q3933" t="s">
        <v>124</v>
      </c>
      <c r="S3933">
        <v>0</v>
      </c>
      <c r="V3933" s="22">
        <v>27997.85</v>
      </c>
    </row>
    <row r="3934" spans="1:22" x14ac:dyDescent="0.3">
      <c r="A3934" t="s">
        <v>6413</v>
      </c>
      <c r="E3934" t="s">
        <v>241</v>
      </c>
      <c r="H3934" t="s">
        <v>139</v>
      </c>
      <c r="J3934" s="23">
        <v>552008600213</v>
      </c>
      <c r="K3934">
        <v>763</v>
      </c>
      <c r="L3934" t="s">
        <v>6414</v>
      </c>
      <c r="M3934">
        <v>201111</v>
      </c>
      <c r="O3934">
        <v>0</v>
      </c>
      <c r="P3934" t="s">
        <v>82</v>
      </c>
      <c r="Q3934" t="s">
        <v>124</v>
      </c>
      <c r="S3934">
        <v>0</v>
      </c>
      <c r="V3934" s="22">
        <v>172085.24</v>
      </c>
    </row>
  </sheetData>
  <autoFilter ref="A1:V3934" xr:uid="{F9C11C7D-0B65-49C8-B2F4-C15C7E024882}"/>
  <sortState xmlns:xlrd2="http://schemas.microsoft.com/office/spreadsheetml/2017/richdata2" ref="A2:X3934">
    <sortCondition ref="A2:A3934"/>
  </sortState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  <pageSetUpPr fitToPage="1"/>
  </sheetPr>
  <dimension ref="A1:R52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" customWidth="1"/>
    <col min="2" max="2" width="7.109375" customWidth="1"/>
    <col min="3" max="4" width="9.5546875" customWidth="1"/>
    <col min="5" max="5" width="6.88671875" customWidth="1"/>
    <col min="6" max="6" width="7.6640625" customWidth="1"/>
    <col min="7" max="7" width="15" customWidth="1"/>
    <col min="8" max="8" width="3.88671875" style="121" customWidth="1"/>
    <col min="9" max="9" width="15" customWidth="1"/>
    <col min="10" max="10" width="13" customWidth="1"/>
    <col min="11" max="11" width="3" customWidth="1"/>
    <col min="12" max="12" width="13" customWidth="1"/>
    <col min="13" max="13" width="12.33203125" bestFit="1" customWidth="1"/>
    <col min="14" max="14" width="6.5546875" style="94" customWidth="1"/>
    <col min="15" max="15" width="12.6640625" style="94" customWidth="1"/>
    <col min="16" max="16" width="15.88671875" customWidth="1"/>
    <col min="17" max="17" width="11.44140625" bestFit="1" customWidth="1"/>
    <col min="18" max="18" width="11.6640625" bestFit="1" customWidth="1"/>
  </cols>
  <sheetData>
    <row r="1" spans="1:18" ht="15.6" x14ac:dyDescent="0.3">
      <c r="A1" s="27" t="s">
        <v>6771</v>
      </c>
      <c r="E1" s="28"/>
      <c r="F1" t="s">
        <v>6507</v>
      </c>
      <c r="I1" s="25"/>
      <c r="J1" s="25"/>
      <c r="K1" s="25"/>
      <c r="L1" s="25"/>
    </row>
    <row r="2" spans="1:18" ht="15.6" x14ac:dyDescent="0.3">
      <c r="A2" s="27" t="s">
        <v>6577</v>
      </c>
      <c r="E2" s="29"/>
      <c r="F2" t="s">
        <v>6509</v>
      </c>
      <c r="I2" s="25"/>
      <c r="J2" s="25"/>
      <c r="K2" s="25"/>
      <c r="L2" s="25"/>
    </row>
    <row r="3" spans="1:18" x14ac:dyDescent="0.3">
      <c r="E3" s="31"/>
      <c r="F3" t="s">
        <v>6510</v>
      </c>
      <c r="I3" s="25"/>
      <c r="J3" s="25"/>
      <c r="K3" s="25"/>
      <c r="L3" s="25"/>
    </row>
    <row r="4" spans="1:18" x14ac:dyDescent="0.3">
      <c r="E4" s="46"/>
      <c r="F4" t="s">
        <v>6511</v>
      </c>
      <c r="I4" s="25"/>
      <c r="J4" s="25"/>
      <c r="K4" s="25"/>
      <c r="L4" s="25"/>
      <c r="O4" s="115" t="s">
        <v>6513</v>
      </c>
      <c r="P4" s="103"/>
      <c r="Q4" s="103"/>
      <c r="R4" s="35"/>
    </row>
    <row r="5" spans="1:18" x14ac:dyDescent="0.3">
      <c r="E5" s="167"/>
      <c r="F5" t="s">
        <v>6512</v>
      </c>
      <c r="I5" s="25"/>
      <c r="J5" s="25"/>
      <c r="K5" s="25"/>
      <c r="L5" s="25"/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9.4" customHeight="1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2" t="s">
        <v>6516</v>
      </c>
      <c r="H6" s="127"/>
      <c r="I6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7" spans="1:18" x14ac:dyDescent="0.3">
      <c r="A7" s="102">
        <v>455005800800</v>
      </c>
      <c r="B7" s="26">
        <v>1076</v>
      </c>
      <c r="C7" s="1">
        <v>197509</v>
      </c>
      <c r="D7" s="1" t="s">
        <v>6434</v>
      </c>
      <c r="E7" s="1" t="s">
        <v>50</v>
      </c>
      <c r="F7" s="1">
        <v>20310</v>
      </c>
      <c r="G7" s="8">
        <v>15471.29</v>
      </c>
      <c r="H7" s="119"/>
      <c r="M7" s="12">
        <f>+G7/(G7+G24)</f>
        <v>0.62338259404656804</v>
      </c>
    </row>
    <row r="8" spans="1:18" x14ac:dyDescent="0.3">
      <c r="A8" s="102">
        <v>455005800800</v>
      </c>
      <c r="B8" s="26">
        <v>1083</v>
      </c>
      <c r="C8" s="1">
        <v>198209</v>
      </c>
      <c r="D8" s="1" t="s">
        <v>6434</v>
      </c>
      <c r="E8" s="1" t="s">
        <v>50</v>
      </c>
      <c r="F8" s="1">
        <v>20310</v>
      </c>
      <c r="G8" s="8">
        <v>60980.62</v>
      </c>
      <c r="H8" s="119"/>
      <c r="M8" s="12">
        <f>+G8/(G8+G25)</f>
        <v>0.62338591407502764</v>
      </c>
    </row>
    <row r="9" spans="1:18" x14ac:dyDescent="0.3">
      <c r="A9" s="102">
        <v>455005800800</v>
      </c>
      <c r="B9" s="26">
        <v>1084</v>
      </c>
      <c r="C9" s="1">
        <v>198309</v>
      </c>
      <c r="D9" s="1" t="s">
        <v>6434</v>
      </c>
      <c r="E9" s="1" t="s">
        <v>50</v>
      </c>
      <c r="F9" s="1">
        <v>20310</v>
      </c>
      <c r="G9" s="8">
        <v>22417.94</v>
      </c>
      <c r="H9" s="119"/>
      <c r="M9" s="12">
        <f>+G9/(G9+G26)</f>
        <v>0.62337960632824585</v>
      </c>
    </row>
    <row r="10" spans="1:18" x14ac:dyDescent="0.3">
      <c r="A10" s="102">
        <v>455005801000</v>
      </c>
      <c r="B10" s="26">
        <v>1076</v>
      </c>
      <c r="C10" s="1">
        <v>197509</v>
      </c>
      <c r="D10" s="1" t="s">
        <v>6434</v>
      </c>
      <c r="E10" s="1" t="s">
        <v>50</v>
      </c>
      <c r="F10" s="1">
        <v>20310</v>
      </c>
      <c r="G10" s="8">
        <v>38865.660000000003</v>
      </c>
      <c r="H10" s="119"/>
      <c r="M10" s="12">
        <f>+G10/(G10+G27)</f>
        <v>0.62337998539135864</v>
      </c>
      <c r="O10"/>
    </row>
    <row r="11" spans="1:18" x14ac:dyDescent="0.3">
      <c r="A11" s="102">
        <v>455005801200</v>
      </c>
      <c r="B11" s="26">
        <v>1076</v>
      </c>
      <c r="C11" s="1">
        <v>197509</v>
      </c>
      <c r="D11" s="1" t="s">
        <v>6434</v>
      </c>
      <c r="E11" s="1" t="s">
        <v>50</v>
      </c>
      <c r="F11" s="1">
        <v>20310</v>
      </c>
      <c r="G11" s="8">
        <v>6948.66</v>
      </c>
      <c r="H11" s="119"/>
      <c r="K11" s="119"/>
      <c r="L11" s="11"/>
      <c r="M11" s="12">
        <f>+(G11-I11)/(G11-I11+G28-I28)</f>
        <v>0.62338494221587448</v>
      </c>
      <c r="N11" s="106" t="s">
        <v>6826</v>
      </c>
      <c r="O11"/>
    </row>
    <row r="12" spans="1:18" x14ac:dyDescent="0.3">
      <c r="A12" s="102">
        <v>455005801200</v>
      </c>
      <c r="B12" s="26">
        <v>2017</v>
      </c>
      <c r="C12" s="1">
        <v>201712</v>
      </c>
      <c r="D12" s="1" t="s">
        <v>6434</v>
      </c>
      <c r="E12" s="1" t="s">
        <v>50</v>
      </c>
      <c r="F12" s="1">
        <v>20310</v>
      </c>
      <c r="G12" s="8">
        <v>293872.06</v>
      </c>
      <c r="H12" s="119"/>
      <c r="M12" s="12">
        <f>+G12/(G12+G29)</f>
        <v>0.62277669145881331</v>
      </c>
      <c r="N12" s="106"/>
      <c r="O12"/>
    </row>
    <row r="13" spans="1:18" x14ac:dyDescent="0.3">
      <c r="A13" s="102">
        <v>455005802000</v>
      </c>
      <c r="B13" s="26">
        <v>1076</v>
      </c>
      <c r="C13" s="1">
        <v>197509</v>
      </c>
      <c r="D13" s="1" t="s">
        <v>6434</v>
      </c>
      <c r="E13" s="1" t="s">
        <v>50</v>
      </c>
      <c r="F13" s="1">
        <v>20310</v>
      </c>
      <c r="G13" s="8">
        <v>535045.81000000006</v>
      </c>
      <c r="H13"/>
      <c r="M13" s="12">
        <f>+(G13+L13)/(G13+G30)</f>
        <v>0.62338834848983016</v>
      </c>
      <c r="N13"/>
      <c r="O13"/>
    </row>
    <row r="14" spans="1:18" x14ac:dyDescent="0.3">
      <c r="A14" s="102">
        <v>455005802000</v>
      </c>
      <c r="B14" s="26">
        <v>2014</v>
      </c>
      <c r="C14" s="26">
        <v>201406</v>
      </c>
      <c r="D14" s="110" t="s">
        <v>6434</v>
      </c>
      <c r="E14" s="26" t="s">
        <v>50</v>
      </c>
      <c r="F14" s="26">
        <v>20310</v>
      </c>
      <c r="G14" s="9">
        <v>18997.25</v>
      </c>
      <c r="H14" s="119"/>
      <c r="L14" s="11"/>
      <c r="M14" s="12">
        <f>+G14/(G14+G31)</f>
        <v>0.62339984550571936</v>
      </c>
      <c r="N14" s="106"/>
      <c r="O14" s="103"/>
      <c r="P14" s="103"/>
      <c r="Q14" s="103"/>
      <c r="R14" s="35"/>
    </row>
    <row r="15" spans="1:18" x14ac:dyDescent="0.3">
      <c r="A15" s="102">
        <v>455005802000</v>
      </c>
      <c r="B15" s="26">
        <v>2017</v>
      </c>
      <c r="C15" s="26">
        <v>201712</v>
      </c>
      <c r="D15" s="110" t="s">
        <v>6434</v>
      </c>
      <c r="E15" s="26" t="s">
        <v>50</v>
      </c>
      <c r="F15" s="26">
        <v>20310</v>
      </c>
      <c r="G15" s="9">
        <v>30800.720000000001</v>
      </c>
      <c r="H15" s="119" t="s">
        <v>6521</v>
      </c>
      <c r="K15" s="119" t="s">
        <v>6558</v>
      </c>
      <c r="L15" s="44">
        <f>R15</f>
        <v>4336.5298400000029</v>
      </c>
      <c r="M15" s="12">
        <f>(G15+L15)/(G15+G32)</f>
        <v>0.623</v>
      </c>
      <c r="N15" s="106" t="s">
        <v>6826</v>
      </c>
      <c r="O15" s="103">
        <f>G15+G32</f>
        <v>56400.08</v>
      </c>
      <c r="P15" s="103">
        <f>O15*0.623</f>
        <v>35137.249840000004</v>
      </c>
      <c r="Q15" s="103">
        <f>G15</f>
        <v>30800.720000000001</v>
      </c>
      <c r="R15" s="35">
        <f>P15-Q15</f>
        <v>4336.5298400000029</v>
      </c>
    </row>
    <row r="16" spans="1:18" x14ac:dyDescent="0.3">
      <c r="A16" s="102">
        <v>455005802400</v>
      </c>
      <c r="B16" s="26">
        <v>1076</v>
      </c>
      <c r="C16" s="26">
        <v>197509</v>
      </c>
      <c r="D16" s="110" t="s">
        <v>6434</v>
      </c>
      <c r="E16" s="26" t="s">
        <v>50</v>
      </c>
      <c r="F16" s="26">
        <v>20310</v>
      </c>
      <c r="G16" s="9">
        <v>78961.039999999994</v>
      </c>
      <c r="H16" s="119"/>
      <c r="L16" s="11"/>
      <c r="M16" s="12">
        <f>+G16/(G16+G33)</f>
        <v>0.62338207796973377</v>
      </c>
      <c r="N16" s="106"/>
      <c r="O16" s="103"/>
      <c r="P16" s="103"/>
      <c r="Q16" s="103"/>
      <c r="R16" s="35"/>
    </row>
    <row r="17" spans="1:18" x14ac:dyDescent="0.3">
      <c r="A17" s="102">
        <v>455005802400</v>
      </c>
      <c r="B17" s="26">
        <v>2006</v>
      </c>
      <c r="C17" s="26">
        <v>200610</v>
      </c>
      <c r="D17" s="110" t="s">
        <v>6434</v>
      </c>
      <c r="E17" s="26" t="s">
        <v>50</v>
      </c>
      <c r="F17" s="26">
        <v>20310</v>
      </c>
      <c r="G17" s="146">
        <v>135360.07</v>
      </c>
      <c r="H17" s="119"/>
      <c r="L17" s="11"/>
      <c r="M17" s="12">
        <f>+G17/(G17+G34)</f>
        <v>0.62338248654416062</v>
      </c>
      <c r="N17" s="106"/>
      <c r="O17" s="103"/>
      <c r="P17" s="103"/>
      <c r="Q17" s="103"/>
      <c r="R17" s="35"/>
    </row>
    <row r="18" spans="1:18" s="94" customFormat="1" x14ac:dyDescent="0.3">
      <c r="A18"/>
      <c r="B18"/>
      <c r="C18"/>
      <c r="D18"/>
      <c r="E18"/>
      <c r="F18" s="17" t="s">
        <v>6527</v>
      </c>
      <c r="G18" s="25">
        <f>SUM(G7:G17)</f>
        <v>1237721.1200000001</v>
      </c>
      <c r="H18" s="127"/>
      <c r="I18" s="25"/>
      <c r="J18" s="25"/>
      <c r="K18" s="25"/>
      <c r="L18" s="8"/>
      <c r="M18" s="12"/>
      <c r="P18"/>
      <c r="Q18"/>
      <c r="R18"/>
    </row>
    <row r="19" spans="1:18" s="94" customFormat="1" x14ac:dyDescent="0.3">
      <c r="A19"/>
      <c r="B19"/>
      <c r="C19"/>
      <c r="D19"/>
      <c r="E19"/>
      <c r="F19" s="17" t="s">
        <v>6513</v>
      </c>
      <c r="G19" s="43">
        <f>+L22</f>
        <v>4336.5298400000029</v>
      </c>
      <c r="H19" s="119"/>
      <c r="I19" s="25"/>
      <c r="J19" s="25"/>
      <c r="K19" s="25"/>
      <c r="L19" s="8"/>
      <c r="M19" s="12"/>
      <c r="P19"/>
      <c r="Q19"/>
      <c r="R19"/>
    </row>
    <row r="20" spans="1:18" s="94" customFormat="1" x14ac:dyDescent="0.3">
      <c r="A20"/>
      <c r="B20"/>
      <c r="C20"/>
      <c r="D20"/>
      <c r="E20"/>
      <c r="F20" s="17" t="s">
        <v>6517</v>
      </c>
      <c r="G20" s="25">
        <f>+I22</f>
        <v>0</v>
      </c>
      <c r="H20" s="127"/>
      <c r="I20"/>
      <c r="J20"/>
      <c r="K20"/>
      <c r="L20" s="8"/>
      <c r="M20" s="12"/>
      <c r="P20"/>
      <c r="Q20"/>
      <c r="R20"/>
    </row>
    <row r="21" spans="1:18" s="94" customFormat="1" x14ac:dyDescent="0.3">
      <c r="A21"/>
      <c r="B21"/>
      <c r="C21"/>
      <c r="D21"/>
      <c r="E21"/>
      <c r="F21" s="17" t="s">
        <v>6528</v>
      </c>
      <c r="G21" s="34">
        <f>+J22</f>
        <v>0</v>
      </c>
      <c r="H21" s="128"/>
      <c r="I21"/>
      <c r="J21"/>
      <c r="K21"/>
      <c r="L21" s="8"/>
      <c r="M21" s="12"/>
      <c r="P21"/>
      <c r="Q21"/>
      <c r="R21"/>
    </row>
    <row r="22" spans="1:18" s="94" customFormat="1" x14ac:dyDescent="0.3">
      <c r="A22" s="23"/>
      <c r="B22"/>
      <c r="C22"/>
      <c r="D22"/>
      <c r="E22"/>
      <c r="F22"/>
      <c r="G22" s="41">
        <f>+G18-G20-G21+G19</f>
        <v>1242057.6498400001</v>
      </c>
      <c r="H22" s="129"/>
      <c r="I22" s="18">
        <f>SUM(I7:I13)</f>
        <v>0</v>
      </c>
      <c r="J22" s="18">
        <f>SUM(J7:J13)</f>
        <v>0</v>
      </c>
      <c r="K22" s="18"/>
      <c r="L22" s="86">
        <f>SUM(L7:L17)</f>
        <v>4336.5298400000029</v>
      </c>
      <c r="M22" s="21">
        <f>+G22/G41</f>
        <v>0.62323104297189336</v>
      </c>
      <c r="P22"/>
      <c r="Q22"/>
      <c r="R22"/>
    </row>
    <row r="23" spans="1:18" s="94" customFormat="1" x14ac:dyDescent="0.3">
      <c r="A23" s="23"/>
      <c r="B23"/>
      <c r="C23"/>
      <c r="D23"/>
      <c r="E23"/>
      <c r="F23"/>
      <c r="G23" s="22"/>
      <c r="H23" s="122"/>
      <c r="I23"/>
      <c r="J23"/>
      <c r="K23"/>
      <c r="L23" s="8"/>
      <c r="M23"/>
      <c r="P23"/>
      <c r="Q23"/>
      <c r="R23"/>
    </row>
    <row r="24" spans="1:18" s="94" customFormat="1" x14ac:dyDescent="0.3">
      <c r="A24" s="102">
        <v>555005800800</v>
      </c>
      <c r="B24" s="26">
        <v>1076</v>
      </c>
      <c r="C24" s="1">
        <v>197509</v>
      </c>
      <c r="D24" s="1" t="s">
        <v>6434</v>
      </c>
      <c r="E24" s="1" t="s">
        <v>50</v>
      </c>
      <c r="F24" s="1" t="s">
        <v>124</v>
      </c>
      <c r="G24" s="16">
        <v>9347</v>
      </c>
      <c r="H24" s="119"/>
      <c r="I24"/>
      <c r="J24" s="22"/>
      <c r="K24" s="22"/>
      <c r="L24" s="22"/>
      <c r="M24"/>
      <c r="P24"/>
      <c r="Q24"/>
      <c r="R24"/>
    </row>
    <row r="25" spans="1:18" s="94" customFormat="1" x14ac:dyDescent="0.3">
      <c r="A25" s="102">
        <v>555005800800</v>
      </c>
      <c r="B25" s="26">
        <v>1083</v>
      </c>
      <c r="C25" s="1">
        <v>198209</v>
      </c>
      <c r="D25" s="1" t="s">
        <v>6434</v>
      </c>
      <c r="E25" s="1" t="s">
        <v>50</v>
      </c>
      <c r="F25" s="1" t="s">
        <v>124</v>
      </c>
      <c r="G25" s="16">
        <v>36841</v>
      </c>
      <c r="H25" s="119"/>
      <c r="I25"/>
      <c r="J25" s="22"/>
      <c r="K25" s="22"/>
      <c r="L25" s="22"/>
      <c r="M25"/>
      <c r="P25"/>
      <c r="Q25"/>
      <c r="R25"/>
    </row>
    <row r="26" spans="1:18" s="94" customFormat="1" x14ac:dyDescent="0.3">
      <c r="A26" s="102">
        <v>555005800800</v>
      </c>
      <c r="B26" s="26">
        <v>1084</v>
      </c>
      <c r="C26" s="1">
        <v>198309</v>
      </c>
      <c r="D26" s="1" t="s">
        <v>6434</v>
      </c>
      <c r="E26" s="1" t="s">
        <v>50</v>
      </c>
      <c r="F26" s="1" t="s">
        <v>124</v>
      </c>
      <c r="G26" s="16">
        <v>13544</v>
      </c>
      <c r="H26" s="119"/>
      <c r="I26"/>
      <c r="J26" s="22"/>
      <c r="K26" s="22"/>
      <c r="L26" s="22"/>
      <c r="M26"/>
      <c r="P26"/>
      <c r="Q26"/>
      <c r="R26"/>
    </row>
    <row r="27" spans="1:18" s="94" customFormat="1" x14ac:dyDescent="0.3">
      <c r="A27" s="102">
        <v>555005801000</v>
      </c>
      <c r="B27" s="26">
        <v>1076</v>
      </c>
      <c r="C27" s="1">
        <v>197509</v>
      </c>
      <c r="D27" s="1" t="s">
        <v>6434</v>
      </c>
      <c r="E27" s="1" t="s">
        <v>50</v>
      </c>
      <c r="F27" s="1" t="s">
        <v>124</v>
      </c>
      <c r="G27" s="16">
        <v>23481</v>
      </c>
      <c r="H27" s="119"/>
      <c r="I27"/>
      <c r="J27" s="22"/>
      <c r="K27" s="22"/>
      <c r="L27" s="22"/>
      <c r="M27"/>
      <c r="P27"/>
      <c r="Q27"/>
      <c r="R27"/>
    </row>
    <row r="28" spans="1:18" s="94" customFormat="1" x14ac:dyDescent="0.3">
      <c r="A28" s="102">
        <v>555005801200</v>
      </c>
      <c r="B28" s="26">
        <v>1076</v>
      </c>
      <c r="C28" s="1">
        <v>197509</v>
      </c>
      <c r="D28" s="1" t="s">
        <v>6434</v>
      </c>
      <c r="E28" s="1" t="s">
        <v>50</v>
      </c>
      <c r="F28" s="1" t="s">
        <v>124</v>
      </c>
      <c r="G28" s="16">
        <v>4198</v>
      </c>
      <c r="H28" s="119"/>
      <c r="I28"/>
      <c r="J28" s="22"/>
      <c r="K28" s="119"/>
      <c r="L28" s="11"/>
      <c r="M28"/>
      <c r="N28" s="106"/>
      <c r="P28"/>
      <c r="Q28"/>
      <c r="R28"/>
    </row>
    <row r="29" spans="1:18" s="94" customFormat="1" x14ac:dyDescent="0.3">
      <c r="A29" s="102">
        <v>555005801200</v>
      </c>
      <c r="B29" s="26">
        <v>2017</v>
      </c>
      <c r="C29" s="1">
        <v>201712</v>
      </c>
      <c r="D29" s="1" t="s">
        <v>6434</v>
      </c>
      <c r="E29" s="1" t="s">
        <v>50</v>
      </c>
      <c r="F29" s="1" t="s">
        <v>124</v>
      </c>
      <c r="G29" s="16">
        <v>178001.83</v>
      </c>
      <c r="H29" s="119"/>
      <c r="I29"/>
      <c r="J29" s="22"/>
      <c r="K29" s="22"/>
      <c r="L29"/>
      <c r="M29"/>
      <c r="P29"/>
      <c r="Q29"/>
      <c r="R29"/>
    </row>
    <row r="30" spans="1:18" s="94" customFormat="1" x14ac:dyDescent="0.3">
      <c r="A30" s="102">
        <v>555005802000</v>
      </c>
      <c r="B30" s="26">
        <v>1076</v>
      </c>
      <c r="C30" s="1">
        <v>197509</v>
      </c>
      <c r="D30" s="1" t="s">
        <v>6434</v>
      </c>
      <c r="E30" s="1" t="s">
        <v>50</v>
      </c>
      <c r="F30" s="1" t="s">
        <v>124</v>
      </c>
      <c r="G30" s="16">
        <v>323240.7</v>
      </c>
      <c r="I30"/>
      <c r="J30" s="22"/>
      <c r="K30" s="22"/>
      <c r="L30"/>
      <c r="M30"/>
      <c r="P30"/>
      <c r="Q30"/>
      <c r="R30"/>
    </row>
    <row r="31" spans="1:18" s="94" customFormat="1" x14ac:dyDescent="0.3">
      <c r="A31" s="102">
        <v>555005802000</v>
      </c>
      <c r="B31" s="26">
        <v>2014</v>
      </c>
      <c r="C31" s="26">
        <v>201406</v>
      </c>
      <c r="D31" s="110" t="s">
        <v>6434</v>
      </c>
      <c r="E31" s="26" t="s">
        <v>50</v>
      </c>
      <c r="F31" s="26" t="s">
        <v>124</v>
      </c>
      <c r="G31" s="166">
        <v>11476.37</v>
      </c>
      <c r="H31" s="119"/>
      <c r="I31"/>
      <c r="J31" s="22"/>
      <c r="K31" s="22"/>
      <c r="L31" s="11"/>
      <c r="M31"/>
      <c r="N31" s="106"/>
      <c r="P31"/>
      <c r="Q31"/>
      <c r="R31"/>
    </row>
    <row r="32" spans="1:18" s="94" customFormat="1" x14ac:dyDescent="0.3">
      <c r="A32" s="102">
        <v>555005802000</v>
      </c>
      <c r="B32" s="26">
        <v>2017</v>
      </c>
      <c r="C32" s="26">
        <v>201712</v>
      </c>
      <c r="D32" s="110" t="s">
        <v>6434</v>
      </c>
      <c r="E32" s="26" t="s">
        <v>50</v>
      </c>
      <c r="F32" s="26" t="s">
        <v>124</v>
      </c>
      <c r="G32" s="166">
        <v>25599.360000000001</v>
      </c>
      <c r="H32" s="119" t="s">
        <v>6575</v>
      </c>
      <c r="I32"/>
      <c r="J32" s="22"/>
      <c r="K32" s="119" t="s">
        <v>6558</v>
      </c>
      <c r="L32" s="44">
        <f>-L15</f>
        <v>-4336.5298400000029</v>
      </c>
      <c r="M32"/>
      <c r="N32" s="106" t="s">
        <v>6826</v>
      </c>
      <c r="P32"/>
      <c r="Q32"/>
      <c r="R32"/>
    </row>
    <row r="33" spans="1:18" s="94" customFormat="1" x14ac:dyDescent="0.3">
      <c r="A33" s="102">
        <v>555005802400</v>
      </c>
      <c r="B33" s="26">
        <v>1076</v>
      </c>
      <c r="C33" s="26">
        <v>197509</v>
      </c>
      <c r="D33" s="110" t="s">
        <v>6434</v>
      </c>
      <c r="E33" s="26" t="s">
        <v>50</v>
      </c>
      <c r="F33" s="26" t="s">
        <v>124</v>
      </c>
      <c r="G33" s="166">
        <v>47704.52</v>
      </c>
      <c r="H33" s="119"/>
      <c r="I33"/>
      <c r="J33" s="22"/>
      <c r="K33" s="22"/>
      <c r="L33" s="22"/>
      <c r="M33"/>
      <c r="N33" s="106"/>
      <c r="P33"/>
      <c r="Q33"/>
      <c r="R33"/>
    </row>
    <row r="34" spans="1:18" s="94" customFormat="1" x14ac:dyDescent="0.3">
      <c r="A34" s="102">
        <v>555005802400</v>
      </c>
      <c r="B34" s="26">
        <v>2006</v>
      </c>
      <c r="C34" s="26">
        <v>200610</v>
      </c>
      <c r="D34" s="110" t="s">
        <v>6434</v>
      </c>
      <c r="E34" s="26" t="s">
        <v>50</v>
      </c>
      <c r="F34" s="26" t="s">
        <v>124</v>
      </c>
      <c r="G34" s="71">
        <v>81778</v>
      </c>
      <c r="H34" s="119"/>
      <c r="I34"/>
      <c r="J34" s="22"/>
      <c r="K34" s="22"/>
      <c r="L34" s="22"/>
      <c r="M34"/>
      <c r="N34" s="106"/>
      <c r="P34"/>
      <c r="Q34"/>
      <c r="R34"/>
    </row>
    <row r="35" spans="1:18" s="94" customFormat="1" x14ac:dyDescent="0.3">
      <c r="A35"/>
      <c r="B35"/>
      <c r="C35"/>
      <c r="D35"/>
      <c r="E35"/>
      <c r="F35" s="17" t="s">
        <v>6530</v>
      </c>
      <c r="G35" s="34">
        <f>SUM(G24:G34)</f>
        <v>755211.78</v>
      </c>
      <c r="H35" s="128"/>
      <c r="I35" s="33"/>
      <c r="J35" s="33"/>
      <c r="K35" s="33"/>
      <c r="L35" s="9"/>
      <c r="M35" s="24"/>
      <c r="P35"/>
      <c r="Q35"/>
      <c r="R35"/>
    </row>
    <row r="36" spans="1:18" s="94" customFormat="1" x14ac:dyDescent="0.3">
      <c r="A36"/>
      <c r="B36"/>
      <c r="C36"/>
      <c r="D36"/>
      <c r="E36"/>
      <c r="F36" s="17" t="s">
        <v>6513</v>
      </c>
      <c r="G36" s="43">
        <f>+L39</f>
        <v>-4336.5298400000029</v>
      </c>
      <c r="H36" s="119"/>
      <c r="I36" s="33"/>
      <c r="J36" s="33"/>
      <c r="K36" s="33"/>
      <c r="L36" s="9"/>
      <c r="M36" s="24"/>
      <c r="P36"/>
      <c r="Q36"/>
      <c r="R36"/>
    </row>
    <row r="37" spans="1:18" s="94" customFormat="1" x14ac:dyDescent="0.3">
      <c r="A37"/>
      <c r="B37"/>
      <c r="C37"/>
      <c r="D37"/>
      <c r="E37"/>
      <c r="F37" s="17" t="s">
        <v>6517</v>
      </c>
      <c r="G37" s="33">
        <f>I39</f>
        <v>0</v>
      </c>
      <c r="H37" s="128"/>
      <c r="I37" s="33"/>
      <c r="J37" s="33"/>
      <c r="K37" s="33"/>
      <c r="L37" s="9"/>
      <c r="M37" s="24"/>
      <c r="P37"/>
      <c r="Q37"/>
      <c r="R37"/>
    </row>
    <row r="38" spans="1:18" s="94" customFormat="1" x14ac:dyDescent="0.3">
      <c r="A38"/>
      <c r="B38"/>
      <c r="C38"/>
      <c r="D38"/>
      <c r="E38"/>
      <c r="F38" s="17" t="s">
        <v>6528</v>
      </c>
      <c r="G38" s="34"/>
      <c r="H38" s="128"/>
      <c r="I38"/>
      <c r="J38"/>
      <c r="K38"/>
      <c r="L38" s="8"/>
      <c r="M38" s="24"/>
      <c r="P38"/>
      <c r="Q38"/>
      <c r="R38"/>
    </row>
    <row r="39" spans="1:18" s="94" customFormat="1" x14ac:dyDescent="0.3">
      <c r="A39"/>
      <c r="B39"/>
      <c r="C39"/>
      <c r="D39"/>
      <c r="E39"/>
      <c r="F39"/>
      <c r="G39" s="40">
        <f>+G35-G38-G37+G36</f>
        <v>750875.25016000005</v>
      </c>
      <c r="H39" s="131"/>
      <c r="I39" s="18">
        <f>SUM(I24:I30)</f>
        <v>0</v>
      </c>
      <c r="J39" s="18">
        <f>SUM(J24:J30)</f>
        <v>0</v>
      </c>
      <c r="K39" s="18"/>
      <c r="L39" s="86">
        <f>SUM(L24:L34)</f>
        <v>-4336.5298400000029</v>
      </c>
      <c r="M39" s="21">
        <f>+G39/G41</f>
        <v>0.37676895702810664</v>
      </c>
      <c r="P39"/>
      <c r="Q39"/>
      <c r="R39"/>
    </row>
    <row r="40" spans="1:18" s="94" customFormat="1" x14ac:dyDescent="0.3">
      <c r="A40"/>
      <c r="B40"/>
      <c r="C40"/>
      <c r="D40"/>
      <c r="E40"/>
      <c r="F40"/>
      <c r="G40"/>
      <c r="H40" s="121"/>
      <c r="I40"/>
      <c r="J40"/>
      <c r="K40"/>
      <c r="L40" s="8"/>
      <c r="M40"/>
      <c r="P40"/>
      <c r="Q40"/>
      <c r="R40"/>
    </row>
    <row r="41" spans="1:18" s="94" customFormat="1" ht="15" thickBot="1" x14ac:dyDescent="0.35">
      <c r="A41"/>
      <c r="B41"/>
      <c r="C41"/>
      <c r="D41"/>
      <c r="E41"/>
      <c r="F41"/>
      <c r="G41" s="39">
        <f>+G22+G39</f>
        <v>1992932.9000000001</v>
      </c>
      <c r="H41" s="124"/>
      <c r="I41" s="39">
        <f>+I39+I22</f>
        <v>0</v>
      </c>
      <c r="J41" s="39">
        <f>+J39+J22</f>
        <v>0</v>
      </c>
      <c r="K41" s="39"/>
      <c r="L41" s="85">
        <f>+L39+L22</f>
        <v>0</v>
      </c>
      <c r="M41"/>
      <c r="P41"/>
      <c r="Q41"/>
      <c r="R41"/>
    </row>
    <row r="42" spans="1:18" s="94" customFormat="1" ht="15" thickTop="1" x14ac:dyDescent="0.3">
      <c r="A42" s="106" t="s">
        <v>6576</v>
      </c>
      <c r="B42"/>
      <c r="C42"/>
      <c r="D42"/>
      <c r="E42"/>
      <c r="F42"/>
      <c r="G42"/>
      <c r="H42" s="121"/>
      <c r="I42"/>
      <c r="J42"/>
      <c r="K42"/>
      <c r="L42"/>
      <c r="M42"/>
      <c r="P42"/>
      <c r="Q42"/>
      <c r="R42"/>
    </row>
    <row r="43" spans="1:18" s="94" customFormat="1" x14ac:dyDescent="0.3">
      <c r="A43" s="106"/>
      <c r="B43"/>
      <c r="C43"/>
      <c r="D43"/>
      <c r="E43"/>
      <c r="F43"/>
      <c r="G43"/>
      <c r="H43" s="121"/>
      <c r="I43"/>
      <c r="J43"/>
      <c r="K43"/>
      <c r="L43"/>
      <c r="M43"/>
      <c r="P43"/>
      <c r="Q43"/>
      <c r="R43"/>
    </row>
    <row r="44" spans="1:18" s="94" customFormat="1" x14ac:dyDescent="0.3">
      <c r="A44" s="45"/>
      <c r="B44"/>
      <c r="C44"/>
      <c r="D44"/>
      <c r="E44"/>
      <c r="F44"/>
      <c r="G44"/>
      <c r="H44" s="121"/>
      <c r="I44"/>
      <c r="J44"/>
      <c r="K44"/>
      <c r="L44"/>
      <c r="M44"/>
      <c r="P44"/>
      <c r="Q44"/>
      <c r="R44"/>
    </row>
    <row r="47" spans="1:18" s="94" customFormat="1" x14ac:dyDescent="0.3">
      <c r="A47" s="11"/>
      <c r="B47"/>
      <c r="C47"/>
      <c r="D47"/>
      <c r="E47"/>
      <c r="F47"/>
      <c r="G47"/>
      <c r="H47" s="121"/>
      <c r="I47"/>
      <c r="J47"/>
      <c r="K47"/>
      <c r="L47"/>
      <c r="M47"/>
      <c r="P47"/>
      <c r="Q47"/>
      <c r="R47"/>
    </row>
    <row r="52" spans="1:1" x14ac:dyDescent="0.3">
      <c r="A52" s="23"/>
    </row>
  </sheetData>
  <printOptions horizontalCentered="1"/>
  <pageMargins left="0.70866141732283505" right="0.70866141732283505" top="0.74803149606299202" bottom="0.74803149606299202" header="0.31496062992126" footer="0.31496062992126"/>
  <pageSetup scale="65" orientation="landscape" r:id="rId1"/>
  <headerFooter>
    <oddFooter>&amp;L&amp;9&amp;Z&amp;F\&amp;A</oddFooter>
  </headerFooter>
  <rowBreaks count="1" manualBreakCount="1">
    <brk id="2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R58"/>
  <sheetViews>
    <sheetView zoomScale="80" zoomScaleNormal="80" workbookViewId="0">
      <selection activeCell="M15" sqref="M15"/>
    </sheetView>
  </sheetViews>
  <sheetFormatPr defaultColWidth="8.88671875" defaultRowHeight="14.4" x14ac:dyDescent="0.3"/>
  <cols>
    <col min="1" max="1" width="19.44140625" customWidth="1"/>
    <col min="2" max="2" width="7.88671875" customWidth="1"/>
    <col min="6" max="6" width="10.88671875" customWidth="1"/>
    <col min="7" max="7" width="13.88671875" bestFit="1" customWidth="1"/>
    <col min="8" max="8" width="3.109375" style="121" customWidth="1"/>
    <col min="9" max="9" width="9.6640625" bestFit="1" customWidth="1"/>
    <col min="10" max="10" width="9" bestFit="1" customWidth="1"/>
    <col min="11" max="11" width="3.44140625" customWidth="1"/>
    <col min="12" max="12" width="13" bestFit="1" customWidth="1"/>
    <col min="13" max="13" width="12.33203125" bestFit="1" customWidth="1"/>
    <col min="14" max="14" width="6.5546875" bestFit="1" customWidth="1"/>
    <col min="15" max="15" width="13.109375" customWidth="1"/>
    <col min="16" max="16" width="14.6640625" bestFit="1" customWidth="1"/>
    <col min="17" max="17" width="12.109375" bestFit="1" customWidth="1"/>
    <col min="18" max="18" width="13" bestFit="1" customWidth="1"/>
  </cols>
  <sheetData>
    <row r="1" spans="1:18" ht="15.6" x14ac:dyDescent="0.3">
      <c r="A1" s="27" t="s">
        <v>6827</v>
      </c>
      <c r="D1" s="28"/>
      <c r="E1" t="s">
        <v>6507</v>
      </c>
    </row>
    <row r="2" spans="1:18" ht="15.6" x14ac:dyDescent="0.3">
      <c r="A2" s="27" t="s">
        <v>6828</v>
      </c>
      <c r="D2" s="29"/>
      <c r="E2" t="s">
        <v>6509</v>
      </c>
    </row>
    <row r="3" spans="1:18" x14ac:dyDescent="0.3">
      <c r="D3" s="31"/>
      <c r="E3" t="s">
        <v>6510</v>
      </c>
      <c r="M3" s="25"/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6829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t="s">
        <v>6517</v>
      </c>
      <c r="J6" s="14" t="s">
        <v>6428</v>
      </c>
      <c r="K6" s="14"/>
      <c r="L6" s="14" t="s">
        <v>6513</v>
      </c>
      <c r="M6" s="25" t="s">
        <v>6518</v>
      </c>
      <c r="O6" s="117" t="s">
        <v>6523</v>
      </c>
      <c r="P6" s="118" t="s">
        <v>6830</v>
      </c>
      <c r="Q6" s="118" t="s">
        <v>6525</v>
      </c>
      <c r="R6" s="118" t="s">
        <v>6526</v>
      </c>
    </row>
    <row r="7" spans="1:18" x14ac:dyDescent="0.3">
      <c r="A7" s="102">
        <v>456006200008</v>
      </c>
      <c r="B7" s="26">
        <v>150</v>
      </c>
      <c r="C7" s="1">
        <v>199009</v>
      </c>
      <c r="D7" s="1" t="s">
        <v>6434</v>
      </c>
      <c r="E7" s="1" t="s">
        <v>53</v>
      </c>
      <c r="F7" s="1">
        <v>20310</v>
      </c>
      <c r="G7" s="22">
        <v>42552.12</v>
      </c>
      <c r="H7" s="122"/>
      <c r="J7" s="14"/>
      <c r="K7" s="14"/>
      <c r="L7" s="14"/>
      <c r="M7" s="12">
        <f t="shared" ref="M7:M16" si="0">+G7/(G7+G31)</f>
        <v>0.80138656509872663</v>
      </c>
    </row>
    <row r="8" spans="1:18" x14ac:dyDescent="0.3">
      <c r="A8" s="102">
        <v>456006200008</v>
      </c>
      <c r="B8" s="26">
        <v>190</v>
      </c>
      <c r="C8" s="1">
        <v>199009</v>
      </c>
      <c r="D8" s="1" t="s">
        <v>6434</v>
      </c>
      <c r="E8" s="1" t="s">
        <v>53</v>
      </c>
      <c r="F8" s="1">
        <v>20310</v>
      </c>
      <c r="G8" s="22">
        <v>79557.919999999998</v>
      </c>
      <c r="H8" s="122"/>
      <c r="J8" s="14"/>
      <c r="K8" s="14"/>
      <c r="L8" s="14"/>
      <c r="M8" s="12">
        <f t="shared" si="0"/>
        <v>0.80138184566811366</v>
      </c>
    </row>
    <row r="9" spans="1:18" x14ac:dyDescent="0.3">
      <c r="A9" s="102">
        <v>456006200008</v>
      </c>
      <c r="B9" s="26">
        <v>240</v>
      </c>
      <c r="C9" s="1">
        <v>199009</v>
      </c>
      <c r="D9" s="1" t="s">
        <v>6434</v>
      </c>
      <c r="E9" s="1" t="s">
        <v>53</v>
      </c>
      <c r="F9" s="1">
        <v>20310</v>
      </c>
      <c r="G9" s="22">
        <v>16495.740000000002</v>
      </c>
      <c r="H9" s="122"/>
      <c r="J9" s="14"/>
      <c r="K9" s="14"/>
      <c r="L9" s="14"/>
      <c r="M9" s="12">
        <f t="shared" si="0"/>
        <v>0.80139663637414782</v>
      </c>
    </row>
    <row r="10" spans="1:18" x14ac:dyDescent="0.3">
      <c r="A10" s="102">
        <v>456006200008</v>
      </c>
      <c r="B10" s="26">
        <v>615</v>
      </c>
      <c r="C10" s="1">
        <v>199009</v>
      </c>
      <c r="D10" s="1" t="s">
        <v>6434</v>
      </c>
      <c r="E10" s="1" t="s">
        <v>53</v>
      </c>
      <c r="F10" s="1">
        <v>20310</v>
      </c>
      <c r="G10" s="22">
        <v>863421.78</v>
      </c>
      <c r="H10" s="122"/>
      <c r="J10" s="14"/>
      <c r="K10" s="14"/>
      <c r="L10" s="14"/>
      <c r="M10" s="12">
        <f t="shared" si="0"/>
        <v>0.80139999953034724</v>
      </c>
    </row>
    <row r="11" spans="1:18" x14ac:dyDescent="0.3">
      <c r="A11" s="102">
        <v>456006200008</v>
      </c>
      <c r="B11" s="26">
        <v>720</v>
      </c>
      <c r="C11" s="1">
        <v>199009</v>
      </c>
      <c r="D11" s="1" t="s">
        <v>6434</v>
      </c>
      <c r="E11" s="1" t="s">
        <v>53</v>
      </c>
      <c r="F11" s="1">
        <v>20310</v>
      </c>
      <c r="G11" s="22">
        <v>11827.7</v>
      </c>
      <c r="H11" s="122"/>
      <c r="J11" s="14"/>
      <c r="K11" s="14"/>
      <c r="L11" s="14"/>
      <c r="M11" s="12">
        <f t="shared" si="0"/>
        <v>0.80135097596834626</v>
      </c>
    </row>
    <row r="12" spans="1:18" x14ac:dyDescent="0.3">
      <c r="A12" s="102">
        <v>456006200008</v>
      </c>
      <c r="B12" s="26">
        <v>82</v>
      </c>
      <c r="C12" s="1">
        <v>199009</v>
      </c>
      <c r="D12" s="1" t="s">
        <v>6434</v>
      </c>
      <c r="E12" s="1" t="s">
        <v>53</v>
      </c>
      <c r="F12" s="1">
        <v>20310</v>
      </c>
      <c r="G12" s="22">
        <v>82230.539999999994</v>
      </c>
      <c r="H12" s="122"/>
      <c r="J12" s="14"/>
      <c r="K12" s="14"/>
      <c r="L12" s="14"/>
      <c r="M12" s="12">
        <f t="shared" si="0"/>
        <v>0.80138492595400046</v>
      </c>
    </row>
    <row r="13" spans="1:18" x14ac:dyDescent="0.3">
      <c r="A13" s="102">
        <v>456006200008</v>
      </c>
      <c r="B13" s="26">
        <v>84</v>
      </c>
      <c r="C13" s="1">
        <v>199009</v>
      </c>
      <c r="D13" s="1" t="s">
        <v>6434</v>
      </c>
      <c r="E13" s="1" t="s">
        <v>53</v>
      </c>
      <c r="F13" s="1">
        <v>20310</v>
      </c>
      <c r="G13" s="22">
        <v>20557.63</v>
      </c>
      <c r="H13" s="122"/>
      <c r="J13" s="14"/>
      <c r="K13" s="14"/>
      <c r="L13" s="14"/>
      <c r="M13" s="12">
        <f t="shared" si="0"/>
        <v>0.80138488724158108</v>
      </c>
    </row>
    <row r="14" spans="1:18" x14ac:dyDescent="0.3">
      <c r="A14" s="102">
        <v>456006200009</v>
      </c>
      <c r="B14" s="26">
        <v>150</v>
      </c>
      <c r="C14" s="1">
        <v>199009</v>
      </c>
      <c r="D14" s="1" t="s">
        <v>6434</v>
      </c>
      <c r="E14" s="1" t="s">
        <v>53</v>
      </c>
      <c r="F14" s="1">
        <v>20310</v>
      </c>
      <c r="G14" s="22">
        <v>543651.34</v>
      </c>
      <c r="H14" s="122"/>
      <c r="J14" s="14"/>
      <c r="K14" s="14"/>
      <c r="L14" s="14"/>
      <c r="M14" s="12">
        <f t="shared" si="0"/>
        <v>0.8013818964995979</v>
      </c>
    </row>
    <row r="15" spans="1:18" x14ac:dyDescent="0.3">
      <c r="A15" s="102">
        <v>456006200009</v>
      </c>
      <c r="B15" s="26">
        <v>190</v>
      </c>
      <c r="C15" s="1">
        <v>199009</v>
      </c>
      <c r="D15" s="1" t="s">
        <v>6434</v>
      </c>
      <c r="E15" s="1" t="s">
        <v>53</v>
      </c>
      <c r="F15" s="1">
        <v>20310</v>
      </c>
      <c r="G15" s="22">
        <v>90368.59</v>
      </c>
      <c r="H15" s="122"/>
      <c r="J15" s="14"/>
      <c r="K15" s="14"/>
      <c r="L15" s="14"/>
      <c r="M15" s="12">
        <f t="shared" si="0"/>
        <v>0.80138444715271739</v>
      </c>
    </row>
    <row r="16" spans="1:18" x14ac:dyDescent="0.3">
      <c r="A16" s="102">
        <v>456006200009</v>
      </c>
      <c r="B16" s="26">
        <v>240</v>
      </c>
      <c r="C16" s="1">
        <v>199009</v>
      </c>
      <c r="D16" s="1" t="s">
        <v>6434</v>
      </c>
      <c r="E16" s="1" t="s">
        <v>53</v>
      </c>
      <c r="F16" s="1">
        <v>20310</v>
      </c>
      <c r="G16" s="22">
        <v>16495.740000000002</v>
      </c>
      <c r="H16" s="122"/>
      <c r="J16" s="14"/>
      <c r="K16" s="14"/>
      <c r="L16" s="14"/>
      <c r="M16" s="12">
        <f t="shared" si="0"/>
        <v>0.80139663637414782</v>
      </c>
    </row>
    <row r="17" spans="1:18" x14ac:dyDescent="0.3">
      <c r="A17" s="102">
        <v>456006200009</v>
      </c>
      <c r="B17" s="26">
        <v>615</v>
      </c>
      <c r="C17" s="1">
        <v>199009</v>
      </c>
      <c r="D17" s="1" t="s">
        <v>6434</v>
      </c>
      <c r="E17" s="1" t="s">
        <v>53</v>
      </c>
      <c r="F17" s="1">
        <v>20310</v>
      </c>
      <c r="G17" s="22">
        <v>707271.36</v>
      </c>
      <c r="H17" s="122" t="s">
        <v>6521</v>
      </c>
      <c r="J17" s="14"/>
      <c r="K17" s="122" t="s">
        <v>6558</v>
      </c>
      <c r="L17" s="148">
        <f>R17</f>
        <v>-112783.77824999997</v>
      </c>
      <c r="M17" s="12">
        <f>(G17+L17)/(G17+G41)</f>
        <v>0.80100000000000005</v>
      </c>
      <c r="N17" s="106" t="s">
        <v>6529</v>
      </c>
      <c r="O17" s="103">
        <f>G17+G41</f>
        <v>742181.75</v>
      </c>
      <c r="P17" s="103">
        <f>O17*0.801</f>
        <v>594487.58175000001</v>
      </c>
      <c r="Q17" s="103">
        <f>G17</f>
        <v>707271.36</v>
      </c>
      <c r="R17" s="35">
        <f>P17-Q17</f>
        <v>-112783.77824999997</v>
      </c>
    </row>
    <row r="18" spans="1:18" x14ac:dyDescent="0.3">
      <c r="A18" s="102">
        <v>456006200009</v>
      </c>
      <c r="B18" s="26">
        <v>720</v>
      </c>
      <c r="C18" s="1">
        <v>199009</v>
      </c>
      <c r="D18" s="1" t="s">
        <v>6434</v>
      </c>
      <c r="E18" s="1" t="s">
        <v>53</v>
      </c>
      <c r="F18" s="1">
        <v>20310</v>
      </c>
      <c r="G18" s="22">
        <v>11827.7</v>
      </c>
      <c r="H18" s="122"/>
      <c r="J18" s="14"/>
      <c r="K18" s="14"/>
      <c r="L18" s="14"/>
      <c r="M18" s="12">
        <f>+G18/(G18+G42)</f>
        <v>0.80135097596834626</v>
      </c>
    </row>
    <row r="19" spans="1:18" x14ac:dyDescent="0.3">
      <c r="A19" s="102">
        <v>456006200009</v>
      </c>
      <c r="B19" s="26">
        <v>780</v>
      </c>
      <c r="C19" s="1">
        <v>199009</v>
      </c>
      <c r="D19" s="1" t="s">
        <v>6434</v>
      </c>
      <c r="E19" s="1" t="s">
        <v>53</v>
      </c>
      <c r="F19" s="1">
        <v>20310</v>
      </c>
      <c r="G19" s="22">
        <v>2649.6</v>
      </c>
      <c r="H19" s="122"/>
      <c r="J19" s="14"/>
      <c r="K19" s="14"/>
      <c r="L19" s="14"/>
      <c r="M19" s="12">
        <f>+G19/(G19+G43)</f>
        <v>0.80139857601732489</v>
      </c>
    </row>
    <row r="20" spans="1:18" x14ac:dyDescent="0.3">
      <c r="A20" s="102">
        <v>456006200009</v>
      </c>
      <c r="B20" s="26">
        <v>82</v>
      </c>
      <c r="C20" s="1">
        <v>199009</v>
      </c>
      <c r="D20" s="1" t="s">
        <v>6434</v>
      </c>
      <c r="E20" s="1" t="s">
        <v>53</v>
      </c>
      <c r="F20" s="1">
        <v>20310</v>
      </c>
      <c r="G20" s="22">
        <v>20557.64</v>
      </c>
      <c r="H20" s="122"/>
      <c r="J20" s="14"/>
      <c r="K20" s="14"/>
      <c r="L20" s="14"/>
      <c r="M20" s="12">
        <f>+G20/(G20+G44)</f>
        <v>0.80138496466640474</v>
      </c>
    </row>
    <row r="21" spans="1:18" x14ac:dyDescent="0.3">
      <c r="A21" s="102">
        <v>456006200009</v>
      </c>
      <c r="B21" s="26">
        <v>84</v>
      </c>
      <c r="C21" s="1">
        <v>199009</v>
      </c>
      <c r="D21" s="1" t="s">
        <v>6434</v>
      </c>
      <c r="E21" s="1" t="s">
        <v>53</v>
      </c>
      <c r="F21" s="1">
        <v>20310</v>
      </c>
      <c r="G21" s="22">
        <v>168889.57</v>
      </c>
      <c r="H21" s="122"/>
      <c r="J21" s="14"/>
      <c r="K21" s="14"/>
      <c r="L21" s="14"/>
      <c r="M21" s="12">
        <f>+G21/(G21+G45)</f>
        <v>0.80138323777588516</v>
      </c>
      <c r="N21" s="106"/>
    </row>
    <row r="22" spans="1:18" x14ac:dyDescent="0.3">
      <c r="A22" s="102">
        <v>456006200118</v>
      </c>
      <c r="B22" s="26">
        <v>210</v>
      </c>
      <c r="C22" s="1">
        <v>201212</v>
      </c>
      <c r="D22" s="1" t="s">
        <v>6434</v>
      </c>
      <c r="E22" s="1" t="s">
        <v>53</v>
      </c>
      <c r="F22" s="1">
        <v>20310</v>
      </c>
      <c r="G22" s="22">
        <v>23553.16</v>
      </c>
      <c r="H22" s="122"/>
      <c r="J22" s="14"/>
      <c r="K22" s="14"/>
      <c r="L22" s="14"/>
      <c r="M22" s="12">
        <f>+G22/(G22+G46)</f>
        <v>0.8013999309969847</v>
      </c>
      <c r="N22" s="106"/>
    </row>
    <row r="23" spans="1:18" x14ac:dyDescent="0.3">
      <c r="A23" s="102">
        <v>456006200119</v>
      </c>
      <c r="B23" s="26">
        <v>210</v>
      </c>
      <c r="C23" s="1">
        <v>201212</v>
      </c>
      <c r="D23" s="1" t="s">
        <v>6434</v>
      </c>
      <c r="E23" s="1" t="s">
        <v>53</v>
      </c>
      <c r="F23" s="1">
        <v>20310</v>
      </c>
      <c r="G23" s="8">
        <v>262364.34000000003</v>
      </c>
      <c r="H23" s="122"/>
      <c r="J23" s="14"/>
      <c r="K23" s="14"/>
      <c r="M23" s="12">
        <f>+(G23+L23)/(G23+G47)</f>
        <v>0.80139998926637834</v>
      </c>
    </row>
    <row r="24" spans="1:18" x14ac:dyDescent="0.3">
      <c r="A24" s="102">
        <v>456006200197</v>
      </c>
      <c r="B24" s="26">
        <v>175</v>
      </c>
      <c r="C24" s="172">
        <v>201812</v>
      </c>
      <c r="D24" s="110" t="s">
        <v>6434</v>
      </c>
      <c r="E24" s="26" t="s">
        <v>53</v>
      </c>
      <c r="F24" s="26">
        <v>20310</v>
      </c>
      <c r="G24" s="146">
        <v>749721.27</v>
      </c>
      <c r="H24" s="122"/>
      <c r="J24" s="14"/>
      <c r="K24" s="122"/>
      <c r="L24" s="177"/>
      <c r="M24" s="12">
        <f>+(G24+L24)/(G24+G48)</f>
        <v>0.80100123275047586</v>
      </c>
      <c r="O24" s="103"/>
      <c r="P24" s="103"/>
      <c r="Q24" s="103"/>
      <c r="R24" s="35"/>
    </row>
    <row r="25" spans="1:18" x14ac:dyDescent="0.3">
      <c r="B25" s="1"/>
      <c r="F25" s="26" t="s">
        <v>6527</v>
      </c>
      <c r="G25" s="8">
        <f>SUM(G7:G24)</f>
        <v>3713993.74</v>
      </c>
      <c r="H25" s="119"/>
      <c r="I25" s="8"/>
      <c r="J25" s="8"/>
      <c r="K25" s="8"/>
      <c r="L25" s="8"/>
      <c r="M25" s="13"/>
      <c r="N25" s="12"/>
    </row>
    <row r="26" spans="1:18" x14ac:dyDescent="0.3">
      <c r="B26" s="1"/>
      <c r="F26" s="17" t="s">
        <v>6513</v>
      </c>
      <c r="G26" s="43">
        <f>L29</f>
        <v>-112783.77824999997</v>
      </c>
      <c r="H26" s="119"/>
      <c r="I26" s="8"/>
      <c r="J26" s="8"/>
      <c r="K26" s="8"/>
      <c r="L26" s="8"/>
      <c r="M26" s="13"/>
      <c r="N26" s="12"/>
    </row>
    <row r="27" spans="1:18" x14ac:dyDescent="0.3">
      <c r="B27" s="1"/>
      <c r="F27" s="17" t="s">
        <v>6803</v>
      </c>
      <c r="G27" s="8">
        <v>0</v>
      </c>
      <c r="H27" s="119"/>
      <c r="I27" s="8"/>
      <c r="J27" s="8"/>
      <c r="K27" s="8"/>
      <c r="L27" s="8"/>
      <c r="M27" s="13"/>
      <c r="N27" s="12"/>
    </row>
    <row r="28" spans="1:18" x14ac:dyDescent="0.3">
      <c r="B28" s="1"/>
      <c r="F28" s="17" t="s">
        <v>6528</v>
      </c>
      <c r="G28" s="8"/>
      <c r="H28" s="119"/>
      <c r="I28" s="8"/>
      <c r="J28" s="8"/>
      <c r="K28" s="8"/>
      <c r="L28" s="8"/>
      <c r="M28" s="13"/>
      <c r="N28" s="13"/>
    </row>
    <row r="29" spans="1:18" x14ac:dyDescent="0.3">
      <c r="B29" s="1"/>
      <c r="F29" s="17"/>
      <c r="G29" s="18">
        <f>+G25-G28-G27+G26</f>
        <v>3601209.9617500002</v>
      </c>
      <c r="H29" s="123"/>
      <c r="I29" s="18">
        <f t="shared" ref="I29:J29" si="1">+I25-I28-I27+I26</f>
        <v>0</v>
      </c>
      <c r="J29" s="18">
        <f t="shared" si="1"/>
        <v>0</v>
      </c>
      <c r="K29" s="18"/>
      <c r="L29" s="18">
        <f>SUM(L7:L24)</f>
        <v>-112783.77824999997</v>
      </c>
      <c r="M29" s="21">
        <f>+G29/G55</f>
        <v>0.80124556490213628</v>
      </c>
      <c r="N29" s="13"/>
    </row>
    <row r="30" spans="1:18" x14ac:dyDescent="0.3">
      <c r="B30" s="1"/>
      <c r="F30" s="17"/>
      <c r="G30" s="22"/>
      <c r="H30" s="122"/>
      <c r="I30" s="22"/>
      <c r="J30" s="22"/>
      <c r="K30" s="22"/>
      <c r="L30" s="22"/>
      <c r="M30" s="13"/>
      <c r="N30" s="13"/>
    </row>
    <row r="31" spans="1:18" x14ac:dyDescent="0.3">
      <c r="A31" s="102">
        <v>556006200008</v>
      </c>
      <c r="B31" s="26">
        <v>150</v>
      </c>
      <c r="C31" s="1">
        <v>199009</v>
      </c>
      <c r="D31" s="1" t="s">
        <v>6434</v>
      </c>
      <c r="E31" s="1" t="s">
        <v>53</v>
      </c>
      <c r="F31" s="1" t="s">
        <v>124</v>
      </c>
      <c r="G31" s="16">
        <v>10546</v>
      </c>
      <c r="H31" s="119"/>
      <c r="I31" s="22"/>
      <c r="J31" s="22"/>
      <c r="K31" s="22"/>
      <c r="L31" s="22"/>
      <c r="M31" s="13"/>
      <c r="N31" s="13"/>
    </row>
    <row r="32" spans="1:18" x14ac:dyDescent="0.3">
      <c r="A32" s="102">
        <v>556006200008</v>
      </c>
      <c r="B32" s="26">
        <v>190</v>
      </c>
      <c r="C32" s="1">
        <v>199009</v>
      </c>
      <c r="D32" s="1" t="s">
        <v>6434</v>
      </c>
      <c r="E32" s="1" t="s">
        <v>53</v>
      </c>
      <c r="F32" s="1" t="s">
        <v>124</v>
      </c>
      <c r="G32" s="16">
        <v>19718</v>
      </c>
      <c r="H32" s="119"/>
      <c r="I32" s="22"/>
      <c r="J32" s="22"/>
      <c r="K32" s="22"/>
      <c r="L32" s="22"/>
      <c r="M32" s="13"/>
      <c r="N32" s="13"/>
    </row>
    <row r="33" spans="1:14" x14ac:dyDescent="0.3">
      <c r="A33" s="102">
        <v>556006200008</v>
      </c>
      <c r="B33" s="26">
        <v>240</v>
      </c>
      <c r="C33" s="1">
        <v>199009</v>
      </c>
      <c r="D33" s="1" t="s">
        <v>6434</v>
      </c>
      <c r="E33" s="1" t="s">
        <v>53</v>
      </c>
      <c r="F33" s="1" t="s">
        <v>124</v>
      </c>
      <c r="G33" s="16">
        <v>4088</v>
      </c>
      <c r="H33" s="119"/>
      <c r="I33" s="22"/>
      <c r="J33" s="22"/>
      <c r="K33" s="22"/>
      <c r="L33" s="22"/>
      <c r="M33" s="13"/>
      <c r="N33" s="13"/>
    </row>
    <row r="34" spans="1:14" x14ac:dyDescent="0.3">
      <c r="A34" s="102">
        <v>556006200008</v>
      </c>
      <c r="B34" s="26">
        <v>615</v>
      </c>
      <c r="C34" s="1">
        <v>199009</v>
      </c>
      <c r="D34" s="1" t="s">
        <v>6434</v>
      </c>
      <c r="E34" s="1" t="s">
        <v>53</v>
      </c>
      <c r="F34" s="1" t="s">
        <v>124</v>
      </c>
      <c r="G34" s="16">
        <v>213970.01</v>
      </c>
      <c r="H34" s="119"/>
      <c r="I34" s="22"/>
      <c r="J34" s="22"/>
      <c r="K34" s="22"/>
      <c r="L34" s="22"/>
      <c r="M34" s="13"/>
      <c r="N34" s="13"/>
    </row>
    <row r="35" spans="1:14" x14ac:dyDescent="0.3">
      <c r="A35" s="102">
        <v>556006200008</v>
      </c>
      <c r="B35" s="26">
        <v>720</v>
      </c>
      <c r="C35" s="1">
        <v>199009</v>
      </c>
      <c r="D35" s="1" t="s">
        <v>6434</v>
      </c>
      <c r="E35" s="1" t="s">
        <v>53</v>
      </c>
      <c r="F35" s="1" t="s">
        <v>124</v>
      </c>
      <c r="G35" s="16">
        <v>2932</v>
      </c>
      <c r="H35" s="119"/>
      <c r="I35" s="22"/>
      <c r="J35" s="22"/>
      <c r="K35" s="22"/>
      <c r="L35" s="22"/>
      <c r="M35" s="13"/>
      <c r="N35" s="13"/>
    </row>
    <row r="36" spans="1:14" x14ac:dyDescent="0.3">
      <c r="A36" s="102">
        <v>556006200008</v>
      </c>
      <c r="B36" s="26">
        <v>82</v>
      </c>
      <c r="C36" s="1">
        <v>199009</v>
      </c>
      <c r="D36" s="1" t="s">
        <v>6434</v>
      </c>
      <c r="E36" s="1" t="s">
        <v>53</v>
      </c>
      <c r="F36" s="1" t="s">
        <v>124</v>
      </c>
      <c r="G36" s="16">
        <v>20380</v>
      </c>
      <c r="H36" s="119"/>
      <c r="I36" s="22"/>
      <c r="J36" s="22"/>
      <c r="K36" s="22"/>
      <c r="L36" s="22"/>
      <c r="M36" s="13"/>
      <c r="N36" s="13"/>
    </row>
    <row r="37" spans="1:14" x14ac:dyDescent="0.3">
      <c r="A37" s="102">
        <v>556006200008</v>
      </c>
      <c r="B37" s="26">
        <v>84</v>
      </c>
      <c r="C37" s="1">
        <v>199009</v>
      </c>
      <c r="D37" s="1" t="s">
        <v>6434</v>
      </c>
      <c r="E37" s="1" t="s">
        <v>53</v>
      </c>
      <c r="F37" s="1" t="s">
        <v>124</v>
      </c>
      <c r="G37" s="16">
        <v>5095</v>
      </c>
      <c r="H37" s="119"/>
      <c r="I37" s="22"/>
      <c r="J37" s="22"/>
      <c r="K37" s="22"/>
      <c r="L37" s="22"/>
      <c r="M37" s="13"/>
      <c r="N37" s="13"/>
    </row>
    <row r="38" spans="1:14" x14ac:dyDescent="0.3">
      <c r="A38" s="102">
        <v>556006200009</v>
      </c>
      <c r="B38" s="26">
        <v>150</v>
      </c>
      <c r="C38" s="1">
        <v>199009</v>
      </c>
      <c r="D38" s="1" t="s">
        <v>6434</v>
      </c>
      <c r="E38" s="1" t="s">
        <v>53</v>
      </c>
      <c r="F38" s="1" t="s">
        <v>124</v>
      </c>
      <c r="G38" s="16">
        <v>134741</v>
      </c>
      <c r="H38" s="119"/>
      <c r="I38" s="22"/>
      <c r="J38" s="22"/>
      <c r="K38" s="22"/>
      <c r="L38" s="22"/>
      <c r="M38" s="13"/>
      <c r="N38" s="13"/>
    </row>
    <row r="39" spans="1:14" x14ac:dyDescent="0.3">
      <c r="A39" s="102">
        <v>556006200009</v>
      </c>
      <c r="B39" s="26">
        <v>190</v>
      </c>
      <c r="C39" s="1">
        <v>199009</v>
      </c>
      <c r="D39" s="1" t="s">
        <v>6434</v>
      </c>
      <c r="E39" s="1" t="s">
        <v>53</v>
      </c>
      <c r="F39" s="1" t="s">
        <v>124</v>
      </c>
      <c r="G39" s="16">
        <v>22397</v>
      </c>
      <c r="H39" s="119"/>
      <c r="I39" s="22"/>
      <c r="J39" s="22"/>
      <c r="K39" s="22"/>
      <c r="L39" s="22"/>
      <c r="M39" s="13"/>
      <c r="N39" s="13"/>
    </row>
    <row r="40" spans="1:14" x14ac:dyDescent="0.3">
      <c r="A40" s="102">
        <v>556006200009</v>
      </c>
      <c r="B40" s="26">
        <v>240</v>
      </c>
      <c r="C40" s="1">
        <v>199009</v>
      </c>
      <c r="D40" s="1" t="s">
        <v>6434</v>
      </c>
      <c r="E40" s="1" t="s">
        <v>53</v>
      </c>
      <c r="F40" s="1" t="s">
        <v>124</v>
      </c>
      <c r="G40" s="16">
        <v>4088</v>
      </c>
      <c r="H40" s="119"/>
      <c r="I40" s="22"/>
      <c r="J40" s="22"/>
      <c r="K40" s="22"/>
      <c r="L40" s="22"/>
      <c r="M40" s="13"/>
      <c r="N40" s="13"/>
    </row>
    <row r="41" spans="1:14" x14ac:dyDescent="0.3">
      <c r="A41" s="102">
        <v>556006200009</v>
      </c>
      <c r="B41" s="26">
        <v>615</v>
      </c>
      <c r="C41" s="1">
        <v>199009</v>
      </c>
      <c r="D41" s="1" t="s">
        <v>6434</v>
      </c>
      <c r="E41" s="1" t="s">
        <v>53</v>
      </c>
      <c r="F41" s="1" t="s">
        <v>124</v>
      </c>
      <c r="G41" s="16">
        <v>34910.39</v>
      </c>
      <c r="H41" s="119" t="s">
        <v>6575</v>
      </c>
      <c r="I41" s="22"/>
      <c r="J41" s="22"/>
      <c r="K41" s="119" t="s">
        <v>6558</v>
      </c>
      <c r="L41" s="44">
        <f>-L17</f>
        <v>112783.77824999997</v>
      </c>
      <c r="M41" s="13"/>
      <c r="N41" s="140" t="s">
        <v>6529</v>
      </c>
    </row>
    <row r="42" spans="1:14" x14ac:dyDescent="0.3">
      <c r="A42" s="102">
        <v>556006200009</v>
      </c>
      <c r="B42" s="26">
        <v>720</v>
      </c>
      <c r="C42" s="1">
        <v>199009</v>
      </c>
      <c r="D42" s="1" t="s">
        <v>6434</v>
      </c>
      <c r="E42" s="1" t="s">
        <v>53</v>
      </c>
      <c r="F42" s="1" t="s">
        <v>124</v>
      </c>
      <c r="G42" s="16">
        <v>2932</v>
      </c>
      <c r="H42" s="119"/>
      <c r="I42" s="22"/>
      <c r="J42" s="22"/>
      <c r="K42" s="22"/>
      <c r="L42" s="22"/>
      <c r="M42" s="13"/>
      <c r="N42" s="13"/>
    </row>
    <row r="43" spans="1:14" x14ac:dyDescent="0.3">
      <c r="A43" s="102">
        <v>556006200009</v>
      </c>
      <c r="B43" s="26">
        <v>780</v>
      </c>
      <c r="C43" s="1">
        <v>201301</v>
      </c>
      <c r="D43" s="1" t="s">
        <v>6434</v>
      </c>
      <c r="E43" s="1" t="s">
        <v>53</v>
      </c>
      <c r="F43" s="1" t="s">
        <v>124</v>
      </c>
      <c r="G43" s="16">
        <v>656.62</v>
      </c>
      <c r="H43" s="119"/>
      <c r="I43" s="22"/>
      <c r="J43" s="22"/>
      <c r="K43" s="22"/>
      <c r="L43" s="22"/>
      <c r="M43" s="13"/>
      <c r="N43" s="13"/>
    </row>
    <row r="44" spans="1:14" x14ac:dyDescent="0.3">
      <c r="A44" s="102">
        <v>556006200009</v>
      </c>
      <c r="B44" s="26">
        <v>82</v>
      </c>
      <c r="C44" s="1">
        <v>199009</v>
      </c>
      <c r="D44" s="1" t="s">
        <v>6434</v>
      </c>
      <c r="E44" s="1" t="s">
        <v>53</v>
      </c>
      <c r="F44" s="1" t="s">
        <v>124</v>
      </c>
      <c r="G44" s="16">
        <v>5095</v>
      </c>
      <c r="H44" s="119"/>
      <c r="I44" s="22"/>
      <c r="J44" s="22"/>
      <c r="K44" s="22"/>
      <c r="L44" s="22"/>
      <c r="M44" s="13"/>
      <c r="N44" s="13"/>
    </row>
    <row r="45" spans="1:14" x14ac:dyDescent="0.3">
      <c r="A45" s="102">
        <v>556006200009</v>
      </c>
      <c r="B45" s="26">
        <v>84</v>
      </c>
      <c r="C45" s="1">
        <v>199009</v>
      </c>
      <c r="D45" s="1" t="s">
        <v>6434</v>
      </c>
      <c r="E45" s="1" t="s">
        <v>53</v>
      </c>
      <c r="F45" s="1" t="s">
        <v>124</v>
      </c>
      <c r="G45" s="16">
        <v>41858</v>
      </c>
      <c r="H45" s="119"/>
      <c r="I45" s="22"/>
      <c r="J45" s="22"/>
      <c r="K45" s="22"/>
      <c r="L45" s="22"/>
      <c r="M45" s="13"/>
      <c r="N45" s="13"/>
    </row>
    <row r="46" spans="1:14" x14ac:dyDescent="0.3">
      <c r="A46" s="102">
        <v>556006200118</v>
      </c>
      <c r="B46" s="26">
        <v>210</v>
      </c>
      <c r="C46" s="1">
        <v>201212</v>
      </c>
      <c r="D46" s="1" t="s">
        <v>6434</v>
      </c>
      <c r="E46" s="1" t="s">
        <v>53</v>
      </c>
      <c r="F46" s="1" t="s">
        <v>124</v>
      </c>
      <c r="G46" s="16">
        <v>5836.86</v>
      </c>
      <c r="H46" s="119"/>
      <c r="I46" s="22"/>
      <c r="J46" s="22"/>
      <c r="K46" s="22"/>
      <c r="L46" s="22"/>
      <c r="M46" s="13"/>
      <c r="N46" s="13"/>
    </row>
    <row r="47" spans="1:14" x14ac:dyDescent="0.3">
      <c r="A47" s="102">
        <v>556006200119</v>
      </c>
      <c r="B47" s="26">
        <v>210</v>
      </c>
      <c r="C47" s="1">
        <v>201212</v>
      </c>
      <c r="D47" s="1" t="s">
        <v>6434</v>
      </c>
      <c r="E47" s="1" t="s">
        <v>53</v>
      </c>
      <c r="F47" s="1" t="s">
        <v>124</v>
      </c>
      <c r="G47" s="16">
        <v>65018.17</v>
      </c>
      <c r="H47"/>
      <c r="I47" s="22"/>
      <c r="J47" s="22"/>
      <c r="K47" s="22"/>
      <c r="M47" s="13"/>
      <c r="N47" s="13"/>
    </row>
    <row r="48" spans="1:14" x14ac:dyDescent="0.3">
      <c r="A48" s="102">
        <v>556006200197</v>
      </c>
      <c r="B48" s="26">
        <v>175</v>
      </c>
      <c r="C48" s="172">
        <v>201812</v>
      </c>
      <c r="D48" s="110" t="s">
        <v>6434</v>
      </c>
      <c r="E48" s="26" t="s">
        <v>53</v>
      </c>
      <c r="F48" s="26" t="s">
        <v>124</v>
      </c>
      <c r="G48" s="71">
        <v>186258.9</v>
      </c>
      <c r="H48"/>
    </row>
    <row r="49" spans="1:14" x14ac:dyDescent="0.3">
      <c r="F49" s="26" t="s">
        <v>6530</v>
      </c>
      <c r="G49" s="11">
        <f>SUM(G31:G48)</f>
        <v>780520.95000000007</v>
      </c>
      <c r="H49" s="125"/>
      <c r="I49" s="11"/>
      <c r="J49" s="11"/>
      <c r="K49" s="11"/>
      <c r="L49" s="11"/>
      <c r="M49" s="13"/>
      <c r="N49" s="13"/>
    </row>
    <row r="50" spans="1:14" x14ac:dyDescent="0.3">
      <c r="F50" s="17" t="s">
        <v>6513</v>
      </c>
      <c r="G50" s="44">
        <f>L53</f>
        <v>112783.77824999997</v>
      </c>
      <c r="H50" s="125"/>
      <c r="I50" s="11"/>
      <c r="J50" s="11"/>
      <c r="K50" s="11"/>
      <c r="L50" s="11"/>
      <c r="M50" s="13"/>
      <c r="N50" s="13"/>
    </row>
    <row r="51" spans="1:14" x14ac:dyDescent="0.3">
      <c r="F51" s="17" t="s">
        <v>6803</v>
      </c>
      <c r="G51" s="11">
        <v>0</v>
      </c>
      <c r="H51" s="125"/>
      <c r="I51" s="11"/>
      <c r="J51" s="11"/>
      <c r="K51" s="11"/>
      <c r="L51" s="11"/>
      <c r="M51" s="13"/>
      <c r="N51" s="13"/>
    </row>
    <row r="52" spans="1:14" x14ac:dyDescent="0.3">
      <c r="F52" s="17" t="s">
        <v>6528</v>
      </c>
      <c r="G52" s="11">
        <v>0</v>
      </c>
      <c r="H52" s="125"/>
      <c r="I52" s="11"/>
      <c r="J52" s="11"/>
      <c r="K52" s="11"/>
      <c r="L52" s="11"/>
      <c r="M52" s="13"/>
      <c r="N52" s="13"/>
    </row>
    <row r="53" spans="1:14" x14ac:dyDescent="0.3">
      <c r="G53" s="36">
        <f>+G49-G51-G52+G50</f>
        <v>893304.72825000004</v>
      </c>
      <c r="H53" s="126"/>
      <c r="I53" s="36">
        <f t="shared" ref="I53:J53" si="2">+I49-I51-I52+I50</f>
        <v>0</v>
      </c>
      <c r="J53" s="36">
        <f t="shared" si="2"/>
        <v>0</v>
      </c>
      <c r="K53" s="36"/>
      <c r="L53" s="36">
        <f>SUM(L31:L48)</f>
        <v>112783.77824999997</v>
      </c>
      <c r="M53" s="21">
        <f>+G53/G55</f>
        <v>0.1987544350978637</v>
      </c>
    </row>
    <row r="54" spans="1:14" x14ac:dyDescent="0.3">
      <c r="G54" s="11"/>
      <c r="H54" s="125"/>
    </row>
    <row r="55" spans="1:14" ht="15" thickBot="1" x14ac:dyDescent="0.35">
      <c r="G55" s="39">
        <f>+G29+G53</f>
        <v>4494514.6900000004</v>
      </c>
      <c r="H55" s="124"/>
      <c r="I55" s="39">
        <f>+I53+I29</f>
        <v>0</v>
      </c>
      <c r="J55" s="39">
        <f>+J53+J29</f>
        <v>0</v>
      </c>
      <c r="K55" s="39"/>
      <c r="L55" s="39">
        <f>+L53+L29</f>
        <v>0</v>
      </c>
    </row>
    <row r="56" spans="1:14" ht="15" thickTop="1" x14ac:dyDescent="0.3"/>
    <row r="57" spans="1:14" x14ac:dyDescent="0.3">
      <c r="A57" s="106" t="s">
        <v>6705</v>
      </c>
      <c r="B57" s="106"/>
      <c r="C57" s="106"/>
      <c r="D57" s="106"/>
      <c r="E57" s="106"/>
      <c r="F57" s="106"/>
      <c r="G57" s="106"/>
    </row>
    <row r="58" spans="1:14" x14ac:dyDescent="0.3">
      <c r="A58" s="109"/>
      <c r="B58" s="106"/>
      <c r="C58" s="106"/>
      <c r="D58" s="106"/>
      <c r="E58" s="106"/>
      <c r="F58" s="106"/>
      <c r="G58" s="106"/>
    </row>
  </sheetData>
  <printOptions horizontalCentered="1"/>
  <pageMargins left="0.70866141732283505" right="0.70866141732283505" top="0.74803149606299202" bottom="0.74803149606299202" header="0.31496062992126" footer="0.31496062992126"/>
  <pageSetup scale="55" orientation="landscape" r:id="rId1"/>
  <headerFooter>
    <oddFooter>&amp;L&amp;9&amp;Z&amp;F\&amp;A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656BB-322A-4E92-88B3-AF86E67FB882}">
  <sheetPr>
    <tabColor rgb="FF92D050"/>
    <pageSetUpPr fitToPage="1"/>
  </sheetPr>
  <dimension ref="A1:R58"/>
  <sheetViews>
    <sheetView zoomScale="80" zoomScaleNormal="80" workbookViewId="0">
      <selection activeCell="M15" sqref="M15"/>
    </sheetView>
  </sheetViews>
  <sheetFormatPr defaultColWidth="8.88671875" defaultRowHeight="14.4" x14ac:dyDescent="0.3"/>
  <cols>
    <col min="1" max="1" width="19.44140625" customWidth="1"/>
    <col min="2" max="2" width="7.88671875" customWidth="1"/>
    <col min="6" max="6" width="10.88671875" customWidth="1"/>
    <col min="7" max="7" width="13.88671875" bestFit="1" customWidth="1"/>
    <col min="8" max="8" width="3.109375" style="121" customWidth="1"/>
    <col min="9" max="9" width="9.6640625" bestFit="1" customWidth="1"/>
    <col min="10" max="10" width="9" bestFit="1" customWidth="1"/>
    <col min="11" max="11" width="3.44140625" customWidth="1"/>
    <col min="12" max="12" width="12.5546875" bestFit="1" customWidth="1"/>
    <col min="13" max="13" width="12.33203125" bestFit="1" customWidth="1"/>
    <col min="14" max="14" width="6.5546875" bestFit="1" customWidth="1"/>
    <col min="15" max="15" width="17.109375" bestFit="1" customWidth="1"/>
    <col min="16" max="16" width="14.6640625" bestFit="1" customWidth="1"/>
    <col min="17" max="17" width="12.109375" bestFit="1" customWidth="1"/>
    <col min="18" max="18" width="12.5546875" bestFit="1" customWidth="1"/>
  </cols>
  <sheetData>
    <row r="1" spans="1:18" ht="15.6" x14ac:dyDescent="0.3">
      <c r="A1" s="27" t="s">
        <v>6827</v>
      </c>
      <c r="D1" s="28"/>
      <c r="E1" t="s">
        <v>6507</v>
      </c>
    </row>
    <row r="2" spans="1:18" ht="15.6" x14ac:dyDescent="0.3">
      <c r="A2" s="27" t="s">
        <v>6611</v>
      </c>
      <c r="D2" s="29"/>
      <c r="E2" t="s">
        <v>6509</v>
      </c>
    </row>
    <row r="3" spans="1:18" x14ac:dyDescent="0.3">
      <c r="D3" s="31"/>
      <c r="E3" t="s">
        <v>6510</v>
      </c>
      <c r="M3" s="25"/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6831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t="s">
        <v>6517</v>
      </c>
      <c r="J6" s="14" t="s">
        <v>6428</v>
      </c>
      <c r="K6" s="14"/>
      <c r="L6" s="14" t="s">
        <v>6513</v>
      </c>
      <c r="M6" s="25" t="s">
        <v>6518</v>
      </c>
      <c r="O6" s="117" t="s">
        <v>6523</v>
      </c>
      <c r="P6" s="118" t="s">
        <v>6832</v>
      </c>
      <c r="Q6" s="118" t="s">
        <v>6525</v>
      </c>
      <c r="R6" s="118" t="s">
        <v>6526</v>
      </c>
    </row>
    <row r="7" spans="1:18" x14ac:dyDescent="0.3">
      <c r="A7" s="102">
        <v>457006200008</v>
      </c>
      <c r="B7" s="26">
        <v>615</v>
      </c>
      <c r="C7" s="1">
        <v>199610</v>
      </c>
      <c r="D7" s="1" t="s">
        <v>6434</v>
      </c>
      <c r="E7" s="1" t="s">
        <v>53</v>
      </c>
      <c r="F7" s="1">
        <v>20310</v>
      </c>
      <c r="G7" s="22">
        <v>1760.22</v>
      </c>
      <c r="H7" s="122"/>
      <c r="J7" s="14">
        <v>1760.22</v>
      </c>
      <c r="K7" s="14"/>
      <c r="L7" s="14"/>
      <c r="M7" s="12"/>
    </row>
    <row r="8" spans="1:18" x14ac:dyDescent="0.3">
      <c r="A8" s="102">
        <v>457006200009</v>
      </c>
      <c r="B8" s="26">
        <v>615</v>
      </c>
      <c r="C8" s="1">
        <v>199009</v>
      </c>
      <c r="D8" s="1" t="s">
        <v>6434</v>
      </c>
      <c r="E8" s="1" t="s">
        <v>53</v>
      </c>
      <c r="F8" s="1">
        <v>20310</v>
      </c>
      <c r="G8" s="22">
        <v>879096.68</v>
      </c>
      <c r="H8" s="122" t="s">
        <v>6521</v>
      </c>
      <c r="J8" s="14"/>
      <c r="K8" s="122" t="s">
        <v>6558</v>
      </c>
      <c r="L8" s="148">
        <f>R8</f>
        <v>56617.660679999972</v>
      </c>
      <c r="M8" s="12">
        <f>(G8+L8)/(G8+G32)</f>
        <v>0.90100000000000002</v>
      </c>
      <c r="N8" s="106" t="s">
        <v>6529</v>
      </c>
      <c r="O8" s="103">
        <f>G8+G32</f>
        <v>1038528.68</v>
      </c>
      <c r="P8" s="103">
        <f>O8*0.901</f>
        <v>935714.34068000002</v>
      </c>
      <c r="Q8" s="103">
        <f>G8</f>
        <v>879096.68</v>
      </c>
      <c r="R8" s="35">
        <f>P8-Q8</f>
        <v>56617.660679999972</v>
      </c>
    </row>
    <row r="9" spans="1:18" x14ac:dyDescent="0.3">
      <c r="A9" s="102">
        <v>457006200009</v>
      </c>
      <c r="B9" s="26">
        <v>84</v>
      </c>
      <c r="C9" s="1">
        <v>200512</v>
      </c>
      <c r="D9" s="1" t="s">
        <v>6434</v>
      </c>
      <c r="E9" s="1" t="s">
        <v>53</v>
      </c>
      <c r="F9" s="1">
        <v>20310</v>
      </c>
      <c r="G9" s="22">
        <v>47561.760000000002</v>
      </c>
      <c r="H9" s="122"/>
      <c r="J9" s="14"/>
      <c r="K9" s="14"/>
      <c r="L9" s="14"/>
      <c r="M9" s="12">
        <f>+G9/(G9+G33)</f>
        <v>0.90057327055052605</v>
      </c>
    </row>
    <row r="10" spans="1:18" x14ac:dyDescent="0.3">
      <c r="A10" s="102">
        <v>457006200010</v>
      </c>
      <c r="B10" s="26">
        <v>615</v>
      </c>
      <c r="C10" s="1">
        <v>198912</v>
      </c>
      <c r="D10" s="1" t="s">
        <v>6434</v>
      </c>
      <c r="E10" s="1" t="s">
        <v>53</v>
      </c>
      <c r="F10" s="1">
        <v>20310</v>
      </c>
      <c r="G10" s="22">
        <v>1931.93</v>
      </c>
      <c r="H10" s="122"/>
      <c r="J10" s="14">
        <v>1931.93</v>
      </c>
      <c r="K10" s="14"/>
      <c r="L10" s="14"/>
      <c r="M10" s="12"/>
    </row>
    <row r="11" spans="1:18" x14ac:dyDescent="0.3">
      <c r="A11" s="102">
        <v>457006200011</v>
      </c>
      <c r="B11" s="26">
        <v>615</v>
      </c>
      <c r="C11" s="1">
        <v>199012</v>
      </c>
      <c r="D11" s="1" t="s">
        <v>6434</v>
      </c>
      <c r="E11" s="1" t="s">
        <v>53</v>
      </c>
      <c r="F11" s="1">
        <v>20310</v>
      </c>
      <c r="G11" s="22">
        <v>2575995.38</v>
      </c>
      <c r="H11" s="122"/>
      <c r="J11" s="14"/>
      <c r="K11" s="14"/>
      <c r="L11" s="14"/>
      <c r="M11" s="12">
        <f>+G11/(G11+G34)</f>
        <v>0.90057287095294114</v>
      </c>
    </row>
    <row r="12" spans="1:18" x14ac:dyDescent="0.3">
      <c r="A12" s="102">
        <v>457006200011</v>
      </c>
      <c r="B12" s="26">
        <v>780</v>
      </c>
      <c r="C12" s="1">
        <v>199012</v>
      </c>
      <c r="D12" s="1" t="s">
        <v>6434</v>
      </c>
      <c r="E12" s="1" t="s">
        <v>53</v>
      </c>
      <c r="F12" s="1">
        <v>20310</v>
      </c>
      <c r="G12" s="22">
        <v>77876.38</v>
      </c>
      <c r="H12" s="122"/>
      <c r="J12" s="14"/>
      <c r="K12" s="14"/>
      <c r="L12" s="14"/>
      <c r="M12" s="12">
        <f>+G12/(G12+G35)</f>
        <v>0.90057170690324695</v>
      </c>
    </row>
    <row r="13" spans="1:18" x14ac:dyDescent="0.3">
      <c r="A13" s="102">
        <v>457006200012</v>
      </c>
      <c r="B13" s="26">
        <v>615</v>
      </c>
      <c r="C13" s="1">
        <v>199112</v>
      </c>
      <c r="D13" s="1" t="s">
        <v>6434</v>
      </c>
      <c r="E13" s="1" t="s">
        <v>53</v>
      </c>
      <c r="F13" s="1">
        <v>20310</v>
      </c>
      <c r="G13" s="22">
        <v>52362.02</v>
      </c>
      <c r="H13" s="122"/>
      <c r="J13" s="14"/>
      <c r="K13" s="14"/>
      <c r="L13" s="14"/>
      <c r="M13" s="12">
        <f>+G13/(G13+G36)</f>
        <v>0.90057276006647058</v>
      </c>
    </row>
    <row r="14" spans="1:18" x14ac:dyDescent="0.3">
      <c r="A14" s="102">
        <v>457006200056</v>
      </c>
      <c r="B14" s="26">
        <v>780</v>
      </c>
      <c r="C14" s="1">
        <v>200901</v>
      </c>
      <c r="D14" s="1" t="s">
        <v>6434</v>
      </c>
      <c r="E14" s="1" t="s">
        <v>53</v>
      </c>
      <c r="F14" s="1">
        <v>20310</v>
      </c>
      <c r="G14" s="22">
        <v>18058.07</v>
      </c>
      <c r="H14" s="122"/>
      <c r="I14">
        <v>2542.0100000000002</v>
      </c>
      <c r="J14" s="14"/>
      <c r="K14" s="14"/>
      <c r="L14" s="14"/>
      <c r="M14" s="12">
        <f>+(G14-I14)/(G14-I14+G37-I37)</f>
        <v>0.90060004945271155</v>
      </c>
    </row>
    <row r="15" spans="1:18" x14ac:dyDescent="0.3">
      <c r="A15" s="102">
        <v>457006200083</v>
      </c>
      <c r="B15" s="26">
        <v>150</v>
      </c>
      <c r="C15" s="1">
        <v>201103</v>
      </c>
      <c r="D15" s="1" t="s">
        <v>6434</v>
      </c>
      <c r="E15" s="1" t="s">
        <v>53</v>
      </c>
      <c r="F15" s="1">
        <v>20310</v>
      </c>
      <c r="G15" s="22">
        <v>159267.84</v>
      </c>
      <c r="H15" s="122"/>
      <c r="J15" s="14"/>
      <c r="K15" s="14"/>
      <c r="L15" s="14"/>
      <c r="M15" s="12">
        <f>+G15/(G15+G38)</f>
        <v>0.90059999535189783</v>
      </c>
    </row>
    <row r="16" spans="1:18" x14ac:dyDescent="0.3">
      <c r="A16" s="102">
        <v>457006200083</v>
      </c>
      <c r="B16" s="26">
        <v>615</v>
      </c>
      <c r="C16" s="1">
        <v>201103</v>
      </c>
      <c r="D16" s="1" t="s">
        <v>6434</v>
      </c>
      <c r="E16" s="1" t="s">
        <v>53</v>
      </c>
      <c r="F16" s="1">
        <v>20310</v>
      </c>
      <c r="G16" s="22">
        <v>225140.25</v>
      </c>
      <c r="H16" s="122"/>
      <c r="J16" s="14"/>
      <c r="K16" s="14"/>
      <c r="L16" s="14"/>
      <c r="M16" s="12">
        <f t="shared" ref="M16:M25" si="0">+G16/(G16+G39)</f>
        <v>0.90060001399260625</v>
      </c>
    </row>
    <row r="17" spans="1:18" x14ac:dyDescent="0.3">
      <c r="A17" s="102">
        <v>457006200083</v>
      </c>
      <c r="B17" s="26">
        <v>780</v>
      </c>
      <c r="C17" s="1">
        <v>201103</v>
      </c>
      <c r="D17" s="1" t="s">
        <v>6434</v>
      </c>
      <c r="E17" s="1" t="s">
        <v>53</v>
      </c>
      <c r="F17" s="1">
        <v>20310</v>
      </c>
      <c r="G17" s="22">
        <v>4647.26</v>
      </c>
      <c r="H17" s="122"/>
      <c r="J17" s="14"/>
      <c r="K17" s="14"/>
      <c r="L17" s="14"/>
      <c r="M17" s="12">
        <f t="shared" si="0"/>
        <v>0.90060036665387644</v>
      </c>
    </row>
    <row r="18" spans="1:18" x14ac:dyDescent="0.3">
      <c r="A18" s="102">
        <v>457006200094</v>
      </c>
      <c r="B18" s="26">
        <v>780</v>
      </c>
      <c r="C18" s="1">
        <v>201211</v>
      </c>
      <c r="D18" s="1" t="s">
        <v>6434</v>
      </c>
      <c r="E18" s="1" t="s">
        <v>53</v>
      </c>
      <c r="F18" s="1">
        <v>20310</v>
      </c>
      <c r="G18" s="22">
        <v>21189.26</v>
      </c>
      <c r="H18" s="122"/>
      <c r="J18" s="14"/>
      <c r="K18" s="14"/>
      <c r="L18" s="14"/>
      <c r="M18" s="12">
        <f t="shared" si="0"/>
        <v>0.90060026530170734</v>
      </c>
    </row>
    <row r="19" spans="1:18" x14ac:dyDescent="0.3">
      <c r="A19" s="102">
        <v>457006200121</v>
      </c>
      <c r="B19" s="26">
        <v>780</v>
      </c>
      <c r="C19" s="1">
        <v>201301</v>
      </c>
      <c r="D19" s="1" t="s">
        <v>6434</v>
      </c>
      <c r="E19" s="1" t="s">
        <v>53</v>
      </c>
      <c r="F19" s="1">
        <v>20310</v>
      </c>
      <c r="G19" s="22">
        <v>61315.08</v>
      </c>
      <c r="H19" s="122"/>
      <c r="J19" s="14"/>
      <c r="K19" s="14"/>
      <c r="L19" s="14"/>
      <c r="M19" s="12">
        <f t="shared" si="0"/>
        <v>0.90059997814415704</v>
      </c>
    </row>
    <row r="20" spans="1:18" x14ac:dyDescent="0.3">
      <c r="A20" s="102">
        <v>457006200142</v>
      </c>
      <c r="B20" s="26">
        <v>780</v>
      </c>
      <c r="C20" s="1">
        <v>201510</v>
      </c>
      <c r="D20" s="1" t="s">
        <v>6434</v>
      </c>
      <c r="E20" s="1" t="s">
        <v>53</v>
      </c>
      <c r="F20" s="1">
        <v>20310</v>
      </c>
      <c r="G20" s="22">
        <v>22573.25</v>
      </c>
      <c r="H20" s="122"/>
      <c r="J20" s="14"/>
      <c r="K20" s="14"/>
      <c r="L20" s="14"/>
      <c r="M20" s="12">
        <f t="shared" si="0"/>
        <v>0.90100005787602955</v>
      </c>
    </row>
    <row r="21" spans="1:18" x14ac:dyDescent="0.3">
      <c r="A21" s="102">
        <v>457006200191</v>
      </c>
      <c r="B21" s="26">
        <v>615</v>
      </c>
      <c r="C21" s="1">
        <v>201712</v>
      </c>
      <c r="D21" s="1" t="s">
        <v>6434</v>
      </c>
      <c r="E21" s="1" t="s">
        <v>53</v>
      </c>
      <c r="F21" s="1">
        <v>20310</v>
      </c>
      <c r="G21" s="22">
        <v>91189.62</v>
      </c>
      <c r="H21" s="122" t="s">
        <v>6521</v>
      </c>
      <c r="J21" s="14"/>
      <c r="K21" s="122" t="s">
        <v>6558</v>
      </c>
      <c r="L21" s="148">
        <f>R21</f>
        <v>211.3969700000016</v>
      </c>
      <c r="M21" s="12">
        <f>(G21+L21)/(G21+G44)</f>
        <v>0.90099999999999991</v>
      </c>
      <c r="N21" s="106" t="s">
        <v>6529</v>
      </c>
      <c r="O21" s="103">
        <f>G21+G44</f>
        <v>101443.97</v>
      </c>
      <c r="P21" s="103">
        <f>O21*0.901</f>
        <v>91401.016969999997</v>
      </c>
      <c r="Q21" s="103">
        <f>G21</f>
        <v>91189.62</v>
      </c>
      <c r="R21" s="35">
        <f>P21-Q21</f>
        <v>211.3969700000016</v>
      </c>
    </row>
    <row r="22" spans="1:18" x14ac:dyDescent="0.3">
      <c r="A22" s="102">
        <v>457006200207</v>
      </c>
      <c r="B22" s="26">
        <v>615</v>
      </c>
      <c r="C22" s="1">
        <v>199309</v>
      </c>
      <c r="D22" s="1" t="s">
        <v>6434</v>
      </c>
      <c r="E22" s="1" t="s">
        <v>53</v>
      </c>
      <c r="F22" s="1">
        <v>20310</v>
      </c>
      <c r="G22" s="22">
        <v>3561.19</v>
      </c>
      <c r="H22" s="122"/>
      <c r="J22" s="14"/>
      <c r="K22" s="14"/>
      <c r="L22" s="14"/>
      <c r="M22" s="12">
        <f t="shared" si="0"/>
        <v>0.90099911701231372</v>
      </c>
      <c r="N22" s="106"/>
    </row>
    <row r="23" spans="1:18" x14ac:dyDescent="0.3">
      <c r="A23" s="102">
        <v>457006200212</v>
      </c>
      <c r="B23" s="26">
        <v>615</v>
      </c>
      <c r="C23" s="170">
        <v>201812</v>
      </c>
      <c r="D23" s="1" t="s">
        <v>6434</v>
      </c>
      <c r="E23" s="1" t="s">
        <v>53</v>
      </c>
      <c r="F23" s="1">
        <v>20310</v>
      </c>
      <c r="G23" s="8">
        <v>-990</v>
      </c>
      <c r="H23" s="122" t="s">
        <v>6521</v>
      </c>
      <c r="J23" s="14"/>
      <c r="K23" s="122" t="s">
        <v>6558</v>
      </c>
      <c r="L23" s="148">
        <f>R23</f>
        <v>990</v>
      </c>
      <c r="M23" s="58">
        <v>0</v>
      </c>
      <c r="N23" s="106" t="s">
        <v>6678</v>
      </c>
      <c r="O23" s="103">
        <f>G23+G46</f>
        <v>0</v>
      </c>
      <c r="P23" s="103">
        <f>O23*0</f>
        <v>0</v>
      </c>
      <c r="Q23" s="103">
        <f>G23</f>
        <v>-990</v>
      </c>
      <c r="R23" s="35">
        <f>P23-Q23</f>
        <v>990</v>
      </c>
    </row>
    <row r="24" spans="1:18" x14ac:dyDescent="0.3">
      <c r="A24" s="102">
        <v>457006200214</v>
      </c>
      <c r="B24" s="26">
        <v>615</v>
      </c>
      <c r="C24" s="172">
        <v>201812</v>
      </c>
      <c r="D24" s="110" t="s">
        <v>6434</v>
      </c>
      <c r="E24" s="26" t="s">
        <v>53</v>
      </c>
      <c r="F24" s="26">
        <v>20310</v>
      </c>
      <c r="G24" s="9">
        <v>-990</v>
      </c>
      <c r="H24" s="122" t="s">
        <v>6521</v>
      </c>
      <c r="J24" s="14"/>
      <c r="K24" s="122" t="s">
        <v>6558</v>
      </c>
      <c r="L24" s="148">
        <f>R24</f>
        <v>990</v>
      </c>
      <c r="M24" s="58">
        <v>0</v>
      </c>
      <c r="N24" s="106" t="s">
        <v>6678</v>
      </c>
      <c r="O24" s="103">
        <f>G24+G47</f>
        <v>0</v>
      </c>
      <c r="P24" s="103">
        <f>O24*0</f>
        <v>0</v>
      </c>
      <c r="Q24" s="103">
        <f>G24</f>
        <v>-990</v>
      </c>
      <c r="R24" s="35">
        <f>P24-Q24</f>
        <v>990</v>
      </c>
    </row>
    <row r="25" spans="1:18" x14ac:dyDescent="0.3">
      <c r="A25" s="102">
        <v>457006200215</v>
      </c>
      <c r="B25" s="26">
        <v>615</v>
      </c>
      <c r="C25" s="172">
        <v>201812</v>
      </c>
      <c r="D25" s="110" t="s">
        <v>6434</v>
      </c>
      <c r="E25" s="26" t="s">
        <v>53</v>
      </c>
      <c r="F25" s="26">
        <v>20310</v>
      </c>
      <c r="G25" s="146">
        <v>112666.98</v>
      </c>
      <c r="H25"/>
      <c r="M25" s="12">
        <f t="shared" si="0"/>
        <v>0.90100001927281659</v>
      </c>
      <c r="N25" s="106"/>
      <c r="O25" s="103"/>
      <c r="P25" s="103"/>
      <c r="Q25" s="103"/>
      <c r="R25" s="35"/>
    </row>
    <row r="26" spans="1:18" x14ac:dyDescent="0.3">
      <c r="B26" s="1"/>
      <c r="F26" s="26" t="s">
        <v>6527</v>
      </c>
      <c r="G26" s="8">
        <f>SUM(G7:G25)</f>
        <v>4354213.17</v>
      </c>
      <c r="H26" s="119"/>
      <c r="I26" s="8"/>
      <c r="J26" s="8"/>
      <c r="K26" s="8"/>
      <c r="L26" s="8"/>
      <c r="M26" s="13"/>
      <c r="N26" s="12"/>
    </row>
    <row r="27" spans="1:18" x14ac:dyDescent="0.3">
      <c r="B27" s="1"/>
      <c r="F27" s="17" t="s">
        <v>6513</v>
      </c>
      <c r="G27" s="43">
        <f>L30</f>
        <v>58809.057649999973</v>
      </c>
      <c r="H27" s="119"/>
      <c r="I27" s="8"/>
      <c r="J27" s="8"/>
      <c r="K27" s="8"/>
      <c r="L27" s="8"/>
      <c r="M27" s="13"/>
      <c r="N27" s="12"/>
    </row>
    <row r="28" spans="1:18" x14ac:dyDescent="0.3">
      <c r="B28" s="1"/>
      <c r="F28" s="17" t="s">
        <v>6803</v>
      </c>
      <c r="G28" s="8">
        <v>0</v>
      </c>
      <c r="H28" s="119"/>
      <c r="I28" s="8"/>
      <c r="J28" s="8"/>
      <c r="K28" s="8"/>
      <c r="L28" s="8"/>
      <c r="M28" s="13"/>
      <c r="N28" s="12"/>
    </row>
    <row r="29" spans="1:18" x14ac:dyDescent="0.3">
      <c r="B29" s="1"/>
      <c r="F29" s="17" t="s">
        <v>6528</v>
      </c>
      <c r="G29" s="8"/>
      <c r="H29" s="119"/>
      <c r="I29" s="8"/>
      <c r="J29" s="8"/>
      <c r="K29" s="8"/>
      <c r="L29" s="8"/>
      <c r="M29" s="13"/>
      <c r="N29" s="13"/>
    </row>
    <row r="30" spans="1:18" x14ac:dyDescent="0.3">
      <c r="B30" s="1"/>
      <c r="F30" s="17"/>
      <c r="G30" s="18">
        <f>+G26-G29-G28+G27</f>
        <v>4413022.2276499998</v>
      </c>
      <c r="H30" s="123"/>
      <c r="I30" s="18">
        <f t="shared" ref="I30:J30" si="1">+I26-I29-I28+I27</f>
        <v>0</v>
      </c>
      <c r="J30" s="18">
        <f t="shared" si="1"/>
        <v>0</v>
      </c>
      <c r="K30" s="18"/>
      <c r="L30" s="18">
        <f>SUM(L7:L25)</f>
        <v>58809.057649999973</v>
      </c>
      <c r="M30" s="21">
        <f>+G30/G55</f>
        <v>0.90081207353381931</v>
      </c>
      <c r="N30" s="13"/>
    </row>
    <row r="31" spans="1:18" x14ac:dyDescent="0.3">
      <c r="B31" s="1"/>
      <c r="F31" s="17"/>
      <c r="G31" s="22"/>
      <c r="H31" s="122"/>
      <c r="I31" s="22"/>
      <c r="J31" s="22"/>
      <c r="K31" s="22"/>
      <c r="L31" s="22"/>
      <c r="M31" s="13"/>
      <c r="N31" s="13"/>
    </row>
    <row r="32" spans="1:18" x14ac:dyDescent="0.3">
      <c r="A32" s="102">
        <v>557006200009</v>
      </c>
      <c r="B32" s="26">
        <v>615</v>
      </c>
      <c r="C32" s="1">
        <v>199009</v>
      </c>
      <c r="D32" s="1" t="s">
        <v>6434</v>
      </c>
      <c r="E32" s="1" t="s">
        <v>53</v>
      </c>
      <c r="F32" s="1" t="s">
        <v>124</v>
      </c>
      <c r="G32" s="16">
        <v>159432</v>
      </c>
      <c r="H32" s="119"/>
      <c r="I32" s="22"/>
      <c r="J32" s="22"/>
      <c r="K32" s="22"/>
      <c r="L32" s="22"/>
      <c r="M32" s="13"/>
      <c r="N32" s="13"/>
    </row>
    <row r="33" spans="1:14" x14ac:dyDescent="0.3">
      <c r="A33" s="102">
        <v>557006200009</v>
      </c>
      <c r="B33" s="26">
        <v>84</v>
      </c>
      <c r="C33" s="1">
        <v>200512</v>
      </c>
      <c r="D33" s="1" t="s">
        <v>6434</v>
      </c>
      <c r="E33" s="1" t="s">
        <v>53</v>
      </c>
      <c r="F33" s="1" t="s">
        <v>124</v>
      </c>
      <c r="G33" s="16">
        <v>5251</v>
      </c>
      <c r="H33" s="119" t="s">
        <v>6575</v>
      </c>
      <c r="I33" s="22"/>
      <c r="J33" s="22"/>
      <c r="K33" s="119" t="s">
        <v>6558</v>
      </c>
      <c r="L33" s="44">
        <f>-L8</f>
        <v>-56617.660679999972</v>
      </c>
      <c r="M33" s="13"/>
      <c r="N33" s="140" t="s">
        <v>6529</v>
      </c>
    </row>
    <row r="34" spans="1:14" x14ac:dyDescent="0.3">
      <c r="A34" s="102">
        <v>557006200011</v>
      </c>
      <c r="B34" s="26">
        <v>615</v>
      </c>
      <c r="C34" s="1">
        <v>199012</v>
      </c>
      <c r="D34" s="1" t="s">
        <v>6434</v>
      </c>
      <c r="E34" s="1" t="s">
        <v>53</v>
      </c>
      <c r="F34" s="1" t="s">
        <v>124</v>
      </c>
      <c r="G34" s="16">
        <v>284401</v>
      </c>
      <c r="H34" s="119"/>
      <c r="I34" s="22"/>
      <c r="J34" s="22"/>
      <c r="K34" s="22"/>
      <c r="L34" s="22"/>
      <c r="M34" s="13"/>
      <c r="N34" s="13"/>
    </row>
    <row r="35" spans="1:14" x14ac:dyDescent="0.3">
      <c r="A35" s="102">
        <v>557006200011</v>
      </c>
      <c r="B35" s="26">
        <v>780</v>
      </c>
      <c r="C35" s="1">
        <v>199012</v>
      </c>
      <c r="D35" s="1" t="s">
        <v>6434</v>
      </c>
      <c r="E35" s="1" t="s">
        <v>53</v>
      </c>
      <c r="F35" s="1" t="s">
        <v>124</v>
      </c>
      <c r="G35" s="16">
        <v>8598</v>
      </c>
      <c r="H35" s="119"/>
      <c r="I35" s="22"/>
      <c r="J35" s="22"/>
      <c r="K35" s="22"/>
      <c r="L35" s="22"/>
      <c r="M35" s="13"/>
      <c r="N35" s="13"/>
    </row>
    <row r="36" spans="1:14" x14ac:dyDescent="0.3">
      <c r="A36" s="102">
        <v>557006200012</v>
      </c>
      <c r="B36" s="26">
        <v>615</v>
      </c>
      <c r="C36" s="1">
        <v>199112</v>
      </c>
      <c r="D36" s="1" t="s">
        <v>6434</v>
      </c>
      <c r="E36" s="1" t="s">
        <v>53</v>
      </c>
      <c r="F36" s="1" t="s">
        <v>124</v>
      </c>
      <c r="G36" s="16">
        <v>5781</v>
      </c>
      <c r="H36" s="119"/>
      <c r="I36" s="22"/>
      <c r="J36" s="22"/>
      <c r="K36" s="22"/>
      <c r="L36" s="22"/>
      <c r="M36" s="13"/>
      <c r="N36" s="13"/>
    </row>
    <row r="37" spans="1:14" x14ac:dyDescent="0.3">
      <c r="A37" s="102">
        <v>557006200056</v>
      </c>
      <c r="B37" s="26">
        <v>780</v>
      </c>
      <c r="C37" s="1">
        <v>200901</v>
      </c>
      <c r="D37" s="1" t="s">
        <v>6434</v>
      </c>
      <c r="E37" s="1" t="s">
        <v>53</v>
      </c>
      <c r="F37" s="1" t="s">
        <v>124</v>
      </c>
      <c r="G37" s="16">
        <v>1729.53</v>
      </c>
      <c r="H37" s="119"/>
      <c r="I37" s="22">
        <v>17.010000000000002</v>
      </c>
      <c r="J37" s="22"/>
      <c r="K37" s="22"/>
      <c r="L37" s="22"/>
      <c r="M37" s="13"/>
      <c r="N37" s="13"/>
    </row>
    <row r="38" spans="1:14" x14ac:dyDescent="0.3">
      <c r="A38" s="102">
        <v>557006200083</v>
      </c>
      <c r="B38" s="26">
        <v>150</v>
      </c>
      <c r="C38" s="1">
        <v>201103</v>
      </c>
      <c r="D38" s="1" t="s">
        <v>6434</v>
      </c>
      <c r="E38" s="1" t="s">
        <v>53</v>
      </c>
      <c r="F38" s="1" t="s">
        <v>124</v>
      </c>
      <c r="G38" s="16">
        <v>17578.53</v>
      </c>
      <c r="H38" s="119"/>
      <c r="I38" s="22"/>
      <c r="J38" s="22"/>
      <c r="K38" s="22"/>
      <c r="L38" s="22"/>
      <c r="M38" s="13"/>
      <c r="N38" s="13"/>
    </row>
    <row r="39" spans="1:14" x14ac:dyDescent="0.3">
      <c r="A39" s="102">
        <v>557006200083</v>
      </c>
      <c r="B39" s="26">
        <v>615</v>
      </c>
      <c r="C39" s="1">
        <v>201103</v>
      </c>
      <c r="D39" s="1" t="s">
        <v>6434</v>
      </c>
      <c r="E39" s="1" t="s">
        <v>53</v>
      </c>
      <c r="F39" s="1" t="s">
        <v>124</v>
      </c>
      <c r="G39" s="16">
        <v>24848.92</v>
      </c>
      <c r="H39" s="119"/>
      <c r="I39" s="22"/>
      <c r="J39" s="22"/>
      <c r="K39" s="22"/>
      <c r="L39" s="22"/>
      <c r="M39" s="13"/>
      <c r="N39" s="13"/>
    </row>
    <row r="40" spans="1:14" x14ac:dyDescent="0.3">
      <c r="A40" s="102">
        <v>557006200083</v>
      </c>
      <c r="B40" s="26">
        <v>780</v>
      </c>
      <c r="C40" s="1">
        <v>201103</v>
      </c>
      <c r="D40" s="1" t="s">
        <v>6434</v>
      </c>
      <c r="E40" s="1" t="s">
        <v>53</v>
      </c>
      <c r="F40" s="1" t="s">
        <v>124</v>
      </c>
      <c r="G40" s="16">
        <v>512.91999999999996</v>
      </c>
      <c r="H40" s="119"/>
      <c r="I40" s="22"/>
      <c r="J40" s="22"/>
      <c r="K40" s="22"/>
      <c r="L40" s="22"/>
      <c r="M40" s="13"/>
      <c r="N40" s="13"/>
    </row>
    <row r="41" spans="1:14" x14ac:dyDescent="0.3">
      <c r="A41" s="102">
        <v>557006200094</v>
      </c>
      <c r="B41" s="26">
        <v>780</v>
      </c>
      <c r="C41" s="1">
        <v>201211</v>
      </c>
      <c r="D41" s="1" t="s">
        <v>6434</v>
      </c>
      <c r="E41" s="1" t="s">
        <v>53</v>
      </c>
      <c r="F41" s="1" t="s">
        <v>124</v>
      </c>
      <c r="G41" s="16">
        <v>2338.67</v>
      </c>
      <c r="H41" s="119"/>
      <c r="I41" s="22"/>
      <c r="J41" s="22"/>
      <c r="K41" s="22"/>
      <c r="L41" s="22"/>
      <c r="M41" s="13"/>
      <c r="N41" s="13"/>
    </row>
    <row r="42" spans="1:14" x14ac:dyDescent="0.3">
      <c r="A42" s="102">
        <v>557006200121</v>
      </c>
      <c r="B42" s="26">
        <v>780</v>
      </c>
      <c r="C42" s="1">
        <v>201306</v>
      </c>
      <c r="D42" s="1" t="s">
        <v>6434</v>
      </c>
      <c r="E42" s="1" t="s">
        <v>53</v>
      </c>
      <c r="F42" s="1" t="s">
        <v>124</v>
      </c>
      <c r="G42" s="16">
        <v>6767.4</v>
      </c>
      <c r="H42" s="119"/>
      <c r="I42" s="22"/>
      <c r="J42" s="22"/>
      <c r="K42" s="22"/>
      <c r="L42" s="22"/>
      <c r="M42" s="13"/>
      <c r="N42" s="13"/>
    </row>
    <row r="43" spans="1:14" x14ac:dyDescent="0.3">
      <c r="A43" s="102">
        <v>557006200142</v>
      </c>
      <c r="B43" s="26">
        <v>780</v>
      </c>
      <c r="C43" s="1">
        <v>201510</v>
      </c>
      <c r="D43" s="1" t="s">
        <v>6434</v>
      </c>
      <c r="E43" s="1" t="s">
        <v>53</v>
      </c>
      <c r="F43" s="1" t="s">
        <v>124</v>
      </c>
      <c r="G43" s="16">
        <v>2480.3000000000002</v>
      </c>
      <c r="H43" s="119"/>
      <c r="I43" s="22"/>
      <c r="J43" s="22"/>
      <c r="K43" s="22"/>
      <c r="L43" s="22"/>
      <c r="M43" s="13"/>
      <c r="N43" s="13"/>
    </row>
    <row r="44" spans="1:14" x14ac:dyDescent="0.3">
      <c r="A44" s="102">
        <v>557006200191</v>
      </c>
      <c r="B44" s="26">
        <v>615</v>
      </c>
      <c r="C44" s="1">
        <v>201712</v>
      </c>
      <c r="D44" s="1" t="s">
        <v>6434</v>
      </c>
      <c r="E44" s="1" t="s">
        <v>53</v>
      </c>
      <c r="F44" s="1" t="s">
        <v>124</v>
      </c>
      <c r="G44" s="16">
        <v>10254.35</v>
      </c>
      <c r="H44" s="119" t="s">
        <v>6575</v>
      </c>
      <c r="I44" s="22"/>
      <c r="J44" s="22"/>
      <c r="K44" s="119" t="s">
        <v>6558</v>
      </c>
      <c r="L44" s="44">
        <f>-L21</f>
        <v>-211.3969700000016</v>
      </c>
      <c r="M44" s="13"/>
      <c r="N44" s="140" t="s">
        <v>6529</v>
      </c>
    </row>
    <row r="45" spans="1:14" x14ac:dyDescent="0.3">
      <c r="A45" s="102">
        <v>557006200207</v>
      </c>
      <c r="B45" s="26">
        <v>615</v>
      </c>
      <c r="C45" s="1">
        <v>199309</v>
      </c>
      <c r="D45" s="1" t="s">
        <v>6434</v>
      </c>
      <c r="E45" s="1" t="s">
        <v>53</v>
      </c>
      <c r="F45" s="1" t="s">
        <v>124</v>
      </c>
      <c r="G45" s="16">
        <v>391.3</v>
      </c>
      <c r="H45" s="119"/>
      <c r="I45" s="22"/>
      <c r="J45" s="22"/>
      <c r="K45" s="22"/>
      <c r="L45" s="22"/>
      <c r="M45" s="13"/>
      <c r="N45" s="13"/>
    </row>
    <row r="46" spans="1:14" x14ac:dyDescent="0.3">
      <c r="A46" s="102">
        <v>557006200212</v>
      </c>
      <c r="B46" s="26">
        <v>615</v>
      </c>
      <c r="C46" s="1">
        <v>201812</v>
      </c>
      <c r="D46" s="1" t="s">
        <v>6434</v>
      </c>
      <c r="E46" s="1" t="s">
        <v>53</v>
      </c>
      <c r="F46" s="1" t="s">
        <v>124</v>
      </c>
      <c r="G46" s="16">
        <v>990</v>
      </c>
      <c r="H46" s="119" t="s">
        <v>6575</v>
      </c>
      <c r="I46" s="22"/>
      <c r="J46" s="22"/>
      <c r="K46" s="119" t="s">
        <v>6558</v>
      </c>
      <c r="L46" s="44">
        <f>-L23</f>
        <v>-990</v>
      </c>
      <c r="M46" s="13"/>
      <c r="N46" s="140" t="s">
        <v>6678</v>
      </c>
    </row>
    <row r="47" spans="1:14" x14ac:dyDescent="0.3">
      <c r="A47" s="102">
        <v>557006200214</v>
      </c>
      <c r="B47" s="26">
        <v>615</v>
      </c>
      <c r="C47" s="1">
        <v>201812</v>
      </c>
      <c r="D47" s="1" t="s">
        <v>6434</v>
      </c>
      <c r="E47" s="1" t="s">
        <v>53</v>
      </c>
      <c r="F47" s="1" t="s">
        <v>124</v>
      </c>
      <c r="G47" s="16">
        <v>990</v>
      </c>
      <c r="H47" s="119" t="s">
        <v>6575</v>
      </c>
      <c r="I47" s="22"/>
      <c r="J47" s="22"/>
      <c r="K47" s="119" t="s">
        <v>6558</v>
      </c>
      <c r="L47" s="44">
        <f>-L24</f>
        <v>-990</v>
      </c>
      <c r="M47" s="13"/>
      <c r="N47" s="140" t="s">
        <v>6678</v>
      </c>
    </row>
    <row r="48" spans="1:14" x14ac:dyDescent="0.3">
      <c r="A48" s="102">
        <v>557006200215</v>
      </c>
      <c r="B48" s="26">
        <v>615</v>
      </c>
      <c r="C48" s="26">
        <v>201812</v>
      </c>
      <c r="D48" s="110" t="s">
        <v>6434</v>
      </c>
      <c r="E48" s="26" t="s">
        <v>53</v>
      </c>
      <c r="F48" s="26" t="s">
        <v>124</v>
      </c>
      <c r="G48" s="71">
        <v>12379.61</v>
      </c>
      <c r="H48"/>
      <c r="M48" s="13"/>
    </row>
    <row r="49" spans="1:14" x14ac:dyDescent="0.3">
      <c r="F49" s="26" t="s">
        <v>6530</v>
      </c>
      <c r="G49" s="11">
        <f>SUM(G32:G48)</f>
        <v>544724.53</v>
      </c>
      <c r="H49" s="125"/>
      <c r="I49" s="11"/>
      <c r="J49" s="11"/>
      <c r="K49" s="11"/>
      <c r="L49" s="11"/>
      <c r="M49" s="13"/>
      <c r="N49" s="13"/>
    </row>
    <row r="50" spans="1:14" x14ac:dyDescent="0.3">
      <c r="F50" s="17" t="s">
        <v>6513</v>
      </c>
      <c r="G50" s="44">
        <f>L53</f>
        <v>-58809.057649999973</v>
      </c>
      <c r="H50" s="125"/>
      <c r="I50" s="11"/>
      <c r="J50" s="11"/>
      <c r="K50" s="11"/>
      <c r="L50" s="11"/>
      <c r="M50" s="13"/>
      <c r="N50" s="13"/>
    </row>
    <row r="51" spans="1:14" x14ac:dyDescent="0.3">
      <c r="F51" s="17" t="s">
        <v>6803</v>
      </c>
      <c r="G51" s="11">
        <v>0</v>
      </c>
      <c r="H51" s="125"/>
      <c r="I51" s="11"/>
      <c r="J51" s="11"/>
      <c r="K51" s="11"/>
      <c r="L51" s="11"/>
      <c r="M51" s="13"/>
      <c r="N51" s="13"/>
    </row>
    <row r="52" spans="1:14" x14ac:dyDescent="0.3">
      <c r="F52" s="17" t="s">
        <v>6528</v>
      </c>
      <c r="G52" s="11">
        <v>0</v>
      </c>
      <c r="H52" s="125"/>
      <c r="I52" s="11"/>
      <c r="J52" s="11"/>
      <c r="K52" s="11"/>
      <c r="L52" s="11"/>
      <c r="M52" s="13"/>
      <c r="N52" s="13"/>
    </row>
    <row r="53" spans="1:14" x14ac:dyDescent="0.3">
      <c r="G53" s="36">
        <f>+G49-G51-G52+G50</f>
        <v>485915.47235000005</v>
      </c>
      <c r="H53" s="126"/>
      <c r="I53" s="36">
        <f t="shared" ref="I53:J53" si="2">+I49-I51-I52+I50</f>
        <v>0</v>
      </c>
      <c r="J53" s="36">
        <f t="shared" si="2"/>
        <v>0</v>
      </c>
      <c r="K53" s="36"/>
      <c r="L53" s="36">
        <f>SUM(L32:L48)</f>
        <v>-58809.057649999973</v>
      </c>
      <c r="M53" s="21">
        <f>+G53/G55</f>
        <v>9.9187926466180618E-2</v>
      </c>
    </row>
    <row r="54" spans="1:14" x14ac:dyDescent="0.3">
      <c r="G54" s="11"/>
      <c r="H54" s="125"/>
    </row>
    <row r="55" spans="1:14" ht="15" thickBot="1" x14ac:dyDescent="0.35">
      <c r="G55" s="39">
        <f>+G30+G53</f>
        <v>4898937.7</v>
      </c>
      <c r="H55" s="124"/>
      <c r="I55" s="39">
        <f>+I53+I30</f>
        <v>0</v>
      </c>
      <c r="J55" s="39">
        <f>+J53+J30</f>
        <v>0</v>
      </c>
      <c r="K55" s="39"/>
      <c r="L55" s="39">
        <f>+L53+L30</f>
        <v>0</v>
      </c>
    </row>
    <row r="56" spans="1:14" ht="15" thickTop="1" x14ac:dyDescent="0.3"/>
    <row r="57" spans="1:14" x14ac:dyDescent="0.3">
      <c r="A57" s="106" t="s">
        <v>6705</v>
      </c>
      <c r="B57" s="106"/>
      <c r="C57" s="106"/>
      <c r="D57" s="106"/>
      <c r="E57" s="106"/>
      <c r="F57" s="106"/>
      <c r="G57" s="106"/>
    </row>
    <row r="58" spans="1:14" x14ac:dyDescent="0.3">
      <c r="A58" s="106" t="s">
        <v>6833</v>
      </c>
      <c r="B58" s="106"/>
      <c r="C58" s="106"/>
      <c r="D58" s="106"/>
      <c r="E58" s="106"/>
      <c r="F58" s="106"/>
      <c r="G58" s="106"/>
    </row>
  </sheetData>
  <printOptions horizontalCentered="1"/>
  <pageMargins left="0.70866141732283505" right="0.70866141732283505" top="0.74803149606299202" bottom="0.74803149606299202" header="0.31496062992126" footer="0.31496062992126"/>
  <pageSetup scale="54" orientation="landscape" r:id="rId1"/>
  <headerFooter>
    <oddFooter>&amp;L&amp;9&amp;Z&amp;F\&amp;A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DA045-F2CE-4D4E-B3E6-7A80B2DD102C}">
  <sheetPr>
    <tabColor rgb="FF92D050"/>
    <pageSetUpPr fitToPage="1"/>
  </sheetPr>
  <dimension ref="A1:R43"/>
  <sheetViews>
    <sheetView zoomScale="80" zoomScaleNormal="80" workbookViewId="0">
      <selection activeCell="M15" sqref="M15"/>
    </sheetView>
  </sheetViews>
  <sheetFormatPr defaultColWidth="8.88671875" defaultRowHeight="14.4" x14ac:dyDescent="0.3"/>
  <cols>
    <col min="1" max="1" width="19.44140625" customWidth="1"/>
    <col min="2" max="2" width="7.88671875" customWidth="1"/>
    <col min="6" max="6" width="10.88671875" customWidth="1"/>
    <col min="7" max="7" width="13.88671875" bestFit="1" customWidth="1"/>
    <col min="8" max="8" width="3.109375" style="121" customWidth="1"/>
    <col min="9" max="9" width="9.6640625" bestFit="1" customWidth="1"/>
    <col min="10" max="10" width="10.109375" bestFit="1" customWidth="1"/>
    <col min="11" max="11" width="3.44140625" customWidth="1"/>
    <col min="12" max="12" width="12.5546875" bestFit="1" customWidth="1"/>
    <col min="13" max="13" width="12.33203125" bestFit="1" customWidth="1"/>
    <col min="14" max="14" width="6.5546875" bestFit="1" customWidth="1"/>
    <col min="15" max="15" width="17.109375" bestFit="1" customWidth="1"/>
    <col min="16" max="16" width="14.6640625" bestFit="1" customWidth="1"/>
    <col min="17" max="17" width="12.109375" bestFit="1" customWidth="1"/>
    <col min="18" max="18" width="12.5546875" bestFit="1" customWidth="1"/>
  </cols>
  <sheetData>
    <row r="1" spans="1:18" ht="15.6" x14ac:dyDescent="0.3">
      <c r="A1" s="27" t="s">
        <v>6834</v>
      </c>
      <c r="D1" s="28"/>
      <c r="E1" t="s">
        <v>6507</v>
      </c>
    </row>
    <row r="2" spans="1:18" ht="15.6" x14ac:dyDescent="0.3">
      <c r="A2" s="27" t="s">
        <v>6611</v>
      </c>
      <c r="D2" s="29"/>
      <c r="E2" t="s">
        <v>6509</v>
      </c>
    </row>
    <row r="3" spans="1:18" x14ac:dyDescent="0.3">
      <c r="D3" s="31"/>
      <c r="E3" t="s">
        <v>6510</v>
      </c>
      <c r="M3" s="25"/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t="s">
        <v>6517</v>
      </c>
      <c r="J6" s="14" t="s">
        <v>6428</v>
      </c>
      <c r="K6" s="14"/>
      <c r="L6" s="14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7" spans="1:18" x14ac:dyDescent="0.3">
      <c r="A7" s="102">
        <v>457000200209</v>
      </c>
      <c r="B7" s="26">
        <v>615</v>
      </c>
      <c r="C7" s="1">
        <v>199912</v>
      </c>
      <c r="D7" s="1" t="s">
        <v>6434</v>
      </c>
      <c r="E7" s="1" t="s">
        <v>54</v>
      </c>
      <c r="F7" s="1">
        <v>20310</v>
      </c>
      <c r="G7" s="22">
        <v>378.19</v>
      </c>
      <c r="H7" s="122"/>
      <c r="J7" s="14"/>
      <c r="K7" s="14"/>
      <c r="L7" s="14"/>
      <c r="M7" s="12">
        <f>(G7+L7)/(G7+G24)</f>
        <v>0.62300672113863997</v>
      </c>
    </row>
    <row r="8" spans="1:18" x14ac:dyDescent="0.3">
      <c r="A8" s="102">
        <v>457000200209</v>
      </c>
      <c r="B8" s="26">
        <v>780</v>
      </c>
      <c r="C8" s="1">
        <v>199711</v>
      </c>
      <c r="D8" s="1" t="s">
        <v>6434</v>
      </c>
      <c r="E8" s="1" t="s">
        <v>54</v>
      </c>
      <c r="F8" s="1">
        <v>20310</v>
      </c>
      <c r="G8" s="22">
        <v>3916.93</v>
      </c>
      <c r="H8" s="122"/>
      <c r="J8" s="14"/>
      <c r="K8" s="122"/>
      <c r="L8" s="177"/>
      <c r="M8" s="12">
        <f>(G8+L8)/(G8+G25)</f>
        <v>0.62299970893289702</v>
      </c>
      <c r="N8" s="106"/>
      <c r="O8" s="103"/>
      <c r="P8" s="103"/>
      <c r="Q8" s="103"/>
      <c r="R8" s="35"/>
    </row>
    <row r="9" spans="1:18" x14ac:dyDescent="0.3">
      <c r="A9" s="102">
        <v>457006300010</v>
      </c>
      <c r="B9" s="26">
        <v>270</v>
      </c>
      <c r="C9" s="1">
        <v>199510</v>
      </c>
      <c r="D9" s="1" t="s">
        <v>6434</v>
      </c>
      <c r="E9" s="1" t="s">
        <v>54</v>
      </c>
      <c r="F9" s="1">
        <v>20310</v>
      </c>
      <c r="G9" s="22">
        <v>3539.9</v>
      </c>
      <c r="H9" s="122"/>
      <c r="J9" s="14"/>
      <c r="K9" s="14"/>
      <c r="L9" s="14"/>
      <c r="M9" s="12">
        <f>(G9+L9)/(G9+G26)</f>
        <v>0.62345233272864975</v>
      </c>
    </row>
    <row r="10" spans="1:18" x14ac:dyDescent="0.3">
      <c r="A10" s="102">
        <v>457006300010</v>
      </c>
      <c r="B10" s="26">
        <v>615</v>
      </c>
      <c r="C10" s="1">
        <v>199510</v>
      </c>
      <c r="D10" s="1" t="s">
        <v>6434</v>
      </c>
      <c r="E10" s="1" t="s">
        <v>54</v>
      </c>
      <c r="F10" s="1">
        <v>20310</v>
      </c>
      <c r="G10" s="22">
        <v>424433.28</v>
      </c>
      <c r="H10" s="122"/>
      <c r="J10" s="14"/>
      <c r="K10" s="14"/>
      <c r="L10" s="14"/>
      <c r="M10" s="12">
        <f>(G10+L10)/(G10+G27)</f>
        <v>0.6233825197037467</v>
      </c>
    </row>
    <row r="11" spans="1:18" x14ac:dyDescent="0.3">
      <c r="A11" s="102">
        <v>457006300010</v>
      </c>
      <c r="B11" s="26">
        <v>670</v>
      </c>
      <c r="C11" s="1">
        <v>199510</v>
      </c>
      <c r="D11" s="1" t="s">
        <v>6434</v>
      </c>
      <c r="E11" s="1" t="s">
        <v>54</v>
      </c>
      <c r="F11" s="1">
        <v>20310</v>
      </c>
      <c r="G11" s="22">
        <v>1919.74</v>
      </c>
      <c r="H11" s="122"/>
      <c r="J11" s="14">
        <v>1919.74</v>
      </c>
      <c r="K11" s="14"/>
      <c r="L11" s="14"/>
      <c r="M11" s="12"/>
    </row>
    <row r="12" spans="1:18" x14ac:dyDescent="0.3">
      <c r="A12" s="102">
        <v>457006300010</v>
      </c>
      <c r="B12" s="26">
        <v>780</v>
      </c>
      <c r="C12" s="1">
        <v>199510</v>
      </c>
      <c r="D12" s="1" t="s">
        <v>6434</v>
      </c>
      <c r="E12" s="1" t="s">
        <v>54</v>
      </c>
      <c r="F12" s="1">
        <v>20310</v>
      </c>
      <c r="G12" s="22">
        <v>175173.69</v>
      </c>
      <c r="H12" s="122"/>
      <c r="J12" s="14"/>
      <c r="K12" s="122"/>
      <c r="L12" s="177"/>
      <c r="M12" s="12">
        <f>(G12+L12)/(G12+G28)</f>
        <v>0.62338129167420064</v>
      </c>
      <c r="N12" s="106"/>
      <c r="O12" s="103"/>
      <c r="P12" s="103"/>
      <c r="Q12" s="103"/>
      <c r="R12" s="35"/>
    </row>
    <row r="13" spans="1:18" x14ac:dyDescent="0.3">
      <c r="A13" s="102">
        <v>457006300034</v>
      </c>
      <c r="B13" s="26">
        <v>615</v>
      </c>
      <c r="C13" s="1">
        <v>200211</v>
      </c>
      <c r="D13" s="1" t="s">
        <v>6434</v>
      </c>
      <c r="E13" s="1" t="s">
        <v>54</v>
      </c>
      <c r="F13" s="1">
        <v>20310</v>
      </c>
      <c r="G13" s="22">
        <v>519171.49</v>
      </c>
      <c r="H13" s="122"/>
      <c r="J13" s="14"/>
      <c r="K13" s="14"/>
      <c r="L13" s="14"/>
      <c r="M13" s="12">
        <f t="shared" ref="M13:M16" si="0">(G13+L13)/(G13+G29)</f>
        <v>0.62338194414568082</v>
      </c>
      <c r="N13" s="106"/>
    </row>
    <row r="14" spans="1:18" x14ac:dyDescent="0.3">
      <c r="A14" s="102">
        <v>457006300064</v>
      </c>
      <c r="B14" s="26">
        <v>615</v>
      </c>
      <c r="C14" s="1">
        <v>201012</v>
      </c>
      <c r="D14" s="1" t="s">
        <v>6434</v>
      </c>
      <c r="E14" s="1" t="s">
        <v>54</v>
      </c>
      <c r="F14" s="1">
        <v>20310</v>
      </c>
      <c r="G14" s="8">
        <v>13250.97</v>
      </c>
      <c r="H14" s="122"/>
      <c r="J14" s="14"/>
      <c r="K14" s="122"/>
      <c r="L14" s="177"/>
      <c r="M14" s="12">
        <f t="shared" si="0"/>
        <v>0.62340021339897134</v>
      </c>
      <c r="N14" s="106"/>
      <c r="O14" s="103"/>
      <c r="P14" s="103"/>
      <c r="Q14" s="103"/>
      <c r="R14" s="35"/>
    </row>
    <row r="15" spans="1:18" x14ac:dyDescent="0.3">
      <c r="A15" s="102">
        <v>457006300090</v>
      </c>
      <c r="B15" s="26">
        <v>780</v>
      </c>
      <c r="C15" s="26">
        <v>201112</v>
      </c>
      <c r="D15" s="110" t="s">
        <v>6434</v>
      </c>
      <c r="E15" s="26" t="s">
        <v>54</v>
      </c>
      <c r="F15" s="26">
        <v>20310</v>
      </c>
      <c r="G15" s="9">
        <v>19016.22</v>
      </c>
      <c r="H15"/>
      <c r="L15" s="11"/>
      <c r="M15" s="12">
        <f>(G15+L15)/(G15+G31)</f>
        <v>0.6234004567266872</v>
      </c>
      <c r="N15" s="106"/>
      <c r="O15" s="103"/>
      <c r="P15" s="103"/>
      <c r="Q15" s="103"/>
      <c r="R15" s="35"/>
    </row>
    <row r="16" spans="1:18" x14ac:dyDescent="0.3">
      <c r="A16" s="102">
        <v>457006300185</v>
      </c>
      <c r="B16" s="26">
        <v>780</v>
      </c>
      <c r="C16" s="26">
        <v>201711</v>
      </c>
      <c r="D16" s="110" t="s">
        <v>6434</v>
      </c>
      <c r="E16" s="26" t="s">
        <v>54</v>
      </c>
      <c r="F16" s="26">
        <v>20310</v>
      </c>
      <c r="G16" s="9">
        <v>28484.81</v>
      </c>
      <c r="H16"/>
      <c r="M16" s="12">
        <f t="shared" si="0"/>
        <v>0.62300008748523694</v>
      </c>
      <c r="N16" s="106"/>
      <c r="O16" s="103"/>
      <c r="P16" s="103"/>
      <c r="Q16" s="103"/>
      <c r="R16" s="35"/>
    </row>
    <row r="17" spans="1:18" x14ac:dyDescent="0.3">
      <c r="A17" s="102">
        <v>457006300219</v>
      </c>
      <c r="B17" s="26">
        <v>615</v>
      </c>
      <c r="C17" s="172">
        <v>201812</v>
      </c>
      <c r="D17" s="110" t="s">
        <v>6434</v>
      </c>
      <c r="E17" s="26" t="s">
        <v>54</v>
      </c>
      <c r="F17" s="26">
        <v>20310</v>
      </c>
      <c r="G17" s="146">
        <v>66122.880000000005</v>
      </c>
      <c r="H17" s="122" t="s">
        <v>6521</v>
      </c>
      <c r="J17" s="14"/>
      <c r="K17" s="122" t="s">
        <v>6558</v>
      </c>
      <c r="L17" s="148">
        <f>R17</f>
        <v>-5474.6835100000026</v>
      </c>
      <c r="M17" s="12">
        <f>(G17+L17)/(G17+G33)</f>
        <v>0.623</v>
      </c>
      <c r="N17" s="106" t="s">
        <v>6529</v>
      </c>
      <c r="O17" s="103">
        <f>G17+G33</f>
        <v>97348.63</v>
      </c>
      <c r="P17" s="103">
        <f>O17*0.623</f>
        <v>60648.196490000002</v>
      </c>
      <c r="Q17" s="103">
        <f>G17</f>
        <v>66122.880000000005</v>
      </c>
      <c r="R17" s="35">
        <f>P17-Q17</f>
        <v>-5474.6835100000026</v>
      </c>
    </row>
    <row r="18" spans="1:18" x14ac:dyDescent="0.3">
      <c r="B18" s="1"/>
      <c r="F18" s="26" t="s">
        <v>6527</v>
      </c>
      <c r="G18" s="8">
        <f>SUM(G7:G17)</f>
        <v>1255408.1000000001</v>
      </c>
      <c r="H18" s="119"/>
      <c r="I18" s="8"/>
      <c r="J18" s="8"/>
      <c r="K18" s="8"/>
      <c r="L18" s="8"/>
      <c r="M18" s="13"/>
      <c r="N18" s="12"/>
    </row>
    <row r="19" spans="1:18" x14ac:dyDescent="0.3">
      <c r="B19" s="1"/>
      <c r="F19" s="17" t="s">
        <v>6513</v>
      </c>
      <c r="G19" s="43">
        <f>L22</f>
        <v>-5474.6835100000026</v>
      </c>
      <c r="H19" s="119"/>
      <c r="I19" s="8"/>
      <c r="J19" s="8"/>
      <c r="K19" s="8"/>
      <c r="L19" s="8"/>
      <c r="M19" s="13"/>
      <c r="N19" s="12"/>
    </row>
    <row r="20" spans="1:18" x14ac:dyDescent="0.3">
      <c r="B20" s="1"/>
      <c r="F20" s="17" t="s">
        <v>6803</v>
      </c>
      <c r="G20" s="8">
        <v>0</v>
      </c>
      <c r="H20" s="119"/>
      <c r="I20" s="8"/>
      <c r="J20" s="8"/>
      <c r="K20" s="8"/>
      <c r="L20" s="8"/>
      <c r="M20" s="13"/>
      <c r="N20" s="12"/>
    </row>
    <row r="21" spans="1:18" x14ac:dyDescent="0.3">
      <c r="B21" s="1"/>
      <c r="F21" s="17" t="s">
        <v>6528</v>
      </c>
      <c r="G21" s="8">
        <f>J22</f>
        <v>1919.74</v>
      </c>
      <c r="H21" s="119"/>
      <c r="I21" s="8"/>
      <c r="J21" s="8"/>
      <c r="K21" s="8"/>
      <c r="L21" s="8"/>
      <c r="M21" s="13"/>
      <c r="N21" s="13"/>
    </row>
    <row r="22" spans="1:18" x14ac:dyDescent="0.3">
      <c r="B22" s="1"/>
      <c r="F22" s="17"/>
      <c r="G22" s="18">
        <f>+G18-G21-G20+G19</f>
        <v>1248013.67649</v>
      </c>
      <c r="H22" s="123"/>
      <c r="I22" s="18">
        <f t="shared" ref="I22" si="1">+I18-I21-I20+I19</f>
        <v>0</v>
      </c>
      <c r="J22" s="18">
        <f>+J18-J21-J20+J19+J11</f>
        <v>1919.74</v>
      </c>
      <c r="K22" s="18"/>
      <c r="L22" s="18">
        <f>SUM(L7:L17)</f>
        <v>-5474.6835100000026</v>
      </c>
      <c r="M22" s="21">
        <f>+G22/G40</f>
        <v>0.6233541179145905</v>
      </c>
      <c r="N22" s="13"/>
    </row>
    <row r="23" spans="1:18" x14ac:dyDescent="0.3">
      <c r="B23" s="1"/>
      <c r="F23" s="17"/>
      <c r="G23" s="22"/>
      <c r="H23" s="122"/>
      <c r="I23" s="22"/>
      <c r="J23" s="22"/>
      <c r="K23" s="22"/>
      <c r="L23" s="22"/>
      <c r="M23" s="13"/>
      <c r="N23" s="13"/>
    </row>
    <row r="24" spans="1:18" x14ac:dyDescent="0.3">
      <c r="A24" s="102">
        <v>557000200209</v>
      </c>
      <c r="B24" s="26">
        <v>615</v>
      </c>
      <c r="C24" s="1">
        <v>201809</v>
      </c>
      <c r="D24" s="1" t="s">
        <v>6434</v>
      </c>
      <c r="E24" s="1" t="s">
        <v>54</v>
      </c>
      <c r="F24" s="1" t="s">
        <v>124</v>
      </c>
      <c r="G24" s="16">
        <v>228.85</v>
      </c>
      <c r="H24" s="119"/>
      <c r="I24" s="22"/>
      <c r="J24" s="22"/>
      <c r="K24" s="22"/>
      <c r="L24" s="22"/>
      <c r="M24" s="13"/>
      <c r="N24" s="13"/>
    </row>
    <row r="25" spans="1:18" x14ac:dyDescent="0.3">
      <c r="A25" s="102">
        <v>557000200209</v>
      </c>
      <c r="B25" s="26">
        <v>780</v>
      </c>
      <c r="C25" s="1">
        <v>201809</v>
      </c>
      <c r="D25" s="1" t="s">
        <v>6434</v>
      </c>
      <c r="E25" s="1" t="s">
        <v>54</v>
      </c>
      <c r="F25" s="1" t="s">
        <v>124</v>
      </c>
      <c r="G25" s="16">
        <v>2370.2800000000002</v>
      </c>
      <c r="H25"/>
    </row>
    <row r="26" spans="1:18" x14ac:dyDescent="0.3">
      <c r="A26" s="102">
        <v>557006300010</v>
      </c>
      <c r="B26" s="26">
        <v>270</v>
      </c>
      <c r="C26" s="1">
        <v>199510</v>
      </c>
      <c r="D26" s="1" t="s">
        <v>6434</v>
      </c>
      <c r="E26" s="1" t="s">
        <v>54</v>
      </c>
      <c r="F26" s="1" t="s">
        <v>124</v>
      </c>
      <c r="G26" s="16">
        <v>2138</v>
      </c>
      <c r="H26" s="119"/>
      <c r="I26" s="22"/>
      <c r="J26" s="22"/>
      <c r="K26" s="22"/>
      <c r="L26" s="22"/>
      <c r="M26" s="13"/>
      <c r="N26" s="13"/>
    </row>
    <row r="27" spans="1:18" x14ac:dyDescent="0.3">
      <c r="A27" s="102">
        <v>557006300010</v>
      </c>
      <c r="B27" s="26">
        <v>615</v>
      </c>
      <c r="C27" s="1">
        <v>199510</v>
      </c>
      <c r="D27" s="1" t="s">
        <v>6434</v>
      </c>
      <c r="E27" s="1" t="s">
        <v>54</v>
      </c>
      <c r="F27" s="1" t="s">
        <v>124</v>
      </c>
      <c r="G27" s="16">
        <v>256422</v>
      </c>
      <c r="H27" s="119"/>
      <c r="I27" s="22"/>
      <c r="J27" s="22"/>
      <c r="K27" s="22"/>
      <c r="L27" s="22"/>
      <c r="M27" s="13"/>
      <c r="N27" s="13"/>
    </row>
    <row r="28" spans="1:18" x14ac:dyDescent="0.3">
      <c r="A28" s="102">
        <v>557006300010</v>
      </c>
      <c r="B28" s="26">
        <v>780</v>
      </c>
      <c r="C28" s="1">
        <v>199510</v>
      </c>
      <c r="D28" s="1" t="s">
        <v>6434</v>
      </c>
      <c r="E28" s="1" t="s">
        <v>54</v>
      </c>
      <c r="F28" s="1" t="s">
        <v>124</v>
      </c>
      <c r="G28" s="16">
        <v>105832</v>
      </c>
      <c r="H28" s="119"/>
      <c r="I28" s="22"/>
      <c r="J28" s="22"/>
      <c r="K28" s="22"/>
      <c r="L28" s="22"/>
      <c r="M28" s="13"/>
      <c r="N28" s="13"/>
    </row>
    <row r="29" spans="1:18" x14ac:dyDescent="0.3">
      <c r="A29" s="102">
        <v>557006300034</v>
      </c>
      <c r="B29" s="26">
        <v>615</v>
      </c>
      <c r="C29" s="1">
        <v>200211</v>
      </c>
      <c r="D29" s="1" t="s">
        <v>6434</v>
      </c>
      <c r="E29" s="1" t="s">
        <v>54</v>
      </c>
      <c r="F29" s="1" t="s">
        <v>124</v>
      </c>
      <c r="G29" s="16">
        <v>313659</v>
      </c>
      <c r="H29" s="119"/>
      <c r="I29" s="22"/>
      <c r="J29" s="22"/>
      <c r="K29" s="22"/>
      <c r="L29" s="22"/>
      <c r="M29" s="13"/>
      <c r="N29" s="13"/>
    </row>
    <row r="30" spans="1:18" x14ac:dyDescent="0.3">
      <c r="A30" s="102">
        <v>557006300064</v>
      </c>
      <c r="B30" s="26">
        <v>615</v>
      </c>
      <c r="C30" s="1">
        <v>201012</v>
      </c>
      <c r="D30" s="1" t="s">
        <v>6434</v>
      </c>
      <c r="E30" s="1" t="s">
        <v>54</v>
      </c>
      <c r="F30" s="1" t="s">
        <v>124</v>
      </c>
      <c r="G30" s="16">
        <v>8004.99</v>
      </c>
      <c r="H30" s="119"/>
      <c r="I30" s="22"/>
      <c r="J30" s="22"/>
      <c r="K30" s="22"/>
      <c r="L30" s="22"/>
      <c r="M30" s="13"/>
      <c r="N30" s="13"/>
    </row>
    <row r="31" spans="1:18" x14ac:dyDescent="0.3">
      <c r="A31" s="102">
        <v>557006300090</v>
      </c>
      <c r="B31" s="26">
        <v>780</v>
      </c>
      <c r="C31" s="1">
        <v>201112</v>
      </c>
      <c r="D31" s="1" t="s">
        <v>6434</v>
      </c>
      <c r="E31" s="1" t="s">
        <v>54</v>
      </c>
      <c r="F31" s="1" t="s">
        <v>124</v>
      </c>
      <c r="G31" s="16">
        <v>11487.8</v>
      </c>
      <c r="H31" s="119"/>
      <c r="I31" s="22"/>
      <c r="J31" s="22"/>
      <c r="K31" s="22"/>
      <c r="L31" s="22"/>
      <c r="M31" s="13"/>
      <c r="N31" s="13"/>
    </row>
    <row r="32" spans="1:18" x14ac:dyDescent="0.3">
      <c r="A32" s="102">
        <v>557006300185</v>
      </c>
      <c r="B32" s="26">
        <v>780</v>
      </c>
      <c r="C32" s="1">
        <v>201711</v>
      </c>
      <c r="D32" s="1" t="s">
        <v>6434</v>
      </c>
      <c r="E32" s="1" t="s">
        <v>54</v>
      </c>
      <c r="F32" s="1" t="s">
        <v>124</v>
      </c>
      <c r="G32" s="16">
        <v>17237.189999999999</v>
      </c>
      <c r="H32" s="119"/>
      <c r="I32" s="22"/>
      <c r="J32" s="22"/>
      <c r="K32" s="22"/>
      <c r="L32" s="22"/>
      <c r="M32" s="13"/>
      <c r="N32" s="13"/>
    </row>
    <row r="33" spans="1:14" x14ac:dyDescent="0.3">
      <c r="A33" s="102">
        <v>557006300219</v>
      </c>
      <c r="B33" s="26">
        <v>615</v>
      </c>
      <c r="C33" s="1">
        <v>201812</v>
      </c>
      <c r="D33" s="1" t="s">
        <v>6434</v>
      </c>
      <c r="E33" s="1" t="s">
        <v>54</v>
      </c>
      <c r="F33" s="1" t="s">
        <v>124</v>
      </c>
      <c r="G33" s="71">
        <v>31225.75</v>
      </c>
      <c r="H33" s="119" t="s">
        <v>6575</v>
      </c>
      <c r="I33" s="22"/>
      <c r="J33" s="22"/>
      <c r="K33" s="119" t="s">
        <v>6558</v>
      </c>
      <c r="L33" s="44">
        <f>-L17</f>
        <v>5474.6835100000026</v>
      </c>
      <c r="M33" s="13"/>
      <c r="N33" s="140" t="s">
        <v>6529</v>
      </c>
    </row>
    <row r="34" spans="1:14" x14ac:dyDescent="0.3">
      <c r="F34" s="26" t="s">
        <v>6530</v>
      </c>
      <c r="G34" s="11">
        <f>SUM(G24:G33)</f>
        <v>748605.86</v>
      </c>
      <c r="H34" s="125"/>
      <c r="I34" s="11"/>
      <c r="J34" s="11"/>
      <c r="K34" s="11"/>
      <c r="L34" s="11"/>
      <c r="M34" s="13"/>
      <c r="N34" s="13"/>
    </row>
    <row r="35" spans="1:14" x14ac:dyDescent="0.3">
      <c r="F35" s="17" t="s">
        <v>6513</v>
      </c>
      <c r="G35" s="44">
        <f>L38</f>
        <v>5474.6835100000026</v>
      </c>
      <c r="H35" s="125"/>
      <c r="I35" s="11"/>
      <c r="J35" s="11"/>
      <c r="K35" s="11"/>
      <c r="L35" s="11"/>
      <c r="M35" s="13"/>
      <c r="N35" s="13"/>
    </row>
    <row r="36" spans="1:14" x14ac:dyDescent="0.3">
      <c r="F36" s="17" t="s">
        <v>6803</v>
      </c>
      <c r="G36" s="11">
        <v>0</v>
      </c>
      <c r="H36" s="125"/>
      <c r="I36" s="11"/>
      <c r="J36" s="11"/>
      <c r="K36" s="11"/>
      <c r="L36" s="11"/>
      <c r="M36" s="13"/>
      <c r="N36" s="13"/>
    </row>
    <row r="37" spans="1:14" x14ac:dyDescent="0.3">
      <c r="F37" s="17" t="s">
        <v>6528</v>
      </c>
      <c r="G37" s="11">
        <v>0</v>
      </c>
      <c r="H37" s="125"/>
      <c r="I37" s="11"/>
      <c r="J37" s="11"/>
      <c r="K37" s="11"/>
      <c r="L37" s="11"/>
      <c r="M37" s="13"/>
      <c r="N37" s="13"/>
    </row>
    <row r="38" spans="1:14" x14ac:dyDescent="0.3">
      <c r="G38" s="36">
        <f>+G34-G36-G37+G35</f>
        <v>754080.54350999999</v>
      </c>
      <c r="H38" s="126"/>
      <c r="I38" s="36">
        <f t="shared" ref="I38:J38" si="2">+I34-I36-I37+I35</f>
        <v>0</v>
      </c>
      <c r="J38" s="36">
        <f t="shared" si="2"/>
        <v>0</v>
      </c>
      <c r="K38" s="36"/>
      <c r="L38" s="36">
        <f>SUM(L24:L33)</f>
        <v>5474.6835100000026</v>
      </c>
      <c r="M38" s="21">
        <f>+G38/G40</f>
        <v>0.37664588208540956</v>
      </c>
    </row>
    <row r="39" spans="1:14" x14ac:dyDescent="0.3">
      <c r="G39" s="11"/>
      <c r="H39" s="125"/>
    </row>
    <row r="40" spans="1:14" ht="15" thickBot="1" x14ac:dyDescent="0.35">
      <c r="G40" s="39">
        <f>+G22+G38</f>
        <v>2002094.22</v>
      </c>
      <c r="H40" s="124"/>
      <c r="I40" s="39">
        <f>+I38+I22</f>
        <v>0</v>
      </c>
      <c r="J40" s="39">
        <f>+J38+J22</f>
        <v>1919.74</v>
      </c>
      <c r="K40" s="39"/>
      <c r="L40" s="39">
        <f>+L38+L22</f>
        <v>0</v>
      </c>
    </row>
    <row r="41" spans="1:14" ht="15" thickTop="1" x14ac:dyDescent="0.3"/>
    <row r="42" spans="1:14" x14ac:dyDescent="0.3">
      <c r="A42" s="106" t="s">
        <v>6705</v>
      </c>
      <c r="B42" s="106"/>
      <c r="C42" s="106"/>
      <c r="D42" s="106"/>
      <c r="E42" s="106"/>
      <c r="F42" s="106"/>
      <c r="G42" s="106"/>
    </row>
    <row r="43" spans="1:14" x14ac:dyDescent="0.3">
      <c r="A43" s="106"/>
      <c r="B43" s="106"/>
      <c r="C43" s="106"/>
      <c r="D43" s="106"/>
      <c r="E43" s="106"/>
      <c r="F43" s="106"/>
      <c r="G43" s="106"/>
    </row>
  </sheetData>
  <printOptions horizontalCentered="1"/>
  <pageMargins left="0.70866141732283505" right="0.70866141732283505" top="0.74803149606299202" bottom="0.74803149606299202" header="0.31496062992126" footer="0.31496062992126"/>
  <pageSetup scale="63" orientation="landscape" r:id="rId1"/>
  <headerFooter>
    <oddFooter>&amp;L&amp;9&amp;Z&amp;F\&amp;A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S174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" customWidth="1"/>
    <col min="2" max="2" width="7.109375" customWidth="1"/>
    <col min="3" max="4" width="9.5546875" customWidth="1"/>
    <col min="5" max="5" width="6.88671875" customWidth="1"/>
    <col min="6" max="6" width="7.6640625" customWidth="1"/>
    <col min="7" max="7" width="15" customWidth="1"/>
    <col min="8" max="8" width="3.6640625" style="121" customWidth="1"/>
    <col min="9" max="9" width="11.5546875" bestFit="1" customWidth="1"/>
    <col min="10" max="10" width="9" bestFit="1" customWidth="1"/>
    <col min="11" max="11" width="3.5546875" customWidth="1"/>
    <col min="12" max="12" width="12.33203125" bestFit="1" customWidth="1"/>
    <col min="13" max="13" width="11.6640625" customWidth="1"/>
    <col min="14" max="14" width="7.109375" style="94" customWidth="1"/>
    <col min="15" max="15" width="13.109375" customWidth="1"/>
    <col min="16" max="16" width="14.33203125" bestFit="1" customWidth="1"/>
    <col min="17" max="17" width="11.5546875" customWidth="1"/>
    <col min="18" max="18" width="11.5546875" bestFit="1" customWidth="1"/>
    <col min="19" max="19" width="9.88671875" bestFit="1" customWidth="1"/>
  </cols>
  <sheetData>
    <row r="1" spans="1:18" ht="15.6" x14ac:dyDescent="0.3">
      <c r="A1" s="27" t="s">
        <v>6835</v>
      </c>
      <c r="E1" s="28"/>
      <c r="F1" t="s">
        <v>6507</v>
      </c>
      <c r="I1" s="25"/>
      <c r="J1" s="25"/>
      <c r="K1" s="25"/>
      <c r="L1" s="25"/>
    </row>
    <row r="2" spans="1:18" ht="15.6" x14ac:dyDescent="0.3">
      <c r="A2" s="27" t="s">
        <v>6508</v>
      </c>
      <c r="E2" s="29"/>
      <c r="F2" t="s">
        <v>6509</v>
      </c>
      <c r="I2" s="25"/>
      <c r="J2" s="25"/>
      <c r="K2" s="25"/>
      <c r="L2" s="25"/>
    </row>
    <row r="3" spans="1:18" x14ac:dyDescent="0.3">
      <c r="E3" s="31"/>
      <c r="F3" t="s">
        <v>6510</v>
      </c>
      <c r="I3" s="25"/>
      <c r="J3" s="25"/>
      <c r="K3" s="25"/>
      <c r="L3" s="25"/>
      <c r="O3" s="115" t="s">
        <v>6513</v>
      </c>
      <c r="P3" s="103"/>
      <c r="Q3" s="103"/>
      <c r="R3" s="35"/>
    </row>
    <row r="4" spans="1:18" x14ac:dyDescent="0.3">
      <c r="E4" s="46"/>
      <c r="F4" t="s">
        <v>6511</v>
      </c>
      <c r="I4" s="25"/>
      <c r="J4" s="25"/>
      <c r="K4" s="25"/>
      <c r="L4" s="25"/>
      <c r="O4" s="116" t="s">
        <v>6519</v>
      </c>
      <c r="P4" s="116" t="s">
        <v>6836</v>
      </c>
      <c r="Q4" s="116" t="s">
        <v>6521</v>
      </c>
      <c r="R4" s="116" t="s">
        <v>6522</v>
      </c>
    </row>
    <row r="5" spans="1:18" x14ac:dyDescent="0.3">
      <c r="E5" s="167"/>
      <c r="F5" t="s">
        <v>6512</v>
      </c>
      <c r="I5" s="25"/>
      <c r="J5" s="25"/>
      <c r="K5" s="25"/>
      <c r="L5" s="25"/>
      <c r="O5" s="116"/>
      <c r="P5" s="116"/>
      <c r="Q5" s="116"/>
      <c r="R5" s="116"/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2" t="s">
        <v>6516</v>
      </c>
      <c r="H6" s="127"/>
      <c r="I6" t="s">
        <v>6517</v>
      </c>
      <c r="J6" s="42" t="s">
        <v>6428</v>
      </c>
      <c r="K6" s="42"/>
      <c r="L6" s="14" t="s">
        <v>6513</v>
      </c>
      <c r="M6" s="25" t="s">
        <v>6518</v>
      </c>
      <c r="O6" s="117" t="s">
        <v>6523</v>
      </c>
      <c r="P6" s="118" t="s">
        <v>6837</v>
      </c>
      <c r="Q6" s="118" t="s">
        <v>6525</v>
      </c>
      <c r="R6" s="118" t="s">
        <v>6526</v>
      </c>
    </row>
    <row r="7" spans="1:18" x14ac:dyDescent="0.3">
      <c r="A7" s="102">
        <v>453006500003</v>
      </c>
      <c r="B7" s="26">
        <v>270</v>
      </c>
      <c r="C7" s="1">
        <v>199509</v>
      </c>
      <c r="D7" s="1" t="s">
        <v>6434</v>
      </c>
      <c r="E7" s="1" t="s">
        <v>63</v>
      </c>
      <c r="F7" s="1">
        <v>20310</v>
      </c>
      <c r="G7" s="22">
        <v>31205.040000000001</v>
      </c>
      <c r="H7" s="122"/>
      <c r="J7" s="42"/>
      <c r="K7" s="42"/>
      <c r="L7" s="14"/>
      <c r="M7" s="12">
        <f>+G7/(G7+G67)</f>
        <v>0.62337718376508544</v>
      </c>
    </row>
    <row r="8" spans="1:18" x14ac:dyDescent="0.3">
      <c r="A8" s="102">
        <v>453006500003</v>
      </c>
      <c r="B8" s="26">
        <v>670</v>
      </c>
      <c r="C8" s="1">
        <v>199509</v>
      </c>
      <c r="D8" s="1" t="s">
        <v>6434</v>
      </c>
      <c r="E8" s="1" t="s">
        <v>63</v>
      </c>
      <c r="F8" s="1">
        <v>20310</v>
      </c>
      <c r="G8" s="22">
        <v>5196.2</v>
      </c>
      <c r="H8" s="122"/>
      <c r="J8" s="42"/>
      <c r="K8" s="42"/>
      <c r="L8" s="14"/>
      <c r="M8" s="12">
        <f>+G8/(G8+G68)</f>
        <v>0.62340435742393696</v>
      </c>
    </row>
    <row r="9" spans="1:18" x14ac:dyDescent="0.3">
      <c r="A9" s="102">
        <v>453006500003</v>
      </c>
      <c r="B9" s="26">
        <v>910</v>
      </c>
      <c r="C9" s="1">
        <v>199411</v>
      </c>
      <c r="D9" s="1" t="s">
        <v>6434</v>
      </c>
      <c r="E9" s="1" t="s">
        <v>63</v>
      </c>
      <c r="F9" s="1">
        <v>20310</v>
      </c>
      <c r="G9" s="22">
        <v>96742.43</v>
      </c>
      <c r="H9" s="122"/>
      <c r="J9" s="42"/>
      <c r="K9" s="42"/>
      <c r="L9" s="14"/>
      <c r="M9" s="12">
        <f>+G9/(G9+G69)</f>
        <v>0.62338285539163329</v>
      </c>
    </row>
    <row r="10" spans="1:18" x14ac:dyDescent="0.3">
      <c r="A10" s="102">
        <v>453006500156</v>
      </c>
      <c r="B10" s="26">
        <v>270</v>
      </c>
      <c r="C10" s="1">
        <v>199612</v>
      </c>
      <c r="D10" s="1" t="s">
        <v>6434</v>
      </c>
      <c r="E10" s="1" t="s">
        <v>63</v>
      </c>
      <c r="F10" s="1">
        <v>20310</v>
      </c>
      <c r="G10" s="22">
        <v>5844.66</v>
      </c>
      <c r="H10" s="122"/>
      <c r="J10" s="42"/>
      <c r="K10" s="42"/>
      <c r="L10" s="14"/>
      <c r="M10" s="12">
        <f>+G10/(G10+G70)</f>
        <v>0.6233865135894433</v>
      </c>
    </row>
    <row r="11" spans="1:18" x14ac:dyDescent="0.3">
      <c r="A11" s="102">
        <v>453006500156</v>
      </c>
      <c r="B11" s="26">
        <v>670</v>
      </c>
      <c r="C11" s="1">
        <v>199612</v>
      </c>
      <c r="D11" s="1" t="s">
        <v>6434</v>
      </c>
      <c r="E11" s="1" t="s">
        <v>63</v>
      </c>
      <c r="F11" s="1">
        <v>20310</v>
      </c>
      <c r="G11" s="22">
        <v>2640.71</v>
      </c>
      <c r="H11" s="122"/>
      <c r="J11" s="42"/>
      <c r="K11" s="42"/>
      <c r="L11" s="14"/>
      <c r="M11" s="12"/>
    </row>
    <row r="12" spans="1:18" x14ac:dyDescent="0.3">
      <c r="A12" s="102">
        <v>453006500156</v>
      </c>
      <c r="B12" s="26">
        <v>910</v>
      </c>
      <c r="C12" s="1">
        <v>199512</v>
      </c>
      <c r="D12" s="1" t="s">
        <v>6434</v>
      </c>
      <c r="E12" s="1" t="s">
        <v>63</v>
      </c>
      <c r="F12" s="1">
        <v>20310</v>
      </c>
      <c r="G12" s="22">
        <v>368661.34</v>
      </c>
      <c r="H12" s="122"/>
      <c r="J12" s="42"/>
      <c r="K12" s="42"/>
      <c r="L12" s="14"/>
      <c r="M12" s="12">
        <f t="shared" ref="M12:M33" si="0">+G12/(G12+G71)</f>
        <v>0.62338283504203007</v>
      </c>
    </row>
    <row r="13" spans="1:18" x14ac:dyDescent="0.3">
      <c r="A13" s="102">
        <v>453006500185</v>
      </c>
      <c r="B13" s="26">
        <v>910</v>
      </c>
      <c r="C13" s="1">
        <v>195409</v>
      </c>
      <c r="D13" s="1" t="s">
        <v>6434</v>
      </c>
      <c r="E13" s="1" t="s">
        <v>63</v>
      </c>
      <c r="F13" s="1">
        <v>20310</v>
      </c>
      <c r="G13" s="22">
        <v>225450.77</v>
      </c>
      <c r="H13" s="122"/>
      <c r="J13" s="42"/>
      <c r="K13" s="42"/>
      <c r="L13" s="14"/>
      <c r="M13" s="12">
        <f t="shared" si="0"/>
        <v>0.62339999731782691</v>
      </c>
    </row>
    <row r="14" spans="1:18" x14ac:dyDescent="0.3">
      <c r="A14" s="102">
        <v>453006500189</v>
      </c>
      <c r="B14" s="26">
        <v>910</v>
      </c>
      <c r="C14" s="1">
        <v>195501</v>
      </c>
      <c r="D14" s="1" t="s">
        <v>6434</v>
      </c>
      <c r="E14" s="1" t="s">
        <v>63</v>
      </c>
      <c r="F14" s="1">
        <v>20310</v>
      </c>
      <c r="G14" s="22">
        <v>183422.89</v>
      </c>
      <c r="H14" s="122"/>
      <c r="J14" s="42"/>
      <c r="K14" s="42"/>
      <c r="L14" s="14"/>
      <c r="M14" s="12">
        <f t="shared" si="0"/>
        <v>0.62338085220481898</v>
      </c>
    </row>
    <row r="15" spans="1:18" x14ac:dyDescent="0.3">
      <c r="A15" s="102">
        <v>453006500206</v>
      </c>
      <c r="B15" s="26">
        <v>910</v>
      </c>
      <c r="C15" s="1">
        <v>195703</v>
      </c>
      <c r="D15" s="1" t="s">
        <v>6434</v>
      </c>
      <c r="E15" s="1" t="s">
        <v>63</v>
      </c>
      <c r="F15" s="1">
        <v>20310</v>
      </c>
      <c r="G15" s="22">
        <v>133464.15</v>
      </c>
      <c r="H15" s="122"/>
      <c r="J15" s="42"/>
      <c r="K15" s="42"/>
      <c r="L15" s="14"/>
      <c r="M15" s="12">
        <f t="shared" si="0"/>
        <v>0.62338125472478267</v>
      </c>
    </row>
    <row r="16" spans="1:18" x14ac:dyDescent="0.3">
      <c r="A16" s="102">
        <v>453006500220</v>
      </c>
      <c r="B16" s="26">
        <v>910</v>
      </c>
      <c r="C16" s="1">
        <v>195709</v>
      </c>
      <c r="D16" s="1" t="s">
        <v>6434</v>
      </c>
      <c r="E16" s="1" t="s">
        <v>63</v>
      </c>
      <c r="F16" s="1">
        <v>20310</v>
      </c>
      <c r="G16" s="22">
        <v>381089.89</v>
      </c>
      <c r="H16" s="122"/>
      <c r="J16" s="42"/>
      <c r="K16" s="42"/>
      <c r="L16" s="14"/>
      <c r="M16" s="12">
        <f t="shared" si="0"/>
        <v>0.62338254641889945</v>
      </c>
      <c r="N16" s="96"/>
      <c r="O16" s="2"/>
      <c r="P16" s="3"/>
    </row>
    <row r="17" spans="1:13" x14ac:dyDescent="0.3">
      <c r="A17" s="102">
        <v>453006500223</v>
      </c>
      <c r="B17" s="26">
        <v>910</v>
      </c>
      <c r="C17" s="1">
        <v>195711</v>
      </c>
      <c r="D17" s="1" t="s">
        <v>6434</v>
      </c>
      <c r="E17" s="1" t="s">
        <v>63</v>
      </c>
      <c r="F17" s="1">
        <v>20310</v>
      </c>
      <c r="G17" s="22">
        <v>154191.32</v>
      </c>
      <c r="H17" s="122"/>
      <c r="J17" s="42"/>
      <c r="K17" s="42"/>
      <c r="L17" s="14"/>
      <c r="M17" s="12">
        <f t="shared" si="0"/>
        <v>0.62338230865937283</v>
      </c>
    </row>
    <row r="18" spans="1:13" x14ac:dyDescent="0.3">
      <c r="A18" s="102">
        <v>453006500226</v>
      </c>
      <c r="B18" s="26">
        <v>910</v>
      </c>
      <c r="C18" s="1">
        <v>195908</v>
      </c>
      <c r="D18" s="1" t="s">
        <v>6434</v>
      </c>
      <c r="E18" s="1" t="s">
        <v>63</v>
      </c>
      <c r="F18" s="1">
        <v>20310</v>
      </c>
      <c r="G18" s="22">
        <v>213743.9</v>
      </c>
      <c r="H18" s="122"/>
      <c r="J18" s="42"/>
      <c r="K18" s="42"/>
      <c r="L18" s="14"/>
      <c r="M18" s="12">
        <f t="shared" si="0"/>
        <v>0.62338378584267407</v>
      </c>
    </row>
    <row r="19" spans="1:13" x14ac:dyDescent="0.3">
      <c r="A19" s="102">
        <v>453006500230</v>
      </c>
      <c r="B19" s="26">
        <v>910</v>
      </c>
      <c r="C19" s="1">
        <v>196003</v>
      </c>
      <c r="D19" s="1" t="s">
        <v>6434</v>
      </c>
      <c r="E19" s="1" t="s">
        <v>63</v>
      </c>
      <c r="F19" s="1">
        <v>20310</v>
      </c>
      <c r="G19" s="22">
        <v>56120.82</v>
      </c>
      <c r="H19" s="122"/>
      <c r="J19" s="42"/>
      <c r="K19" s="42"/>
      <c r="L19" s="14"/>
      <c r="M19" s="12">
        <f t="shared" si="0"/>
        <v>0.62338582420021271</v>
      </c>
    </row>
    <row r="20" spans="1:13" x14ac:dyDescent="0.3">
      <c r="A20" s="102">
        <v>453006500231</v>
      </c>
      <c r="B20" s="26">
        <v>910</v>
      </c>
      <c r="C20" s="1">
        <v>196410</v>
      </c>
      <c r="D20" s="1" t="s">
        <v>6434</v>
      </c>
      <c r="E20" s="1" t="s">
        <v>63</v>
      </c>
      <c r="F20" s="1">
        <v>20310</v>
      </c>
      <c r="G20" s="22">
        <v>74164.3</v>
      </c>
      <c r="H20" s="122"/>
      <c r="J20" s="42"/>
      <c r="K20" s="42"/>
      <c r="L20" s="14"/>
      <c r="M20" s="12">
        <f t="shared" si="0"/>
        <v>0.62338499608725872</v>
      </c>
    </row>
    <row r="21" spans="1:13" x14ac:dyDescent="0.3">
      <c r="A21" s="102">
        <v>453006500232</v>
      </c>
      <c r="B21" s="26">
        <v>910</v>
      </c>
      <c r="C21" s="1">
        <v>196410</v>
      </c>
      <c r="D21" s="1" t="s">
        <v>6434</v>
      </c>
      <c r="E21" s="1" t="s">
        <v>63</v>
      </c>
      <c r="F21" s="1">
        <v>20310</v>
      </c>
      <c r="G21" s="22">
        <v>63523.040000000001</v>
      </c>
      <c r="H21" s="122"/>
      <c r="J21" s="42"/>
      <c r="K21" s="42"/>
      <c r="L21" s="14"/>
      <c r="M21" s="12">
        <f t="shared" si="0"/>
        <v>0.62337970250352692</v>
      </c>
    </row>
    <row r="22" spans="1:13" x14ac:dyDescent="0.3">
      <c r="A22" s="102">
        <v>453006500248</v>
      </c>
      <c r="B22" s="26">
        <v>910</v>
      </c>
      <c r="C22" s="1">
        <v>198309</v>
      </c>
      <c r="D22" s="1" t="s">
        <v>6434</v>
      </c>
      <c r="E22" s="1" t="s">
        <v>63</v>
      </c>
      <c r="F22" s="1">
        <v>20310</v>
      </c>
      <c r="G22" s="22">
        <v>197233.96</v>
      </c>
      <c r="H22" s="122"/>
      <c r="J22" s="42"/>
      <c r="K22" s="42"/>
      <c r="L22" s="14"/>
      <c r="M22" s="12">
        <f t="shared" si="0"/>
        <v>0.62338289701515492</v>
      </c>
    </row>
    <row r="23" spans="1:13" x14ac:dyDescent="0.3">
      <c r="A23" s="102">
        <v>453006500249</v>
      </c>
      <c r="B23" s="26">
        <v>910</v>
      </c>
      <c r="C23" s="1">
        <v>198310</v>
      </c>
      <c r="D23" s="1" t="s">
        <v>6434</v>
      </c>
      <c r="E23" s="1" t="s">
        <v>63</v>
      </c>
      <c r="F23" s="1">
        <v>20310</v>
      </c>
      <c r="G23" s="22">
        <v>180677.55</v>
      </c>
      <c r="H23" s="122"/>
      <c r="J23" s="42"/>
      <c r="K23" s="42"/>
      <c r="L23" s="14"/>
      <c r="M23" s="12">
        <f t="shared" si="0"/>
        <v>0.62338383530823116</v>
      </c>
    </row>
    <row r="24" spans="1:13" x14ac:dyDescent="0.3">
      <c r="A24" s="102">
        <v>453006500252</v>
      </c>
      <c r="B24" s="26">
        <v>910</v>
      </c>
      <c r="C24" s="1">
        <v>198503</v>
      </c>
      <c r="D24" s="1" t="s">
        <v>6434</v>
      </c>
      <c r="E24" s="1" t="s">
        <v>63</v>
      </c>
      <c r="F24" s="1">
        <v>20310</v>
      </c>
      <c r="G24" s="22">
        <v>177534.53</v>
      </c>
      <c r="H24" s="122"/>
      <c r="J24" s="42"/>
      <c r="K24" s="42"/>
      <c r="L24" s="14"/>
      <c r="M24" s="12">
        <f t="shared" si="0"/>
        <v>0.62338197564381337</v>
      </c>
    </row>
    <row r="25" spans="1:13" x14ac:dyDescent="0.3">
      <c r="A25" s="102">
        <v>453006500253</v>
      </c>
      <c r="B25" s="26">
        <v>910</v>
      </c>
      <c r="C25" s="1">
        <v>198410</v>
      </c>
      <c r="D25" s="1" t="s">
        <v>6434</v>
      </c>
      <c r="E25" s="1" t="s">
        <v>63</v>
      </c>
      <c r="F25" s="1">
        <v>20310</v>
      </c>
      <c r="G25" s="22">
        <v>216269.98</v>
      </c>
      <c r="H25" s="122"/>
      <c r="J25" s="42"/>
      <c r="K25" s="42"/>
      <c r="L25" s="14"/>
      <c r="M25" s="12">
        <f t="shared" si="0"/>
        <v>0.62338221678045813</v>
      </c>
    </row>
    <row r="26" spans="1:13" x14ac:dyDescent="0.3">
      <c r="A26" s="102">
        <v>453006500254</v>
      </c>
      <c r="B26" s="26">
        <v>910</v>
      </c>
      <c r="C26" s="1">
        <v>198410</v>
      </c>
      <c r="D26" s="1" t="s">
        <v>6434</v>
      </c>
      <c r="E26" s="1" t="s">
        <v>63</v>
      </c>
      <c r="F26" s="1">
        <v>20310</v>
      </c>
      <c r="G26" s="22">
        <v>164038.35</v>
      </c>
      <c r="H26" s="122"/>
      <c r="J26" s="42"/>
      <c r="K26" s="42"/>
      <c r="L26" s="14"/>
      <c r="M26" s="12">
        <f t="shared" si="0"/>
        <v>0.62338255320741809</v>
      </c>
    </row>
    <row r="27" spans="1:13" x14ac:dyDescent="0.3">
      <c r="A27" s="102">
        <v>453006500255</v>
      </c>
      <c r="B27" s="26">
        <v>910</v>
      </c>
      <c r="C27" s="1">
        <v>198601</v>
      </c>
      <c r="D27" s="1" t="s">
        <v>6434</v>
      </c>
      <c r="E27" s="1" t="s">
        <v>63</v>
      </c>
      <c r="F27" s="1">
        <v>20310</v>
      </c>
      <c r="G27" s="22">
        <v>169161.14</v>
      </c>
      <c r="H27" s="122"/>
      <c r="J27" s="42"/>
      <c r="K27" s="42"/>
      <c r="L27" s="14"/>
      <c r="M27" s="12">
        <f t="shared" si="0"/>
        <v>0.62338241718183074</v>
      </c>
    </row>
    <row r="28" spans="1:13" x14ac:dyDescent="0.3">
      <c r="A28" s="102">
        <v>453006500256</v>
      </c>
      <c r="B28" s="26">
        <v>270</v>
      </c>
      <c r="C28" s="1">
        <v>198706</v>
      </c>
      <c r="D28" s="1" t="s">
        <v>6434</v>
      </c>
      <c r="E28" s="1" t="s">
        <v>63</v>
      </c>
      <c r="F28" s="1">
        <v>20310</v>
      </c>
      <c r="G28" s="22">
        <v>11769.07</v>
      </c>
      <c r="H28" s="122"/>
      <c r="J28" s="42"/>
      <c r="K28" s="42"/>
      <c r="L28" s="14"/>
      <c r="M28" s="12">
        <f t="shared" si="0"/>
        <v>0.62339246583650576</v>
      </c>
    </row>
    <row r="29" spans="1:13" x14ac:dyDescent="0.3">
      <c r="A29" s="102">
        <v>453006500256</v>
      </c>
      <c r="B29" s="26">
        <v>910</v>
      </c>
      <c r="C29" s="1">
        <v>198601</v>
      </c>
      <c r="D29" s="1" t="s">
        <v>6434</v>
      </c>
      <c r="E29" s="1" t="s">
        <v>63</v>
      </c>
      <c r="F29" s="1">
        <v>20310</v>
      </c>
      <c r="G29" s="22">
        <v>198842.84</v>
      </c>
      <c r="H29" s="122"/>
      <c r="J29" s="42"/>
      <c r="K29" s="42"/>
      <c r="L29" s="14"/>
      <c r="M29" s="12">
        <f t="shared" si="0"/>
        <v>0.6233829081406802</v>
      </c>
    </row>
    <row r="30" spans="1:13" x14ac:dyDescent="0.3">
      <c r="A30" s="102">
        <v>453006500269</v>
      </c>
      <c r="B30" s="26">
        <v>670</v>
      </c>
      <c r="C30" s="1">
        <v>198906</v>
      </c>
      <c r="D30" s="1" t="s">
        <v>6434</v>
      </c>
      <c r="E30" s="1" t="s">
        <v>63</v>
      </c>
      <c r="F30" s="1">
        <v>20310</v>
      </c>
      <c r="G30" s="22">
        <v>5802.4</v>
      </c>
      <c r="H30" s="122"/>
      <c r="J30" s="42"/>
      <c r="K30" s="42"/>
      <c r="L30" s="14"/>
      <c r="M30" s="12">
        <f t="shared" si="0"/>
        <v>0.62341792552162789</v>
      </c>
    </row>
    <row r="31" spans="1:13" x14ac:dyDescent="0.3">
      <c r="A31" s="102">
        <v>453006500269</v>
      </c>
      <c r="B31" s="26">
        <v>910</v>
      </c>
      <c r="C31" s="1">
        <v>198812</v>
      </c>
      <c r="D31" s="1" t="s">
        <v>6434</v>
      </c>
      <c r="E31" s="1" t="s">
        <v>63</v>
      </c>
      <c r="F31" s="1">
        <v>20310</v>
      </c>
      <c r="G31" s="22">
        <v>129109.27</v>
      </c>
      <c r="H31" s="122"/>
      <c r="J31" s="42"/>
      <c r="K31" s="42"/>
      <c r="L31" s="14"/>
      <c r="M31" s="12">
        <f t="shared" si="0"/>
        <v>0.62338420011716456</v>
      </c>
    </row>
    <row r="32" spans="1:13" x14ac:dyDescent="0.3">
      <c r="A32" s="102">
        <v>453006500270</v>
      </c>
      <c r="B32" s="26">
        <v>910</v>
      </c>
      <c r="C32" s="1">
        <v>198909</v>
      </c>
      <c r="D32" s="1" t="s">
        <v>6434</v>
      </c>
      <c r="E32" s="1" t="s">
        <v>63</v>
      </c>
      <c r="F32" s="1">
        <v>20310</v>
      </c>
      <c r="G32" s="22">
        <v>147070.81</v>
      </c>
      <c r="H32" s="122"/>
      <c r="J32" s="42"/>
      <c r="K32" s="42"/>
      <c r="L32" s="14"/>
      <c r="M32" s="12">
        <f t="shared" si="0"/>
        <v>0.62338265052603214</v>
      </c>
    </row>
    <row r="33" spans="1:19" x14ac:dyDescent="0.3">
      <c r="A33" s="102">
        <v>453006500271</v>
      </c>
      <c r="B33" s="26">
        <v>910</v>
      </c>
      <c r="C33" s="1">
        <v>199010</v>
      </c>
      <c r="D33" s="1" t="s">
        <v>6434</v>
      </c>
      <c r="E33" s="1" t="s">
        <v>63</v>
      </c>
      <c r="F33" s="1">
        <v>20310</v>
      </c>
      <c r="G33" s="22">
        <v>229371.76</v>
      </c>
      <c r="H33" s="122"/>
      <c r="J33" s="42"/>
      <c r="K33" s="42"/>
      <c r="L33" s="14"/>
      <c r="M33" s="12">
        <f t="shared" si="0"/>
        <v>0.62338301334682222</v>
      </c>
    </row>
    <row r="34" spans="1:19" x14ac:dyDescent="0.3">
      <c r="A34" s="102">
        <v>453006500314</v>
      </c>
      <c r="B34" s="26">
        <v>910</v>
      </c>
      <c r="C34" s="1">
        <v>200912</v>
      </c>
      <c r="D34" s="1" t="s">
        <v>6434</v>
      </c>
      <c r="E34" s="1" t="s">
        <v>63</v>
      </c>
      <c r="F34" s="1">
        <v>20310</v>
      </c>
      <c r="G34" s="22">
        <v>12615.27</v>
      </c>
      <c r="H34" s="122"/>
      <c r="I34" s="89">
        <v>4053.89</v>
      </c>
      <c r="L34" s="14"/>
      <c r="M34" s="12">
        <f>(+G34-I34)/(G34+G100-I34-I100)</f>
        <v>0.30690008821955306</v>
      </c>
    </row>
    <row r="35" spans="1:19" x14ac:dyDescent="0.3">
      <c r="A35" s="102">
        <v>453006500316</v>
      </c>
      <c r="B35" s="26">
        <v>910</v>
      </c>
      <c r="C35" s="1">
        <v>201006</v>
      </c>
      <c r="D35" s="1" t="s">
        <v>6434</v>
      </c>
      <c r="E35" s="1" t="s">
        <v>63</v>
      </c>
      <c r="F35" s="1">
        <v>20310</v>
      </c>
      <c r="G35" s="22">
        <v>72983.210000000006</v>
      </c>
      <c r="H35" s="122"/>
      <c r="J35" s="42"/>
      <c r="K35" s="42"/>
      <c r="L35" s="14"/>
      <c r="M35" s="12">
        <f>+G35/(G35+G101)</f>
        <v>0.30689998393660767</v>
      </c>
    </row>
    <row r="36" spans="1:19" x14ac:dyDescent="0.3">
      <c r="A36" s="102">
        <v>453006500329</v>
      </c>
      <c r="B36" s="26">
        <v>910</v>
      </c>
      <c r="C36" s="1">
        <v>201110</v>
      </c>
      <c r="D36" s="1" t="s">
        <v>6434</v>
      </c>
      <c r="E36" s="1" t="s">
        <v>63</v>
      </c>
      <c r="F36" s="1">
        <v>20310</v>
      </c>
      <c r="G36" s="22">
        <v>19762.12</v>
      </c>
      <c r="H36" s="122"/>
      <c r="J36" s="42"/>
      <c r="K36" s="42"/>
      <c r="L36" s="14"/>
      <c r="M36" s="12">
        <f>+G36/(G36+G102)</f>
        <v>0.30690005340668325</v>
      </c>
    </row>
    <row r="37" spans="1:19" x14ac:dyDescent="0.3">
      <c r="A37" s="102">
        <v>453006500381</v>
      </c>
      <c r="B37" s="26">
        <v>910</v>
      </c>
      <c r="C37" s="1">
        <v>201311</v>
      </c>
      <c r="D37" s="1" t="s">
        <v>6434</v>
      </c>
      <c r="E37" s="1" t="s">
        <v>63</v>
      </c>
      <c r="F37" s="1">
        <v>20310</v>
      </c>
      <c r="G37" s="22">
        <v>64778.09</v>
      </c>
      <c r="H37" s="122"/>
      <c r="J37" s="42"/>
      <c r="K37" s="42"/>
      <c r="L37" s="14"/>
      <c r="M37" s="12">
        <f>+G37/(G37+G103)</f>
        <v>0.30690001989365823</v>
      </c>
    </row>
    <row r="38" spans="1:19" x14ac:dyDescent="0.3">
      <c r="A38" s="102">
        <v>453006500549</v>
      </c>
      <c r="B38" s="26">
        <v>910</v>
      </c>
      <c r="C38" s="1">
        <v>201510</v>
      </c>
      <c r="D38" s="1" t="s">
        <v>6434</v>
      </c>
      <c r="E38" s="1" t="s">
        <v>63</v>
      </c>
      <c r="F38" s="1">
        <v>20310</v>
      </c>
      <c r="G38">
        <v>252.59</v>
      </c>
      <c r="J38" s="42"/>
      <c r="K38" s="42"/>
      <c r="L38" s="14"/>
      <c r="M38" s="12">
        <f t="shared" ref="M38:M44" si="1">+G38/(G38+G131)</f>
        <v>0.30700698875721666</v>
      </c>
    </row>
    <row r="39" spans="1:19" x14ac:dyDescent="0.3">
      <c r="A39" s="102">
        <v>453006500550</v>
      </c>
      <c r="B39" s="26">
        <v>910</v>
      </c>
      <c r="C39" s="1">
        <v>201510</v>
      </c>
      <c r="D39" s="1" t="s">
        <v>6434</v>
      </c>
      <c r="E39" s="1" t="s">
        <v>63</v>
      </c>
      <c r="F39" s="1">
        <v>20310</v>
      </c>
      <c r="G39">
        <v>252.59</v>
      </c>
      <c r="J39" s="42"/>
      <c r="K39" s="42"/>
      <c r="L39" s="14"/>
      <c r="M39" s="12">
        <f t="shared" si="1"/>
        <v>0.30700698875721666</v>
      </c>
    </row>
    <row r="40" spans="1:19" x14ac:dyDescent="0.3">
      <c r="A40" s="102">
        <v>453006500551</v>
      </c>
      <c r="B40" s="26">
        <v>910</v>
      </c>
      <c r="C40" s="1">
        <v>201510</v>
      </c>
      <c r="D40" s="1" t="s">
        <v>6434</v>
      </c>
      <c r="E40" s="1" t="s">
        <v>63</v>
      </c>
      <c r="F40" s="1">
        <v>20310</v>
      </c>
      <c r="G40">
        <v>252.59</v>
      </c>
      <c r="J40" s="42"/>
      <c r="K40" s="42"/>
      <c r="L40" s="14"/>
      <c r="M40" s="12">
        <f t="shared" si="1"/>
        <v>0.30700698875721666</v>
      </c>
    </row>
    <row r="41" spans="1:19" x14ac:dyDescent="0.3">
      <c r="A41" s="102">
        <v>453006500552</v>
      </c>
      <c r="B41" s="26">
        <v>910</v>
      </c>
      <c r="C41" s="1">
        <v>201510</v>
      </c>
      <c r="D41" s="1" t="s">
        <v>6434</v>
      </c>
      <c r="E41" s="1" t="s">
        <v>63</v>
      </c>
      <c r="F41" s="1">
        <v>20310</v>
      </c>
      <c r="G41">
        <v>252.59</v>
      </c>
      <c r="J41" s="42"/>
      <c r="K41" s="42"/>
      <c r="L41" s="14"/>
      <c r="M41" s="12">
        <f t="shared" si="1"/>
        <v>0.30700698875721666</v>
      </c>
    </row>
    <row r="42" spans="1:19" x14ac:dyDescent="0.3">
      <c r="A42" s="102">
        <v>453006500553</v>
      </c>
      <c r="B42" s="26">
        <v>910</v>
      </c>
      <c r="C42" s="1">
        <v>201510</v>
      </c>
      <c r="D42" s="1" t="s">
        <v>6434</v>
      </c>
      <c r="E42" s="1" t="s">
        <v>63</v>
      </c>
      <c r="F42" s="1">
        <v>20310</v>
      </c>
      <c r="G42">
        <v>252.59</v>
      </c>
      <c r="J42" s="42"/>
      <c r="K42" s="42"/>
      <c r="L42" s="14"/>
      <c r="M42" s="12">
        <f t="shared" si="1"/>
        <v>0.30700698875721666</v>
      </c>
      <c r="N42"/>
    </row>
    <row r="43" spans="1:19" x14ac:dyDescent="0.3">
      <c r="A43" s="102">
        <v>453006500554</v>
      </c>
      <c r="B43" s="26">
        <v>910</v>
      </c>
      <c r="C43" s="1">
        <v>201510</v>
      </c>
      <c r="D43" s="1" t="s">
        <v>6434</v>
      </c>
      <c r="E43" s="1" t="s">
        <v>63</v>
      </c>
      <c r="F43" s="1">
        <v>20310</v>
      </c>
      <c r="G43">
        <v>252.25</v>
      </c>
      <c r="J43" s="42"/>
      <c r="K43" s="42"/>
      <c r="L43" s="14"/>
      <c r="M43" s="12">
        <f t="shared" si="1"/>
        <v>0.30696683906297534</v>
      </c>
      <c r="N43"/>
    </row>
    <row r="44" spans="1:19" x14ac:dyDescent="0.3">
      <c r="A44" s="102">
        <v>453006500555</v>
      </c>
      <c r="B44" s="26">
        <v>910</v>
      </c>
      <c r="C44" s="1">
        <v>201510</v>
      </c>
      <c r="D44" s="1" t="s">
        <v>6434</v>
      </c>
      <c r="E44" s="1" t="s">
        <v>63</v>
      </c>
      <c r="F44" s="1">
        <v>20310</v>
      </c>
      <c r="G44" s="8">
        <v>12222.74</v>
      </c>
      <c r="H44"/>
      <c r="M44" s="12">
        <f t="shared" si="1"/>
        <v>0.30700004119207863</v>
      </c>
      <c r="N44"/>
    </row>
    <row r="45" spans="1:19" x14ac:dyDescent="0.3">
      <c r="A45" s="143">
        <v>453006500575</v>
      </c>
      <c r="B45" s="144">
        <v>910</v>
      </c>
      <c r="C45" s="1">
        <v>201511</v>
      </c>
      <c r="D45" s="1" t="s">
        <v>6434</v>
      </c>
      <c r="E45" s="1" t="s">
        <v>63</v>
      </c>
      <c r="F45" s="1">
        <v>20310</v>
      </c>
      <c r="G45" s="8">
        <v>36446.47</v>
      </c>
      <c r="H45"/>
      <c r="M45" s="12">
        <f>+(G45+L45)/(G45+G138)</f>
        <v>0.30700003445135127</v>
      </c>
      <c r="N45" s="106" t="s">
        <v>6838</v>
      </c>
      <c r="S45" s="106"/>
    </row>
    <row r="46" spans="1:19" x14ac:dyDescent="0.3">
      <c r="A46" s="143">
        <v>453006500575</v>
      </c>
      <c r="B46" s="144">
        <v>910</v>
      </c>
      <c r="C46" s="1">
        <v>201511</v>
      </c>
      <c r="D46" s="1" t="s">
        <v>6434</v>
      </c>
      <c r="E46" s="1" t="s">
        <v>63</v>
      </c>
      <c r="F46" s="1">
        <v>20310</v>
      </c>
      <c r="G46" s="8">
        <v>498.03</v>
      </c>
      <c r="H46"/>
      <c r="M46" s="12">
        <f>+(G46+L46)/(G46+G139)</f>
        <v>0.30200076186927954</v>
      </c>
      <c r="N46" s="106" t="s">
        <v>6839</v>
      </c>
      <c r="S46" s="106"/>
    </row>
    <row r="47" spans="1:19" x14ac:dyDescent="0.3">
      <c r="A47" s="102">
        <v>453006500578</v>
      </c>
      <c r="B47" s="26">
        <v>910</v>
      </c>
      <c r="C47" s="1">
        <v>201601</v>
      </c>
      <c r="D47" s="1" t="s">
        <v>6434</v>
      </c>
      <c r="E47" s="1" t="s">
        <v>63</v>
      </c>
      <c r="F47" s="1">
        <v>20310</v>
      </c>
      <c r="G47" s="8">
        <v>12326.46</v>
      </c>
      <c r="H47" s="119"/>
      <c r="K47" s="119"/>
      <c r="L47" s="11"/>
      <c r="M47" s="12">
        <f>+(G47+L47)/(G47+G140)</f>
        <v>0.30699996563003873</v>
      </c>
      <c r="N47" s="139"/>
      <c r="O47" s="103"/>
      <c r="P47" s="103"/>
      <c r="Q47" s="103"/>
      <c r="R47" s="35"/>
      <c r="S47" s="106"/>
    </row>
    <row r="48" spans="1:19" x14ac:dyDescent="0.3">
      <c r="A48" s="102">
        <v>453006500579</v>
      </c>
      <c r="B48" s="26">
        <v>910</v>
      </c>
      <c r="C48" s="1">
        <v>201610</v>
      </c>
      <c r="D48" s="1" t="s">
        <v>6434</v>
      </c>
      <c r="E48" s="1" t="s">
        <v>63</v>
      </c>
      <c r="F48" s="1">
        <v>20310</v>
      </c>
      <c r="G48" s="8">
        <v>5304.61</v>
      </c>
      <c r="H48"/>
      <c r="M48" s="12">
        <f>+G48/(G48+G141)</f>
        <v>0.30699982116886115</v>
      </c>
      <c r="N48"/>
    </row>
    <row r="49" spans="1:19" x14ac:dyDescent="0.3">
      <c r="A49" s="102">
        <v>453006500580</v>
      </c>
      <c r="B49" s="26">
        <v>910</v>
      </c>
      <c r="C49" s="1">
        <v>201610</v>
      </c>
      <c r="D49" s="1" t="s">
        <v>6434</v>
      </c>
      <c r="E49" s="1" t="s">
        <v>63</v>
      </c>
      <c r="F49" s="1">
        <v>20310</v>
      </c>
      <c r="G49" s="8">
        <v>5304.61</v>
      </c>
      <c r="H49"/>
      <c r="M49" s="12">
        <f>+G49/(G49+G142)</f>
        <v>0.30699982116886115</v>
      </c>
      <c r="N49"/>
    </row>
    <row r="50" spans="1:19" x14ac:dyDescent="0.3">
      <c r="A50" s="102">
        <v>453006500581</v>
      </c>
      <c r="B50" s="26">
        <v>910</v>
      </c>
      <c r="C50" s="1">
        <v>201610</v>
      </c>
      <c r="D50" s="1" t="s">
        <v>6434</v>
      </c>
      <c r="E50" s="1" t="s">
        <v>63</v>
      </c>
      <c r="F50" s="1">
        <v>20310</v>
      </c>
      <c r="G50" s="8">
        <v>5304.61</v>
      </c>
      <c r="H50"/>
      <c r="M50" s="12">
        <f>+G50/(G50+G143)</f>
        <v>0.30699982116886115</v>
      </c>
      <c r="N50"/>
    </row>
    <row r="51" spans="1:19" x14ac:dyDescent="0.3">
      <c r="A51" s="102">
        <v>453006500582</v>
      </c>
      <c r="B51" s="26">
        <v>910</v>
      </c>
      <c r="C51" s="1">
        <v>201610</v>
      </c>
      <c r="D51" s="1" t="s">
        <v>6434</v>
      </c>
      <c r="E51" s="1" t="s">
        <v>63</v>
      </c>
      <c r="F51" s="1">
        <v>20310</v>
      </c>
      <c r="G51" s="8">
        <v>5304.61</v>
      </c>
      <c r="H51"/>
      <c r="M51" s="12">
        <f>+G51/(G51+G144)</f>
        <v>0.30699982116886115</v>
      </c>
      <c r="N51"/>
    </row>
    <row r="52" spans="1:19" x14ac:dyDescent="0.3">
      <c r="A52" s="102">
        <v>453006500583</v>
      </c>
      <c r="B52" s="26">
        <v>910</v>
      </c>
      <c r="C52" s="1">
        <v>201610</v>
      </c>
      <c r="D52" s="1" t="s">
        <v>6434</v>
      </c>
      <c r="E52" s="1" t="s">
        <v>63</v>
      </c>
      <c r="F52" s="1">
        <v>20310</v>
      </c>
      <c r="G52" s="8">
        <v>5304.62</v>
      </c>
      <c r="H52"/>
      <c r="M52" s="12">
        <f>+G52/(G52+G145)</f>
        <v>0.30699986688967468</v>
      </c>
      <c r="N52"/>
    </row>
    <row r="53" spans="1:19" x14ac:dyDescent="0.3">
      <c r="A53" s="143">
        <v>453006500601</v>
      </c>
      <c r="B53" s="144">
        <v>910</v>
      </c>
      <c r="C53" s="1">
        <v>201612</v>
      </c>
      <c r="D53" s="1" t="s">
        <v>6434</v>
      </c>
      <c r="E53" s="1" t="s">
        <v>63</v>
      </c>
      <c r="F53" s="1">
        <v>20310</v>
      </c>
      <c r="G53" s="149">
        <v>4503.29</v>
      </c>
      <c r="H53"/>
      <c r="M53" s="12">
        <f>+(G53+L53)/(G53+G146)</f>
        <v>0.30700014793413727</v>
      </c>
      <c r="N53" s="106" t="s">
        <v>6838</v>
      </c>
    </row>
    <row r="54" spans="1:19" x14ac:dyDescent="0.3">
      <c r="A54" s="143">
        <v>453006500601</v>
      </c>
      <c r="B54" s="144">
        <v>910</v>
      </c>
      <c r="C54" s="1">
        <v>201612</v>
      </c>
      <c r="D54" s="1" t="s">
        <v>6434</v>
      </c>
      <c r="E54" s="1" t="s">
        <v>63</v>
      </c>
      <c r="F54" s="1">
        <v>20310</v>
      </c>
      <c r="G54" s="8">
        <v>1540.65</v>
      </c>
      <c r="H54"/>
      <c r="M54" s="12">
        <f>+(G54+L54)/(G54+G147)</f>
        <v>0.30200041594179244</v>
      </c>
      <c r="N54" s="106" t="s">
        <v>6839</v>
      </c>
    </row>
    <row r="55" spans="1:19" x14ac:dyDescent="0.3">
      <c r="A55" s="102">
        <v>453006500657</v>
      </c>
      <c r="B55" s="26">
        <v>910</v>
      </c>
      <c r="C55" s="170">
        <v>201809</v>
      </c>
      <c r="D55" s="1" t="s">
        <v>6434</v>
      </c>
      <c r="E55" s="1" t="s">
        <v>63</v>
      </c>
      <c r="F55" s="1">
        <v>20310</v>
      </c>
      <c r="G55" s="149">
        <v>4412.5200000000004</v>
      </c>
      <c r="H55" s="119" t="s">
        <v>6521</v>
      </c>
      <c r="K55" s="119" t="s">
        <v>6558</v>
      </c>
      <c r="L55" s="44">
        <f>R55</f>
        <v>-1101.4338400000001</v>
      </c>
      <c r="M55" s="12">
        <f t="shared" ref="M55:M60" si="2">+(G55+L55)/(G55+G151)</f>
        <v>0.22300000000000003</v>
      </c>
      <c r="N55" s="139" t="s">
        <v>6529</v>
      </c>
      <c r="O55" s="103">
        <f>G55+G151</f>
        <v>14847.92</v>
      </c>
      <c r="P55" s="103">
        <f>O55*0.223</f>
        <v>3311.0861600000003</v>
      </c>
      <c r="Q55" s="103">
        <f>G55</f>
        <v>4412.5200000000004</v>
      </c>
      <c r="R55" s="35">
        <f>P55-Q55</f>
        <v>-1101.4338400000001</v>
      </c>
      <c r="S55" s="106"/>
    </row>
    <row r="56" spans="1:19" x14ac:dyDescent="0.3">
      <c r="A56" s="102">
        <v>453006500658</v>
      </c>
      <c r="B56" s="26">
        <v>910</v>
      </c>
      <c r="C56" s="170">
        <v>201809</v>
      </c>
      <c r="D56" s="1" t="s">
        <v>6434</v>
      </c>
      <c r="E56" s="1" t="s">
        <v>63</v>
      </c>
      <c r="F56" s="1">
        <v>20310</v>
      </c>
      <c r="G56" s="9">
        <v>6874.44</v>
      </c>
      <c r="H56" s="119" t="s">
        <v>6521</v>
      </c>
      <c r="K56" s="119" t="s">
        <v>6558</v>
      </c>
      <c r="L56" s="44">
        <f>R56</f>
        <v>-1101.4338399999997</v>
      </c>
      <c r="M56" s="12">
        <f t="shared" si="2"/>
        <v>0.223</v>
      </c>
      <c r="N56" s="139" t="s">
        <v>6529</v>
      </c>
      <c r="O56" s="103">
        <f>G56+G152</f>
        <v>25887.919999999998</v>
      </c>
      <c r="P56" s="103">
        <f>O56*0.223</f>
        <v>5773.0061599999999</v>
      </c>
      <c r="Q56" s="103">
        <f>G56</f>
        <v>6874.44</v>
      </c>
      <c r="R56" s="35">
        <f t="shared" ref="R56" si="3">P56-Q56</f>
        <v>-1101.4338399999997</v>
      </c>
      <c r="S56" s="106"/>
    </row>
    <row r="57" spans="1:19" x14ac:dyDescent="0.3">
      <c r="A57" s="102">
        <v>453006500674</v>
      </c>
      <c r="B57" s="26">
        <v>910</v>
      </c>
      <c r="C57" s="170">
        <v>201812</v>
      </c>
      <c r="D57" s="1" t="s">
        <v>6434</v>
      </c>
      <c r="E57" s="1" t="s">
        <v>63</v>
      </c>
      <c r="F57" s="1">
        <v>20310</v>
      </c>
      <c r="G57" s="9">
        <v>2008.08</v>
      </c>
      <c r="H57" s="119"/>
      <c r="K57" s="119"/>
      <c r="L57" s="11"/>
      <c r="M57" s="12">
        <f t="shared" si="2"/>
        <v>0.22299933258336879</v>
      </c>
      <c r="N57" s="139"/>
      <c r="O57" s="103"/>
      <c r="P57" s="103"/>
      <c r="Q57" s="103"/>
      <c r="R57" s="35"/>
      <c r="S57" s="106"/>
    </row>
    <row r="58" spans="1:19" x14ac:dyDescent="0.3">
      <c r="A58" s="102">
        <v>453006500675</v>
      </c>
      <c r="B58" s="26">
        <v>910</v>
      </c>
      <c r="C58" s="170">
        <v>201812</v>
      </c>
      <c r="D58" s="1" t="s">
        <v>6434</v>
      </c>
      <c r="E58" s="1" t="s">
        <v>63</v>
      </c>
      <c r="F58" s="1">
        <v>20310</v>
      </c>
      <c r="G58" s="9">
        <v>2008.08</v>
      </c>
      <c r="H58" s="119"/>
      <c r="K58" s="119"/>
      <c r="L58" s="11"/>
      <c r="M58" s="12">
        <f t="shared" si="2"/>
        <v>0.22299933258336879</v>
      </c>
      <c r="N58" s="139"/>
      <c r="O58" s="103"/>
      <c r="P58" s="103"/>
      <c r="Q58" s="103"/>
      <c r="R58" s="35"/>
      <c r="S58" s="106"/>
    </row>
    <row r="59" spans="1:19" x14ac:dyDescent="0.3">
      <c r="A59" s="102">
        <v>453006500676</v>
      </c>
      <c r="B59" s="26">
        <v>910</v>
      </c>
      <c r="C59" s="170">
        <v>201812</v>
      </c>
      <c r="D59" s="1" t="s">
        <v>6434</v>
      </c>
      <c r="E59" s="1" t="s">
        <v>63</v>
      </c>
      <c r="F59" s="1">
        <v>20310</v>
      </c>
      <c r="G59" s="9">
        <v>2008.7</v>
      </c>
      <c r="H59" s="119"/>
      <c r="K59" s="119"/>
      <c r="L59" s="11"/>
      <c r="M59" s="12">
        <f t="shared" si="2"/>
        <v>0.22300082485992367</v>
      </c>
      <c r="N59" s="139"/>
      <c r="O59" s="103"/>
      <c r="P59" s="103"/>
      <c r="Q59" s="103"/>
      <c r="R59" s="35"/>
      <c r="S59" s="106"/>
    </row>
    <row r="60" spans="1:19" x14ac:dyDescent="0.3">
      <c r="A60" s="102">
        <v>453006500687</v>
      </c>
      <c r="B60" s="26">
        <v>910</v>
      </c>
      <c r="C60" s="170">
        <v>201812</v>
      </c>
      <c r="D60" s="1" t="s">
        <v>6434</v>
      </c>
      <c r="E60" s="1" t="s">
        <v>63</v>
      </c>
      <c r="F60" s="1">
        <v>20310</v>
      </c>
      <c r="G60" s="146">
        <v>56057.22</v>
      </c>
      <c r="H60" s="119" t="s">
        <v>6521</v>
      </c>
      <c r="K60" s="119" t="s">
        <v>6558</v>
      </c>
      <c r="L60" s="44">
        <f>R60</f>
        <v>-20594.054049999999</v>
      </c>
      <c r="M60" s="12">
        <f t="shared" si="2"/>
        <v>0.22300000000000003</v>
      </c>
      <c r="N60" s="139" t="s">
        <v>6529</v>
      </c>
      <c r="O60" s="103">
        <f>G60+G156</f>
        <v>159027.65</v>
      </c>
      <c r="P60" s="103">
        <f>O60*0.223</f>
        <v>35463.165950000002</v>
      </c>
      <c r="Q60" s="103">
        <f>G60</f>
        <v>56057.22</v>
      </c>
      <c r="R60" s="35">
        <f>P60-Q60</f>
        <v>-20594.054049999999</v>
      </c>
      <c r="S60" s="106"/>
    </row>
    <row r="61" spans="1:19" x14ac:dyDescent="0.3">
      <c r="F61" s="17" t="s">
        <v>6527</v>
      </c>
      <c r="G61" s="25">
        <f>SUM(G7:G60)</f>
        <v>4161426.7499999995</v>
      </c>
      <c r="H61" s="127"/>
      <c r="I61" s="25"/>
      <c r="J61" s="25"/>
      <c r="K61" s="25"/>
      <c r="L61" s="25"/>
      <c r="M61" s="12"/>
    </row>
    <row r="62" spans="1:19" x14ac:dyDescent="0.3">
      <c r="F62" s="17" t="s">
        <v>6513</v>
      </c>
      <c r="G62" s="43">
        <f>+L65</f>
        <v>-22796.921729999998</v>
      </c>
      <c r="H62" s="119"/>
      <c r="M62" s="12"/>
      <c r="N62"/>
    </row>
    <row r="63" spans="1:19" x14ac:dyDescent="0.3">
      <c r="F63" s="17" t="s">
        <v>6803</v>
      </c>
      <c r="G63" s="35">
        <f>I65</f>
        <v>4053.89</v>
      </c>
      <c r="H63" s="119"/>
      <c r="M63" s="12"/>
    </row>
    <row r="64" spans="1:19" x14ac:dyDescent="0.3">
      <c r="F64" s="17" t="s">
        <v>6528</v>
      </c>
      <c r="G64" s="33"/>
      <c r="H64" s="128"/>
      <c r="M64" s="12"/>
    </row>
    <row r="65" spans="1:18" x14ac:dyDescent="0.3">
      <c r="A65" s="23"/>
      <c r="G65" s="41">
        <f>G61+G62-G63-G64</f>
        <v>4134575.9382699993</v>
      </c>
      <c r="H65" s="129"/>
      <c r="I65" s="18">
        <f>SUM(I7:I60)</f>
        <v>4053.89</v>
      </c>
      <c r="J65" s="18">
        <f>SUM(J7:J47)</f>
        <v>0</v>
      </c>
      <c r="K65" s="18"/>
      <c r="L65" s="86">
        <f>SUM(L7:L60)</f>
        <v>-22796.921729999998</v>
      </c>
      <c r="M65" s="21">
        <f>+G65/G163</f>
        <v>0.1989832635908039</v>
      </c>
    </row>
    <row r="66" spans="1:18" x14ac:dyDescent="0.3">
      <c r="A66" s="23"/>
      <c r="G66" s="22"/>
      <c r="H66" s="122"/>
      <c r="M66" s="13"/>
    </row>
    <row r="67" spans="1:18" x14ac:dyDescent="0.3">
      <c r="A67" s="102">
        <v>553006500003</v>
      </c>
      <c r="B67" s="26">
        <v>270</v>
      </c>
      <c r="C67" s="1">
        <v>199509</v>
      </c>
      <c r="D67" s="1" t="s">
        <v>6434</v>
      </c>
      <c r="E67" s="1" t="s">
        <v>63</v>
      </c>
      <c r="F67" s="1" t="s">
        <v>124</v>
      </c>
      <c r="G67" s="16">
        <v>18853</v>
      </c>
      <c r="H67" s="119"/>
      <c r="M67" s="13"/>
    </row>
    <row r="68" spans="1:18" x14ac:dyDescent="0.3">
      <c r="A68" s="102">
        <v>553006500003</v>
      </c>
      <c r="B68" s="26">
        <v>670</v>
      </c>
      <c r="C68" s="1">
        <v>199509</v>
      </c>
      <c r="D68" s="1" t="s">
        <v>6434</v>
      </c>
      <c r="E68" s="1" t="s">
        <v>63</v>
      </c>
      <c r="F68" s="1" t="s">
        <v>124</v>
      </c>
      <c r="G68" s="16">
        <v>3139</v>
      </c>
      <c r="H68" s="119"/>
      <c r="M68" s="13"/>
    </row>
    <row r="69" spans="1:18" x14ac:dyDescent="0.3">
      <c r="A69" s="102">
        <v>553006500003</v>
      </c>
      <c r="B69" s="26">
        <v>910</v>
      </c>
      <c r="C69" s="1">
        <v>199411</v>
      </c>
      <c r="D69" s="1" t="s">
        <v>6434</v>
      </c>
      <c r="E69" s="1" t="s">
        <v>63</v>
      </c>
      <c r="F69" s="1" t="s">
        <v>124</v>
      </c>
      <c r="G69" s="16">
        <v>58447</v>
      </c>
      <c r="H69" s="119"/>
      <c r="M69" s="13"/>
    </row>
    <row r="70" spans="1:18" x14ac:dyDescent="0.3">
      <c r="A70" s="102">
        <v>553006500156</v>
      </c>
      <c r="B70" s="26">
        <v>270</v>
      </c>
      <c r="C70" s="1">
        <v>199612</v>
      </c>
      <c r="D70" s="1" t="s">
        <v>6434</v>
      </c>
      <c r="E70" s="1" t="s">
        <v>63</v>
      </c>
      <c r="F70" s="1" t="s">
        <v>124</v>
      </c>
      <c r="G70" s="16">
        <v>3531</v>
      </c>
      <c r="H70" s="119"/>
      <c r="M70" s="13"/>
    </row>
    <row r="71" spans="1:18" x14ac:dyDescent="0.3">
      <c r="A71" s="102">
        <v>553006500156</v>
      </c>
      <c r="B71" s="26">
        <v>910</v>
      </c>
      <c r="C71" s="1">
        <v>199512</v>
      </c>
      <c r="D71" s="1" t="s">
        <v>6434</v>
      </c>
      <c r="E71" s="1" t="s">
        <v>63</v>
      </c>
      <c r="F71" s="1" t="s">
        <v>124</v>
      </c>
      <c r="G71" s="16">
        <v>222727</v>
      </c>
      <c r="H71" s="119"/>
      <c r="M71" s="13"/>
    </row>
    <row r="72" spans="1:18" x14ac:dyDescent="0.3">
      <c r="A72" s="102">
        <v>553006500185</v>
      </c>
      <c r="B72" s="26">
        <v>910</v>
      </c>
      <c r="C72" s="1">
        <v>195409</v>
      </c>
      <c r="D72" s="1" t="s">
        <v>6434</v>
      </c>
      <c r="E72" s="1" t="s">
        <v>63</v>
      </c>
      <c r="F72" s="1" t="s">
        <v>124</v>
      </c>
      <c r="G72" s="16">
        <v>136196.28</v>
      </c>
      <c r="H72" s="119"/>
      <c r="M72" s="13"/>
    </row>
    <row r="73" spans="1:18" x14ac:dyDescent="0.3">
      <c r="A73" s="102">
        <v>553006500189</v>
      </c>
      <c r="B73" s="26">
        <v>910</v>
      </c>
      <c r="C73" s="1">
        <v>195501</v>
      </c>
      <c r="D73" s="1" t="s">
        <v>6434</v>
      </c>
      <c r="E73" s="1" t="s">
        <v>63</v>
      </c>
      <c r="F73" s="1" t="s">
        <v>124</v>
      </c>
      <c r="G73" s="16">
        <v>110816</v>
      </c>
      <c r="H73" s="119"/>
      <c r="M73" s="13"/>
      <c r="P73" s="8"/>
      <c r="Q73" s="22"/>
    </row>
    <row r="74" spans="1:18" x14ac:dyDescent="0.3">
      <c r="A74" s="102">
        <v>553006500206</v>
      </c>
      <c r="B74" s="26">
        <v>910</v>
      </c>
      <c r="C74" s="1">
        <v>195703</v>
      </c>
      <c r="D74" s="1" t="s">
        <v>6434</v>
      </c>
      <c r="E74" s="1" t="s">
        <v>63</v>
      </c>
      <c r="F74" s="1" t="s">
        <v>124</v>
      </c>
      <c r="G74" s="16">
        <v>80633</v>
      </c>
      <c r="H74" s="119"/>
      <c r="M74" s="13"/>
    </row>
    <row r="75" spans="1:18" x14ac:dyDescent="0.3">
      <c r="A75" s="102">
        <v>553006500220</v>
      </c>
      <c r="B75" s="26">
        <v>910</v>
      </c>
      <c r="C75" s="1">
        <v>195709</v>
      </c>
      <c r="D75" s="1" t="s">
        <v>6434</v>
      </c>
      <c r="E75" s="1" t="s">
        <v>63</v>
      </c>
      <c r="F75" s="1" t="s">
        <v>124</v>
      </c>
      <c r="G75" s="16">
        <v>230236</v>
      </c>
      <c r="H75" s="119"/>
      <c r="M75" s="13"/>
    </row>
    <row r="76" spans="1:18" x14ac:dyDescent="0.3">
      <c r="A76" s="102">
        <v>553006500223</v>
      </c>
      <c r="B76" s="26">
        <v>910</v>
      </c>
      <c r="C76" s="1">
        <v>195711</v>
      </c>
      <c r="D76" s="1" t="s">
        <v>6434</v>
      </c>
      <c r="E76" s="1" t="s">
        <v>63</v>
      </c>
      <c r="F76" s="1" t="s">
        <v>124</v>
      </c>
      <c r="G76" s="16">
        <v>93155</v>
      </c>
      <c r="H76" s="119"/>
      <c r="M76" s="13"/>
    </row>
    <row r="77" spans="1:18" x14ac:dyDescent="0.3">
      <c r="A77" s="102">
        <v>553006500226</v>
      </c>
      <c r="B77" s="26">
        <v>910</v>
      </c>
      <c r="C77" s="1">
        <v>195908</v>
      </c>
      <c r="D77" s="1" t="s">
        <v>6434</v>
      </c>
      <c r="E77" s="1" t="s">
        <v>63</v>
      </c>
      <c r="F77" s="1" t="s">
        <v>124</v>
      </c>
      <c r="G77" s="16">
        <v>129133</v>
      </c>
      <c r="H77" s="119"/>
      <c r="M77" s="13"/>
    </row>
    <row r="78" spans="1:18" x14ac:dyDescent="0.3">
      <c r="A78" s="102">
        <v>553006500230</v>
      </c>
      <c r="B78" s="26">
        <v>910</v>
      </c>
      <c r="C78" s="1">
        <v>196003</v>
      </c>
      <c r="D78" s="1" t="s">
        <v>6434</v>
      </c>
      <c r="E78" s="1" t="s">
        <v>63</v>
      </c>
      <c r="F78" s="1" t="s">
        <v>124</v>
      </c>
      <c r="G78" s="16">
        <v>33905</v>
      </c>
      <c r="H78" s="119"/>
      <c r="M78" s="13"/>
      <c r="P78" s="2"/>
      <c r="Q78" s="2"/>
      <c r="R78" s="4"/>
    </row>
    <row r="79" spans="1:18" x14ac:dyDescent="0.3">
      <c r="A79" s="102">
        <v>553006500231</v>
      </c>
      <c r="B79" s="26">
        <v>910</v>
      </c>
      <c r="C79" s="1">
        <v>196410</v>
      </c>
      <c r="D79" s="1" t="s">
        <v>6434</v>
      </c>
      <c r="E79" s="1" t="s">
        <v>63</v>
      </c>
      <c r="F79" s="1" t="s">
        <v>124</v>
      </c>
      <c r="G79" s="16">
        <v>44806</v>
      </c>
      <c r="H79" s="119"/>
      <c r="M79" s="13"/>
    </row>
    <row r="80" spans="1:18" x14ac:dyDescent="0.3">
      <c r="A80" s="102">
        <v>553006500232</v>
      </c>
      <c r="B80" s="26">
        <v>910</v>
      </c>
      <c r="C80" s="1">
        <v>196410</v>
      </c>
      <c r="D80" s="1" t="s">
        <v>6434</v>
      </c>
      <c r="E80" s="1" t="s">
        <v>63</v>
      </c>
      <c r="F80" s="1" t="s">
        <v>124</v>
      </c>
      <c r="G80" s="16">
        <v>38378</v>
      </c>
      <c r="H80" s="119"/>
      <c r="M80" s="13"/>
    </row>
    <row r="81" spans="1:13" x14ac:dyDescent="0.3">
      <c r="A81" s="102">
        <v>553006500248</v>
      </c>
      <c r="B81" s="26">
        <v>910</v>
      </c>
      <c r="C81" s="1">
        <v>198309</v>
      </c>
      <c r="D81" s="1" t="s">
        <v>6434</v>
      </c>
      <c r="E81" s="1" t="s">
        <v>63</v>
      </c>
      <c r="F81" s="1" t="s">
        <v>124</v>
      </c>
      <c r="G81" s="16">
        <v>119159</v>
      </c>
      <c r="H81" s="119"/>
      <c r="M81" s="13"/>
    </row>
    <row r="82" spans="1:13" x14ac:dyDescent="0.3">
      <c r="A82" s="102">
        <v>553006500249</v>
      </c>
      <c r="B82" s="26">
        <v>910</v>
      </c>
      <c r="C82" s="1">
        <v>198310</v>
      </c>
      <c r="D82" s="1" t="s">
        <v>6434</v>
      </c>
      <c r="E82" s="1" t="s">
        <v>63</v>
      </c>
      <c r="F82" s="1" t="s">
        <v>124</v>
      </c>
      <c r="G82" s="16">
        <v>109156</v>
      </c>
      <c r="H82" s="119"/>
      <c r="M82" s="13"/>
    </row>
    <row r="83" spans="1:13" x14ac:dyDescent="0.3">
      <c r="A83" s="102">
        <v>553006500252</v>
      </c>
      <c r="B83" s="26">
        <v>910</v>
      </c>
      <c r="C83" s="1">
        <v>198503</v>
      </c>
      <c r="D83" s="1" t="s">
        <v>6434</v>
      </c>
      <c r="E83" s="1" t="s">
        <v>63</v>
      </c>
      <c r="F83" s="1" t="s">
        <v>124</v>
      </c>
      <c r="G83" s="16">
        <v>107258</v>
      </c>
      <c r="H83" s="119"/>
      <c r="M83" s="13"/>
    </row>
    <row r="84" spans="1:13" x14ac:dyDescent="0.3">
      <c r="A84" s="102">
        <v>553006500253</v>
      </c>
      <c r="B84" s="26">
        <v>910</v>
      </c>
      <c r="C84" s="1">
        <v>198410</v>
      </c>
      <c r="D84" s="1" t="s">
        <v>6434</v>
      </c>
      <c r="E84" s="1" t="s">
        <v>63</v>
      </c>
      <c r="F84" s="1" t="s">
        <v>124</v>
      </c>
      <c r="G84" s="16">
        <v>130660</v>
      </c>
      <c r="H84" s="119"/>
      <c r="M84" s="13"/>
    </row>
    <row r="85" spans="1:13" x14ac:dyDescent="0.3">
      <c r="A85" s="102">
        <v>553006500254</v>
      </c>
      <c r="B85" s="26">
        <v>910</v>
      </c>
      <c r="C85" s="1">
        <v>198410</v>
      </c>
      <c r="D85" s="1" t="s">
        <v>6434</v>
      </c>
      <c r="E85" s="1" t="s">
        <v>63</v>
      </c>
      <c r="F85" s="1" t="s">
        <v>124</v>
      </c>
      <c r="G85" s="16">
        <v>99104</v>
      </c>
      <c r="H85" s="119"/>
      <c r="M85" s="13"/>
    </row>
    <row r="86" spans="1:13" x14ac:dyDescent="0.3">
      <c r="A86" s="102">
        <v>553006500255</v>
      </c>
      <c r="B86" s="26">
        <v>910</v>
      </c>
      <c r="C86" s="1">
        <v>198601</v>
      </c>
      <c r="D86" s="1" t="s">
        <v>6434</v>
      </c>
      <c r="E86" s="1" t="s">
        <v>63</v>
      </c>
      <c r="F86" s="1" t="s">
        <v>124</v>
      </c>
      <c r="G86" s="16">
        <v>102199</v>
      </c>
      <c r="H86" s="119"/>
      <c r="M86" s="13"/>
    </row>
    <row r="87" spans="1:13" x14ac:dyDescent="0.3">
      <c r="A87" s="102">
        <v>553006500256</v>
      </c>
      <c r="B87" s="26">
        <v>270</v>
      </c>
      <c r="C87" s="1">
        <v>198706</v>
      </c>
      <c r="D87" s="1" t="s">
        <v>6434</v>
      </c>
      <c r="E87" s="1" t="s">
        <v>63</v>
      </c>
      <c r="F87" s="1" t="s">
        <v>124</v>
      </c>
      <c r="G87" s="16">
        <v>7110</v>
      </c>
      <c r="H87" s="119"/>
      <c r="M87" s="13"/>
    </row>
    <row r="88" spans="1:13" x14ac:dyDescent="0.3">
      <c r="A88" s="102">
        <v>553006500256</v>
      </c>
      <c r="B88" s="26">
        <v>910</v>
      </c>
      <c r="C88" s="1">
        <v>198601</v>
      </c>
      <c r="D88" s="1" t="s">
        <v>6434</v>
      </c>
      <c r="E88" s="1" t="s">
        <v>63</v>
      </c>
      <c r="F88" s="1" t="s">
        <v>124</v>
      </c>
      <c r="G88" s="16">
        <v>120131</v>
      </c>
      <c r="H88" s="119"/>
      <c r="M88" s="13"/>
    </row>
    <row r="89" spans="1:13" x14ac:dyDescent="0.3">
      <c r="A89" s="102">
        <v>553006500269</v>
      </c>
      <c r="B89" s="26">
        <v>670</v>
      </c>
      <c r="C89" s="1">
        <v>198906</v>
      </c>
      <c r="D89" s="1" t="s">
        <v>6434</v>
      </c>
      <c r="E89" s="1" t="s">
        <v>63</v>
      </c>
      <c r="F89" s="1" t="s">
        <v>124</v>
      </c>
      <c r="G89" s="16">
        <v>3505</v>
      </c>
      <c r="H89" s="119"/>
      <c r="M89" s="13"/>
    </row>
    <row r="90" spans="1:13" x14ac:dyDescent="0.3">
      <c r="A90" s="102">
        <v>553006500269</v>
      </c>
      <c r="B90" s="26">
        <v>910</v>
      </c>
      <c r="C90" s="1">
        <v>198812</v>
      </c>
      <c r="D90" s="1" t="s">
        <v>6434</v>
      </c>
      <c r="E90" s="1" t="s">
        <v>63</v>
      </c>
      <c r="F90" s="1" t="s">
        <v>124</v>
      </c>
      <c r="G90" s="16">
        <v>78001</v>
      </c>
      <c r="H90" s="119"/>
      <c r="M90" s="13"/>
    </row>
    <row r="91" spans="1:13" x14ac:dyDescent="0.3">
      <c r="A91" s="102">
        <v>553006500270</v>
      </c>
      <c r="B91" s="26">
        <v>910</v>
      </c>
      <c r="C91" s="1">
        <v>198909</v>
      </c>
      <c r="D91" s="1" t="s">
        <v>6434</v>
      </c>
      <c r="E91" s="1" t="s">
        <v>63</v>
      </c>
      <c r="F91" s="1" t="s">
        <v>124</v>
      </c>
      <c r="G91" s="16">
        <v>88853</v>
      </c>
      <c r="H91" s="119"/>
      <c r="M91" s="13"/>
    </row>
    <row r="92" spans="1:13" x14ac:dyDescent="0.3">
      <c r="A92" s="102">
        <v>553006500271</v>
      </c>
      <c r="B92" s="26">
        <v>910</v>
      </c>
      <c r="C92" s="1">
        <v>199010</v>
      </c>
      <c r="D92" s="1" t="s">
        <v>6434</v>
      </c>
      <c r="E92" s="1" t="s">
        <v>63</v>
      </c>
      <c r="F92" s="1" t="s">
        <v>124</v>
      </c>
      <c r="G92" s="16">
        <v>138575</v>
      </c>
      <c r="H92" s="119"/>
      <c r="M92" s="13"/>
    </row>
    <row r="93" spans="1:13" x14ac:dyDescent="0.3">
      <c r="A93" s="102">
        <v>553006500280</v>
      </c>
      <c r="B93" s="26">
        <v>910</v>
      </c>
      <c r="C93" s="1">
        <v>200810</v>
      </c>
      <c r="D93" s="1" t="s">
        <v>6434</v>
      </c>
      <c r="E93" s="1" t="s">
        <v>63</v>
      </c>
      <c r="F93" s="1" t="s">
        <v>124</v>
      </c>
      <c r="G93" s="15">
        <v>892433.71</v>
      </c>
      <c r="H93" s="119"/>
      <c r="M93" s="13"/>
    </row>
    <row r="94" spans="1:13" x14ac:dyDescent="0.3">
      <c r="A94" s="102">
        <v>553006500281</v>
      </c>
      <c r="B94" s="26">
        <v>910</v>
      </c>
      <c r="C94" s="1">
        <v>200810</v>
      </c>
      <c r="D94" s="1" t="s">
        <v>6434</v>
      </c>
      <c r="E94" s="1" t="s">
        <v>63</v>
      </c>
      <c r="F94" s="1" t="s">
        <v>124</v>
      </c>
      <c r="G94" s="15">
        <v>725862.23</v>
      </c>
      <c r="H94" s="119"/>
      <c r="M94" s="13"/>
    </row>
    <row r="95" spans="1:13" x14ac:dyDescent="0.3">
      <c r="A95" s="102">
        <v>553006500282</v>
      </c>
      <c r="B95" s="26">
        <v>752</v>
      </c>
      <c r="C95" s="1">
        <v>200810</v>
      </c>
      <c r="D95" s="1" t="s">
        <v>6434</v>
      </c>
      <c r="E95" s="1" t="s">
        <v>63</v>
      </c>
      <c r="F95" s="1" t="s">
        <v>124</v>
      </c>
      <c r="G95" s="15">
        <v>328290.49</v>
      </c>
      <c r="H95" s="119"/>
      <c r="M95" s="13"/>
    </row>
    <row r="96" spans="1:13" x14ac:dyDescent="0.3">
      <c r="A96" s="102">
        <v>553006500282</v>
      </c>
      <c r="B96" s="26">
        <v>910</v>
      </c>
      <c r="C96" s="1">
        <v>200810</v>
      </c>
      <c r="D96" s="1" t="s">
        <v>6434</v>
      </c>
      <c r="E96" s="1" t="s">
        <v>63</v>
      </c>
      <c r="F96" s="1" t="s">
        <v>124</v>
      </c>
      <c r="G96" s="15">
        <v>2148279.29</v>
      </c>
      <c r="H96" s="119"/>
      <c r="M96" s="13"/>
    </row>
    <row r="97" spans="1:13" x14ac:dyDescent="0.3">
      <c r="A97" s="102">
        <v>553006500283</v>
      </c>
      <c r="B97" s="26">
        <v>910</v>
      </c>
      <c r="C97" s="1">
        <v>200810</v>
      </c>
      <c r="D97" s="1" t="s">
        <v>6434</v>
      </c>
      <c r="E97" s="1" t="s">
        <v>63</v>
      </c>
      <c r="F97" s="1" t="s">
        <v>124</v>
      </c>
      <c r="G97" s="15">
        <v>846121.34</v>
      </c>
      <c r="H97" s="119"/>
      <c r="M97" s="13"/>
    </row>
    <row r="98" spans="1:13" x14ac:dyDescent="0.3">
      <c r="A98" s="102">
        <v>553006500284</v>
      </c>
      <c r="B98" s="26">
        <v>910</v>
      </c>
      <c r="C98" s="1">
        <v>200810</v>
      </c>
      <c r="D98" s="1" t="s">
        <v>6434</v>
      </c>
      <c r="E98" s="1" t="s">
        <v>63</v>
      </c>
      <c r="F98" s="1" t="s">
        <v>124</v>
      </c>
      <c r="G98" s="15">
        <v>857709.78</v>
      </c>
      <c r="H98" s="119"/>
      <c r="M98" s="13"/>
    </row>
    <row r="99" spans="1:13" x14ac:dyDescent="0.3">
      <c r="A99" s="102">
        <v>553006500285</v>
      </c>
      <c r="B99" s="26">
        <v>910</v>
      </c>
      <c r="C99" s="1">
        <v>200810</v>
      </c>
      <c r="D99" s="1" t="s">
        <v>6434</v>
      </c>
      <c r="E99" s="1" t="s">
        <v>63</v>
      </c>
      <c r="F99" s="1" t="s">
        <v>124</v>
      </c>
      <c r="G99" s="15">
        <v>762579.78</v>
      </c>
      <c r="H99" s="119"/>
      <c r="M99" s="13"/>
    </row>
    <row r="100" spans="1:13" x14ac:dyDescent="0.3">
      <c r="A100" s="102">
        <v>553006500314</v>
      </c>
      <c r="B100" s="26">
        <v>910</v>
      </c>
      <c r="C100" s="1">
        <v>200912</v>
      </c>
      <c r="D100" s="1" t="s">
        <v>6434</v>
      </c>
      <c r="E100" s="1" t="s">
        <v>63</v>
      </c>
      <c r="F100" s="1" t="s">
        <v>124</v>
      </c>
      <c r="G100" s="16">
        <v>19363.18</v>
      </c>
      <c r="H100" s="119"/>
      <c r="I100">
        <v>28.25</v>
      </c>
      <c r="M100" s="13"/>
    </row>
    <row r="101" spans="1:13" x14ac:dyDescent="0.3">
      <c r="A101" s="102">
        <v>553006500316</v>
      </c>
      <c r="B101" s="26">
        <v>910</v>
      </c>
      <c r="C101" s="1">
        <v>201006</v>
      </c>
      <c r="D101" s="1" t="s">
        <v>6434</v>
      </c>
      <c r="E101" s="1" t="s">
        <v>63</v>
      </c>
      <c r="F101" s="1" t="s">
        <v>124</v>
      </c>
      <c r="G101" s="16">
        <v>164824.59</v>
      </c>
      <c r="H101" s="119"/>
      <c r="M101" s="13"/>
    </row>
    <row r="102" spans="1:13" x14ac:dyDescent="0.3">
      <c r="A102" s="102">
        <v>553006500329</v>
      </c>
      <c r="B102" s="26">
        <v>910</v>
      </c>
      <c r="C102" s="1">
        <v>201110</v>
      </c>
      <c r="D102" s="1" t="s">
        <v>6434</v>
      </c>
      <c r="E102" s="1" t="s">
        <v>63</v>
      </c>
      <c r="F102" s="1" t="s">
        <v>124</v>
      </c>
      <c r="G102" s="16">
        <v>44630.57</v>
      </c>
      <c r="H102" s="119"/>
      <c r="M102" s="13"/>
    </row>
    <row r="103" spans="1:13" x14ac:dyDescent="0.3">
      <c r="A103" s="102">
        <v>553006500381</v>
      </c>
      <c r="B103" s="26">
        <v>910</v>
      </c>
      <c r="C103" s="1">
        <v>201311</v>
      </c>
      <c r="D103" s="1" t="s">
        <v>6434</v>
      </c>
      <c r="E103" s="1" t="s">
        <v>63</v>
      </c>
      <c r="F103" s="1" t="s">
        <v>124</v>
      </c>
      <c r="G103" s="16">
        <v>146294.20000000001</v>
      </c>
      <c r="H103" s="119"/>
      <c r="M103" s="13"/>
    </row>
    <row r="104" spans="1:13" x14ac:dyDescent="0.3">
      <c r="A104" s="102">
        <v>553006500510</v>
      </c>
      <c r="B104" s="26">
        <v>910</v>
      </c>
      <c r="C104" s="26">
        <v>201709</v>
      </c>
      <c r="D104" s="110" t="s">
        <v>6434</v>
      </c>
      <c r="E104" s="26" t="s">
        <v>63</v>
      </c>
      <c r="F104" s="26" t="s">
        <v>124</v>
      </c>
      <c r="G104" s="15">
        <v>149064.71</v>
      </c>
      <c r="H104" s="119"/>
      <c r="M104" s="13"/>
    </row>
    <row r="105" spans="1:13" x14ac:dyDescent="0.3">
      <c r="A105" s="102">
        <v>553006500511</v>
      </c>
      <c r="B105" s="26">
        <v>910</v>
      </c>
      <c r="C105" s="26">
        <v>201709</v>
      </c>
      <c r="D105" s="110" t="s">
        <v>6434</v>
      </c>
      <c r="E105" s="26" t="s">
        <v>63</v>
      </c>
      <c r="F105" s="26" t="s">
        <v>124</v>
      </c>
      <c r="G105" s="15">
        <v>149064.71</v>
      </c>
      <c r="H105" s="119"/>
      <c r="M105" s="13"/>
    </row>
    <row r="106" spans="1:13" x14ac:dyDescent="0.3">
      <c r="A106" s="102">
        <v>553006500512</v>
      </c>
      <c r="B106" s="26">
        <v>910</v>
      </c>
      <c r="C106" s="26">
        <v>201709</v>
      </c>
      <c r="D106" s="110" t="s">
        <v>6434</v>
      </c>
      <c r="E106" s="26" t="s">
        <v>63</v>
      </c>
      <c r="F106" s="26" t="s">
        <v>124</v>
      </c>
      <c r="G106" s="15">
        <v>149064.71</v>
      </c>
      <c r="H106" s="119"/>
      <c r="M106" s="13"/>
    </row>
    <row r="107" spans="1:13" x14ac:dyDescent="0.3">
      <c r="A107" s="102">
        <v>553006500513</v>
      </c>
      <c r="B107" s="26">
        <v>910</v>
      </c>
      <c r="C107" s="26">
        <v>201709</v>
      </c>
      <c r="D107" s="110" t="s">
        <v>6434</v>
      </c>
      <c r="E107" s="26" t="s">
        <v>63</v>
      </c>
      <c r="F107" s="26" t="s">
        <v>124</v>
      </c>
      <c r="G107" s="15">
        <v>149064.71</v>
      </c>
      <c r="H107" s="119"/>
      <c r="M107" s="13"/>
    </row>
    <row r="108" spans="1:13" x14ac:dyDescent="0.3">
      <c r="A108" s="102">
        <v>553006500514</v>
      </c>
      <c r="B108" s="26">
        <v>910</v>
      </c>
      <c r="C108" s="26">
        <v>201709</v>
      </c>
      <c r="D108" s="110" t="s">
        <v>6434</v>
      </c>
      <c r="E108" s="26" t="s">
        <v>63</v>
      </c>
      <c r="F108" s="26" t="s">
        <v>124</v>
      </c>
      <c r="G108" s="15">
        <v>149064.71</v>
      </c>
      <c r="H108" s="119"/>
      <c r="M108" s="13"/>
    </row>
    <row r="109" spans="1:13" x14ac:dyDescent="0.3">
      <c r="A109" s="102">
        <v>553006500515</v>
      </c>
      <c r="B109" s="26">
        <v>910</v>
      </c>
      <c r="C109" s="26">
        <v>201709</v>
      </c>
      <c r="D109" s="110" t="s">
        <v>6434</v>
      </c>
      <c r="E109" s="26" t="s">
        <v>63</v>
      </c>
      <c r="F109" s="26" t="s">
        <v>124</v>
      </c>
      <c r="G109" s="15">
        <v>149064.71</v>
      </c>
      <c r="H109" s="119"/>
      <c r="M109" s="13"/>
    </row>
    <row r="110" spans="1:13" x14ac:dyDescent="0.3">
      <c r="A110" s="102">
        <v>553006500516</v>
      </c>
      <c r="B110" s="26">
        <v>910</v>
      </c>
      <c r="C110" s="26">
        <v>201709</v>
      </c>
      <c r="D110" s="110" t="s">
        <v>6434</v>
      </c>
      <c r="E110" s="26" t="s">
        <v>63</v>
      </c>
      <c r="F110" s="26" t="s">
        <v>124</v>
      </c>
      <c r="G110" s="15">
        <v>149064.71</v>
      </c>
      <c r="H110" s="119"/>
      <c r="M110" s="13"/>
    </row>
    <row r="111" spans="1:13" x14ac:dyDescent="0.3">
      <c r="A111" s="102">
        <v>553006500517</v>
      </c>
      <c r="B111" s="26">
        <v>910</v>
      </c>
      <c r="C111" s="26">
        <v>201709</v>
      </c>
      <c r="D111" s="110" t="s">
        <v>6434</v>
      </c>
      <c r="E111" s="26" t="s">
        <v>63</v>
      </c>
      <c r="F111" s="26" t="s">
        <v>124</v>
      </c>
      <c r="G111" s="15">
        <v>149064.71</v>
      </c>
      <c r="H111" s="119"/>
      <c r="M111" s="13"/>
    </row>
    <row r="112" spans="1:13" x14ac:dyDescent="0.3">
      <c r="A112" s="102">
        <v>553006500518</v>
      </c>
      <c r="B112" s="26">
        <v>910</v>
      </c>
      <c r="C112" s="26">
        <v>201709</v>
      </c>
      <c r="D112" s="110" t="s">
        <v>6434</v>
      </c>
      <c r="E112" s="26" t="s">
        <v>63</v>
      </c>
      <c r="F112" s="26" t="s">
        <v>124</v>
      </c>
      <c r="G112" s="15">
        <v>149064.71</v>
      </c>
      <c r="H112" s="119"/>
      <c r="M112" s="13"/>
    </row>
    <row r="113" spans="1:14" x14ac:dyDescent="0.3">
      <c r="A113" s="102">
        <v>553006500519</v>
      </c>
      <c r="B113" s="26">
        <v>910</v>
      </c>
      <c r="C113" s="26">
        <v>201709</v>
      </c>
      <c r="D113" s="110" t="s">
        <v>6434</v>
      </c>
      <c r="E113" s="26" t="s">
        <v>63</v>
      </c>
      <c r="F113" s="26" t="s">
        <v>124</v>
      </c>
      <c r="G113" s="15">
        <v>149064.71</v>
      </c>
      <c r="H113" s="119"/>
      <c r="M113" s="13"/>
    </row>
    <row r="114" spans="1:14" x14ac:dyDescent="0.3">
      <c r="A114" s="102">
        <v>553006500520</v>
      </c>
      <c r="B114" s="26">
        <v>910</v>
      </c>
      <c r="C114" s="26">
        <v>201709</v>
      </c>
      <c r="D114" s="110" t="s">
        <v>6434</v>
      </c>
      <c r="E114" s="26" t="s">
        <v>63</v>
      </c>
      <c r="F114" s="26" t="s">
        <v>124</v>
      </c>
      <c r="G114" s="15">
        <v>149064.71</v>
      </c>
      <c r="H114" s="119"/>
      <c r="M114" s="13"/>
    </row>
    <row r="115" spans="1:14" x14ac:dyDescent="0.3">
      <c r="A115" s="102">
        <v>553006500521</v>
      </c>
      <c r="B115" s="26">
        <v>910</v>
      </c>
      <c r="C115" s="26">
        <v>201709</v>
      </c>
      <c r="D115" s="110" t="s">
        <v>6434</v>
      </c>
      <c r="E115" s="26" t="s">
        <v>63</v>
      </c>
      <c r="F115" s="26" t="s">
        <v>124</v>
      </c>
      <c r="G115" s="15">
        <v>149064.71</v>
      </c>
      <c r="H115" s="119"/>
      <c r="M115" s="13"/>
    </row>
    <row r="116" spans="1:14" x14ac:dyDescent="0.3">
      <c r="A116" s="102">
        <v>553006500522</v>
      </c>
      <c r="B116" s="26">
        <v>910</v>
      </c>
      <c r="C116" s="26">
        <v>201709</v>
      </c>
      <c r="D116" s="110" t="s">
        <v>6434</v>
      </c>
      <c r="E116" s="26" t="s">
        <v>63</v>
      </c>
      <c r="F116" s="26" t="s">
        <v>124</v>
      </c>
      <c r="G116" s="15">
        <v>149064.71</v>
      </c>
      <c r="H116" s="119"/>
      <c r="M116" s="13"/>
    </row>
    <row r="117" spans="1:14" x14ac:dyDescent="0.3">
      <c r="A117" s="102">
        <v>553006500523</v>
      </c>
      <c r="B117" s="26">
        <v>910</v>
      </c>
      <c r="C117" s="26">
        <v>201709</v>
      </c>
      <c r="D117" s="110" t="s">
        <v>6434</v>
      </c>
      <c r="E117" s="26" t="s">
        <v>63</v>
      </c>
      <c r="F117" s="26" t="s">
        <v>124</v>
      </c>
      <c r="G117" s="15">
        <v>149064.71</v>
      </c>
      <c r="H117" s="119"/>
      <c r="M117" s="13"/>
      <c r="N117" s="139" t="s">
        <v>6678</v>
      </c>
    </row>
    <row r="118" spans="1:14" x14ac:dyDescent="0.3">
      <c r="A118" s="102">
        <v>553006500524</v>
      </c>
      <c r="B118" s="26">
        <v>910</v>
      </c>
      <c r="C118" s="26">
        <v>201709</v>
      </c>
      <c r="D118" s="110" t="s">
        <v>6434</v>
      </c>
      <c r="E118" s="26" t="s">
        <v>63</v>
      </c>
      <c r="F118" s="26" t="s">
        <v>124</v>
      </c>
      <c r="G118" s="15">
        <v>149064.71</v>
      </c>
      <c r="H118" s="119"/>
      <c r="M118" s="13"/>
    </row>
    <row r="119" spans="1:14" x14ac:dyDescent="0.3">
      <c r="A119" s="102">
        <v>553006500525</v>
      </c>
      <c r="B119" s="26">
        <v>910</v>
      </c>
      <c r="C119" s="26">
        <v>201709</v>
      </c>
      <c r="D119" s="110" t="s">
        <v>6434</v>
      </c>
      <c r="E119" s="26" t="s">
        <v>63</v>
      </c>
      <c r="F119" s="26" t="s">
        <v>124</v>
      </c>
      <c r="G119" s="15">
        <v>149064.71</v>
      </c>
      <c r="H119" s="119"/>
      <c r="M119" s="13"/>
    </row>
    <row r="120" spans="1:14" x14ac:dyDescent="0.3">
      <c r="A120" s="102">
        <v>553006500526</v>
      </c>
      <c r="B120" s="26">
        <v>910</v>
      </c>
      <c r="C120" s="26">
        <v>201709</v>
      </c>
      <c r="D120" s="110" t="s">
        <v>6434</v>
      </c>
      <c r="E120" s="26" t="s">
        <v>63</v>
      </c>
      <c r="F120" s="26" t="s">
        <v>124</v>
      </c>
      <c r="G120" s="15">
        <v>149064.71</v>
      </c>
      <c r="H120" s="119"/>
      <c r="M120" s="13"/>
    </row>
    <row r="121" spans="1:14" x14ac:dyDescent="0.3">
      <c r="A121" s="102">
        <v>553006500527</v>
      </c>
      <c r="B121" s="26">
        <v>910</v>
      </c>
      <c r="C121" s="26">
        <v>201709</v>
      </c>
      <c r="D121" s="110" t="s">
        <v>6434</v>
      </c>
      <c r="E121" s="26" t="s">
        <v>63</v>
      </c>
      <c r="F121" s="26" t="s">
        <v>124</v>
      </c>
      <c r="G121" s="15">
        <v>149064.71</v>
      </c>
      <c r="H121" s="119"/>
      <c r="M121" s="13"/>
    </row>
    <row r="122" spans="1:14" x14ac:dyDescent="0.3">
      <c r="A122" s="102">
        <v>553006500528</v>
      </c>
      <c r="B122" s="26">
        <v>910</v>
      </c>
      <c r="C122" s="26">
        <v>201709</v>
      </c>
      <c r="D122" s="110" t="s">
        <v>6434</v>
      </c>
      <c r="E122" s="26" t="s">
        <v>63</v>
      </c>
      <c r="F122" s="26" t="s">
        <v>124</v>
      </c>
      <c r="G122" s="15">
        <v>149064.71</v>
      </c>
      <c r="H122" s="119"/>
      <c r="M122" s="13"/>
    </row>
    <row r="123" spans="1:14" x14ac:dyDescent="0.3">
      <c r="A123" s="102">
        <v>553006500529</v>
      </c>
      <c r="B123" s="26">
        <v>910</v>
      </c>
      <c r="C123" s="26">
        <v>201709</v>
      </c>
      <c r="D123" s="110" t="s">
        <v>6434</v>
      </c>
      <c r="E123" s="26" t="s">
        <v>63</v>
      </c>
      <c r="F123" s="26" t="s">
        <v>124</v>
      </c>
      <c r="G123" s="15">
        <v>149064.71</v>
      </c>
      <c r="H123" s="119"/>
      <c r="M123" s="13"/>
    </row>
    <row r="124" spans="1:14" x14ac:dyDescent="0.3">
      <c r="A124" s="102">
        <v>553006500530</v>
      </c>
      <c r="B124" s="26">
        <v>910</v>
      </c>
      <c r="C124" s="26">
        <v>201709</v>
      </c>
      <c r="D124" s="110" t="s">
        <v>6434</v>
      </c>
      <c r="E124" s="26" t="s">
        <v>63</v>
      </c>
      <c r="F124" s="26" t="s">
        <v>124</v>
      </c>
      <c r="G124" s="15">
        <v>149064.71</v>
      </c>
      <c r="H124" s="119"/>
      <c r="M124" s="13"/>
    </row>
    <row r="125" spans="1:14" x14ac:dyDescent="0.3">
      <c r="A125" s="102">
        <v>553006500531</v>
      </c>
      <c r="B125" s="26">
        <v>910</v>
      </c>
      <c r="C125" s="26">
        <v>201709</v>
      </c>
      <c r="D125" s="110" t="s">
        <v>6434</v>
      </c>
      <c r="E125" s="26" t="s">
        <v>63</v>
      </c>
      <c r="F125" s="26" t="s">
        <v>124</v>
      </c>
      <c r="G125" s="15">
        <v>149064.71</v>
      </c>
      <c r="H125" s="119"/>
      <c r="M125" s="13"/>
    </row>
    <row r="126" spans="1:14" x14ac:dyDescent="0.3">
      <c r="A126" s="102">
        <v>553006500532</v>
      </c>
      <c r="B126" s="26">
        <v>910</v>
      </c>
      <c r="C126" s="26">
        <v>201709</v>
      </c>
      <c r="D126" s="110" t="s">
        <v>6434</v>
      </c>
      <c r="E126" s="26" t="s">
        <v>63</v>
      </c>
      <c r="F126" s="26" t="s">
        <v>124</v>
      </c>
      <c r="G126" s="15">
        <v>149064.71</v>
      </c>
      <c r="H126" s="119"/>
      <c r="M126" s="13"/>
    </row>
    <row r="127" spans="1:14" x14ac:dyDescent="0.3">
      <c r="A127" s="102">
        <v>553006500533</v>
      </c>
      <c r="B127" s="26">
        <v>910</v>
      </c>
      <c r="C127" s="26">
        <v>201709</v>
      </c>
      <c r="D127" s="110" t="s">
        <v>6434</v>
      </c>
      <c r="E127" s="26" t="s">
        <v>63</v>
      </c>
      <c r="F127" s="26" t="s">
        <v>124</v>
      </c>
      <c r="G127" s="15">
        <v>149064.71</v>
      </c>
      <c r="H127" s="119"/>
      <c r="M127" s="13"/>
    </row>
    <row r="128" spans="1:14" x14ac:dyDescent="0.3">
      <c r="A128" s="102">
        <v>553006500534</v>
      </c>
      <c r="B128" s="26">
        <v>910</v>
      </c>
      <c r="C128" s="26">
        <v>201709</v>
      </c>
      <c r="D128" s="110" t="s">
        <v>6434</v>
      </c>
      <c r="E128" s="26" t="s">
        <v>63</v>
      </c>
      <c r="F128" s="26" t="s">
        <v>124</v>
      </c>
      <c r="G128" s="15">
        <v>149064.71</v>
      </c>
      <c r="H128" s="119"/>
      <c r="M128" s="13"/>
    </row>
    <row r="129" spans="1:19" x14ac:dyDescent="0.3">
      <c r="A129" s="102">
        <v>553006500535</v>
      </c>
      <c r="B129" s="26">
        <v>910</v>
      </c>
      <c r="C129" s="26">
        <v>201709</v>
      </c>
      <c r="D129" s="110" t="s">
        <v>6434</v>
      </c>
      <c r="E129" s="26" t="s">
        <v>63</v>
      </c>
      <c r="F129" s="26" t="s">
        <v>124</v>
      </c>
      <c r="G129" s="15">
        <v>157217.39000000001</v>
      </c>
      <c r="H129" s="119"/>
      <c r="M129" s="13"/>
    </row>
    <row r="130" spans="1:19" x14ac:dyDescent="0.3">
      <c r="A130" s="102">
        <v>553006500536</v>
      </c>
      <c r="B130" s="26">
        <v>910</v>
      </c>
      <c r="C130" s="26">
        <v>201709</v>
      </c>
      <c r="D130" s="110" t="s">
        <v>6434</v>
      </c>
      <c r="E130" s="26" t="s">
        <v>63</v>
      </c>
      <c r="F130" s="26" t="s">
        <v>124</v>
      </c>
      <c r="G130" s="15">
        <v>161232.01999999999</v>
      </c>
      <c r="H130" s="119"/>
      <c r="M130" s="13"/>
    </row>
    <row r="131" spans="1:19" x14ac:dyDescent="0.3">
      <c r="A131" s="102">
        <v>553006500549</v>
      </c>
      <c r="B131" s="26">
        <v>910</v>
      </c>
      <c r="C131" s="26">
        <v>201510</v>
      </c>
      <c r="D131" s="1" t="s">
        <v>6434</v>
      </c>
      <c r="E131" s="1" t="s">
        <v>63</v>
      </c>
      <c r="F131" s="1" t="s">
        <v>124</v>
      </c>
      <c r="G131" s="16">
        <v>570.16</v>
      </c>
      <c r="H131" s="119"/>
      <c r="M131" s="13"/>
    </row>
    <row r="132" spans="1:19" x14ac:dyDescent="0.3">
      <c r="A132" s="102">
        <v>553006500550</v>
      </c>
      <c r="B132" s="26">
        <v>910</v>
      </c>
      <c r="C132" s="26">
        <v>201510</v>
      </c>
      <c r="D132" s="1" t="s">
        <v>6434</v>
      </c>
      <c r="E132" s="1" t="s">
        <v>63</v>
      </c>
      <c r="F132" s="1" t="s">
        <v>124</v>
      </c>
      <c r="G132" s="16">
        <v>570.16</v>
      </c>
      <c r="H132" s="119"/>
      <c r="M132" s="13"/>
    </row>
    <row r="133" spans="1:19" x14ac:dyDescent="0.3">
      <c r="A133" s="102">
        <v>553006500551</v>
      </c>
      <c r="B133" s="26">
        <v>910</v>
      </c>
      <c r="C133" s="26">
        <v>201510</v>
      </c>
      <c r="D133" s="1" t="s">
        <v>6434</v>
      </c>
      <c r="E133" s="1" t="s">
        <v>63</v>
      </c>
      <c r="F133" s="1" t="s">
        <v>124</v>
      </c>
      <c r="G133" s="16">
        <v>570.16</v>
      </c>
      <c r="H133" s="119"/>
      <c r="L133" s="8"/>
      <c r="M133" s="13"/>
    </row>
    <row r="134" spans="1:19" x14ac:dyDescent="0.3">
      <c r="A134" s="102">
        <v>553006500552</v>
      </c>
      <c r="B134" s="26">
        <v>910</v>
      </c>
      <c r="C134" s="26">
        <v>201510</v>
      </c>
      <c r="D134" s="1" t="s">
        <v>6434</v>
      </c>
      <c r="E134" s="1" t="s">
        <v>63</v>
      </c>
      <c r="F134" s="1" t="s">
        <v>124</v>
      </c>
      <c r="G134" s="16">
        <v>570.16</v>
      </c>
      <c r="H134" s="119"/>
      <c r="L134" s="8"/>
      <c r="M134" s="13"/>
    </row>
    <row r="135" spans="1:19" x14ac:dyDescent="0.3">
      <c r="A135" s="102">
        <v>553006500553</v>
      </c>
      <c r="B135" s="26">
        <v>910</v>
      </c>
      <c r="C135" s="26">
        <v>201510</v>
      </c>
      <c r="D135" s="1" t="s">
        <v>6434</v>
      </c>
      <c r="E135" s="1" t="s">
        <v>63</v>
      </c>
      <c r="F135" s="1" t="s">
        <v>124</v>
      </c>
      <c r="G135" s="16">
        <v>570.16</v>
      </c>
      <c r="H135" s="119"/>
      <c r="L135" s="8"/>
      <c r="M135" s="13"/>
    </row>
    <row r="136" spans="1:19" x14ac:dyDescent="0.3">
      <c r="A136" s="102">
        <v>553006500554</v>
      </c>
      <c r="B136" s="26">
        <v>910</v>
      </c>
      <c r="C136" s="26">
        <v>201510</v>
      </c>
      <c r="D136" s="1" t="s">
        <v>6434</v>
      </c>
      <c r="E136" s="1" t="s">
        <v>63</v>
      </c>
      <c r="F136" s="1" t="s">
        <v>124</v>
      </c>
      <c r="G136" s="16">
        <v>569.5</v>
      </c>
      <c r="H136" s="119"/>
      <c r="L136" s="8"/>
      <c r="M136" s="13"/>
    </row>
    <row r="137" spans="1:19" x14ac:dyDescent="0.3">
      <c r="A137" s="102">
        <v>553006500555</v>
      </c>
      <c r="B137" s="26">
        <v>910</v>
      </c>
      <c r="C137" s="26">
        <v>201510</v>
      </c>
      <c r="D137" s="1" t="s">
        <v>6434</v>
      </c>
      <c r="E137" s="1" t="s">
        <v>63</v>
      </c>
      <c r="F137" s="1" t="s">
        <v>124</v>
      </c>
      <c r="G137" s="16">
        <v>27590.74</v>
      </c>
      <c r="H137" s="119"/>
      <c r="M137" s="13"/>
      <c r="N137" s="97"/>
    </row>
    <row r="138" spans="1:19" x14ac:dyDescent="0.3">
      <c r="A138" s="143">
        <v>553006500575</v>
      </c>
      <c r="B138" s="144">
        <v>910</v>
      </c>
      <c r="C138" s="26">
        <v>201511</v>
      </c>
      <c r="D138" s="1" t="s">
        <v>6434</v>
      </c>
      <c r="E138" s="1" t="s">
        <v>63</v>
      </c>
      <c r="F138" s="1" t="s">
        <v>124</v>
      </c>
      <c r="G138" s="16">
        <v>82271.66</v>
      </c>
      <c r="H138"/>
      <c r="N138" s="106" t="s">
        <v>6838</v>
      </c>
      <c r="O138" s="106"/>
      <c r="S138" s="106"/>
    </row>
    <row r="139" spans="1:19" x14ac:dyDescent="0.3">
      <c r="A139" s="143">
        <v>553006500575</v>
      </c>
      <c r="B139" s="144">
        <v>910</v>
      </c>
      <c r="C139" s="26">
        <v>201511</v>
      </c>
      <c r="D139" s="1" t="s">
        <v>6434</v>
      </c>
      <c r="E139" s="1" t="s">
        <v>63</v>
      </c>
      <c r="F139" s="1" t="s">
        <v>124</v>
      </c>
      <c r="G139" s="16">
        <v>1151.071799999999</v>
      </c>
      <c r="H139"/>
      <c r="N139" s="106" t="s">
        <v>6839</v>
      </c>
      <c r="O139" s="106"/>
      <c r="S139" s="106"/>
    </row>
    <row r="140" spans="1:19" x14ac:dyDescent="0.3">
      <c r="A140" s="102">
        <v>553006500578</v>
      </c>
      <c r="B140" s="26">
        <v>910</v>
      </c>
      <c r="C140" s="26">
        <v>201601</v>
      </c>
      <c r="D140" s="1" t="s">
        <v>6434</v>
      </c>
      <c r="E140" s="1" t="s">
        <v>63</v>
      </c>
      <c r="F140" s="1" t="s">
        <v>124</v>
      </c>
      <c r="G140" s="16">
        <v>27824.880000000001</v>
      </c>
      <c r="H140" s="119"/>
      <c r="K140" s="119"/>
      <c r="L140" s="11"/>
      <c r="M140" s="13"/>
      <c r="N140" s="139"/>
      <c r="O140" s="106"/>
      <c r="S140" s="106"/>
    </row>
    <row r="141" spans="1:19" x14ac:dyDescent="0.3">
      <c r="A141" s="102">
        <v>553006500579</v>
      </c>
      <c r="B141" s="26">
        <v>910</v>
      </c>
      <c r="C141" s="26">
        <v>201701</v>
      </c>
      <c r="D141" s="1" t="s">
        <v>6434</v>
      </c>
      <c r="E141" s="1" t="s">
        <v>63</v>
      </c>
      <c r="F141" s="1" t="s">
        <v>124</v>
      </c>
      <c r="G141" s="16">
        <v>11974.26</v>
      </c>
      <c r="H141"/>
      <c r="M141" s="13"/>
      <c r="N141" s="97"/>
    </row>
    <row r="142" spans="1:19" x14ac:dyDescent="0.3">
      <c r="A142" s="102">
        <v>553006500580</v>
      </c>
      <c r="B142" s="26">
        <v>910</v>
      </c>
      <c r="C142" s="26">
        <v>201701</v>
      </c>
      <c r="D142" s="1" t="s">
        <v>6434</v>
      </c>
      <c r="E142" s="1" t="s">
        <v>63</v>
      </c>
      <c r="F142" s="1" t="s">
        <v>124</v>
      </c>
      <c r="G142" s="16">
        <v>11974.26</v>
      </c>
      <c r="H142"/>
      <c r="M142" s="12"/>
    </row>
    <row r="143" spans="1:19" x14ac:dyDescent="0.3">
      <c r="A143" s="102">
        <v>553006500581</v>
      </c>
      <c r="B143" s="26">
        <v>910</v>
      </c>
      <c r="C143" s="26">
        <v>201701</v>
      </c>
      <c r="D143" s="1" t="s">
        <v>6434</v>
      </c>
      <c r="E143" s="1" t="s">
        <v>63</v>
      </c>
      <c r="F143" s="1" t="s">
        <v>124</v>
      </c>
      <c r="G143" s="16">
        <v>11974.26</v>
      </c>
      <c r="H143"/>
      <c r="M143" s="12"/>
    </row>
    <row r="144" spans="1:19" x14ac:dyDescent="0.3">
      <c r="A144" s="102">
        <v>553006500582</v>
      </c>
      <c r="B144" s="26">
        <v>910</v>
      </c>
      <c r="C144" s="26">
        <v>201701</v>
      </c>
      <c r="D144" s="1" t="s">
        <v>6434</v>
      </c>
      <c r="E144" s="1" t="s">
        <v>63</v>
      </c>
      <c r="F144" s="1" t="s">
        <v>124</v>
      </c>
      <c r="G144" s="16">
        <v>11974.26</v>
      </c>
      <c r="H144"/>
      <c r="M144" s="12"/>
    </row>
    <row r="145" spans="1:15" x14ac:dyDescent="0.3">
      <c r="A145" s="102">
        <v>553006500583</v>
      </c>
      <c r="B145" s="26">
        <v>910</v>
      </c>
      <c r="C145" s="26">
        <v>201701</v>
      </c>
      <c r="D145" s="1" t="s">
        <v>6434</v>
      </c>
      <c r="E145" s="1" t="s">
        <v>63</v>
      </c>
      <c r="F145" s="1" t="s">
        <v>124</v>
      </c>
      <c r="G145" s="16">
        <v>11974.28</v>
      </c>
      <c r="H145"/>
      <c r="M145" s="12"/>
    </row>
    <row r="146" spans="1:15" x14ac:dyDescent="0.3">
      <c r="A146" s="143">
        <v>553006500601</v>
      </c>
      <c r="B146" s="144">
        <v>910</v>
      </c>
      <c r="C146" s="26">
        <v>201612</v>
      </c>
      <c r="D146" s="1" t="s">
        <v>6434</v>
      </c>
      <c r="E146" s="1" t="s">
        <v>63</v>
      </c>
      <c r="F146" s="1" t="s">
        <v>124</v>
      </c>
      <c r="G146" s="16">
        <v>10165.4</v>
      </c>
      <c r="H146"/>
      <c r="M146" s="12"/>
      <c r="N146" s="106" t="s">
        <v>6838</v>
      </c>
    </row>
    <row r="147" spans="1:15" x14ac:dyDescent="0.3">
      <c r="A147" s="143">
        <v>553006500601</v>
      </c>
      <c r="B147" s="144">
        <v>910</v>
      </c>
      <c r="C147" s="26">
        <v>201612</v>
      </c>
      <c r="D147" s="1" t="s">
        <v>6434</v>
      </c>
      <c r="E147" s="1" t="s">
        <v>63</v>
      </c>
      <c r="F147" s="1" t="s">
        <v>124</v>
      </c>
      <c r="G147" s="16">
        <v>3560.8330400000004</v>
      </c>
      <c r="H147"/>
      <c r="M147" s="12"/>
      <c r="N147" s="106" t="s">
        <v>6839</v>
      </c>
    </row>
    <row r="148" spans="1:15" x14ac:dyDescent="0.3">
      <c r="A148" s="102">
        <v>553006500636</v>
      </c>
      <c r="B148" s="26">
        <v>910</v>
      </c>
      <c r="C148" s="26">
        <v>201712</v>
      </c>
      <c r="D148" s="1" t="s">
        <v>6434</v>
      </c>
      <c r="E148" s="1" t="s">
        <v>63</v>
      </c>
      <c r="F148" s="1" t="s">
        <v>124</v>
      </c>
      <c r="G148" s="15">
        <v>1168269.83</v>
      </c>
      <c r="H148"/>
      <c r="N148" s="139" t="s">
        <v>6692</v>
      </c>
      <c r="O148" s="106"/>
    </row>
    <row r="149" spans="1:15" x14ac:dyDescent="0.3">
      <c r="A149" s="102">
        <v>553006500650</v>
      </c>
      <c r="B149" s="26">
        <v>910</v>
      </c>
      <c r="C149" s="172">
        <v>201803</v>
      </c>
      <c r="D149" s="1" t="s">
        <v>6434</v>
      </c>
      <c r="E149" s="1" t="s">
        <v>63</v>
      </c>
      <c r="F149" s="1" t="s">
        <v>124</v>
      </c>
      <c r="G149" s="15">
        <v>817063.41</v>
      </c>
      <c r="H149"/>
      <c r="M149" s="13"/>
      <c r="N149" s="139" t="s">
        <v>6678</v>
      </c>
      <c r="O149" s="106"/>
    </row>
    <row r="150" spans="1:15" x14ac:dyDescent="0.3">
      <c r="A150" s="102">
        <v>553006500651</v>
      </c>
      <c r="B150" s="26">
        <v>910</v>
      </c>
      <c r="C150" s="172">
        <v>201804</v>
      </c>
      <c r="D150" s="110" t="s">
        <v>6434</v>
      </c>
      <c r="E150" s="26" t="s">
        <v>63</v>
      </c>
      <c r="F150" s="26" t="s">
        <v>124</v>
      </c>
      <c r="G150" s="176">
        <v>977442.6</v>
      </c>
      <c r="H150"/>
      <c r="M150" s="13"/>
      <c r="N150" s="139" t="s">
        <v>6678</v>
      </c>
    </row>
    <row r="151" spans="1:15" x14ac:dyDescent="0.3">
      <c r="A151" s="102">
        <v>553006500657</v>
      </c>
      <c r="B151" s="26">
        <v>910</v>
      </c>
      <c r="C151" s="172">
        <v>201809</v>
      </c>
      <c r="D151" s="110" t="s">
        <v>6434</v>
      </c>
      <c r="E151" s="26" t="s">
        <v>63</v>
      </c>
      <c r="F151" s="26" t="s">
        <v>124</v>
      </c>
      <c r="G151" s="166">
        <v>10435.4</v>
      </c>
      <c r="H151" s="119" t="s">
        <v>6575</v>
      </c>
      <c r="K151" s="119" t="s">
        <v>6558</v>
      </c>
      <c r="L151" s="44">
        <f>-L55</f>
        <v>1101.4338400000001</v>
      </c>
      <c r="M151" s="13"/>
      <c r="N151" s="139" t="s">
        <v>6529</v>
      </c>
    </row>
    <row r="152" spans="1:15" x14ac:dyDescent="0.3">
      <c r="A152" s="102">
        <v>553006500658</v>
      </c>
      <c r="B152" s="26">
        <v>910</v>
      </c>
      <c r="C152" s="172">
        <v>201809</v>
      </c>
      <c r="D152" s="110" t="s">
        <v>6434</v>
      </c>
      <c r="E152" s="26" t="s">
        <v>63</v>
      </c>
      <c r="F152" s="26" t="s">
        <v>124</v>
      </c>
      <c r="G152" s="166">
        <v>19013.48</v>
      </c>
      <c r="H152" s="119" t="s">
        <v>6575</v>
      </c>
      <c r="K152" s="119" t="s">
        <v>6558</v>
      </c>
      <c r="L152" s="44">
        <f>-L56</f>
        <v>1101.4338399999997</v>
      </c>
      <c r="M152" s="13"/>
      <c r="N152" s="139" t="s">
        <v>6529</v>
      </c>
    </row>
    <row r="153" spans="1:15" x14ac:dyDescent="0.3">
      <c r="A153" s="102">
        <v>553006500674</v>
      </c>
      <c r="B153" s="26">
        <v>910</v>
      </c>
      <c r="C153" s="172">
        <v>201812</v>
      </c>
      <c r="D153" s="110" t="s">
        <v>6434</v>
      </c>
      <c r="E153" s="26" t="s">
        <v>63</v>
      </c>
      <c r="F153" s="26" t="s">
        <v>124</v>
      </c>
      <c r="G153" s="166">
        <v>6996.79</v>
      </c>
      <c r="H153" s="119"/>
      <c r="K153" s="119"/>
      <c r="L153" s="11"/>
      <c r="M153" s="13"/>
      <c r="N153" s="139"/>
    </row>
    <row r="154" spans="1:15" x14ac:dyDescent="0.3">
      <c r="A154" s="102">
        <v>553006500675</v>
      </c>
      <c r="B154" s="26">
        <v>910</v>
      </c>
      <c r="C154" s="172">
        <v>201812</v>
      </c>
      <c r="D154" s="110" t="s">
        <v>6434</v>
      </c>
      <c r="E154" s="26" t="s">
        <v>63</v>
      </c>
      <c r="F154" s="26" t="s">
        <v>124</v>
      </c>
      <c r="G154" s="166">
        <v>6996.79</v>
      </c>
      <c r="H154"/>
      <c r="M154" s="13"/>
      <c r="N154" s="139"/>
    </row>
    <row r="155" spans="1:15" x14ac:dyDescent="0.3">
      <c r="A155" s="102">
        <v>553006500676</v>
      </c>
      <c r="B155" s="26">
        <v>910</v>
      </c>
      <c r="C155" s="172">
        <v>201812</v>
      </c>
      <c r="D155" s="110" t="s">
        <v>6434</v>
      </c>
      <c r="E155" s="26" t="s">
        <v>63</v>
      </c>
      <c r="F155" s="26" t="s">
        <v>124</v>
      </c>
      <c r="G155" s="166">
        <v>6998.89</v>
      </c>
      <c r="H155"/>
      <c r="M155" s="13"/>
      <c r="N155" s="139"/>
    </row>
    <row r="156" spans="1:15" x14ac:dyDescent="0.3">
      <c r="A156" s="102">
        <v>553006500687</v>
      </c>
      <c r="B156" s="26">
        <v>910</v>
      </c>
      <c r="C156" s="172">
        <v>201812</v>
      </c>
      <c r="D156" s="110" t="s">
        <v>6434</v>
      </c>
      <c r="E156" s="26" t="s">
        <v>63</v>
      </c>
      <c r="F156" s="26" t="s">
        <v>124</v>
      </c>
      <c r="G156" s="71">
        <v>102970.43</v>
      </c>
      <c r="H156" s="119" t="s">
        <v>6575</v>
      </c>
      <c r="K156" s="119" t="s">
        <v>6558</v>
      </c>
      <c r="L156" s="44">
        <f>-L60</f>
        <v>20594.054049999999</v>
      </c>
      <c r="M156" s="13"/>
      <c r="N156" s="139" t="s">
        <v>6529</v>
      </c>
    </row>
    <row r="157" spans="1:15" x14ac:dyDescent="0.3">
      <c r="F157" s="17" t="s">
        <v>6530</v>
      </c>
      <c r="G157" s="33">
        <f>SUM(G67:G156)</f>
        <v>16621166.424840022</v>
      </c>
      <c r="H157" s="127"/>
      <c r="I157" s="33"/>
      <c r="J157" s="33"/>
      <c r="K157" s="33"/>
      <c r="L157" s="9"/>
      <c r="M157" s="12"/>
      <c r="N157" s="97"/>
    </row>
    <row r="158" spans="1:15" x14ac:dyDescent="0.3">
      <c r="F158" s="17" t="s">
        <v>6513</v>
      </c>
      <c r="G158" s="43">
        <f>+L161</f>
        <v>22796.921729999998</v>
      </c>
      <c r="H158" s="119"/>
      <c r="M158" s="12"/>
    </row>
    <row r="159" spans="1:15" x14ac:dyDescent="0.3">
      <c r="F159" s="17" t="s">
        <v>6803</v>
      </c>
      <c r="G159" s="35">
        <f>I161</f>
        <v>28.25</v>
      </c>
      <c r="H159" s="119"/>
      <c r="I159" s="33"/>
      <c r="J159" s="33"/>
      <c r="K159" s="33"/>
      <c r="L159" s="33"/>
      <c r="M159" s="12"/>
    </row>
    <row r="160" spans="1:15" x14ac:dyDescent="0.3">
      <c r="F160" s="17" t="s">
        <v>6528</v>
      </c>
      <c r="G160" s="33"/>
      <c r="H160" s="128"/>
      <c r="I160" s="33"/>
      <c r="J160" s="33"/>
      <c r="K160" s="33"/>
      <c r="L160" s="33"/>
      <c r="M160" s="12"/>
    </row>
    <row r="161" spans="1:13" x14ac:dyDescent="0.3">
      <c r="G161" s="40">
        <f>G157+G158-G159-G160</f>
        <v>16643935.096570022</v>
      </c>
      <c r="H161" s="131"/>
      <c r="I161" s="18">
        <f>SUM(I67:I156)</f>
        <v>28.25</v>
      </c>
      <c r="J161" s="18">
        <f>SUM(J67:J140)</f>
        <v>0</v>
      </c>
      <c r="K161" s="18"/>
      <c r="L161" s="86">
        <f>SUM(L67:L156)</f>
        <v>22796.921729999998</v>
      </c>
      <c r="M161" s="21">
        <f>+G161/G163</f>
        <v>0.80101673640919613</v>
      </c>
    </row>
    <row r="163" spans="1:13" ht="15" thickBot="1" x14ac:dyDescent="0.35">
      <c r="G163" s="39">
        <f>+G65+G161</f>
        <v>20778511.034840021</v>
      </c>
      <c r="H163" s="124"/>
      <c r="I163" s="39">
        <f>+I161+I65</f>
        <v>4082.14</v>
      </c>
      <c r="J163" s="39">
        <f>+J161+J65</f>
        <v>0</v>
      </c>
      <c r="K163" s="39"/>
      <c r="L163" s="39">
        <f>+L161+L65</f>
        <v>0</v>
      </c>
    </row>
    <row r="164" spans="1:13" ht="15" thickTop="1" x14ac:dyDescent="0.3">
      <c r="A164" s="106" t="s">
        <v>6705</v>
      </c>
    </row>
    <row r="165" spans="1:13" x14ac:dyDescent="0.3">
      <c r="A165" s="109" t="s">
        <v>6840</v>
      </c>
    </row>
    <row r="166" spans="1:13" x14ac:dyDescent="0.3">
      <c r="A166" s="109" t="s">
        <v>6707</v>
      </c>
    </row>
    <row r="167" spans="1:13" x14ac:dyDescent="0.3">
      <c r="A167" s="106"/>
    </row>
    <row r="168" spans="1:13" x14ac:dyDescent="0.3">
      <c r="A168" s="106"/>
    </row>
    <row r="169" spans="1:13" x14ac:dyDescent="0.3">
      <c r="A169" s="11"/>
    </row>
    <row r="174" spans="1:13" x14ac:dyDescent="0.3">
      <c r="A174" s="23"/>
    </row>
  </sheetData>
  <printOptions horizontalCentered="1"/>
  <pageMargins left="0.70866141732283505" right="0.70866141732283505" top="0.74803149606299202" bottom="0.74803149606299202" header="0.31496062992126" footer="0.31496062992126"/>
  <pageSetup scale="68" fitToHeight="0" orientation="landscape" r:id="rId1"/>
  <headerFooter>
    <oddFooter>&amp;L&amp;9&amp;Z&amp;F\&amp;A</oddFooter>
  </headerFooter>
  <rowBreaks count="2" manualBreakCount="2">
    <brk id="65" max="16383" man="1"/>
    <brk id="11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T90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" customWidth="1"/>
    <col min="2" max="2" width="7.109375" customWidth="1"/>
    <col min="3" max="4" width="9.5546875" customWidth="1"/>
    <col min="5" max="5" width="6.88671875" customWidth="1"/>
    <col min="6" max="6" width="10.109375" customWidth="1"/>
    <col min="7" max="7" width="15" customWidth="1"/>
    <col min="8" max="8" width="4.33203125" style="121" customWidth="1"/>
    <col min="9" max="9" width="9.6640625" bestFit="1" customWidth="1"/>
    <col min="10" max="10" width="9" bestFit="1" customWidth="1"/>
    <col min="11" max="11" width="3.33203125" customWidth="1"/>
    <col min="12" max="12" width="15.33203125" bestFit="1" customWidth="1"/>
    <col min="13" max="13" width="16.6640625" bestFit="1" customWidth="1"/>
    <col min="14" max="14" width="7.6640625" style="94" customWidth="1"/>
    <col min="15" max="15" width="14.6640625" customWidth="1"/>
    <col min="16" max="16" width="15.44140625" customWidth="1"/>
    <col min="17" max="17" width="13.6640625" bestFit="1" customWidth="1"/>
    <col min="18" max="18" width="14.5546875" bestFit="1" customWidth="1"/>
    <col min="19" max="19" width="11.109375" bestFit="1" customWidth="1"/>
    <col min="20" max="20" width="8.5546875" customWidth="1"/>
  </cols>
  <sheetData>
    <row r="1" spans="1:19" ht="15.6" x14ac:dyDescent="0.3">
      <c r="A1" s="27" t="s">
        <v>6835</v>
      </c>
      <c r="E1" s="28"/>
      <c r="F1" t="s">
        <v>6507</v>
      </c>
      <c r="I1" s="25"/>
      <c r="J1" s="25"/>
      <c r="K1" s="25"/>
      <c r="L1" s="25"/>
    </row>
    <row r="2" spans="1:19" ht="15.6" x14ac:dyDescent="0.3">
      <c r="A2" s="27" t="s">
        <v>6577</v>
      </c>
      <c r="E2" s="29"/>
      <c r="F2" t="s">
        <v>6509</v>
      </c>
      <c r="I2" s="25"/>
      <c r="J2" s="25"/>
      <c r="K2" s="25"/>
      <c r="L2" s="25"/>
    </row>
    <row r="3" spans="1:19" x14ac:dyDescent="0.3">
      <c r="E3" s="31"/>
      <c r="F3" t="s">
        <v>6510</v>
      </c>
      <c r="I3" s="25"/>
      <c r="J3" s="25"/>
      <c r="K3" s="25"/>
      <c r="L3" s="25"/>
      <c r="O3" s="115" t="s">
        <v>6513</v>
      </c>
      <c r="P3" s="103"/>
      <c r="Q3" s="103"/>
      <c r="R3" s="35"/>
    </row>
    <row r="4" spans="1:19" x14ac:dyDescent="0.3">
      <c r="E4" s="46"/>
      <c r="F4" t="s">
        <v>6511</v>
      </c>
      <c r="I4" s="25"/>
      <c r="J4" s="25"/>
      <c r="K4" s="25"/>
      <c r="L4" s="25"/>
      <c r="O4" s="116" t="s">
        <v>6519</v>
      </c>
      <c r="P4" s="116" t="s">
        <v>6841</v>
      </c>
      <c r="Q4" s="116" t="s">
        <v>6521</v>
      </c>
      <c r="R4" s="116" t="s">
        <v>6522</v>
      </c>
    </row>
    <row r="5" spans="1:19" x14ac:dyDescent="0.3">
      <c r="E5" s="167"/>
      <c r="F5" t="s">
        <v>6512</v>
      </c>
      <c r="I5" s="25"/>
      <c r="J5" s="25"/>
      <c r="K5" s="25"/>
      <c r="L5" s="25"/>
      <c r="O5" s="116"/>
      <c r="P5" s="116"/>
      <c r="Q5" s="116"/>
      <c r="R5" s="116"/>
    </row>
    <row r="6" spans="1:19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2" t="s">
        <v>6516</v>
      </c>
      <c r="H6" s="127"/>
      <c r="I6" t="s">
        <v>6517</v>
      </c>
      <c r="J6" s="42" t="s">
        <v>6428</v>
      </c>
      <c r="K6" s="42"/>
      <c r="L6" s="14" t="s">
        <v>6513</v>
      </c>
      <c r="M6" s="25" t="s">
        <v>6518</v>
      </c>
      <c r="O6" s="118" t="s">
        <v>6523</v>
      </c>
      <c r="P6" s="118" t="s">
        <v>6842</v>
      </c>
      <c r="Q6" s="118" t="s">
        <v>6525</v>
      </c>
      <c r="R6" s="118" t="s">
        <v>6526</v>
      </c>
    </row>
    <row r="7" spans="1:19" x14ac:dyDescent="0.3">
      <c r="A7" s="180">
        <v>455006500400</v>
      </c>
      <c r="B7" s="181">
        <v>1089</v>
      </c>
      <c r="C7" s="1">
        <v>198809</v>
      </c>
      <c r="D7" s="1" t="s">
        <v>6434</v>
      </c>
      <c r="E7" s="1" t="s">
        <v>63</v>
      </c>
      <c r="F7" s="1">
        <v>20310</v>
      </c>
      <c r="G7" s="8">
        <v>27298.59</v>
      </c>
      <c r="H7" s="119"/>
      <c r="J7" s="42"/>
      <c r="K7" s="42"/>
      <c r="L7" s="14"/>
      <c r="M7" s="12">
        <f>+G7/(G7+G41)</f>
        <v>0.62338940854644809</v>
      </c>
      <c r="S7" s="106" t="s">
        <v>6843</v>
      </c>
    </row>
    <row r="8" spans="1:19" x14ac:dyDescent="0.3">
      <c r="A8" s="180">
        <v>455006500400</v>
      </c>
      <c r="B8" s="181">
        <v>1089</v>
      </c>
      <c r="C8" s="1">
        <v>198809</v>
      </c>
      <c r="D8" s="1" t="s">
        <v>6434</v>
      </c>
      <c r="E8" s="1" t="s">
        <v>63</v>
      </c>
      <c r="F8" s="1">
        <v>20310</v>
      </c>
      <c r="G8" s="8">
        <f>1475.6-G7</f>
        <v>-25822.99</v>
      </c>
      <c r="H8" s="119" t="s">
        <v>6521</v>
      </c>
      <c r="K8" s="119" t="s">
        <v>6558</v>
      </c>
      <c r="L8" s="44">
        <f>R8</f>
        <v>20189.389920000001</v>
      </c>
      <c r="M8" s="12">
        <f>(G8+L8)/(G8+G42)</f>
        <v>0.13600000000000001</v>
      </c>
      <c r="N8" s="139" t="s">
        <v>6678</v>
      </c>
      <c r="O8" s="103">
        <f>G8+G42</f>
        <v>-41423.53</v>
      </c>
      <c r="P8" s="103">
        <f>O8*0.136</f>
        <v>-5633.6000800000002</v>
      </c>
      <c r="Q8" s="103">
        <f>G8</f>
        <v>-25822.99</v>
      </c>
      <c r="R8" s="35">
        <f>P8-Q8</f>
        <v>20189.389920000001</v>
      </c>
      <c r="S8" s="106" t="s">
        <v>6844</v>
      </c>
    </row>
    <row r="9" spans="1:19" x14ac:dyDescent="0.3">
      <c r="A9" s="23">
        <v>455006500600</v>
      </c>
      <c r="B9">
        <v>1089</v>
      </c>
      <c r="C9" s="1">
        <v>198809</v>
      </c>
      <c r="D9" s="1" t="s">
        <v>6434</v>
      </c>
      <c r="E9" s="1" t="s">
        <v>63</v>
      </c>
      <c r="F9" s="1">
        <v>20310</v>
      </c>
      <c r="G9" s="8">
        <v>76160.14</v>
      </c>
      <c r="H9" s="119"/>
      <c r="J9" s="42"/>
      <c r="K9" s="42"/>
      <c r="L9" s="14"/>
      <c r="M9" s="12">
        <f>+G9/(G9+G43)</f>
        <v>0.62338385821841213</v>
      </c>
    </row>
    <row r="10" spans="1:19" x14ac:dyDescent="0.3">
      <c r="A10" s="23">
        <v>455006500800</v>
      </c>
      <c r="B10">
        <v>1072</v>
      </c>
      <c r="C10" s="1">
        <v>197109</v>
      </c>
      <c r="D10" s="1" t="s">
        <v>6434</v>
      </c>
      <c r="E10" s="1" t="s">
        <v>63</v>
      </c>
      <c r="F10" s="1">
        <v>20310</v>
      </c>
      <c r="G10" s="8">
        <v>20674</v>
      </c>
      <c r="H10" s="119"/>
      <c r="J10" s="42"/>
      <c r="K10" s="42"/>
      <c r="L10" s="14"/>
      <c r="M10" s="12">
        <f>+G10/(G10+G44)</f>
        <v>0.62336800844263529</v>
      </c>
    </row>
    <row r="11" spans="1:19" x14ac:dyDescent="0.3">
      <c r="A11" s="23">
        <v>455006500800</v>
      </c>
      <c r="B11">
        <v>1089</v>
      </c>
      <c r="C11" s="1">
        <v>198809</v>
      </c>
      <c r="D11" s="1" t="s">
        <v>6434</v>
      </c>
      <c r="E11" s="1" t="s">
        <v>63</v>
      </c>
      <c r="F11" s="1">
        <v>20310</v>
      </c>
      <c r="G11" s="8">
        <v>88363.53</v>
      </c>
      <c r="H11" s="119"/>
      <c r="J11" s="42"/>
      <c r="K11" s="42"/>
      <c r="L11" s="14"/>
      <c r="M11" s="12">
        <f>+G11/(G11+G45)</f>
        <v>0.62338233772159757</v>
      </c>
    </row>
    <row r="12" spans="1:19" x14ac:dyDescent="0.3">
      <c r="A12" s="23">
        <v>455006501000</v>
      </c>
      <c r="B12">
        <v>1084</v>
      </c>
      <c r="C12" s="1">
        <v>198309</v>
      </c>
      <c r="D12" s="1" t="s">
        <v>6434</v>
      </c>
      <c r="E12" s="1" t="s">
        <v>63</v>
      </c>
      <c r="F12" s="1">
        <v>20310</v>
      </c>
      <c r="G12" s="8">
        <v>13600.55</v>
      </c>
      <c r="H12" s="119"/>
      <c r="J12" s="42"/>
      <c r="K12" s="42"/>
      <c r="L12" s="14"/>
      <c r="M12" s="12">
        <f>+G12/(G12+G46)</f>
        <v>0.62337659361385667</v>
      </c>
    </row>
    <row r="13" spans="1:19" x14ac:dyDescent="0.3">
      <c r="A13" s="23">
        <v>455006501000</v>
      </c>
      <c r="B13">
        <v>1089</v>
      </c>
      <c r="C13" s="1">
        <v>198809</v>
      </c>
      <c r="D13" s="1" t="s">
        <v>6434</v>
      </c>
      <c r="E13" s="1" t="s">
        <v>63</v>
      </c>
      <c r="F13" s="1">
        <v>20310</v>
      </c>
      <c r="G13" s="8">
        <v>48376.5</v>
      </c>
      <c r="H13" s="119"/>
      <c r="J13" s="42"/>
      <c r="K13" s="42"/>
      <c r="L13" s="14"/>
      <c r="M13" s="12">
        <f>+G13/(G13+G47)</f>
        <v>0.62338842176476272</v>
      </c>
    </row>
    <row r="14" spans="1:19" x14ac:dyDescent="0.3">
      <c r="A14" s="23">
        <v>455006501200</v>
      </c>
      <c r="B14">
        <v>1084</v>
      </c>
      <c r="C14" s="1">
        <v>198309</v>
      </c>
      <c r="D14" s="1" t="s">
        <v>6434</v>
      </c>
      <c r="E14" s="1" t="s">
        <v>63</v>
      </c>
      <c r="F14" s="1">
        <v>20310</v>
      </c>
      <c r="G14" s="8">
        <v>24408.74</v>
      </c>
      <c r="H14" s="119"/>
      <c r="J14" s="42"/>
      <c r="K14" s="42"/>
      <c r="L14" s="14"/>
      <c r="M14" s="12">
        <f>+G14/(G14+G50)</f>
        <v>0.62339170174543357</v>
      </c>
    </row>
    <row r="15" spans="1:19" x14ac:dyDescent="0.3">
      <c r="A15" s="23">
        <v>455006501200</v>
      </c>
      <c r="B15">
        <v>1085</v>
      </c>
      <c r="C15" s="1">
        <v>198409</v>
      </c>
      <c r="D15" s="1" t="s">
        <v>6434</v>
      </c>
      <c r="E15" s="1" t="s">
        <v>63</v>
      </c>
      <c r="F15" s="1">
        <v>20310</v>
      </c>
      <c r="G15" s="8">
        <v>48105.27</v>
      </c>
      <c r="H15" s="119"/>
      <c r="J15" s="42"/>
      <c r="K15" s="42"/>
      <c r="L15" s="14"/>
      <c r="M15" s="12">
        <f>+G15/(G15+G51)</f>
        <v>0.62338147531362309</v>
      </c>
    </row>
    <row r="16" spans="1:19" x14ac:dyDescent="0.3">
      <c r="A16" s="180">
        <v>455006501200</v>
      </c>
      <c r="B16" s="181">
        <v>1086</v>
      </c>
      <c r="C16" s="1">
        <v>198509</v>
      </c>
      <c r="D16" s="1" t="s">
        <v>6434</v>
      </c>
      <c r="E16" s="1" t="s">
        <v>63</v>
      </c>
      <c r="F16" s="1">
        <v>20310</v>
      </c>
      <c r="G16" s="8">
        <v>151087.46</v>
      </c>
      <c r="H16" s="119"/>
      <c r="K16" s="119"/>
      <c r="L16" s="11"/>
      <c r="M16" s="12">
        <f>(G16+L16)/(G16+G52)</f>
        <v>0.62338435772012346</v>
      </c>
      <c r="N16" s="139"/>
      <c r="O16" s="103"/>
      <c r="P16" s="103"/>
      <c r="Q16" s="103"/>
      <c r="R16" s="35"/>
      <c r="S16" s="106" t="s">
        <v>6843</v>
      </c>
    </row>
    <row r="17" spans="1:20" x14ac:dyDescent="0.3">
      <c r="A17" s="180">
        <v>455006501200</v>
      </c>
      <c r="B17" s="181">
        <v>1086</v>
      </c>
      <c r="C17" s="1">
        <v>198509</v>
      </c>
      <c r="D17" s="1" t="s">
        <v>6434</v>
      </c>
      <c r="E17" s="1" t="s">
        <v>63</v>
      </c>
      <c r="F17" s="1">
        <v>20310</v>
      </c>
      <c r="G17" s="8">
        <f>208060.08-G16</f>
        <v>56972.619999999995</v>
      </c>
      <c r="H17" s="119" t="s">
        <v>6521</v>
      </c>
      <c r="K17" s="119" t="s">
        <v>6558</v>
      </c>
      <c r="L17" s="44">
        <f>R17</f>
        <v>268637.51240000001</v>
      </c>
      <c r="M17" s="12">
        <f>(G17+L17)/(G17+G53)</f>
        <v>0.13600000000000001</v>
      </c>
      <c r="N17" s="139" t="s">
        <v>6678</v>
      </c>
      <c r="O17" s="103">
        <f>G17+G53</f>
        <v>2394192.15</v>
      </c>
      <c r="P17" s="103">
        <f>O17*0.136</f>
        <v>325610.1324</v>
      </c>
      <c r="Q17" s="103">
        <f>G17</f>
        <v>56972.619999999995</v>
      </c>
      <c r="R17" s="35">
        <f>P17-Q17</f>
        <v>268637.51240000001</v>
      </c>
      <c r="S17" s="106" t="s">
        <v>6844</v>
      </c>
    </row>
    <row r="18" spans="1:20" x14ac:dyDescent="0.3">
      <c r="A18" s="23">
        <v>455006501200</v>
      </c>
      <c r="B18">
        <v>1089</v>
      </c>
      <c r="C18" s="1">
        <v>198809</v>
      </c>
      <c r="D18" s="1" t="s">
        <v>6434</v>
      </c>
      <c r="E18" s="1" t="s">
        <v>63</v>
      </c>
      <c r="F18" s="1">
        <v>20310</v>
      </c>
      <c r="G18" s="8">
        <v>186016.52</v>
      </c>
      <c r="H18" s="119"/>
      <c r="K18" s="119"/>
      <c r="L18" s="11"/>
      <c r="M18" s="12">
        <f>(G18+L18)/(G18+G54)</f>
        <v>0.62338285055837406</v>
      </c>
      <c r="N18" s="139"/>
      <c r="O18" s="103"/>
      <c r="P18" s="103"/>
      <c r="Q18" s="103"/>
      <c r="R18" s="35"/>
      <c r="S18" s="106"/>
    </row>
    <row r="19" spans="1:20" x14ac:dyDescent="0.3">
      <c r="A19" s="23">
        <v>455006501600</v>
      </c>
      <c r="B19">
        <v>1085</v>
      </c>
      <c r="C19" s="1">
        <v>198409</v>
      </c>
      <c r="D19" s="1" t="s">
        <v>6434</v>
      </c>
      <c r="E19" s="1" t="s">
        <v>63</v>
      </c>
      <c r="F19" s="1">
        <v>20310</v>
      </c>
      <c r="G19" s="8">
        <v>59948.47</v>
      </c>
      <c r="H19" s="119"/>
      <c r="J19" s="42"/>
      <c r="K19" s="42"/>
      <c r="L19" s="14"/>
      <c r="M19" s="12">
        <f>+G19/(G19+G56)</f>
        <v>0.62338224539176701</v>
      </c>
    </row>
    <row r="20" spans="1:20" x14ac:dyDescent="0.3">
      <c r="A20" s="180">
        <v>455006501600</v>
      </c>
      <c r="B20" s="181">
        <v>1089</v>
      </c>
      <c r="C20" s="1">
        <v>198809</v>
      </c>
      <c r="D20" s="1" t="s">
        <v>6434</v>
      </c>
      <c r="E20" s="1" t="s">
        <v>63</v>
      </c>
      <c r="F20" s="1">
        <v>20310</v>
      </c>
      <c r="G20" s="8">
        <v>306911.3</v>
      </c>
      <c r="H20" s="119"/>
      <c r="J20" s="42"/>
      <c r="K20" s="42"/>
      <c r="L20" s="14"/>
      <c r="M20" s="12">
        <f>+G20/(G20+G57)</f>
        <v>0.62338241874441302</v>
      </c>
      <c r="N20" s="182"/>
      <c r="S20" s="106" t="s">
        <v>6843</v>
      </c>
    </row>
    <row r="21" spans="1:20" x14ac:dyDescent="0.3">
      <c r="A21" s="180">
        <v>455006501600</v>
      </c>
      <c r="B21" s="181">
        <v>1089</v>
      </c>
      <c r="C21" s="1">
        <v>198809</v>
      </c>
      <c r="D21" s="1" t="s">
        <v>6434</v>
      </c>
      <c r="E21" s="1" t="s">
        <v>63</v>
      </c>
      <c r="F21" s="1">
        <v>20310</v>
      </c>
      <c r="G21" s="8">
        <f>304015.91-G20</f>
        <v>-2895.390000000014</v>
      </c>
      <c r="H21" s="119" t="s">
        <v>6521</v>
      </c>
      <c r="K21" s="119" t="s">
        <v>6558</v>
      </c>
      <c r="L21" s="44">
        <f>R21</f>
        <v>2263.718960000012</v>
      </c>
      <c r="M21" s="12">
        <f>(G21+L21)/(G21+G58)</f>
        <v>0.13600000000000001</v>
      </c>
      <c r="N21" s="139" t="s">
        <v>6678</v>
      </c>
      <c r="O21" s="103">
        <f>G21+G58</f>
        <v>-4644.640000000014</v>
      </c>
      <c r="P21" s="103">
        <f>O21*0.136</f>
        <v>-631.67104000000199</v>
      </c>
      <c r="Q21" s="103">
        <f>G21</f>
        <v>-2895.390000000014</v>
      </c>
      <c r="R21" s="35">
        <f>P21-Q21</f>
        <v>2263.718960000012</v>
      </c>
      <c r="S21" s="106" t="s">
        <v>6844</v>
      </c>
    </row>
    <row r="22" spans="1:20" x14ac:dyDescent="0.3">
      <c r="A22" s="180">
        <v>455006502400</v>
      </c>
      <c r="B22" s="181">
        <v>1069</v>
      </c>
      <c r="C22" s="1">
        <v>196809</v>
      </c>
      <c r="D22" s="1" t="s">
        <v>6434</v>
      </c>
      <c r="E22" s="1" t="s">
        <v>63</v>
      </c>
      <c r="F22" s="1">
        <v>20310</v>
      </c>
      <c r="G22" s="8">
        <v>184249.88</v>
      </c>
      <c r="H22" s="119"/>
      <c r="J22" s="42"/>
      <c r="K22" s="42"/>
      <c r="L22" s="14"/>
      <c r="M22" s="12">
        <f>+G22/(G22+G60)</f>
        <v>0.62338218261926115</v>
      </c>
      <c r="N22" s="106"/>
      <c r="S22" s="106" t="s">
        <v>6843</v>
      </c>
    </row>
    <row r="23" spans="1:20" x14ac:dyDescent="0.3">
      <c r="A23" s="180">
        <v>455006502400</v>
      </c>
      <c r="B23" s="181">
        <v>1069</v>
      </c>
      <c r="C23" s="1">
        <v>196809</v>
      </c>
      <c r="D23" s="1" t="s">
        <v>6434</v>
      </c>
      <c r="E23" s="1" t="s">
        <v>63</v>
      </c>
      <c r="F23" s="1">
        <v>20310</v>
      </c>
      <c r="G23" s="8">
        <f>171757.46-G22</f>
        <v>-12492.420000000013</v>
      </c>
      <c r="H23" s="119" t="s">
        <v>6521</v>
      </c>
      <c r="K23" s="119" t="s">
        <v>6558</v>
      </c>
      <c r="L23" s="44">
        <f>R23</f>
        <v>9767.0153600000103</v>
      </c>
      <c r="M23" s="12">
        <f>(G23+L23)/(G23+G61)</f>
        <v>0.13599999999999998</v>
      </c>
      <c r="N23" s="139" t="s">
        <v>6678</v>
      </c>
      <c r="O23" s="103">
        <f>G23+G61</f>
        <v>-20039.74000000002</v>
      </c>
      <c r="P23" s="103">
        <f>O23*0.136</f>
        <v>-2725.4046400000029</v>
      </c>
      <c r="Q23" s="103">
        <f>G23</f>
        <v>-12492.420000000013</v>
      </c>
      <c r="R23" s="35">
        <f>P23-Q23</f>
        <v>9767.0153600000103</v>
      </c>
      <c r="S23" s="106" t="s">
        <v>6844</v>
      </c>
    </row>
    <row r="24" spans="1:20" x14ac:dyDescent="0.3">
      <c r="A24" s="23">
        <v>455006502400</v>
      </c>
      <c r="B24">
        <v>1089</v>
      </c>
      <c r="C24" s="1">
        <v>198809</v>
      </c>
      <c r="D24" s="1" t="s">
        <v>6434</v>
      </c>
      <c r="E24" s="1" t="s">
        <v>63</v>
      </c>
      <c r="F24" s="1">
        <v>20310</v>
      </c>
      <c r="G24" s="8">
        <v>207748.69</v>
      </c>
      <c r="H24" s="119"/>
      <c r="J24" s="42"/>
      <c r="K24" s="42"/>
      <c r="L24" s="14"/>
      <c r="M24" s="12">
        <f>+G24/(G24+G62)</f>
        <v>0.62338192362261513</v>
      </c>
      <c r="N24" s="106"/>
    </row>
    <row r="25" spans="1:20" x14ac:dyDescent="0.3">
      <c r="A25" s="180">
        <v>455006502400</v>
      </c>
      <c r="B25" s="181">
        <v>2016</v>
      </c>
      <c r="C25" s="1">
        <v>201612</v>
      </c>
      <c r="D25" s="1" t="s">
        <v>6434</v>
      </c>
      <c r="E25" s="1" t="s">
        <v>63</v>
      </c>
      <c r="F25" s="1">
        <v>20310</v>
      </c>
      <c r="G25" s="8">
        <v>323603.58</v>
      </c>
      <c r="H25"/>
      <c r="M25" s="12">
        <f>+(G25+L25)/(G25+G63)</f>
        <v>0.14899999776226211</v>
      </c>
      <c r="N25" s="139"/>
      <c r="O25" s="103"/>
      <c r="P25" s="103"/>
      <c r="Q25" s="103"/>
      <c r="R25" s="35"/>
      <c r="S25" s="106" t="s">
        <v>6843</v>
      </c>
      <c r="T25" s="103"/>
    </row>
    <row r="26" spans="1:20" x14ac:dyDescent="0.3">
      <c r="A26" s="180">
        <v>455006502400</v>
      </c>
      <c r="B26" s="181">
        <v>2016</v>
      </c>
      <c r="C26" s="1">
        <v>201612</v>
      </c>
      <c r="D26" s="1" t="s">
        <v>6434</v>
      </c>
      <c r="E26" s="1" t="s">
        <v>63</v>
      </c>
      <c r="F26" s="1">
        <v>20310</v>
      </c>
      <c r="G26" s="8">
        <v>99077.289999999979</v>
      </c>
      <c r="H26" s="119" t="s">
        <v>6521</v>
      </c>
      <c r="K26" s="119" t="s">
        <v>6558</v>
      </c>
      <c r="L26" s="44">
        <f>R26</f>
        <v>-85602.778559999977</v>
      </c>
      <c r="M26" s="12">
        <f>(G26+L26)/(G26+G64)</f>
        <v>0.13600000000000004</v>
      </c>
      <c r="N26" s="139" t="s">
        <v>6678</v>
      </c>
      <c r="O26" s="103">
        <f>G26+G64</f>
        <v>99077.289999999979</v>
      </c>
      <c r="P26" s="103">
        <f>O26*0.136</f>
        <v>13474.511439999998</v>
      </c>
      <c r="Q26" s="103">
        <f>G26</f>
        <v>99077.289999999979</v>
      </c>
      <c r="R26" s="35">
        <f>P26-Q26</f>
        <v>-85602.778559999977</v>
      </c>
      <c r="S26" s="106" t="s">
        <v>6844</v>
      </c>
      <c r="T26" s="103"/>
    </row>
    <row r="27" spans="1:20" x14ac:dyDescent="0.3">
      <c r="A27" s="23">
        <v>455006502400</v>
      </c>
      <c r="B27">
        <v>2018</v>
      </c>
      <c r="C27" s="170">
        <v>198809</v>
      </c>
      <c r="D27" s="1" t="s">
        <v>6434</v>
      </c>
      <c r="E27" s="1" t="s">
        <v>63</v>
      </c>
      <c r="F27" s="1">
        <v>20310</v>
      </c>
      <c r="G27" s="8">
        <v>5175.37</v>
      </c>
      <c r="H27" s="119"/>
      <c r="J27" s="42"/>
      <c r="K27" s="42"/>
      <c r="L27" s="14"/>
      <c r="M27" s="12">
        <f>+G27/(G27+G65)</f>
        <v>0.13599996846603002</v>
      </c>
    </row>
    <row r="28" spans="1:20" x14ac:dyDescent="0.3">
      <c r="A28" s="23">
        <v>455006503000</v>
      </c>
      <c r="B28">
        <v>1089</v>
      </c>
      <c r="C28" s="1">
        <v>198809</v>
      </c>
      <c r="D28" s="1" t="s">
        <v>6434</v>
      </c>
      <c r="E28" s="1" t="s">
        <v>63</v>
      </c>
      <c r="F28" s="1">
        <v>20310</v>
      </c>
      <c r="G28" s="8">
        <v>600700.94999999995</v>
      </c>
      <c r="H28" s="119"/>
      <c r="J28" s="42"/>
      <c r="K28" s="42"/>
      <c r="L28" s="14"/>
      <c r="M28" s="105">
        <f>+G28/(G28+G66)</f>
        <v>0.62338276300092688</v>
      </c>
    </row>
    <row r="29" spans="1:20" x14ac:dyDescent="0.3">
      <c r="A29" s="23">
        <v>455006503600</v>
      </c>
      <c r="B29">
        <v>2008</v>
      </c>
      <c r="C29" s="1">
        <v>200810</v>
      </c>
      <c r="D29" s="1" t="s">
        <v>6434</v>
      </c>
      <c r="E29" s="1" t="s">
        <v>63</v>
      </c>
      <c r="F29" s="1">
        <v>20310</v>
      </c>
      <c r="G29" s="8">
        <v>293222.23</v>
      </c>
      <c r="H29" s="119"/>
      <c r="J29" s="42"/>
      <c r="K29" s="42"/>
      <c r="L29" s="14"/>
      <c r="M29" s="12">
        <f>+G29/(G29+G67)</f>
        <v>0.62339999841397975</v>
      </c>
    </row>
    <row r="30" spans="1:20" x14ac:dyDescent="0.3">
      <c r="A30" s="23">
        <v>455006510098</v>
      </c>
      <c r="B30">
        <v>1089</v>
      </c>
      <c r="C30" s="1">
        <v>198809</v>
      </c>
      <c r="D30" s="1" t="s">
        <v>6434</v>
      </c>
      <c r="E30" s="1" t="s">
        <v>63</v>
      </c>
      <c r="F30" s="1">
        <v>20310</v>
      </c>
      <c r="G30" s="8">
        <v>66928.67</v>
      </c>
      <c r="H30" s="119"/>
      <c r="J30" s="42"/>
      <c r="K30" s="42"/>
      <c r="L30" s="14"/>
      <c r="M30" s="12">
        <f>+G30/(G30+G70)</f>
        <v>0.62338284449479042</v>
      </c>
    </row>
    <row r="31" spans="1:20" x14ac:dyDescent="0.3">
      <c r="A31" s="23">
        <v>455006520135</v>
      </c>
      <c r="B31">
        <v>2004</v>
      </c>
      <c r="C31" s="1">
        <v>200412</v>
      </c>
      <c r="D31" s="1" t="s">
        <v>6434</v>
      </c>
      <c r="E31" s="1" t="s">
        <v>63</v>
      </c>
      <c r="F31" s="1">
        <v>20310</v>
      </c>
      <c r="G31" s="8">
        <v>19193.14</v>
      </c>
      <c r="H31" s="119"/>
      <c r="J31" s="42"/>
      <c r="K31" s="42"/>
      <c r="L31" s="14"/>
      <c r="M31" s="12">
        <f>+G31/(G31+G71)</f>
        <v>0.62337369604997084</v>
      </c>
    </row>
    <row r="32" spans="1:20" x14ac:dyDescent="0.3">
      <c r="A32" s="23">
        <v>455006530194</v>
      </c>
      <c r="B32">
        <v>2013</v>
      </c>
      <c r="C32" s="1">
        <v>201301</v>
      </c>
      <c r="D32" s="1" t="s">
        <v>6434</v>
      </c>
      <c r="E32" s="1" t="s">
        <v>63</v>
      </c>
      <c r="F32" s="1">
        <v>20310</v>
      </c>
      <c r="G32" s="9">
        <v>170.06</v>
      </c>
      <c r="H32" s="119"/>
      <c r="J32" s="42"/>
      <c r="K32" s="42"/>
      <c r="L32" s="14"/>
      <c r="M32" s="12">
        <f>+G32/(G32+G72)</f>
        <v>0.14899768696993063</v>
      </c>
    </row>
    <row r="33" spans="1:19" x14ac:dyDescent="0.3">
      <c r="A33" s="23">
        <v>455006530195</v>
      </c>
      <c r="B33">
        <v>2011</v>
      </c>
      <c r="C33" s="1">
        <v>201112</v>
      </c>
      <c r="D33" s="1" t="s">
        <v>6434</v>
      </c>
      <c r="E33" s="1" t="s">
        <v>63</v>
      </c>
      <c r="F33" s="1">
        <v>20310</v>
      </c>
      <c r="G33" s="9">
        <v>1990.7</v>
      </c>
      <c r="H33" s="119"/>
      <c r="J33" s="42"/>
      <c r="K33" s="42"/>
      <c r="L33" s="14"/>
      <c r="M33" s="12">
        <f>+G33/(G33+G73)</f>
        <v>0.14900002993922337</v>
      </c>
    </row>
    <row r="34" spans="1:19" x14ac:dyDescent="0.3">
      <c r="A34" s="23">
        <v>455006550004</v>
      </c>
      <c r="B34">
        <v>2018</v>
      </c>
      <c r="C34" s="170">
        <v>201809</v>
      </c>
      <c r="D34" s="1" t="s">
        <v>6434</v>
      </c>
      <c r="E34" s="1" t="s">
        <v>63</v>
      </c>
      <c r="F34" s="1">
        <v>20310</v>
      </c>
      <c r="G34" s="146">
        <v>88282.44</v>
      </c>
      <c r="H34" s="119" t="s">
        <v>6521</v>
      </c>
      <c r="K34" s="119" t="s">
        <v>6558</v>
      </c>
      <c r="L34" s="44">
        <f>R34</f>
        <v>-44203.159039999999</v>
      </c>
      <c r="M34" s="12">
        <f>(G34+L34)/(G34+G74)</f>
        <v>0.13600000000000001</v>
      </c>
      <c r="N34" s="139" t="s">
        <v>6529</v>
      </c>
      <c r="O34" s="103">
        <f>G34+G74</f>
        <v>324112.36</v>
      </c>
      <c r="P34" s="103">
        <f>O34*0.136</f>
        <v>44079.280960000004</v>
      </c>
      <c r="Q34" s="103">
        <f>G34</f>
        <v>88282.44</v>
      </c>
      <c r="R34" s="35">
        <f>P34-Q34</f>
        <v>-44203.159039999999</v>
      </c>
    </row>
    <row r="35" spans="1:19" x14ac:dyDescent="0.3">
      <c r="F35" s="17" t="s">
        <v>6527</v>
      </c>
      <c r="G35" s="25">
        <f>SUM(G7:G34)</f>
        <v>2957055.8900000006</v>
      </c>
      <c r="H35" s="127"/>
      <c r="I35" s="25"/>
      <c r="J35" s="25"/>
      <c r="K35" s="25"/>
      <c r="L35" s="25"/>
      <c r="M35" s="12"/>
      <c r="S35" s="11"/>
    </row>
    <row r="36" spans="1:19" x14ac:dyDescent="0.3">
      <c r="F36" s="17" t="s">
        <v>6513</v>
      </c>
      <c r="G36" s="43">
        <f>+L39</f>
        <v>171051.69904000006</v>
      </c>
      <c r="H36" s="119"/>
      <c r="M36" s="12"/>
    </row>
    <row r="37" spans="1:19" x14ac:dyDescent="0.3">
      <c r="F37" s="17" t="s">
        <v>6803</v>
      </c>
      <c r="G37" s="35">
        <f>-I39</f>
        <v>0</v>
      </c>
      <c r="H37" s="119"/>
      <c r="M37" s="12"/>
    </row>
    <row r="38" spans="1:19" x14ac:dyDescent="0.3">
      <c r="F38" s="17" t="s">
        <v>6528</v>
      </c>
      <c r="G38" s="33"/>
      <c r="H38" s="128"/>
      <c r="M38" s="12"/>
    </row>
    <row r="39" spans="1:19" x14ac:dyDescent="0.3">
      <c r="A39" s="23"/>
      <c r="G39" s="41">
        <f>SUM(G35:G38)</f>
        <v>3128107.5890400005</v>
      </c>
      <c r="H39" s="129"/>
      <c r="I39" s="18">
        <f>SUM(I7:I32)</f>
        <v>0</v>
      </c>
      <c r="J39" s="18">
        <f>SUM(J7:J32)</f>
        <v>0</v>
      </c>
      <c r="K39" s="18"/>
      <c r="L39" s="86">
        <f>SUM(L7:L34)</f>
        <v>171051.69904000006</v>
      </c>
      <c r="M39" s="21">
        <f>+G39/G81</f>
        <v>0.14614553580148046</v>
      </c>
    </row>
    <row r="40" spans="1:19" x14ac:dyDescent="0.3">
      <c r="A40" s="23"/>
      <c r="G40" s="22"/>
      <c r="H40" s="122"/>
      <c r="M40" s="13"/>
    </row>
    <row r="41" spans="1:19" x14ac:dyDescent="0.3">
      <c r="A41" s="180">
        <v>555006500400</v>
      </c>
      <c r="B41" s="181">
        <v>1089</v>
      </c>
      <c r="C41" s="1">
        <v>198809</v>
      </c>
      <c r="D41" s="1" t="s">
        <v>6434</v>
      </c>
      <c r="E41" s="1" t="s">
        <v>63</v>
      </c>
      <c r="F41" s="1" t="s">
        <v>124</v>
      </c>
      <c r="G41" s="16">
        <v>16492</v>
      </c>
      <c r="H41" s="119"/>
      <c r="M41" s="13"/>
    </row>
    <row r="42" spans="1:19" x14ac:dyDescent="0.3">
      <c r="A42" s="180">
        <v>555006500400</v>
      </c>
      <c r="B42" s="181">
        <v>1089</v>
      </c>
      <c r="C42" s="1">
        <v>198809</v>
      </c>
      <c r="D42" s="1" t="s">
        <v>6434</v>
      </c>
      <c r="E42" s="1" t="s">
        <v>63</v>
      </c>
      <c r="F42" s="1" t="s">
        <v>124</v>
      </c>
      <c r="G42" s="16">
        <f>891.46-G41</f>
        <v>-15600.54</v>
      </c>
      <c r="H42" s="119" t="s">
        <v>6575</v>
      </c>
      <c r="K42" s="119" t="s">
        <v>6558</v>
      </c>
      <c r="L42" s="44">
        <f>-L8</f>
        <v>-20189.389920000001</v>
      </c>
      <c r="M42" s="13"/>
    </row>
    <row r="43" spans="1:19" x14ac:dyDescent="0.3">
      <c r="A43" s="23">
        <v>555006500600</v>
      </c>
      <c r="B43">
        <v>1089</v>
      </c>
      <c r="C43" s="1">
        <v>198809</v>
      </c>
      <c r="D43" s="1" t="s">
        <v>6434</v>
      </c>
      <c r="E43" s="1" t="s">
        <v>63</v>
      </c>
      <c r="F43" s="1" t="s">
        <v>124</v>
      </c>
      <c r="G43" s="16">
        <v>46012</v>
      </c>
      <c r="H43" s="119"/>
      <c r="M43" s="13"/>
    </row>
    <row r="44" spans="1:19" x14ac:dyDescent="0.3">
      <c r="A44" s="23">
        <v>555006500800</v>
      </c>
      <c r="B44">
        <v>1072</v>
      </c>
      <c r="C44" s="1">
        <v>197109</v>
      </c>
      <c r="D44" s="1" t="s">
        <v>6434</v>
      </c>
      <c r="E44" s="1" t="s">
        <v>63</v>
      </c>
      <c r="F44" s="1" t="s">
        <v>124</v>
      </c>
      <c r="G44" s="16">
        <v>12491</v>
      </c>
      <c r="H44" s="119"/>
      <c r="M44" s="13"/>
    </row>
    <row r="45" spans="1:19" x14ac:dyDescent="0.3">
      <c r="A45" s="23">
        <v>555006500800</v>
      </c>
      <c r="B45">
        <v>1089</v>
      </c>
      <c r="C45" s="1">
        <v>198809</v>
      </c>
      <c r="D45" s="1" t="s">
        <v>6434</v>
      </c>
      <c r="E45" s="1" t="s">
        <v>63</v>
      </c>
      <c r="F45" s="1" t="s">
        <v>124</v>
      </c>
      <c r="G45" s="16">
        <v>53385</v>
      </c>
      <c r="H45" s="119"/>
      <c r="M45" s="13"/>
    </row>
    <row r="46" spans="1:19" x14ac:dyDescent="0.3">
      <c r="A46" s="23">
        <v>555006501000</v>
      </c>
      <c r="B46">
        <v>1084</v>
      </c>
      <c r="C46" s="1">
        <v>198309</v>
      </c>
      <c r="D46" s="1" t="s">
        <v>6434</v>
      </c>
      <c r="E46" s="1" t="s">
        <v>63</v>
      </c>
      <c r="F46" s="1" t="s">
        <v>124</v>
      </c>
      <c r="G46" s="16">
        <v>8217</v>
      </c>
      <c r="H46" s="119"/>
      <c r="M46" s="13"/>
    </row>
    <row r="47" spans="1:19" x14ac:dyDescent="0.3">
      <c r="A47" s="23">
        <v>555006501000</v>
      </c>
      <c r="B47">
        <v>1089</v>
      </c>
      <c r="C47" s="1">
        <v>198809</v>
      </c>
      <c r="D47" s="1" t="s">
        <v>6434</v>
      </c>
      <c r="E47" s="1" t="s">
        <v>63</v>
      </c>
      <c r="F47" s="1" t="s">
        <v>124</v>
      </c>
      <c r="G47" s="16">
        <v>29226</v>
      </c>
      <c r="H47" s="119"/>
      <c r="M47" s="13"/>
    </row>
    <row r="48" spans="1:19" x14ac:dyDescent="0.3">
      <c r="A48" s="23">
        <v>555006501000</v>
      </c>
      <c r="B48">
        <v>2008</v>
      </c>
      <c r="C48" s="1">
        <v>200810</v>
      </c>
      <c r="D48" s="1" t="s">
        <v>6434</v>
      </c>
      <c r="E48" s="1" t="s">
        <v>63</v>
      </c>
      <c r="F48" s="1" t="s">
        <v>124</v>
      </c>
      <c r="G48" s="15">
        <v>102286.83</v>
      </c>
      <c r="H48" s="119"/>
      <c r="M48" s="13"/>
      <c r="P48" s="8"/>
      <c r="Q48" s="22"/>
    </row>
    <row r="49" spans="1:19" x14ac:dyDescent="0.3">
      <c r="A49" s="23">
        <v>555006501000</v>
      </c>
      <c r="B49">
        <v>2017</v>
      </c>
      <c r="C49" s="26">
        <v>201711</v>
      </c>
      <c r="D49" s="110" t="s">
        <v>6434</v>
      </c>
      <c r="E49" s="26" t="s">
        <v>63</v>
      </c>
      <c r="F49" s="26" t="s">
        <v>124</v>
      </c>
      <c r="G49" s="15">
        <v>169389.84</v>
      </c>
      <c r="H49" s="119"/>
      <c r="M49" s="13"/>
      <c r="N49" s="139" t="s">
        <v>6678</v>
      </c>
      <c r="P49" s="8"/>
      <c r="Q49" s="22"/>
    </row>
    <row r="50" spans="1:19" x14ac:dyDescent="0.3">
      <c r="A50" s="23">
        <v>555006501200</v>
      </c>
      <c r="B50">
        <v>1084</v>
      </c>
      <c r="C50" s="1">
        <v>198309</v>
      </c>
      <c r="D50" s="1" t="s">
        <v>6434</v>
      </c>
      <c r="E50" s="1" t="s">
        <v>63</v>
      </c>
      <c r="F50" s="1" t="s">
        <v>124</v>
      </c>
      <c r="G50" s="16">
        <v>14746</v>
      </c>
      <c r="H50" s="119"/>
      <c r="M50" s="13"/>
    </row>
    <row r="51" spans="1:19" x14ac:dyDescent="0.3">
      <c r="A51" s="23">
        <v>555006501200</v>
      </c>
      <c r="B51">
        <v>1085</v>
      </c>
      <c r="C51" s="1">
        <v>198409</v>
      </c>
      <c r="D51" s="1" t="s">
        <v>6434</v>
      </c>
      <c r="E51" s="1" t="s">
        <v>63</v>
      </c>
      <c r="F51" s="1" t="s">
        <v>124</v>
      </c>
      <c r="G51" s="16">
        <v>29063</v>
      </c>
      <c r="H51" s="119"/>
      <c r="M51" s="13"/>
    </row>
    <row r="52" spans="1:19" x14ac:dyDescent="0.3">
      <c r="A52" s="180">
        <v>555006501200</v>
      </c>
      <c r="B52" s="181">
        <v>1086</v>
      </c>
      <c r="C52" s="1">
        <v>198509</v>
      </c>
      <c r="D52" s="1" t="s">
        <v>6434</v>
      </c>
      <c r="E52" s="1" t="s">
        <v>63</v>
      </c>
      <c r="F52" s="1" t="s">
        <v>124</v>
      </c>
      <c r="G52" s="16">
        <v>91279</v>
      </c>
      <c r="H52" s="119"/>
      <c r="K52" s="119"/>
      <c r="L52" s="11"/>
      <c r="M52" s="13"/>
      <c r="N52" s="139"/>
    </row>
    <row r="53" spans="1:19" x14ac:dyDescent="0.3">
      <c r="A53" s="180">
        <v>555006501200</v>
      </c>
      <c r="B53" s="181">
        <v>1086</v>
      </c>
      <c r="C53" s="1">
        <v>198509</v>
      </c>
      <c r="D53" s="1" t="s">
        <v>6434</v>
      </c>
      <c r="E53" s="1" t="s">
        <v>63</v>
      </c>
      <c r="F53" s="1" t="s">
        <v>124</v>
      </c>
      <c r="G53" s="16">
        <f>2428498.53-G52</f>
        <v>2337219.5299999998</v>
      </c>
      <c r="H53" s="119" t="s">
        <v>6575</v>
      </c>
      <c r="K53" s="119" t="s">
        <v>6558</v>
      </c>
      <c r="L53" s="44">
        <f>-L17</f>
        <v>-268637.51240000001</v>
      </c>
      <c r="M53" s="13"/>
      <c r="N53" s="139" t="s">
        <v>6678</v>
      </c>
    </row>
    <row r="54" spans="1:19" x14ac:dyDescent="0.3">
      <c r="A54" s="23">
        <v>555006501200</v>
      </c>
      <c r="B54">
        <v>1089</v>
      </c>
      <c r="C54" s="1">
        <v>198809</v>
      </c>
      <c r="D54" s="1" t="s">
        <v>6434</v>
      </c>
      <c r="E54" s="1" t="s">
        <v>63</v>
      </c>
      <c r="F54" s="1" t="s">
        <v>124</v>
      </c>
      <c r="G54" s="16">
        <v>112382</v>
      </c>
      <c r="H54" s="119"/>
      <c r="M54" s="13"/>
    </row>
    <row r="55" spans="1:19" x14ac:dyDescent="0.3">
      <c r="A55" s="23">
        <v>555006501200</v>
      </c>
      <c r="B55">
        <v>2008</v>
      </c>
      <c r="C55" s="1">
        <v>200810</v>
      </c>
      <c r="D55" s="1" t="s">
        <v>6434</v>
      </c>
      <c r="E55" s="1" t="s">
        <v>63</v>
      </c>
      <c r="F55" s="1" t="s">
        <v>124</v>
      </c>
      <c r="G55" s="15">
        <v>940466.74</v>
      </c>
      <c r="H55" s="119"/>
      <c r="M55" s="13"/>
      <c r="P55" s="2"/>
      <c r="Q55" s="2"/>
      <c r="R55" s="4"/>
    </row>
    <row r="56" spans="1:19" x14ac:dyDescent="0.3">
      <c r="A56" s="23">
        <v>555006501600</v>
      </c>
      <c r="B56">
        <v>1085</v>
      </c>
      <c r="C56" s="1">
        <v>198409</v>
      </c>
      <c r="D56" s="1" t="s">
        <v>6434</v>
      </c>
      <c r="E56" s="1" t="s">
        <v>63</v>
      </c>
      <c r="F56" s="1" t="s">
        <v>124</v>
      </c>
      <c r="G56" s="16">
        <v>36218</v>
      </c>
      <c r="H56" s="119"/>
      <c r="M56" s="13"/>
    </row>
    <row r="57" spans="1:19" x14ac:dyDescent="0.3">
      <c r="A57" s="180">
        <v>555006501600</v>
      </c>
      <c r="B57" s="181">
        <v>1089</v>
      </c>
      <c r="C57" s="1">
        <v>198809</v>
      </c>
      <c r="D57" s="1" t="s">
        <v>6434</v>
      </c>
      <c r="E57" s="1" t="s">
        <v>63</v>
      </c>
      <c r="F57" s="1" t="s">
        <v>124</v>
      </c>
      <c r="G57" s="16">
        <v>185421</v>
      </c>
      <c r="H57" s="119"/>
      <c r="M57" s="13"/>
    </row>
    <row r="58" spans="1:19" x14ac:dyDescent="0.3">
      <c r="A58" s="180">
        <v>555006501600</v>
      </c>
      <c r="B58" s="181">
        <v>1089</v>
      </c>
      <c r="C58" s="1">
        <v>198809</v>
      </c>
      <c r="D58" s="1" t="s">
        <v>6434</v>
      </c>
      <c r="E58" s="1" t="s">
        <v>63</v>
      </c>
      <c r="F58" s="1" t="s">
        <v>124</v>
      </c>
      <c r="G58" s="16">
        <f>183671.75-G57</f>
        <v>-1749.25</v>
      </c>
      <c r="H58" s="119" t="s">
        <v>6575</v>
      </c>
      <c r="K58" s="119" t="s">
        <v>6558</v>
      </c>
      <c r="L58" s="44">
        <f>-L21</f>
        <v>-2263.718960000012</v>
      </c>
      <c r="M58" s="13"/>
      <c r="N58" s="139" t="s">
        <v>6678</v>
      </c>
    </row>
    <row r="59" spans="1:19" x14ac:dyDescent="0.3">
      <c r="A59" s="23">
        <v>555006501600</v>
      </c>
      <c r="B59">
        <v>2008</v>
      </c>
      <c r="C59" s="1">
        <v>200810</v>
      </c>
      <c r="D59" s="1" t="s">
        <v>6434</v>
      </c>
      <c r="E59" s="1" t="s">
        <v>63</v>
      </c>
      <c r="F59" s="1" t="s">
        <v>124</v>
      </c>
      <c r="G59" s="15">
        <v>55319.41</v>
      </c>
      <c r="H59" s="119"/>
      <c r="M59" s="13"/>
    </row>
    <row r="60" spans="1:19" x14ac:dyDescent="0.3">
      <c r="A60" s="180">
        <v>555006502400</v>
      </c>
      <c r="B60" s="181">
        <v>1069</v>
      </c>
      <c r="C60" s="1">
        <v>196809</v>
      </c>
      <c r="D60" s="1" t="s">
        <v>6434</v>
      </c>
      <c r="E60" s="1" t="s">
        <v>63</v>
      </c>
      <c r="F60" s="1" t="s">
        <v>124</v>
      </c>
      <c r="G60" s="16">
        <v>111315</v>
      </c>
      <c r="H60" s="119"/>
      <c r="M60" s="13"/>
    </row>
    <row r="61" spans="1:19" x14ac:dyDescent="0.3">
      <c r="A61" s="180">
        <v>555006502400</v>
      </c>
      <c r="B61" s="181">
        <v>1069</v>
      </c>
      <c r="C61" s="1">
        <v>196809</v>
      </c>
      <c r="D61" s="1" t="s">
        <v>6434</v>
      </c>
      <c r="E61" s="1" t="s">
        <v>63</v>
      </c>
      <c r="F61" s="1" t="s">
        <v>124</v>
      </c>
      <c r="G61" s="16">
        <f>103767.68-G60</f>
        <v>-7547.320000000007</v>
      </c>
      <c r="H61" s="119" t="s">
        <v>6575</v>
      </c>
      <c r="K61" s="119" t="s">
        <v>6558</v>
      </c>
      <c r="L61" s="44">
        <f>-L23</f>
        <v>-9767.0153600000103</v>
      </c>
      <c r="M61" s="13"/>
      <c r="N61" s="139" t="s">
        <v>6678</v>
      </c>
    </row>
    <row r="62" spans="1:19" x14ac:dyDescent="0.3">
      <c r="A62" s="23">
        <v>555006502400</v>
      </c>
      <c r="B62">
        <v>1089</v>
      </c>
      <c r="C62" s="1">
        <v>198809</v>
      </c>
      <c r="D62" s="1" t="s">
        <v>6434</v>
      </c>
      <c r="E62" s="1" t="s">
        <v>63</v>
      </c>
      <c r="F62" s="1" t="s">
        <v>124</v>
      </c>
      <c r="G62" s="16">
        <v>125512</v>
      </c>
      <c r="H62" s="119"/>
      <c r="M62" s="13"/>
    </row>
    <row r="63" spans="1:19" x14ac:dyDescent="0.3">
      <c r="A63" s="180">
        <v>555006502400</v>
      </c>
      <c r="B63" s="181">
        <v>2016</v>
      </c>
      <c r="C63" s="1">
        <v>201612</v>
      </c>
      <c r="D63" s="1" t="s">
        <v>6434</v>
      </c>
      <c r="E63" s="1" t="s">
        <v>63</v>
      </c>
      <c r="F63" s="1" t="s">
        <v>124</v>
      </c>
      <c r="G63" s="16">
        <v>1848232.56</v>
      </c>
      <c r="H63"/>
      <c r="M63" s="13"/>
      <c r="N63"/>
      <c r="S63" s="106" t="s">
        <v>6843</v>
      </c>
    </row>
    <row r="64" spans="1:19" x14ac:dyDescent="0.3">
      <c r="A64" s="180">
        <v>555006502400</v>
      </c>
      <c r="B64" s="181">
        <v>2016</v>
      </c>
      <c r="C64" s="1">
        <v>201612</v>
      </c>
      <c r="D64" s="1" t="s">
        <v>6434</v>
      </c>
      <c r="E64" s="1" t="s">
        <v>63</v>
      </c>
      <c r="F64" s="1" t="s">
        <v>124</v>
      </c>
      <c r="G64" s="16">
        <v>0</v>
      </c>
      <c r="H64" s="119" t="s">
        <v>6575</v>
      </c>
      <c r="K64" s="119" t="s">
        <v>6558</v>
      </c>
      <c r="L64" s="44">
        <f>-L26</f>
        <v>85602.778559999977</v>
      </c>
      <c r="M64" s="13"/>
      <c r="N64" s="139" t="s">
        <v>6678</v>
      </c>
      <c r="S64" s="106" t="s">
        <v>6844</v>
      </c>
    </row>
    <row r="65" spans="1:18" x14ac:dyDescent="0.3">
      <c r="A65" s="23">
        <v>555006502400</v>
      </c>
      <c r="B65">
        <v>2018</v>
      </c>
      <c r="C65" s="170">
        <v>201809</v>
      </c>
      <c r="D65" s="1" t="s">
        <v>6434</v>
      </c>
      <c r="E65" s="1" t="s">
        <v>63</v>
      </c>
      <c r="F65" s="1" t="s">
        <v>124</v>
      </c>
      <c r="G65" s="16">
        <v>32878.83</v>
      </c>
      <c r="H65" s="119"/>
      <c r="M65" s="13"/>
    </row>
    <row r="66" spans="1:18" x14ac:dyDescent="0.3">
      <c r="A66" s="23">
        <v>555006503000</v>
      </c>
      <c r="B66">
        <v>1089</v>
      </c>
      <c r="C66" s="1">
        <v>198809</v>
      </c>
      <c r="D66" s="1" t="s">
        <v>6434</v>
      </c>
      <c r="E66" s="1" t="s">
        <v>63</v>
      </c>
      <c r="F66" s="1" t="s">
        <v>124</v>
      </c>
      <c r="G66" s="16">
        <v>362914</v>
      </c>
      <c r="H66" s="119"/>
      <c r="M66" s="13"/>
    </row>
    <row r="67" spans="1:18" x14ac:dyDescent="0.3">
      <c r="A67" s="180">
        <v>555006503600</v>
      </c>
      <c r="B67" s="181">
        <v>2008</v>
      </c>
      <c r="C67" s="1">
        <v>200810</v>
      </c>
      <c r="D67" s="1" t="s">
        <v>6434</v>
      </c>
      <c r="E67" s="1" t="s">
        <v>63</v>
      </c>
      <c r="F67" s="1" t="s">
        <v>124</v>
      </c>
      <c r="G67" s="16">
        <v>177137.46</v>
      </c>
      <c r="H67" s="119"/>
      <c r="M67" s="13"/>
      <c r="P67" s="141" t="s">
        <v>6845</v>
      </c>
      <c r="Q67" s="142"/>
    </row>
    <row r="68" spans="1:18" x14ac:dyDescent="0.3">
      <c r="A68" s="180">
        <v>555006503600</v>
      </c>
      <c r="B68" s="181">
        <v>2008</v>
      </c>
      <c r="C68" s="1">
        <v>200810</v>
      </c>
      <c r="D68" s="1" t="s">
        <v>6434</v>
      </c>
      <c r="E68" s="1" t="s">
        <v>63</v>
      </c>
      <c r="F68" s="1" t="s">
        <v>124</v>
      </c>
      <c r="G68" s="15">
        <v>9257211.0999999996</v>
      </c>
      <c r="H68" s="119"/>
      <c r="K68" s="119"/>
      <c r="L68" s="11"/>
      <c r="M68" s="13"/>
      <c r="P68" s="141" t="s">
        <v>6846</v>
      </c>
      <c r="Q68" s="142"/>
    </row>
    <row r="69" spans="1:18" x14ac:dyDescent="0.3">
      <c r="A69" s="23">
        <v>555006504200</v>
      </c>
      <c r="B69">
        <v>2008</v>
      </c>
      <c r="C69" s="1">
        <v>200810</v>
      </c>
      <c r="D69" s="1" t="s">
        <v>6434</v>
      </c>
      <c r="E69" s="1" t="s">
        <v>63</v>
      </c>
      <c r="F69" s="1" t="s">
        <v>124</v>
      </c>
      <c r="G69" s="15">
        <v>2016882.44</v>
      </c>
      <c r="H69" s="119"/>
      <c r="M69" s="13"/>
    </row>
    <row r="70" spans="1:18" x14ac:dyDescent="0.3">
      <c r="A70" s="23">
        <v>555006510098</v>
      </c>
      <c r="B70">
        <v>1089</v>
      </c>
      <c r="C70" s="1">
        <v>198809</v>
      </c>
      <c r="D70" s="1" t="s">
        <v>6434</v>
      </c>
      <c r="E70" s="1" t="s">
        <v>63</v>
      </c>
      <c r="F70" s="1" t="s">
        <v>124</v>
      </c>
      <c r="G70" s="16">
        <v>40435</v>
      </c>
      <c r="H70" s="119"/>
      <c r="M70" s="13"/>
    </row>
    <row r="71" spans="1:18" x14ac:dyDescent="0.3">
      <c r="A71" s="23">
        <v>555006520135</v>
      </c>
      <c r="B71">
        <v>2004</v>
      </c>
      <c r="C71" s="1">
        <v>200412</v>
      </c>
      <c r="D71" s="1" t="s">
        <v>6434</v>
      </c>
      <c r="E71" s="1" t="s">
        <v>63</v>
      </c>
      <c r="F71" s="1" t="s">
        <v>124</v>
      </c>
      <c r="G71" s="16">
        <v>11596</v>
      </c>
      <c r="H71" s="119"/>
      <c r="M71" s="13"/>
    </row>
    <row r="72" spans="1:18" s="94" customFormat="1" x14ac:dyDescent="0.3">
      <c r="A72" s="23">
        <v>555006530194</v>
      </c>
      <c r="B72">
        <v>2013</v>
      </c>
      <c r="C72" s="1">
        <v>201301</v>
      </c>
      <c r="D72" s="1" t="s">
        <v>6434</v>
      </c>
      <c r="E72" s="1" t="s">
        <v>63</v>
      </c>
      <c r="F72" s="1" t="s">
        <v>124</v>
      </c>
      <c r="G72" s="16">
        <v>971.3</v>
      </c>
      <c r="H72" s="119"/>
      <c r="I72"/>
      <c r="J72"/>
      <c r="K72"/>
      <c r="L72"/>
      <c r="M72" s="13"/>
      <c r="O72"/>
      <c r="P72"/>
      <c r="Q72"/>
      <c r="R72"/>
    </row>
    <row r="73" spans="1:18" s="94" customFormat="1" x14ac:dyDescent="0.3">
      <c r="A73" s="23">
        <v>555006530195</v>
      </c>
      <c r="B73">
        <v>2011</v>
      </c>
      <c r="C73" s="1">
        <v>201112</v>
      </c>
      <c r="D73" s="1" t="s">
        <v>6434</v>
      </c>
      <c r="E73" s="1" t="s">
        <v>63</v>
      </c>
      <c r="F73" s="1" t="s">
        <v>124</v>
      </c>
      <c r="G73" s="166">
        <v>11369.7</v>
      </c>
      <c r="H73" s="119"/>
      <c r="I73"/>
      <c r="J73"/>
      <c r="K73"/>
      <c r="L73"/>
      <c r="M73" s="13"/>
      <c r="O73"/>
      <c r="P73"/>
      <c r="Q73"/>
      <c r="R73"/>
    </row>
    <row r="74" spans="1:18" s="94" customFormat="1" x14ac:dyDescent="0.3">
      <c r="A74" s="23">
        <v>555006550004</v>
      </c>
      <c r="B74">
        <v>2018</v>
      </c>
      <c r="C74" s="170">
        <v>201809</v>
      </c>
      <c r="D74" s="1" t="s">
        <v>6434</v>
      </c>
      <c r="E74" s="1" t="s">
        <v>63</v>
      </c>
      <c r="F74" s="1" t="s">
        <v>124</v>
      </c>
      <c r="G74" s="71">
        <v>235829.92</v>
      </c>
      <c r="H74" s="119" t="s">
        <v>6575</v>
      </c>
      <c r="I74"/>
      <c r="J74"/>
      <c r="K74" s="119" t="s">
        <v>6558</v>
      </c>
      <c r="L74" s="44">
        <f>-L34</f>
        <v>44203.159039999999</v>
      </c>
      <c r="M74" s="13"/>
      <c r="N74" s="139" t="s">
        <v>6847</v>
      </c>
      <c r="O74"/>
      <c r="P74"/>
      <c r="Q74"/>
      <c r="R74"/>
    </row>
    <row r="75" spans="1:18" x14ac:dyDescent="0.3">
      <c r="F75" s="17" t="s">
        <v>6530</v>
      </c>
      <c r="G75" s="33">
        <f>SUM(G41:G74)</f>
        <v>18447002.550000001</v>
      </c>
      <c r="H75" s="128"/>
      <c r="I75" s="33"/>
      <c r="J75" s="33"/>
      <c r="K75" s="33"/>
      <c r="L75" s="9"/>
      <c r="M75" s="12"/>
      <c r="N75" s="97"/>
    </row>
    <row r="76" spans="1:18" x14ac:dyDescent="0.3">
      <c r="F76" s="17" t="s">
        <v>6513</v>
      </c>
      <c r="G76" s="43">
        <f>+L79</f>
        <v>-171051.69904000006</v>
      </c>
      <c r="H76" s="119"/>
      <c r="M76" s="12"/>
    </row>
    <row r="77" spans="1:18" x14ac:dyDescent="0.3">
      <c r="F77" s="17" t="s">
        <v>6803</v>
      </c>
      <c r="G77" s="35">
        <f>-I79</f>
        <v>0</v>
      </c>
      <c r="H77" s="119"/>
      <c r="I77" s="33"/>
      <c r="J77" s="33"/>
      <c r="K77" s="33"/>
      <c r="L77" s="33"/>
      <c r="M77" s="12"/>
    </row>
    <row r="78" spans="1:18" s="94" customFormat="1" x14ac:dyDescent="0.3">
      <c r="A78"/>
      <c r="B78"/>
      <c r="C78"/>
      <c r="D78"/>
      <c r="E78"/>
      <c r="F78" s="17" t="s">
        <v>6528</v>
      </c>
      <c r="G78" s="33"/>
      <c r="H78" s="128"/>
      <c r="I78" s="33"/>
      <c r="J78" s="33"/>
      <c r="K78" s="33"/>
      <c r="L78" s="33"/>
      <c r="M78" s="12"/>
      <c r="O78"/>
      <c r="P78"/>
      <c r="Q78"/>
      <c r="R78"/>
    </row>
    <row r="79" spans="1:18" s="94" customFormat="1" x14ac:dyDescent="0.3">
      <c r="A79"/>
      <c r="B79"/>
      <c r="C79"/>
      <c r="D79"/>
      <c r="E79"/>
      <c r="F79"/>
      <c r="G79" s="40">
        <f>SUM(G75:G78)</f>
        <v>18275950.850960001</v>
      </c>
      <c r="H79" s="131"/>
      <c r="I79" s="18">
        <f>SUM(I41:I73)</f>
        <v>0</v>
      </c>
      <c r="J79" s="18">
        <f>SUM(J41:J73)</f>
        <v>0</v>
      </c>
      <c r="K79" s="18"/>
      <c r="L79" s="86">
        <f>SUM(L41:L74)</f>
        <v>-171051.69904000006</v>
      </c>
      <c r="M79" s="21">
        <f>+G79/G81</f>
        <v>0.85385446419851951</v>
      </c>
      <c r="O79"/>
      <c r="P79"/>
      <c r="Q79"/>
      <c r="R79"/>
    </row>
    <row r="81" spans="1:18" s="94" customFormat="1" ht="15" thickBot="1" x14ac:dyDescent="0.35">
      <c r="A81"/>
      <c r="B81"/>
      <c r="C81"/>
      <c r="D81"/>
      <c r="E81"/>
      <c r="F81"/>
      <c r="G81" s="39">
        <f>+G39+G79</f>
        <v>21404058.440000001</v>
      </c>
      <c r="H81" s="124"/>
      <c r="I81" s="39">
        <f>+I79+I39</f>
        <v>0</v>
      </c>
      <c r="J81" s="39">
        <f>+J79+J39</f>
        <v>0</v>
      </c>
      <c r="K81" s="39"/>
      <c r="L81" s="39">
        <f>+L79+L39</f>
        <v>0</v>
      </c>
      <c r="M81"/>
      <c r="O81"/>
      <c r="P81"/>
      <c r="Q81"/>
      <c r="R81"/>
    </row>
    <row r="82" spans="1:18" s="94" customFormat="1" ht="15" thickTop="1" x14ac:dyDescent="0.3">
      <c r="A82" s="106" t="s">
        <v>6705</v>
      </c>
      <c r="B82"/>
      <c r="C82"/>
      <c r="D82"/>
      <c r="E82"/>
      <c r="F82"/>
      <c r="G82"/>
      <c r="H82" s="121"/>
      <c r="I82"/>
      <c r="J82"/>
      <c r="K82"/>
      <c r="L82"/>
      <c r="M82"/>
      <c r="O82"/>
      <c r="P82"/>
      <c r="Q82"/>
      <c r="R82"/>
    </row>
    <row r="83" spans="1:18" s="94" customFormat="1" x14ac:dyDescent="0.3">
      <c r="A83" s="106" t="s">
        <v>6848</v>
      </c>
      <c r="B83"/>
      <c r="C83"/>
      <c r="D83"/>
      <c r="E83"/>
      <c r="F83"/>
      <c r="G83"/>
      <c r="H83" s="121"/>
      <c r="I83"/>
      <c r="J83"/>
      <c r="K83"/>
      <c r="L83"/>
      <c r="M83"/>
      <c r="O83"/>
      <c r="P83"/>
      <c r="Q83"/>
      <c r="R83"/>
    </row>
    <row r="84" spans="1:18" s="94" customFormat="1" x14ac:dyDescent="0.3">
      <c r="A84" s="109"/>
      <c r="B84"/>
      <c r="C84"/>
      <c r="D84"/>
      <c r="E84"/>
      <c r="F84"/>
      <c r="G84"/>
      <c r="H84" s="121"/>
      <c r="I84"/>
      <c r="J84"/>
      <c r="K84"/>
      <c r="L84"/>
      <c r="M84"/>
      <c r="O84"/>
      <c r="P84"/>
      <c r="Q84"/>
      <c r="R84"/>
    </row>
    <row r="85" spans="1:18" s="94" customFormat="1" x14ac:dyDescent="0.3">
      <c r="A85" s="109"/>
      <c r="B85"/>
      <c r="C85"/>
      <c r="D85"/>
      <c r="E85"/>
      <c r="F85"/>
      <c r="G85"/>
      <c r="H85" s="121"/>
      <c r="I85"/>
      <c r="J85"/>
      <c r="K85"/>
      <c r="L85"/>
      <c r="M85"/>
      <c r="O85"/>
      <c r="P85"/>
      <c r="Q85"/>
      <c r="R85"/>
    </row>
    <row r="90" spans="1:18" s="94" customFormat="1" x14ac:dyDescent="0.3">
      <c r="A90" s="23"/>
      <c r="B90"/>
      <c r="C90"/>
      <c r="D90"/>
      <c r="E90"/>
      <c r="F90"/>
      <c r="G90"/>
      <c r="H90" s="121"/>
      <c r="I90"/>
      <c r="J90"/>
      <c r="K90"/>
      <c r="L90"/>
      <c r="M90"/>
      <c r="O90"/>
      <c r="P90"/>
      <c r="Q90"/>
      <c r="R90"/>
    </row>
  </sheetData>
  <printOptions horizontalCentered="1"/>
  <pageMargins left="0.70866141732283505" right="0.70866141732283505" top="0.74803149606299202" bottom="0.74803149606299202" header="0.31496062992126" footer="0.31496062992126"/>
  <pageSetup scale="56" fitToHeight="0" orientation="landscape" r:id="rId1"/>
  <headerFooter>
    <oddFooter>&amp;L&amp;9&amp;Z&amp;F\&amp;A</oddFooter>
  </headerFooter>
  <rowBreaks count="1" manualBreakCount="1">
    <brk id="40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EFEE7-73D0-4621-AE71-DCF4B55F7FBA}">
  <sheetPr>
    <tabColor rgb="FF92D050"/>
    <pageSetUpPr fitToPage="1"/>
  </sheetPr>
  <dimension ref="A1:R35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9.44140625" customWidth="1"/>
    <col min="2" max="2" width="7.88671875" customWidth="1"/>
    <col min="6" max="6" width="10.88671875" customWidth="1"/>
    <col min="7" max="7" width="13.88671875" bestFit="1" customWidth="1"/>
    <col min="8" max="8" width="4.33203125" style="121" customWidth="1"/>
    <col min="9" max="9" width="12.33203125" customWidth="1"/>
    <col min="10" max="10" width="9" bestFit="1" customWidth="1"/>
    <col min="11" max="11" width="2.88671875" customWidth="1"/>
    <col min="12" max="12" width="12.5546875" customWidth="1"/>
    <col min="13" max="13" width="12.33203125" bestFit="1" customWidth="1"/>
    <col min="14" max="14" width="6.5546875" style="95" bestFit="1" customWidth="1"/>
    <col min="15" max="15" width="13.5546875" customWidth="1"/>
    <col min="16" max="16" width="14.109375" customWidth="1"/>
    <col min="17" max="17" width="11.33203125" bestFit="1" customWidth="1"/>
    <col min="18" max="18" width="11.6640625" bestFit="1" customWidth="1"/>
  </cols>
  <sheetData>
    <row r="1" spans="1:18" ht="15.6" x14ac:dyDescent="0.3">
      <c r="A1" s="27" t="s">
        <v>6835</v>
      </c>
      <c r="D1" s="28"/>
      <c r="E1" t="s">
        <v>6507</v>
      </c>
      <c r="N1" s="94"/>
    </row>
    <row r="2" spans="1:18" ht="15.6" x14ac:dyDescent="0.3">
      <c r="A2" s="27" t="s">
        <v>6611</v>
      </c>
      <c r="D2" s="29"/>
      <c r="E2" t="s">
        <v>6509</v>
      </c>
      <c r="N2" s="94"/>
    </row>
    <row r="3" spans="1:18" x14ac:dyDescent="0.3">
      <c r="D3" s="31"/>
      <c r="E3" t="s">
        <v>6510</v>
      </c>
      <c r="M3" s="25"/>
      <c r="N3" s="94"/>
      <c r="O3" s="115" t="s">
        <v>6513</v>
      </c>
      <c r="P3" s="103"/>
      <c r="Q3" s="103"/>
      <c r="R3" s="35"/>
    </row>
    <row r="4" spans="1:18" x14ac:dyDescent="0.3">
      <c r="D4" s="46"/>
      <c r="E4" t="s">
        <v>6511</v>
      </c>
      <c r="N4" s="94"/>
      <c r="O4" s="116" t="s">
        <v>6519</v>
      </c>
      <c r="P4" s="116" t="s">
        <v>6849</v>
      </c>
      <c r="Q4" s="116" t="s">
        <v>6521</v>
      </c>
      <c r="R4" s="116" t="s">
        <v>6522</v>
      </c>
    </row>
    <row r="5" spans="1:18" x14ac:dyDescent="0.3">
      <c r="D5" s="167"/>
      <c r="E5" t="s">
        <v>6512</v>
      </c>
      <c r="N5" s="94"/>
      <c r="O5" s="116"/>
      <c r="P5" s="116"/>
      <c r="Q5" s="116"/>
      <c r="R5" s="116"/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t="s">
        <v>6517</v>
      </c>
      <c r="J6" s="14" t="s">
        <v>6428</v>
      </c>
      <c r="K6" s="14"/>
      <c r="L6" s="14" t="s">
        <v>6513</v>
      </c>
      <c r="M6" s="25" t="s">
        <v>6518</v>
      </c>
      <c r="N6" s="94"/>
      <c r="O6" s="118" t="s">
        <v>6523</v>
      </c>
      <c r="P6" s="118" t="s">
        <v>6850</v>
      </c>
      <c r="Q6" s="118" t="s">
        <v>6525</v>
      </c>
      <c r="R6" s="118" t="s">
        <v>6526</v>
      </c>
    </row>
    <row r="7" spans="1:18" ht="15.6" x14ac:dyDescent="0.3">
      <c r="A7" s="102">
        <v>457006500011</v>
      </c>
      <c r="B7" s="26">
        <v>615</v>
      </c>
      <c r="C7" s="1">
        <v>198809</v>
      </c>
      <c r="D7" s="1" t="s">
        <v>6434</v>
      </c>
      <c r="E7" s="1" t="s">
        <v>63</v>
      </c>
      <c r="F7" s="1">
        <v>20310</v>
      </c>
      <c r="G7" s="8">
        <v>1701828.6</v>
      </c>
      <c r="H7" s="122"/>
      <c r="J7" s="14"/>
      <c r="K7" s="14"/>
      <c r="L7" s="14"/>
      <c r="M7" s="12">
        <f>+G7/(G7+G19)</f>
        <v>0.62338235766000161</v>
      </c>
      <c r="N7" s="94"/>
      <c r="O7" s="27"/>
    </row>
    <row r="8" spans="1:18" ht="15.6" x14ac:dyDescent="0.3">
      <c r="A8" s="102">
        <v>457006500011</v>
      </c>
      <c r="B8" s="26">
        <v>780</v>
      </c>
      <c r="C8" s="1">
        <v>198809</v>
      </c>
      <c r="D8" s="1" t="s">
        <v>6434</v>
      </c>
      <c r="E8" s="1" t="s">
        <v>63</v>
      </c>
      <c r="F8" s="1">
        <v>20310</v>
      </c>
      <c r="G8" s="8">
        <v>111215.91</v>
      </c>
      <c r="H8" s="122"/>
      <c r="J8" s="14"/>
      <c r="K8" s="14"/>
      <c r="L8" s="14"/>
      <c r="M8" s="12">
        <f>+G8/(G8+G20)</f>
        <v>0.62338342163989058</v>
      </c>
      <c r="N8" s="94"/>
      <c r="O8" s="27"/>
    </row>
    <row r="9" spans="1:18" x14ac:dyDescent="0.3">
      <c r="A9" s="102">
        <v>457006500040</v>
      </c>
      <c r="B9" s="26">
        <v>615</v>
      </c>
      <c r="C9" s="1">
        <v>200610</v>
      </c>
      <c r="D9" s="1" t="s">
        <v>6434</v>
      </c>
      <c r="E9" s="1" t="s">
        <v>63</v>
      </c>
      <c r="F9" s="1">
        <v>20310</v>
      </c>
      <c r="G9" s="8">
        <v>218573.48</v>
      </c>
      <c r="H9" s="122"/>
      <c r="J9" s="14"/>
      <c r="K9" s="14"/>
      <c r="L9" s="14"/>
      <c r="M9" s="12">
        <f>+G9/(G9+G21)</f>
        <v>0.62338339867199244</v>
      </c>
      <c r="N9" s="94"/>
    </row>
    <row r="10" spans="1:18" x14ac:dyDescent="0.3">
      <c r="A10" s="102">
        <v>457006500048</v>
      </c>
      <c r="B10" s="26">
        <v>780</v>
      </c>
      <c r="C10" s="1">
        <v>200712</v>
      </c>
      <c r="D10" s="1" t="s">
        <v>6434</v>
      </c>
      <c r="E10" s="1" t="s">
        <v>63</v>
      </c>
      <c r="F10" s="1">
        <v>20310</v>
      </c>
      <c r="G10" s="8">
        <v>13817.39</v>
      </c>
      <c r="H10" s="122"/>
      <c r="J10" s="14"/>
      <c r="K10" s="14"/>
      <c r="L10" s="14"/>
      <c r="M10" s="12">
        <f>+G10/(G10+G23)</f>
        <v>0.62339986744610876</v>
      </c>
      <c r="N10" s="94"/>
    </row>
    <row r="11" spans="1:18" x14ac:dyDescent="0.3">
      <c r="A11" s="102">
        <v>457006500113</v>
      </c>
      <c r="B11" s="26">
        <v>615</v>
      </c>
      <c r="C11" s="1">
        <v>201301</v>
      </c>
      <c r="D11" s="1" t="s">
        <v>6434</v>
      </c>
      <c r="E11" s="1" t="s">
        <v>63</v>
      </c>
      <c r="F11" s="1">
        <v>20310</v>
      </c>
      <c r="G11" s="8">
        <v>3664.66</v>
      </c>
      <c r="H11" s="122"/>
      <c r="J11" s="14"/>
      <c r="K11" s="14"/>
      <c r="L11" s="14"/>
      <c r="M11" s="12">
        <f>+G11/(G11+G24)</f>
        <v>0.263100044009629</v>
      </c>
    </row>
    <row r="12" spans="1:18" x14ac:dyDescent="0.3">
      <c r="A12" s="102">
        <v>457006500186</v>
      </c>
      <c r="B12" s="26">
        <v>805</v>
      </c>
      <c r="C12" s="1">
        <v>201712</v>
      </c>
      <c r="D12" s="1" t="s">
        <v>6434</v>
      </c>
      <c r="E12" s="1" t="s">
        <v>63</v>
      </c>
      <c r="F12" s="1">
        <v>20310</v>
      </c>
      <c r="G12" s="146">
        <v>6252.13</v>
      </c>
      <c r="H12" s="119" t="s">
        <v>6521</v>
      </c>
      <c r="I12" s="22"/>
      <c r="J12" s="22"/>
      <c r="K12" s="119" t="s">
        <v>6558</v>
      </c>
      <c r="L12" s="44">
        <f>R12</f>
        <v>-1735.1891599999999</v>
      </c>
      <c r="M12" s="12">
        <f>(G12+L12)/(G12+G25)</f>
        <v>0.26300000000000001</v>
      </c>
      <c r="N12" s="106" t="s">
        <v>6529</v>
      </c>
      <c r="O12" s="11">
        <f>G12+G25</f>
        <v>17174.68</v>
      </c>
      <c r="P12" s="11">
        <f>O12*0.263</f>
        <v>4516.9408400000002</v>
      </c>
      <c r="Q12" s="11">
        <f>G12</f>
        <v>6252.13</v>
      </c>
      <c r="R12" s="11">
        <f>P12-Q12</f>
        <v>-1735.1891599999999</v>
      </c>
    </row>
    <row r="13" spans="1:18" x14ac:dyDescent="0.3">
      <c r="B13" s="1"/>
      <c r="F13" s="26" t="s">
        <v>6527</v>
      </c>
      <c r="G13" s="8">
        <f>SUM(G7:G12)</f>
        <v>2055352.1699999997</v>
      </c>
      <c r="H13" s="119"/>
      <c r="I13" s="8"/>
      <c r="J13" s="8"/>
      <c r="K13" s="8"/>
      <c r="L13" s="35"/>
      <c r="M13" s="22"/>
      <c r="O13" s="35"/>
      <c r="P13" s="35"/>
      <c r="Q13" s="35"/>
    </row>
    <row r="14" spans="1:18" x14ac:dyDescent="0.3">
      <c r="B14" s="1"/>
      <c r="F14" s="17" t="s">
        <v>6513</v>
      </c>
      <c r="G14" s="43">
        <f>+L17</f>
        <v>-1735.1891599999999</v>
      </c>
      <c r="H14" s="119"/>
      <c r="I14" s="8"/>
      <c r="J14" s="8"/>
      <c r="K14" s="8"/>
      <c r="L14" s="8"/>
      <c r="M14" s="22"/>
      <c r="N14" s="98"/>
    </row>
    <row r="15" spans="1:18" x14ac:dyDescent="0.3">
      <c r="B15" s="1"/>
      <c r="F15" s="17" t="s">
        <v>6803</v>
      </c>
      <c r="G15" s="8">
        <v>0</v>
      </c>
      <c r="H15" s="119"/>
      <c r="I15" s="8"/>
      <c r="J15" s="8"/>
      <c r="K15" s="8"/>
      <c r="L15" s="8"/>
      <c r="M15" s="22"/>
      <c r="N15" s="98"/>
    </row>
    <row r="16" spans="1:18" x14ac:dyDescent="0.3">
      <c r="B16" s="1"/>
      <c r="F16" s="17" t="s">
        <v>6528</v>
      </c>
      <c r="G16" s="8">
        <v>0</v>
      </c>
      <c r="H16" s="119"/>
      <c r="I16" s="8"/>
      <c r="J16" s="8"/>
      <c r="K16" s="8"/>
      <c r="L16" s="8"/>
      <c r="N16" s="99"/>
      <c r="P16" s="87"/>
      <c r="Q16" s="87"/>
    </row>
    <row r="17" spans="1:17" x14ac:dyDescent="0.3">
      <c r="B17" s="1"/>
      <c r="F17" s="17"/>
      <c r="G17" s="18">
        <f>+G13-G16-G15+G14</f>
        <v>2053616.9808399996</v>
      </c>
      <c r="H17" s="123"/>
      <c r="I17" s="18"/>
      <c r="J17" s="18"/>
      <c r="K17" s="18"/>
      <c r="L17" s="86">
        <f>SUM(L7:L12)</f>
        <v>-1735.1891599999999</v>
      </c>
      <c r="M17" s="21">
        <f>+G17/G33</f>
        <v>0.24411366805529811</v>
      </c>
      <c r="N17" s="99"/>
      <c r="O17" s="8"/>
      <c r="P17" s="8"/>
      <c r="Q17" s="8"/>
    </row>
    <row r="18" spans="1:17" x14ac:dyDescent="0.3">
      <c r="B18" s="1"/>
      <c r="F18" s="17"/>
      <c r="G18" s="22"/>
      <c r="H18" s="122"/>
      <c r="I18" s="22"/>
      <c r="J18" s="22"/>
      <c r="K18" s="22"/>
      <c r="L18" s="22"/>
      <c r="N18" s="99"/>
    </row>
    <row r="19" spans="1:17" x14ac:dyDescent="0.3">
      <c r="A19" s="102">
        <v>557006500011</v>
      </c>
      <c r="B19" s="26">
        <v>615</v>
      </c>
      <c r="C19" s="1">
        <v>198809</v>
      </c>
      <c r="D19" s="1" t="s">
        <v>6434</v>
      </c>
      <c r="E19" s="1" t="s">
        <v>63</v>
      </c>
      <c r="F19" s="1" t="s">
        <v>124</v>
      </c>
      <c r="G19" s="8">
        <v>1028163</v>
      </c>
      <c r="H19" s="119"/>
      <c r="I19" s="22"/>
      <c r="J19" s="22"/>
      <c r="K19" s="22"/>
      <c r="L19" s="22"/>
      <c r="N19" s="99"/>
    </row>
    <row r="20" spans="1:17" x14ac:dyDescent="0.3">
      <c r="A20" s="102">
        <v>557006500011</v>
      </c>
      <c r="B20" s="26">
        <v>780</v>
      </c>
      <c r="C20" s="1">
        <v>198809</v>
      </c>
      <c r="D20" s="1" t="s">
        <v>6434</v>
      </c>
      <c r="E20" s="1" t="s">
        <v>63</v>
      </c>
      <c r="F20" s="1" t="s">
        <v>124</v>
      </c>
      <c r="G20" s="8">
        <v>67191</v>
      </c>
      <c r="H20" s="119"/>
      <c r="I20" s="22"/>
      <c r="J20" s="22"/>
      <c r="K20" s="22"/>
      <c r="L20" s="22"/>
      <c r="N20" s="99"/>
    </row>
    <row r="21" spans="1:17" x14ac:dyDescent="0.3">
      <c r="A21" s="102">
        <v>557006500040</v>
      </c>
      <c r="B21" s="26">
        <v>615</v>
      </c>
      <c r="C21" s="1">
        <v>200610</v>
      </c>
      <c r="D21" s="1" t="s">
        <v>6434</v>
      </c>
      <c r="E21" s="1" t="s">
        <v>63</v>
      </c>
      <c r="F21" s="1" t="s">
        <v>124</v>
      </c>
      <c r="G21" s="8">
        <v>132051</v>
      </c>
      <c r="H21" s="119"/>
      <c r="I21" s="22"/>
      <c r="J21" s="22"/>
      <c r="K21" s="22"/>
      <c r="L21" s="22"/>
      <c r="N21" s="99"/>
    </row>
    <row r="22" spans="1:17" x14ac:dyDescent="0.3">
      <c r="A22" s="102">
        <v>557006500042</v>
      </c>
      <c r="B22" s="26">
        <v>615</v>
      </c>
      <c r="C22" s="1">
        <v>200810</v>
      </c>
      <c r="D22" s="1" t="s">
        <v>6434</v>
      </c>
      <c r="E22" s="1" t="s">
        <v>63</v>
      </c>
      <c r="F22" s="1" t="s">
        <v>124</v>
      </c>
      <c r="G22" s="15">
        <v>4493599.04</v>
      </c>
      <c r="H22" s="119"/>
      <c r="I22" s="22"/>
      <c r="J22" s="22"/>
      <c r="K22" s="22"/>
      <c r="L22" s="22"/>
      <c r="N22" s="99"/>
    </row>
    <row r="23" spans="1:17" x14ac:dyDescent="0.3">
      <c r="A23" s="102">
        <v>557006500048</v>
      </c>
      <c r="B23" s="26">
        <v>780</v>
      </c>
      <c r="C23" s="1">
        <v>200712</v>
      </c>
      <c r="D23" s="1" t="s">
        <v>6434</v>
      </c>
      <c r="E23" s="1" t="s">
        <v>63</v>
      </c>
      <c r="F23" s="1" t="s">
        <v>124</v>
      </c>
      <c r="G23" s="8">
        <v>8347.18</v>
      </c>
      <c r="H23" s="119"/>
      <c r="I23" s="22"/>
      <c r="J23" s="22"/>
      <c r="K23" s="22"/>
      <c r="L23" s="22"/>
      <c r="N23" s="99"/>
    </row>
    <row r="24" spans="1:17" x14ac:dyDescent="0.3">
      <c r="A24" s="102">
        <v>557006500113</v>
      </c>
      <c r="B24" s="26">
        <v>615</v>
      </c>
      <c r="C24" s="1">
        <v>201301</v>
      </c>
      <c r="D24" s="1" t="s">
        <v>6434</v>
      </c>
      <c r="E24" s="1" t="s">
        <v>63</v>
      </c>
      <c r="F24" s="1" t="s">
        <v>124</v>
      </c>
      <c r="G24" s="8">
        <v>10264.11</v>
      </c>
      <c r="H24"/>
      <c r="I24" s="22"/>
      <c r="J24" s="22"/>
      <c r="K24" s="22"/>
      <c r="N24" s="99"/>
    </row>
    <row r="25" spans="1:17" x14ac:dyDescent="0.3">
      <c r="A25" s="102">
        <v>557006500186</v>
      </c>
      <c r="B25" s="26">
        <v>805</v>
      </c>
      <c r="C25" s="1">
        <v>201712</v>
      </c>
      <c r="D25" s="1" t="s">
        <v>6434</v>
      </c>
      <c r="E25" s="1" t="s">
        <v>63</v>
      </c>
      <c r="F25" s="1" t="s">
        <v>124</v>
      </c>
      <c r="G25" s="8">
        <v>10922.55</v>
      </c>
      <c r="H25" s="119" t="s">
        <v>6575</v>
      </c>
      <c r="I25" s="22"/>
      <c r="J25" s="22"/>
      <c r="K25" s="119" t="s">
        <v>6558</v>
      </c>
      <c r="L25" s="44">
        <f>-L12</f>
        <v>1735.1891599999999</v>
      </c>
      <c r="N25" s="106" t="s">
        <v>6529</v>
      </c>
    </row>
    <row r="26" spans="1:17" x14ac:dyDescent="0.3">
      <c r="A26" s="102">
        <v>557006500210</v>
      </c>
      <c r="B26" s="26">
        <v>615</v>
      </c>
      <c r="C26" s="170">
        <v>201802</v>
      </c>
      <c r="D26" s="1" t="s">
        <v>6434</v>
      </c>
      <c r="E26" s="1" t="s">
        <v>63</v>
      </c>
      <c r="F26" s="1" t="s">
        <v>124</v>
      </c>
      <c r="G26" s="20">
        <v>606653.98</v>
      </c>
      <c r="H26" s="119"/>
      <c r="I26" s="22"/>
      <c r="J26" s="22"/>
      <c r="K26" s="22"/>
      <c r="N26" s="106" t="s">
        <v>6678</v>
      </c>
    </row>
    <row r="27" spans="1:17" x14ac:dyDescent="0.3">
      <c r="F27" s="26" t="s">
        <v>6530</v>
      </c>
      <c r="G27" s="11">
        <f>SUM(G19:G26)</f>
        <v>6357191.8599999994</v>
      </c>
      <c r="H27" s="125"/>
      <c r="I27" s="11"/>
      <c r="J27" s="11"/>
      <c r="K27" s="11"/>
      <c r="L27" s="11"/>
      <c r="N27" s="94"/>
    </row>
    <row r="28" spans="1:17" x14ac:dyDescent="0.3">
      <c r="F28" s="17" t="s">
        <v>6513</v>
      </c>
      <c r="G28" s="44">
        <f>+L31</f>
        <v>1735.1891599999999</v>
      </c>
      <c r="H28" s="125"/>
      <c r="I28" s="11"/>
      <c r="J28" s="11"/>
      <c r="K28" s="11"/>
      <c r="L28" s="11"/>
      <c r="N28" s="94"/>
    </row>
    <row r="29" spans="1:17" x14ac:dyDescent="0.3">
      <c r="F29" s="17" t="s">
        <v>6803</v>
      </c>
      <c r="G29" s="11">
        <v>0</v>
      </c>
      <c r="H29" s="125"/>
      <c r="I29" s="11"/>
      <c r="J29" s="11"/>
      <c r="K29" s="11"/>
      <c r="L29" s="11"/>
      <c r="N29" s="94"/>
    </row>
    <row r="30" spans="1:17" x14ac:dyDescent="0.3">
      <c r="F30" s="17" t="s">
        <v>6528</v>
      </c>
      <c r="G30" s="11"/>
      <c r="H30" s="125"/>
      <c r="I30" s="11"/>
      <c r="J30" s="11"/>
      <c r="K30" s="11"/>
      <c r="L30" s="11"/>
      <c r="N30" s="94"/>
    </row>
    <row r="31" spans="1:17" x14ac:dyDescent="0.3">
      <c r="G31" s="36">
        <f>+G27+G28-G29-G30</f>
        <v>6358927.049159999</v>
      </c>
      <c r="H31" s="126"/>
      <c r="I31" s="72"/>
      <c r="J31" s="72"/>
      <c r="K31" s="72"/>
      <c r="L31" s="86">
        <f>SUM(L19:L26)</f>
        <v>1735.1891599999999</v>
      </c>
      <c r="M31" s="21">
        <f>+G31/G33</f>
        <v>0.75588633194470178</v>
      </c>
      <c r="N31" s="94"/>
    </row>
    <row r="32" spans="1:17" x14ac:dyDescent="0.3">
      <c r="G32" s="36"/>
      <c r="H32" s="125"/>
      <c r="N32" s="94"/>
    </row>
    <row r="33" spans="1:14" ht="15" thickBot="1" x14ac:dyDescent="0.35">
      <c r="G33" s="39">
        <f>+G31+G17</f>
        <v>8412544.0299999993</v>
      </c>
      <c r="H33" s="124"/>
      <c r="I33" s="39">
        <f>+I31+I17</f>
        <v>0</v>
      </c>
      <c r="J33" s="39">
        <f>+J31+J17</f>
        <v>0</v>
      </c>
      <c r="K33" s="39"/>
      <c r="L33" s="39">
        <f>+L31+L17</f>
        <v>0</v>
      </c>
      <c r="N33" s="94"/>
    </row>
    <row r="34" spans="1:14" ht="15" thickTop="1" x14ac:dyDescent="0.3">
      <c r="A34" s="106" t="s">
        <v>6705</v>
      </c>
      <c r="G34" s="11"/>
      <c r="H34" s="125"/>
      <c r="N34" s="94"/>
    </row>
    <row r="35" spans="1:14" x14ac:dyDescent="0.3">
      <c r="A35" s="109" t="s">
        <v>6851</v>
      </c>
    </row>
  </sheetData>
  <printOptions horizontalCentered="1"/>
  <pageMargins left="0.70866141732283505" right="0.70866141732283505" top="0.74803149606299202" bottom="0.74803149606299202" header="0.31496062992126" footer="0.31496062992126"/>
  <pageSetup scale="65" orientation="landscape" r:id="rId1"/>
  <headerFooter>
    <oddFooter>&amp;L&amp;9&amp;Z&amp;F\&amp;A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  <pageSetUpPr fitToPage="1"/>
  </sheetPr>
  <dimension ref="A1:R44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6.44140625" customWidth="1"/>
    <col min="6" max="6" width="10.33203125" customWidth="1"/>
    <col min="7" max="7" width="13.88671875" bestFit="1" customWidth="1"/>
    <col min="8" max="8" width="3.33203125" style="121" customWidth="1"/>
    <col min="9" max="9" width="9.6640625" bestFit="1" customWidth="1"/>
    <col min="10" max="10" width="9.6640625" customWidth="1"/>
    <col min="11" max="11" width="3.109375" customWidth="1"/>
    <col min="12" max="12" width="11.6640625" bestFit="1" customWidth="1"/>
    <col min="13" max="13" width="12.33203125" bestFit="1" customWidth="1"/>
    <col min="14" max="14" width="5.44140625" bestFit="1" customWidth="1"/>
    <col min="15" max="15" width="12.6640625" customWidth="1"/>
    <col min="16" max="16" width="13.88671875" customWidth="1"/>
    <col min="17" max="17" width="11.6640625" customWidth="1"/>
    <col min="18" max="18" width="11.6640625" bestFit="1" customWidth="1"/>
  </cols>
  <sheetData>
    <row r="1" spans="1:18" ht="15.6" x14ac:dyDescent="0.3">
      <c r="A1" s="27" t="s">
        <v>6852</v>
      </c>
      <c r="D1" s="28"/>
      <c r="E1" t="s">
        <v>6507</v>
      </c>
    </row>
    <row r="2" spans="1:18" ht="15.6" x14ac:dyDescent="0.3">
      <c r="A2" s="27" t="s">
        <v>6508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8" spans="1:18" x14ac:dyDescent="0.3">
      <c r="A8" s="102">
        <v>453006800001</v>
      </c>
      <c r="B8" s="26">
        <v>1095</v>
      </c>
      <c r="C8" s="26">
        <v>199502</v>
      </c>
      <c r="D8" s="110" t="s">
        <v>6434</v>
      </c>
      <c r="E8" s="26" t="s">
        <v>65</v>
      </c>
      <c r="F8" s="26">
        <v>20310</v>
      </c>
      <c r="G8" s="8">
        <v>352.53</v>
      </c>
      <c r="H8" s="119"/>
      <c r="I8" s="8"/>
      <c r="J8" s="8">
        <v>352.53</v>
      </c>
      <c r="M8" s="12"/>
    </row>
    <row r="9" spans="1:18" x14ac:dyDescent="0.3">
      <c r="A9" s="102">
        <v>453006800001</v>
      </c>
      <c r="B9" s="26">
        <v>910</v>
      </c>
      <c r="C9" s="26">
        <v>200205</v>
      </c>
      <c r="D9" s="110" t="s">
        <v>6434</v>
      </c>
      <c r="E9" s="26" t="s">
        <v>65</v>
      </c>
      <c r="F9" s="26">
        <v>20310</v>
      </c>
      <c r="G9" s="8">
        <v>274317.8</v>
      </c>
      <c r="H9" s="119"/>
      <c r="I9" s="8"/>
      <c r="M9" s="12">
        <f>+(G9+L9)/(G9+G23)</f>
        <v>0.62338324014627533</v>
      </c>
    </row>
    <row r="10" spans="1:18" x14ac:dyDescent="0.3">
      <c r="A10" s="102">
        <v>453006800002</v>
      </c>
      <c r="B10" s="26">
        <v>910</v>
      </c>
      <c r="C10" s="26">
        <v>200205</v>
      </c>
      <c r="D10" s="110" t="s">
        <v>6434</v>
      </c>
      <c r="E10" s="26" t="s">
        <v>65</v>
      </c>
      <c r="F10" s="26">
        <v>20310</v>
      </c>
      <c r="G10" s="8">
        <v>188679.31</v>
      </c>
      <c r="H10" s="119"/>
      <c r="I10" s="8"/>
      <c r="M10" s="12">
        <f>+(G10+L10)/(G10+G24)</f>
        <v>0.62338228681894836</v>
      </c>
    </row>
    <row r="11" spans="1:18" x14ac:dyDescent="0.3">
      <c r="A11" s="102">
        <v>453006800315</v>
      </c>
      <c r="B11" s="26">
        <v>910</v>
      </c>
      <c r="C11" s="26">
        <v>201007</v>
      </c>
      <c r="D11" s="110" t="s">
        <v>6434</v>
      </c>
      <c r="E11" s="26" t="s">
        <v>65</v>
      </c>
      <c r="F11" s="26">
        <v>20310</v>
      </c>
      <c r="G11" s="8">
        <v>8241.2999999999993</v>
      </c>
      <c r="H11" s="119"/>
      <c r="I11" s="8"/>
      <c r="M11" s="12">
        <f>+(G11+L11)/(G11+G25)</f>
        <v>0.62340014160448776</v>
      </c>
    </row>
    <row r="12" spans="1:18" x14ac:dyDescent="0.3">
      <c r="A12" s="102">
        <v>453006800326</v>
      </c>
      <c r="B12" s="26">
        <v>910</v>
      </c>
      <c r="C12" s="26">
        <v>201007</v>
      </c>
      <c r="D12" s="110" t="s">
        <v>6434</v>
      </c>
      <c r="E12" s="26" t="s">
        <v>65</v>
      </c>
      <c r="F12" s="26">
        <v>20310</v>
      </c>
      <c r="G12" s="8">
        <v>8241.2999999999993</v>
      </c>
      <c r="H12" s="119"/>
      <c r="I12" s="8"/>
      <c r="M12" s="12">
        <f>+(G12+L12)/(G12+G26)</f>
        <v>0.62340014160448776</v>
      </c>
    </row>
    <row r="13" spans="1:18" x14ac:dyDescent="0.3">
      <c r="A13" s="102">
        <v>453006800829</v>
      </c>
      <c r="B13" s="26">
        <v>780</v>
      </c>
      <c r="C13" s="26">
        <v>200212</v>
      </c>
      <c r="D13" s="110" t="s">
        <v>6434</v>
      </c>
      <c r="E13" s="26" t="s">
        <v>65</v>
      </c>
      <c r="F13" s="26">
        <v>20310</v>
      </c>
      <c r="G13" s="8">
        <v>8525.42</v>
      </c>
      <c r="H13" s="119"/>
      <c r="I13" s="8"/>
      <c r="M13" s="12">
        <f>+(G13+L13)/(G13+G31)</f>
        <v>0.62336634879595687</v>
      </c>
    </row>
    <row r="14" spans="1:18" x14ac:dyDescent="0.3">
      <c r="A14" s="102">
        <v>453006800829</v>
      </c>
      <c r="B14" s="26">
        <v>910</v>
      </c>
      <c r="C14" s="26">
        <v>200205</v>
      </c>
      <c r="D14" s="110" t="s">
        <v>6434</v>
      </c>
      <c r="E14" s="26" t="s">
        <v>65</v>
      </c>
      <c r="F14" s="26">
        <v>20310</v>
      </c>
      <c r="G14" s="8">
        <v>79094.070000000007</v>
      </c>
      <c r="H14"/>
      <c r="M14" s="12">
        <f>+(G14+L14)/(G14+G32)</f>
        <v>0.62338153960302511</v>
      </c>
    </row>
    <row r="15" spans="1:18" x14ac:dyDescent="0.3">
      <c r="A15" s="102">
        <v>453006808295</v>
      </c>
      <c r="B15" s="26">
        <v>910</v>
      </c>
      <c r="C15" s="26">
        <v>198002</v>
      </c>
      <c r="D15" s="110" t="s">
        <v>6434</v>
      </c>
      <c r="E15" s="26" t="s">
        <v>65</v>
      </c>
      <c r="F15" s="26">
        <v>20310</v>
      </c>
      <c r="G15" s="146">
        <v>25021.18</v>
      </c>
      <c r="H15" s="119"/>
      <c r="I15" s="8"/>
      <c r="M15" s="12">
        <f>+(G15+L15)/(G15+G33)</f>
        <v>0.6233915785812556</v>
      </c>
    </row>
    <row r="16" spans="1:18" x14ac:dyDescent="0.3">
      <c r="A16" s="1"/>
      <c r="B16" s="1"/>
      <c r="C16" s="1"/>
      <c r="D16" s="47"/>
      <c r="E16" s="1"/>
      <c r="F16" s="83" t="s">
        <v>6527</v>
      </c>
      <c r="G16" s="22">
        <f>SUM(G8:G15)</f>
        <v>592472.91</v>
      </c>
      <c r="H16" s="122"/>
      <c r="I16" s="8"/>
    </row>
    <row r="17" spans="1:14" x14ac:dyDescent="0.3">
      <c r="A17" s="1"/>
      <c r="B17" s="1"/>
      <c r="C17" s="1"/>
      <c r="F17" s="17" t="s">
        <v>6513</v>
      </c>
      <c r="G17" s="43">
        <f>+L20</f>
        <v>0</v>
      </c>
      <c r="H17" s="119"/>
      <c r="I17" s="8"/>
      <c r="J17" s="8"/>
      <c r="K17" s="8"/>
      <c r="L17" s="8"/>
      <c r="M17" s="22"/>
    </row>
    <row r="18" spans="1:14" x14ac:dyDescent="0.3">
      <c r="A18" s="1"/>
      <c r="B18" s="1"/>
      <c r="C18" s="1"/>
      <c r="F18" s="26" t="s">
        <v>6517</v>
      </c>
      <c r="G18" s="8">
        <f>-SUM(I8:I15)</f>
        <v>0</v>
      </c>
      <c r="H18" s="119"/>
      <c r="I18" s="8"/>
      <c r="J18" s="8"/>
      <c r="K18" s="8"/>
      <c r="L18" s="8"/>
      <c r="M18" s="22"/>
    </row>
    <row r="19" spans="1:14" x14ac:dyDescent="0.3">
      <c r="A19" s="1"/>
      <c r="B19" s="1"/>
      <c r="C19" s="1"/>
      <c r="F19" s="17" t="s">
        <v>6528</v>
      </c>
      <c r="G19" s="8">
        <v>0</v>
      </c>
      <c r="H19" s="119"/>
      <c r="I19" s="8"/>
      <c r="J19" s="8"/>
      <c r="K19" s="8"/>
      <c r="L19" s="8"/>
    </row>
    <row r="20" spans="1:14" x14ac:dyDescent="0.3">
      <c r="A20" s="1"/>
      <c r="B20" s="1"/>
      <c r="C20" s="1"/>
      <c r="F20" s="17"/>
      <c r="G20" s="18">
        <f>G16+G17-G18-G19</f>
        <v>592472.91</v>
      </c>
      <c r="H20" s="123"/>
      <c r="I20" s="18">
        <f>SUM(I2:I18)</f>
        <v>0</v>
      </c>
      <c r="J20" s="18">
        <f>SUM(J2:J18)</f>
        <v>352.53</v>
      </c>
      <c r="K20" s="18"/>
      <c r="L20" s="18">
        <f>SUM(L2:L18)</f>
        <v>0</v>
      </c>
      <c r="M20" s="21">
        <f>+G20/G40</f>
        <v>0.36340618025214994</v>
      </c>
    </row>
    <row r="21" spans="1:14" x14ac:dyDescent="0.3">
      <c r="A21" s="1"/>
      <c r="B21" s="1"/>
      <c r="C21" s="1"/>
      <c r="D21" s="47"/>
      <c r="E21" s="1"/>
      <c r="F21" s="1"/>
      <c r="G21" s="22"/>
      <c r="H21" s="122"/>
    </row>
    <row r="22" spans="1:14" x14ac:dyDescent="0.3">
      <c r="A22" s="1"/>
      <c r="B22" s="1"/>
      <c r="C22" s="1"/>
      <c r="D22" s="47"/>
      <c r="E22" s="1"/>
      <c r="F22" s="1"/>
      <c r="G22" s="22"/>
      <c r="H22" s="122"/>
    </row>
    <row r="23" spans="1:14" x14ac:dyDescent="0.3">
      <c r="A23" s="102">
        <v>553006800001</v>
      </c>
      <c r="B23" s="26">
        <v>910</v>
      </c>
      <c r="C23" s="26">
        <v>200205</v>
      </c>
      <c r="D23" s="110" t="s">
        <v>6434</v>
      </c>
      <c r="E23" s="26" t="s">
        <v>65</v>
      </c>
      <c r="F23" s="26" t="s">
        <v>124</v>
      </c>
      <c r="G23" s="16">
        <v>165729</v>
      </c>
      <c r="H23" s="119"/>
    </row>
    <row r="24" spans="1:14" x14ac:dyDescent="0.3">
      <c r="A24" s="102">
        <v>553006800002</v>
      </c>
      <c r="B24" s="26">
        <v>910</v>
      </c>
      <c r="C24" s="26">
        <v>200205</v>
      </c>
      <c r="D24" s="110" t="s">
        <v>6434</v>
      </c>
      <c r="E24" s="26" t="s">
        <v>65</v>
      </c>
      <c r="F24" s="26" t="s">
        <v>124</v>
      </c>
      <c r="G24" s="16">
        <v>113991</v>
      </c>
      <c r="H24" s="119"/>
    </row>
    <row r="25" spans="1:14" x14ac:dyDescent="0.3">
      <c r="A25" s="102">
        <v>553006800315</v>
      </c>
      <c r="B25" s="26">
        <v>910</v>
      </c>
      <c r="C25" s="26">
        <v>201007</v>
      </c>
      <c r="D25" s="110" t="s">
        <v>6434</v>
      </c>
      <c r="E25" s="26" t="s">
        <v>65</v>
      </c>
      <c r="F25" s="26" t="s">
        <v>124</v>
      </c>
      <c r="G25" s="16">
        <v>4978.62</v>
      </c>
      <c r="H25" s="119"/>
    </row>
    <row r="26" spans="1:14" x14ac:dyDescent="0.3">
      <c r="A26" s="102">
        <v>553006800326</v>
      </c>
      <c r="B26" s="26">
        <v>910</v>
      </c>
      <c r="C26" s="26">
        <v>201007</v>
      </c>
      <c r="D26" s="110" t="s">
        <v>6434</v>
      </c>
      <c r="E26" s="26" t="s">
        <v>65</v>
      </c>
      <c r="F26" s="26" t="s">
        <v>124</v>
      </c>
      <c r="G26" s="16">
        <v>4978.62</v>
      </c>
      <c r="H26" s="119"/>
    </row>
    <row r="27" spans="1:14" x14ac:dyDescent="0.3">
      <c r="A27" s="102">
        <v>553006800500</v>
      </c>
      <c r="B27" s="26">
        <v>910</v>
      </c>
      <c r="C27" s="26">
        <v>201701</v>
      </c>
      <c r="D27" s="110" t="s">
        <v>6434</v>
      </c>
      <c r="E27" s="26" t="s">
        <v>65</v>
      </c>
      <c r="F27" s="26" t="s">
        <v>124</v>
      </c>
      <c r="G27" s="15">
        <v>167994.94</v>
      </c>
      <c r="H27" s="119"/>
    </row>
    <row r="28" spans="1:14" x14ac:dyDescent="0.3">
      <c r="A28" s="102">
        <v>553006800501</v>
      </c>
      <c r="B28" s="26">
        <v>910</v>
      </c>
      <c r="C28" s="26">
        <v>201701</v>
      </c>
      <c r="D28" s="110" t="s">
        <v>6434</v>
      </c>
      <c r="E28" s="26" t="s">
        <v>65</v>
      </c>
      <c r="F28" s="26" t="s">
        <v>124</v>
      </c>
      <c r="G28" s="15">
        <v>167994.94</v>
      </c>
      <c r="H28" s="119"/>
    </row>
    <row r="29" spans="1:14" x14ac:dyDescent="0.3">
      <c r="A29" s="102">
        <v>553006800502</v>
      </c>
      <c r="B29" s="26">
        <v>910</v>
      </c>
      <c r="C29" s="26">
        <v>201701</v>
      </c>
      <c r="D29" s="110" t="s">
        <v>6434</v>
      </c>
      <c r="E29" s="26" t="s">
        <v>65</v>
      </c>
      <c r="F29" s="26" t="s">
        <v>124</v>
      </c>
      <c r="G29" s="15">
        <v>176147.62</v>
      </c>
      <c r="H29" s="119"/>
      <c r="N29" s="106" t="s">
        <v>6612</v>
      </c>
    </row>
    <row r="30" spans="1:14" x14ac:dyDescent="0.3">
      <c r="A30" s="102">
        <v>553006800503</v>
      </c>
      <c r="B30" s="26">
        <v>910</v>
      </c>
      <c r="C30" s="26">
        <v>201701</v>
      </c>
      <c r="D30" s="110" t="s">
        <v>6434</v>
      </c>
      <c r="E30" s="26" t="s">
        <v>65</v>
      </c>
      <c r="F30" s="26" t="s">
        <v>124</v>
      </c>
      <c r="G30" s="15">
        <v>167992.86</v>
      </c>
      <c r="H30" s="119"/>
    </row>
    <row r="31" spans="1:14" x14ac:dyDescent="0.3">
      <c r="A31" s="102">
        <v>553006800829</v>
      </c>
      <c r="B31" s="26">
        <v>780</v>
      </c>
      <c r="C31" s="26">
        <v>200212</v>
      </c>
      <c r="D31" s="110" t="s">
        <v>6434</v>
      </c>
      <c r="E31" s="26" t="s">
        <v>65</v>
      </c>
      <c r="F31" s="26" t="s">
        <v>124</v>
      </c>
      <c r="G31" s="16">
        <v>5151</v>
      </c>
      <c r="H31" s="119"/>
    </row>
    <row r="32" spans="1:14" x14ac:dyDescent="0.3">
      <c r="A32" s="102">
        <v>553006800829</v>
      </c>
      <c r="B32" s="26">
        <v>910</v>
      </c>
      <c r="C32" s="26">
        <v>200205</v>
      </c>
      <c r="D32" s="110" t="s">
        <v>6434</v>
      </c>
      <c r="E32" s="26" t="s">
        <v>65</v>
      </c>
      <c r="F32" s="26" t="s">
        <v>124</v>
      </c>
      <c r="G32" s="16">
        <v>47785</v>
      </c>
      <c r="H32" s="119"/>
    </row>
    <row r="33" spans="1:14" x14ac:dyDescent="0.3">
      <c r="A33" s="102">
        <v>553006808295</v>
      </c>
      <c r="B33" s="26">
        <v>910</v>
      </c>
      <c r="C33" s="26">
        <v>198002</v>
      </c>
      <c r="D33" s="110" t="s">
        <v>6434</v>
      </c>
      <c r="E33" s="26" t="s">
        <v>65</v>
      </c>
      <c r="F33" s="26" t="s">
        <v>124</v>
      </c>
      <c r="G33" s="71">
        <v>15116</v>
      </c>
      <c r="H33" s="119"/>
      <c r="N33" s="94"/>
    </row>
    <row r="34" spans="1:14" x14ac:dyDescent="0.3">
      <c r="F34" s="83" t="s">
        <v>6530</v>
      </c>
      <c r="G34" s="22">
        <f>SUM(G23:G33)</f>
        <v>1037859.6</v>
      </c>
      <c r="H34" s="122"/>
    </row>
    <row r="35" spans="1:14" x14ac:dyDescent="0.3">
      <c r="F35" s="17" t="s">
        <v>6513</v>
      </c>
      <c r="G35" s="43">
        <f>L38</f>
        <v>0</v>
      </c>
      <c r="H35" s="119"/>
      <c r="I35" s="8"/>
      <c r="J35" s="8"/>
      <c r="K35" s="8"/>
      <c r="L35" s="8"/>
      <c r="M35" s="22"/>
    </row>
    <row r="36" spans="1:14" x14ac:dyDescent="0.3">
      <c r="F36" s="26" t="s">
        <v>6517</v>
      </c>
      <c r="G36" s="8">
        <f>SUM(I23:I33)</f>
        <v>0</v>
      </c>
      <c r="H36" s="119"/>
      <c r="I36" s="8"/>
      <c r="J36" s="8"/>
      <c r="K36" s="8"/>
      <c r="L36" s="8"/>
      <c r="M36" s="22"/>
    </row>
    <row r="37" spans="1:14" x14ac:dyDescent="0.3">
      <c r="F37" s="17" t="s">
        <v>6528</v>
      </c>
      <c r="G37" s="8"/>
      <c r="H37" s="119"/>
      <c r="I37" s="8"/>
      <c r="J37" s="8"/>
      <c r="K37" s="8"/>
      <c r="L37" s="8"/>
    </row>
    <row r="38" spans="1:14" x14ac:dyDescent="0.3">
      <c r="F38" s="17"/>
      <c r="G38" s="18">
        <f>+G34-G37-G36+G35</f>
        <v>1037859.6</v>
      </c>
      <c r="H38" s="123"/>
      <c r="I38" s="18">
        <f>SUM(I33:I36)</f>
        <v>0</v>
      </c>
      <c r="J38" s="18">
        <f>SUM(J33:J36)</f>
        <v>0</v>
      </c>
      <c r="K38" s="18"/>
      <c r="L38" s="18">
        <f>SUM(L23:L36)</f>
        <v>0</v>
      </c>
      <c r="M38" s="21">
        <f>+G38/G40</f>
        <v>0.63659381974785012</v>
      </c>
    </row>
    <row r="40" spans="1:14" ht="15" thickBot="1" x14ac:dyDescent="0.35">
      <c r="G40" s="39">
        <f>+G20+G38</f>
        <v>1630332.51</v>
      </c>
      <c r="H40" s="124"/>
      <c r="I40" s="39">
        <f>+I20+I38</f>
        <v>0</v>
      </c>
      <c r="J40" s="39">
        <f>+J20+J38</f>
        <v>352.53</v>
      </c>
      <c r="K40" s="39"/>
      <c r="L40" s="39">
        <f>+L20+L38</f>
        <v>0</v>
      </c>
    </row>
    <row r="41" spans="1:14" ht="15" thickTop="1" x14ac:dyDescent="0.3">
      <c r="G41" s="11"/>
      <c r="H41" s="125"/>
      <c r="I41" s="11"/>
      <c r="J41" s="11"/>
      <c r="K41" s="11"/>
      <c r="L41" s="11"/>
    </row>
    <row r="42" spans="1:14" x14ac:dyDescent="0.3">
      <c r="A42" s="109" t="s">
        <v>6853</v>
      </c>
    </row>
    <row r="43" spans="1:14" x14ac:dyDescent="0.3">
      <c r="A43" s="106"/>
    </row>
    <row r="44" spans="1:14" x14ac:dyDescent="0.3">
      <c r="A44" s="45"/>
    </row>
  </sheetData>
  <printOptions horizontalCentered="1"/>
  <pageMargins left="0.70866141732283505" right="0.70866141732283505" top="0.74803149606299202" bottom="0.74803149606299202" header="0.31496062992126" footer="0.31496062992126"/>
  <pageSetup scale="67" orientation="landscape" r:id="rId1"/>
  <headerFooter>
    <oddFooter>&amp;L&amp;Z&amp;F\&amp;A</oddFooter>
  </headerFooter>
  <rowBreaks count="1" manualBreakCount="1">
    <brk id="22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R74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" customWidth="1"/>
    <col min="2" max="2" width="7.109375" customWidth="1"/>
    <col min="3" max="4" width="9.5546875" customWidth="1"/>
    <col min="5" max="5" width="6.88671875" customWidth="1"/>
    <col min="6" max="6" width="7.6640625" customWidth="1"/>
    <col min="7" max="7" width="15" customWidth="1"/>
    <col min="8" max="8" width="3.6640625" style="121" customWidth="1"/>
    <col min="9" max="9" width="9.6640625" bestFit="1" customWidth="1"/>
    <col min="10" max="10" width="9" bestFit="1" customWidth="1"/>
    <col min="11" max="11" width="3.5546875" customWidth="1"/>
    <col min="12" max="12" width="11.109375" bestFit="1" customWidth="1"/>
    <col min="13" max="13" width="11.6640625" customWidth="1"/>
    <col min="14" max="14" width="7.109375" style="94" customWidth="1"/>
    <col min="15" max="15" width="13.109375" customWidth="1"/>
    <col min="16" max="16" width="20.6640625" bestFit="1" customWidth="1"/>
    <col min="17" max="17" width="11.5546875" customWidth="1"/>
    <col min="18" max="18" width="10.88671875" customWidth="1"/>
  </cols>
  <sheetData>
    <row r="1" spans="1:16" ht="15.6" x14ac:dyDescent="0.3">
      <c r="A1" s="27" t="s">
        <v>6854</v>
      </c>
      <c r="E1" s="28"/>
      <c r="F1" t="s">
        <v>6507</v>
      </c>
      <c r="I1" s="25"/>
      <c r="J1" s="25"/>
      <c r="K1" s="25"/>
      <c r="L1" s="25"/>
    </row>
    <row r="2" spans="1:16" ht="15.6" x14ac:dyDescent="0.3">
      <c r="A2" s="27" t="s">
        <v>6508</v>
      </c>
      <c r="E2" s="29"/>
      <c r="F2" t="s">
        <v>6509</v>
      </c>
      <c r="I2" s="25"/>
      <c r="J2" s="25"/>
      <c r="K2" s="25"/>
      <c r="L2" s="25"/>
    </row>
    <row r="3" spans="1:16" x14ac:dyDescent="0.3">
      <c r="E3" s="31"/>
      <c r="F3" t="s">
        <v>6510</v>
      </c>
      <c r="I3" s="25"/>
      <c r="J3" s="25"/>
      <c r="K3" s="25"/>
      <c r="L3" s="25"/>
      <c r="N3"/>
    </row>
    <row r="4" spans="1:16" x14ac:dyDescent="0.3">
      <c r="E4" s="46"/>
      <c r="F4" t="s">
        <v>6511</v>
      </c>
      <c r="I4" s="25"/>
      <c r="J4" s="25"/>
      <c r="K4" s="25"/>
      <c r="L4" s="25"/>
      <c r="N4"/>
    </row>
    <row r="5" spans="1:16" x14ac:dyDescent="0.3">
      <c r="E5" s="167"/>
      <c r="F5" t="s">
        <v>6512</v>
      </c>
      <c r="I5" s="25"/>
      <c r="J5" s="25"/>
      <c r="K5" s="25"/>
      <c r="L5" s="25"/>
      <c r="N5"/>
    </row>
    <row r="6" spans="1:16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2" t="s">
        <v>6516</v>
      </c>
      <c r="H6" s="127"/>
      <c r="I6" t="s">
        <v>6517</v>
      </c>
      <c r="J6" s="42" t="s">
        <v>6428</v>
      </c>
      <c r="K6" s="42"/>
      <c r="L6" s="14" t="s">
        <v>6513</v>
      </c>
      <c r="M6" s="25" t="s">
        <v>6518</v>
      </c>
      <c r="N6"/>
    </row>
    <row r="7" spans="1:16" x14ac:dyDescent="0.3">
      <c r="A7" s="102">
        <v>453006900001</v>
      </c>
      <c r="B7" s="26">
        <v>910</v>
      </c>
      <c r="C7" s="26">
        <v>200205</v>
      </c>
      <c r="D7" s="110" t="s">
        <v>6434</v>
      </c>
      <c r="E7" s="26" t="s">
        <v>66</v>
      </c>
      <c r="F7" s="26">
        <v>20310</v>
      </c>
      <c r="G7" s="8">
        <v>314216.17</v>
      </c>
      <c r="H7" s="122"/>
      <c r="J7" s="42"/>
      <c r="K7" s="42"/>
      <c r="L7" s="14"/>
      <c r="M7" s="12">
        <f>+G7/(G7+G29)</f>
        <v>0.62338272795344951</v>
      </c>
    </row>
    <row r="8" spans="1:16" x14ac:dyDescent="0.3">
      <c r="A8" s="102">
        <v>453006900002</v>
      </c>
      <c r="B8" s="26">
        <v>910</v>
      </c>
      <c r="C8" s="26">
        <v>200205</v>
      </c>
      <c r="D8" s="110" t="s">
        <v>6434</v>
      </c>
      <c r="E8" s="26" t="s">
        <v>66</v>
      </c>
      <c r="F8" s="26">
        <v>20310</v>
      </c>
      <c r="G8" s="8">
        <v>404321.97</v>
      </c>
      <c r="H8" s="122"/>
      <c r="J8" s="42"/>
      <c r="K8" s="42"/>
      <c r="L8" s="14"/>
      <c r="M8" s="12">
        <f t="shared" ref="M8:M13" si="0">+G8/(G8+G30)</f>
        <v>0.62338225253620538</v>
      </c>
    </row>
    <row r="9" spans="1:16" x14ac:dyDescent="0.3">
      <c r="A9" s="102">
        <v>453006900003</v>
      </c>
      <c r="B9" s="26">
        <v>910</v>
      </c>
      <c r="C9" s="26">
        <v>200205</v>
      </c>
      <c r="D9" s="110" t="s">
        <v>6434</v>
      </c>
      <c r="E9" s="26" t="s">
        <v>66</v>
      </c>
      <c r="F9" s="26">
        <v>20310</v>
      </c>
      <c r="G9" s="8">
        <v>225971.39</v>
      </c>
      <c r="H9" s="122"/>
      <c r="J9" s="42"/>
      <c r="K9" s="42"/>
      <c r="L9" s="14"/>
      <c r="M9" s="12">
        <f t="shared" si="0"/>
        <v>0.62338243845615626</v>
      </c>
    </row>
    <row r="10" spans="1:16" x14ac:dyDescent="0.3">
      <c r="A10" s="102">
        <v>453006900004</v>
      </c>
      <c r="B10" s="26">
        <v>910</v>
      </c>
      <c r="C10" s="26">
        <v>200205</v>
      </c>
      <c r="D10" s="110" t="s">
        <v>6434</v>
      </c>
      <c r="E10" s="26" t="s">
        <v>66</v>
      </c>
      <c r="F10" s="26">
        <v>20310</v>
      </c>
      <c r="G10" s="8">
        <v>193225.15</v>
      </c>
      <c r="H10" s="122"/>
      <c r="J10" s="42"/>
      <c r="K10" s="42"/>
      <c r="L10" s="14"/>
      <c r="M10" s="12">
        <f t="shared" si="0"/>
        <v>0.62338103739105755</v>
      </c>
    </row>
    <row r="11" spans="1:16" x14ac:dyDescent="0.3">
      <c r="A11" s="102">
        <v>453006900006</v>
      </c>
      <c r="B11" s="26">
        <v>910</v>
      </c>
      <c r="C11" s="26">
        <v>198502</v>
      </c>
      <c r="D11" s="110" t="s">
        <v>6434</v>
      </c>
      <c r="E11" s="26" t="s">
        <v>66</v>
      </c>
      <c r="F11" s="26">
        <v>20310</v>
      </c>
      <c r="G11" s="8">
        <v>47370.99</v>
      </c>
      <c r="H11" s="122"/>
      <c r="J11" s="42"/>
      <c r="K11" s="42"/>
      <c r="L11" s="14"/>
      <c r="M11" s="12">
        <f t="shared" si="0"/>
        <v>0.62337640291302965</v>
      </c>
    </row>
    <row r="12" spans="1:16" x14ac:dyDescent="0.3">
      <c r="A12" s="102">
        <v>453006900127</v>
      </c>
      <c r="B12" s="26">
        <v>910</v>
      </c>
      <c r="C12" s="26">
        <v>200205</v>
      </c>
      <c r="D12" s="110" t="s">
        <v>6434</v>
      </c>
      <c r="E12" s="26" t="s">
        <v>66</v>
      </c>
      <c r="F12" s="26">
        <v>20310</v>
      </c>
      <c r="G12" s="8">
        <v>61266.080000000002</v>
      </c>
      <c r="H12" s="122"/>
      <c r="J12" s="42"/>
      <c r="K12" s="42"/>
      <c r="L12" s="14"/>
      <c r="M12" s="12">
        <f t="shared" si="0"/>
        <v>0.62338247994914131</v>
      </c>
    </row>
    <row r="13" spans="1:16" x14ac:dyDescent="0.3">
      <c r="A13" s="102">
        <v>453006900226</v>
      </c>
      <c r="B13" s="26">
        <v>910</v>
      </c>
      <c r="C13" s="26">
        <v>200205</v>
      </c>
      <c r="D13" s="110" t="s">
        <v>6434</v>
      </c>
      <c r="E13" s="26" t="s">
        <v>66</v>
      </c>
      <c r="F13" s="26">
        <v>20310</v>
      </c>
      <c r="G13" s="8">
        <v>150715.79</v>
      </c>
      <c r="H13" s="122"/>
      <c r="J13" s="42"/>
      <c r="K13" s="42"/>
      <c r="L13" s="14"/>
      <c r="M13" s="12">
        <f t="shared" si="0"/>
        <v>0.62338295705614399</v>
      </c>
    </row>
    <row r="14" spans="1:16" x14ac:dyDescent="0.3">
      <c r="A14" s="102">
        <v>453006900313</v>
      </c>
      <c r="B14" s="26">
        <v>910</v>
      </c>
      <c r="C14" s="26">
        <v>201007</v>
      </c>
      <c r="D14" s="110" t="s">
        <v>6434</v>
      </c>
      <c r="E14" s="26" t="s">
        <v>66</v>
      </c>
      <c r="F14" s="26">
        <v>20310</v>
      </c>
      <c r="G14" s="8">
        <v>14107.81</v>
      </c>
      <c r="H14" s="122"/>
      <c r="J14" s="42"/>
      <c r="K14" s="42"/>
      <c r="L14" s="14"/>
      <c r="M14" s="12">
        <f>+G14/(G14+G42)</f>
        <v>0.54410016699641717</v>
      </c>
    </row>
    <row r="15" spans="1:16" x14ac:dyDescent="0.3">
      <c r="A15" s="102">
        <v>453006900326</v>
      </c>
      <c r="B15" s="26">
        <v>780</v>
      </c>
      <c r="C15" s="26">
        <v>200212</v>
      </c>
      <c r="D15" s="110" t="s">
        <v>6434</v>
      </c>
      <c r="E15" s="26" t="s">
        <v>66</v>
      </c>
      <c r="F15" s="26">
        <v>20310</v>
      </c>
      <c r="G15" s="8">
        <v>8537.56</v>
      </c>
      <c r="H15" s="122"/>
      <c r="J15" s="42"/>
      <c r="K15" s="42"/>
      <c r="L15" s="14"/>
      <c r="M15" s="12">
        <f t="shared" ref="M15:M17" si="1">+G15/(G15+G43)</f>
        <v>0.62338159228246237</v>
      </c>
    </row>
    <row r="16" spans="1:16" x14ac:dyDescent="0.3">
      <c r="A16" s="102">
        <v>453006900326</v>
      </c>
      <c r="B16" s="26">
        <v>910</v>
      </c>
      <c r="C16" s="26">
        <v>200205</v>
      </c>
      <c r="D16" s="110" t="s">
        <v>6434</v>
      </c>
      <c r="E16" s="26" t="s">
        <v>66</v>
      </c>
      <c r="F16" s="26">
        <v>20310</v>
      </c>
      <c r="G16" s="8">
        <v>32578.03</v>
      </c>
      <c r="H16" s="122"/>
      <c r="J16" s="42"/>
      <c r="K16" s="42"/>
      <c r="L16" s="14"/>
      <c r="M16" s="12">
        <f t="shared" si="1"/>
        <v>0.62338330077498993</v>
      </c>
      <c r="N16" s="96"/>
      <c r="O16" s="2"/>
      <c r="P16" s="3"/>
    </row>
    <row r="17" spans="1:14" x14ac:dyDescent="0.3">
      <c r="A17" s="102">
        <v>453006900327</v>
      </c>
      <c r="B17" s="26">
        <v>910</v>
      </c>
      <c r="C17" s="26">
        <v>201007</v>
      </c>
      <c r="D17" s="110" t="s">
        <v>6434</v>
      </c>
      <c r="E17" s="26" t="s">
        <v>66</v>
      </c>
      <c r="F17" s="26">
        <v>20310</v>
      </c>
      <c r="G17" s="8">
        <v>14107.82</v>
      </c>
      <c r="H17" s="122"/>
      <c r="J17" s="42"/>
      <c r="K17" s="42"/>
      <c r="L17" s="14"/>
      <c r="M17" s="12">
        <f t="shared" si="1"/>
        <v>0.5440999231354563</v>
      </c>
    </row>
    <row r="18" spans="1:14" x14ac:dyDescent="0.3">
      <c r="A18" s="102">
        <v>453006900349</v>
      </c>
      <c r="B18" s="26">
        <v>910</v>
      </c>
      <c r="C18" s="26">
        <v>201207</v>
      </c>
      <c r="D18" s="110" t="s">
        <v>6434</v>
      </c>
      <c r="E18" s="26" t="s">
        <v>66</v>
      </c>
      <c r="F18" s="26">
        <v>20310</v>
      </c>
      <c r="G18" s="8">
        <v>2387.3200000000002</v>
      </c>
      <c r="H18" s="122"/>
      <c r="J18" s="42"/>
      <c r="K18" s="42"/>
      <c r="L18" s="14"/>
      <c r="M18" s="12">
        <f>+G18/(G18+G46)</f>
        <v>0.5440999168119609</v>
      </c>
    </row>
    <row r="19" spans="1:14" x14ac:dyDescent="0.3">
      <c r="A19" s="102">
        <v>453006900726</v>
      </c>
      <c r="B19" s="26">
        <v>910</v>
      </c>
      <c r="C19" s="26">
        <v>200205</v>
      </c>
      <c r="D19" s="110" t="s">
        <v>6434</v>
      </c>
      <c r="E19" s="26" t="s">
        <v>66</v>
      </c>
      <c r="F19" s="26">
        <v>20310</v>
      </c>
      <c r="G19" s="8">
        <v>31724.78</v>
      </c>
      <c r="H19" s="122"/>
      <c r="J19" s="42"/>
      <c r="K19" s="42"/>
      <c r="L19" s="14"/>
      <c r="M19" s="12">
        <f>+G19/(G19+G53)</f>
        <v>0.62337729197131642</v>
      </c>
    </row>
    <row r="20" spans="1:14" x14ac:dyDescent="0.3">
      <c r="A20" s="102">
        <v>453006901276</v>
      </c>
      <c r="B20" s="26">
        <v>910</v>
      </c>
      <c r="C20" s="26">
        <v>198502</v>
      </c>
      <c r="D20" s="110" t="s">
        <v>6434</v>
      </c>
      <c r="E20" s="26" t="s">
        <v>66</v>
      </c>
      <c r="F20" s="26">
        <v>20310</v>
      </c>
      <c r="G20" s="8">
        <v>51940.24</v>
      </c>
      <c r="H20" s="122"/>
      <c r="J20" s="42"/>
      <c r="K20" s="42"/>
      <c r="L20" s="14"/>
      <c r="M20" s="12">
        <f t="shared" ref="M20:M22" si="2">+G20/(G20+G54)</f>
        <v>0.6233808255953176</v>
      </c>
    </row>
    <row r="21" spans="1:14" x14ac:dyDescent="0.3">
      <c r="A21" s="102">
        <v>453006902266</v>
      </c>
      <c r="B21" s="26">
        <v>910</v>
      </c>
      <c r="C21" s="26">
        <v>198502</v>
      </c>
      <c r="D21" s="110" t="s">
        <v>6434</v>
      </c>
      <c r="E21" s="26" t="s">
        <v>66</v>
      </c>
      <c r="F21" s="26">
        <v>20310</v>
      </c>
      <c r="G21" s="8">
        <v>47492.7</v>
      </c>
      <c r="H21" s="122"/>
      <c r="J21" s="42"/>
      <c r="K21" s="42"/>
      <c r="L21" s="14"/>
      <c r="M21" s="12">
        <f t="shared" si="2"/>
        <v>0.62338076568174861</v>
      </c>
    </row>
    <row r="22" spans="1:14" x14ac:dyDescent="0.3">
      <c r="A22" s="102">
        <v>453006903266</v>
      </c>
      <c r="B22" s="26">
        <v>910</v>
      </c>
      <c r="C22" s="26">
        <v>198502</v>
      </c>
      <c r="D22" s="110" t="s">
        <v>6434</v>
      </c>
      <c r="E22" s="26" t="s">
        <v>66</v>
      </c>
      <c r="F22" s="26">
        <v>20310</v>
      </c>
      <c r="G22" s="146">
        <v>53850.39</v>
      </c>
      <c r="H22" s="122"/>
      <c r="J22" s="42"/>
      <c r="K22" s="42"/>
      <c r="L22" s="14"/>
      <c r="M22" s="12">
        <f t="shared" si="2"/>
        <v>0.62338102983652488</v>
      </c>
    </row>
    <row r="23" spans="1:14" x14ac:dyDescent="0.3">
      <c r="F23" s="17" t="s">
        <v>6527</v>
      </c>
      <c r="G23" s="25">
        <f>SUM(G7:G22)</f>
        <v>1653814.1900000002</v>
      </c>
      <c r="H23" s="127"/>
      <c r="I23" s="25"/>
      <c r="J23" s="25"/>
      <c r="K23" s="25"/>
      <c r="L23" s="25"/>
      <c r="M23" s="12"/>
    </row>
    <row r="24" spans="1:14" x14ac:dyDescent="0.3">
      <c r="F24" s="17" t="s">
        <v>6513</v>
      </c>
      <c r="G24" s="43">
        <f>+L27</f>
        <v>0</v>
      </c>
      <c r="H24" s="119"/>
      <c r="M24" s="12"/>
      <c r="N24"/>
    </row>
    <row r="25" spans="1:14" x14ac:dyDescent="0.3">
      <c r="F25" s="17" t="s">
        <v>6803</v>
      </c>
      <c r="G25" s="35">
        <f>I27</f>
        <v>0</v>
      </c>
      <c r="H25" s="119"/>
      <c r="M25" s="12"/>
    </row>
    <row r="26" spans="1:14" x14ac:dyDescent="0.3">
      <c r="F26" s="17" t="s">
        <v>6528</v>
      </c>
      <c r="G26" s="33"/>
      <c r="H26" s="128"/>
      <c r="M26" s="12"/>
    </row>
    <row r="27" spans="1:14" x14ac:dyDescent="0.3">
      <c r="A27" s="23"/>
      <c r="G27" s="41">
        <f>G23+G24-G25-G26</f>
        <v>1653814.1900000002</v>
      </c>
      <c r="H27" s="129"/>
      <c r="I27" s="18">
        <f>SUM(I7:I22)</f>
        <v>0</v>
      </c>
      <c r="J27" s="18">
        <f>SUM(J7:J22)</f>
        <v>0</v>
      </c>
      <c r="K27" s="18"/>
      <c r="L27" s="86">
        <f>SUM(L7:L22)</f>
        <v>0</v>
      </c>
      <c r="M27" s="21">
        <f>+G27/G63</f>
        <v>0.43568485405603363</v>
      </c>
    </row>
    <row r="28" spans="1:14" x14ac:dyDescent="0.3">
      <c r="A28" s="23"/>
      <c r="G28" s="22"/>
      <c r="H28" s="122"/>
      <c r="M28" s="13"/>
    </row>
    <row r="29" spans="1:14" x14ac:dyDescent="0.3">
      <c r="A29" s="102">
        <v>553006900001</v>
      </c>
      <c r="B29" s="26">
        <v>910</v>
      </c>
      <c r="C29" s="26">
        <v>200205</v>
      </c>
      <c r="D29" s="110" t="s">
        <v>6434</v>
      </c>
      <c r="E29" s="26" t="s">
        <v>66</v>
      </c>
      <c r="F29" s="26" t="s">
        <v>124</v>
      </c>
      <c r="G29" s="16">
        <v>189834</v>
      </c>
      <c r="H29" s="119"/>
      <c r="M29" s="13"/>
    </row>
    <row r="30" spans="1:14" x14ac:dyDescent="0.3">
      <c r="A30" s="102">
        <v>553006900002</v>
      </c>
      <c r="B30" s="26">
        <v>910</v>
      </c>
      <c r="C30" s="26">
        <v>200205</v>
      </c>
      <c r="D30" s="110" t="s">
        <v>6434</v>
      </c>
      <c r="E30" s="26" t="s">
        <v>66</v>
      </c>
      <c r="F30" s="26" t="s">
        <v>124</v>
      </c>
      <c r="G30" s="16">
        <v>244272</v>
      </c>
      <c r="H30" s="119"/>
      <c r="M30" s="13"/>
    </row>
    <row r="31" spans="1:14" x14ac:dyDescent="0.3">
      <c r="A31" s="102">
        <v>553006900003</v>
      </c>
      <c r="B31" s="26">
        <v>910</v>
      </c>
      <c r="C31" s="26">
        <v>200205</v>
      </c>
      <c r="D31" s="110" t="s">
        <v>6434</v>
      </c>
      <c r="E31" s="26" t="s">
        <v>66</v>
      </c>
      <c r="F31" s="26" t="s">
        <v>124</v>
      </c>
      <c r="G31" s="16">
        <v>136521</v>
      </c>
      <c r="H31" s="119"/>
      <c r="M31" s="13"/>
    </row>
    <row r="32" spans="1:14" x14ac:dyDescent="0.3">
      <c r="A32" s="102">
        <v>553006900004</v>
      </c>
      <c r="B32" s="26">
        <v>910</v>
      </c>
      <c r="C32" s="26">
        <v>200205</v>
      </c>
      <c r="D32" s="110" t="s">
        <v>6434</v>
      </c>
      <c r="E32" s="26" t="s">
        <v>66</v>
      </c>
      <c r="F32" s="26" t="s">
        <v>124</v>
      </c>
      <c r="G32" s="16">
        <v>116738</v>
      </c>
      <c r="H32" s="119"/>
      <c r="M32" s="13"/>
    </row>
    <row r="33" spans="1:18" x14ac:dyDescent="0.3">
      <c r="A33" s="102">
        <v>553006900006</v>
      </c>
      <c r="B33" s="26">
        <v>910</v>
      </c>
      <c r="C33" s="26">
        <v>198502</v>
      </c>
      <c r="D33" s="110" t="s">
        <v>6434</v>
      </c>
      <c r="E33" s="26" t="s">
        <v>66</v>
      </c>
      <c r="F33" s="26" t="s">
        <v>124</v>
      </c>
      <c r="G33" s="16">
        <v>28620</v>
      </c>
      <c r="H33" s="119"/>
      <c r="M33" s="13"/>
    </row>
    <row r="34" spans="1:18" x14ac:dyDescent="0.3">
      <c r="A34" s="102">
        <v>553006900127</v>
      </c>
      <c r="B34" s="26">
        <v>910</v>
      </c>
      <c r="C34" s="26">
        <v>200205</v>
      </c>
      <c r="D34" s="110" t="s">
        <v>6434</v>
      </c>
      <c r="E34" s="26" t="s">
        <v>66</v>
      </c>
      <c r="F34" s="26" t="s">
        <v>124</v>
      </c>
      <c r="G34" s="16">
        <v>37014</v>
      </c>
      <c r="H34" s="119"/>
      <c r="M34" s="13"/>
    </row>
    <row r="35" spans="1:18" x14ac:dyDescent="0.3">
      <c r="A35" s="102">
        <v>553006900226</v>
      </c>
      <c r="B35" s="26">
        <v>910</v>
      </c>
      <c r="C35" s="26">
        <v>200205</v>
      </c>
      <c r="D35" s="110" t="s">
        <v>6434</v>
      </c>
      <c r="E35" s="26" t="s">
        <v>66</v>
      </c>
      <c r="F35" s="26" t="s">
        <v>124</v>
      </c>
      <c r="G35" s="16">
        <v>91055</v>
      </c>
      <c r="H35" s="119"/>
      <c r="M35" s="13"/>
      <c r="P35" s="8"/>
      <c r="Q35" s="22"/>
    </row>
    <row r="36" spans="1:18" x14ac:dyDescent="0.3">
      <c r="A36" s="102">
        <v>553006900302</v>
      </c>
      <c r="B36" s="26">
        <v>910</v>
      </c>
      <c r="C36" s="26">
        <v>200909</v>
      </c>
      <c r="D36" s="110" t="s">
        <v>6434</v>
      </c>
      <c r="E36" s="26" t="s">
        <v>66</v>
      </c>
      <c r="F36" s="26" t="s">
        <v>124</v>
      </c>
      <c r="G36" s="15">
        <v>142664.21</v>
      </c>
      <c r="H36" s="119"/>
      <c r="M36" s="13"/>
    </row>
    <row r="37" spans="1:18" x14ac:dyDescent="0.3">
      <c r="A37" s="102">
        <v>553006900303</v>
      </c>
      <c r="B37" s="26">
        <v>910</v>
      </c>
      <c r="C37" s="26">
        <v>200909</v>
      </c>
      <c r="D37" s="110" t="s">
        <v>6434</v>
      </c>
      <c r="E37" s="26" t="s">
        <v>66</v>
      </c>
      <c r="F37" s="26" t="s">
        <v>124</v>
      </c>
      <c r="G37" s="15">
        <v>62041.04</v>
      </c>
      <c r="H37" s="119"/>
      <c r="M37" s="13"/>
    </row>
    <row r="38" spans="1:18" x14ac:dyDescent="0.3">
      <c r="A38" s="102">
        <v>553006900304</v>
      </c>
      <c r="B38" s="26">
        <v>910</v>
      </c>
      <c r="C38" s="26">
        <v>200909</v>
      </c>
      <c r="D38" s="110" t="s">
        <v>6434</v>
      </c>
      <c r="E38" s="26" t="s">
        <v>66</v>
      </c>
      <c r="F38" s="26" t="s">
        <v>124</v>
      </c>
      <c r="G38" s="15">
        <v>26684.66</v>
      </c>
      <c r="H38" s="119"/>
      <c r="M38" s="13"/>
      <c r="N38" s="106"/>
    </row>
    <row r="39" spans="1:18" x14ac:dyDescent="0.3">
      <c r="A39" s="102">
        <v>553006900305</v>
      </c>
      <c r="B39" s="26">
        <v>910</v>
      </c>
      <c r="C39" s="26">
        <v>200909</v>
      </c>
      <c r="D39" s="110" t="s">
        <v>6434</v>
      </c>
      <c r="E39" s="26" t="s">
        <v>66</v>
      </c>
      <c r="F39" s="26" t="s">
        <v>124</v>
      </c>
      <c r="G39" s="15">
        <v>21275.9</v>
      </c>
      <c r="H39" s="119"/>
      <c r="M39" s="13"/>
    </row>
    <row r="40" spans="1:18" x14ac:dyDescent="0.3">
      <c r="A40" s="102">
        <v>553006900306</v>
      </c>
      <c r="B40" s="26">
        <v>910</v>
      </c>
      <c r="C40" s="26">
        <v>200909</v>
      </c>
      <c r="D40" s="110" t="s">
        <v>6434</v>
      </c>
      <c r="E40" s="26" t="s">
        <v>66</v>
      </c>
      <c r="F40" s="26" t="s">
        <v>124</v>
      </c>
      <c r="G40" s="15">
        <v>48803.65</v>
      </c>
      <c r="H40" s="119"/>
      <c r="M40" s="13"/>
      <c r="P40" s="2"/>
      <c r="Q40" s="2"/>
      <c r="R40" s="4"/>
    </row>
    <row r="41" spans="1:18" x14ac:dyDescent="0.3">
      <c r="A41" s="102">
        <v>553006900307</v>
      </c>
      <c r="B41" s="26">
        <v>910</v>
      </c>
      <c r="C41" s="26">
        <v>200909</v>
      </c>
      <c r="D41" s="110" t="s">
        <v>6434</v>
      </c>
      <c r="E41" s="26" t="s">
        <v>66</v>
      </c>
      <c r="F41" s="26" t="s">
        <v>124</v>
      </c>
      <c r="G41" s="15">
        <v>78028.37</v>
      </c>
      <c r="H41" s="119"/>
      <c r="M41" s="13"/>
    </row>
    <row r="42" spans="1:18" x14ac:dyDescent="0.3">
      <c r="A42" s="102">
        <v>553006900313</v>
      </c>
      <c r="B42" s="26">
        <v>910</v>
      </c>
      <c r="C42" s="26">
        <v>201007</v>
      </c>
      <c r="D42" s="110" t="s">
        <v>6434</v>
      </c>
      <c r="E42" s="26" t="s">
        <v>66</v>
      </c>
      <c r="F42" s="26" t="s">
        <v>124</v>
      </c>
      <c r="G42" s="16">
        <v>11820.89</v>
      </c>
      <c r="H42" s="119"/>
      <c r="M42" s="13"/>
    </row>
    <row r="43" spans="1:18" x14ac:dyDescent="0.3">
      <c r="A43" s="102">
        <v>553006900326</v>
      </c>
      <c r="B43" s="26">
        <v>780</v>
      </c>
      <c r="C43" s="26">
        <v>200212</v>
      </c>
      <c r="D43" s="110" t="s">
        <v>6434</v>
      </c>
      <c r="E43" s="26" t="s">
        <v>66</v>
      </c>
      <c r="F43" s="26" t="s">
        <v>124</v>
      </c>
      <c r="G43" s="16">
        <v>5158</v>
      </c>
      <c r="H43" s="119"/>
      <c r="M43" s="13"/>
    </row>
    <row r="44" spans="1:18" x14ac:dyDescent="0.3">
      <c r="A44" s="102">
        <v>553006900326</v>
      </c>
      <c r="B44" s="26">
        <v>910</v>
      </c>
      <c r="C44" s="26">
        <v>200205</v>
      </c>
      <c r="D44" s="110" t="s">
        <v>6434</v>
      </c>
      <c r="E44" s="26" t="s">
        <v>66</v>
      </c>
      <c r="F44" s="26" t="s">
        <v>124</v>
      </c>
      <c r="G44" s="16">
        <v>19682</v>
      </c>
      <c r="H44" s="119"/>
      <c r="M44" s="13"/>
    </row>
    <row r="45" spans="1:18" x14ac:dyDescent="0.3">
      <c r="A45" s="102">
        <v>553006900327</v>
      </c>
      <c r="B45" s="26">
        <v>910</v>
      </c>
      <c r="C45" s="26">
        <v>201007</v>
      </c>
      <c r="D45" s="110" t="s">
        <v>6434</v>
      </c>
      <c r="E45" s="26" t="s">
        <v>66</v>
      </c>
      <c r="F45" s="26" t="s">
        <v>124</v>
      </c>
      <c r="G45" s="16">
        <v>11820.91</v>
      </c>
      <c r="H45" s="119"/>
      <c r="M45" s="13"/>
    </row>
    <row r="46" spans="1:18" x14ac:dyDescent="0.3">
      <c r="A46" s="102">
        <v>553006900349</v>
      </c>
      <c r="B46" s="26">
        <v>910</v>
      </c>
      <c r="C46" s="26">
        <v>201207</v>
      </c>
      <c r="D46" s="110" t="s">
        <v>6434</v>
      </c>
      <c r="E46" s="26" t="s">
        <v>66</v>
      </c>
      <c r="F46" s="26" t="s">
        <v>124</v>
      </c>
      <c r="G46" s="16">
        <v>2000.33</v>
      </c>
      <c r="H46" s="119"/>
      <c r="M46" s="13"/>
    </row>
    <row r="47" spans="1:18" x14ac:dyDescent="0.3">
      <c r="A47" s="102">
        <v>553006900494</v>
      </c>
      <c r="B47" s="26">
        <v>910</v>
      </c>
      <c r="C47" s="26">
        <v>201701</v>
      </c>
      <c r="D47" s="110" t="s">
        <v>6434</v>
      </c>
      <c r="E47" s="26" t="s">
        <v>66</v>
      </c>
      <c r="F47" s="26" t="s">
        <v>124</v>
      </c>
      <c r="G47" s="15">
        <v>124711.94</v>
      </c>
      <c r="H47" s="119"/>
      <c r="M47" s="13"/>
    </row>
    <row r="48" spans="1:18" x14ac:dyDescent="0.3">
      <c r="A48" s="102">
        <v>553006900495</v>
      </c>
      <c r="B48" s="26">
        <v>910</v>
      </c>
      <c r="C48" s="26">
        <v>201701</v>
      </c>
      <c r="D48" s="110" t="s">
        <v>6434</v>
      </c>
      <c r="E48" s="26" t="s">
        <v>66</v>
      </c>
      <c r="F48" s="26" t="s">
        <v>124</v>
      </c>
      <c r="G48" s="15">
        <v>124711.94</v>
      </c>
      <c r="H48" s="119"/>
      <c r="M48" s="13"/>
    </row>
    <row r="49" spans="1:14" x14ac:dyDescent="0.3">
      <c r="A49" s="102">
        <v>553006900496</v>
      </c>
      <c r="B49" s="26">
        <v>910</v>
      </c>
      <c r="C49" s="26">
        <v>201701</v>
      </c>
      <c r="D49" s="110" t="s">
        <v>6434</v>
      </c>
      <c r="E49" s="26" t="s">
        <v>66</v>
      </c>
      <c r="F49" s="26" t="s">
        <v>124</v>
      </c>
      <c r="G49" s="15">
        <v>124711.94</v>
      </c>
      <c r="H49" s="119"/>
      <c r="M49" s="13"/>
      <c r="N49"/>
    </row>
    <row r="50" spans="1:14" x14ac:dyDescent="0.3">
      <c r="A50" s="102">
        <v>553006900497</v>
      </c>
      <c r="B50" s="26">
        <v>910</v>
      </c>
      <c r="C50" s="26">
        <v>201701</v>
      </c>
      <c r="D50" s="110" t="s">
        <v>6434</v>
      </c>
      <c r="E50" s="26" t="s">
        <v>66</v>
      </c>
      <c r="F50" s="26" t="s">
        <v>124</v>
      </c>
      <c r="G50" s="15">
        <v>124711.94</v>
      </c>
      <c r="H50" s="119"/>
      <c r="M50" s="13"/>
    </row>
    <row r="51" spans="1:14" x14ac:dyDescent="0.3">
      <c r="A51" s="102">
        <v>553006900498</v>
      </c>
      <c r="B51" s="26">
        <v>910</v>
      </c>
      <c r="C51" s="26">
        <v>201701</v>
      </c>
      <c r="D51" s="110" t="s">
        <v>6434</v>
      </c>
      <c r="E51" s="26" t="s">
        <v>66</v>
      </c>
      <c r="F51" s="26" t="s">
        <v>124</v>
      </c>
      <c r="G51" s="15">
        <v>124711.94</v>
      </c>
      <c r="H51" s="119"/>
      <c r="M51" s="13"/>
      <c r="N51"/>
    </row>
    <row r="52" spans="1:14" x14ac:dyDescent="0.3">
      <c r="A52" s="102">
        <v>553006900499</v>
      </c>
      <c r="B52" s="26">
        <v>910</v>
      </c>
      <c r="C52" s="26">
        <v>201701</v>
      </c>
      <c r="D52" s="110" t="s">
        <v>6434</v>
      </c>
      <c r="E52" s="26" t="s">
        <v>66</v>
      </c>
      <c r="F52" s="26" t="s">
        <v>124</v>
      </c>
      <c r="G52" s="15">
        <v>132713.68</v>
      </c>
      <c r="H52" s="119"/>
      <c r="M52" s="13"/>
      <c r="N52" s="106" t="s">
        <v>6612</v>
      </c>
    </row>
    <row r="53" spans="1:14" x14ac:dyDescent="0.3">
      <c r="A53" s="102">
        <v>553006900726</v>
      </c>
      <c r="B53" s="26">
        <v>910</v>
      </c>
      <c r="C53" s="26">
        <v>200205</v>
      </c>
      <c r="D53" s="110" t="s">
        <v>6434</v>
      </c>
      <c r="E53" s="26" t="s">
        <v>66</v>
      </c>
      <c r="F53" s="26" t="s">
        <v>124</v>
      </c>
      <c r="G53" s="16">
        <v>19167</v>
      </c>
      <c r="H53" s="119"/>
      <c r="M53" s="13"/>
    </row>
    <row r="54" spans="1:14" x14ac:dyDescent="0.3">
      <c r="A54" s="102">
        <v>553006901276</v>
      </c>
      <c r="B54" s="26">
        <v>910</v>
      </c>
      <c r="C54" s="26">
        <v>198502</v>
      </c>
      <c r="D54" s="110" t="s">
        <v>6434</v>
      </c>
      <c r="E54" s="26" t="s">
        <v>66</v>
      </c>
      <c r="F54" s="26" t="s">
        <v>124</v>
      </c>
      <c r="G54" s="16">
        <v>31380</v>
      </c>
      <c r="H54" s="119"/>
      <c r="M54" s="13"/>
    </row>
    <row r="55" spans="1:14" x14ac:dyDescent="0.3">
      <c r="A55" s="102">
        <v>553006902266</v>
      </c>
      <c r="B55" s="26">
        <v>910</v>
      </c>
      <c r="C55" s="26">
        <v>198502</v>
      </c>
      <c r="D55" s="110" t="s">
        <v>6434</v>
      </c>
      <c r="E55" s="26" t="s">
        <v>66</v>
      </c>
      <c r="F55" s="26" t="s">
        <v>124</v>
      </c>
      <c r="G55" s="16">
        <v>28693</v>
      </c>
      <c r="H55" s="119"/>
      <c r="M55" s="13"/>
    </row>
    <row r="56" spans="1:14" x14ac:dyDescent="0.3">
      <c r="A56" s="102">
        <v>553006903266</v>
      </c>
      <c r="B56" s="26">
        <v>910</v>
      </c>
      <c r="C56" s="26">
        <v>198502</v>
      </c>
      <c r="D56" s="110" t="s">
        <v>6434</v>
      </c>
      <c r="E56" s="26" t="s">
        <v>66</v>
      </c>
      <c r="F56" s="26" t="s">
        <v>124</v>
      </c>
      <c r="G56" s="71">
        <v>32534</v>
      </c>
      <c r="H56" s="119"/>
      <c r="M56" s="13"/>
    </row>
    <row r="57" spans="1:14" x14ac:dyDescent="0.3">
      <c r="F57" s="17" t="s">
        <v>6530</v>
      </c>
      <c r="G57" s="33">
        <f>SUM(G29:G56)</f>
        <v>2142081.3399999989</v>
      </c>
      <c r="H57" s="127"/>
      <c r="I57" s="33"/>
      <c r="J57" s="33"/>
      <c r="K57" s="33"/>
      <c r="L57" s="9"/>
      <c r="M57" s="12"/>
      <c r="N57" s="97"/>
    </row>
    <row r="58" spans="1:14" x14ac:dyDescent="0.3">
      <c r="F58" s="17" t="s">
        <v>6513</v>
      </c>
      <c r="G58" s="43">
        <f>+L61</f>
        <v>0</v>
      </c>
      <c r="H58" s="119"/>
      <c r="M58" s="12"/>
    </row>
    <row r="59" spans="1:14" x14ac:dyDescent="0.3">
      <c r="F59" s="17" t="s">
        <v>6803</v>
      </c>
      <c r="G59" s="35">
        <f>I61</f>
        <v>0</v>
      </c>
      <c r="H59" s="119"/>
      <c r="I59" s="33"/>
      <c r="J59" s="33"/>
      <c r="K59" s="33"/>
      <c r="L59" s="33"/>
      <c r="M59" s="12"/>
    </row>
    <row r="60" spans="1:14" x14ac:dyDescent="0.3">
      <c r="F60" s="17" t="s">
        <v>6528</v>
      </c>
      <c r="G60" s="33"/>
      <c r="H60" s="128"/>
      <c r="I60" s="33"/>
      <c r="J60" s="33"/>
      <c r="K60" s="33"/>
      <c r="L60" s="33"/>
      <c r="M60" s="12"/>
    </row>
    <row r="61" spans="1:14" x14ac:dyDescent="0.3">
      <c r="G61" s="40">
        <f>G57+G58-G59-G60</f>
        <v>2142081.3399999989</v>
      </c>
      <c r="H61" s="131"/>
      <c r="I61" s="18">
        <f>SUM(I29:I56)</f>
        <v>0</v>
      </c>
      <c r="J61" s="18">
        <f>SUM(J29:J56)</f>
        <v>0</v>
      </c>
      <c r="K61" s="18"/>
      <c r="L61" s="86">
        <f>SUM(L29:L56)</f>
        <v>0</v>
      </c>
      <c r="M61" s="21">
        <f>+G61/G63</f>
        <v>0.56431514594396626</v>
      </c>
    </row>
    <row r="63" spans="1:14" ht="15" thickBot="1" x14ac:dyDescent="0.35">
      <c r="G63" s="39">
        <f>+G27+G61</f>
        <v>3795895.5299999993</v>
      </c>
      <c r="H63" s="124"/>
      <c r="I63" s="39">
        <f>+I61+I27</f>
        <v>0</v>
      </c>
      <c r="J63" s="39">
        <f>+J61+J27</f>
        <v>0</v>
      </c>
      <c r="K63" s="39"/>
      <c r="L63" s="39">
        <f>+L61+L27</f>
        <v>0</v>
      </c>
    </row>
    <row r="64" spans="1:14" ht="15" thickTop="1" x14ac:dyDescent="0.3">
      <c r="A64" s="106"/>
    </row>
    <row r="65" spans="1:1" x14ac:dyDescent="0.3">
      <c r="A65" s="109" t="s">
        <v>6853</v>
      </c>
    </row>
    <row r="67" spans="1:1" x14ac:dyDescent="0.3">
      <c r="A67" s="106"/>
    </row>
    <row r="68" spans="1:1" x14ac:dyDescent="0.3">
      <c r="A68" s="106"/>
    </row>
    <row r="69" spans="1:1" x14ac:dyDescent="0.3">
      <c r="A69" s="11"/>
    </row>
    <row r="74" spans="1:1" x14ac:dyDescent="0.3">
      <c r="A74" s="23"/>
    </row>
  </sheetData>
  <printOptions horizontalCentered="1"/>
  <pageMargins left="0.70866141732283505" right="0.70866141732283505" top="0.74803149606299202" bottom="0.74803149606299202" header="0.31496062992126" footer="0.31496062992126"/>
  <pageSetup scale="96" fitToHeight="0" orientation="landscape" r:id="rId1"/>
  <headerFooter>
    <oddFooter>&amp;L&amp;9&amp;Z&amp;F\&amp;A</oddFooter>
  </headerFooter>
  <rowBreaks count="1" manualBreakCount="1">
    <brk id="2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R45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" customWidth="1"/>
    <col min="2" max="2" width="7.109375" customWidth="1"/>
    <col min="3" max="4" width="9.5546875" customWidth="1"/>
    <col min="5" max="5" width="6.88671875" customWidth="1"/>
    <col min="6" max="6" width="10.109375" customWidth="1"/>
    <col min="7" max="7" width="15" customWidth="1"/>
    <col min="8" max="8" width="4.33203125" style="121" customWidth="1"/>
    <col min="9" max="9" width="9.6640625" bestFit="1" customWidth="1"/>
    <col min="10" max="10" width="9" bestFit="1" customWidth="1"/>
    <col min="11" max="11" width="3.33203125" customWidth="1"/>
    <col min="12" max="12" width="15.33203125" bestFit="1" customWidth="1"/>
    <col min="13" max="13" width="16.6640625" bestFit="1" customWidth="1"/>
    <col min="14" max="14" width="7.6640625" style="94" customWidth="1"/>
    <col min="15" max="15" width="14.6640625" customWidth="1"/>
    <col min="16" max="16" width="15.44140625" customWidth="1"/>
    <col min="17" max="17" width="13.6640625" bestFit="1" customWidth="1"/>
    <col min="18" max="18" width="14.5546875" bestFit="1" customWidth="1"/>
    <col min="20" max="20" width="8.5546875" customWidth="1"/>
  </cols>
  <sheetData>
    <row r="1" spans="1:16" ht="15.6" x14ac:dyDescent="0.3">
      <c r="A1" s="27" t="s">
        <v>6854</v>
      </c>
      <c r="E1" s="28"/>
      <c r="F1" t="s">
        <v>6507</v>
      </c>
      <c r="I1" s="25"/>
      <c r="J1" s="25"/>
      <c r="K1" s="25"/>
      <c r="L1" s="25"/>
    </row>
    <row r="2" spans="1:16" ht="15.6" x14ac:dyDescent="0.3">
      <c r="A2" s="27" t="s">
        <v>6577</v>
      </c>
      <c r="E2" s="29"/>
      <c r="F2" t="s">
        <v>6509</v>
      </c>
      <c r="I2" s="25"/>
      <c r="J2" s="25"/>
      <c r="K2" s="25"/>
      <c r="L2" s="25"/>
    </row>
    <row r="3" spans="1:16" x14ac:dyDescent="0.3">
      <c r="E3" s="31"/>
      <c r="F3" t="s">
        <v>6510</v>
      </c>
      <c r="I3" s="25"/>
      <c r="J3" s="25"/>
      <c r="K3" s="25"/>
      <c r="L3" s="25"/>
    </row>
    <row r="4" spans="1:16" x14ac:dyDescent="0.3">
      <c r="E4" s="46"/>
      <c r="F4" t="s">
        <v>6511</v>
      </c>
      <c r="I4" s="25"/>
      <c r="J4" s="25"/>
      <c r="K4" s="25"/>
      <c r="L4" s="25"/>
    </row>
    <row r="5" spans="1:16" x14ac:dyDescent="0.3">
      <c r="E5" s="167"/>
      <c r="F5" t="s">
        <v>6512</v>
      </c>
      <c r="I5" s="25"/>
      <c r="J5" s="25"/>
      <c r="K5" s="25"/>
      <c r="L5" s="25"/>
    </row>
    <row r="6" spans="1:16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2" t="s">
        <v>6516</v>
      </c>
      <c r="H6" s="127"/>
      <c r="I6" t="s">
        <v>6517</v>
      </c>
      <c r="J6" s="42" t="s">
        <v>6428</v>
      </c>
      <c r="K6" s="42"/>
      <c r="L6" s="14" t="s">
        <v>6513</v>
      </c>
      <c r="M6" s="25" t="s">
        <v>6518</v>
      </c>
    </row>
    <row r="7" spans="1:16" x14ac:dyDescent="0.3">
      <c r="A7" s="102">
        <v>455006900400</v>
      </c>
      <c r="B7" s="26">
        <v>1999</v>
      </c>
      <c r="C7" s="26">
        <v>199908</v>
      </c>
      <c r="D7" s="110" t="s">
        <v>6434</v>
      </c>
      <c r="E7" s="26" t="s">
        <v>66</v>
      </c>
      <c r="F7" s="26">
        <v>20310</v>
      </c>
      <c r="G7" s="8">
        <v>38323.800000000003</v>
      </c>
      <c r="H7" s="119"/>
      <c r="J7" s="42"/>
      <c r="K7" s="42"/>
      <c r="L7" s="14"/>
      <c r="M7" s="12">
        <f>+G7/(G7+G22)</f>
        <v>0.62337624313166706</v>
      </c>
    </row>
    <row r="8" spans="1:16" x14ac:dyDescent="0.3">
      <c r="A8" s="102">
        <v>455006900800</v>
      </c>
      <c r="B8" s="26">
        <v>1999</v>
      </c>
      <c r="C8" s="26">
        <v>199908</v>
      </c>
      <c r="D8" s="110" t="s">
        <v>6434</v>
      </c>
      <c r="E8" s="26" t="s">
        <v>66</v>
      </c>
      <c r="F8" s="26">
        <v>20310</v>
      </c>
      <c r="G8" s="8">
        <v>92367.2</v>
      </c>
      <c r="H8" s="119"/>
      <c r="J8" s="42"/>
      <c r="K8" s="42"/>
      <c r="L8" s="14"/>
      <c r="M8" s="12">
        <f>+G8/(G8+G23)</f>
        <v>0.62338160182275626</v>
      </c>
    </row>
    <row r="9" spans="1:16" x14ac:dyDescent="0.3">
      <c r="A9" s="102">
        <v>455006901000</v>
      </c>
      <c r="B9" s="26">
        <v>1999</v>
      </c>
      <c r="C9" s="26">
        <v>199908</v>
      </c>
      <c r="D9" s="110" t="s">
        <v>6434</v>
      </c>
      <c r="E9" s="26" t="s">
        <v>66</v>
      </c>
      <c r="F9" s="26">
        <v>20310</v>
      </c>
      <c r="G9" s="8">
        <v>69201.2</v>
      </c>
      <c r="H9" s="119"/>
      <c r="J9" s="42"/>
      <c r="K9" s="42"/>
      <c r="L9" s="14"/>
      <c r="M9" s="12">
        <f>+G9/(G9+G24)</f>
        <v>0.62338256648998458</v>
      </c>
    </row>
    <row r="10" spans="1:16" x14ac:dyDescent="0.3">
      <c r="A10" s="102">
        <v>455006901200</v>
      </c>
      <c r="B10" s="26">
        <v>1999</v>
      </c>
      <c r="C10" s="26">
        <v>199908</v>
      </c>
      <c r="D10" s="110" t="s">
        <v>6434</v>
      </c>
      <c r="E10" s="26" t="s">
        <v>66</v>
      </c>
      <c r="F10" s="26">
        <v>20310</v>
      </c>
      <c r="G10" s="8">
        <v>20005.57</v>
      </c>
      <c r="H10" s="119"/>
      <c r="J10" s="42"/>
      <c r="K10" s="42"/>
      <c r="L10" s="14"/>
      <c r="M10" s="12">
        <f>+G10/(G10+G25)</f>
        <v>0.62339019250226768</v>
      </c>
    </row>
    <row r="11" spans="1:16" x14ac:dyDescent="0.3">
      <c r="A11" s="102">
        <v>455006901600</v>
      </c>
      <c r="B11" s="26">
        <v>1999</v>
      </c>
      <c r="C11" s="26">
        <v>199908</v>
      </c>
      <c r="D11" s="110" t="s">
        <v>6434</v>
      </c>
      <c r="E11" s="26" t="s">
        <v>66</v>
      </c>
      <c r="F11" s="26">
        <v>20310</v>
      </c>
      <c r="G11" s="8">
        <v>2357142.29</v>
      </c>
      <c r="H11" s="119"/>
      <c r="J11" s="42"/>
      <c r="K11" s="42"/>
      <c r="L11" s="14"/>
      <c r="M11" s="12">
        <f>+G11/(G11+G27)</f>
        <v>0.62338233091549555</v>
      </c>
    </row>
    <row r="12" spans="1:16" x14ac:dyDescent="0.3">
      <c r="A12" s="102">
        <v>455006920038</v>
      </c>
      <c r="B12" s="26">
        <v>1999</v>
      </c>
      <c r="C12" s="26">
        <v>199908</v>
      </c>
      <c r="D12" s="110" t="s">
        <v>6434</v>
      </c>
      <c r="E12" s="26" t="s">
        <v>66</v>
      </c>
      <c r="F12" s="26">
        <v>20310</v>
      </c>
      <c r="G12" s="8">
        <v>14196.82</v>
      </c>
      <c r="H12" s="119"/>
      <c r="J12" s="42"/>
      <c r="K12" s="42"/>
      <c r="L12" s="14"/>
      <c r="M12" s="12">
        <f>+G12/(G12+G28)</f>
        <v>0.62338334104686877</v>
      </c>
    </row>
    <row r="13" spans="1:16" x14ac:dyDescent="0.3">
      <c r="A13" s="102">
        <v>455006920039</v>
      </c>
      <c r="B13" s="26">
        <v>1999</v>
      </c>
      <c r="C13" s="26">
        <v>199908</v>
      </c>
      <c r="D13" s="110" t="s">
        <v>6434</v>
      </c>
      <c r="E13" s="26" t="s">
        <v>66</v>
      </c>
      <c r="F13" s="26">
        <v>20310</v>
      </c>
      <c r="G13" s="8">
        <v>14196.99</v>
      </c>
      <c r="H13" s="119"/>
      <c r="J13" s="42"/>
      <c r="K13" s="42"/>
      <c r="L13" s="14"/>
      <c r="M13" s="12">
        <f>+G13/(G13+G29)</f>
        <v>0.62338615236065353</v>
      </c>
    </row>
    <row r="14" spans="1:16" x14ac:dyDescent="0.3">
      <c r="A14" s="102">
        <v>455006930038</v>
      </c>
      <c r="B14" s="26">
        <v>1999</v>
      </c>
      <c r="C14" s="26">
        <v>199908</v>
      </c>
      <c r="D14" s="110" t="s">
        <v>6434</v>
      </c>
      <c r="E14" s="26" t="s">
        <v>66</v>
      </c>
      <c r="F14" s="26">
        <v>20310</v>
      </c>
      <c r="G14" s="8">
        <v>7091.01</v>
      </c>
      <c r="H14" s="119"/>
      <c r="J14" s="42"/>
      <c r="K14" s="42"/>
      <c r="L14" s="14"/>
      <c r="M14" s="12">
        <f>+G14/(G14+G30)</f>
        <v>0.62338494647477238</v>
      </c>
    </row>
    <row r="15" spans="1:16" x14ac:dyDescent="0.3">
      <c r="A15" s="102">
        <v>455006930039</v>
      </c>
      <c r="B15" s="26">
        <v>1999</v>
      </c>
      <c r="C15" s="26">
        <v>199908</v>
      </c>
      <c r="D15" s="110" t="s">
        <v>6434</v>
      </c>
      <c r="E15" s="26" t="s">
        <v>66</v>
      </c>
      <c r="F15" s="26">
        <v>20310</v>
      </c>
      <c r="G15" s="146">
        <v>7091.13</v>
      </c>
      <c r="H15" s="119"/>
      <c r="J15" s="42"/>
      <c r="K15" s="42"/>
      <c r="L15" s="14"/>
      <c r="M15" s="12">
        <f>+G15/(G15+G31)</f>
        <v>0.62338891951124953</v>
      </c>
      <c r="N15" s="96"/>
      <c r="O15" s="2"/>
      <c r="P15" s="3"/>
    </row>
    <row r="16" spans="1:16" x14ac:dyDescent="0.3">
      <c r="F16" s="17" t="s">
        <v>6527</v>
      </c>
      <c r="G16" s="25">
        <f>SUM(G7:G15)</f>
        <v>2619616.0099999998</v>
      </c>
      <c r="H16" s="127"/>
      <c r="I16" s="25"/>
      <c r="J16" s="25"/>
      <c r="K16" s="25"/>
      <c r="L16" s="25"/>
      <c r="M16" s="12"/>
    </row>
    <row r="17" spans="1:17" x14ac:dyDescent="0.3">
      <c r="F17" s="17" t="s">
        <v>6513</v>
      </c>
      <c r="G17" s="43">
        <f>+L20</f>
        <v>0</v>
      </c>
      <c r="H17" s="119"/>
      <c r="M17" s="12"/>
    </row>
    <row r="18" spans="1:17" x14ac:dyDescent="0.3">
      <c r="F18" s="17" t="s">
        <v>6803</v>
      </c>
      <c r="G18" s="35">
        <f>-I20</f>
        <v>0</v>
      </c>
      <c r="H18" s="119"/>
      <c r="M18" s="12"/>
    </row>
    <row r="19" spans="1:17" x14ac:dyDescent="0.3">
      <c r="F19" s="17" t="s">
        <v>6528</v>
      </c>
      <c r="G19" s="33"/>
      <c r="H19" s="128"/>
      <c r="M19" s="12"/>
    </row>
    <row r="20" spans="1:17" x14ac:dyDescent="0.3">
      <c r="A20" s="23"/>
      <c r="G20" s="41">
        <f>SUM(G16:G19)</f>
        <v>2619616.0099999998</v>
      </c>
      <c r="H20" s="129"/>
      <c r="I20" s="18">
        <f>SUM(I7:I15)</f>
        <v>0</v>
      </c>
      <c r="J20" s="18">
        <f>SUM(J7:J15)</f>
        <v>0</v>
      </c>
      <c r="K20" s="18"/>
      <c r="L20" s="86">
        <f>SUM(L7:L15)</f>
        <v>0</v>
      </c>
      <c r="M20" s="21">
        <f>+G20/G38</f>
        <v>0.56114265039176425</v>
      </c>
    </row>
    <row r="21" spans="1:17" x14ac:dyDescent="0.3">
      <c r="A21" s="23"/>
      <c r="G21" s="22"/>
      <c r="H21" s="122"/>
      <c r="M21" s="13"/>
    </row>
    <row r="22" spans="1:17" x14ac:dyDescent="0.3">
      <c r="A22" s="102">
        <v>555006900400</v>
      </c>
      <c r="B22" s="26">
        <v>1999</v>
      </c>
      <c r="C22" s="26">
        <v>199908</v>
      </c>
      <c r="D22" s="110" t="s">
        <v>6434</v>
      </c>
      <c r="E22" s="26" t="s">
        <v>66</v>
      </c>
      <c r="F22" s="26" t="s">
        <v>124</v>
      </c>
      <c r="G22" s="16">
        <v>23154</v>
      </c>
      <c r="H22" s="119"/>
      <c r="M22" s="13"/>
    </row>
    <row r="23" spans="1:17" x14ac:dyDescent="0.3">
      <c r="A23" s="102">
        <v>555006900800</v>
      </c>
      <c r="B23" s="26">
        <v>1999</v>
      </c>
      <c r="C23" s="26">
        <v>199908</v>
      </c>
      <c r="D23" s="110" t="s">
        <v>6434</v>
      </c>
      <c r="E23" s="26" t="s">
        <v>66</v>
      </c>
      <c r="F23" s="26" t="s">
        <v>124</v>
      </c>
      <c r="G23" s="16">
        <v>55804</v>
      </c>
      <c r="H23" s="119"/>
      <c r="M23" s="13"/>
    </row>
    <row r="24" spans="1:17" x14ac:dyDescent="0.3">
      <c r="A24" s="102">
        <v>555006901000</v>
      </c>
      <c r="B24" s="26">
        <v>1999</v>
      </c>
      <c r="C24" s="26">
        <v>199908</v>
      </c>
      <c r="D24" s="110" t="s">
        <v>6434</v>
      </c>
      <c r="E24" s="26" t="s">
        <v>66</v>
      </c>
      <c r="F24" s="26" t="s">
        <v>124</v>
      </c>
      <c r="G24" s="16">
        <v>41808</v>
      </c>
      <c r="H24" s="119"/>
      <c r="M24" s="13"/>
    </row>
    <row r="25" spans="1:17" x14ac:dyDescent="0.3">
      <c r="A25" s="102">
        <v>555006901200</v>
      </c>
      <c r="B25" s="26">
        <v>1999</v>
      </c>
      <c r="C25" s="26">
        <v>199908</v>
      </c>
      <c r="D25" s="110" t="s">
        <v>6434</v>
      </c>
      <c r="E25" s="26" t="s">
        <v>66</v>
      </c>
      <c r="F25" s="26" t="s">
        <v>124</v>
      </c>
      <c r="G25" s="16">
        <v>12086</v>
      </c>
      <c r="H25" s="119"/>
      <c r="M25" s="13"/>
    </row>
    <row r="26" spans="1:17" x14ac:dyDescent="0.3">
      <c r="A26" s="102">
        <v>555006901200</v>
      </c>
      <c r="B26" s="26">
        <v>2017</v>
      </c>
      <c r="C26" s="26">
        <v>201712</v>
      </c>
      <c r="D26" s="110" t="s">
        <v>6434</v>
      </c>
      <c r="E26" s="26" t="s">
        <v>66</v>
      </c>
      <c r="F26" s="26" t="s">
        <v>124</v>
      </c>
      <c r="G26" s="15">
        <v>466098</v>
      </c>
      <c r="H26" s="119"/>
      <c r="M26" s="13"/>
      <c r="N26" s="106" t="s">
        <v>6612</v>
      </c>
    </row>
    <row r="27" spans="1:17" x14ac:dyDescent="0.3">
      <c r="A27" s="102">
        <v>555006901600</v>
      </c>
      <c r="B27" s="26">
        <v>1999</v>
      </c>
      <c r="C27" s="26">
        <v>199908</v>
      </c>
      <c r="D27" s="110" t="s">
        <v>6434</v>
      </c>
      <c r="E27" s="26" t="s">
        <v>66</v>
      </c>
      <c r="F27" s="26" t="s">
        <v>124</v>
      </c>
      <c r="G27" s="16">
        <v>1424072.18</v>
      </c>
      <c r="H27" s="119"/>
      <c r="M27" s="13"/>
    </row>
    <row r="28" spans="1:17" x14ac:dyDescent="0.3">
      <c r="A28" s="102">
        <v>555006920038</v>
      </c>
      <c r="B28" s="26">
        <v>1999</v>
      </c>
      <c r="C28" s="26">
        <v>199908</v>
      </c>
      <c r="D28" s="110" t="s">
        <v>6434</v>
      </c>
      <c r="E28" s="26" t="s">
        <v>66</v>
      </c>
      <c r="F28" s="26" t="s">
        <v>124</v>
      </c>
      <c r="G28" s="16">
        <v>8577</v>
      </c>
      <c r="H28" s="119"/>
      <c r="M28" s="13"/>
      <c r="P28" s="8"/>
      <c r="Q28" s="22"/>
    </row>
    <row r="29" spans="1:17" x14ac:dyDescent="0.3">
      <c r="A29" s="102">
        <v>555006920039</v>
      </c>
      <c r="B29" s="26">
        <v>1999</v>
      </c>
      <c r="C29" s="26">
        <v>199908</v>
      </c>
      <c r="D29" s="110" t="s">
        <v>6434</v>
      </c>
      <c r="E29" s="26" t="s">
        <v>66</v>
      </c>
      <c r="F29" s="26" t="s">
        <v>124</v>
      </c>
      <c r="G29" s="16">
        <v>8577</v>
      </c>
      <c r="H29" s="119"/>
      <c r="M29" s="13"/>
      <c r="P29" s="8"/>
      <c r="Q29" s="22"/>
    </row>
    <row r="30" spans="1:17" x14ac:dyDescent="0.3">
      <c r="A30" s="102">
        <v>555006930038</v>
      </c>
      <c r="B30" s="26">
        <v>1999</v>
      </c>
      <c r="C30" s="26">
        <v>199908</v>
      </c>
      <c r="D30" s="110" t="s">
        <v>6434</v>
      </c>
      <c r="E30" s="26" t="s">
        <v>66</v>
      </c>
      <c r="F30" s="26" t="s">
        <v>124</v>
      </c>
      <c r="G30" s="16">
        <v>4284</v>
      </c>
      <c r="H30" s="119"/>
      <c r="M30" s="13"/>
      <c r="P30" s="8"/>
      <c r="Q30" s="22"/>
    </row>
    <row r="31" spans="1:17" x14ac:dyDescent="0.3">
      <c r="A31" s="102">
        <v>555006930039</v>
      </c>
      <c r="B31" s="26">
        <v>1999</v>
      </c>
      <c r="C31" s="26">
        <v>199908</v>
      </c>
      <c r="D31" s="110" t="s">
        <v>6434</v>
      </c>
      <c r="E31" s="26" t="s">
        <v>66</v>
      </c>
      <c r="F31" s="26" t="s">
        <v>124</v>
      </c>
      <c r="G31" s="71">
        <v>4284</v>
      </c>
      <c r="H31" s="119"/>
      <c r="M31" s="13"/>
      <c r="P31" s="8"/>
      <c r="Q31" s="22"/>
    </row>
    <row r="32" spans="1:17" x14ac:dyDescent="0.3">
      <c r="F32" s="17" t="s">
        <v>6530</v>
      </c>
      <c r="G32" s="33">
        <f>SUM(G22:G31)</f>
        <v>2048744.18</v>
      </c>
      <c r="H32" s="128"/>
      <c r="I32" s="33"/>
      <c r="J32" s="33"/>
      <c r="K32" s="33"/>
      <c r="L32" s="9"/>
      <c r="M32" s="12"/>
      <c r="N32" s="97"/>
    </row>
    <row r="33" spans="1:18" x14ac:dyDescent="0.3">
      <c r="F33" s="17" t="s">
        <v>6513</v>
      </c>
      <c r="G33" s="43">
        <f>+L36</f>
        <v>0</v>
      </c>
      <c r="H33" s="119"/>
      <c r="M33" s="12"/>
    </row>
    <row r="34" spans="1:18" x14ac:dyDescent="0.3">
      <c r="F34" s="17" t="s">
        <v>6803</v>
      </c>
      <c r="G34" s="35">
        <f>-I36</f>
        <v>0</v>
      </c>
      <c r="H34" s="119"/>
      <c r="I34" s="33"/>
      <c r="J34" s="33"/>
      <c r="K34" s="33"/>
      <c r="L34" s="33"/>
      <c r="M34" s="12"/>
    </row>
    <row r="35" spans="1:18" s="94" customFormat="1" x14ac:dyDescent="0.3">
      <c r="A35"/>
      <c r="B35"/>
      <c r="C35"/>
      <c r="D35"/>
      <c r="E35"/>
      <c r="F35" s="17" t="s">
        <v>6528</v>
      </c>
      <c r="G35" s="33"/>
      <c r="H35" s="128"/>
      <c r="I35" s="33"/>
      <c r="J35" s="33"/>
      <c r="K35" s="33"/>
      <c r="L35" s="33"/>
      <c r="M35" s="12"/>
      <c r="O35"/>
      <c r="P35"/>
      <c r="Q35"/>
      <c r="R35"/>
    </row>
    <row r="36" spans="1:18" s="94" customFormat="1" x14ac:dyDescent="0.3">
      <c r="A36"/>
      <c r="B36"/>
      <c r="C36"/>
      <c r="D36"/>
      <c r="E36"/>
      <c r="F36"/>
      <c r="G36" s="40">
        <f>SUM(G32:G35)</f>
        <v>2048744.18</v>
      </c>
      <c r="H36" s="131"/>
      <c r="I36" s="18">
        <f>SUM(I22:I31)</f>
        <v>0</v>
      </c>
      <c r="J36" s="18">
        <f>SUM(J22:J31)</f>
        <v>0</v>
      </c>
      <c r="K36" s="18"/>
      <c r="L36" s="86">
        <f>SUM(L22:L31)</f>
        <v>0</v>
      </c>
      <c r="M36" s="21">
        <f>+G36/G38</f>
        <v>0.4388573496082358</v>
      </c>
      <c r="O36"/>
      <c r="P36"/>
      <c r="Q36"/>
      <c r="R36"/>
    </row>
    <row r="38" spans="1:18" s="94" customFormat="1" ht="15" thickBot="1" x14ac:dyDescent="0.35">
      <c r="A38"/>
      <c r="B38"/>
      <c r="C38"/>
      <c r="D38"/>
      <c r="E38"/>
      <c r="F38"/>
      <c r="G38" s="39">
        <f>+G20+G36</f>
        <v>4668360.1899999995</v>
      </c>
      <c r="H38" s="124"/>
      <c r="I38" s="39">
        <f>+I36+I20</f>
        <v>0</v>
      </c>
      <c r="J38" s="39">
        <f>+J36+J20</f>
        <v>0</v>
      </c>
      <c r="K38" s="39"/>
      <c r="L38" s="39">
        <f>+L36+L20</f>
        <v>0</v>
      </c>
      <c r="M38"/>
      <c r="O38"/>
      <c r="P38"/>
      <c r="Q38"/>
      <c r="R38"/>
    </row>
    <row r="39" spans="1:18" s="94" customFormat="1" ht="15" thickTop="1" x14ac:dyDescent="0.3">
      <c r="A39" s="109"/>
      <c r="B39"/>
      <c r="C39"/>
      <c r="D39"/>
      <c r="E39"/>
      <c r="F39"/>
      <c r="G39"/>
      <c r="H39" s="121"/>
      <c r="I39"/>
      <c r="J39"/>
      <c r="K39"/>
      <c r="L39"/>
      <c r="M39"/>
      <c r="O39"/>
      <c r="P39"/>
      <c r="Q39"/>
      <c r="R39"/>
    </row>
    <row r="40" spans="1:18" s="94" customFormat="1" x14ac:dyDescent="0.3">
      <c r="A40" s="109" t="s">
        <v>6855</v>
      </c>
      <c r="B40"/>
      <c r="C40"/>
      <c r="D40"/>
      <c r="E40"/>
      <c r="F40"/>
      <c r="G40"/>
      <c r="H40" s="121"/>
      <c r="I40"/>
      <c r="J40"/>
      <c r="K40"/>
      <c r="L40"/>
      <c r="M40"/>
      <c r="O40"/>
      <c r="P40"/>
      <c r="Q40"/>
      <c r="R40"/>
    </row>
    <row r="45" spans="1:18" s="94" customFormat="1" x14ac:dyDescent="0.3">
      <c r="A45" s="23"/>
      <c r="B45"/>
      <c r="C45"/>
      <c r="D45"/>
      <c r="E45"/>
      <c r="F45"/>
      <c r="G45"/>
      <c r="H45" s="121"/>
      <c r="I45"/>
      <c r="J45"/>
      <c r="K45"/>
      <c r="L45"/>
      <c r="M45"/>
      <c r="O45"/>
      <c r="P45"/>
      <c r="Q45"/>
      <c r="R45"/>
    </row>
  </sheetData>
  <printOptions horizontalCentered="1"/>
  <pageMargins left="0.70866141732283505" right="0.70866141732283505" top="0.74803149606299202" bottom="0.74803149606299202" header="0.31496062992126" footer="0.31496062992126"/>
  <pageSetup scale="74" orientation="landscape" r:id="rId1"/>
  <headerFooter>
    <oddFooter>&amp;L&amp;9&amp;Z&amp;F\&amp;A</oddFooter>
  </headerFooter>
  <rowBreaks count="1" manualBreakCount="1">
    <brk id="2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25225-959B-4551-88B9-D2B073926576}">
  <dimension ref="A1:V3934"/>
  <sheetViews>
    <sheetView workbookViewId="0">
      <pane ySplit="1" topLeftCell="A2" activePane="bottomLeft" state="frozen"/>
      <selection activeCell="M26" sqref="M26"/>
      <selection pane="bottomLeft" activeCell="Q21" sqref="Q21"/>
    </sheetView>
  </sheetViews>
  <sheetFormatPr defaultColWidth="8.88671875" defaultRowHeight="14.4" x14ac:dyDescent="0.3"/>
  <cols>
    <col min="1" max="1" width="56" bestFit="1" customWidth="1"/>
    <col min="2" max="2" width="11.109375" customWidth="1"/>
    <col min="3" max="3" width="14" bestFit="1" customWidth="1"/>
    <col min="4" max="4" width="7.5546875" style="26" customWidth="1"/>
    <col min="5" max="5" width="9.6640625" customWidth="1"/>
    <col min="6" max="6" width="15.6640625" bestFit="1" customWidth="1"/>
    <col min="7" max="7" width="5" bestFit="1" customWidth="1"/>
    <col min="8" max="8" width="17.6640625" customWidth="1"/>
    <col min="9" max="9" width="9" customWidth="1"/>
    <col min="10" max="10" width="7" customWidth="1"/>
    <col min="11" max="11" width="8.5546875" customWidth="1"/>
    <col min="12" max="12" width="8" customWidth="1"/>
    <col min="13" max="13" width="14.6640625" style="8" customWidth="1"/>
    <col min="14" max="14" width="14.6640625" customWidth="1"/>
    <col min="15" max="15" width="14.109375" customWidth="1"/>
    <col min="16" max="16" width="13.5546875" customWidth="1"/>
    <col min="17" max="19" width="8.88671875" customWidth="1"/>
    <col min="22" max="22" width="13.44140625" style="158" bestFit="1" customWidth="1"/>
  </cols>
  <sheetData>
    <row r="1" spans="1:22" x14ac:dyDescent="0.3">
      <c r="A1" s="82" t="s">
        <v>6415</v>
      </c>
      <c r="B1" s="82" t="s">
        <v>6416</v>
      </c>
      <c r="C1" s="5" t="s">
        <v>6417</v>
      </c>
      <c r="D1" s="135" t="s">
        <v>6418</v>
      </c>
      <c r="E1" s="5" t="s">
        <v>14</v>
      </c>
      <c r="F1" s="82" t="s">
        <v>6419</v>
      </c>
      <c r="G1" s="5" t="s">
        <v>6420</v>
      </c>
      <c r="H1" s="5" t="s">
        <v>6421</v>
      </c>
      <c r="I1" s="5" t="s">
        <v>6422</v>
      </c>
      <c r="J1" s="82" t="s">
        <v>6423</v>
      </c>
      <c r="K1" s="82" t="s">
        <v>6424</v>
      </c>
      <c r="L1" s="82" t="s">
        <v>6425</v>
      </c>
      <c r="M1" s="146" t="s">
        <v>6426</v>
      </c>
      <c r="N1" s="82" t="s">
        <v>6427</v>
      </c>
      <c r="O1" s="7" t="s">
        <v>6428</v>
      </c>
      <c r="P1" s="6" t="s">
        <v>6429</v>
      </c>
      <c r="Q1" s="7" t="s">
        <v>6430</v>
      </c>
      <c r="R1" t="s">
        <v>6431</v>
      </c>
      <c r="S1" t="s">
        <v>6432</v>
      </c>
      <c r="U1" t="s">
        <v>6433</v>
      </c>
    </row>
    <row r="2" spans="1:22" x14ac:dyDescent="0.3">
      <c r="A2" t="s">
        <v>118</v>
      </c>
      <c r="B2" t="s">
        <v>120</v>
      </c>
      <c r="C2" t="str">
        <f>IF(OR(D2="45000",D2="45100",D2="45200",D2="45290",D2="45300",D2="45500",D2="45600",D2="45700",D2="45790",D2="45800"),"REGULATED","UNREGULATED")</f>
        <v>REGULATED</v>
      </c>
      <c r="D2" s="159" t="str">
        <f>LEFT(F2,5)</f>
        <v>45700</v>
      </c>
      <c r="E2" t="str">
        <f>CONCATENATE("X",(RIGHT(D2,4)))</f>
        <v>X5700</v>
      </c>
      <c r="F2" s="23">
        <v>457005500213</v>
      </c>
      <c r="G2">
        <v>615</v>
      </c>
      <c r="H2" t="str">
        <f>CONCATENATE(F2,".",G2)</f>
        <v>457005500213.615</v>
      </c>
      <c r="I2">
        <v>201812</v>
      </c>
      <c r="J2" t="s">
        <v>6434</v>
      </c>
      <c r="K2" t="s">
        <v>47</v>
      </c>
      <c r="L2">
        <v>20310</v>
      </c>
      <c r="M2" s="8">
        <f>VLOOKUP(H2,'export - manipulated'!L2:V3934,11,FALSE)</f>
        <v>-23455.279999999999</v>
      </c>
      <c r="U2" t="e">
        <f>IF(MATCH(V2,$F$2:$F$130000,0),"Yes")</f>
        <v>#N/A</v>
      </c>
      <c r="V2" s="158" t="str">
        <f>CONCATENATE("5",RIGHT(F2,11))</f>
        <v>557005500213</v>
      </c>
    </row>
    <row r="3" spans="1:22" x14ac:dyDescent="0.3">
      <c r="A3" t="s">
        <v>122</v>
      </c>
      <c r="B3" t="s">
        <v>120</v>
      </c>
      <c r="C3" t="str">
        <f>IF(OR(D3="45000",D3="45100",D3="45200",D3="45290",D3="45300",D3="45500",D3="45600",D3="45700",D3="45790",D3="45800"),"REGULATED","UNREGULATED")</f>
        <v>UNREGULATED</v>
      </c>
      <c r="D3" s="159" t="str">
        <f t="shared" ref="D3:D66" si="0">LEFT(F3,5)</f>
        <v>55700</v>
      </c>
      <c r="E3" t="str">
        <f t="shared" ref="E3:E66" si="1">CONCATENATE("X",(RIGHT(D3,4)))</f>
        <v>X5700</v>
      </c>
      <c r="F3" s="23">
        <v>557005500213</v>
      </c>
      <c r="G3">
        <v>615</v>
      </c>
      <c r="H3" t="str">
        <f t="shared" ref="H3:H66" si="2">CONCATENATE(F3,".",G3)</f>
        <v>557005500213.615</v>
      </c>
      <c r="I3">
        <v>201812</v>
      </c>
      <c r="J3" t="s">
        <v>6434</v>
      </c>
      <c r="K3" t="s">
        <v>47</v>
      </c>
      <c r="L3" t="s">
        <v>124</v>
      </c>
      <c r="N3">
        <f>VLOOKUP(H3,'export - manipulated'!L2:V3934,11,FALSE)</f>
        <v>43455.28</v>
      </c>
    </row>
    <row r="4" spans="1:22" x14ac:dyDescent="0.3">
      <c r="A4" t="s">
        <v>125</v>
      </c>
      <c r="B4" t="s">
        <v>127</v>
      </c>
      <c r="C4" t="str">
        <f>IF(OR(D4="45000",D4="45100",D4="45200",D4="45290",D4="45300",D4="45500",D4="45600",D4="45700",D4="45790",D4="45800"),"REGULATED","UNREGULATED")</f>
        <v>REGULATED</v>
      </c>
      <c r="D4" s="159" t="str">
        <f t="shared" si="0"/>
        <v>45200</v>
      </c>
      <c r="E4" t="str">
        <f t="shared" si="1"/>
        <v>X5200</v>
      </c>
      <c r="F4" s="23">
        <v>452008600313</v>
      </c>
      <c r="G4">
        <v>230</v>
      </c>
      <c r="H4" t="str">
        <f t="shared" si="2"/>
        <v>452008600313.230</v>
      </c>
      <c r="I4">
        <v>201803</v>
      </c>
      <c r="J4" t="s">
        <v>6434</v>
      </c>
      <c r="K4" t="s">
        <v>82</v>
      </c>
      <c r="L4">
        <v>20310</v>
      </c>
      <c r="M4" s="8">
        <f>VLOOKUP(H4,'export - manipulated'!L4:V3936,11,FALSE)</f>
        <v>50313.57</v>
      </c>
      <c r="V4" s="158" t="str">
        <f t="shared" ref="V4:V6" si="3">CONCATENATE("5",RIGHT(F4,11))</f>
        <v>552008600313</v>
      </c>
    </row>
    <row r="5" spans="1:22" x14ac:dyDescent="0.3">
      <c r="A5" t="s">
        <v>129</v>
      </c>
      <c r="B5" t="s">
        <v>127</v>
      </c>
      <c r="C5" t="str">
        <f>IF(OR(D5="45000",D5="45100",D5="45200",D5="45290",D5="45300",D5="45500",D5="45600",D5="45700",D5="45790",D5="45800"),"REGULATED","UNREGULATED")</f>
        <v>REGULATED</v>
      </c>
      <c r="D5" s="159" t="str">
        <f t="shared" si="0"/>
        <v>45600</v>
      </c>
      <c r="E5" t="str">
        <f t="shared" si="1"/>
        <v>X5600</v>
      </c>
      <c r="F5" s="23">
        <v>456009400201</v>
      </c>
      <c r="G5">
        <v>615</v>
      </c>
      <c r="H5" t="str">
        <f t="shared" si="2"/>
        <v>456009400201.615</v>
      </c>
      <c r="I5">
        <v>201812</v>
      </c>
      <c r="J5" t="s">
        <v>6434</v>
      </c>
      <c r="K5" t="s">
        <v>108</v>
      </c>
      <c r="L5">
        <v>20310</v>
      </c>
      <c r="M5" s="8">
        <f>VLOOKUP(H5,'export - manipulated'!L5:V3937,11,FALSE)</f>
        <v>66123.12</v>
      </c>
      <c r="V5" s="158" t="str">
        <f t="shared" si="3"/>
        <v>556009400201</v>
      </c>
    </row>
    <row r="6" spans="1:22" x14ac:dyDescent="0.3">
      <c r="A6" t="s">
        <v>133</v>
      </c>
      <c r="B6" t="s">
        <v>127</v>
      </c>
      <c r="C6" t="str">
        <f t="shared" ref="C6:C69" si="4">IF(OR(D6="45000",D6="45100",D6="45200",D6="45290",D6="45300",D6="45500",D6="45600",D6="45700",D6="45790",D6="45800"),"REGULATED","UNREGULATED")</f>
        <v>REGULATED</v>
      </c>
      <c r="D6" s="159" t="str">
        <f t="shared" si="0"/>
        <v>45600</v>
      </c>
      <c r="E6" t="str">
        <f t="shared" si="1"/>
        <v>X5600</v>
      </c>
      <c r="F6" s="23">
        <v>456009600200</v>
      </c>
      <c r="G6">
        <v>615</v>
      </c>
      <c r="H6" t="str">
        <f t="shared" si="2"/>
        <v>456009600200.615</v>
      </c>
      <c r="I6">
        <v>201812</v>
      </c>
      <c r="J6" t="s">
        <v>6434</v>
      </c>
      <c r="K6" t="s">
        <v>110</v>
      </c>
      <c r="L6">
        <v>20310</v>
      </c>
      <c r="M6" s="8">
        <f>VLOOKUP(H6,'export - manipulated'!L6:V3938,11,FALSE)</f>
        <v>66142.67</v>
      </c>
      <c r="V6" s="158" t="str">
        <f t="shared" si="3"/>
        <v>556009600200</v>
      </c>
    </row>
    <row r="7" spans="1:22" x14ac:dyDescent="0.3">
      <c r="A7" t="s">
        <v>133</v>
      </c>
      <c r="B7" t="s">
        <v>127</v>
      </c>
      <c r="C7" t="str">
        <f t="shared" si="4"/>
        <v>UNREGULATED</v>
      </c>
      <c r="D7" s="159" t="str">
        <f t="shared" si="0"/>
        <v>55600</v>
      </c>
      <c r="E7" t="str">
        <f t="shared" si="1"/>
        <v>X5600</v>
      </c>
      <c r="F7" s="23">
        <v>556009600200</v>
      </c>
      <c r="G7">
        <v>615</v>
      </c>
      <c r="H7" t="str">
        <f t="shared" si="2"/>
        <v>556009600200.615</v>
      </c>
      <c r="I7">
        <v>201812</v>
      </c>
      <c r="J7" t="s">
        <v>6434</v>
      </c>
      <c r="K7" t="s">
        <v>110</v>
      </c>
      <c r="L7" t="s">
        <v>124</v>
      </c>
      <c r="N7">
        <f>VLOOKUP(H7,'export - manipulated'!L6:V3938,11,FALSE)</f>
        <v>18890.2</v>
      </c>
    </row>
    <row r="8" spans="1:22" x14ac:dyDescent="0.3">
      <c r="A8" t="s">
        <v>137</v>
      </c>
      <c r="B8" t="s">
        <v>139</v>
      </c>
      <c r="C8" t="str">
        <f t="shared" si="4"/>
        <v>REGULATED</v>
      </c>
      <c r="D8" s="159" t="str">
        <f t="shared" si="0"/>
        <v>45700</v>
      </c>
      <c r="E8" t="str">
        <f t="shared" si="1"/>
        <v>X5700</v>
      </c>
      <c r="F8" s="23">
        <v>457008800216</v>
      </c>
      <c r="G8">
        <v>615</v>
      </c>
      <c r="H8" t="str">
        <f t="shared" si="2"/>
        <v>457008800216.615</v>
      </c>
      <c r="I8">
        <v>201812</v>
      </c>
      <c r="J8" t="s">
        <v>6434</v>
      </c>
      <c r="K8" t="s">
        <v>84</v>
      </c>
      <c r="L8">
        <v>20310</v>
      </c>
      <c r="M8" s="8">
        <f>VLOOKUP(H8,'export - manipulated'!L8:V3940,11,FALSE)</f>
        <v>59378.76</v>
      </c>
      <c r="V8" s="158" t="str">
        <f>CONCATENATE("5",RIGHT(F8,11))</f>
        <v>557008800216</v>
      </c>
    </row>
    <row r="9" spans="1:22" x14ac:dyDescent="0.3">
      <c r="A9" t="s">
        <v>137</v>
      </c>
      <c r="B9" t="s">
        <v>139</v>
      </c>
      <c r="C9" t="str">
        <f t="shared" si="4"/>
        <v>UNREGULATED</v>
      </c>
      <c r="D9" s="159" t="str">
        <f t="shared" si="0"/>
        <v>55700</v>
      </c>
      <c r="E9" t="str">
        <f t="shared" si="1"/>
        <v>X5700</v>
      </c>
      <c r="F9" s="23">
        <v>557008800216</v>
      </c>
      <c r="G9">
        <v>615</v>
      </c>
      <c r="H9" t="str">
        <f t="shared" si="2"/>
        <v>557008800216.615</v>
      </c>
      <c r="I9">
        <v>201812</v>
      </c>
      <c r="J9" t="s">
        <v>6434</v>
      </c>
      <c r="K9" t="s">
        <v>84</v>
      </c>
      <c r="L9" t="s">
        <v>124</v>
      </c>
      <c r="N9">
        <f>VLOOKUP(H9,'export - manipulated'!L8:V3940,11,FALSE)</f>
        <v>85447.48</v>
      </c>
    </row>
    <row r="10" spans="1:22" x14ac:dyDescent="0.3">
      <c r="A10" t="s">
        <v>142</v>
      </c>
      <c r="B10" t="s">
        <v>127</v>
      </c>
      <c r="C10" t="str">
        <f t="shared" si="4"/>
        <v>REGULATED</v>
      </c>
      <c r="D10" s="159" t="str">
        <f t="shared" si="0"/>
        <v>45200</v>
      </c>
      <c r="E10" t="str">
        <f t="shared" si="1"/>
        <v>X5200</v>
      </c>
      <c r="F10" s="23">
        <v>452009700302</v>
      </c>
      <c r="G10">
        <v>763</v>
      </c>
      <c r="H10" t="str">
        <f t="shared" si="2"/>
        <v>452009700302.763</v>
      </c>
      <c r="I10">
        <v>201701</v>
      </c>
      <c r="J10" t="s">
        <v>6434</v>
      </c>
      <c r="K10" t="s">
        <v>111</v>
      </c>
      <c r="L10">
        <v>20310</v>
      </c>
      <c r="M10" s="8">
        <f>VLOOKUP(H10,'export - manipulated'!L10:V3942,11,FALSE)</f>
        <v>71321</v>
      </c>
      <c r="V10" s="158" t="str">
        <f t="shared" ref="V10:V12" si="5">CONCATENATE("5",RIGHT(F10,11))</f>
        <v>552009700302</v>
      </c>
    </row>
    <row r="11" spans="1:22" x14ac:dyDescent="0.3">
      <c r="A11" t="s">
        <v>145</v>
      </c>
      <c r="B11" t="s">
        <v>127</v>
      </c>
      <c r="C11" t="str">
        <f t="shared" si="4"/>
        <v>REGULATED</v>
      </c>
      <c r="D11" s="159" t="str">
        <f t="shared" si="0"/>
        <v>45200</v>
      </c>
      <c r="E11" t="str">
        <f t="shared" si="1"/>
        <v>X5200</v>
      </c>
      <c r="F11" s="23">
        <v>452009700301</v>
      </c>
      <c r="G11">
        <v>763</v>
      </c>
      <c r="H11" t="str">
        <f t="shared" si="2"/>
        <v>452009700301.763</v>
      </c>
      <c r="I11">
        <v>201701</v>
      </c>
      <c r="J11" t="s">
        <v>6434</v>
      </c>
      <c r="K11" t="s">
        <v>111</v>
      </c>
      <c r="L11">
        <v>20310</v>
      </c>
      <c r="M11" s="8">
        <f>VLOOKUP(H11,'export - manipulated'!L11:V3943,11,FALSE)</f>
        <v>67517.2</v>
      </c>
      <c r="V11" s="158" t="str">
        <f t="shared" si="5"/>
        <v>552009700301</v>
      </c>
    </row>
    <row r="12" spans="1:22" x14ac:dyDescent="0.3">
      <c r="A12" t="s">
        <v>147</v>
      </c>
      <c r="B12" t="s">
        <v>139</v>
      </c>
      <c r="C12" t="str">
        <f t="shared" si="4"/>
        <v>REGULATED</v>
      </c>
      <c r="D12" s="159" t="str">
        <f t="shared" si="0"/>
        <v>45700</v>
      </c>
      <c r="E12" t="str">
        <f t="shared" si="1"/>
        <v>X5700</v>
      </c>
      <c r="F12" s="23">
        <v>457008600176</v>
      </c>
      <c r="G12">
        <v>840</v>
      </c>
      <c r="H12" t="str">
        <f t="shared" si="2"/>
        <v>457008600176.840</v>
      </c>
      <c r="I12">
        <v>201711</v>
      </c>
      <c r="J12" t="s">
        <v>6434</v>
      </c>
      <c r="K12" t="s">
        <v>113</v>
      </c>
      <c r="L12">
        <v>20310</v>
      </c>
      <c r="M12" s="8">
        <f>VLOOKUP(H12,'export - manipulated'!L12:V3944,11,FALSE)</f>
        <v>17326.669999999998</v>
      </c>
      <c r="V12" s="158" t="str">
        <f t="shared" si="5"/>
        <v>557008600176</v>
      </c>
    </row>
    <row r="13" spans="1:22" x14ac:dyDescent="0.3">
      <c r="A13" t="s">
        <v>147</v>
      </c>
      <c r="B13" t="s">
        <v>139</v>
      </c>
      <c r="C13" t="str">
        <f t="shared" si="4"/>
        <v>UNREGULATED</v>
      </c>
      <c r="D13" s="159" t="str">
        <f t="shared" si="0"/>
        <v>55700</v>
      </c>
      <c r="E13" t="str">
        <f t="shared" si="1"/>
        <v>X5700</v>
      </c>
      <c r="F13" s="23">
        <v>557008600176</v>
      </c>
      <c r="G13">
        <v>840</v>
      </c>
      <c r="H13" t="str">
        <f t="shared" si="2"/>
        <v>557008600176.840</v>
      </c>
      <c r="I13">
        <v>201711</v>
      </c>
      <c r="J13" t="s">
        <v>6434</v>
      </c>
      <c r="K13" t="s">
        <v>113</v>
      </c>
      <c r="L13" t="s">
        <v>124</v>
      </c>
      <c r="N13">
        <f>VLOOKUP(H13,'export - manipulated'!L12:V3944,11,FALSE)</f>
        <v>0</v>
      </c>
    </row>
    <row r="14" spans="1:22" x14ac:dyDescent="0.3">
      <c r="A14" t="s">
        <v>151</v>
      </c>
      <c r="B14" t="s">
        <v>139</v>
      </c>
      <c r="C14" t="str">
        <f t="shared" si="4"/>
        <v>REGULATED</v>
      </c>
      <c r="D14" s="159" t="str">
        <f t="shared" si="0"/>
        <v>45700</v>
      </c>
      <c r="E14" t="str">
        <f t="shared" si="1"/>
        <v>X5700</v>
      </c>
      <c r="F14" s="23">
        <v>457008600176</v>
      </c>
      <c r="G14">
        <v>615</v>
      </c>
      <c r="H14" t="str">
        <f t="shared" si="2"/>
        <v>457008600176.615</v>
      </c>
      <c r="I14">
        <v>201711</v>
      </c>
      <c r="J14" t="s">
        <v>6434</v>
      </c>
      <c r="K14" t="s">
        <v>113</v>
      </c>
      <c r="L14">
        <v>20310</v>
      </c>
      <c r="M14" s="8">
        <f>VLOOKUP(H14,'export - manipulated'!L14:V3946,11,FALSE)</f>
        <v>9446054.7400000002</v>
      </c>
      <c r="V14" s="158" t="str">
        <f>CONCATENATE("5",RIGHT(F14,11))</f>
        <v>557008600176</v>
      </c>
    </row>
    <row r="15" spans="1:22" x14ac:dyDescent="0.3">
      <c r="A15" t="s">
        <v>151</v>
      </c>
      <c r="B15" t="s">
        <v>139</v>
      </c>
      <c r="C15" t="str">
        <f t="shared" si="4"/>
        <v>UNREGULATED</v>
      </c>
      <c r="D15" s="159" t="str">
        <f t="shared" si="0"/>
        <v>55700</v>
      </c>
      <c r="E15" t="str">
        <f t="shared" si="1"/>
        <v>X5700</v>
      </c>
      <c r="F15" s="23">
        <v>557008600176</v>
      </c>
      <c r="G15">
        <v>615</v>
      </c>
      <c r="H15" t="str">
        <f t="shared" si="2"/>
        <v>557008600176.615</v>
      </c>
      <c r="I15">
        <v>201711</v>
      </c>
      <c r="J15" t="s">
        <v>6434</v>
      </c>
      <c r="K15" t="s">
        <v>113</v>
      </c>
      <c r="L15" t="s">
        <v>124</v>
      </c>
      <c r="N15">
        <f>VLOOKUP(H15,'export - manipulated'!L14:V3946,11,FALSE)</f>
        <v>189218.21</v>
      </c>
    </row>
    <row r="16" spans="1:22" x14ac:dyDescent="0.3">
      <c r="A16" t="s">
        <v>154</v>
      </c>
      <c r="B16" t="s">
        <v>139</v>
      </c>
      <c r="C16" t="str">
        <f t="shared" si="4"/>
        <v>REGULATED</v>
      </c>
      <c r="D16" s="159" t="str">
        <f t="shared" si="0"/>
        <v>45700</v>
      </c>
      <c r="E16" t="str">
        <f t="shared" si="1"/>
        <v>X5700</v>
      </c>
      <c r="F16" s="23">
        <v>457008600177</v>
      </c>
      <c r="G16">
        <v>615</v>
      </c>
      <c r="H16" t="str">
        <f t="shared" si="2"/>
        <v>457008600177.615</v>
      </c>
      <c r="I16">
        <v>201711</v>
      </c>
      <c r="J16" t="s">
        <v>6434</v>
      </c>
      <c r="K16" t="s">
        <v>113</v>
      </c>
      <c r="L16">
        <v>20310</v>
      </c>
      <c r="M16" s="8">
        <f>VLOOKUP(H16,'export - manipulated'!L16:V3948,11,FALSE)</f>
        <v>1734917.1</v>
      </c>
      <c r="V16" s="158" t="str">
        <f t="shared" ref="V16:V18" si="6">CONCATENATE("5",RIGHT(F16,11))</f>
        <v>557008600177</v>
      </c>
    </row>
    <row r="17" spans="1:22" x14ac:dyDescent="0.3">
      <c r="A17" t="s">
        <v>156</v>
      </c>
      <c r="B17" t="s">
        <v>157</v>
      </c>
      <c r="C17" t="str">
        <f t="shared" si="4"/>
        <v>REGULATED</v>
      </c>
      <c r="D17" s="159" t="str">
        <f t="shared" si="0"/>
        <v>45500</v>
      </c>
      <c r="E17" t="str">
        <f t="shared" si="1"/>
        <v>X5500</v>
      </c>
      <c r="F17" s="23">
        <v>455008460003</v>
      </c>
      <c r="G17">
        <v>2018</v>
      </c>
      <c r="H17" t="str">
        <f t="shared" si="2"/>
        <v>455008460003.2018</v>
      </c>
      <c r="I17">
        <v>201809</v>
      </c>
      <c r="J17" t="s">
        <v>6434</v>
      </c>
      <c r="K17" t="s">
        <v>81</v>
      </c>
      <c r="L17">
        <v>20310</v>
      </c>
      <c r="M17" s="8">
        <f>VLOOKUP(H17,'export - manipulated'!L17:V3949,11,FALSE)</f>
        <v>431954.95</v>
      </c>
      <c r="V17" s="158" t="str">
        <f t="shared" si="6"/>
        <v>555008460003</v>
      </c>
    </row>
    <row r="18" spans="1:22" x14ac:dyDescent="0.3">
      <c r="A18" t="s">
        <v>160</v>
      </c>
      <c r="B18" t="s">
        <v>162</v>
      </c>
      <c r="C18" t="str">
        <f t="shared" si="4"/>
        <v>REGULATED</v>
      </c>
      <c r="D18" s="159" t="str">
        <f t="shared" si="0"/>
        <v>45700</v>
      </c>
      <c r="E18" t="str">
        <f t="shared" si="1"/>
        <v>X5700</v>
      </c>
      <c r="F18" s="23">
        <v>457006300219</v>
      </c>
      <c r="G18">
        <v>615</v>
      </c>
      <c r="H18" t="str">
        <f t="shared" si="2"/>
        <v>457006300219.615</v>
      </c>
      <c r="I18">
        <v>201812</v>
      </c>
      <c r="J18" t="s">
        <v>6434</v>
      </c>
      <c r="K18" t="s">
        <v>54</v>
      </c>
      <c r="L18">
        <v>20310</v>
      </c>
      <c r="M18" s="8">
        <f>VLOOKUP(H18,'export - manipulated'!L18:V3950,11,FALSE)</f>
        <v>66122.880000000005</v>
      </c>
      <c r="V18" s="158" t="str">
        <f t="shared" si="6"/>
        <v>557006300219</v>
      </c>
    </row>
    <row r="19" spans="1:22" x14ac:dyDescent="0.3">
      <c r="A19" t="s">
        <v>160</v>
      </c>
      <c r="B19" t="s">
        <v>162</v>
      </c>
      <c r="C19" t="str">
        <f t="shared" si="4"/>
        <v>UNREGULATED</v>
      </c>
      <c r="D19" s="159" t="str">
        <f t="shared" si="0"/>
        <v>55700</v>
      </c>
      <c r="E19" t="str">
        <f t="shared" si="1"/>
        <v>X5700</v>
      </c>
      <c r="F19" s="23">
        <v>557006300219</v>
      </c>
      <c r="G19">
        <v>615</v>
      </c>
      <c r="H19" t="str">
        <f t="shared" si="2"/>
        <v>557006300219.615</v>
      </c>
      <c r="I19">
        <v>201812</v>
      </c>
      <c r="J19" t="s">
        <v>6434</v>
      </c>
      <c r="K19" t="s">
        <v>54</v>
      </c>
      <c r="L19" t="s">
        <v>124</v>
      </c>
      <c r="N19">
        <f>VLOOKUP(H19,'export - manipulated'!L18:V3950,11,FALSE)</f>
        <v>31225.75</v>
      </c>
    </row>
    <row r="20" spans="1:22" x14ac:dyDescent="0.3">
      <c r="A20" t="s">
        <v>165</v>
      </c>
      <c r="B20" t="s">
        <v>162</v>
      </c>
      <c r="C20" t="str">
        <f t="shared" si="4"/>
        <v>REGULATED</v>
      </c>
      <c r="D20" s="159" t="str">
        <f t="shared" si="0"/>
        <v>45700</v>
      </c>
      <c r="E20" t="str">
        <f t="shared" si="1"/>
        <v>X5700</v>
      </c>
      <c r="F20" s="23">
        <v>457006300175</v>
      </c>
      <c r="G20">
        <v>615</v>
      </c>
      <c r="H20" t="str">
        <f t="shared" si="2"/>
        <v>457006300175.615</v>
      </c>
      <c r="I20">
        <v>201711</v>
      </c>
      <c r="J20" t="s">
        <v>6434</v>
      </c>
      <c r="K20" t="s">
        <v>113</v>
      </c>
      <c r="L20">
        <v>20310</v>
      </c>
      <c r="M20" s="8">
        <f>VLOOKUP(H20,'export - manipulated'!L20:V3952,11,FALSE)</f>
        <v>9557762.0700000003</v>
      </c>
      <c r="V20" s="158" t="str">
        <f>CONCATENATE("5",RIGHT(F20,11))</f>
        <v>557006300175</v>
      </c>
    </row>
    <row r="21" spans="1:22" x14ac:dyDescent="0.3">
      <c r="A21" t="s">
        <v>165</v>
      </c>
      <c r="B21" t="s">
        <v>162</v>
      </c>
      <c r="C21" t="str">
        <f t="shared" si="4"/>
        <v>UNREGULATED</v>
      </c>
      <c r="D21" s="159" t="str">
        <f t="shared" si="0"/>
        <v>55700</v>
      </c>
      <c r="E21" t="str">
        <f t="shared" si="1"/>
        <v>X5700</v>
      </c>
      <c r="F21" s="23">
        <v>557006300175</v>
      </c>
      <c r="G21">
        <v>615</v>
      </c>
      <c r="H21" t="str">
        <f t="shared" si="2"/>
        <v>557006300175.615</v>
      </c>
      <c r="I21">
        <v>201711</v>
      </c>
      <c r="J21" t="s">
        <v>6434</v>
      </c>
      <c r="K21" t="s">
        <v>113</v>
      </c>
      <c r="L21" t="s">
        <v>124</v>
      </c>
      <c r="N21">
        <f>VLOOKUP(H21,'export - manipulated'!L20:V3952,11,FALSE)</f>
        <v>465.23</v>
      </c>
    </row>
    <row r="22" spans="1:22" x14ac:dyDescent="0.3">
      <c r="A22" t="s">
        <v>169</v>
      </c>
      <c r="B22" t="s">
        <v>162</v>
      </c>
      <c r="C22" t="str">
        <f t="shared" si="4"/>
        <v>REGULATED</v>
      </c>
      <c r="D22" s="159" t="str">
        <f t="shared" si="0"/>
        <v>45700</v>
      </c>
      <c r="E22" t="str">
        <f t="shared" si="1"/>
        <v>X5700</v>
      </c>
      <c r="F22" s="23">
        <v>457006300175</v>
      </c>
      <c r="G22">
        <v>840</v>
      </c>
      <c r="H22" t="str">
        <f t="shared" si="2"/>
        <v>457006300175.840</v>
      </c>
      <c r="I22">
        <v>201711</v>
      </c>
      <c r="J22" t="s">
        <v>6434</v>
      </c>
      <c r="K22" t="s">
        <v>113</v>
      </c>
      <c r="L22">
        <v>20310</v>
      </c>
      <c r="M22" s="8">
        <f>VLOOKUP(H22,'export - manipulated'!L22:V3954,11,FALSE)</f>
        <v>14477.32</v>
      </c>
      <c r="V22" s="158" t="str">
        <f>CONCATENATE("5",RIGHT(F22,11))</f>
        <v>557006300175</v>
      </c>
    </row>
    <row r="23" spans="1:22" x14ac:dyDescent="0.3">
      <c r="A23" t="s">
        <v>169</v>
      </c>
      <c r="B23" t="s">
        <v>162</v>
      </c>
      <c r="C23" t="str">
        <f t="shared" si="4"/>
        <v>UNREGULATED</v>
      </c>
      <c r="D23" s="159" t="str">
        <f t="shared" si="0"/>
        <v>55700</v>
      </c>
      <c r="E23" t="str">
        <f t="shared" si="1"/>
        <v>X5700</v>
      </c>
      <c r="F23" s="23">
        <v>557006300175</v>
      </c>
      <c r="G23">
        <v>840</v>
      </c>
      <c r="H23" t="str">
        <f t="shared" si="2"/>
        <v>557006300175.840</v>
      </c>
      <c r="I23">
        <v>201711</v>
      </c>
      <c r="J23" t="s">
        <v>6434</v>
      </c>
      <c r="K23" t="s">
        <v>113</v>
      </c>
      <c r="L23" t="s">
        <v>124</v>
      </c>
      <c r="N23">
        <f>VLOOKUP(H23,'export - manipulated'!L22:V3954,11,FALSE)</f>
        <v>0</v>
      </c>
    </row>
    <row r="24" spans="1:22" x14ac:dyDescent="0.3">
      <c r="A24" t="s">
        <v>172</v>
      </c>
      <c r="B24" t="s">
        <v>162</v>
      </c>
      <c r="C24" t="str">
        <f t="shared" si="4"/>
        <v>REGULATED</v>
      </c>
      <c r="D24" s="159" t="str">
        <f t="shared" si="0"/>
        <v>45500</v>
      </c>
      <c r="E24" t="str">
        <f t="shared" si="1"/>
        <v>X5500</v>
      </c>
      <c r="F24" s="23">
        <v>455006350003</v>
      </c>
      <c r="G24">
        <v>2017</v>
      </c>
      <c r="H24" t="str">
        <f t="shared" si="2"/>
        <v>455006350003.2017</v>
      </c>
      <c r="I24">
        <v>201711</v>
      </c>
      <c r="J24" t="s">
        <v>6434</v>
      </c>
      <c r="K24" t="s">
        <v>113</v>
      </c>
      <c r="L24">
        <v>20310</v>
      </c>
      <c r="M24" s="8">
        <f>VLOOKUP(H24,'export - manipulated'!L24:V3956,11,FALSE)</f>
        <v>533813.48</v>
      </c>
      <c r="V24" s="158" t="str">
        <f>CONCATENATE("5",RIGHT(F24,11))</f>
        <v>555006350003</v>
      </c>
    </row>
    <row r="25" spans="1:22" x14ac:dyDescent="0.3">
      <c r="A25" t="s">
        <v>172</v>
      </c>
      <c r="B25" t="s">
        <v>162</v>
      </c>
      <c r="C25" t="str">
        <f t="shared" si="4"/>
        <v>UNREGULATED</v>
      </c>
      <c r="D25" s="159" t="str">
        <f t="shared" si="0"/>
        <v>55500</v>
      </c>
      <c r="E25" t="str">
        <f t="shared" si="1"/>
        <v>X5500</v>
      </c>
      <c r="F25" s="23">
        <v>555006350003</v>
      </c>
      <c r="G25">
        <v>2017</v>
      </c>
      <c r="H25" t="str">
        <f t="shared" si="2"/>
        <v>555006350003.2017</v>
      </c>
      <c r="I25">
        <v>201711</v>
      </c>
      <c r="J25" t="s">
        <v>6434</v>
      </c>
      <c r="K25" t="s">
        <v>113</v>
      </c>
      <c r="L25" t="s">
        <v>124</v>
      </c>
      <c r="N25">
        <f>VLOOKUP(H25,'export - manipulated'!L24:V3956,11,FALSE)</f>
        <v>0</v>
      </c>
    </row>
    <row r="26" spans="1:22" x14ac:dyDescent="0.3">
      <c r="A26" t="s">
        <v>175</v>
      </c>
      <c r="B26" t="s">
        <v>177</v>
      </c>
      <c r="C26" t="str">
        <f t="shared" si="4"/>
        <v>REGULATED</v>
      </c>
      <c r="D26" s="159" t="str">
        <f t="shared" si="0"/>
        <v>45700</v>
      </c>
      <c r="E26" t="str">
        <f t="shared" si="1"/>
        <v>X5700</v>
      </c>
      <c r="F26" s="23">
        <v>457005200211</v>
      </c>
      <c r="G26">
        <v>615</v>
      </c>
      <c r="H26" t="str">
        <f t="shared" si="2"/>
        <v>457005200211.615</v>
      </c>
      <c r="I26">
        <v>201812</v>
      </c>
      <c r="J26" t="s">
        <v>6434</v>
      </c>
      <c r="K26" t="s">
        <v>21</v>
      </c>
      <c r="L26">
        <v>20310</v>
      </c>
      <c r="M26" s="8">
        <f>VLOOKUP(H26,'export - manipulated'!L26:V3958,11,FALSE)</f>
        <v>52730.720000000001</v>
      </c>
      <c r="V26" s="158" t="str">
        <f t="shared" ref="V26:V27" si="7">CONCATENATE("5",RIGHT(F26,11))</f>
        <v>557005200211</v>
      </c>
    </row>
    <row r="27" spans="1:22" x14ac:dyDescent="0.3">
      <c r="A27" t="s">
        <v>179</v>
      </c>
      <c r="B27" t="s">
        <v>177</v>
      </c>
      <c r="C27" t="str">
        <f t="shared" si="4"/>
        <v>REGULATED</v>
      </c>
      <c r="D27" s="159" t="str">
        <f t="shared" si="0"/>
        <v>45700</v>
      </c>
      <c r="E27" t="str">
        <f t="shared" si="1"/>
        <v>X5700</v>
      </c>
      <c r="F27" s="23">
        <v>457005200217</v>
      </c>
      <c r="G27">
        <v>615</v>
      </c>
      <c r="H27" t="str">
        <f t="shared" si="2"/>
        <v>457005200217.615</v>
      </c>
      <c r="I27">
        <v>201812</v>
      </c>
      <c r="J27" t="s">
        <v>6434</v>
      </c>
      <c r="K27" t="s">
        <v>21</v>
      </c>
      <c r="L27">
        <v>20310</v>
      </c>
      <c r="M27" s="8">
        <f>VLOOKUP(H27,'export - manipulated'!L27:V3959,11,FALSE)</f>
        <v>3958.46</v>
      </c>
      <c r="V27" s="158" t="str">
        <f t="shared" si="7"/>
        <v>557005200217</v>
      </c>
    </row>
    <row r="28" spans="1:22" x14ac:dyDescent="0.3">
      <c r="A28" t="s">
        <v>181</v>
      </c>
      <c r="B28" t="s">
        <v>177</v>
      </c>
      <c r="C28" t="str">
        <f t="shared" si="4"/>
        <v>UNREGULATED</v>
      </c>
      <c r="D28" s="159" t="str">
        <f t="shared" si="0"/>
        <v>55700</v>
      </c>
      <c r="E28" t="str">
        <f t="shared" si="1"/>
        <v>X5700</v>
      </c>
      <c r="F28" s="23">
        <v>557005200217</v>
      </c>
      <c r="G28">
        <v>615</v>
      </c>
      <c r="H28" t="str">
        <f t="shared" si="2"/>
        <v>557005200217.615</v>
      </c>
      <c r="I28">
        <v>201812</v>
      </c>
      <c r="J28" t="s">
        <v>6434</v>
      </c>
      <c r="K28" t="s">
        <v>21</v>
      </c>
      <c r="L28" t="s">
        <v>124</v>
      </c>
      <c r="N28">
        <f>VLOOKUP(H28,'export - manipulated'!L27:V3959,11,FALSE)</f>
        <v>2395.41</v>
      </c>
    </row>
    <row r="29" spans="1:22" x14ac:dyDescent="0.3">
      <c r="A29" t="s">
        <v>183</v>
      </c>
      <c r="B29" t="s">
        <v>177</v>
      </c>
      <c r="C29" t="str">
        <f t="shared" si="4"/>
        <v>UNREGULATED</v>
      </c>
      <c r="D29" s="159" t="str">
        <f t="shared" si="0"/>
        <v>55700</v>
      </c>
      <c r="E29" t="str">
        <f t="shared" si="1"/>
        <v>X5700</v>
      </c>
      <c r="F29" s="23">
        <v>557005200211</v>
      </c>
      <c r="G29">
        <v>615</v>
      </c>
      <c r="H29" t="str">
        <f t="shared" si="2"/>
        <v>557005200211.615</v>
      </c>
      <c r="I29">
        <v>201812</v>
      </c>
      <c r="J29" t="s">
        <v>6434</v>
      </c>
      <c r="K29" t="s">
        <v>21</v>
      </c>
      <c r="L29" t="s">
        <v>124</v>
      </c>
      <c r="N29">
        <f>VLOOKUP(H29,'export - manipulated'!L28:V3960,11,FALSE)</f>
        <v>31909.279999999999</v>
      </c>
    </row>
    <row r="30" spans="1:22" x14ac:dyDescent="0.3">
      <c r="A30" t="s">
        <v>185</v>
      </c>
      <c r="B30" t="s">
        <v>187</v>
      </c>
      <c r="C30" t="str">
        <f t="shared" si="4"/>
        <v>REGULATED</v>
      </c>
      <c r="D30" s="159" t="str">
        <f t="shared" si="0"/>
        <v>45200</v>
      </c>
      <c r="E30" t="str">
        <f t="shared" si="1"/>
        <v>X5200</v>
      </c>
      <c r="F30" s="23">
        <v>452005600314</v>
      </c>
      <c r="G30">
        <v>752</v>
      </c>
      <c r="H30" t="str">
        <f t="shared" si="2"/>
        <v>452005600314.752</v>
      </c>
      <c r="I30">
        <v>201812</v>
      </c>
      <c r="J30" t="s">
        <v>6434</v>
      </c>
      <c r="K30" t="s">
        <v>48</v>
      </c>
      <c r="L30">
        <v>20310</v>
      </c>
      <c r="M30" s="8">
        <f>VLOOKUP(H30,'export - manipulated'!L30:V3962,11,FALSE)</f>
        <v>81767.37</v>
      </c>
      <c r="V30" s="158" t="str">
        <f>CONCATENATE("5",RIGHT(F30,11))</f>
        <v>552005600314</v>
      </c>
    </row>
    <row r="31" spans="1:22" x14ac:dyDescent="0.3">
      <c r="A31" t="s">
        <v>185</v>
      </c>
      <c r="B31" t="s">
        <v>187</v>
      </c>
      <c r="C31" t="str">
        <f t="shared" si="4"/>
        <v>UNREGULATED</v>
      </c>
      <c r="D31" s="159" t="str">
        <f t="shared" si="0"/>
        <v>55200</v>
      </c>
      <c r="E31" t="str">
        <f t="shared" si="1"/>
        <v>X5200</v>
      </c>
      <c r="F31" s="23">
        <v>552005600314</v>
      </c>
      <c r="G31">
        <v>752</v>
      </c>
      <c r="H31" t="str">
        <f t="shared" si="2"/>
        <v>552005600314.752</v>
      </c>
      <c r="I31">
        <v>201812</v>
      </c>
      <c r="J31" t="s">
        <v>6434</v>
      </c>
      <c r="K31" t="s">
        <v>48</v>
      </c>
      <c r="L31" t="s">
        <v>124</v>
      </c>
      <c r="N31">
        <f>VLOOKUP(H31,'export - manipulated'!L30:V3962,11,FALSE)</f>
        <v>49480.42</v>
      </c>
    </row>
    <row r="32" spans="1:22" x14ac:dyDescent="0.3">
      <c r="A32" t="s">
        <v>190</v>
      </c>
      <c r="B32" t="s">
        <v>192</v>
      </c>
      <c r="C32" t="str">
        <f t="shared" si="4"/>
        <v>REGULATED</v>
      </c>
      <c r="D32" s="159" t="str">
        <f t="shared" si="0"/>
        <v>45500</v>
      </c>
      <c r="E32" t="str">
        <f t="shared" si="1"/>
        <v>X5500</v>
      </c>
      <c r="F32" s="23">
        <v>455006550004</v>
      </c>
      <c r="G32">
        <v>2018</v>
      </c>
      <c r="H32" t="str">
        <f t="shared" si="2"/>
        <v>455006550004.2018</v>
      </c>
      <c r="I32">
        <v>201809</v>
      </c>
      <c r="J32" t="s">
        <v>6434</v>
      </c>
      <c r="K32" t="s">
        <v>63</v>
      </c>
      <c r="L32">
        <v>20310</v>
      </c>
      <c r="M32" s="8">
        <f>VLOOKUP(H32,'export - manipulated'!L32:V3964,11,FALSE)</f>
        <v>88282.44</v>
      </c>
      <c r="V32" s="158" t="str">
        <f>CONCATENATE("5",RIGHT(F32,11))</f>
        <v>555006550004</v>
      </c>
    </row>
    <row r="33" spans="1:22" x14ac:dyDescent="0.3">
      <c r="A33" t="s">
        <v>190</v>
      </c>
      <c r="B33" t="s">
        <v>192</v>
      </c>
      <c r="C33" t="str">
        <f t="shared" si="4"/>
        <v>UNREGULATED</v>
      </c>
      <c r="D33" s="159" t="str">
        <f t="shared" si="0"/>
        <v>55500</v>
      </c>
      <c r="E33" t="str">
        <f t="shared" si="1"/>
        <v>X5500</v>
      </c>
      <c r="F33" s="23">
        <v>555006550004</v>
      </c>
      <c r="G33">
        <v>2018</v>
      </c>
      <c r="H33" t="str">
        <f t="shared" si="2"/>
        <v>555006550004.2018</v>
      </c>
      <c r="I33">
        <v>201809</v>
      </c>
      <c r="J33" t="s">
        <v>6434</v>
      </c>
      <c r="K33" t="s">
        <v>63</v>
      </c>
      <c r="L33" t="s">
        <v>124</v>
      </c>
      <c r="N33">
        <f>VLOOKUP(H33,'export - manipulated'!L32:V3964,11,FALSE)</f>
        <v>235829.92</v>
      </c>
    </row>
    <row r="34" spans="1:22" x14ac:dyDescent="0.3">
      <c r="A34" t="s">
        <v>195</v>
      </c>
      <c r="B34" t="s">
        <v>196</v>
      </c>
      <c r="C34" t="str">
        <f t="shared" si="4"/>
        <v>REGULATED</v>
      </c>
      <c r="D34" s="159" t="str">
        <f t="shared" si="0"/>
        <v>45700</v>
      </c>
      <c r="E34" t="str">
        <f t="shared" si="1"/>
        <v>X5700</v>
      </c>
      <c r="F34" s="23">
        <v>457006200214</v>
      </c>
      <c r="G34">
        <v>615</v>
      </c>
      <c r="H34" t="str">
        <f t="shared" si="2"/>
        <v>457006200214.615</v>
      </c>
      <c r="I34">
        <v>201812</v>
      </c>
      <c r="J34" t="s">
        <v>6434</v>
      </c>
      <c r="K34" t="s">
        <v>53</v>
      </c>
      <c r="L34">
        <v>20310</v>
      </c>
      <c r="M34" s="8">
        <f>VLOOKUP(H34,'export - manipulated'!L34:V3966,11,FALSE)</f>
        <v>-990</v>
      </c>
      <c r="V34" s="158" t="str">
        <f>CONCATENATE("5",RIGHT(F34,11))</f>
        <v>557006200214</v>
      </c>
    </row>
    <row r="35" spans="1:22" x14ac:dyDescent="0.3">
      <c r="A35" t="s">
        <v>195</v>
      </c>
      <c r="B35" t="s">
        <v>196</v>
      </c>
      <c r="C35" t="str">
        <f t="shared" si="4"/>
        <v>UNREGULATED</v>
      </c>
      <c r="D35" s="159" t="str">
        <f t="shared" si="0"/>
        <v>55700</v>
      </c>
      <c r="E35" t="str">
        <f t="shared" si="1"/>
        <v>X5700</v>
      </c>
      <c r="F35" s="23">
        <v>557006200214</v>
      </c>
      <c r="G35">
        <v>615</v>
      </c>
      <c r="H35" t="str">
        <f t="shared" si="2"/>
        <v>557006200214.615</v>
      </c>
      <c r="I35">
        <v>201812</v>
      </c>
      <c r="J35" t="s">
        <v>6434</v>
      </c>
      <c r="K35" t="s">
        <v>53</v>
      </c>
      <c r="L35" t="s">
        <v>124</v>
      </c>
      <c r="N35">
        <f>VLOOKUP(H35,'export - manipulated'!L34:V3966,11,FALSE)</f>
        <v>990</v>
      </c>
    </row>
    <row r="36" spans="1:22" x14ac:dyDescent="0.3">
      <c r="A36" t="s">
        <v>199</v>
      </c>
      <c r="B36" t="s">
        <v>200</v>
      </c>
      <c r="C36" t="str">
        <f t="shared" si="4"/>
        <v>REGULATED</v>
      </c>
      <c r="D36" s="159" t="str">
        <f t="shared" si="0"/>
        <v>45600</v>
      </c>
      <c r="E36" t="str">
        <f t="shared" si="1"/>
        <v>X5600</v>
      </c>
      <c r="F36" s="23">
        <v>456006200197</v>
      </c>
      <c r="G36">
        <v>175</v>
      </c>
      <c r="H36" t="str">
        <f t="shared" si="2"/>
        <v>456006200197.175</v>
      </c>
      <c r="I36">
        <v>201812</v>
      </c>
      <c r="J36" t="s">
        <v>6434</v>
      </c>
      <c r="K36" t="s">
        <v>53</v>
      </c>
      <c r="L36">
        <v>20310</v>
      </c>
      <c r="M36" s="8">
        <f>VLOOKUP(H36,'export - manipulated'!L36:V3968,11,FALSE)</f>
        <v>749721.27</v>
      </c>
      <c r="V36" s="158" t="str">
        <f>CONCATENATE("5",RIGHT(F36,11))</f>
        <v>556006200197</v>
      </c>
    </row>
    <row r="37" spans="1:22" x14ac:dyDescent="0.3">
      <c r="A37" t="s">
        <v>199</v>
      </c>
      <c r="B37" t="s">
        <v>200</v>
      </c>
      <c r="C37" t="str">
        <f t="shared" si="4"/>
        <v>UNREGULATED</v>
      </c>
      <c r="D37" s="159" t="str">
        <f t="shared" si="0"/>
        <v>55600</v>
      </c>
      <c r="E37" t="str">
        <f t="shared" si="1"/>
        <v>X5600</v>
      </c>
      <c r="F37" s="23">
        <v>556006200197</v>
      </c>
      <c r="G37">
        <v>175</v>
      </c>
      <c r="H37" t="str">
        <f t="shared" si="2"/>
        <v>556006200197.175</v>
      </c>
      <c r="I37">
        <v>201812</v>
      </c>
      <c r="J37" t="s">
        <v>6434</v>
      </c>
      <c r="K37" t="s">
        <v>53</v>
      </c>
      <c r="L37" t="s">
        <v>124</v>
      </c>
      <c r="N37">
        <f>VLOOKUP(H37,'export - manipulated'!L36:V3968,11,FALSE)</f>
        <v>186258.9</v>
      </c>
    </row>
    <row r="38" spans="1:22" x14ac:dyDescent="0.3">
      <c r="A38" t="s">
        <v>203</v>
      </c>
      <c r="B38" t="s">
        <v>200</v>
      </c>
      <c r="C38" t="str">
        <f t="shared" si="4"/>
        <v>REGULATED</v>
      </c>
      <c r="D38" s="159" t="str">
        <f t="shared" si="0"/>
        <v>45700</v>
      </c>
      <c r="E38" t="str">
        <f t="shared" si="1"/>
        <v>X5700</v>
      </c>
      <c r="F38" s="23">
        <v>457006200215</v>
      </c>
      <c r="G38">
        <v>615</v>
      </c>
      <c r="H38" t="str">
        <f t="shared" si="2"/>
        <v>457006200215.615</v>
      </c>
      <c r="I38">
        <v>201812</v>
      </c>
      <c r="J38" t="s">
        <v>6434</v>
      </c>
      <c r="K38" t="s">
        <v>53</v>
      </c>
      <c r="L38">
        <v>20310</v>
      </c>
      <c r="M38" s="8">
        <f>VLOOKUP(H38,'export - manipulated'!L38:V3970,11,FALSE)</f>
        <v>112666.98</v>
      </c>
      <c r="V38" s="158" t="str">
        <f>CONCATENATE("5",RIGHT(F38,11))</f>
        <v>557006200215</v>
      </c>
    </row>
    <row r="39" spans="1:22" x14ac:dyDescent="0.3">
      <c r="A39" t="s">
        <v>203</v>
      </c>
      <c r="B39" t="s">
        <v>200</v>
      </c>
      <c r="C39" t="str">
        <f t="shared" si="4"/>
        <v>UNREGULATED</v>
      </c>
      <c r="D39" s="159" t="str">
        <f t="shared" si="0"/>
        <v>55700</v>
      </c>
      <c r="E39" t="str">
        <f t="shared" si="1"/>
        <v>X5700</v>
      </c>
      <c r="F39" s="23">
        <v>557006200215</v>
      </c>
      <c r="G39">
        <v>615</v>
      </c>
      <c r="H39" t="str">
        <f t="shared" si="2"/>
        <v>557006200215.615</v>
      </c>
      <c r="I39">
        <v>201812</v>
      </c>
      <c r="J39" t="s">
        <v>6434</v>
      </c>
      <c r="K39" t="s">
        <v>53</v>
      </c>
      <c r="L39" t="s">
        <v>124</v>
      </c>
      <c r="N39">
        <f>VLOOKUP(H39,'export - manipulated'!L38:V3970,11,FALSE)</f>
        <v>12379.61</v>
      </c>
    </row>
    <row r="40" spans="1:22" x14ac:dyDescent="0.3">
      <c r="A40" t="s">
        <v>207</v>
      </c>
      <c r="B40" t="s">
        <v>200</v>
      </c>
      <c r="C40" t="str">
        <f t="shared" si="4"/>
        <v>UNREGULATED</v>
      </c>
      <c r="D40" s="159" t="str">
        <f t="shared" si="0"/>
        <v>55700</v>
      </c>
      <c r="E40" t="str">
        <f t="shared" si="1"/>
        <v>X5700</v>
      </c>
      <c r="F40" s="23">
        <v>557006200212</v>
      </c>
      <c r="G40">
        <v>615</v>
      </c>
      <c r="H40" t="str">
        <f t="shared" si="2"/>
        <v>557006200212.615</v>
      </c>
      <c r="I40">
        <v>201812</v>
      </c>
      <c r="J40" t="s">
        <v>6434</v>
      </c>
      <c r="K40" t="s">
        <v>53</v>
      </c>
      <c r="L40" t="s">
        <v>124</v>
      </c>
      <c r="N40">
        <f>VLOOKUP(H40,'export - manipulated'!L39:V3971,11,FALSE)</f>
        <v>990</v>
      </c>
    </row>
    <row r="41" spans="1:22" x14ac:dyDescent="0.3">
      <c r="A41" t="s">
        <v>209</v>
      </c>
      <c r="B41" t="s">
        <v>139</v>
      </c>
      <c r="C41" t="str">
        <f t="shared" si="4"/>
        <v>REGULATED</v>
      </c>
      <c r="D41" s="159" t="str">
        <f t="shared" si="0"/>
        <v>45700</v>
      </c>
      <c r="E41" t="str">
        <f t="shared" si="1"/>
        <v>X5700</v>
      </c>
      <c r="F41" s="23">
        <v>457008600179</v>
      </c>
      <c r="G41">
        <v>615</v>
      </c>
      <c r="H41" t="str">
        <f t="shared" si="2"/>
        <v>457008600179.615</v>
      </c>
      <c r="I41">
        <v>201711</v>
      </c>
      <c r="J41" t="s">
        <v>6434</v>
      </c>
      <c r="K41" t="s">
        <v>113</v>
      </c>
      <c r="L41">
        <v>20310</v>
      </c>
      <c r="M41" s="8">
        <f>VLOOKUP(H41,'export - manipulated'!L41:V3973,11,FALSE)</f>
        <v>2649831.2599999998</v>
      </c>
      <c r="V41" s="158" t="str">
        <f>CONCATENATE("5",RIGHT(F41,11))</f>
        <v>557008600179</v>
      </c>
    </row>
    <row r="42" spans="1:22" x14ac:dyDescent="0.3">
      <c r="A42" t="s">
        <v>209</v>
      </c>
      <c r="B42" t="s">
        <v>139</v>
      </c>
      <c r="C42" t="str">
        <f t="shared" si="4"/>
        <v>UNREGULATED</v>
      </c>
      <c r="D42" s="159" t="str">
        <f t="shared" si="0"/>
        <v>55700</v>
      </c>
      <c r="E42" t="str">
        <f t="shared" si="1"/>
        <v>X5700</v>
      </c>
      <c r="F42" s="23">
        <v>557008600179</v>
      </c>
      <c r="G42">
        <v>615</v>
      </c>
      <c r="H42" t="str">
        <f t="shared" si="2"/>
        <v>557008600179.615</v>
      </c>
      <c r="I42">
        <v>201711</v>
      </c>
      <c r="J42" t="s">
        <v>6434</v>
      </c>
      <c r="K42" t="s">
        <v>113</v>
      </c>
      <c r="L42" t="s">
        <v>124</v>
      </c>
      <c r="N42">
        <f>VLOOKUP(H42,'export - manipulated'!L41:V3973,11,FALSE)</f>
        <v>92.91</v>
      </c>
    </row>
    <row r="43" spans="1:22" x14ac:dyDescent="0.3">
      <c r="A43" t="s">
        <v>212</v>
      </c>
      <c r="B43" t="s">
        <v>139</v>
      </c>
      <c r="C43" t="str">
        <f t="shared" si="4"/>
        <v>REGULATED</v>
      </c>
      <c r="D43" s="159" t="str">
        <f t="shared" si="0"/>
        <v>45700</v>
      </c>
      <c r="E43" t="str">
        <f t="shared" si="1"/>
        <v>X5700</v>
      </c>
      <c r="F43" s="23">
        <v>457008900171</v>
      </c>
      <c r="G43">
        <v>615</v>
      </c>
      <c r="H43" t="str">
        <f t="shared" si="2"/>
        <v>457008900171.615</v>
      </c>
      <c r="I43">
        <v>201709</v>
      </c>
      <c r="J43" t="s">
        <v>6434</v>
      </c>
      <c r="K43" t="s">
        <v>113</v>
      </c>
      <c r="L43">
        <v>20310</v>
      </c>
      <c r="M43" s="8">
        <f>VLOOKUP(H43,'export - manipulated'!L43:V3975,11,FALSE)</f>
        <v>0</v>
      </c>
      <c r="V43" s="158" t="str">
        <f t="shared" ref="V43:V44" si="8">CONCATENATE("5",RIGHT(F43,11))</f>
        <v>557008900171</v>
      </c>
    </row>
    <row r="44" spans="1:22" x14ac:dyDescent="0.3">
      <c r="A44" t="s">
        <v>215</v>
      </c>
      <c r="B44" t="s">
        <v>217</v>
      </c>
      <c r="C44" t="str">
        <f t="shared" si="4"/>
        <v>REGULATED</v>
      </c>
      <c r="D44" s="159" t="str">
        <f t="shared" si="0"/>
        <v>45700</v>
      </c>
      <c r="E44" t="str">
        <f t="shared" si="1"/>
        <v>X5700</v>
      </c>
      <c r="F44" s="23">
        <v>457006000190</v>
      </c>
      <c r="G44">
        <v>615</v>
      </c>
      <c r="H44" t="str">
        <f t="shared" si="2"/>
        <v>457006000190.615</v>
      </c>
      <c r="I44">
        <v>201712</v>
      </c>
      <c r="J44" t="s">
        <v>6434</v>
      </c>
      <c r="K44" t="s">
        <v>52</v>
      </c>
      <c r="L44">
        <v>20310</v>
      </c>
      <c r="M44" s="8">
        <f>VLOOKUP(H44,'export - manipulated'!L44:V3976,11,FALSE)</f>
        <v>131994.73000000001</v>
      </c>
      <c r="V44" s="158" t="str">
        <f t="shared" si="8"/>
        <v>557006000190</v>
      </c>
    </row>
    <row r="45" spans="1:22" x14ac:dyDescent="0.3">
      <c r="A45" t="s">
        <v>215</v>
      </c>
      <c r="B45" t="s">
        <v>217</v>
      </c>
      <c r="C45" t="str">
        <f t="shared" si="4"/>
        <v>UNREGULATED</v>
      </c>
      <c r="D45" s="159" t="str">
        <f t="shared" si="0"/>
        <v>55700</v>
      </c>
      <c r="E45" t="str">
        <f t="shared" si="1"/>
        <v>X5700</v>
      </c>
      <c r="F45" s="23">
        <v>557006000190</v>
      </c>
      <c r="G45">
        <v>615</v>
      </c>
      <c r="H45" t="str">
        <f t="shared" si="2"/>
        <v>557006000190.615</v>
      </c>
      <c r="I45">
        <v>201712</v>
      </c>
      <c r="J45" t="s">
        <v>6434</v>
      </c>
      <c r="K45" t="s">
        <v>52</v>
      </c>
      <c r="L45" t="s">
        <v>124</v>
      </c>
      <c r="N45">
        <f>VLOOKUP(H45,'export - manipulated'!L44:V3976,11,FALSE)</f>
        <v>14527.33</v>
      </c>
    </row>
    <row r="46" spans="1:22" x14ac:dyDescent="0.3">
      <c r="A46" t="s">
        <v>220</v>
      </c>
      <c r="B46" t="s">
        <v>139</v>
      </c>
      <c r="C46" t="str">
        <f t="shared" si="4"/>
        <v>REGULATED</v>
      </c>
      <c r="D46" s="159" t="str">
        <f t="shared" si="0"/>
        <v>45700</v>
      </c>
      <c r="E46" t="str">
        <f t="shared" si="1"/>
        <v>X5700</v>
      </c>
      <c r="F46" s="23">
        <v>457008600178</v>
      </c>
      <c r="G46">
        <v>615</v>
      </c>
      <c r="H46" t="str">
        <f t="shared" si="2"/>
        <v>457008600178.615</v>
      </c>
      <c r="I46">
        <v>201711</v>
      </c>
      <c r="J46" t="s">
        <v>6434</v>
      </c>
      <c r="K46" t="s">
        <v>113</v>
      </c>
      <c r="L46">
        <v>20310</v>
      </c>
      <c r="M46" s="8">
        <f>VLOOKUP(H46,'export - manipulated'!L46:V3978,11,FALSE)</f>
        <v>560945.43999999994</v>
      </c>
      <c r="V46" s="158" t="str">
        <f>CONCATENATE("5",RIGHT(F46,11))</f>
        <v>557008600178</v>
      </c>
    </row>
    <row r="47" spans="1:22" x14ac:dyDescent="0.3">
      <c r="A47" t="s">
        <v>220</v>
      </c>
      <c r="B47" t="s">
        <v>139</v>
      </c>
      <c r="C47" t="str">
        <f t="shared" si="4"/>
        <v>UNREGULATED</v>
      </c>
      <c r="D47" s="159" t="str">
        <f t="shared" si="0"/>
        <v>55700</v>
      </c>
      <c r="E47" t="str">
        <f t="shared" si="1"/>
        <v>X5700</v>
      </c>
      <c r="F47" s="23">
        <v>557008600178</v>
      </c>
      <c r="G47">
        <v>615</v>
      </c>
      <c r="H47" t="str">
        <f t="shared" si="2"/>
        <v>557008600178.615</v>
      </c>
      <c r="I47">
        <v>201711</v>
      </c>
      <c r="J47" t="s">
        <v>6434</v>
      </c>
      <c r="K47" t="s">
        <v>113</v>
      </c>
      <c r="L47" t="s">
        <v>124</v>
      </c>
      <c r="N47">
        <f>VLOOKUP(H47,'export - manipulated'!L46:V3978,11,FALSE)</f>
        <v>92.91</v>
      </c>
    </row>
    <row r="48" spans="1:22" x14ac:dyDescent="0.3">
      <c r="A48" t="s">
        <v>223</v>
      </c>
      <c r="B48" t="s">
        <v>225</v>
      </c>
      <c r="C48" t="str">
        <f t="shared" si="4"/>
        <v>REGULATED</v>
      </c>
      <c r="D48" s="159" t="str">
        <f t="shared" si="0"/>
        <v>45700</v>
      </c>
      <c r="E48" t="str">
        <f t="shared" si="1"/>
        <v>X5700</v>
      </c>
      <c r="F48" s="23">
        <v>457004000189</v>
      </c>
      <c r="G48">
        <v>615</v>
      </c>
      <c r="H48" t="str">
        <f t="shared" si="2"/>
        <v>457004000189.615</v>
      </c>
      <c r="I48">
        <v>201712</v>
      </c>
      <c r="J48" t="s">
        <v>6434</v>
      </c>
      <c r="K48" t="s">
        <v>17</v>
      </c>
      <c r="L48">
        <v>20310</v>
      </c>
      <c r="M48" s="8">
        <f>VLOOKUP(H48,'export - manipulated'!L48:V3980,11,FALSE)</f>
        <v>172249.29</v>
      </c>
      <c r="V48" s="158" t="str">
        <f t="shared" ref="V48:V49" si="9">CONCATENATE("5",RIGHT(F48,11))</f>
        <v>557004000189</v>
      </c>
    </row>
    <row r="49" spans="1:22" x14ac:dyDescent="0.3">
      <c r="A49" t="s">
        <v>227</v>
      </c>
      <c r="B49" t="s">
        <v>127</v>
      </c>
      <c r="C49" t="str">
        <f t="shared" si="4"/>
        <v>REGULATED</v>
      </c>
      <c r="D49" s="159" t="str">
        <f t="shared" si="0"/>
        <v>45600</v>
      </c>
      <c r="E49" t="str">
        <f t="shared" si="1"/>
        <v>X5600</v>
      </c>
      <c r="F49" s="23">
        <v>456009300185</v>
      </c>
      <c r="G49">
        <v>780</v>
      </c>
      <c r="H49" t="str">
        <f t="shared" si="2"/>
        <v>456009300185.780</v>
      </c>
      <c r="I49">
        <v>201711</v>
      </c>
      <c r="J49" t="s">
        <v>6434</v>
      </c>
      <c r="K49" t="s">
        <v>230</v>
      </c>
      <c r="L49">
        <v>20310</v>
      </c>
      <c r="M49" s="8">
        <f>VLOOKUP(H49,'export - manipulated'!L49:V3981,11,FALSE)</f>
        <v>0</v>
      </c>
      <c r="V49" s="158" t="str">
        <f t="shared" si="9"/>
        <v>556009300185</v>
      </c>
    </row>
    <row r="50" spans="1:22" x14ac:dyDescent="0.3">
      <c r="A50" t="s">
        <v>227</v>
      </c>
      <c r="B50" t="s">
        <v>127</v>
      </c>
      <c r="C50" t="str">
        <f t="shared" si="4"/>
        <v>UNREGULATED</v>
      </c>
      <c r="D50" s="159" t="str">
        <f t="shared" si="0"/>
        <v>55600</v>
      </c>
      <c r="E50" t="str">
        <f t="shared" si="1"/>
        <v>X5600</v>
      </c>
      <c r="F50" s="23">
        <v>556009300185</v>
      </c>
      <c r="G50">
        <v>780</v>
      </c>
      <c r="H50" t="str">
        <f t="shared" si="2"/>
        <v>556009300185.780</v>
      </c>
      <c r="I50">
        <v>201711</v>
      </c>
      <c r="J50" t="s">
        <v>6434</v>
      </c>
      <c r="K50" t="s">
        <v>230</v>
      </c>
      <c r="L50" t="s">
        <v>124</v>
      </c>
      <c r="N50">
        <f>VLOOKUP(H50,'export - manipulated'!L49:V3981,11,FALSE)</f>
        <v>0</v>
      </c>
    </row>
    <row r="51" spans="1:22" x14ac:dyDescent="0.3">
      <c r="A51" t="s">
        <v>232</v>
      </c>
      <c r="B51" t="s">
        <v>127</v>
      </c>
      <c r="C51" t="str">
        <f t="shared" si="4"/>
        <v>REGULATED</v>
      </c>
      <c r="D51" s="159" t="str">
        <f t="shared" si="0"/>
        <v>45600</v>
      </c>
      <c r="E51" t="str">
        <f t="shared" si="1"/>
        <v>X5600</v>
      </c>
      <c r="F51" s="23">
        <v>456008800188</v>
      </c>
      <c r="G51">
        <v>780</v>
      </c>
      <c r="H51" t="str">
        <f t="shared" si="2"/>
        <v>456008800188.780</v>
      </c>
      <c r="I51">
        <v>201711</v>
      </c>
      <c r="J51" t="s">
        <v>6434</v>
      </c>
      <c r="K51" t="s">
        <v>84</v>
      </c>
      <c r="L51">
        <v>20310</v>
      </c>
      <c r="M51" s="8">
        <f>VLOOKUP(H51,'export - manipulated'!L51:V3983,11,FALSE)</f>
        <v>0</v>
      </c>
      <c r="V51" s="158" t="str">
        <f>CONCATENATE("5",RIGHT(F51,11))</f>
        <v>556008800188</v>
      </c>
    </row>
    <row r="52" spans="1:22" x14ac:dyDescent="0.3">
      <c r="A52" t="s">
        <v>232</v>
      </c>
      <c r="B52" t="s">
        <v>127</v>
      </c>
      <c r="C52" t="str">
        <f t="shared" si="4"/>
        <v>UNREGULATED</v>
      </c>
      <c r="D52" s="159" t="str">
        <f t="shared" si="0"/>
        <v>55600</v>
      </c>
      <c r="E52" t="str">
        <f t="shared" si="1"/>
        <v>X5600</v>
      </c>
      <c r="F52" s="23">
        <v>556008800188</v>
      </c>
      <c r="G52">
        <v>780</v>
      </c>
      <c r="H52" t="str">
        <f t="shared" si="2"/>
        <v>556008800188.780</v>
      </c>
      <c r="I52">
        <v>201711</v>
      </c>
      <c r="J52" t="s">
        <v>6434</v>
      </c>
      <c r="K52" t="s">
        <v>84</v>
      </c>
      <c r="L52" t="s">
        <v>124</v>
      </c>
      <c r="N52">
        <f>VLOOKUP(H52,'export - manipulated'!L51:V3983,11,FALSE)</f>
        <v>0</v>
      </c>
    </row>
    <row r="53" spans="1:22" x14ac:dyDescent="0.3">
      <c r="A53" t="s">
        <v>235</v>
      </c>
      <c r="B53" t="s">
        <v>127</v>
      </c>
      <c r="C53" t="str">
        <f t="shared" si="4"/>
        <v>REGULATED</v>
      </c>
      <c r="D53" s="159" t="str">
        <f t="shared" si="0"/>
        <v>45600</v>
      </c>
      <c r="E53" t="str">
        <f t="shared" si="1"/>
        <v>X5600</v>
      </c>
      <c r="F53" s="23">
        <v>456009400186</v>
      </c>
      <c r="G53">
        <v>780</v>
      </c>
      <c r="H53" t="str">
        <f t="shared" si="2"/>
        <v>456009400186.780</v>
      </c>
      <c r="I53">
        <v>201711</v>
      </c>
      <c r="J53" t="s">
        <v>6434</v>
      </c>
      <c r="K53" t="s">
        <v>108</v>
      </c>
      <c r="L53">
        <v>20310</v>
      </c>
      <c r="M53" s="8">
        <f>VLOOKUP(H53,'export - manipulated'!L53:V3985,11,FALSE)</f>
        <v>36572.61</v>
      </c>
      <c r="V53" s="158" t="str">
        <f t="shared" ref="V53:V54" si="10">CONCATENATE("5",RIGHT(F53,11))</f>
        <v>556009400186</v>
      </c>
    </row>
    <row r="54" spans="1:22" x14ac:dyDescent="0.3">
      <c r="A54" t="s">
        <v>237</v>
      </c>
      <c r="B54" t="s">
        <v>127</v>
      </c>
      <c r="C54" t="str">
        <f t="shared" si="4"/>
        <v>REGULATED</v>
      </c>
      <c r="D54" s="159" t="str">
        <f t="shared" si="0"/>
        <v>45600</v>
      </c>
      <c r="E54" t="str">
        <f t="shared" si="1"/>
        <v>X5600</v>
      </c>
      <c r="F54" s="23">
        <v>456009600187</v>
      </c>
      <c r="G54">
        <v>780</v>
      </c>
      <c r="H54" t="str">
        <f t="shared" si="2"/>
        <v>456009600187.780</v>
      </c>
      <c r="I54">
        <v>201711</v>
      </c>
      <c r="J54" t="s">
        <v>6434</v>
      </c>
      <c r="K54" t="s">
        <v>110</v>
      </c>
      <c r="L54">
        <v>20310</v>
      </c>
      <c r="M54" s="8">
        <f>VLOOKUP(H54,'export - manipulated'!L54:V3986,11,FALSE)</f>
        <v>36800.15</v>
      </c>
      <c r="V54" s="158" t="str">
        <f t="shared" si="10"/>
        <v>556009600187</v>
      </c>
    </row>
    <row r="55" spans="1:22" x14ac:dyDescent="0.3">
      <c r="A55" t="s">
        <v>237</v>
      </c>
      <c r="B55" t="s">
        <v>127</v>
      </c>
      <c r="C55" t="str">
        <f t="shared" si="4"/>
        <v>UNREGULATED</v>
      </c>
      <c r="D55" s="159" t="str">
        <f t="shared" si="0"/>
        <v>55600</v>
      </c>
      <c r="E55" t="str">
        <f t="shared" si="1"/>
        <v>X5600</v>
      </c>
      <c r="F55" s="23">
        <v>556009600187</v>
      </c>
      <c r="G55">
        <v>780</v>
      </c>
      <c r="H55" t="str">
        <f t="shared" si="2"/>
        <v>556009600187.780</v>
      </c>
      <c r="I55">
        <v>201711</v>
      </c>
      <c r="J55" t="s">
        <v>6434</v>
      </c>
      <c r="K55" t="s">
        <v>110</v>
      </c>
      <c r="L55" t="s">
        <v>124</v>
      </c>
      <c r="N55">
        <f>VLOOKUP(H55,'export - manipulated'!L54:V3986,11,FALSE)</f>
        <v>33077.03</v>
      </c>
    </row>
    <row r="56" spans="1:22" x14ac:dyDescent="0.3">
      <c r="A56" t="s">
        <v>240</v>
      </c>
      <c r="C56" t="str">
        <f t="shared" si="4"/>
        <v>REGULATED</v>
      </c>
      <c r="D56" s="159" t="str">
        <f t="shared" si="0"/>
        <v>45100</v>
      </c>
      <c r="E56" t="str">
        <f t="shared" si="1"/>
        <v>X5100</v>
      </c>
      <c r="F56" s="23">
        <v>451005700001</v>
      </c>
      <c r="G56">
        <v>1995</v>
      </c>
      <c r="H56" t="str">
        <f t="shared" si="2"/>
        <v>451005700001.1995</v>
      </c>
      <c r="I56">
        <v>199510</v>
      </c>
      <c r="J56" t="s">
        <v>6434</v>
      </c>
      <c r="K56" t="s">
        <v>49</v>
      </c>
      <c r="L56">
        <v>20310</v>
      </c>
      <c r="M56" s="8">
        <f>VLOOKUP(H56,'export - manipulated'!L56:V3988,11,FALSE)</f>
        <v>242607.32</v>
      </c>
      <c r="V56" s="158" t="str">
        <f t="shared" ref="V56:V58" si="11">CONCATENATE("5",RIGHT(F56,11))</f>
        <v>551005700001</v>
      </c>
    </row>
    <row r="57" spans="1:22" x14ac:dyDescent="0.3">
      <c r="A57" t="s">
        <v>240</v>
      </c>
      <c r="C57" t="str">
        <f t="shared" si="4"/>
        <v>REGULATED</v>
      </c>
      <c r="D57" s="159" t="str">
        <f t="shared" si="0"/>
        <v>45100</v>
      </c>
      <c r="E57" t="str">
        <f t="shared" si="1"/>
        <v>X5100</v>
      </c>
      <c r="F57" s="23">
        <v>451005700001</v>
      </c>
      <c r="G57">
        <v>1997</v>
      </c>
      <c r="H57" t="str">
        <f t="shared" si="2"/>
        <v>451005700001.1997</v>
      </c>
      <c r="I57">
        <v>199712</v>
      </c>
      <c r="J57" t="s">
        <v>6434</v>
      </c>
      <c r="K57" t="s">
        <v>49</v>
      </c>
      <c r="L57">
        <v>20310</v>
      </c>
      <c r="M57" s="8">
        <f>VLOOKUP(H57,'export - manipulated'!L57:V3989,11,FALSE)</f>
        <v>2574.36</v>
      </c>
      <c r="V57" s="158" t="str">
        <f t="shared" si="11"/>
        <v>551005700001</v>
      </c>
    </row>
    <row r="58" spans="1:22" x14ac:dyDescent="0.3">
      <c r="A58" t="s">
        <v>240</v>
      </c>
      <c r="C58" t="str">
        <f t="shared" si="4"/>
        <v>REGULATED</v>
      </c>
      <c r="D58" s="159" t="str">
        <f t="shared" si="0"/>
        <v>45100</v>
      </c>
      <c r="E58" t="str">
        <f t="shared" si="1"/>
        <v>X5100</v>
      </c>
      <c r="F58" s="23">
        <v>451005700001</v>
      </c>
      <c r="G58">
        <v>1999</v>
      </c>
      <c r="H58" t="str">
        <f t="shared" si="2"/>
        <v>451005700001.1999</v>
      </c>
      <c r="I58">
        <v>199908</v>
      </c>
      <c r="J58" t="s">
        <v>6434</v>
      </c>
      <c r="K58" t="s">
        <v>49</v>
      </c>
      <c r="L58">
        <v>20310</v>
      </c>
      <c r="M58" s="8">
        <f>VLOOKUP(H58,'export - manipulated'!L58:V3990,11,FALSE)</f>
        <v>23105.71</v>
      </c>
      <c r="V58" s="158" t="str">
        <f t="shared" si="11"/>
        <v>551005700001</v>
      </c>
    </row>
    <row r="59" spans="1:22" x14ac:dyDescent="0.3">
      <c r="A59" t="s">
        <v>240</v>
      </c>
      <c r="C59" t="str">
        <f t="shared" si="4"/>
        <v>UNREGULATED</v>
      </c>
      <c r="D59" s="159" t="str">
        <f t="shared" si="0"/>
        <v>55100</v>
      </c>
      <c r="E59" t="str">
        <f t="shared" si="1"/>
        <v>X5100</v>
      </c>
      <c r="F59" s="23">
        <v>551005700001</v>
      </c>
      <c r="G59">
        <v>1995</v>
      </c>
      <c r="H59" t="str">
        <f t="shared" si="2"/>
        <v>551005700001.1995</v>
      </c>
      <c r="I59">
        <v>199510</v>
      </c>
      <c r="J59" t="s">
        <v>6434</v>
      </c>
      <c r="K59" t="s">
        <v>49</v>
      </c>
      <c r="L59" t="s">
        <v>124</v>
      </c>
      <c r="N59">
        <f>VLOOKUP(H59,'export - manipulated'!L58:V3990,11,FALSE)</f>
        <v>146571</v>
      </c>
    </row>
    <row r="60" spans="1:22" x14ac:dyDescent="0.3">
      <c r="A60" t="s">
        <v>240</v>
      </c>
      <c r="C60" t="str">
        <f t="shared" si="4"/>
        <v>UNREGULATED</v>
      </c>
      <c r="D60" s="159" t="str">
        <f t="shared" si="0"/>
        <v>55100</v>
      </c>
      <c r="E60" t="str">
        <f t="shared" si="1"/>
        <v>X5100</v>
      </c>
      <c r="F60" s="23">
        <v>551005700001</v>
      </c>
      <c r="G60">
        <v>1997</v>
      </c>
      <c r="H60" t="str">
        <f t="shared" si="2"/>
        <v>551005700001.1997</v>
      </c>
      <c r="I60">
        <v>199712</v>
      </c>
      <c r="J60" t="s">
        <v>6434</v>
      </c>
      <c r="K60" t="s">
        <v>49</v>
      </c>
      <c r="L60" t="s">
        <v>124</v>
      </c>
      <c r="N60">
        <f>VLOOKUP(H60,'export - manipulated'!L59:V3991,11,FALSE)</f>
        <v>1556</v>
      </c>
    </row>
    <row r="61" spans="1:22" x14ac:dyDescent="0.3">
      <c r="A61" t="s">
        <v>240</v>
      </c>
      <c r="C61" t="str">
        <f t="shared" si="4"/>
        <v>UNREGULATED</v>
      </c>
      <c r="D61" s="159" t="str">
        <f t="shared" si="0"/>
        <v>55100</v>
      </c>
      <c r="E61" t="str">
        <f t="shared" si="1"/>
        <v>X5100</v>
      </c>
      <c r="F61" s="23">
        <v>551005700001</v>
      </c>
      <c r="G61">
        <v>1999</v>
      </c>
      <c r="H61" t="str">
        <f t="shared" si="2"/>
        <v>551005700001.1999</v>
      </c>
      <c r="I61">
        <v>199908</v>
      </c>
      <c r="J61" t="s">
        <v>6434</v>
      </c>
      <c r="K61" t="s">
        <v>49</v>
      </c>
      <c r="L61" t="s">
        <v>124</v>
      </c>
      <c r="N61">
        <f>VLOOKUP(H61,'export - manipulated'!L60:V3992,11,FALSE)</f>
        <v>13959</v>
      </c>
    </row>
    <row r="62" spans="1:22" x14ac:dyDescent="0.3">
      <c r="A62" t="s">
        <v>249</v>
      </c>
      <c r="B62" t="s">
        <v>251</v>
      </c>
      <c r="C62" t="str">
        <f t="shared" si="4"/>
        <v>REGULATED</v>
      </c>
      <c r="D62" s="159" t="str">
        <f t="shared" si="0"/>
        <v>45300</v>
      </c>
      <c r="E62" t="str">
        <f t="shared" si="1"/>
        <v>X5300</v>
      </c>
      <c r="F62" s="23">
        <v>453005700001</v>
      </c>
      <c r="G62">
        <v>910</v>
      </c>
      <c r="H62" t="str">
        <f t="shared" si="2"/>
        <v>453005700001.910</v>
      </c>
      <c r="I62">
        <v>197103</v>
      </c>
      <c r="J62" t="s">
        <v>6434</v>
      </c>
      <c r="K62" t="s">
        <v>49</v>
      </c>
      <c r="L62">
        <v>20310</v>
      </c>
      <c r="M62" s="8">
        <f>VLOOKUP(H62,'export - manipulated'!L62:V3994,11,FALSE)</f>
        <v>394842.41</v>
      </c>
      <c r="V62" s="158" t="str">
        <f>CONCATENATE("5",RIGHT(F62,11))</f>
        <v>553005700001</v>
      </c>
    </row>
    <row r="63" spans="1:22" x14ac:dyDescent="0.3">
      <c r="A63" t="s">
        <v>249</v>
      </c>
      <c r="B63" t="s">
        <v>251</v>
      </c>
      <c r="C63" t="str">
        <f t="shared" si="4"/>
        <v>UNREGULATED</v>
      </c>
      <c r="D63" s="159" t="str">
        <f t="shared" si="0"/>
        <v>55300</v>
      </c>
      <c r="E63" t="str">
        <f t="shared" si="1"/>
        <v>X5300</v>
      </c>
      <c r="F63" s="23">
        <v>553005700001</v>
      </c>
      <c r="G63">
        <v>910</v>
      </c>
      <c r="H63" t="str">
        <f t="shared" si="2"/>
        <v>553005700001.910</v>
      </c>
      <c r="I63">
        <v>197103</v>
      </c>
      <c r="J63" t="s">
        <v>6434</v>
      </c>
      <c r="K63" t="s">
        <v>49</v>
      </c>
      <c r="L63" t="s">
        <v>124</v>
      </c>
      <c r="N63">
        <f>VLOOKUP(H63,'export - manipulated'!L62:V3994,11,FALSE)</f>
        <v>238545</v>
      </c>
    </row>
    <row r="64" spans="1:22" x14ac:dyDescent="0.3">
      <c r="A64" t="s">
        <v>249</v>
      </c>
      <c r="B64" t="s">
        <v>251</v>
      </c>
      <c r="C64" t="str">
        <f t="shared" si="4"/>
        <v>UNREGULATED</v>
      </c>
      <c r="D64" s="159" t="str">
        <f t="shared" si="0"/>
        <v>55300</v>
      </c>
      <c r="E64" t="str">
        <f t="shared" si="1"/>
        <v>X5300</v>
      </c>
      <c r="F64" s="23">
        <v>553005700621</v>
      </c>
      <c r="G64">
        <v>910</v>
      </c>
      <c r="H64" t="str">
        <f t="shared" si="2"/>
        <v>553005700621.910</v>
      </c>
      <c r="I64">
        <v>201712</v>
      </c>
      <c r="J64" t="s">
        <v>6434</v>
      </c>
      <c r="K64" t="s">
        <v>49</v>
      </c>
      <c r="L64" t="s">
        <v>124</v>
      </c>
      <c r="N64">
        <f>VLOOKUP(H64,'export - manipulated'!L63:V3995,11,FALSE)</f>
        <v>350329.38</v>
      </c>
    </row>
    <row r="65" spans="1:22" x14ac:dyDescent="0.3">
      <c r="A65" t="s">
        <v>255</v>
      </c>
      <c r="B65" t="s">
        <v>251</v>
      </c>
      <c r="C65" t="str">
        <f t="shared" si="4"/>
        <v>REGULATED</v>
      </c>
      <c r="D65" s="159" t="str">
        <f t="shared" si="0"/>
        <v>45300</v>
      </c>
      <c r="E65" t="str">
        <f t="shared" si="1"/>
        <v>X5300</v>
      </c>
      <c r="F65" s="23">
        <v>453005700010</v>
      </c>
      <c r="G65">
        <v>910</v>
      </c>
      <c r="H65" t="str">
        <f t="shared" si="2"/>
        <v>453005700010.910</v>
      </c>
      <c r="I65">
        <v>199712</v>
      </c>
      <c r="J65" t="s">
        <v>6434</v>
      </c>
      <c r="K65" t="s">
        <v>49</v>
      </c>
      <c r="L65">
        <v>20310</v>
      </c>
      <c r="M65" s="8">
        <f>VLOOKUP(H65,'export - manipulated'!L65:V3997,11,FALSE)</f>
        <v>289256.08</v>
      </c>
      <c r="V65" s="158" t="str">
        <f t="shared" ref="V65:V66" si="12">CONCATENATE("5",RIGHT(F65,11))</f>
        <v>553005700010</v>
      </c>
    </row>
    <row r="66" spans="1:22" x14ac:dyDescent="0.3">
      <c r="A66" t="s">
        <v>255</v>
      </c>
      <c r="B66" t="s">
        <v>251</v>
      </c>
      <c r="C66" t="str">
        <f t="shared" si="4"/>
        <v>REGULATED</v>
      </c>
      <c r="D66" s="159" t="str">
        <f t="shared" si="0"/>
        <v>45300</v>
      </c>
      <c r="E66" t="str">
        <f t="shared" si="1"/>
        <v>X5300</v>
      </c>
      <c r="F66" s="23">
        <v>453005700623</v>
      </c>
      <c r="G66">
        <v>910</v>
      </c>
      <c r="H66" t="str">
        <f t="shared" si="2"/>
        <v>453005700623.910</v>
      </c>
      <c r="I66">
        <v>201708</v>
      </c>
      <c r="J66" t="s">
        <v>6434</v>
      </c>
      <c r="K66" t="s">
        <v>49</v>
      </c>
      <c r="L66">
        <v>20310</v>
      </c>
      <c r="M66" s="8">
        <f>VLOOKUP(H66,'export - manipulated'!L66:V3998,11,FALSE)</f>
        <v>55368.03</v>
      </c>
      <c r="V66" s="158" t="str">
        <f t="shared" si="12"/>
        <v>553005700623</v>
      </c>
    </row>
    <row r="67" spans="1:22" x14ac:dyDescent="0.3">
      <c r="A67" t="s">
        <v>255</v>
      </c>
      <c r="B67" t="s">
        <v>251</v>
      </c>
      <c r="C67" t="str">
        <f t="shared" si="4"/>
        <v>UNREGULATED</v>
      </c>
      <c r="D67" s="159" t="str">
        <f t="shared" ref="D67:D130" si="13">LEFT(F67,5)</f>
        <v>55300</v>
      </c>
      <c r="E67" t="str">
        <f t="shared" ref="E67:E130" si="14">CONCATENATE("X",(RIGHT(D67,4)))</f>
        <v>X5300</v>
      </c>
      <c r="F67" s="23">
        <v>553005700010</v>
      </c>
      <c r="G67">
        <v>910</v>
      </c>
      <c r="H67" t="str">
        <f t="shared" ref="H67:H130" si="15">CONCATENATE(F67,".",G67)</f>
        <v>553005700010.910</v>
      </c>
      <c r="I67">
        <v>199712</v>
      </c>
      <c r="J67" t="s">
        <v>6434</v>
      </c>
      <c r="K67" t="s">
        <v>49</v>
      </c>
      <c r="L67" t="s">
        <v>124</v>
      </c>
      <c r="N67">
        <f>VLOOKUP(H67,'export - manipulated'!L66:V3998,11,FALSE)</f>
        <v>174754</v>
      </c>
    </row>
    <row r="68" spans="1:22" x14ac:dyDescent="0.3">
      <c r="A68" t="s">
        <v>255</v>
      </c>
      <c r="B68" t="s">
        <v>251</v>
      </c>
      <c r="C68" t="str">
        <f t="shared" si="4"/>
        <v>UNREGULATED</v>
      </c>
      <c r="D68" s="159" t="str">
        <f t="shared" si="13"/>
        <v>55300</v>
      </c>
      <c r="E68" t="str">
        <f t="shared" si="14"/>
        <v>X5300</v>
      </c>
      <c r="F68" s="23">
        <v>553005700623</v>
      </c>
      <c r="G68">
        <v>910</v>
      </c>
      <c r="H68" t="str">
        <f t="shared" si="15"/>
        <v>553005700623.910</v>
      </c>
      <c r="I68">
        <v>201708</v>
      </c>
      <c r="J68" t="s">
        <v>6434</v>
      </c>
      <c r="K68" t="s">
        <v>49</v>
      </c>
      <c r="L68" t="s">
        <v>124</v>
      </c>
      <c r="N68">
        <f>VLOOKUP(H68,'export - manipulated'!L67:V3999,11,FALSE)</f>
        <v>33505.22</v>
      </c>
    </row>
    <row r="69" spans="1:22" x14ac:dyDescent="0.3">
      <c r="A69" t="s">
        <v>261</v>
      </c>
      <c r="B69" t="s">
        <v>251</v>
      </c>
      <c r="C69" t="str">
        <f t="shared" si="4"/>
        <v>REGULATED</v>
      </c>
      <c r="D69" s="159" t="str">
        <f t="shared" si="13"/>
        <v>45300</v>
      </c>
      <c r="E69" t="str">
        <f t="shared" si="14"/>
        <v>X5300</v>
      </c>
      <c r="F69" s="23">
        <v>453005700011</v>
      </c>
      <c r="G69">
        <v>910</v>
      </c>
      <c r="H69" t="str">
        <f t="shared" si="15"/>
        <v>453005700011.910</v>
      </c>
      <c r="I69">
        <v>199712</v>
      </c>
      <c r="J69" t="s">
        <v>6434</v>
      </c>
      <c r="K69" t="s">
        <v>49</v>
      </c>
      <c r="L69">
        <v>20310</v>
      </c>
      <c r="M69" s="8">
        <f>VLOOKUP(H69,'export - manipulated'!L69:V4001,11,FALSE)</f>
        <v>283488.48</v>
      </c>
      <c r="V69" s="158" t="str">
        <f t="shared" ref="V69:V70" si="16">CONCATENATE("5",RIGHT(F69,11))</f>
        <v>553005700011</v>
      </c>
    </row>
    <row r="70" spans="1:22" x14ac:dyDescent="0.3">
      <c r="A70" t="s">
        <v>261</v>
      </c>
      <c r="B70" t="s">
        <v>251</v>
      </c>
      <c r="C70" t="str">
        <f t="shared" ref="C70:C133" si="17">IF(OR(D70="45000",D70="45100",D70="45200",D70="45290",D70="45300",D70="45500",D70="45600",D70="45700",D70="45790",D70="45800"),"REGULATED","UNREGULATED")</f>
        <v>REGULATED</v>
      </c>
      <c r="D70" s="159" t="str">
        <f t="shared" si="13"/>
        <v>45300</v>
      </c>
      <c r="E70" t="str">
        <f t="shared" si="14"/>
        <v>X5300</v>
      </c>
      <c r="F70" s="23">
        <v>453005700624</v>
      </c>
      <c r="G70">
        <v>910</v>
      </c>
      <c r="H70" t="str">
        <f t="shared" si="15"/>
        <v>453005700624.910</v>
      </c>
      <c r="I70">
        <v>201708</v>
      </c>
      <c r="J70" t="s">
        <v>6434</v>
      </c>
      <c r="K70" t="s">
        <v>49</v>
      </c>
      <c r="L70">
        <v>20310</v>
      </c>
      <c r="M70" s="8">
        <f>VLOOKUP(H70,'export - manipulated'!L70:V4002,11,FALSE)</f>
        <v>23715.85</v>
      </c>
      <c r="V70" s="158" t="str">
        <f t="shared" si="16"/>
        <v>553005700624</v>
      </c>
    </row>
    <row r="71" spans="1:22" x14ac:dyDescent="0.3">
      <c r="A71" t="s">
        <v>261</v>
      </c>
      <c r="B71" t="s">
        <v>251</v>
      </c>
      <c r="C71" t="str">
        <f t="shared" si="17"/>
        <v>UNREGULATED</v>
      </c>
      <c r="D71" s="159" t="str">
        <f t="shared" si="13"/>
        <v>55300</v>
      </c>
      <c r="E71" t="str">
        <f t="shared" si="14"/>
        <v>X5300</v>
      </c>
      <c r="F71" s="23">
        <v>553005700011</v>
      </c>
      <c r="G71">
        <v>910</v>
      </c>
      <c r="H71" t="str">
        <f t="shared" si="15"/>
        <v>553005700011.910</v>
      </c>
      <c r="I71">
        <v>199712</v>
      </c>
      <c r="J71" t="s">
        <v>6434</v>
      </c>
      <c r="K71" t="s">
        <v>49</v>
      </c>
      <c r="L71" t="s">
        <v>124</v>
      </c>
      <c r="N71">
        <f>VLOOKUP(H71,'export - manipulated'!L70:V4002,11,FALSE)</f>
        <v>171270</v>
      </c>
    </row>
    <row r="72" spans="1:22" x14ac:dyDescent="0.3">
      <c r="A72" t="s">
        <v>261</v>
      </c>
      <c r="B72" t="s">
        <v>251</v>
      </c>
      <c r="C72" t="str">
        <f t="shared" si="17"/>
        <v>UNREGULATED</v>
      </c>
      <c r="D72" s="159" t="str">
        <f t="shared" si="13"/>
        <v>55300</v>
      </c>
      <c r="E72" t="str">
        <f t="shared" si="14"/>
        <v>X5300</v>
      </c>
      <c r="F72" s="23">
        <v>553005700624</v>
      </c>
      <c r="G72">
        <v>910</v>
      </c>
      <c r="H72" t="str">
        <f t="shared" si="15"/>
        <v>553005700624.910</v>
      </c>
      <c r="I72">
        <v>201708</v>
      </c>
      <c r="J72" t="s">
        <v>6434</v>
      </c>
      <c r="K72" t="s">
        <v>49</v>
      </c>
      <c r="L72" t="s">
        <v>124</v>
      </c>
      <c r="N72">
        <f>VLOOKUP(H72,'export - manipulated'!L71:V4003,11,FALSE)</f>
        <v>14351.33</v>
      </c>
    </row>
    <row r="73" spans="1:22" x14ac:dyDescent="0.3">
      <c r="A73" t="s">
        <v>267</v>
      </c>
      <c r="B73" t="s">
        <v>251</v>
      </c>
      <c r="C73" t="str">
        <f t="shared" si="17"/>
        <v>REGULATED</v>
      </c>
      <c r="D73" s="159" t="str">
        <f t="shared" si="13"/>
        <v>45300</v>
      </c>
      <c r="E73" t="str">
        <f t="shared" si="14"/>
        <v>X5300</v>
      </c>
      <c r="F73" s="23">
        <v>453005700012</v>
      </c>
      <c r="G73">
        <v>910</v>
      </c>
      <c r="H73" t="str">
        <f t="shared" si="15"/>
        <v>453005700012.910</v>
      </c>
      <c r="I73">
        <v>199712</v>
      </c>
      <c r="J73" t="s">
        <v>6434</v>
      </c>
      <c r="K73" t="s">
        <v>49</v>
      </c>
      <c r="L73">
        <v>20310</v>
      </c>
      <c r="M73" s="8">
        <f>VLOOKUP(H73,'export - manipulated'!L73:V4005,11,FALSE)</f>
        <v>324207.58</v>
      </c>
      <c r="V73" s="158" t="str">
        <f>CONCATENATE("5",RIGHT(F73,11))</f>
        <v>553005700012</v>
      </c>
    </row>
    <row r="74" spans="1:22" x14ac:dyDescent="0.3">
      <c r="A74" t="s">
        <v>267</v>
      </c>
      <c r="B74" t="s">
        <v>251</v>
      </c>
      <c r="C74" t="str">
        <f t="shared" si="17"/>
        <v>UNREGULATED</v>
      </c>
      <c r="D74" s="159" t="str">
        <f t="shared" si="13"/>
        <v>55300</v>
      </c>
      <c r="E74" t="str">
        <f t="shared" si="14"/>
        <v>X5300</v>
      </c>
      <c r="F74" s="23">
        <v>553005700012</v>
      </c>
      <c r="G74">
        <v>910</v>
      </c>
      <c r="H74" t="str">
        <f t="shared" si="15"/>
        <v>553005700012.910</v>
      </c>
      <c r="I74">
        <v>199712</v>
      </c>
      <c r="J74" t="s">
        <v>6434</v>
      </c>
      <c r="K74" t="s">
        <v>49</v>
      </c>
      <c r="L74" t="s">
        <v>124</v>
      </c>
      <c r="N74">
        <f>VLOOKUP(H74,'export - manipulated'!L73:V4005,11,FALSE)</f>
        <v>195871</v>
      </c>
    </row>
    <row r="75" spans="1:22" x14ac:dyDescent="0.3">
      <c r="A75" t="s">
        <v>270</v>
      </c>
      <c r="B75" t="s">
        <v>251</v>
      </c>
      <c r="C75" t="str">
        <f t="shared" si="17"/>
        <v>UNREGULATED</v>
      </c>
      <c r="D75" s="159" t="str">
        <f t="shared" si="13"/>
        <v>55300</v>
      </c>
      <c r="E75" t="str">
        <f t="shared" si="14"/>
        <v>X5300</v>
      </c>
      <c r="F75" s="23">
        <v>553005700649</v>
      </c>
      <c r="G75">
        <v>910</v>
      </c>
      <c r="H75" t="str">
        <f t="shared" si="15"/>
        <v>553005700649.910</v>
      </c>
      <c r="I75">
        <v>201712</v>
      </c>
      <c r="J75" t="s">
        <v>6434</v>
      </c>
      <c r="K75" t="s">
        <v>49</v>
      </c>
      <c r="L75" t="s">
        <v>124</v>
      </c>
      <c r="N75">
        <f>VLOOKUP(H75,'export - manipulated'!L74:V4006,11,FALSE)</f>
        <v>422262.04</v>
      </c>
    </row>
    <row r="76" spans="1:22" x14ac:dyDescent="0.3">
      <c r="A76" t="s">
        <v>272</v>
      </c>
      <c r="B76" t="s">
        <v>251</v>
      </c>
      <c r="C76" t="str">
        <f t="shared" si="17"/>
        <v>UNREGULATED</v>
      </c>
      <c r="D76" s="159" t="str">
        <f t="shared" si="13"/>
        <v>55300</v>
      </c>
      <c r="E76" t="str">
        <f t="shared" si="14"/>
        <v>X5300</v>
      </c>
      <c r="F76" s="23">
        <v>553005700661</v>
      </c>
      <c r="G76">
        <v>910</v>
      </c>
      <c r="H76" t="str">
        <f t="shared" si="15"/>
        <v>553005700661.910</v>
      </c>
      <c r="I76">
        <v>201808</v>
      </c>
      <c r="J76" t="s">
        <v>6434</v>
      </c>
      <c r="K76" t="s">
        <v>49</v>
      </c>
      <c r="L76" t="s">
        <v>124</v>
      </c>
      <c r="N76">
        <f>VLOOKUP(H76,'export - manipulated'!L75:V4007,11,FALSE)</f>
        <v>1629036.41</v>
      </c>
    </row>
    <row r="77" spans="1:22" x14ac:dyDescent="0.3">
      <c r="A77" t="s">
        <v>274</v>
      </c>
      <c r="B77" t="s">
        <v>251</v>
      </c>
      <c r="C77" t="str">
        <f t="shared" si="17"/>
        <v>REGULATED</v>
      </c>
      <c r="D77" s="159" t="str">
        <f t="shared" si="13"/>
        <v>45300</v>
      </c>
      <c r="E77" t="str">
        <f t="shared" si="14"/>
        <v>X5300</v>
      </c>
      <c r="F77" s="23">
        <v>453005700002</v>
      </c>
      <c r="G77">
        <v>910</v>
      </c>
      <c r="H77" t="str">
        <f t="shared" si="15"/>
        <v>453005700002.910</v>
      </c>
      <c r="I77">
        <v>197103</v>
      </c>
      <c r="J77" t="s">
        <v>6434</v>
      </c>
      <c r="K77" t="s">
        <v>49</v>
      </c>
      <c r="L77">
        <v>20310</v>
      </c>
      <c r="M77" s="8">
        <f>VLOOKUP(H77,'export - manipulated'!L77:V4009,11,FALSE)</f>
        <v>186157.43</v>
      </c>
      <c r="V77" s="158" t="str">
        <f>CONCATENATE("5",RIGHT(F77,11))</f>
        <v>553005700002</v>
      </c>
    </row>
    <row r="78" spans="1:22" x14ac:dyDescent="0.3">
      <c r="A78" t="s">
        <v>274</v>
      </c>
      <c r="B78" t="s">
        <v>251</v>
      </c>
      <c r="C78" t="str">
        <f t="shared" si="17"/>
        <v>UNREGULATED</v>
      </c>
      <c r="D78" s="159" t="str">
        <f t="shared" si="13"/>
        <v>55300</v>
      </c>
      <c r="E78" t="str">
        <f t="shared" si="14"/>
        <v>X5300</v>
      </c>
      <c r="F78" s="23">
        <v>553005700002</v>
      </c>
      <c r="G78">
        <v>910</v>
      </c>
      <c r="H78" t="str">
        <f t="shared" si="15"/>
        <v>553005700002.910</v>
      </c>
      <c r="I78">
        <v>197103</v>
      </c>
      <c r="J78" t="s">
        <v>6434</v>
      </c>
      <c r="K78" t="s">
        <v>49</v>
      </c>
      <c r="L78" t="s">
        <v>124</v>
      </c>
      <c r="N78">
        <f>VLOOKUP(H78,'export - manipulated'!L77:V4009,11,FALSE)</f>
        <v>112468</v>
      </c>
    </row>
    <row r="79" spans="1:22" x14ac:dyDescent="0.3">
      <c r="A79" t="s">
        <v>277</v>
      </c>
      <c r="B79" t="s">
        <v>251</v>
      </c>
      <c r="C79" t="str">
        <f t="shared" si="17"/>
        <v>REGULATED</v>
      </c>
      <c r="D79" s="159" t="str">
        <f t="shared" si="13"/>
        <v>45300</v>
      </c>
      <c r="E79" t="str">
        <f t="shared" si="14"/>
        <v>X5300</v>
      </c>
      <c r="F79" s="23">
        <v>453005700003</v>
      </c>
      <c r="G79">
        <v>910</v>
      </c>
      <c r="H79" t="str">
        <f t="shared" si="15"/>
        <v>453005700003.910</v>
      </c>
      <c r="I79">
        <v>199409</v>
      </c>
      <c r="J79" t="s">
        <v>6434</v>
      </c>
      <c r="K79" t="s">
        <v>49</v>
      </c>
      <c r="L79">
        <v>20310</v>
      </c>
      <c r="M79" s="8">
        <f>VLOOKUP(H79,'export - manipulated'!L79:V4011,11,FALSE)</f>
        <v>112009.53</v>
      </c>
      <c r="V79" s="158" t="str">
        <f t="shared" ref="V79:V80" si="18">CONCATENATE("5",RIGHT(F79,11))</f>
        <v>553005700003</v>
      </c>
    </row>
    <row r="80" spans="1:22" x14ac:dyDescent="0.3">
      <c r="A80" t="s">
        <v>277</v>
      </c>
      <c r="B80" t="s">
        <v>251</v>
      </c>
      <c r="C80" t="str">
        <f t="shared" si="17"/>
        <v>REGULATED</v>
      </c>
      <c r="D80" s="159" t="str">
        <f t="shared" si="13"/>
        <v>45300</v>
      </c>
      <c r="E80" t="str">
        <f t="shared" si="14"/>
        <v>X5300</v>
      </c>
      <c r="F80" s="23">
        <v>453005700619</v>
      </c>
      <c r="G80">
        <v>910</v>
      </c>
      <c r="H80" t="str">
        <f t="shared" si="15"/>
        <v>453005700619.910</v>
      </c>
      <c r="I80">
        <v>201711</v>
      </c>
      <c r="J80" t="s">
        <v>6434</v>
      </c>
      <c r="K80" t="s">
        <v>49</v>
      </c>
      <c r="L80">
        <v>20310</v>
      </c>
      <c r="M80" s="8">
        <f>VLOOKUP(H80,'export - manipulated'!L80:V4012,11,FALSE)</f>
        <v>35932.769999999997</v>
      </c>
      <c r="V80" s="158" t="str">
        <f t="shared" si="18"/>
        <v>553005700619</v>
      </c>
    </row>
    <row r="81" spans="1:22" x14ac:dyDescent="0.3">
      <c r="A81" t="s">
        <v>277</v>
      </c>
      <c r="B81" t="s">
        <v>251</v>
      </c>
      <c r="C81" t="str">
        <f t="shared" si="17"/>
        <v>UNREGULATED</v>
      </c>
      <c r="D81" s="159" t="str">
        <f t="shared" si="13"/>
        <v>55300</v>
      </c>
      <c r="E81" t="str">
        <f t="shared" si="14"/>
        <v>X5300</v>
      </c>
      <c r="F81" s="23">
        <v>553005700003</v>
      </c>
      <c r="G81">
        <v>910</v>
      </c>
      <c r="H81" t="str">
        <f t="shared" si="15"/>
        <v>553005700003.910</v>
      </c>
      <c r="I81">
        <v>199409</v>
      </c>
      <c r="J81" t="s">
        <v>6434</v>
      </c>
      <c r="K81" t="s">
        <v>49</v>
      </c>
      <c r="L81" t="s">
        <v>124</v>
      </c>
      <c r="N81">
        <f>VLOOKUP(H81,'export - manipulated'!L80:V4012,11,FALSE)</f>
        <v>67670</v>
      </c>
    </row>
    <row r="82" spans="1:22" x14ac:dyDescent="0.3">
      <c r="A82" t="s">
        <v>277</v>
      </c>
      <c r="B82" t="s">
        <v>251</v>
      </c>
      <c r="C82" t="str">
        <f t="shared" si="17"/>
        <v>UNREGULATED</v>
      </c>
      <c r="D82" s="159" t="str">
        <f t="shared" si="13"/>
        <v>55300</v>
      </c>
      <c r="E82" t="str">
        <f t="shared" si="14"/>
        <v>X5300</v>
      </c>
      <c r="F82" s="23">
        <v>553005700619</v>
      </c>
      <c r="G82">
        <v>910</v>
      </c>
      <c r="H82" t="str">
        <f t="shared" si="15"/>
        <v>553005700619.910</v>
      </c>
      <c r="I82">
        <v>201711</v>
      </c>
      <c r="J82" t="s">
        <v>6434</v>
      </c>
      <c r="K82" t="s">
        <v>49</v>
      </c>
      <c r="L82" t="s">
        <v>124</v>
      </c>
      <c r="N82">
        <f>VLOOKUP(H82,'export - manipulated'!L81:V4013,11,FALSE)</f>
        <v>24163.88</v>
      </c>
    </row>
    <row r="83" spans="1:22" x14ac:dyDescent="0.3">
      <c r="A83" t="s">
        <v>282</v>
      </c>
      <c r="B83" t="s">
        <v>251</v>
      </c>
      <c r="C83" t="str">
        <f t="shared" si="17"/>
        <v>REGULATED</v>
      </c>
      <c r="D83" s="159" t="str">
        <f t="shared" si="13"/>
        <v>45300</v>
      </c>
      <c r="E83" t="str">
        <f t="shared" si="14"/>
        <v>X5300</v>
      </c>
      <c r="F83" s="23">
        <v>453005700004</v>
      </c>
      <c r="G83">
        <v>910</v>
      </c>
      <c r="H83" t="str">
        <f t="shared" si="15"/>
        <v>453005700004.910</v>
      </c>
      <c r="I83">
        <v>197103</v>
      </c>
      <c r="J83" t="s">
        <v>6434</v>
      </c>
      <c r="K83" t="s">
        <v>49</v>
      </c>
      <c r="L83">
        <v>20310</v>
      </c>
      <c r="M83" s="8">
        <f>VLOOKUP(H83,'export - manipulated'!L83:V4015,11,FALSE)</f>
        <v>101198.7</v>
      </c>
      <c r="V83" s="158" t="str">
        <f>CONCATENATE("5",RIGHT(F83,11))</f>
        <v>553005700004</v>
      </c>
    </row>
    <row r="84" spans="1:22" x14ac:dyDescent="0.3">
      <c r="A84" t="s">
        <v>282</v>
      </c>
      <c r="B84" t="s">
        <v>251</v>
      </c>
      <c r="C84" t="str">
        <f t="shared" si="17"/>
        <v>UNREGULATED</v>
      </c>
      <c r="D84" s="159" t="str">
        <f t="shared" si="13"/>
        <v>55300</v>
      </c>
      <c r="E84" t="str">
        <f t="shared" si="14"/>
        <v>X5300</v>
      </c>
      <c r="F84" s="23">
        <v>553005700004</v>
      </c>
      <c r="G84">
        <v>910</v>
      </c>
      <c r="H84" t="str">
        <f t="shared" si="15"/>
        <v>553005700004.910</v>
      </c>
      <c r="I84">
        <v>197103</v>
      </c>
      <c r="J84" t="s">
        <v>6434</v>
      </c>
      <c r="K84" t="s">
        <v>49</v>
      </c>
      <c r="L84" t="s">
        <v>124</v>
      </c>
      <c r="N84">
        <f>VLOOKUP(H84,'export - manipulated'!L83:V4015,11,FALSE)</f>
        <v>61140</v>
      </c>
    </row>
    <row r="85" spans="1:22" x14ac:dyDescent="0.3">
      <c r="A85" t="s">
        <v>285</v>
      </c>
      <c r="B85" t="s">
        <v>251</v>
      </c>
      <c r="C85" t="str">
        <f t="shared" si="17"/>
        <v>REGULATED</v>
      </c>
      <c r="D85" s="159" t="str">
        <f t="shared" si="13"/>
        <v>45300</v>
      </c>
      <c r="E85" t="str">
        <f t="shared" si="14"/>
        <v>X5300</v>
      </c>
      <c r="F85" s="23">
        <v>453005700005</v>
      </c>
      <c r="G85">
        <v>910</v>
      </c>
      <c r="H85" t="str">
        <f t="shared" si="15"/>
        <v>453005700005.910</v>
      </c>
      <c r="I85">
        <v>197103</v>
      </c>
      <c r="J85" t="s">
        <v>6434</v>
      </c>
      <c r="K85" t="s">
        <v>49</v>
      </c>
      <c r="L85">
        <v>20310</v>
      </c>
      <c r="M85" s="8">
        <f>VLOOKUP(H85,'export - manipulated'!L85:V4017,11,FALSE)</f>
        <v>235878.56</v>
      </c>
      <c r="V85" s="158" t="str">
        <f>CONCATENATE("5",RIGHT(F85,11))</f>
        <v>553005700005</v>
      </c>
    </row>
    <row r="86" spans="1:22" x14ac:dyDescent="0.3">
      <c r="A86" t="s">
        <v>285</v>
      </c>
      <c r="B86" t="s">
        <v>251</v>
      </c>
      <c r="C86" t="str">
        <f t="shared" si="17"/>
        <v>UNREGULATED</v>
      </c>
      <c r="D86" s="159" t="str">
        <f t="shared" si="13"/>
        <v>55300</v>
      </c>
      <c r="E86" t="str">
        <f t="shared" si="14"/>
        <v>X5300</v>
      </c>
      <c r="F86" s="23">
        <v>553005700005</v>
      </c>
      <c r="G86">
        <v>910</v>
      </c>
      <c r="H86" t="str">
        <f t="shared" si="15"/>
        <v>553005700005.910</v>
      </c>
      <c r="I86">
        <v>197103</v>
      </c>
      <c r="J86" t="s">
        <v>6434</v>
      </c>
      <c r="K86" t="s">
        <v>49</v>
      </c>
      <c r="L86" t="s">
        <v>124</v>
      </c>
      <c r="N86">
        <f>VLOOKUP(H86,'export - manipulated'!L85:V4017,11,FALSE)</f>
        <v>142507</v>
      </c>
    </row>
    <row r="87" spans="1:22" x14ac:dyDescent="0.3">
      <c r="A87" t="s">
        <v>288</v>
      </c>
      <c r="B87" t="s">
        <v>251</v>
      </c>
      <c r="C87" t="str">
        <f t="shared" si="17"/>
        <v>REGULATED</v>
      </c>
      <c r="D87" s="159" t="str">
        <f t="shared" si="13"/>
        <v>45300</v>
      </c>
      <c r="E87" t="str">
        <f t="shared" si="14"/>
        <v>X5300</v>
      </c>
      <c r="F87" s="23">
        <v>453005700006</v>
      </c>
      <c r="G87">
        <v>910</v>
      </c>
      <c r="H87" t="str">
        <f t="shared" si="15"/>
        <v>453005700006.910</v>
      </c>
      <c r="I87">
        <v>197103</v>
      </c>
      <c r="J87" t="s">
        <v>6434</v>
      </c>
      <c r="K87" t="s">
        <v>49</v>
      </c>
      <c r="L87">
        <v>20310</v>
      </c>
      <c r="M87" s="8">
        <f>VLOOKUP(H87,'export - manipulated'!L87:V4019,11,FALSE)</f>
        <v>68999.289999999994</v>
      </c>
      <c r="V87" s="158" t="str">
        <f>CONCATENATE("5",RIGHT(F87,11))</f>
        <v>553005700006</v>
      </c>
    </row>
    <row r="88" spans="1:22" x14ac:dyDescent="0.3">
      <c r="A88" t="s">
        <v>288</v>
      </c>
      <c r="B88" t="s">
        <v>251</v>
      </c>
      <c r="C88" t="str">
        <f t="shared" si="17"/>
        <v>UNREGULATED</v>
      </c>
      <c r="D88" s="159" t="str">
        <f t="shared" si="13"/>
        <v>55300</v>
      </c>
      <c r="E88" t="str">
        <f t="shared" si="14"/>
        <v>X5300</v>
      </c>
      <c r="F88" s="23">
        <v>553005700006</v>
      </c>
      <c r="G88">
        <v>910</v>
      </c>
      <c r="H88" t="str">
        <f t="shared" si="15"/>
        <v>553005700006.910</v>
      </c>
      <c r="I88">
        <v>197103</v>
      </c>
      <c r="J88" t="s">
        <v>6434</v>
      </c>
      <c r="K88" t="s">
        <v>49</v>
      </c>
      <c r="L88" t="s">
        <v>124</v>
      </c>
      <c r="N88">
        <f>VLOOKUP(H88,'export - manipulated'!L87:V4019,11,FALSE)</f>
        <v>41686</v>
      </c>
    </row>
    <row r="89" spans="1:22" x14ac:dyDescent="0.3">
      <c r="A89" t="s">
        <v>291</v>
      </c>
      <c r="B89" t="s">
        <v>251</v>
      </c>
      <c r="C89" t="str">
        <f t="shared" si="17"/>
        <v>REGULATED</v>
      </c>
      <c r="D89" s="159" t="str">
        <f t="shared" si="13"/>
        <v>45300</v>
      </c>
      <c r="E89" t="str">
        <f t="shared" si="14"/>
        <v>X5300</v>
      </c>
      <c r="F89" s="23">
        <v>453005700007</v>
      </c>
      <c r="G89">
        <v>910</v>
      </c>
      <c r="H89" t="str">
        <f t="shared" si="15"/>
        <v>453005700007.910</v>
      </c>
      <c r="I89">
        <v>197103</v>
      </c>
      <c r="J89" t="s">
        <v>6434</v>
      </c>
      <c r="K89" t="s">
        <v>49</v>
      </c>
      <c r="L89">
        <v>20310</v>
      </c>
      <c r="M89" s="8">
        <f>VLOOKUP(H89,'export - manipulated'!L89:V4021,11,FALSE)</f>
        <v>118271.21</v>
      </c>
      <c r="V89" s="158" t="str">
        <f>CONCATENATE("5",RIGHT(F89,11))</f>
        <v>553005700007</v>
      </c>
    </row>
    <row r="90" spans="1:22" x14ac:dyDescent="0.3">
      <c r="A90" t="s">
        <v>291</v>
      </c>
      <c r="B90" t="s">
        <v>251</v>
      </c>
      <c r="C90" t="str">
        <f t="shared" si="17"/>
        <v>UNREGULATED</v>
      </c>
      <c r="D90" s="159" t="str">
        <f t="shared" si="13"/>
        <v>55300</v>
      </c>
      <c r="E90" t="str">
        <f t="shared" si="14"/>
        <v>X5300</v>
      </c>
      <c r="F90" s="23">
        <v>553005700007</v>
      </c>
      <c r="G90">
        <v>910</v>
      </c>
      <c r="H90" t="str">
        <f t="shared" si="15"/>
        <v>553005700007.910</v>
      </c>
      <c r="I90">
        <v>197103</v>
      </c>
      <c r="J90" t="s">
        <v>6434</v>
      </c>
      <c r="K90" t="s">
        <v>49</v>
      </c>
      <c r="L90" t="s">
        <v>124</v>
      </c>
      <c r="N90">
        <f>VLOOKUP(H90,'export - manipulated'!L89:V4021,11,FALSE)</f>
        <v>71454</v>
      </c>
    </row>
    <row r="91" spans="1:22" x14ac:dyDescent="0.3">
      <c r="A91" t="s">
        <v>295</v>
      </c>
      <c r="B91" t="s">
        <v>251</v>
      </c>
      <c r="C91" t="str">
        <f t="shared" si="17"/>
        <v>REGULATED</v>
      </c>
      <c r="D91" s="159" t="str">
        <f t="shared" si="13"/>
        <v>45300</v>
      </c>
      <c r="E91" t="str">
        <f t="shared" si="14"/>
        <v>X5300</v>
      </c>
      <c r="F91" s="23">
        <v>453005700007</v>
      </c>
      <c r="G91">
        <v>84</v>
      </c>
      <c r="H91" t="str">
        <f t="shared" si="15"/>
        <v>453005700007.84</v>
      </c>
      <c r="I91">
        <v>200112</v>
      </c>
      <c r="J91" t="s">
        <v>6434</v>
      </c>
      <c r="K91" t="s">
        <v>49</v>
      </c>
      <c r="L91">
        <v>20310</v>
      </c>
      <c r="M91" s="8">
        <f>VLOOKUP(H91,'export - manipulated'!L91:V4023,11,FALSE)</f>
        <v>1624.75</v>
      </c>
      <c r="V91" s="158" t="str">
        <f t="shared" ref="V91:V92" si="19">CONCATENATE("5",RIGHT(F91,11))</f>
        <v>553005700007</v>
      </c>
    </row>
    <row r="92" spans="1:22" x14ac:dyDescent="0.3">
      <c r="A92" t="s">
        <v>297</v>
      </c>
      <c r="B92" t="s">
        <v>251</v>
      </c>
      <c r="C92" t="str">
        <f t="shared" si="17"/>
        <v>REGULATED</v>
      </c>
      <c r="D92" s="159" t="str">
        <f t="shared" si="13"/>
        <v>45300</v>
      </c>
      <c r="E92" t="str">
        <f t="shared" si="14"/>
        <v>X5300</v>
      </c>
      <c r="F92" s="23">
        <v>453005700007</v>
      </c>
      <c r="G92">
        <v>780</v>
      </c>
      <c r="H92" t="str">
        <f t="shared" si="15"/>
        <v>453005700007.780</v>
      </c>
      <c r="I92">
        <v>200112</v>
      </c>
      <c r="J92" t="s">
        <v>6434</v>
      </c>
      <c r="K92" t="s">
        <v>49</v>
      </c>
      <c r="L92">
        <v>20310</v>
      </c>
      <c r="M92" s="8">
        <f>VLOOKUP(H92,'export - manipulated'!L92:V4024,11,FALSE)</f>
        <v>2634.4</v>
      </c>
      <c r="V92" s="158" t="str">
        <f t="shared" si="19"/>
        <v>553005700007</v>
      </c>
    </row>
    <row r="93" spans="1:22" x14ac:dyDescent="0.3">
      <c r="A93" t="s">
        <v>297</v>
      </c>
      <c r="B93" t="s">
        <v>251</v>
      </c>
      <c r="C93" t="str">
        <f t="shared" si="17"/>
        <v>UNREGULATED</v>
      </c>
      <c r="D93" s="159" t="str">
        <f t="shared" si="13"/>
        <v>55300</v>
      </c>
      <c r="E93" t="str">
        <f t="shared" si="14"/>
        <v>X5300</v>
      </c>
      <c r="F93" s="23">
        <v>553005700007</v>
      </c>
      <c r="G93">
        <v>780</v>
      </c>
      <c r="H93" t="str">
        <f t="shared" si="15"/>
        <v>553005700007.780</v>
      </c>
      <c r="I93">
        <v>200112</v>
      </c>
      <c r="J93" t="s">
        <v>6434</v>
      </c>
      <c r="K93" t="s">
        <v>49</v>
      </c>
      <c r="L93" t="s">
        <v>124</v>
      </c>
      <c r="N93">
        <f>VLOOKUP(H93,'export - manipulated'!L92:V4024,11,FALSE)</f>
        <v>1591</v>
      </c>
    </row>
    <row r="94" spans="1:22" x14ac:dyDescent="0.3">
      <c r="A94" t="s">
        <v>300</v>
      </c>
      <c r="B94" t="s">
        <v>251</v>
      </c>
      <c r="C94" t="str">
        <f t="shared" si="17"/>
        <v>REGULATED</v>
      </c>
      <c r="D94" s="159" t="str">
        <f t="shared" si="13"/>
        <v>45300</v>
      </c>
      <c r="E94" t="str">
        <f t="shared" si="14"/>
        <v>X5300</v>
      </c>
      <c r="F94" s="23">
        <v>453005700008</v>
      </c>
      <c r="G94">
        <v>910</v>
      </c>
      <c r="H94" t="str">
        <f t="shared" si="15"/>
        <v>453005700008.910</v>
      </c>
      <c r="I94">
        <v>197103</v>
      </c>
      <c r="J94" t="s">
        <v>6434</v>
      </c>
      <c r="K94" t="s">
        <v>49</v>
      </c>
      <c r="L94">
        <v>20310</v>
      </c>
      <c r="M94" s="8">
        <f>VLOOKUP(H94,'export - manipulated'!L94:V4026,11,FALSE)</f>
        <v>132990.57999999999</v>
      </c>
      <c r="V94" s="158" t="str">
        <f>CONCATENATE("5",RIGHT(F94,11))</f>
        <v>553005700008</v>
      </c>
    </row>
    <row r="95" spans="1:22" x14ac:dyDescent="0.3">
      <c r="A95" t="s">
        <v>300</v>
      </c>
      <c r="B95" t="s">
        <v>251</v>
      </c>
      <c r="C95" t="str">
        <f t="shared" si="17"/>
        <v>UNREGULATED</v>
      </c>
      <c r="D95" s="159" t="str">
        <f t="shared" si="13"/>
        <v>55300</v>
      </c>
      <c r="E95" t="str">
        <f t="shared" si="14"/>
        <v>X5300</v>
      </c>
      <c r="F95" s="23">
        <v>553005700008</v>
      </c>
      <c r="G95">
        <v>910</v>
      </c>
      <c r="H95" t="str">
        <f t="shared" si="15"/>
        <v>553005700008.910</v>
      </c>
      <c r="I95">
        <v>197103</v>
      </c>
      <c r="J95" t="s">
        <v>6434</v>
      </c>
      <c r="K95" t="s">
        <v>49</v>
      </c>
      <c r="L95" t="s">
        <v>124</v>
      </c>
      <c r="N95">
        <f>VLOOKUP(H95,'export - manipulated'!L94:V4026,11,FALSE)</f>
        <v>80347</v>
      </c>
    </row>
    <row r="96" spans="1:22" x14ac:dyDescent="0.3">
      <c r="A96" t="s">
        <v>300</v>
      </c>
      <c r="B96" t="s">
        <v>251</v>
      </c>
      <c r="C96" t="str">
        <f t="shared" si="17"/>
        <v>UNREGULATED</v>
      </c>
      <c r="D96" s="159" t="str">
        <f t="shared" si="13"/>
        <v>55300</v>
      </c>
      <c r="E96" t="str">
        <f t="shared" si="14"/>
        <v>X5300</v>
      </c>
      <c r="F96" s="23">
        <v>553005700622</v>
      </c>
      <c r="G96">
        <v>910</v>
      </c>
      <c r="H96" t="str">
        <f t="shared" si="15"/>
        <v>553005700622.910</v>
      </c>
      <c r="I96">
        <v>201712</v>
      </c>
      <c r="J96" t="s">
        <v>6434</v>
      </c>
      <c r="K96" t="s">
        <v>49</v>
      </c>
      <c r="L96" t="s">
        <v>124</v>
      </c>
      <c r="N96">
        <f>VLOOKUP(H96,'export - manipulated'!L95:V4027,11,FALSE)</f>
        <v>350354.9</v>
      </c>
    </row>
    <row r="97" spans="1:22" x14ac:dyDescent="0.3">
      <c r="A97" t="s">
        <v>304</v>
      </c>
      <c r="B97" t="s">
        <v>251</v>
      </c>
      <c r="C97" t="str">
        <f t="shared" si="17"/>
        <v>REGULATED</v>
      </c>
      <c r="D97" s="159" t="str">
        <f t="shared" si="13"/>
        <v>45600</v>
      </c>
      <c r="E97" t="str">
        <f t="shared" si="14"/>
        <v>X5600</v>
      </c>
      <c r="F97" s="23">
        <v>456005700041</v>
      </c>
      <c r="G97">
        <v>270</v>
      </c>
      <c r="H97" t="str">
        <f t="shared" si="15"/>
        <v>456005700041.270</v>
      </c>
      <c r="I97">
        <v>199712</v>
      </c>
      <c r="J97" t="s">
        <v>6434</v>
      </c>
      <c r="K97" t="s">
        <v>49</v>
      </c>
      <c r="L97">
        <v>20310</v>
      </c>
      <c r="M97" s="8">
        <f>VLOOKUP(H97,'export - manipulated'!L97:V4029,11,FALSE)</f>
        <v>21.03</v>
      </c>
      <c r="V97" s="158" t="str">
        <f t="shared" ref="V97:V99" si="20">CONCATENATE("5",RIGHT(F97,11))</f>
        <v>556005700041</v>
      </c>
    </row>
    <row r="98" spans="1:22" x14ac:dyDescent="0.3">
      <c r="A98" t="s">
        <v>306</v>
      </c>
      <c r="B98" t="s">
        <v>251</v>
      </c>
      <c r="C98" t="str">
        <f t="shared" si="17"/>
        <v>REGULATED</v>
      </c>
      <c r="D98" s="159" t="str">
        <f t="shared" si="13"/>
        <v>45600</v>
      </c>
      <c r="E98" t="str">
        <f t="shared" si="14"/>
        <v>X5600</v>
      </c>
      <c r="F98" s="23">
        <v>456005700006</v>
      </c>
      <c r="G98">
        <v>780</v>
      </c>
      <c r="H98" t="str">
        <f t="shared" si="15"/>
        <v>456005700006.780</v>
      </c>
      <c r="I98">
        <v>199711</v>
      </c>
      <c r="J98" t="s">
        <v>6434</v>
      </c>
      <c r="K98" t="s">
        <v>49</v>
      </c>
      <c r="L98">
        <v>20310</v>
      </c>
      <c r="M98" s="8">
        <f>VLOOKUP(H98,'export - manipulated'!L98:V4030,11,FALSE)</f>
        <v>3586.01</v>
      </c>
      <c r="V98" s="158" t="str">
        <f t="shared" si="20"/>
        <v>556005700006</v>
      </c>
    </row>
    <row r="99" spans="1:22" x14ac:dyDescent="0.3">
      <c r="A99" t="s">
        <v>306</v>
      </c>
      <c r="B99" t="s">
        <v>251</v>
      </c>
      <c r="C99" t="str">
        <f t="shared" si="17"/>
        <v>REGULATED</v>
      </c>
      <c r="D99" s="159" t="str">
        <f t="shared" si="13"/>
        <v>45600</v>
      </c>
      <c r="E99" t="str">
        <f t="shared" si="14"/>
        <v>X5600</v>
      </c>
      <c r="F99" s="23">
        <v>456005700041</v>
      </c>
      <c r="G99">
        <v>780</v>
      </c>
      <c r="H99" t="str">
        <f t="shared" si="15"/>
        <v>456005700041.780</v>
      </c>
      <c r="I99">
        <v>199712</v>
      </c>
      <c r="J99" t="s">
        <v>6434</v>
      </c>
      <c r="K99" t="s">
        <v>49</v>
      </c>
      <c r="L99">
        <v>20310</v>
      </c>
      <c r="M99" s="8">
        <f>VLOOKUP(H99,'export - manipulated'!L99:V4031,11,FALSE)</f>
        <v>1838.03</v>
      </c>
      <c r="V99" s="158" t="str">
        <f t="shared" si="20"/>
        <v>556005700041</v>
      </c>
    </row>
    <row r="100" spans="1:22" x14ac:dyDescent="0.3">
      <c r="A100" t="s">
        <v>306</v>
      </c>
      <c r="B100" t="s">
        <v>251</v>
      </c>
      <c r="C100" t="str">
        <f t="shared" si="17"/>
        <v>UNREGULATED</v>
      </c>
      <c r="D100" s="159" t="str">
        <f t="shared" si="13"/>
        <v>55600</v>
      </c>
      <c r="E100" t="str">
        <f t="shared" si="14"/>
        <v>X5600</v>
      </c>
      <c r="F100" s="23">
        <v>556005700006</v>
      </c>
      <c r="G100">
        <v>780</v>
      </c>
      <c r="H100" t="str">
        <f t="shared" si="15"/>
        <v>556005700006.780</v>
      </c>
      <c r="I100">
        <v>199711</v>
      </c>
      <c r="J100" t="s">
        <v>6434</v>
      </c>
      <c r="K100" t="s">
        <v>49</v>
      </c>
      <c r="L100" t="s">
        <v>124</v>
      </c>
      <c r="N100">
        <f>VLOOKUP(H100,'export - manipulated'!L99:V4031,11,FALSE)</f>
        <v>2167</v>
      </c>
    </row>
    <row r="101" spans="1:22" x14ac:dyDescent="0.3">
      <c r="A101" t="s">
        <v>306</v>
      </c>
      <c r="B101" t="s">
        <v>251</v>
      </c>
      <c r="C101" t="str">
        <f t="shared" si="17"/>
        <v>UNREGULATED</v>
      </c>
      <c r="D101" s="159" t="str">
        <f t="shared" si="13"/>
        <v>55600</v>
      </c>
      <c r="E101" t="str">
        <f t="shared" si="14"/>
        <v>X5600</v>
      </c>
      <c r="F101" s="23">
        <v>556005700041</v>
      </c>
      <c r="G101">
        <v>780</v>
      </c>
      <c r="H101" t="str">
        <f t="shared" si="15"/>
        <v>556005700041.780</v>
      </c>
      <c r="I101">
        <v>199712</v>
      </c>
      <c r="J101" t="s">
        <v>6434</v>
      </c>
      <c r="K101" t="s">
        <v>49</v>
      </c>
      <c r="L101" t="s">
        <v>124</v>
      </c>
      <c r="N101">
        <f>VLOOKUP(H101,'export - manipulated'!L100:V4032,11,FALSE)</f>
        <v>1111</v>
      </c>
    </row>
    <row r="102" spans="1:22" x14ac:dyDescent="0.3">
      <c r="A102" t="s">
        <v>58</v>
      </c>
      <c r="C102" t="str">
        <f t="shared" si="17"/>
        <v>REGULATED</v>
      </c>
      <c r="D102" s="159" t="str">
        <f t="shared" si="13"/>
        <v>45300</v>
      </c>
      <c r="E102" t="str">
        <f t="shared" si="14"/>
        <v>X5300</v>
      </c>
      <c r="F102" s="23">
        <v>453006900726</v>
      </c>
      <c r="G102">
        <v>910</v>
      </c>
      <c r="H102" t="str">
        <f t="shared" si="15"/>
        <v>453006900726.910</v>
      </c>
      <c r="I102">
        <v>200205</v>
      </c>
      <c r="J102" t="s">
        <v>6434</v>
      </c>
      <c r="K102" t="s">
        <v>66</v>
      </c>
      <c r="L102">
        <v>20310</v>
      </c>
      <c r="M102" s="8">
        <f>VLOOKUP(H102,'export - manipulated'!L102:V4034,11,FALSE)</f>
        <v>31724.78</v>
      </c>
      <c r="V102" s="158" t="str">
        <f>CONCATENATE("5",RIGHT(F102,11))</f>
        <v>553006900726</v>
      </c>
    </row>
    <row r="103" spans="1:22" x14ac:dyDescent="0.3">
      <c r="A103" t="s">
        <v>58</v>
      </c>
      <c r="C103" t="str">
        <f t="shared" si="17"/>
        <v>UNREGULATED</v>
      </c>
      <c r="D103" s="159" t="str">
        <f t="shared" si="13"/>
        <v>55300</v>
      </c>
      <c r="E103" t="str">
        <f t="shared" si="14"/>
        <v>X5300</v>
      </c>
      <c r="F103" s="23">
        <v>553006900726</v>
      </c>
      <c r="G103">
        <v>910</v>
      </c>
      <c r="H103" t="str">
        <f t="shared" si="15"/>
        <v>553006900726.910</v>
      </c>
      <c r="I103">
        <v>200205</v>
      </c>
      <c r="J103" t="s">
        <v>6434</v>
      </c>
      <c r="K103" t="s">
        <v>66</v>
      </c>
      <c r="L103" t="s">
        <v>124</v>
      </c>
      <c r="N103">
        <f>VLOOKUP(H103,'export - manipulated'!L102:V4034,11,FALSE)</f>
        <v>19167</v>
      </c>
    </row>
    <row r="104" spans="1:22" x14ac:dyDescent="0.3">
      <c r="A104" t="s">
        <v>314</v>
      </c>
      <c r="C104" t="str">
        <f t="shared" si="17"/>
        <v>REGULATED</v>
      </c>
      <c r="D104" s="159" t="str">
        <f t="shared" si="13"/>
        <v>45800</v>
      </c>
      <c r="E104" t="str">
        <f t="shared" si="14"/>
        <v>X5800</v>
      </c>
      <c r="F104" s="23">
        <v>458006900001</v>
      </c>
      <c r="G104">
        <v>1999</v>
      </c>
      <c r="H104" t="str">
        <f t="shared" si="15"/>
        <v>458006900001.1999</v>
      </c>
      <c r="I104">
        <v>199908</v>
      </c>
      <c r="J104" t="s">
        <v>6434</v>
      </c>
      <c r="K104" t="s">
        <v>66</v>
      </c>
      <c r="L104">
        <v>20310</v>
      </c>
      <c r="M104" s="8">
        <f>VLOOKUP(H104,'export - manipulated'!L104:V4036,11,FALSE)</f>
        <v>1272073.06</v>
      </c>
      <c r="V104" s="158" t="str">
        <f>CONCATENATE("5",RIGHT(F104,11))</f>
        <v>558006900001</v>
      </c>
    </row>
    <row r="105" spans="1:22" x14ac:dyDescent="0.3">
      <c r="A105" t="s">
        <v>314</v>
      </c>
      <c r="C105" t="str">
        <f t="shared" si="17"/>
        <v>UNREGULATED</v>
      </c>
      <c r="D105" s="159" t="str">
        <f t="shared" si="13"/>
        <v>55800</v>
      </c>
      <c r="E105" t="str">
        <f t="shared" si="14"/>
        <v>X5800</v>
      </c>
      <c r="F105" s="23">
        <v>558006900001</v>
      </c>
      <c r="G105">
        <v>1999</v>
      </c>
      <c r="H105" t="str">
        <f t="shared" si="15"/>
        <v>558006900001.1999</v>
      </c>
      <c r="I105">
        <v>199908</v>
      </c>
      <c r="J105" t="s">
        <v>6434</v>
      </c>
      <c r="K105" t="s">
        <v>66</v>
      </c>
      <c r="L105" t="s">
        <v>124</v>
      </c>
      <c r="N105">
        <f>VLOOKUP(H105,'export - manipulated'!L104:V4036,11,FALSE)</f>
        <v>768525</v>
      </c>
    </row>
    <row r="106" spans="1:22" x14ac:dyDescent="0.3">
      <c r="A106" t="s">
        <v>320</v>
      </c>
      <c r="C106" t="str">
        <f t="shared" si="17"/>
        <v>REGULATED</v>
      </c>
      <c r="D106" s="159" t="str">
        <f t="shared" si="13"/>
        <v>45200</v>
      </c>
      <c r="E106" t="str">
        <f t="shared" si="14"/>
        <v>X5200</v>
      </c>
      <c r="F106" s="23">
        <v>452006900001</v>
      </c>
      <c r="G106">
        <v>763</v>
      </c>
      <c r="H106" t="str">
        <f t="shared" si="15"/>
        <v>452006900001.763</v>
      </c>
      <c r="I106">
        <v>198503</v>
      </c>
      <c r="J106" t="s">
        <v>6434</v>
      </c>
      <c r="K106" t="s">
        <v>66</v>
      </c>
      <c r="L106">
        <v>20310</v>
      </c>
      <c r="M106" s="8">
        <f>VLOOKUP(H106,'export - manipulated'!L106:V4038,11,FALSE)</f>
        <v>4971.1499999999996</v>
      </c>
      <c r="V106" s="158" t="str">
        <f>CONCATENATE("5",RIGHT(F106,11))</f>
        <v>552006900001</v>
      </c>
    </row>
    <row r="107" spans="1:22" x14ac:dyDescent="0.3">
      <c r="A107" t="s">
        <v>320</v>
      </c>
      <c r="C107" t="str">
        <f t="shared" si="17"/>
        <v>UNREGULATED</v>
      </c>
      <c r="D107" s="159" t="str">
        <f t="shared" si="13"/>
        <v>55200</v>
      </c>
      <c r="E107" t="str">
        <f t="shared" si="14"/>
        <v>X5200</v>
      </c>
      <c r="F107" s="23">
        <v>552006900001</v>
      </c>
      <c r="G107">
        <v>763</v>
      </c>
      <c r="H107" t="str">
        <f t="shared" si="15"/>
        <v>552006900001.763</v>
      </c>
      <c r="I107">
        <v>198503</v>
      </c>
      <c r="J107" t="s">
        <v>6434</v>
      </c>
      <c r="K107" t="s">
        <v>66</v>
      </c>
      <c r="L107" t="s">
        <v>124</v>
      </c>
      <c r="N107">
        <f>VLOOKUP(H107,'export - manipulated'!L106:V4038,11,FALSE)</f>
        <v>3004</v>
      </c>
    </row>
    <row r="108" spans="1:22" x14ac:dyDescent="0.3">
      <c r="A108" t="s">
        <v>324</v>
      </c>
      <c r="B108" t="s">
        <v>325</v>
      </c>
      <c r="C108" t="str">
        <f t="shared" si="17"/>
        <v>REGULATED</v>
      </c>
      <c r="D108" s="159" t="str">
        <f t="shared" si="13"/>
        <v>45500</v>
      </c>
      <c r="E108" t="str">
        <f t="shared" si="14"/>
        <v>X5500</v>
      </c>
      <c r="F108" s="23">
        <v>455006920038</v>
      </c>
      <c r="G108">
        <v>1999</v>
      </c>
      <c r="H108" t="str">
        <f t="shared" si="15"/>
        <v>455006920038.1999</v>
      </c>
      <c r="I108">
        <v>199908</v>
      </c>
      <c r="J108" t="s">
        <v>6434</v>
      </c>
      <c r="K108" t="s">
        <v>66</v>
      </c>
      <c r="L108">
        <v>20310</v>
      </c>
      <c r="M108" s="8">
        <f>VLOOKUP(H108,'export - manipulated'!L108:V4040,11,FALSE)</f>
        <v>14196.82</v>
      </c>
      <c r="V108" s="158" t="str">
        <f>CONCATENATE("5",RIGHT(F108,11))</f>
        <v>555006920038</v>
      </c>
    </row>
    <row r="109" spans="1:22" x14ac:dyDescent="0.3">
      <c r="A109" t="s">
        <v>324</v>
      </c>
      <c r="B109" t="s">
        <v>325</v>
      </c>
      <c r="C109" t="str">
        <f t="shared" si="17"/>
        <v>UNREGULATED</v>
      </c>
      <c r="D109" s="159" t="str">
        <f t="shared" si="13"/>
        <v>55500</v>
      </c>
      <c r="E109" t="str">
        <f t="shared" si="14"/>
        <v>X5500</v>
      </c>
      <c r="F109" s="23">
        <v>555006920038</v>
      </c>
      <c r="G109">
        <v>1999</v>
      </c>
      <c r="H109" t="str">
        <f t="shared" si="15"/>
        <v>555006920038.1999</v>
      </c>
      <c r="I109">
        <v>199908</v>
      </c>
      <c r="J109" t="s">
        <v>6434</v>
      </c>
      <c r="K109" t="s">
        <v>66</v>
      </c>
      <c r="L109" t="s">
        <v>124</v>
      </c>
      <c r="N109">
        <f>VLOOKUP(H109,'export - manipulated'!L108:V4040,11,FALSE)</f>
        <v>8577</v>
      </c>
    </row>
    <row r="110" spans="1:22" x14ac:dyDescent="0.3">
      <c r="A110" t="s">
        <v>328</v>
      </c>
      <c r="B110" t="s">
        <v>325</v>
      </c>
      <c r="C110" t="str">
        <f t="shared" si="17"/>
        <v>REGULATED</v>
      </c>
      <c r="D110" s="159" t="str">
        <f t="shared" si="13"/>
        <v>45500</v>
      </c>
      <c r="E110" t="str">
        <f t="shared" si="14"/>
        <v>X5500</v>
      </c>
      <c r="F110" s="23">
        <v>455006920039</v>
      </c>
      <c r="G110">
        <v>1999</v>
      </c>
      <c r="H110" t="str">
        <f t="shared" si="15"/>
        <v>455006920039.1999</v>
      </c>
      <c r="I110">
        <v>199908</v>
      </c>
      <c r="J110" t="s">
        <v>6434</v>
      </c>
      <c r="K110" t="s">
        <v>66</v>
      </c>
      <c r="L110">
        <v>20310</v>
      </c>
      <c r="M110" s="8">
        <f>VLOOKUP(H110,'export - manipulated'!L110:V4042,11,FALSE)</f>
        <v>14196.99</v>
      </c>
      <c r="V110" s="158" t="str">
        <f>CONCATENATE("5",RIGHT(F110,11))</f>
        <v>555006920039</v>
      </c>
    </row>
    <row r="111" spans="1:22" x14ac:dyDescent="0.3">
      <c r="A111" t="s">
        <v>328</v>
      </c>
      <c r="B111" t="s">
        <v>325</v>
      </c>
      <c r="C111" t="str">
        <f t="shared" si="17"/>
        <v>UNREGULATED</v>
      </c>
      <c r="D111" s="159" t="str">
        <f t="shared" si="13"/>
        <v>55500</v>
      </c>
      <c r="E111" t="str">
        <f t="shared" si="14"/>
        <v>X5500</v>
      </c>
      <c r="F111" s="23">
        <v>555006920039</v>
      </c>
      <c r="G111">
        <v>1999</v>
      </c>
      <c r="H111" t="str">
        <f t="shared" si="15"/>
        <v>555006920039.1999</v>
      </c>
      <c r="I111">
        <v>199908</v>
      </c>
      <c r="J111" t="s">
        <v>6434</v>
      </c>
      <c r="K111" t="s">
        <v>66</v>
      </c>
      <c r="L111" t="s">
        <v>124</v>
      </c>
      <c r="N111">
        <f>VLOOKUP(H111,'export - manipulated'!L110:V4042,11,FALSE)</f>
        <v>8577</v>
      </c>
    </row>
    <row r="112" spans="1:22" x14ac:dyDescent="0.3">
      <c r="A112" t="s">
        <v>331</v>
      </c>
      <c r="B112" t="s">
        <v>325</v>
      </c>
      <c r="C112" t="str">
        <f t="shared" si="17"/>
        <v>REGULATED</v>
      </c>
      <c r="D112" s="159" t="str">
        <f t="shared" si="13"/>
        <v>45000</v>
      </c>
      <c r="E112" t="str">
        <f t="shared" si="14"/>
        <v>X5000</v>
      </c>
      <c r="F112" s="23">
        <v>450006900042</v>
      </c>
      <c r="G112">
        <v>1983</v>
      </c>
      <c r="H112" t="str">
        <f t="shared" si="15"/>
        <v>450006900042.1983</v>
      </c>
      <c r="I112">
        <v>198311</v>
      </c>
      <c r="J112" t="s">
        <v>6434</v>
      </c>
      <c r="K112" t="s">
        <v>66</v>
      </c>
      <c r="L112">
        <v>20310</v>
      </c>
      <c r="M112" s="8">
        <f>VLOOKUP(H112,'export - manipulated'!L112:V4044,11,FALSE)</f>
        <v>569.44000000000005</v>
      </c>
      <c r="V112" s="158" t="str">
        <f t="shared" ref="V112:V117" si="21">CONCATENATE("5",RIGHT(F112,11))</f>
        <v>550006900042</v>
      </c>
    </row>
    <row r="113" spans="1:22" x14ac:dyDescent="0.3">
      <c r="A113" t="s">
        <v>334</v>
      </c>
      <c r="C113" t="str">
        <f t="shared" si="17"/>
        <v>REGULATED</v>
      </c>
      <c r="D113" s="159" t="str">
        <f t="shared" si="13"/>
        <v>45100</v>
      </c>
      <c r="E113" t="str">
        <f t="shared" si="14"/>
        <v>X5100</v>
      </c>
      <c r="F113" s="23">
        <v>451006900001</v>
      </c>
      <c r="G113">
        <v>1085</v>
      </c>
      <c r="H113" t="str">
        <f t="shared" si="15"/>
        <v>451006900001.1085</v>
      </c>
      <c r="I113">
        <v>198503</v>
      </c>
      <c r="J113" t="s">
        <v>6434</v>
      </c>
      <c r="K113" t="s">
        <v>66</v>
      </c>
      <c r="L113">
        <v>20310</v>
      </c>
      <c r="M113" s="8">
        <f>VLOOKUP(H113,'export - manipulated'!L113:V4045,11,FALSE)</f>
        <v>2024.16</v>
      </c>
      <c r="V113" s="158" t="str">
        <f t="shared" si="21"/>
        <v>551006900001</v>
      </c>
    </row>
    <row r="114" spans="1:22" x14ac:dyDescent="0.3">
      <c r="A114" t="s">
        <v>334</v>
      </c>
      <c r="C114" t="str">
        <f t="shared" si="17"/>
        <v>REGULATED</v>
      </c>
      <c r="D114" s="159" t="str">
        <f t="shared" si="13"/>
        <v>45100</v>
      </c>
      <c r="E114" t="str">
        <f t="shared" si="14"/>
        <v>X5100</v>
      </c>
      <c r="F114" s="23">
        <v>451006900001</v>
      </c>
      <c r="G114">
        <v>1094</v>
      </c>
      <c r="H114" t="str">
        <f t="shared" si="15"/>
        <v>451006900001.1094</v>
      </c>
      <c r="I114">
        <v>199403</v>
      </c>
      <c r="J114" t="s">
        <v>6434</v>
      </c>
      <c r="K114" t="s">
        <v>66</v>
      </c>
      <c r="L114">
        <v>20310</v>
      </c>
      <c r="M114" s="8">
        <f>VLOOKUP(H114,'export - manipulated'!L114:V4046,11,FALSE)</f>
        <v>20532</v>
      </c>
      <c r="V114" s="158" t="str">
        <f t="shared" si="21"/>
        <v>551006900001</v>
      </c>
    </row>
    <row r="115" spans="1:22" x14ac:dyDescent="0.3">
      <c r="A115" t="s">
        <v>334</v>
      </c>
      <c r="C115" t="str">
        <f t="shared" si="17"/>
        <v>REGULATED</v>
      </c>
      <c r="D115" s="159" t="str">
        <f t="shared" si="13"/>
        <v>45100</v>
      </c>
      <c r="E115" t="str">
        <f t="shared" si="14"/>
        <v>X5100</v>
      </c>
      <c r="F115" s="23">
        <v>451006900001</v>
      </c>
      <c r="G115">
        <v>1095</v>
      </c>
      <c r="H115" t="str">
        <f t="shared" si="15"/>
        <v>451006900001.1095</v>
      </c>
      <c r="I115">
        <v>199501</v>
      </c>
      <c r="J115" t="s">
        <v>6434</v>
      </c>
      <c r="K115" t="s">
        <v>66</v>
      </c>
      <c r="L115">
        <v>20310</v>
      </c>
      <c r="M115" s="8">
        <f>VLOOKUP(H115,'export - manipulated'!L115:V4047,11,FALSE)</f>
        <v>193834.06</v>
      </c>
      <c r="V115" s="158" t="str">
        <f t="shared" si="21"/>
        <v>551006900001</v>
      </c>
    </row>
    <row r="116" spans="1:22" x14ac:dyDescent="0.3">
      <c r="A116" t="s">
        <v>334</v>
      </c>
      <c r="C116" t="str">
        <f t="shared" si="17"/>
        <v>REGULATED</v>
      </c>
      <c r="D116" s="159" t="str">
        <f t="shared" si="13"/>
        <v>45100</v>
      </c>
      <c r="E116" t="str">
        <f t="shared" si="14"/>
        <v>X5100</v>
      </c>
      <c r="F116" s="23">
        <v>451006900001</v>
      </c>
      <c r="G116">
        <v>1999</v>
      </c>
      <c r="H116" t="str">
        <f t="shared" si="15"/>
        <v>451006900001.1999</v>
      </c>
      <c r="I116">
        <v>199908</v>
      </c>
      <c r="J116" t="s">
        <v>6434</v>
      </c>
      <c r="K116" t="s">
        <v>66</v>
      </c>
      <c r="L116">
        <v>20310</v>
      </c>
      <c r="M116" s="8">
        <f>VLOOKUP(H116,'export - manipulated'!L116:V4048,11,FALSE)</f>
        <v>2663663.27</v>
      </c>
      <c r="V116" s="158" t="str">
        <f t="shared" si="21"/>
        <v>551006900001</v>
      </c>
    </row>
    <row r="117" spans="1:22" x14ac:dyDescent="0.3">
      <c r="A117" t="s">
        <v>334</v>
      </c>
      <c r="C117" t="str">
        <f t="shared" si="17"/>
        <v>REGULATED</v>
      </c>
      <c r="D117" s="159" t="str">
        <f t="shared" si="13"/>
        <v>45100</v>
      </c>
      <c r="E117" t="str">
        <f t="shared" si="14"/>
        <v>X5100</v>
      </c>
      <c r="F117" s="23">
        <v>451006900001</v>
      </c>
      <c r="G117">
        <v>2000</v>
      </c>
      <c r="H117" t="str">
        <f t="shared" si="15"/>
        <v>451006900001.2000</v>
      </c>
      <c r="I117">
        <v>200101</v>
      </c>
      <c r="J117" t="s">
        <v>6434</v>
      </c>
      <c r="K117" t="s">
        <v>66</v>
      </c>
      <c r="L117">
        <v>20310</v>
      </c>
      <c r="M117" s="8">
        <f>VLOOKUP(H117,'export - manipulated'!L117:V4049,11,FALSE)</f>
        <v>30986.58</v>
      </c>
      <c r="V117" s="158" t="str">
        <f t="shared" si="21"/>
        <v>551006900001</v>
      </c>
    </row>
    <row r="118" spans="1:22" x14ac:dyDescent="0.3">
      <c r="A118" t="s">
        <v>334</v>
      </c>
      <c r="C118" t="str">
        <f t="shared" si="17"/>
        <v>UNREGULATED</v>
      </c>
      <c r="D118" s="159" t="str">
        <f t="shared" si="13"/>
        <v>55100</v>
      </c>
      <c r="E118" t="str">
        <f t="shared" si="14"/>
        <v>X5100</v>
      </c>
      <c r="F118" s="23">
        <v>551006900001</v>
      </c>
      <c r="G118">
        <v>1085</v>
      </c>
      <c r="H118" t="str">
        <f t="shared" si="15"/>
        <v>551006900001.1085</v>
      </c>
      <c r="I118">
        <v>198503</v>
      </c>
      <c r="J118" t="s">
        <v>6434</v>
      </c>
      <c r="K118" t="s">
        <v>66</v>
      </c>
      <c r="L118" t="s">
        <v>124</v>
      </c>
      <c r="N118">
        <f>VLOOKUP(H118,'export - manipulated'!L117:V4049,11,FALSE)</f>
        <v>1223</v>
      </c>
    </row>
    <row r="119" spans="1:22" x14ac:dyDescent="0.3">
      <c r="A119" t="s">
        <v>334</v>
      </c>
      <c r="C119" t="str">
        <f t="shared" si="17"/>
        <v>UNREGULATED</v>
      </c>
      <c r="D119" s="159" t="str">
        <f t="shared" si="13"/>
        <v>55100</v>
      </c>
      <c r="E119" t="str">
        <f t="shared" si="14"/>
        <v>X5100</v>
      </c>
      <c r="F119" s="23">
        <v>551006900001</v>
      </c>
      <c r="G119">
        <v>1094</v>
      </c>
      <c r="H119" t="str">
        <f t="shared" si="15"/>
        <v>551006900001.1094</v>
      </c>
      <c r="I119">
        <v>199403</v>
      </c>
      <c r="J119" t="s">
        <v>6434</v>
      </c>
      <c r="K119" t="s">
        <v>66</v>
      </c>
      <c r="L119" t="s">
        <v>124</v>
      </c>
      <c r="N119">
        <f>VLOOKUP(H119,'export - manipulated'!L118:V4050,11,FALSE)</f>
        <v>12405</v>
      </c>
    </row>
    <row r="120" spans="1:22" x14ac:dyDescent="0.3">
      <c r="A120" t="s">
        <v>334</v>
      </c>
      <c r="C120" t="str">
        <f t="shared" si="17"/>
        <v>UNREGULATED</v>
      </c>
      <c r="D120" s="159" t="str">
        <f t="shared" si="13"/>
        <v>55100</v>
      </c>
      <c r="E120" t="str">
        <f t="shared" si="14"/>
        <v>X5100</v>
      </c>
      <c r="F120" s="23">
        <v>551006900001</v>
      </c>
      <c r="G120">
        <v>1095</v>
      </c>
      <c r="H120" t="str">
        <f t="shared" si="15"/>
        <v>551006900001.1095</v>
      </c>
      <c r="I120">
        <v>199501</v>
      </c>
      <c r="J120" t="s">
        <v>6434</v>
      </c>
      <c r="K120" t="s">
        <v>66</v>
      </c>
      <c r="L120" t="s">
        <v>124</v>
      </c>
      <c r="N120">
        <f>VLOOKUP(H120,'export - manipulated'!L119:V4051,11,FALSE)</f>
        <v>117106</v>
      </c>
    </row>
    <row r="121" spans="1:22" x14ac:dyDescent="0.3">
      <c r="A121" t="s">
        <v>334</v>
      </c>
      <c r="C121" t="str">
        <f t="shared" si="17"/>
        <v>UNREGULATED</v>
      </c>
      <c r="D121" s="159" t="str">
        <f t="shared" si="13"/>
        <v>55100</v>
      </c>
      <c r="E121" t="str">
        <f t="shared" si="14"/>
        <v>X5100</v>
      </c>
      <c r="F121" s="23">
        <v>551006900001</v>
      </c>
      <c r="G121">
        <v>1999</v>
      </c>
      <c r="H121" t="str">
        <f t="shared" si="15"/>
        <v>551006900001.1999</v>
      </c>
      <c r="I121">
        <v>199908</v>
      </c>
      <c r="J121" t="s">
        <v>6434</v>
      </c>
      <c r="K121" t="s">
        <v>66</v>
      </c>
      <c r="L121" t="s">
        <v>124</v>
      </c>
      <c r="N121">
        <f>VLOOKUP(H121,'export - manipulated'!L120:V4052,11,FALSE)</f>
        <v>1609257</v>
      </c>
    </row>
    <row r="122" spans="1:22" x14ac:dyDescent="0.3">
      <c r="A122" t="s">
        <v>334</v>
      </c>
      <c r="C122" t="str">
        <f t="shared" si="17"/>
        <v>UNREGULATED</v>
      </c>
      <c r="D122" s="159" t="str">
        <f t="shared" si="13"/>
        <v>55100</v>
      </c>
      <c r="E122" t="str">
        <f t="shared" si="14"/>
        <v>X5100</v>
      </c>
      <c r="F122" s="23">
        <v>551006900001</v>
      </c>
      <c r="G122">
        <v>2000</v>
      </c>
      <c r="H122" t="str">
        <f t="shared" si="15"/>
        <v>551006900001.2000</v>
      </c>
      <c r="I122">
        <v>200101</v>
      </c>
      <c r="J122" t="s">
        <v>6434</v>
      </c>
      <c r="K122" t="s">
        <v>66</v>
      </c>
      <c r="L122" t="s">
        <v>124</v>
      </c>
      <c r="N122">
        <f>VLOOKUP(H122,'export - manipulated'!L121:V4053,11,FALSE)</f>
        <v>18720</v>
      </c>
    </row>
    <row r="123" spans="1:22" x14ac:dyDescent="0.3">
      <c r="A123" t="s">
        <v>334</v>
      </c>
      <c r="C123" t="str">
        <f t="shared" si="17"/>
        <v>UNREGULATED</v>
      </c>
      <c r="D123" s="159" t="str">
        <f t="shared" si="13"/>
        <v>55100</v>
      </c>
      <c r="E123" t="str">
        <f t="shared" si="14"/>
        <v>X5100</v>
      </c>
      <c r="F123" s="23">
        <v>551006900001</v>
      </c>
      <c r="G123">
        <v>2013</v>
      </c>
      <c r="H123" t="str">
        <f t="shared" si="15"/>
        <v>551006900001.2013</v>
      </c>
      <c r="I123">
        <v>201312</v>
      </c>
      <c r="J123" t="s">
        <v>6434</v>
      </c>
      <c r="K123" t="s">
        <v>66</v>
      </c>
      <c r="L123" t="s">
        <v>124</v>
      </c>
      <c r="N123">
        <f>VLOOKUP(H123,'export - manipulated'!L122:V4054,11,FALSE)</f>
        <v>8678.6</v>
      </c>
    </row>
    <row r="124" spans="1:22" x14ac:dyDescent="0.3">
      <c r="A124" t="s">
        <v>347</v>
      </c>
      <c r="B124" t="s">
        <v>325</v>
      </c>
      <c r="C124" t="str">
        <f t="shared" si="17"/>
        <v>REGULATED</v>
      </c>
      <c r="D124" s="159" t="str">
        <f t="shared" si="13"/>
        <v>45500</v>
      </c>
      <c r="E124" t="str">
        <f t="shared" si="14"/>
        <v>X5500</v>
      </c>
      <c r="F124" s="23">
        <v>455006930038</v>
      </c>
      <c r="G124">
        <v>1999</v>
      </c>
      <c r="H124" t="str">
        <f t="shared" si="15"/>
        <v>455006930038.1999</v>
      </c>
      <c r="I124">
        <v>199908</v>
      </c>
      <c r="J124" t="s">
        <v>6434</v>
      </c>
      <c r="K124" t="s">
        <v>66</v>
      </c>
      <c r="L124">
        <v>20310</v>
      </c>
      <c r="M124" s="8">
        <f>VLOOKUP(H124,'export - manipulated'!L124:V4056,11,FALSE)</f>
        <v>7091.01</v>
      </c>
      <c r="V124" s="158" t="str">
        <f>CONCATENATE("5",RIGHT(F124,11))</f>
        <v>555006930038</v>
      </c>
    </row>
    <row r="125" spans="1:22" x14ac:dyDescent="0.3">
      <c r="A125" t="s">
        <v>347</v>
      </c>
      <c r="B125" t="s">
        <v>325</v>
      </c>
      <c r="C125" t="str">
        <f t="shared" si="17"/>
        <v>UNREGULATED</v>
      </c>
      <c r="D125" s="159" t="str">
        <f t="shared" si="13"/>
        <v>55500</v>
      </c>
      <c r="E125" t="str">
        <f t="shared" si="14"/>
        <v>X5500</v>
      </c>
      <c r="F125" s="23">
        <v>555006930038</v>
      </c>
      <c r="G125">
        <v>1999</v>
      </c>
      <c r="H125" t="str">
        <f t="shared" si="15"/>
        <v>555006930038.1999</v>
      </c>
      <c r="I125">
        <v>199908</v>
      </c>
      <c r="J125" t="s">
        <v>6434</v>
      </c>
      <c r="K125" t="s">
        <v>66</v>
      </c>
      <c r="L125" t="s">
        <v>124</v>
      </c>
      <c r="N125">
        <f>VLOOKUP(H125,'export - manipulated'!L124:V4056,11,FALSE)</f>
        <v>4284</v>
      </c>
    </row>
    <row r="126" spans="1:22" x14ac:dyDescent="0.3">
      <c r="A126" t="s">
        <v>350</v>
      </c>
      <c r="B126" t="s">
        <v>325</v>
      </c>
      <c r="C126" t="str">
        <f t="shared" si="17"/>
        <v>REGULATED</v>
      </c>
      <c r="D126" s="159" t="str">
        <f t="shared" si="13"/>
        <v>45500</v>
      </c>
      <c r="E126" t="str">
        <f t="shared" si="14"/>
        <v>X5500</v>
      </c>
      <c r="F126" s="23">
        <v>455006930039</v>
      </c>
      <c r="G126">
        <v>1999</v>
      </c>
      <c r="H126" t="str">
        <f t="shared" si="15"/>
        <v>455006930039.1999</v>
      </c>
      <c r="I126">
        <v>199908</v>
      </c>
      <c r="J126" t="s">
        <v>6434</v>
      </c>
      <c r="K126" t="s">
        <v>66</v>
      </c>
      <c r="L126">
        <v>20310</v>
      </c>
      <c r="M126" s="8">
        <f>VLOOKUP(H126,'export - manipulated'!L126:V4058,11,FALSE)</f>
        <v>7091.13</v>
      </c>
      <c r="V126" s="158" t="str">
        <f>CONCATENATE("5",RIGHT(F126,11))</f>
        <v>555006930039</v>
      </c>
    </row>
    <row r="127" spans="1:22" x14ac:dyDescent="0.3">
      <c r="A127" t="s">
        <v>350</v>
      </c>
      <c r="B127" t="s">
        <v>325</v>
      </c>
      <c r="C127" t="str">
        <f t="shared" si="17"/>
        <v>UNREGULATED</v>
      </c>
      <c r="D127" s="159" t="str">
        <f t="shared" si="13"/>
        <v>55500</v>
      </c>
      <c r="E127" t="str">
        <f t="shared" si="14"/>
        <v>X5500</v>
      </c>
      <c r="F127" s="23">
        <v>555006930039</v>
      </c>
      <c r="G127">
        <v>1999</v>
      </c>
      <c r="H127" t="str">
        <f t="shared" si="15"/>
        <v>555006930039.1999</v>
      </c>
      <c r="I127">
        <v>199908</v>
      </c>
      <c r="J127" t="s">
        <v>6434</v>
      </c>
      <c r="K127" t="s">
        <v>66</v>
      </c>
      <c r="L127" t="s">
        <v>124</v>
      </c>
      <c r="N127">
        <f>VLOOKUP(H127,'export - manipulated'!L126:V4058,11,FALSE)</f>
        <v>4284</v>
      </c>
    </row>
    <row r="128" spans="1:22" x14ac:dyDescent="0.3">
      <c r="A128" t="s">
        <v>353</v>
      </c>
      <c r="B128" t="s">
        <v>325</v>
      </c>
      <c r="C128" t="str">
        <f t="shared" si="17"/>
        <v>REGULATED</v>
      </c>
      <c r="D128" s="159" t="str">
        <f t="shared" si="13"/>
        <v>45500</v>
      </c>
      <c r="E128" t="str">
        <f t="shared" si="14"/>
        <v>X5500</v>
      </c>
      <c r="F128" s="23">
        <v>455006901000</v>
      </c>
      <c r="G128">
        <v>1999</v>
      </c>
      <c r="H128" t="str">
        <f t="shared" si="15"/>
        <v>455006901000.1999</v>
      </c>
      <c r="I128">
        <v>199908</v>
      </c>
      <c r="J128" t="s">
        <v>6434</v>
      </c>
      <c r="K128" t="s">
        <v>66</v>
      </c>
      <c r="L128">
        <v>20310</v>
      </c>
      <c r="M128" s="8">
        <f>VLOOKUP(H128,'export - manipulated'!L128:V4060,11,FALSE)</f>
        <v>69201.2</v>
      </c>
      <c r="V128" s="158" t="str">
        <f>CONCATENATE("5",RIGHT(F128,11))</f>
        <v>555006901000</v>
      </c>
    </row>
    <row r="129" spans="1:22" x14ac:dyDescent="0.3">
      <c r="A129" t="s">
        <v>353</v>
      </c>
      <c r="B129" t="s">
        <v>325</v>
      </c>
      <c r="C129" t="str">
        <f t="shared" si="17"/>
        <v>UNREGULATED</v>
      </c>
      <c r="D129" s="159" t="str">
        <f t="shared" si="13"/>
        <v>55500</v>
      </c>
      <c r="E129" t="str">
        <f t="shared" si="14"/>
        <v>X5500</v>
      </c>
      <c r="F129" s="23">
        <v>555006901000</v>
      </c>
      <c r="G129">
        <v>1999</v>
      </c>
      <c r="H129" t="str">
        <f t="shared" si="15"/>
        <v>555006901000.1999</v>
      </c>
      <c r="I129">
        <v>199908</v>
      </c>
      <c r="J129" t="s">
        <v>6434</v>
      </c>
      <c r="K129" t="s">
        <v>66</v>
      </c>
      <c r="L129" t="s">
        <v>124</v>
      </c>
      <c r="N129">
        <f>VLOOKUP(H129,'export - manipulated'!L128:V4060,11,FALSE)</f>
        <v>41808</v>
      </c>
    </row>
    <row r="130" spans="1:22" x14ac:dyDescent="0.3">
      <c r="A130" t="s">
        <v>356</v>
      </c>
      <c r="B130" t="s">
        <v>325</v>
      </c>
      <c r="C130" t="str">
        <f t="shared" si="17"/>
        <v>REGULATED</v>
      </c>
      <c r="D130" s="159" t="str">
        <f t="shared" si="13"/>
        <v>45500</v>
      </c>
      <c r="E130" t="str">
        <f t="shared" si="14"/>
        <v>X5500</v>
      </c>
      <c r="F130" s="23">
        <v>455006901200</v>
      </c>
      <c r="G130">
        <v>1999</v>
      </c>
      <c r="H130" t="str">
        <f t="shared" si="15"/>
        <v>455006901200.1999</v>
      </c>
      <c r="I130">
        <v>199908</v>
      </c>
      <c r="J130" t="s">
        <v>6434</v>
      </c>
      <c r="K130" t="s">
        <v>66</v>
      </c>
      <c r="L130">
        <v>20310</v>
      </c>
      <c r="M130" s="8">
        <f>VLOOKUP(H130,'export - manipulated'!L130:V4062,11,FALSE)</f>
        <v>20005.57</v>
      </c>
      <c r="V130" s="158" t="str">
        <f>CONCATENATE("5",RIGHT(F130,11))</f>
        <v>555006901200</v>
      </c>
    </row>
    <row r="131" spans="1:22" x14ac:dyDescent="0.3">
      <c r="A131" t="s">
        <v>356</v>
      </c>
      <c r="B131" t="s">
        <v>325</v>
      </c>
      <c r="C131" t="str">
        <f t="shared" si="17"/>
        <v>UNREGULATED</v>
      </c>
      <c r="D131" s="159" t="str">
        <f t="shared" ref="D131:D194" si="22">LEFT(F131,5)</f>
        <v>55500</v>
      </c>
      <c r="E131" t="str">
        <f t="shared" ref="E131:E194" si="23">CONCATENATE("X",(RIGHT(D131,4)))</f>
        <v>X5500</v>
      </c>
      <c r="F131" s="23">
        <v>555006901200</v>
      </c>
      <c r="G131">
        <v>1999</v>
      </c>
      <c r="H131" t="str">
        <f t="shared" ref="H131:H194" si="24">CONCATENATE(F131,".",G131)</f>
        <v>555006901200.1999</v>
      </c>
      <c r="I131">
        <v>199908</v>
      </c>
      <c r="J131" t="s">
        <v>6434</v>
      </c>
      <c r="K131" t="s">
        <v>66</v>
      </c>
      <c r="L131" t="s">
        <v>124</v>
      </c>
      <c r="N131">
        <f>VLOOKUP(H131,'export - manipulated'!L130:V4062,11,FALSE)</f>
        <v>12086</v>
      </c>
    </row>
    <row r="132" spans="1:22" x14ac:dyDescent="0.3">
      <c r="A132" t="s">
        <v>356</v>
      </c>
      <c r="B132" t="s">
        <v>325</v>
      </c>
      <c r="C132" t="str">
        <f t="shared" si="17"/>
        <v>UNREGULATED</v>
      </c>
      <c r="D132" s="159" t="str">
        <f t="shared" si="22"/>
        <v>55500</v>
      </c>
      <c r="E132" t="str">
        <f t="shared" si="23"/>
        <v>X5500</v>
      </c>
      <c r="F132" s="23">
        <v>555006901200</v>
      </c>
      <c r="G132">
        <v>2017</v>
      </c>
      <c r="H132" t="str">
        <f t="shared" si="24"/>
        <v>555006901200.2017</v>
      </c>
      <c r="I132">
        <v>201712</v>
      </c>
      <c r="J132" t="s">
        <v>6434</v>
      </c>
      <c r="K132" t="s">
        <v>66</v>
      </c>
      <c r="L132" t="s">
        <v>124</v>
      </c>
      <c r="N132">
        <f>VLOOKUP(H132,'export - manipulated'!L131:V4063,11,FALSE)</f>
        <v>466098</v>
      </c>
    </row>
    <row r="133" spans="1:22" x14ac:dyDescent="0.3">
      <c r="A133" t="s">
        <v>360</v>
      </c>
      <c r="B133" t="s">
        <v>325</v>
      </c>
      <c r="C133" t="str">
        <f t="shared" si="17"/>
        <v>REGULATED</v>
      </c>
      <c r="D133" s="159" t="str">
        <f t="shared" si="22"/>
        <v>45500</v>
      </c>
      <c r="E133" t="str">
        <f t="shared" si="23"/>
        <v>X5500</v>
      </c>
      <c r="F133" s="23">
        <v>455006901600</v>
      </c>
      <c r="G133">
        <v>1999</v>
      </c>
      <c r="H133" t="str">
        <f t="shared" si="24"/>
        <v>455006901600.1999</v>
      </c>
      <c r="I133">
        <v>199908</v>
      </c>
      <c r="J133" t="s">
        <v>6434</v>
      </c>
      <c r="K133" t="s">
        <v>66</v>
      </c>
      <c r="L133">
        <v>20310</v>
      </c>
      <c r="M133" s="8">
        <f>VLOOKUP(H133,'export - manipulated'!L133:V4065,11,FALSE)</f>
        <v>2357142.29</v>
      </c>
      <c r="V133" s="158" t="str">
        <f t="shared" ref="V133:V134" si="25">CONCATENATE("5",RIGHT(F133,11))</f>
        <v>555006901600</v>
      </c>
    </row>
    <row r="134" spans="1:22" x14ac:dyDescent="0.3">
      <c r="A134" t="s">
        <v>360</v>
      </c>
      <c r="B134" t="s">
        <v>325</v>
      </c>
      <c r="C134" t="str">
        <f t="shared" ref="C134:C197" si="26">IF(OR(D134="45000",D134="45100",D134="45200",D134="45290",D134="45300",D134="45500",D134="45600",D134="45700",D134="45790",D134="45800"),"REGULATED","UNREGULATED")</f>
        <v>REGULATED</v>
      </c>
      <c r="D134" s="159" t="str">
        <f t="shared" si="22"/>
        <v>45500</v>
      </c>
      <c r="E134" t="str">
        <f t="shared" si="23"/>
        <v>X5500</v>
      </c>
      <c r="F134" s="23">
        <v>455006901600</v>
      </c>
      <c r="G134">
        <v>2012</v>
      </c>
      <c r="H134" t="str">
        <f t="shared" si="24"/>
        <v>455006901600.2012</v>
      </c>
      <c r="I134">
        <v>201210</v>
      </c>
      <c r="J134" t="s">
        <v>6434</v>
      </c>
      <c r="K134" t="s">
        <v>66</v>
      </c>
      <c r="L134">
        <v>20310</v>
      </c>
      <c r="M134" s="8">
        <f>VLOOKUP(H134,'export - manipulated'!L134:V4066,11,FALSE)</f>
        <v>0</v>
      </c>
      <c r="V134" s="158" t="str">
        <f t="shared" si="25"/>
        <v>555006901600</v>
      </c>
    </row>
    <row r="135" spans="1:22" x14ac:dyDescent="0.3">
      <c r="A135" t="s">
        <v>360</v>
      </c>
      <c r="B135" t="s">
        <v>325</v>
      </c>
      <c r="C135" t="str">
        <f t="shared" si="26"/>
        <v>UNREGULATED</v>
      </c>
      <c r="D135" s="159" t="str">
        <f t="shared" si="22"/>
        <v>55500</v>
      </c>
      <c r="E135" t="str">
        <f t="shared" si="23"/>
        <v>X5500</v>
      </c>
      <c r="F135" s="23">
        <v>555006901600</v>
      </c>
      <c r="G135">
        <v>1999</v>
      </c>
      <c r="H135" t="str">
        <f t="shared" si="24"/>
        <v>555006901600.1999</v>
      </c>
      <c r="I135">
        <v>199908</v>
      </c>
      <c r="J135" t="s">
        <v>6434</v>
      </c>
      <c r="K135" t="s">
        <v>66</v>
      </c>
      <c r="L135" t="s">
        <v>124</v>
      </c>
      <c r="N135">
        <f>VLOOKUP(H135,'export - manipulated'!L134:V4066,11,FALSE)</f>
        <v>1424072.18</v>
      </c>
    </row>
    <row r="136" spans="1:22" x14ac:dyDescent="0.3">
      <c r="A136" t="s">
        <v>360</v>
      </c>
      <c r="B136" t="s">
        <v>325</v>
      </c>
      <c r="C136" t="str">
        <f t="shared" si="26"/>
        <v>UNREGULATED</v>
      </c>
      <c r="D136" s="159" t="str">
        <f t="shared" si="22"/>
        <v>55500</v>
      </c>
      <c r="E136" t="str">
        <f t="shared" si="23"/>
        <v>X5500</v>
      </c>
      <c r="F136" s="23">
        <v>555006901600</v>
      </c>
      <c r="G136">
        <v>2012</v>
      </c>
      <c r="H136" t="str">
        <f t="shared" si="24"/>
        <v>555006901600.2012</v>
      </c>
      <c r="I136">
        <v>201210</v>
      </c>
      <c r="J136" t="s">
        <v>6434</v>
      </c>
      <c r="K136" t="s">
        <v>66</v>
      </c>
      <c r="L136" t="s">
        <v>124</v>
      </c>
      <c r="N136">
        <f>VLOOKUP(H136,'export - manipulated'!L135:V4067,11,FALSE)</f>
        <v>0</v>
      </c>
    </row>
    <row r="137" spans="1:22" x14ac:dyDescent="0.3">
      <c r="A137" t="s">
        <v>365</v>
      </c>
      <c r="B137" t="s">
        <v>325</v>
      </c>
      <c r="C137" t="str">
        <f t="shared" si="26"/>
        <v>REGULATED</v>
      </c>
      <c r="D137" s="159" t="str">
        <f t="shared" si="22"/>
        <v>45500</v>
      </c>
      <c r="E137" t="str">
        <f t="shared" si="23"/>
        <v>X5500</v>
      </c>
      <c r="F137" s="23">
        <v>455006900400</v>
      </c>
      <c r="G137">
        <v>1999</v>
      </c>
      <c r="H137" t="str">
        <f t="shared" si="24"/>
        <v>455006900400.1999</v>
      </c>
      <c r="I137">
        <v>199908</v>
      </c>
      <c r="J137" t="s">
        <v>6434</v>
      </c>
      <c r="K137" t="s">
        <v>66</v>
      </c>
      <c r="L137">
        <v>20310</v>
      </c>
      <c r="M137" s="8">
        <f>VLOOKUP(H137,'export - manipulated'!L137:V4069,11,FALSE)</f>
        <v>38323.800000000003</v>
      </c>
      <c r="V137" s="158" t="str">
        <f>CONCATENATE("5",RIGHT(F137,11))</f>
        <v>555006900400</v>
      </c>
    </row>
    <row r="138" spans="1:22" x14ac:dyDescent="0.3">
      <c r="A138" t="s">
        <v>365</v>
      </c>
      <c r="B138" t="s">
        <v>325</v>
      </c>
      <c r="C138" t="str">
        <f t="shared" si="26"/>
        <v>UNREGULATED</v>
      </c>
      <c r="D138" s="159" t="str">
        <f t="shared" si="22"/>
        <v>55500</v>
      </c>
      <c r="E138" t="str">
        <f t="shared" si="23"/>
        <v>X5500</v>
      </c>
      <c r="F138" s="23">
        <v>555006900400</v>
      </c>
      <c r="G138">
        <v>1999</v>
      </c>
      <c r="H138" t="str">
        <f t="shared" si="24"/>
        <v>555006900400.1999</v>
      </c>
      <c r="I138">
        <v>199908</v>
      </c>
      <c r="J138" t="s">
        <v>6434</v>
      </c>
      <c r="K138" t="s">
        <v>66</v>
      </c>
      <c r="L138" t="s">
        <v>124</v>
      </c>
      <c r="N138">
        <f>VLOOKUP(H138,'export - manipulated'!L137:V4069,11,FALSE)</f>
        <v>23154</v>
      </c>
    </row>
    <row r="139" spans="1:22" x14ac:dyDescent="0.3">
      <c r="A139" t="s">
        <v>368</v>
      </c>
      <c r="B139" t="s">
        <v>325</v>
      </c>
      <c r="C139" t="str">
        <f t="shared" si="26"/>
        <v>REGULATED</v>
      </c>
      <c r="D139" s="159" t="str">
        <f t="shared" si="22"/>
        <v>45500</v>
      </c>
      <c r="E139" t="str">
        <f t="shared" si="23"/>
        <v>X5500</v>
      </c>
      <c r="F139" s="23">
        <v>455006900800</v>
      </c>
      <c r="G139">
        <v>1999</v>
      </c>
      <c r="H139" t="str">
        <f t="shared" si="24"/>
        <v>455006900800.1999</v>
      </c>
      <c r="I139">
        <v>199908</v>
      </c>
      <c r="J139" t="s">
        <v>6434</v>
      </c>
      <c r="K139" t="s">
        <v>66</v>
      </c>
      <c r="L139">
        <v>20310</v>
      </c>
      <c r="M139" s="8">
        <f>VLOOKUP(H139,'export - manipulated'!L139:V4071,11,FALSE)</f>
        <v>92367.2</v>
      </c>
      <c r="V139" s="158" t="str">
        <f>CONCATENATE("5",RIGHT(F139,11))</f>
        <v>555006900800</v>
      </c>
    </row>
    <row r="140" spans="1:22" x14ac:dyDescent="0.3">
      <c r="A140" t="s">
        <v>368</v>
      </c>
      <c r="B140" t="s">
        <v>325</v>
      </c>
      <c r="C140" t="str">
        <f t="shared" si="26"/>
        <v>UNREGULATED</v>
      </c>
      <c r="D140" s="159" t="str">
        <f t="shared" si="22"/>
        <v>55500</v>
      </c>
      <c r="E140" t="str">
        <f t="shared" si="23"/>
        <v>X5500</v>
      </c>
      <c r="F140" s="23">
        <v>555006900800</v>
      </c>
      <c r="G140">
        <v>1999</v>
      </c>
      <c r="H140" t="str">
        <f t="shared" si="24"/>
        <v>555006900800.1999</v>
      </c>
      <c r="I140">
        <v>199908</v>
      </c>
      <c r="J140" t="s">
        <v>6434</v>
      </c>
      <c r="K140" t="s">
        <v>66</v>
      </c>
      <c r="L140" t="s">
        <v>124</v>
      </c>
      <c r="N140">
        <f>VLOOKUP(H140,'export - manipulated'!L139:V4071,11,FALSE)</f>
        <v>55804</v>
      </c>
    </row>
    <row r="141" spans="1:22" x14ac:dyDescent="0.3">
      <c r="A141" t="s">
        <v>371</v>
      </c>
      <c r="B141" t="s">
        <v>325</v>
      </c>
      <c r="C141" t="str">
        <f t="shared" si="26"/>
        <v>REGULATED</v>
      </c>
      <c r="D141" s="159" t="str">
        <f t="shared" si="22"/>
        <v>45700</v>
      </c>
      <c r="E141" t="str">
        <f t="shared" si="23"/>
        <v>X5700</v>
      </c>
      <c r="F141" s="23">
        <v>457006900133</v>
      </c>
      <c r="G141">
        <v>780</v>
      </c>
      <c r="H141" t="str">
        <f t="shared" si="24"/>
        <v>457006900133.780</v>
      </c>
      <c r="I141">
        <v>201409</v>
      </c>
      <c r="J141" t="s">
        <v>6434</v>
      </c>
      <c r="K141" t="s">
        <v>66</v>
      </c>
      <c r="L141">
        <v>20310</v>
      </c>
      <c r="M141" s="8">
        <f>VLOOKUP(H141,'export - manipulated'!L141:V4073,11,FALSE)</f>
        <v>15179.04</v>
      </c>
      <c r="V141" s="158" t="str">
        <f>CONCATENATE("5",RIGHT(F141,11))</f>
        <v>557006900133</v>
      </c>
    </row>
    <row r="142" spans="1:22" x14ac:dyDescent="0.3">
      <c r="A142" t="s">
        <v>371</v>
      </c>
      <c r="B142" t="s">
        <v>325</v>
      </c>
      <c r="C142" t="str">
        <f t="shared" si="26"/>
        <v>UNREGULATED</v>
      </c>
      <c r="D142" s="159" t="str">
        <f t="shared" si="22"/>
        <v>55700</v>
      </c>
      <c r="E142" t="str">
        <f t="shared" si="23"/>
        <v>X5700</v>
      </c>
      <c r="F142" s="23">
        <v>557006900133</v>
      </c>
      <c r="G142">
        <v>780</v>
      </c>
      <c r="H142" t="str">
        <f t="shared" si="24"/>
        <v>557006900133.780</v>
      </c>
      <c r="I142">
        <v>201409</v>
      </c>
      <c r="J142" t="s">
        <v>6434</v>
      </c>
      <c r="K142" t="s">
        <v>66</v>
      </c>
      <c r="L142" t="s">
        <v>124</v>
      </c>
      <c r="N142">
        <f>VLOOKUP(H142,'export - manipulated'!L141:V4073,11,FALSE)</f>
        <v>17045.259999999998</v>
      </c>
    </row>
    <row r="143" spans="1:22" x14ac:dyDescent="0.3">
      <c r="A143" t="s">
        <v>374</v>
      </c>
      <c r="C143" t="str">
        <f t="shared" si="26"/>
        <v>REGULATED</v>
      </c>
      <c r="D143" s="159" t="str">
        <f t="shared" si="22"/>
        <v>45300</v>
      </c>
      <c r="E143" t="str">
        <f t="shared" si="23"/>
        <v>X5300</v>
      </c>
      <c r="F143" s="23">
        <v>453006900127</v>
      </c>
      <c r="G143">
        <v>910</v>
      </c>
      <c r="H143" t="str">
        <f t="shared" si="24"/>
        <v>453006900127.910</v>
      </c>
      <c r="I143">
        <v>200205</v>
      </c>
      <c r="J143" t="s">
        <v>6434</v>
      </c>
      <c r="K143" t="s">
        <v>66</v>
      </c>
      <c r="L143">
        <v>20310</v>
      </c>
      <c r="M143" s="8">
        <f>VLOOKUP(H143,'export - manipulated'!L143:V4075,11,FALSE)</f>
        <v>61266.080000000002</v>
      </c>
      <c r="V143" s="158" t="str">
        <f t="shared" ref="V143:V144" si="27">CONCATENATE("5",RIGHT(F143,11))</f>
        <v>553006900127</v>
      </c>
    </row>
    <row r="144" spans="1:22" x14ac:dyDescent="0.3">
      <c r="A144" t="s">
        <v>374</v>
      </c>
      <c r="C144" t="str">
        <f t="shared" si="26"/>
        <v>REGULATED</v>
      </c>
      <c r="D144" s="159" t="str">
        <f t="shared" si="22"/>
        <v>45300</v>
      </c>
      <c r="E144" t="str">
        <f t="shared" si="23"/>
        <v>X5300</v>
      </c>
      <c r="F144" s="23">
        <v>453006901276</v>
      </c>
      <c r="G144">
        <v>910</v>
      </c>
      <c r="H144" t="str">
        <f t="shared" si="24"/>
        <v>453006901276.910</v>
      </c>
      <c r="I144">
        <v>198502</v>
      </c>
      <c r="J144" t="s">
        <v>6434</v>
      </c>
      <c r="K144" t="s">
        <v>66</v>
      </c>
      <c r="L144">
        <v>20310</v>
      </c>
      <c r="M144" s="8">
        <f>VLOOKUP(H144,'export - manipulated'!L144:V4076,11,FALSE)</f>
        <v>51940.24</v>
      </c>
      <c r="V144" s="158" t="str">
        <f t="shared" si="27"/>
        <v>553006901276</v>
      </c>
    </row>
    <row r="145" spans="1:22" x14ac:dyDescent="0.3">
      <c r="A145" t="s">
        <v>374</v>
      </c>
      <c r="C145" t="str">
        <f t="shared" si="26"/>
        <v>UNREGULATED</v>
      </c>
      <c r="D145" s="159" t="str">
        <f t="shared" si="22"/>
        <v>55300</v>
      </c>
      <c r="E145" t="str">
        <f t="shared" si="23"/>
        <v>X5300</v>
      </c>
      <c r="F145" s="23">
        <v>553006900127</v>
      </c>
      <c r="G145">
        <v>910</v>
      </c>
      <c r="H145" t="str">
        <f t="shared" si="24"/>
        <v>553006900127.910</v>
      </c>
      <c r="I145">
        <v>200205</v>
      </c>
      <c r="J145" t="s">
        <v>6434</v>
      </c>
      <c r="K145" t="s">
        <v>66</v>
      </c>
      <c r="L145" t="s">
        <v>124</v>
      </c>
      <c r="N145">
        <f>VLOOKUP(H145,'export - manipulated'!L144:V4076,11,FALSE)</f>
        <v>37014</v>
      </c>
    </row>
    <row r="146" spans="1:22" x14ac:dyDescent="0.3">
      <c r="A146" t="s">
        <v>374</v>
      </c>
      <c r="C146" t="str">
        <f t="shared" si="26"/>
        <v>UNREGULATED</v>
      </c>
      <c r="D146" s="159" t="str">
        <f t="shared" si="22"/>
        <v>55300</v>
      </c>
      <c r="E146" t="str">
        <f t="shared" si="23"/>
        <v>X5300</v>
      </c>
      <c r="F146" s="23">
        <v>553006901276</v>
      </c>
      <c r="G146">
        <v>910</v>
      </c>
      <c r="H146" t="str">
        <f t="shared" si="24"/>
        <v>553006901276.910</v>
      </c>
      <c r="I146">
        <v>198502</v>
      </c>
      <c r="J146" t="s">
        <v>6434</v>
      </c>
      <c r="K146" t="s">
        <v>66</v>
      </c>
      <c r="L146" t="s">
        <v>124</v>
      </c>
      <c r="N146">
        <f>VLOOKUP(H146,'export - manipulated'!L145:V4077,11,FALSE)</f>
        <v>31380</v>
      </c>
    </row>
    <row r="147" spans="1:22" x14ac:dyDescent="0.3">
      <c r="A147" t="s">
        <v>379</v>
      </c>
      <c r="C147" t="str">
        <f t="shared" si="26"/>
        <v>UNREGULATED</v>
      </c>
      <c r="D147" s="159" t="str">
        <f t="shared" si="22"/>
        <v>55300</v>
      </c>
      <c r="E147" t="str">
        <f t="shared" si="23"/>
        <v>X5300</v>
      </c>
      <c r="F147" s="23">
        <v>553006900495</v>
      </c>
      <c r="G147">
        <v>910</v>
      </c>
      <c r="H147" t="str">
        <f t="shared" si="24"/>
        <v>553006900495.910</v>
      </c>
      <c r="I147">
        <v>201701</v>
      </c>
      <c r="J147" t="s">
        <v>6434</v>
      </c>
      <c r="K147" t="s">
        <v>66</v>
      </c>
      <c r="L147" t="s">
        <v>124</v>
      </c>
      <c r="N147">
        <f>VLOOKUP(H147,'export - manipulated'!L146:V4078,11,FALSE)</f>
        <v>124711.94</v>
      </c>
    </row>
    <row r="148" spans="1:22" x14ac:dyDescent="0.3">
      <c r="A148" t="s">
        <v>381</v>
      </c>
      <c r="C148" t="str">
        <f t="shared" si="26"/>
        <v>REGULATED</v>
      </c>
      <c r="D148" s="159" t="str">
        <f t="shared" si="22"/>
        <v>45300</v>
      </c>
      <c r="E148" t="str">
        <f t="shared" si="23"/>
        <v>X5300</v>
      </c>
      <c r="F148" s="23">
        <v>453006900226</v>
      </c>
      <c r="G148">
        <v>910</v>
      </c>
      <c r="H148" t="str">
        <f t="shared" si="24"/>
        <v>453006900226.910</v>
      </c>
      <c r="I148">
        <v>200205</v>
      </c>
      <c r="J148" t="s">
        <v>6434</v>
      </c>
      <c r="K148" t="s">
        <v>66</v>
      </c>
      <c r="L148">
        <v>20310</v>
      </c>
      <c r="M148" s="8">
        <f>VLOOKUP(H148,'export - manipulated'!L148:V4080,11,FALSE)</f>
        <v>150715.79</v>
      </c>
      <c r="V148" s="158" t="str">
        <f t="shared" ref="V148:V149" si="28">CONCATENATE("5",RIGHT(F148,11))</f>
        <v>553006900226</v>
      </c>
    </row>
    <row r="149" spans="1:22" x14ac:dyDescent="0.3">
      <c r="A149" t="s">
        <v>381</v>
      </c>
      <c r="C149" t="str">
        <f t="shared" si="26"/>
        <v>REGULATED</v>
      </c>
      <c r="D149" s="159" t="str">
        <f t="shared" si="22"/>
        <v>45300</v>
      </c>
      <c r="E149" t="str">
        <f t="shared" si="23"/>
        <v>X5300</v>
      </c>
      <c r="F149" s="23">
        <v>453006902266</v>
      </c>
      <c r="G149">
        <v>910</v>
      </c>
      <c r="H149" t="str">
        <f t="shared" si="24"/>
        <v>453006902266.910</v>
      </c>
      <c r="I149">
        <v>198502</v>
      </c>
      <c r="J149" t="s">
        <v>6434</v>
      </c>
      <c r="K149" t="s">
        <v>66</v>
      </c>
      <c r="L149">
        <v>20310</v>
      </c>
      <c r="M149" s="8">
        <f>VLOOKUP(H149,'export - manipulated'!L149:V4081,11,FALSE)</f>
        <v>47492.7</v>
      </c>
      <c r="V149" s="158" t="str">
        <f t="shared" si="28"/>
        <v>553006902266</v>
      </c>
    </row>
    <row r="150" spans="1:22" x14ac:dyDescent="0.3">
      <c r="A150" t="s">
        <v>381</v>
      </c>
      <c r="C150" t="str">
        <f t="shared" si="26"/>
        <v>UNREGULATED</v>
      </c>
      <c r="D150" s="159" t="str">
        <f t="shared" si="22"/>
        <v>55300</v>
      </c>
      <c r="E150" t="str">
        <f t="shared" si="23"/>
        <v>X5300</v>
      </c>
      <c r="F150" s="23">
        <v>553006900226</v>
      </c>
      <c r="G150">
        <v>910</v>
      </c>
      <c r="H150" t="str">
        <f t="shared" si="24"/>
        <v>553006900226.910</v>
      </c>
      <c r="I150">
        <v>200205</v>
      </c>
      <c r="J150" t="s">
        <v>6434</v>
      </c>
      <c r="K150" t="s">
        <v>66</v>
      </c>
      <c r="L150" t="s">
        <v>124</v>
      </c>
      <c r="N150">
        <f>VLOOKUP(H150,'export - manipulated'!L149:V4081,11,FALSE)</f>
        <v>91055</v>
      </c>
    </row>
    <row r="151" spans="1:22" x14ac:dyDescent="0.3">
      <c r="A151" t="s">
        <v>381</v>
      </c>
      <c r="C151" t="str">
        <f t="shared" si="26"/>
        <v>UNREGULATED</v>
      </c>
      <c r="D151" s="159" t="str">
        <f t="shared" si="22"/>
        <v>55300</v>
      </c>
      <c r="E151" t="str">
        <f t="shared" si="23"/>
        <v>X5300</v>
      </c>
      <c r="F151" s="23">
        <v>553006900494</v>
      </c>
      <c r="G151">
        <v>910</v>
      </c>
      <c r="H151" t="str">
        <f t="shared" si="24"/>
        <v>553006900494.910</v>
      </c>
      <c r="I151">
        <v>201701</v>
      </c>
      <c r="J151" t="s">
        <v>6434</v>
      </c>
      <c r="K151" t="s">
        <v>66</v>
      </c>
      <c r="L151" t="s">
        <v>124</v>
      </c>
      <c r="N151">
        <f>VLOOKUP(H151,'export - manipulated'!L150:V4082,11,FALSE)</f>
        <v>124711.94</v>
      </c>
    </row>
    <row r="152" spans="1:22" x14ac:dyDescent="0.3">
      <c r="A152" t="s">
        <v>381</v>
      </c>
      <c r="C152" t="str">
        <f t="shared" si="26"/>
        <v>UNREGULATED</v>
      </c>
      <c r="D152" s="159" t="str">
        <f t="shared" si="22"/>
        <v>55300</v>
      </c>
      <c r="E152" t="str">
        <f t="shared" si="23"/>
        <v>X5300</v>
      </c>
      <c r="F152" s="23">
        <v>553006902266</v>
      </c>
      <c r="G152">
        <v>910</v>
      </c>
      <c r="H152" t="str">
        <f t="shared" si="24"/>
        <v>553006902266.910</v>
      </c>
      <c r="I152">
        <v>198502</v>
      </c>
      <c r="J152" t="s">
        <v>6434</v>
      </c>
      <c r="K152" t="s">
        <v>66</v>
      </c>
      <c r="L152" t="s">
        <v>124</v>
      </c>
      <c r="N152">
        <f>VLOOKUP(H152,'export - manipulated'!L151:V4083,11,FALSE)</f>
        <v>28693</v>
      </c>
    </row>
    <row r="153" spans="1:22" x14ac:dyDescent="0.3">
      <c r="A153" t="s">
        <v>388</v>
      </c>
      <c r="C153" t="str">
        <f t="shared" si="26"/>
        <v>REGULATED</v>
      </c>
      <c r="D153" s="159" t="str">
        <f t="shared" si="22"/>
        <v>45300</v>
      </c>
      <c r="E153" t="str">
        <f t="shared" si="23"/>
        <v>X5300</v>
      </c>
      <c r="F153" s="23">
        <v>453006900326</v>
      </c>
      <c r="G153">
        <v>910</v>
      </c>
      <c r="H153" t="str">
        <f t="shared" si="24"/>
        <v>453006900326.910</v>
      </c>
      <c r="I153">
        <v>200205</v>
      </c>
      <c r="J153" t="s">
        <v>6434</v>
      </c>
      <c r="K153" t="s">
        <v>66</v>
      </c>
      <c r="L153">
        <v>20310</v>
      </c>
      <c r="M153" s="8">
        <f>VLOOKUP(H153,'export - manipulated'!L153:V4085,11,FALSE)</f>
        <v>32578.03</v>
      </c>
      <c r="V153" s="158" t="str">
        <f t="shared" ref="V153:V154" si="29">CONCATENATE("5",RIGHT(F153,11))</f>
        <v>553006900326</v>
      </c>
    </row>
    <row r="154" spans="1:22" x14ac:dyDescent="0.3">
      <c r="A154" t="s">
        <v>388</v>
      </c>
      <c r="C154" t="str">
        <f t="shared" si="26"/>
        <v>REGULATED</v>
      </c>
      <c r="D154" s="159" t="str">
        <f t="shared" si="22"/>
        <v>45300</v>
      </c>
      <c r="E154" t="str">
        <f t="shared" si="23"/>
        <v>X5300</v>
      </c>
      <c r="F154" s="23">
        <v>453006903266</v>
      </c>
      <c r="G154">
        <v>910</v>
      </c>
      <c r="H154" t="str">
        <f t="shared" si="24"/>
        <v>453006903266.910</v>
      </c>
      <c r="I154">
        <v>198502</v>
      </c>
      <c r="J154" t="s">
        <v>6434</v>
      </c>
      <c r="K154" t="s">
        <v>66</v>
      </c>
      <c r="L154">
        <v>20310</v>
      </c>
      <c r="M154" s="8">
        <f>VLOOKUP(H154,'export - manipulated'!L154:V4086,11,FALSE)</f>
        <v>53850.39</v>
      </c>
      <c r="V154" s="158" t="str">
        <f t="shared" si="29"/>
        <v>553006903266</v>
      </c>
    </row>
    <row r="155" spans="1:22" x14ac:dyDescent="0.3">
      <c r="A155" t="s">
        <v>388</v>
      </c>
      <c r="C155" t="str">
        <f t="shared" si="26"/>
        <v>UNREGULATED</v>
      </c>
      <c r="D155" s="159" t="str">
        <f t="shared" si="22"/>
        <v>55300</v>
      </c>
      <c r="E155" t="str">
        <f t="shared" si="23"/>
        <v>X5300</v>
      </c>
      <c r="F155" s="23">
        <v>553006900326</v>
      </c>
      <c r="G155">
        <v>910</v>
      </c>
      <c r="H155" t="str">
        <f t="shared" si="24"/>
        <v>553006900326.910</v>
      </c>
      <c r="I155">
        <v>200205</v>
      </c>
      <c r="J155" t="s">
        <v>6434</v>
      </c>
      <c r="K155" t="s">
        <v>66</v>
      </c>
      <c r="L155" t="s">
        <v>124</v>
      </c>
      <c r="N155">
        <f>VLOOKUP(H155,'export - manipulated'!L154:V4086,11,FALSE)</f>
        <v>19682</v>
      </c>
    </row>
    <row r="156" spans="1:22" x14ac:dyDescent="0.3">
      <c r="A156" t="s">
        <v>388</v>
      </c>
      <c r="C156" t="str">
        <f t="shared" si="26"/>
        <v>UNREGULATED</v>
      </c>
      <c r="D156" s="159" t="str">
        <f t="shared" si="22"/>
        <v>55300</v>
      </c>
      <c r="E156" t="str">
        <f t="shared" si="23"/>
        <v>X5300</v>
      </c>
      <c r="F156" s="23">
        <v>553006903266</v>
      </c>
      <c r="G156">
        <v>910</v>
      </c>
      <c r="H156" t="str">
        <f t="shared" si="24"/>
        <v>553006903266.910</v>
      </c>
      <c r="I156">
        <v>198502</v>
      </c>
      <c r="J156" t="s">
        <v>6434</v>
      </c>
      <c r="K156" t="s">
        <v>66</v>
      </c>
      <c r="L156" t="s">
        <v>124</v>
      </c>
      <c r="N156">
        <f>VLOOKUP(H156,'export - manipulated'!L155:V4087,11,FALSE)</f>
        <v>32534</v>
      </c>
    </row>
    <row r="157" spans="1:22" x14ac:dyDescent="0.3">
      <c r="A157" t="s">
        <v>393</v>
      </c>
      <c r="C157" t="str">
        <f t="shared" si="26"/>
        <v>REGULATED</v>
      </c>
      <c r="D157" s="159" t="str">
        <f t="shared" si="22"/>
        <v>45300</v>
      </c>
      <c r="E157" t="str">
        <f t="shared" si="23"/>
        <v>X5300</v>
      </c>
      <c r="F157" s="23">
        <v>453006900326</v>
      </c>
      <c r="G157">
        <v>780</v>
      </c>
      <c r="H157" t="str">
        <f t="shared" si="24"/>
        <v>453006900326.780</v>
      </c>
      <c r="I157">
        <v>200212</v>
      </c>
      <c r="J157" t="s">
        <v>6434</v>
      </c>
      <c r="K157" t="s">
        <v>66</v>
      </c>
      <c r="L157">
        <v>20310</v>
      </c>
      <c r="M157" s="8">
        <f>VLOOKUP(H157,'export - manipulated'!L157:V4089,11,FALSE)</f>
        <v>8537.56</v>
      </c>
      <c r="V157" s="158" t="str">
        <f>CONCATENATE("5",RIGHT(F157,11))</f>
        <v>553006900326</v>
      </c>
    </row>
    <row r="158" spans="1:22" x14ac:dyDescent="0.3">
      <c r="A158" t="s">
        <v>393</v>
      </c>
      <c r="C158" t="str">
        <f t="shared" si="26"/>
        <v>UNREGULATED</v>
      </c>
      <c r="D158" s="159" t="str">
        <f t="shared" si="22"/>
        <v>55300</v>
      </c>
      <c r="E158" t="str">
        <f t="shared" si="23"/>
        <v>X5300</v>
      </c>
      <c r="F158" s="23">
        <v>553006900326</v>
      </c>
      <c r="G158">
        <v>780</v>
      </c>
      <c r="H158" t="str">
        <f t="shared" si="24"/>
        <v>553006900326.780</v>
      </c>
      <c r="I158">
        <v>200212</v>
      </c>
      <c r="J158" t="s">
        <v>6434</v>
      </c>
      <c r="K158" t="s">
        <v>66</v>
      </c>
      <c r="L158" t="s">
        <v>124</v>
      </c>
      <c r="N158">
        <f>VLOOKUP(H158,'export - manipulated'!L157:V4089,11,FALSE)</f>
        <v>5158</v>
      </c>
    </row>
    <row r="159" spans="1:22" x14ac:dyDescent="0.3">
      <c r="A159" t="s">
        <v>396</v>
      </c>
      <c r="C159" t="str">
        <f t="shared" si="26"/>
        <v>REGULATED</v>
      </c>
      <c r="D159" s="159" t="str">
        <f t="shared" si="22"/>
        <v>45300</v>
      </c>
      <c r="E159" t="str">
        <f t="shared" si="23"/>
        <v>X5300</v>
      </c>
      <c r="F159" s="23">
        <v>453006900313</v>
      </c>
      <c r="G159">
        <v>910</v>
      </c>
      <c r="H159" t="str">
        <f t="shared" si="24"/>
        <v>453006900313.910</v>
      </c>
      <c r="I159">
        <v>201007</v>
      </c>
      <c r="J159" t="s">
        <v>6434</v>
      </c>
      <c r="K159" t="s">
        <v>66</v>
      </c>
      <c r="L159">
        <v>20310</v>
      </c>
      <c r="M159" s="8">
        <f>VLOOKUP(H159,'export - manipulated'!L159:V4091,11,FALSE)</f>
        <v>14107.81</v>
      </c>
      <c r="V159" s="158" t="str">
        <f>CONCATENATE("5",RIGHT(F159,11))</f>
        <v>553006900313</v>
      </c>
    </row>
    <row r="160" spans="1:22" x14ac:dyDescent="0.3">
      <c r="A160" t="s">
        <v>396</v>
      </c>
      <c r="C160" t="str">
        <f t="shared" si="26"/>
        <v>UNREGULATED</v>
      </c>
      <c r="D160" s="159" t="str">
        <f t="shared" si="22"/>
        <v>55300</v>
      </c>
      <c r="E160" t="str">
        <f t="shared" si="23"/>
        <v>X5300</v>
      </c>
      <c r="F160" s="23">
        <v>553006900313</v>
      </c>
      <c r="G160">
        <v>910</v>
      </c>
      <c r="H160" t="str">
        <f t="shared" si="24"/>
        <v>553006900313.910</v>
      </c>
      <c r="I160">
        <v>201007</v>
      </c>
      <c r="J160" t="s">
        <v>6434</v>
      </c>
      <c r="K160" t="s">
        <v>66</v>
      </c>
      <c r="L160" t="s">
        <v>124</v>
      </c>
      <c r="N160">
        <f>VLOOKUP(H160,'export - manipulated'!L159:V4091,11,FALSE)</f>
        <v>11820.89</v>
      </c>
    </row>
    <row r="161" spans="1:22" x14ac:dyDescent="0.3">
      <c r="A161" t="s">
        <v>400</v>
      </c>
      <c r="C161" t="str">
        <f t="shared" si="26"/>
        <v>REGULATED</v>
      </c>
      <c r="D161" s="159" t="str">
        <f t="shared" si="22"/>
        <v>45300</v>
      </c>
      <c r="E161" t="str">
        <f t="shared" si="23"/>
        <v>X5300</v>
      </c>
      <c r="F161" s="23">
        <v>453006900001</v>
      </c>
      <c r="G161">
        <v>910</v>
      </c>
      <c r="H161" t="str">
        <f t="shared" si="24"/>
        <v>453006900001.910</v>
      </c>
      <c r="I161">
        <v>200205</v>
      </c>
      <c r="J161" t="s">
        <v>6434</v>
      </c>
      <c r="K161" t="s">
        <v>66</v>
      </c>
      <c r="L161">
        <v>20310</v>
      </c>
      <c r="M161" s="8">
        <f>VLOOKUP(H161,'export - manipulated'!L161:V4093,11,FALSE)</f>
        <v>314216.17</v>
      </c>
      <c r="V161" s="158" t="str">
        <f>CONCATENATE("5",RIGHT(F161,11))</f>
        <v>553006900001</v>
      </c>
    </row>
    <row r="162" spans="1:22" x14ac:dyDescent="0.3">
      <c r="A162" t="s">
        <v>400</v>
      </c>
      <c r="C162" t="str">
        <f t="shared" si="26"/>
        <v>UNREGULATED</v>
      </c>
      <c r="D162" s="159" t="str">
        <f t="shared" si="22"/>
        <v>55300</v>
      </c>
      <c r="E162" t="str">
        <f t="shared" si="23"/>
        <v>X5300</v>
      </c>
      <c r="F162" s="23">
        <v>553006900001</v>
      </c>
      <c r="G162">
        <v>910</v>
      </c>
      <c r="H162" t="str">
        <f t="shared" si="24"/>
        <v>553006900001.910</v>
      </c>
      <c r="I162">
        <v>200205</v>
      </c>
      <c r="J162" t="s">
        <v>6434</v>
      </c>
      <c r="K162" t="s">
        <v>66</v>
      </c>
      <c r="L162" t="s">
        <v>124</v>
      </c>
      <c r="N162">
        <f>VLOOKUP(H162,'export - manipulated'!L161:V4093,11,FALSE)</f>
        <v>189834</v>
      </c>
    </row>
    <row r="163" spans="1:22" x14ac:dyDescent="0.3">
      <c r="A163" t="s">
        <v>400</v>
      </c>
      <c r="C163" t="str">
        <f t="shared" si="26"/>
        <v>UNREGULATED</v>
      </c>
      <c r="D163" s="159" t="str">
        <f t="shared" si="22"/>
        <v>55300</v>
      </c>
      <c r="E163" t="str">
        <f t="shared" si="23"/>
        <v>X5300</v>
      </c>
      <c r="F163" s="23">
        <v>553006900496</v>
      </c>
      <c r="G163">
        <v>910</v>
      </c>
      <c r="H163" t="str">
        <f t="shared" si="24"/>
        <v>553006900496.910</v>
      </c>
      <c r="I163">
        <v>201701</v>
      </c>
      <c r="J163" t="s">
        <v>6434</v>
      </c>
      <c r="K163" t="s">
        <v>66</v>
      </c>
      <c r="L163" t="s">
        <v>124</v>
      </c>
      <c r="N163">
        <f>VLOOKUP(H163,'export - manipulated'!L162:V4094,11,FALSE)</f>
        <v>124711.94</v>
      </c>
    </row>
    <row r="164" spans="1:22" x14ac:dyDescent="0.3">
      <c r="A164" t="s">
        <v>404</v>
      </c>
      <c r="C164" t="str">
        <f t="shared" si="26"/>
        <v>REGULATED</v>
      </c>
      <c r="D164" s="159" t="str">
        <f t="shared" si="22"/>
        <v>45300</v>
      </c>
      <c r="E164" t="str">
        <f t="shared" si="23"/>
        <v>X5300</v>
      </c>
      <c r="F164" s="23">
        <v>453006900327</v>
      </c>
      <c r="G164">
        <v>910</v>
      </c>
      <c r="H164" t="str">
        <f t="shared" si="24"/>
        <v>453006900327.910</v>
      </c>
      <c r="I164">
        <v>201007</v>
      </c>
      <c r="J164" t="s">
        <v>6434</v>
      </c>
      <c r="K164" t="s">
        <v>66</v>
      </c>
      <c r="L164">
        <v>20310</v>
      </c>
      <c r="M164" s="8">
        <f>VLOOKUP(H164,'export - manipulated'!L164:V4096,11,FALSE)</f>
        <v>14107.82</v>
      </c>
      <c r="V164" s="158" t="str">
        <f>CONCATENATE("5",RIGHT(F164,11))</f>
        <v>553006900327</v>
      </c>
    </row>
    <row r="165" spans="1:22" x14ac:dyDescent="0.3">
      <c r="A165" t="s">
        <v>404</v>
      </c>
      <c r="C165" t="str">
        <f t="shared" si="26"/>
        <v>UNREGULATED</v>
      </c>
      <c r="D165" s="159" t="str">
        <f t="shared" si="22"/>
        <v>55300</v>
      </c>
      <c r="E165" t="str">
        <f t="shared" si="23"/>
        <v>X5300</v>
      </c>
      <c r="F165" s="23">
        <v>553006900327</v>
      </c>
      <c r="G165">
        <v>910</v>
      </c>
      <c r="H165" t="str">
        <f t="shared" si="24"/>
        <v>553006900327.910</v>
      </c>
      <c r="I165">
        <v>201007</v>
      </c>
      <c r="J165" t="s">
        <v>6434</v>
      </c>
      <c r="K165" t="s">
        <v>66</v>
      </c>
      <c r="L165" t="s">
        <v>124</v>
      </c>
      <c r="N165">
        <f>VLOOKUP(H165,'export - manipulated'!L164:V4096,11,FALSE)</f>
        <v>11820.91</v>
      </c>
    </row>
    <row r="166" spans="1:22" x14ac:dyDescent="0.3">
      <c r="A166" t="s">
        <v>407</v>
      </c>
      <c r="C166" t="str">
        <f t="shared" si="26"/>
        <v>REGULATED</v>
      </c>
      <c r="D166" s="159" t="str">
        <f t="shared" si="22"/>
        <v>45300</v>
      </c>
      <c r="E166" t="str">
        <f t="shared" si="23"/>
        <v>X5300</v>
      </c>
      <c r="F166" s="23">
        <v>453006900002</v>
      </c>
      <c r="G166">
        <v>910</v>
      </c>
      <c r="H166" t="str">
        <f t="shared" si="24"/>
        <v>453006900002.910</v>
      </c>
      <c r="I166">
        <v>200205</v>
      </c>
      <c r="J166" t="s">
        <v>6434</v>
      </c>
      <c r="K166" t="s">
        <v>66</v>
      </c>
      <c r="L166">
        <v>20310</v>
      </c>
      <c r="M166" s="8">
        <f>VLOOKUP(H166,'export - manipulated'!L166:V4098,11,FALSE)</f>
        <v>404321.97</v>
      </c>
      <c r="V166" s="158" t="str">
        <f>CONCATENATE("5",RIGHT(F166,11))</f>
        <v>553006900002</v>
      </c>
    </row>
    <row r="167" spans="1:22" x14ac:dyDescent="0.3">
      <c r="A167" t="s">
        <v>407</v>
      </c>
      <c r="C167" t="str">
        <f t="shared" si="26"/>
        <v>UNREGULATED</v>
      </c>
      <c r="D167" s="159" t="str">
        <f t="shared" si="22"/>
        <v>55300</v>
      </c>
      <c r="E167" t="str">
        <f t="shared" si="23"/>
        <v>X5300</v>
      </c>
      <c r="F167" s="23">
        <v>553006900002</v>
      </c>
      <c r="G167">
        <v>910</v>
      </c>
      <c r="H167" t="str">
        <f t="shared" si="24"/>
        <v>553006900002.910</v>
      </c>
      <c r="I167">
        <v>200205</v>
      </c>
      <c r="J167" t="s">
        <v>6434</v>
      </c>
      <c r="K167" t="s">
        <v>66</v>
      </c>
      <c r="L167" t="s">
        <v>124</v>
      </c>
      <c r="N167">
        <f>VLOOKUP(H167,'export - manipulated'!L166:V4098,11,FALSE)</f>
        <v>244272</v>
      </c>
    </row>
    <row r="168" spans="1:22" x14ac:dyDescent="0.3">
      <c r="A168" t="s">
        <v>407</v>
      </c>
      <c r="C168" t="str">
        <f t="shared" si="26"/>
        <v>UNREGULATED</v>
      </c>
      <c r="D168" s="159" t="str">
        <f t="shared" si="22"/>
        <v>55300</v>
      </c>
      <c r="E168" t="str">
        <f t="shared" si="23"/>
        <v>X5300</v>
      </c>
      <c r="F168" s="23">
        <v>553006900497</v>
      </c>
      <c r="G168">
        <v>910</v>
      </c>
      <c r="H168" t="str">
        <f t="shared" si="24"/>
        <v>553006900497.910</v>
      </c>
      <c r="I168">
        <v>201701</v>
      </c>
      <c r="J168" t="s">
        <v>6434</v>
      </c>
      <c r="K168" t="s">
        <v>66</v>
      </c>
      <c r="L168" t="s">
        <v>124</v>
      </c>
      <c r="N168">
        <f>VLOOKUP(H168,'export - manipulated'!L167:V4099,11,FALSE)</f>
        <v>124711.94</v>
      </c>
    </row>
    <row r="169" spans="1:22" x14ac:dyDescent="0.3">
      <c r="A169" t="s">
        <v>411</v>
      </c>
      <c r="C169" t="str">
        <f t="shared" si="26"/>
        <v>REGULATED</v>
      </c>
      <c r="D169" s="159" t="str">
        <f t="shared" si="22"/>
        <v>45300</v>
      </c>
      <c r="E169" t="str">
        <f t="shared" si="23"/>
        <v>X5300</v>
      </c>
      <c r="F169" s="23">
        <v>453006900003</v>
      </c>
      <c r="G169">
        <v>910</v>
      </c>
      <c r="H169" t="str">
        <f t="shared" si="24"/>
        <v>453006900003.910</v>
      </c>
      <c r="I169">
        <v>200205</v>
      </c>
      <c r="J169" t="s">
        <v>6434</v>
      </c>
      <c r="K169" t="s">
        <v>66</v>
      </c>
      <c r="L169">
        <v>20310</v>
      </c>
      <c r="M169" s="8">
        <f>VLOOKUP(H169,'export - manipulated'!L169:V4101,11,FALSE)</f>
        <v>225971.39</v>
      </c>
      <c r="V169" s="158" t="str">
        <f>CONCATENATE("5",RIGHT(F169,11))</f>
        <v>553006900003</v>
      </c>
    </row>
    <row r="170" spans="1:22" x14ac:dyDescent="0.3">
      <c r="A170" t="s">
        <v>411</v>
      </c>
      <c r="C170" t="str">
        <f t="shared" si="26"/>
        <v>UNREGULATED</v>
      </c>
      <c r="D170" s="159" t="str">
        <f t="shared" si="22"/>
        <v>55300</v>
      </c>
      <c r="E170" t="str">
        <f t="shared" si="23"/>
        <v>X5300</v>
      </c>
      <c r="F170" s="23">
        <v>553006900003</v>
      </c>
      <c r="G170">
        <v>910</v>
      </c>
      <c r="H170" t="str">
        <f t="shared" si="24"/>
        <v>553006900003.910</v>
      </c>
      <c r="I170">
        <v>200205</v>
      </c>
      <c r="J170" t="s">
        <v>6434</v>
      </c>
      <c r="K170" t="s">
        <v>66</v>
      </c>
      <c r="L170" t="s">
        <v>124</v>
      </c>
      <c r="N170">
        <f>VLOOKUP(H170,'export - manipulated'!L169:V4101,11,FALSE)</f>
        <v>136521</v>
      </c>
    </row>
    <row r="171" spans="1:22" x14ac:dyDescent="0.3">
      <c r="A171" t="s">
        <v>411</v>
      </c>
      <c r="C171" t="str">
        <f t="shared" si="26"/>
        <v>UNREGULATED</v>
      </c>
      <c r="D171" s="159" t="str">
        <f t="shared" si="22"/>
        <v>55300</v>
      </c>
      <c r="E171" t="str">
        <f t="shared" si="23"/>
        <v>X5300</v>
      </c>
      <c r="F171" s="23">
        <v>553006900498</v>
      </c>
      <c r="G171">
        <v>910</v>
      </c>
      <c r="H171" t="str">
        <f t="shared" si="24"/>
        <v>553006900498.910</v>
      </c>
      <c r="I171">
        <v>201701</v>
      </c>
      <c r="J171" t="s">
        <v>6434</v>
      </c>
      <c r="K171" t="s">
        <v>66</v>
      </c>
      <c r="L171" t="s">
        <v>124</v>
      </c>
      <c r="N171">
        <f>VLOOKUP(H171,'export - manipulated'!L170:V4102,11,FALSE)</f>
        <v>124711.94</v>
      </c>
    </row>
    <row r="172" spans="1:22" x14ac:dyDescent="0.3">
      <c r="A172" t="s">
        <v>415</v>
      </c>
      <c r="C172" t="str">
        <f t="shared" si="26"/>
        <v>REGULATED</v>
      </c>
      <c r="D172" s="159" t="str">
        <f t="shared" si="22"/>
        <v>45300</v>
      </c>
      <c r="E172" t="str">
        <f t="shared" si="23"/>
        <v>X5300</v>
      </c>
      <c r="F172" s="23">
        <v>453006900004</v>
      </c>
      <c r="G172">
        <v>910</v>
      </c>
      <c r="H172" t="str">
        <f t="shared" si="24"/>
        <v>453006900004.910</v>
      </c>
      <c r="I172">
        <v>200205</v>
      </c>
      <c r="J172" t="s">
        <v>6434</v>
      </c>
      <c r="K172" t="s">
        <v>66</v>
      </c>
      <c r="L172">
        <v>20310</v>
      </c>
      <c r="M172" s="8">
        <f>VLOOKUP(H172,'export - manipulated'!L172:V4104,11,FALSE)</f>
        <v>193225.15</v>
      </c>
      <c r="V172" s="158" t="str">
        <f t="shared" ref="V172:V173" si="30">CONCATENATE("5",RIGHT(F172,11))</f>
        <v>553006900004</v>
      </c>
    </row>
    <row r="173" spans="1:22" x14ac:dyDescent="0.3">
      <c r="A173" t="s">
        <v>415</v>
      </c>
      <c r="C173" t="str">
        <f t="shared" si="26"/>
        <v>REGULATED</v>
      </c>
      <c r="D173" s="159" t="str">
        <f t="shared" si="22"/>
        <v>45300</v>
      </c>
      <c r="E173" t="str">
        <f t="shared" si="23"/>
        <v>X5300</v>
      </c>
      <c r="F173" s="23">
        <v>453006900006</v>
      </c>
      <c r="G173">
        <v>910</v>
      </c>
      <c r="H173" t="str">
        <f t="shared" si="24"/>
        <v>453006900006.910</v>
      </c>
      <c r="I173">
        <v>198502</v>
      </c>
      <c r="J173" t="s">
        <v>6434</v>
      </c>
      <c r="K173" t="s">
        <v>66</v>
      </c>
      <c r="L173">
        <v>20310</v>
      </c>
      <c r="M173" s="8">
        <f>VLOOKUP(H173,'export - manipulated'!L173:V4105,11,FALSE)</f>
        <v>47370.99</v>
      </c>
      <c r="V173" s="158" t="str">
        <f t="shared" si="30"/>
        <v>553006900006</v>
      </c>
    </row>
    <row r="174" spans="1:22" x14ac:dyDescent="0.3">
      <c r="A174" t="s">
        <v>415</v>
      </c>
      <c r="C174" t="str">
        <f t="shared" si="26"/>
        <v>UNREGULATED</v>
      </c>
      <c r="D174" s="159" t="str">
        <f t="shared" si="22"/>
        <v>55300</v>
      </c>
      <c r="E174" t="str">
        <f t="shared" si="23"/>
        <v>X5300</v>
      </c>
      <c r="F174" s="23">
        <v>553006900004</v>
      </c>
      <c r="G174">
        <v>910</v>
      </c>
      <c r="H174" t="str">
        <f t="shared" si="24"/>
        <v>553006900004.910</v>
      </c>
      <c r="I174">
        <v>200205</v>
      </c>
      <c r="J174" t="s">
        <v>6434</v>
      </c>
      <c r="K174" t="s">
        <v>66</v>
      </c>
      <c r="L174" t="s">
        <v>124</v>
      </c>
      <c r="N174">
        <f>VLOOKUP(H174,'export - manipulated'!L173:V4105,11,FALSE)</f>
        <v>116738</v>
      </c>
    </row>
    <row r="175" spans="1:22" x14ac:dyDescent="0.3">
      <c r="A175" t="s">
        <v>415</v>
      </c>
      <c r="C175" t="str">
        <f t="shared" si="26"/>
        <v>UNREGULATED</v>
      </c>
      <c r="D175" s="159" t="str">
        <f t="shared" si="22"/>
        <v>55300</v>
      </c>
      <c r="E175" t="str">
        <f t="shared" si="23"/>
        <v>X5300</v>
      </c>
      <c r="F175" s="23">
        <v>553006900006</v>
      </c>
      <c r="G175">
        <v>910</v>
      </c>
      <c r="H175" t="str">
        <f t="shared" si="24"/>
        <v>553006900006.910</v>
      </c>
      <c r="I175">
        <v>198502</v>
      </c>
      <c r="J175" t="s">
        <v>6434</v>
      </c>
      <c r="K175" t="s">
        <v>66</v>
      </c>
      <c r="L175" t="s">
        <v>124</v>
      </c>
      <c r="N175">
        <f>VLOOKUP(H175,'export - manipulated'!L174:V4106,11,FALSE)</f>
        <v>28620</v>
      </c>
    </row>
    <row r="176" spans="1:22" x14ac:dyDescent="0.3">
      <c r="A176" t="s">
        <v>420</v>
      </c>
      <c r="C176" t="str">
        <f t="shared" si="26"/>
        <v>UNREGULATED</v>
      </c>
      <c r="D176" s="159" t="str">
        <f t="shared" si="22"/>
        <v>55300</v>
      </c>
      <c r="E176" t="str">
        <f t="shared" si="23"/>
        <v>X5300</v>
      </c>
      <c r="F176" s="23">
        <v>553006900499</v>
      </c>
      <c r="G176">
        <v>910</v>
      </c>
      <c r="H176" t="str">
        <f t="shared" si="24"/>
        <v>553006900499.910</v>
      </c>
      <c r="I176">
        <v>201701</v>
      </c>
      <c r="J176" t="s">
        <v>6434</v>
      </c>
      <c r="K176" t="s">
        <v>66</v>
      </c>
      <c r="L176" t="s">
        <v>124</v>
      </c>
      <c r="N176">
        <f>VLOOKUP(H176,'export - manipulated'!L175:V4107,11,FALSE)</f>
        <v>132713.68</v>
      </c>
    </row>
    <row r="177" spans="1:22" x14ac:dyDescent="0.3">
      <c r="A177" t="s">
        <v>422</v>
      </c>
      <c r="C177" t="str">
        <f t="shared" si="26"/>
        <v>REGULATED</v>
      </c>
      <c r="D177" s="159" t="str">
        <f t="shared" si="22"/>
        <v>45200</v>
      </c>
      <c r="E177" t="str">
        <f t="shared" si="23"/>
        <v>X5200</v>
      </c>
      <c r="F177" s="23">
        <v>452006900106</v>
      </c>
      <c r="G177">
        <v>760</v>
      </c>
      <c r="H177" t="str">
        <f t="shared" si="24"/>
        <v>452006900106.760</v>
      </c>
      <c r="I177">
        <v>199908</v>
      </c>
      <c r="J177" t="s">
        <v>6434</v>
      </c>
      <c r="K177" t="s">
        <v>66</v>
      </c>
      <c r="L177">
        <v>20310</v>
      </c>
      <c r="M177" s="8">
        <f>VLOOKUP(H177,'export - manipulated'!L177:V4109,11,FALSE)</f>
        <v>2709.37</v>
      </c>
      <c r="V177" s="158" t="str">
        <f t="shared" ref="V177:V180" si="31">CONCATENATE("5",RIGHT(F177,11))</f>
        <v>552006900106</v>
      </c>
    </row>
    <row r="178" spans="1:22" x14ac:dyDescent="0.3">
      <c r="A178" t="s">
        <v>422</v>
      </c>
      <c r="C178" t="str">
        <f t="shared" si="26"/>
        <v>REGULATED</v>
      </c>
      <c r="D178" s="159" t="str">
        <f t="shared" si="22"/>
        <v>45200</v>
      </c>
      <c r="E178" t="str">
        <f t="shared" si="23"/>
        <v>X5200</v>
      </c>
      <c r="F178" s="23">
        <v>452006900106</v>
      </c>
      <c r="G178">
        <v>761</v>
      </c>
      <c r="H178" t="str">
        <f t="shared" si="24"/>
        <v>452006900106.761</v>
      </c>
      <c r="I178">
        <v>199908</v>
      </c>
      <c r="J178" t="s">
        <v>6434</v>
      </c>
      <c r="K178" t="s">
        <v>66</v>
      </c>
      <c r="L178">
        <v>20310</v>
      </c>
      <c r="M178" s="8">
        <f>VLOOKUP(H178,'export - manipulated'!L178:V4110,11,FALSE)</f>
        <v>14296.96</v>
      </c>
      <c r="V178" s="158" t="str">
        <f t="shared" si="31"/>
        <v>552006900106</v>
      </c>
    </row>
    <row r="179" spans="1:22" x14ac:dyDescent="0.3">
      <c r="A179" t="s">
        <v>422</v>
      </c>
      <c r="C179" t="str">
        <f t="shared" si="26"/>
        <v>REGULATED</v>
      </c>
      <c r="D179" s="159" t="str">
        <f t="shared" si="22"/>
        <v>45200</v>
      </c>
      <c r="E179" t="str">
        <f t="shared" si="23"/>
        <v>X5200</v>
      </c>
      <c r="F179" s="23">
        <v>452006900106</v>
      </c>
      <c r="G179">
        <v>763</v>
      </c>
      <c r="H179" t="str">
        <f t="shared" si="24"/>
        <v>452006900106.763</v>
      </c>
      <c r="I179">
        <v>199908</v>
      </c>
      <c r="J179" t="s">
        <v>6434</v>
      </c>
      <c r="K179" t="s">
        <v>66</v>
      </c>
      <c r="L179">
        <v>20310</v>
      </c>
      <c r="M179" s="8">
        <f>VLOOKUP(H179,'export - manipulated'!L179:V4111,11,FALSE)</f>
        <v>7715.59</v>
      </c>
      <c r="V179" s="158" t="str">
        <f t="shared" si="31"/>
        <v>552006900106</v>
      </c>
    </row>
    <row r="180" spans="1:22" x14ac:dyDescent="0.3">
      <c r="A180" t="s">
        <v>422</v>
      </c>
      <c r="B180" t="s">
        <v>325</v>
      </c>
      <c r="C180" t="str">
        <f t="shared" si="26"/>
        <v>REGULATED</v>
      </c>
      <c r="D180" s="159" t="str">
        <f t="shared" si="22"/>
        <v>45700</v>
      </c>
      <c r="E180" t="str">
        <f t="shared" si="23"/>
        <v>X5700</v>
      </c>
      <c r="F180" s="23">
        <v>457006900023</v>
      </c>
      <c r="G180">
        <v>615</v>
      </c>
      <c r="H180" t="str">
        <f t="shared" si="24"/>
        <v>457006900023.615</v>
      </c>
      <c r="I180">
        <v>199908</v>
      </c>
      <c r="J180" t="s">
        <v>6434</v>
      </c>
      <c r="K180" t="s">
        <v>66</v>
      </c>
      <c r="L180">
        <v>20310</v>
      </c>
      <c r="M180" s="8">
        <f>VLOOKUP(H180,'export - manipulated'!L180:V4112,11,FALSE)</f>
        <v>1120256.6299999999</v>
      </c>
      <c r="V180" s="158" t="str">
        <f t="shared" si="31"/>
        <v>557006900023</v>
      </c>
    </row>
    <row r="181" spans="1:22" x14ac:dyDescent="0.3">
      <c r="A181" t="s">
        <v>422</v>
      </c>
      <c r="C181" t="str">
        <f t="shared" si="26"/>
        <v>UNREGULATED</v>
      </c>
      <c r="D181" s="159" t="str">
        <f t="shared" si="22"/>
        <v>55200</v>
      </c>
      <c r="E181" t="str">
        <f t="shared" si="23"/>
        <v>X5200</v>
      </c>
      <c r="F181" s="23">
        <v>552006900106</v>
      </c>
      <c r="G181">
        <v>760</v>
      </c>
      <c r="H181" t="str">
        <f t="shared" si="24"/>
        <v>552006900106.760</v>
      </c>
      <c r="I181">
        <v>199908</v>
      </c>
      <c r="J181" t="s">
        <v>6434</v>
      </c>
      <c r="K181" t="s">
        <v>66</v>
      </c>
      <c r="L181" t="s">
        <v>124</v>
      </c>
      <c r="N181">
        <f>VLOOKUP(H181,'export - manipulated'!L180:V4112,11,FALSE)</f>
        <v>1637</v>
      </c>
    </row>
    <row r="182" spans="1:22" x14ac:dyDescent="0.3">
      <c r="A182" t="s">
        <v>422</v>
      </c>
      <c r="C182" t="str">
        <f t="shared" si="26"/>
        <v>UNREGULATED</v>
      </c>
      <c r="D182" s="159" t="str">
        <f t="shared" si="22"/>
        <v>55200</v>
      </c>
      <c r="E182" t="str">
        <f t="shared" si="23"/>
        <v>X5200</v>
      </c>
      <c r="F182" s="23">
        <v>552006900106</v>
      </c>
      <c r="G182">
        <v>761</v>
      </c>
      <c r="H182" t="str">
        <f t="shared" si="24"/>
        <v>552006900106.761</v>
      </c>
      <c r="I182">
        <v>199908</v>
      </c>
      <c r="J182" t="s">
        <v>6434</v>
      </c>
      <c r="K182" t="s">
        <v>66</v>
      </c>
      <c r="L182" t="s">
        <v>124</v>
      </c>
      <c r="N182">
        <f>VLOOKUP(H182,'export - manipulated'!L181:V4113,11,FALSE)</f>
        <v>8637</v>
      </c>
    </row>
    <row r="183" spans="1:22" x14ac:dyDescent="0.3">
      <c r="A183" t="s">
        <v>422</v>
      </c>
      <c r="C183" t="str">
        <f t="shared" si="26"/>
        <v>UNREGULATED</v>
      </c>
      <c r="D183" s="159" t="str">
        <f t="shared" si="22"/>
        <v>55200</v>
      </c>
      <c r="E183" t="str">
        <f t="shared" si="23"/>
        <v>X5200</v>
      </c>
      <c r="F183" s="23">
        <v>552006900106</v>
      </c>
      <c r="G183">
        <v>763</v>
      </c>
      <c r="H183" t="str">
        <f t="shared" si="24"/>
        <v>552006900106.763</v>
      </c>
      <c r="I183">
        <v>199908</v>
      </c>
      <c r="J183" t="s">
        <v>6434</v>
      </c>
      <c r="K183" t="s">
        <v>66</v>
      </c>
      <c r="L183" t="s">
        <v>124</v>
      </c>
      <c r="N183">
        <f>VLOOKUP(H183,'export - manipulated'!L182:V4114,11,FALSE)</f>
        <v>4662</v>
      </c>
    </row>
    <row r="184" spans="1:22" x14ac:dyDescent="0.3">
      <c r="A184" t="s">
        <v>422</v>
      </c>
      <c r="B184" t="s">
        <v>325</v>
      </c>
      <c r="C184" t="str">
        <f t="shared" si="26"/>
        <v>UNREGULATED</v>
      </c>
      <c r="D184" s="159" t="str">
        <f t="shared" si="22"/>
        <v>55700</v>
      </c>
      <c r="E184" t="str">
        <f t="shared" si="23"/>
        <v>X5700</v>
      </c>
      <c r="F184" s="23">
        <v>557006900023</v>
      </c>
      <c r="G184">
        <v>615</v>
      </c>
      <c r="H184" t="str">
        <f t="shared" si="24"/>
        <v>557006900023.615</v>
      </c>
      <c r="I184">
        <v>199908</v>
      </c>
      <c r="J184" t="s">
        <v>6434</v>
      </c>
      <c r="K184" t="s">
        <v>66</v>
      </c>
      <c r="L184" t="s">
        <v>124</v>
      </c>
      <c r="N184">
        <f>VLOOKUP(H184,'export - manipulated'!L183:V4115,11,FALSE)</f>
        <v>673773</v>
      </c>
    </row>
    <row r="185" spans="1:22" x14ac:dyDescent="0.3">
      <c r="A185" t="s">
        <v>432</v>
      </c>
      <c r="B185" t="s">
        <v>325</v>
      </c>
      <c r="C185" t="str">
        <f t="shared" si="26"/>
        <v>REGULATED</v>
      </c>
      <c r="D185" s="159" t="str">
        <f t="shared" si="22"/>
        <v>45700</v>
      </c>
      <c r="E185" t="str">
        <f t="shared" si="23"/>
        <v>X5700</v>
      </c>
      <c r="F185" s="23">
        <v>457006900023</v>
      </c>
      <c r="G185">
        <v>230</v>
      </c>
      <c r="H185" t="str">
        <f t="shared" si="24"/>
        <v>457006900023.230</v>
      </c>
      <c r="I185">
        <v>200001</v>
      </c>
      <c r="J185" t="s">
        <v>6434</v>
      </c>
      <c r="K185" t="s">
        <v>66</v>
      </c>
      <c r="L185">
        <v>20310</v>
      </c>
      <c r="M185" s="8">
        <f>VLOOKUP(H185,'export - manipulated'!L185:V4117,11,FALSE)</f>
        <v>1916.74</v>
      </c>
      <c r="V185" s="158" t="str">
        <f>CONCATENATE("5",RIGHT(F185,11))</f>
        <v>557006900023</v>
      </c>
    </row>
    <row r="186" spans="1:22" x14ac:dyDescent="0.3">
      <c r="A186" t="s">
        <v>432</v>
      </c>
      <c r="B186" t="s">
        <v>325</v>
      </c>
      <c r="C186" t="str">
        <f t="shared" si="26"/>
        <v>UNREGULATED</v>
      </c>
      <c r="D186" s="159" t="str">
        <f t="shared" si="22"/>
        <v>55700</v>
      </c>
      <c r="E186" t="str">
        <f t="shared" si="23"/>
        <v>X5700</v>
      </c>
      <c r="F186" s="23">
        <v>557006900023</v>
      </c>
      <c r="G186">
        <v>230</v>
      </c>
      <c r="H186" t="str">
        <f t="shared" si="24"/>
        <v>557006900023.230</v>
      </c>
      <c r="I186">
        <v>200001</v>
      </c>
      <c r="J186" t="s">
        <v>6434</v>
      </c>
      <c r="K186" t="s">
        <v>66</v>
      </c>
      <c r="L186" t="s">
        <v>124</v>
      </c>
      <c r="N186">
        <f>VLOOKUP(H186,'export - manipulated'!L185:V4117,11,FALSE)</f>
        <v>1158</v>
      </c>
    </row>
    <row r="187" spans="1:22" x14ac:dyDescent="0.3">
      <c r="A187" t="s">
        <v>435</v>
      </c>
      <c r="B187" t="s">
        <v>325</v>
      </c>
      <c r="C187" t="str">
        <f t="shared" si="26"/>
        <v>REGULATED</v>
      </c>
      <c r="D187" s="159" t="str">
        <f t="shared" si="22"/>
        <v>45700</v>
      </c>
      <c r="E187" t="str">
        <f t="shared" si="23"/>
        <v>X5700</v>
      </c>
      <c r="F187" s="23">
        <v>457006900023</v>
      </c>
      <c r="G187">
        <v>270</v>
      </c>
      <c r="H187" t="str">
        <f t="shared" si="24"/>
        <v>457006900023.270</v>
      </c>
      <c r="I187">
        <v>199908</v>
      </c>
      <c r="J187" t="s">
        <v>6434</v>
      </c>
      <c r="K187" t="s">
        <v>66</v>
      </c>
      <c r="L187">
        <v>20310</v>
      </c>
      <c r="M187" s="8">
        <f>VLOOKUP(H187,'export - manipulated'!L187:V4119,11,FALSE)</f>
        <v>6013.26</v>
      </c>
      <c r="V187" s="158" t="str">
        <f>CONCATENATE("5",RIGHT(F187,11))</f>
        <v>557006900023</v>
      </c>
    </row>
    <row r="188" spans="1:22" x14ac:dyDescent="0.3">
      <c r="A188" t="s">
        <v>435</v>
      </c>
      <c r="B188" t="s">
        <v>325</v>
      </c>
      <c r="C188" t="str">
        <f t="shared" si="26"/>
        <v>UNREGULATED</v>
      </c>
      <c r="D188" s="159" t="str">
        <f t="shared" si="22"/>
        <v>55700</v>
      </c>
      <c r="E188" t="str">
        <f t="shared" si="23"/>
        <v>X5700</v>
      </c>
      <c r="F188" s="23">
        <v>557006900023</v>
      </c>
      <c r="G188">
        <v>270</v>
      </c>
      <c r="H188" t="str">
        <f t="shared" si="24"/>
        <v>557006900023.270</v>
      </c>
      <c r="I188">
        <v>199908</v>
      </c>
      <c r="J188" t="s">
        <v>6434</v>
      </c>
      <c r="K188" t="s">
        <v>66</v>
      </c>
      <c r="L188" t="s">
        <v>124</v>
      </c>
      <c r="N188">
        <f>VLOOKUP(H188,'export - manipulated'!L187:V4119,11,FALSE)</f>
        <v>3633</v>
      </c>
    </row>
    <row r="189" spans="1:22" x14ac:dyDescent="0.3">
      <c r="A189" t="s">
        <v>438</v>
      </c>
      <c r="B189" t="s">
        <v>325</v>
      </c>
      <c r="C189" t="str">
        <f t="shared" si="26"/>
        <v>REGULATED</v>
      </c>
      <c r="D189" s="159" t="str">
        <f t="shared" si="22"/>
        <v>45700</v>
      </c>
      <c r="E189" t="str">
        <f t="shared" si="23"/>
        <v>X5700</v>
      </c>
      <c r="F189" s="23">
        <v>457006900023</v>
      </c>
      <c r="G189">
        <v>670</v>
      </c>
      <c r="H189" t="str">
        <f t="shared" si="24"/>
        <v>457006900023.670</v>
      </c>
      <c r="I189">
        <v>200001</v>
      </c>
      <c r="J189" t="s">
        <v>6434</v>
      </c>
      <c r="K189" t="s">
        <v>66</v>
      </c>
      <c r="L189">
        <v>20310</v>
      </c>
      <c r="M189" s="8">
        <f>VLOOKUP(H189,'export - manipulated'!L189:V4121,11,FALSE)</f>
        <v>7839.89</v>
      </c>
      <c r="V189" s="158" t="str">
        <f>CONCATENATE("5",RIGHT(F189,11))</f>
        <v>557006900023</v>
      </c>
    </row>
    <row r="190" spans="1:22" x14ac:dyDescent="0.3">
      <c r="A190" t="s">
        <v>438</v>
      </c>
      <c r="B190" t="s">
        <v>325</v>
      </c>
      <c r="C190" t="str">
        <f t="shared" si="26"/>
        <v>UNREGULATED</v>
      </c>
      <c r="D190" s="159" t="str">
        <f t="shared" si="22"/>
        <v>55700</v>
      </c>
      <c r="E190" t="str">
        <f t="shared" si="23"/>
        <v>X5700</v>
      </c>
      <c r="F190" s="23">
        <v>557006900023</v>
      </c>
      <c r="G190">
        <v>670</v>
      </c>
      <c r="H190" t="str">
        <f t="shared" si="24"/>
        <v>557006900023.670</v>
      </c>
      <c r="I190">
        <v>200001</v>
      </c>
      <c r="J190" t="s">
        <v>6434</v>
      </c>
      <c r="K190" t="s">
        <v>66</v>
      </c>
      <c r="L190" t="s">
        <v>124</v>
      </c>
      <c r="N190">
        <f>VLOOKUP(H190,'export - manipulated'!L189:V4121,11,FALSE)</f>
        <v>4737</v>
      </c>
    </row>
    <row r="191" spans="1:22" x14ac:dyDescent="0.3">
      <c r="A191" t="s">
        <v>441</v>
      </c>
      <c r="B191" t="s">
        <v>325</v>
      </c>
      <c r="C191" t="str">
        <f t="shared" si="26"/>
        <v>REGULATED</v>
      </c>
      <c r="D191" s="159" t="str">
        <f t="shared" si="22"/>
        <v>45700</v>
      </c>
      <c r="E191" t="str">
        <f t="shared" si="23"/>
        <v>X5700</v>
      </c>
      <c r="F191" s="23">
        <v>457006900023</v>
      </c>
      <c r="G191">
        <v>780</v>
      </c>
      <c r="H191" t="str">
        <f t="shared" si="24"/>
        <v>457006900023.780</v>
      </c>
      <c r="I191">
        <v>199908</v>
      </c>
      <c r="J191" t="s">
        <v>6434</v>
      </c>
      <c r="K191" t="s">
        <v>66</v>
      </c>
      <c r="L191">
        <v>20310</v>
      </c>
      <c r="M191" s="8">
        <f>VLOOKUP(H191,'export - manipulated'!L191:V4123,11,FALSE)</f>
        <v>31362.59</v>
      </c>
      <c r="V191" s="158" t="str">
        <f t="shared" ref="V191:V192" si="32">CONCATENATE("5",RIGHT(F191,11))</f>
        <v>557006900023</v>
      </c>
    </row>
    <row r="192" spans="1:22" x14ac:dyDescent="0.3">
      <c r="A192" t="s">
        <v>441</v>
      </c>
      <c r="B192" t="s">
        <v>325</v>
      </c>
      <c r="C192" t="str">
        <f t="shared" si="26"/>
        <v>REGULATED</v>
      </c>
      <c r="D192" s="159" t="str">
        <f t="shared" si="22"/>
        <v>45700</v>
      </c>
      <c r="E192" t="str">
        <f t="shared" si="23"/>
        <v>X5700</v>
      </c>
      <c r="F192" s="23">
        <v>457006900050</v>
      </c>
      <c r="G192">
        <v>780</v>
      </c>
      <c r="H192" t="str">
        <f t="shared" si="24"/>
        <v>457006900050.780</v>
      </c>
      <c r="I192">
        <v>200712</v>
      </c>
      <c r="J192" t="s">
        <v>6434</v>
      </c>
      <c r="K192" t="s">
        <v>66</v>
      </c>
      <c r="L192">
        <v>20310</v>
      </c>
      <c r="M192" s="8">
        <f>VLOOKUP(H192,'export - manipulated'!L192:V4124,11,FALSE)</f>
        <v>15395.35</v>
      </c>
      <c r="V192" s="158" t="str">
        <f t="shared" si="32"/>
        <v>557006900050</v>
      </c>
    </row>
    <row r="193" spans="1:22" x14ac:dyDescent="0.3">
      <c r="A193" t="s">
        <v>441</v>
      </c>
      <c r="B193" t="s">
        <v>325</v>
      </c>
      <c r="C193" t="str">
        <f t="shared" si="26"/>
        <v>UNREGULATED</v>
      </c>
      <c r="D193" s="159" t="str">
        <f t="shared" si="22"/>
        <v>55700</v>
      </c>
      <c r="E193" t="str">
        <f t="shared" si="23"/>
        <v>X5700</v>
      </c>
      <c r="F193" s="23">
        <v>557006900023</v>
      </c>
      <c r="G193">
        <v>780</v>
      </c>
      <c r="H193" t="str">
        <f t="shared" si="24"/>
        <v>557006900023.780</v>
      </c>
      <c r="I193">
        <v>199908</v>
      </c>
      <c r="J193" t="s">
        <v>6434</v>
      </c>
      <c r="K193" t="s">
        <v>66</v>
      </c>
      <c r="L193" t="s">
        <v>124</v>
      </c>
      <c r="N193">
        <f>VLOOKUP(H193,'export - manipulated'!L192:V4124,11,FALSE)</f>
        <v>18948</v>
      </c>
    </row>
    <row r="194" spans="1:22" x14ac:dyDescent="0.3">
      <c r="A194" t="s">
        <v>441</v>
      </c>
      <c r="B194" t="s">
        <v>325</v>
      </c>
      <c r="C194" t="str">
        <f t="shared" si="26"/>
        <v>UNREGULATED</v>
      </c>
      <c r="D194" s="159" t="str">
        <f t="shared" si="22"/>
        <v>55700</v>
      </c>
      <c r="E194" t="str">
        <f t="shared" si="23"/>
        <v>X5700</v>
      </c>
      <c r="F194" s="23">
        <v>557006900050</v>
      </c>
      <c r="G194">
        <v>780</v>
      </c>
      <c r="H194" t="str">
        <f t="shared" si="24"/>
        <v>557006900050.780</v>
      </c>
      <c r="I194">
        <v>200712</v>
      </c>
      <c r="J194" t="s">
        <v>6434</v>
      </c>
      <c r="K194" t="s">
        <v>66</v>
      </c>
      <c r="L194" t="s">
        <v>124</v>
      </c>
      <c r="N194">
        <f>VLOOKUP(H194,'export - manipulated'!L193:V4125,11,FALSE)</f>
        <v>6769.22</v>
      </c>
    </row>
    <row r="195" spans="1:22" x14ac:dyDescent="0.3">
      <c r="A195" t="s">
        <v>446</v>
      </c>
      <c r="B195" t="s">
        <v>325</v>
      </c>
      <c r="C195" t="str">
        <f t="shared" si="26"/>
        <v>REGULATED</v>
      </c>
      <c r="D195" s="159" t="str">
        <f t="shared" ref="D195:D258" si="33">LEFT(F195,5)</f>
        <v>45700</v>
      </c>
      <c r="E195" t="str">
        <f t="shared" ref="E195:E258" si="34">CONCATENATE("X",(RIGHT(D195,4)))</f>
        <v>X5700</v>
      </c>
      <c r="F195" s="23">
        <v>457006900086</v>
      </c>
      <c r="G195">
        <v>780</v>
      </c>
      <c r="H195" t="str">
        <f t="shared" ref="H195:H258" si="35">CONCATENATE(F195,".",G195)</f>
        <v>457006900086.780</v>
      </c>
      <c r="I195">
        <v>201112</v>
      </c>
      <c r="J195" t="s">
        <v>6434</v>
      </c>
      <c r="K195" t="s">
        <v>66</v>
      </c>
      <c r="L195">
        <v>20310</v>
      </c>
      <c r="M195" s="8">
        <f>VLOOKUP(H195,'export - manipulated'!L195:V4127,11,FALSE)</f>
        <v>10278</v>
      </c>
      <c r="V195" s="158" t="str">
        <f>CONCATENATE("5",RIGHT(F195,11))</f>
        <v>557006900086</v>
      </c>
    </row>
    <row r="196" spans="1:22" x14ac:dyDescent="0.3">
      <c r="A196" t="s">
        <v>446</v>
      </c>
      <c r="B196" t="s">
        <v>325</v>
      </c>
      <c r="C196" t="str">
        <f t="shared" si="26"/>
        <v>UNREGULATED</v>
      </c>
      <c r="D196" s="159" t="str">
        <f t="shared" si="33"/>
        <v>55700</v>
      </c>
      <c r="E196" t="str">
        <f t="shared" si="34"/>
        <v>X5700</v>
      </c>
      <c r="F196" s="23">
        <v>557006900086</v>
      </c>
      <c r="G196">
        <v>780</v>
      </c>
      <c r="H196" t="str">
        <f t="shared" si="35"/>
        <v>557006900086.780</v>
      </c>
      <c r="I196">
        <v>201112</v>
      </c>
      <c r="J196" t="s">
        <v>6434</v>
      </c>
      <c r="K196" t="s">
        <v>66</v>
      </c>
      <c r="L196" t="s">
        <v>124</v>
      </c>
      <c r="N196">
        <f>VLOOKUP(H196,'export - manipulated'!L195:V4127,11,FALSE)</f>
        <v>6209.01</v>
      </c>
    </row>
    <row r="197" spans="1:22" x14ac:dyDescent="0.3">
      <c r="A197" t="s">
        <v>450</v>
      </c>
      <c r="C197" t="str">
        <f t="shared" si="26"/>
        <v>REGULATED</v>
      </c>
      <c r="D197" s="159" t="str">
        <f t="shared" si="33"/>
        <v>45300</v>
      </c>
      <c r="E197" t="str">
        <f t="shared" si="34"/>
        <v>X5300</v>
      </c>
      <c r="F197" s="23">
        <v>453006900349</v>
      </c>
      <c r="G197">
        <v>910</v>
      </c>
      <c r="H197" t="str">
        <f t="shared" si="35"/>
        <v>453006900349.910</v>
      </c>
      <c r="I197">
        <v>201207</v>
      </c>
      <c r="J197" t="s">
        <v>6434</v>
      </c>
      <c r="K197" t="s">
        <v>66</v>
      </c>
      <c r="L197">
        <v>20310</v>
      </c>
      <c r="M197" s="8">
        <f>VLOOKUP(H197,'export - manipulated'!L197:V4129,11,FALSE)</f>
        <v>2387.3200000000002</v>
      </c>
      <c r="V197" s="158" t="str">
        <f>CONCATENATE("5",RIGHT(F197,11))</f>
        <v>553006900349</v>
      </c>
    </row>
    <row r="198" spans="1:22" x14ac:dyDescent="0.3">
      <c r="A198" t="s">
        <v>450</v>
      </c>
      <c r="C198" t="str">
        <f t="shared" ref="C198:C261" si="36">IF(OR(D198="45000",D198="45100",D198="45200",D198="45290",D198="45300",D198="45500",D198="45600",D198="45700",D198="45790",D198="45800"),"REGULATED","UNREGULATED")</f>
        <v>UNREGULATED</v>
      </c>
      <c r="D198" s="159" t="str">
        <f t="shared" si="33"/>
        <v>55300</v>
      </c>
      <c r="E198" t="str">
        <f t="shared" si="34"/>
        <v>X5300</v>
      </c>
      <c r="F198" s="23">
        <v>553006900349</v>
      </c>
      <c r="G198">
        <v>910</v>
      </c>
      <c r="H198" t="str">
        <f t="shared" si="35"/>
        <v>553006900349.910</v>
      </c>
      <c r="I198">
        <v>201207</v>
      </c>
      <c r="J198" t="s">
        <v>6434</v>
      </c>
      <c r="K198" t="s">
        <v>66</v>
      </c>
      <c r="L198" t="s">
        <v>124</v>
      </c>
      <c r="N198">
        <f>VLOOKUP(H198,'export - manipulated'!L197:V4129,11,FALSE)</f>
        <v>2000.33</v>
      </c>
    </row>
    <row r="199" spans="1:22" x14ac:dyDescent="0.3">
      <c r="A199" t="s">
        <v>453</v>
      </c>
      <c r="B199" t="s">
        <v>251</v>
      </c>
      <c r="C199" t="str">
        <f t="shared" si="36"/>
        <v>REGULATED</v>
      </c>
      <c r="D199" s="159" t="str">
        <f t="shared" si="33"/>
        <v>45700</v>
      </c>
      <c r="E199" t="str">
        <f t="shared" si="34"/>
        <v>X5700</v>
      </c>
      <c r="F199" s="23">
        <v>457006600020</v>
      </c>
      <c r="G199">
        <v>615</v>
      </c>
      <c r="H199" t="str">
        <f t="shared" si="35"/>
        <v>457006600020.615</v>
      </c>
      <c r="I199">
        <v>199712</v>
      </c>
      <c r="J199" t="s">
        <v>6434</v>
      </c>
      <c r="K199" t="s">
        <v>49</v>
      </c>
      <c r="L199">
        <v>20310</v>
      </c>
      <c r="M199" s="8">
        <f>VLOOKUP(H199,'export - manipulated'!L199:V4131,11,FALSE)</f>
        <v>760823.11</v>
      </c>
      <c r="V199" s="158" t="str">
        <f>CONCATENATE("5",RIGHT(F199,11))</f>
        <v>557006600020</v>
      </c>
    </row>
    <row r="200" spans="1:22" x14ac:dyDescent="0.3">
      <c r="A200" t="s">
        <v>453</v>
      </c>
      <c r="B200" t="s">
        <v>251</v>
      </c>
      <c r="C200" t="str">
        <f t="shared" si="36"/>
        <v>UNREGULATED</v>
      </c>
      <c r="D200" s="159" t="str">
        <f t="shared" si="33"/>
        <v>55700</v>
      </c>
      <c r="E200" t="str">
        <f t="shared" si="34"/>
        <v>X5700</v>
      </c>
      <c r="F200" s="23">
        <v>557006600020</v>
      </c>
      <c r="G200">
        <v>615</v>
      </c>
      <c r="H200" t="str">
        <f t="shared" si="35"/>
        <v>557006600020.615</v>
      </c>
      <c r="I200">
        <v>199712</v>
      </c>
      <c r="J200" t="s">
        <v>6434</v>
      </c>
      <c r="K200" t="s">
        <v>49</v>
      </c>
      <c r="L200" t="s">
        <v>124</v>
      </c>
      <c r="N200">
        <f>VLOOKUP(H200,'export - manipulated'!L199:V4131,11,FALSE)</f>
        <v>459652</v>
      </c>
    </row>
    <row r="201" spans="1:22" x14ac:dyDescent="0.3">
      <c r="A201" t="s">
        <v>456</v>
      </c>
      <c r="B201" t="s">
        <v>251</v>
      </c>
      <c r="C201" t="str">
        <f t="shared" si="36"/>
        <v>REGULATED</v>
      </c>
      <c r="D201" s="159" t="str">
        <f t="shared" si="33"/>
        <v>45700</v>
      </c>
      <c r="E201" t="str">
        <f t="shared" si="34"/>
        <v>X5700</v>
      </c>
      <c r="F201" s="23">
        <v>457006600020</v>
      </c>
      <c r="G201">
        <v>270</v>
      </c>
      <c r="H201" t="str">
        <f t="shared" si="35"/>
        <v>457006600020.270</v>
      </c>
      <c r="I201">
        <v>199712</v>
      </c>
      <c r="J201" t="s">
        <v>6434</v>
      </c>
      <c r="K201" t="s">
        <v>49</v>
      </c>
      <c r="L201">
        <v>20310</v>
      </c>
      <c r="M201" s="8">
        <f>VLOOKUP(H201,'export - manipulated'!L201:V4133,11,FALSE)</f>
        <v>8592.7000000000007</v>
      </c>
      <c r="V201" s="158" t="str">
        <f>CONCATENATE("5",RIGHT(F201,11))</f>
        <v>557006600020</v>
      </c>
    </row>
    <row r="202" spans="1:22" x14ac:dyDescent="0.3">
      <c r="A202" t="s">
        <v>456</v>
      </c>
      <c r="B202" t="s">
        <v>251</v>
      </c>
      <c r="C202" t="str">
        <f t="shared" si="36"/>
        <v>UNREGULATED</v>
      </c>
      <c r="D202" s="159" t="str">
        <f t="shared" si="33"/>
        <v>55700</v>
      </c>
      <c r="E202" t="str">
        <f t="shared" si="34"/>
        <v>X5700</v>
      </c>
      <c r="F202" s="23">
        <v>557006600020</v>
      </c>
      <c r="G202">
        <v>270</v>
      </c>
      <c r="H202" t="str">
        <f t="shared" si="35"/>
        <v>557006600020.270</v>
      </c>
      <c r="I202">
        <v>199712</v>
      </c>
      <c r="J202" t="s">
        <v>6434</v>
      </c>
      <c r="K202" t="s">
        <v>49</v>
      </c>
      <c r="L202" t="s">
        <v>124</v>
      </c>
      <c r="N202">
        <f>VLOOKUP(H202,'export - manipulated'!L201:V4133,11,FALSE)</f>
        <v>5192</v>
      </c>
    </row>
    <row r="203" spans="1:22" x14ac:dyDescent="0.3">
      <c r="A203" t="s">
        <v>459</v>
      </c>
      <c r="B203" t="s">
        <v>251</v>
      </c>
      <c r="C203" t="str">
        <f t="shared" si="36"/>
        <v>REGULATED</v>
      </c>
      <c r="D203" s="159" t="str">
        <f t="shared" si="33"/>
        <v>45700</v>
      </c>
      <c r="E203" t="str">
        <f t="shared" si="34"/>
        <v>X5700</v>
      </c>
      <c r="F203" s="23">
        <v>457006600020</v>
      </c>
      <c r="G203">
        <v>780</v>
      </c>
      <c r="H203" t="str">
        <f t="shared" si="35"/>
        <v>457006600020.780</v>
      </c>
      <c r="I203">
        <v>199712</v>
      </c>
      <c r="J203" t="s">
        <v>6434</v>
      </c>
      <c r="K203" t="s">
        <v>49</v>
      </c>
      <c r="L203">
        <v>20310</v>
      </c>
      <c r="M203" s="8">
        <f>VLOOKUP(H203,'export - manipulated'!L203:V4135,11,FALSE)</f>
        <v>117781.19</v>
      </c>
      <c r="V203" s="158" t="str">
        <f>CONCATENATE("5",RIGHT(F203,11))</f>
        <v>557006600020</v>
      </c>
    </row>
    <row r="204" spans="1:22" x14ac:dyDescent="0.3">
      <c r="A204" t="s">
        <v>459</v>
      </c>
      <c r="B204" t="s">
        <v>251</v>
      </c>
      <c r="C204" t="str">
        <f t="shared" si="36"/>
        <v>UNREGULATED</v>
      </c>
      <c r="D204" s="159" t="str">
        <f t="shared" si="33"/>
        <v>55700</v>
      </c>
      <c r="E204" t="str">
        <f t="shared" si="34"/>
        <v>X5700</v>
      </c>
      <c r="F204" s="23">
        <v>557006600020</v>
      </c>
      <c r="G204">
        <v>780</v>
      </c>
      <c r="H204" t="str">
        <f t="shared" si="35"/>
        <v>557006600020.780</v>
      </c>
      <c r="I204">
        <v>199712</v>
      </c>
      <c r="J204" t="s">
        <v>6434</v>
      </c>
      <c r="K204" t="s">
        <v>49</v>
      </c>
      <c r="L204" t="s">
        <v>124</v>
      </c>
      <c r="N204">
        <f>VLOOKUP(H204,'export - manipulated'!L203:V4135,11,FALSE)</f>
        <v>71158</v>
      </c>
    </row>
    <row r="205" spans="1:22" x14ac:dyDescent="0.3">
      <c r="A205" t="s">
        <v>462</v>
      </c>
      <c r="B205" t="s">
        <v>251</v>
      </c>
      <c r="C205" t="str">
        <f t="shared" si="36"/>
        <v>UNREGULATED</v>
      </c>
      <c r="D205" s="159" t="str">
        <f t="shared" si="33"/>
        <v>55300</v>
      </c>
      <c r="E205" t="str">
        <f t="shared" si="34"/>
        <v>X5300</v>
      </c>
      <c r="F205" s="23">
        <v>553005700350</v>
      </c>
      <c r="G205">
        <v>910</v>
      </c>
      <c r="H205" t="str">
        <f t="shared" si="35"/>
        <v>553005700350.910</v>
      </c>
      <c r="I205">
        <v>201309</v>
      </c>
      <c r="J205" t="s">
        <v>6434</v>
      </c>
      <c r="K205" t="s">
        <v>49</v>
      </c>
      <c r="L205" t="s">
        <v>124</v>
      </c>
      <c r="N205">
        <f>VLOOKUP(H205,'export - manipulated'!L204:V4136,11,FALSE)</f>
        <v>120909.22</v>
      </c>
    </row>
    <row r="206" spans="1:22" x14ac:dyDescent="0.3">
      <c r="A206" t="s">
        <v>465</v>
      </c>
      <c r="B206" t="s">
        <v>251</v>
      </c>
      <c r="C206" t="str">
        <f t="shared" si="36"/>
        <v>UNREGULATED</v>
      </c>
      <c r="D206" s="159" t="str">
        <f t="shared" si="33"/>
        <v>55300</v>
      </c>
      <c r="E206" t="str">
        <f t="shared" si="34"/>
        <v>X5300</v>
      </c>
      <c r="F206" s="23">
        <v>553005700358</v>
      </c>
      <c r="G206">
        <v>910</v>
      </c>
      <c r="H206" t="str">
        <f t="shared" si="35"/>
        <v>553005700358.910</v>
      </c>
      <c r="I206">
        <v>201309</v>
      </c>
      <c r="J206" t="s">
        <v>6434</v>
      </c>
      <c r="K206" t="s">
        <v>49</v>
      </c>
      <c r="L206" t="s">
        <v>124</v>
      </c>
      <c r="N206">
        <f>VLOOKUP(H206,'export - manipulated'!L205:V4137,11,FALSE)</f>
        <v>120909.22</v>
      </c>
    </row>
    <row r="207" spans="1:22" x14ac:dyDescent="0.3">
      <c r="A207" t="s">
        <v>468</v>
      </c>
      <c r="B207" t="s">
        <v>251</v>
      </c>
      <c r="C207" t="str">
        <f t="shared" si="36"/>
        <v>UNREGULATED</v>
      </c>
      <c r="D207" s="159" t="str">
        <f t="shared" si="33"/>
        <v>55300</v>
      </c>
      <c r="E207" t="str">
        <f t="shared" si="34"/>
        <v>X5300</v>
      </c>
      <c r="F207" s="23">
        <v>553005700359</v>
      </c>
      <c r="G207">
        <v>910</v>
      </c>
      <c r="H207" t="str">
        <f t="shared" si="35"/>
        <v>553005700359.910</v>
      </c>
      <c r="I207">
        <v>201309</v>
      </c>
      <c r="J207" t="s">
        <v>6434</v>
      </c>
      <c r="K207" t="s">
        <v>49</v>
      </c>
      <c r="L207" t="s">
        <v>124</v>
      </c>
      <c r="N207">
        <f>VLOOKUP(H207,'export - manipulated'!L206:V4138,11,FALSE)</f>
        <v>120909.22</v>
      </c>
    </row>
    <row r="208" spans="1:22" x14ac:dyDescent="0.3">
      <c r="A208" t="s">
        <v>471</v>
      </c>
      <c r="B208" t="s">
        <v>251</v>
      </c>
      <c r="C208" t="str">
        <f t="shared" si="36"/>
        <v>UNREGULATED</v>
      </c>
      <c r="D208" s="159" t="str">
        <f t="shared" si="33"/>
        <v>55300</v>
      </c>
      <c r="E208" t="str">
        <f t="shared" si="34"/>
        <v>X5300</v>
      </c>
      <c r="F208" s="23">
        <v>553005700360</v>
      </c>
      <c r="G208">
        <v>910</v>
      </c>
      <c r="H208" t="str">
        <f t="shared" si="35"/>
        <v>553005700360.910</v>
      </c>
      <c r="I208">
        <v>201309</v>
      </c>
      <c r="J208" t="s">
        <v>6434</v>
      </c>
      <c r="K208" t="s">
        <v>49</v>
      </c>
      <c r="L208" t="s">
        <v>124</v>
      </c>
      <c r="N208">
        <f>VLOOKUP(H208,'export - manipulated'!L207:V4139,11,FALSE)</f>
        <v>134340.99</v>
      </c>
    </row>
    <row r="209" spans="1:22" x14ac:dyDescent="0.3">
      <c r="A209" t="s">
        <v>473</v>
      </c>
      <c r="B209" t="s">
        <v>251</v>
      </c>
      <c r="C209" t="str">
        <f t="shared" si="36"/>
        <v>UNREGULATED</v>
      </c>
      <c r="D209" s="159" t="str">
        <f t="shared" si="33"/>
        <v>55300</v>
      </c>
      <c r="E209" t="str">
        <f t="shared" si="34"/>
        <v>X5300</v>
      </c>
      <c r="F209" s="23">
        <v>553005700351</v>
      </c>
      <c r="G209">
        <v>910</v>
      </c>
      <c r="H209" t="str">
        <f t="shared" si="35"/>
        <v>553005700351.910</v>
      </c>
      <c r="I209">
        <v>201309</v>
      </c>
      <c r="J209" t="s">
        <v>6434</v>
      </c>
      <c r="K209" t="s">
        <v>49</v>
      </c>
      <c r="L209" t="s">
        <v>124</v>
      </c>
      <c r="N209">
        <f>VLOOKUP(H209,'export - manipulated'!L208:V4140,11,FALSE)</f>
        <v>120909.22</v>
      </c>
    </row>
    <row r="210" spans="1:22" x14ac:dyDescent="0.3">
      <c r="A210" t="s">
        <v>475</v>
      </c>
      <c r="B210" t="s">
        <v>251</v>
      </c>
      <c r="C210" t="str">
        <f t="shared" si="36"/>
        <v>UNREGULATED</v>
      </c>
      <c r="D210" s="159" t="str">
        <f t="shared" si="33"/>
        <v>55300</v>
      </c>
      <c r="E210" t="str">
        <f t="shared" si="34"/>
        <v>X5300</v>
      </c>
      <c r="F210" s="23">
        <v>553005700352</v>
      </c>
      <c r="G210">
        <v>910</v>
      </c>
      <c r="H210" t="str">
        <f t="shared" si="35"/>
        <v>553005700352.910</v>
      </c>
      <c r="I210">
        <v>201309</v>
      </c>
      <c r="J210" t="s">
        <v>6434</v>
      </c>
      <c r="K210" t="s">
        <v>49</v>
      </c>
      <c r="L210" t="s">
        <v>124</v>
      </c>
      <c r="N210">
        <f>VLOOKUP(H210,'export - manipulated'!L209:V4141,11,FALSE)</f>
        <v>120909.22</v>
      </c>
    </row>
    <row r="211" spans="1:22" x14ac:dyDescent="0.3">
      <c r="A211" t="s">
        <v>477</v>
      </c>
      <c r="B211" t="s">
        <v>251</v>
      </c>
      <c r="C211" t="str">
        <f t="shared" si="36"/>
        <v>UNREGULATED</v>
      </c>
      <c r="D211" s="159" t="str">
        <f t="shared" si="33"/>
        <v>55300</v>
      </c>
      <c r="E211" t="str">
        <f t="shared" si="34"/>
        <v>X5300</v>
      </c>
      <c r="F211" s="23">
        <v>553005700353</v>
      </c>
      <c r="G211">
        <v>910</v>
      </c>
      <c r="H211" t="str">
        <f t="shared" si="35"/>
        <v>553005700353.910</v>
      </c>
      <c r="I211">
        <v>201309</v>
      </c>
      <c r="J211" t="s">
        <v>6434</v>
      </c>
      <c r="K211" t="s">
        <v>49</v>
      </c>
      <c r="L211" t="s">
        <v>124</v>
      </c>
      <c r="N211">
        <f>VLOOKUP(H211,'export - manipulated'!L210:V4142,11,FALSE)</f>
        <v>120909.22</v>
      </c>
    </row>
    <row r="212" spans="1:22" x14ac:dyDescent="0.3">
      <c r="A212" t="s">
        <v>479</v>
      </c>
      <c r="B212" t="s">
        <v>251</v>
      </c>
      <c r="C212" t="str">
        <f t="shared" si="36"/>
        <v>UNREGULATED</v>
      </c>
      <c r="D212" s="159" t="str">
        <f t="shared" si="33"/>
        <v>55300</v>
      </c>
      <c r="E212" t="str">
        <f t="shared" si="34"/>
        <v>X5300</v>
      </c>
      <c r="F212" s="23">
        <v>553005700354</v>
      </c>
      <c r="G212">
        <v>910</v>
      </c>
      <c r="H212" t="str">
        <f t="shared" si="35"/>
        <v>553005700354.910</v>
      </c>
      <c r="I212">
        <v>201309</v>
      </c>
      <c r="J212" t="s">
        <v>6434</v>
      </c>
      <c r="K212" t="s">
        <v>49</v>
      </c>
      <c r="L212" t="s">
        <v>124</v>
      </c>
      <c r="N212">
        <f>VLOOKUP(H212,'export - manipulated'!L211:V4143,11,FALSE)</f>
        <v>120909.22</v>
      </c>
    </row>
    <row r="213" spans="1:22" x14ac:dyDescent="0.3">
      <c r="A213" t="s">
        <v>481</v>
      </c>
      <c r="B213" t="s">
        <v>251</v>
      </c>
      <c r="C213" t="str">
        <f t="shared" si="36"/>
        <v>UNREGULATED</v>
      </c>
      <c r="D213" s="159" t="str">
        <f t="shared" si="33"/>
        <v>55300</v>
      </c>
      <c r="E213" t="str">
        <f t="shared" si="34"/>
        <v>X5300</v>
      </c>
      <c r="F213" s="23">
        <v>553005700355</v>
      </c>
      <c r="G213">
        <v>910</v>
      </c>
      <c r="H213" t="str">
        <f t="shared" si="35"/>
        <v>553005700355.910</v>
      </c>
      <c r="I213">
        <v>201309</v>
      </c>
      <c r="J213" t="s">
        <v>6434</v>
      </c>
      <c r="K213" t="s">
        <v>49</v>
      </c>
      <c r="L213" t="s">
        <v>124</v>
      </c>
      <c r="N213">
        <f>VLOOKUP(H213,'export - manipulated'!L212:V4144,11,FALSE)</f>
        <v>120909.22</v>
      </c>
    </row>
    <row r="214" spans="1:22" x14ac:dyDescent="0.3">
      <c r="A214" t="s">
        <v>483</v>
      </c>
      <c r="B214" t="s">
        <v>251</v>
      </c>
      <c r="C214" t="str">
        <f t="shared" si="36"/>
        <v>UNREGULATED</v>
      </c>
      <c r="D214" s="159" t="str">
        <f t="shared" si="33"/>
        <v>55300</v>
      </c>
      <c r="E214" t="str">
        <f t="shared" si="34"/>
        <v>X5300</v>
      </c>
      <c r="F214" s="23">
        <v>553005700356</v>
      </c>
      <c r="G214">
        <v>910</v>
      </c>
      <c r="H214" t="str">
        <f t="shared" si="35"/>
        <v>553005700356.910</v>
      </c>
      <c r="I214">
        <v>201309</v>
      </c>
      <c r="J214" t="s">
        <v>6434</v>
      </c>
      <c r="K214" t="s">
        <v>49</v>
      </c>
      <c r="L214" t="s">
        <v>124</v>
      </c>
      <c r="N214">
        <f>VLOOKUP(H214,'export - manipulated'!L213:V4145,11,FALSE)</f>
        <v>120909.22</v>
      </c>
    </row>
    <row r="215" spans="1:22" x14ac:dyDescent="0.3">
      <c r="A215" t="s">
        <v>486</v>
      </c>
      <c r="B215" t="s">
        <v>251</v>
      </c>
      <c r="C215" t="str">
        <f t="shared" si="36"/>
        <v>UNREGULATED</v>
      </c>
      <c r="D215" s="159" t="str">
        <f t="shared" si="33"/>
        <v>55300</v>
      </c>
      <c r="E215" t="str">
        <f t="shared" si="34"/>
        <v>X5300</v>
      </c>
      <c r="F215" s="23">
        <v>553005700357</v>
      </c>
      <c r="G215">
        <v>910</v>
      </c>
      <c r="H215" t="str">
        <f t="shared" si="35"/>
        <v>553005700357.910</v>
      </c>
      <c r="I215">
        <v>201309</v>
      </c>
      <c r="J215" t="s">
        <v>6434</v>
      </c>
      <c r="K215" t="s">
        <v>49</v>
      </c>
      <c r="L215" t="s">
        <v>124</v>
      </c>
      <c r="N215">
        <f>VLOOKUP(H215,'export - manipulated'!L214:V4146,11,FALSE)</f>
        <v>120909.22</v>
      </c>
    </row>
    <row r="216" spans="1:22" x14ac:dyDescent="0.3">
      <c r="A216" t="s">
        <v>488</v>
      </c>
      <c r="B216" t="s">
        <v>251</v>
      </c>
      <c r="C216" t="str">
        <f t="shared" si="36"/>
        <v>UNREGULATED</v>
      </c>
      <c r="D216" s="159" t="str">
        <f t="shared" si="33"/>
        <v>55300</v>
      </c>
      <c r="E216" t="str">
        <f t="shared" si="34"/>
        <v>X5300</v>
      </c>
      <c r="F216" s="23">
        <v>553005700368</v>
      </c>
      <c r="G216">
        <v>910</v>
      </c>
      <c r="H216" t="str">
        <f t="shared" si="35"/>
        <v>553005700368.910</v>
      </c>
      <c r="I216">
        <v>201309</v>
      </c>
      <c r="J216" t="s">
        <v>6434</v>
      </c>
      <c r="K216" t="s">
        <v>49</v>
      </c>
      <c r="L216" t="s">
        <v>124</v>
      </c>
      <c r="N216">
        <f>VLOOKUP(H216,'export - manipulated'!L215:V4147,11,FALSE)</f>
        <v>2397275.11</v>
      </c>
    </row>
    <row r="217" spans="1:22" x14ac:dyDescent="0.3">
      <c r="A217" t="s">
        <v>490</v>
      </c>
      <c r="C217" t="str">
        <f t="shared" si="36"/>
        <v>REGULATED</v>
      </c>
      <c r="D217" s="159" t="str">
        <f t="shared" si="33"/>
        <v>45800</v>
      </c>
      <c r="E217" t="str">
        <f t="shared" si="34"/>
        <v>X5800</v>
      </c>
      <c r="F217" s="23">
        <v>458005700001</v>
      </c>
      <c r="G217">
        <v>1075</v>
      </c>
      <c r="H217" t="str">
        <f t="shared" si="35"/>
        <v>458005700001.1075</v>
      </c>
      <c r="I217">
        <v>197503</v>
      </c>
      <c r="J217" t="s">
        <v>6434</v>
      </c>
      <c r="K217" t="s">
        <v>49</v>
      </c>
      <c r="L217">
        <v>20310</v>
      </c>
      <c r="M217" s="8">
        <f>VLOOKUP(H217,'export - manipulated'!L217:V4149,11,FALSE)</f>
        <v>379912.01</v>
      </c>
      <c r="V217" s="158" t="str">
        <f t="shared" ref="V217:V218" si="37">CONCATENATE("5",RIGHT(F217,11))</f>
        <v>558005700001</v>
      </c>
    </row>
    <row r="218" spans="1:22" x14ac:dyDescent="0.3">
      <c r="A218" t="s">
        <v>490</v>
      </c>
      <c r="C218" t="str">
        <f t="shared" si="36"/>
        <v>REGULATED</v>
      </c>
      <c r="D218" s="159" t="str">
        <f t="shared" si="33"/>
        <v>45800</v>
      </c>
      <c r="E218" t="str">
        <f t="shared" si="34"/>
        <v>X5800</v>
      </c>
      <c r="F218" s="23">
        <v>458005700001</v>
      </c>
      <c r="G218">
        <v>1997</v>
      </c>
      <c r="H218" t="str">
        <f t="shared" si="35"/>
        <v>458005700001.1997</v>
      </c>
      <c r="I218">
        <v>199403</v>
      </c>
      <c r="J218" t="s">
        <v>6434</v>
      </c>
      <c r="K218" t="s">
        <v>49</v>
      </c>
      <c r="L218">
        <v>20310</v>
      </c>
      <c r="M218" s="8">
        <f>VLOOKUP(H218,'export - manipulated'!L218:V4150,11,FALSE)</f>
        <v>1937004</v>
      </c>
      <c r="V218" s="158" t="str">
        <f t="shared" si="37"/>
        <v>558005700001</v>
      </c>
    </row>
    <row r="219" spans="1:22" x14ac:dyDescent="0.3">
      <c r="A219" t="s">
        <v>490</v>
      </c>
      <c r="C219" t="str">
        <f t="shared" si="36"/>
        <v>UNREGULATED</v>
      </c>
      <c r="D219" s="159" t="str">
        <f t="shared" si="33"/>
        <v>55800</v>
      </c>
      <c r="E219" t="str">
        <f t="shared" si="34"/>
        <v>X5800</v>
      </c>
      <c r="F219" s="23">
        <v>558005700001</v>
      </c>
      <c r="G219">
        <v>1075</v>
      </c>
      <c r="H219" t="str">
        <f t="shared" si="35"/>
        <v>558005700001.1075</v>
      </c>
      <c r="I219">
        <v>197503</v>
      </c>
      <c r="J219" t="s">
        <v>6434</v>
      </c>
      <c r="K219" t="s">
        <v>49</v>
      </c>
      <c r="L219" t="s">
        <v>124</v>
      </c>
      <c r="N219">
        <f>VLOOKUP(H219,'export - manipulated'!L218:V4150,11,FALSE)</f>
        <v>229525</v>
      </c>
    </row>
    <row r="220" spans="1:22" x14ac:dyDescent="0.3">
      <c r="A220" t="s">
        <v>490</v>
      </c>
      <c r="C220" t="str">
        <f t="shared" si="36"/>
        <v>UNREGULATED</v>
      </c>
      <c r="D220" s="159" t="str">
        <f t="shared" si="33"/>
        <v>55800</v>
      </c>
      <c r="E220" t="str">
        <f t="shared" si="34"/>
        <v>X5800</v>
      </c>
      <c r="F220" s="23">
        <v>558005700001</v>
      </c>
      <c r="G220">
        <v>1997</v>
      </c>
      <c r="H220" t="str">
        <f t="shared" si="35"/>
        <v>558005700001.1997</v>
      </c>
      <c r="I220">
        <v>199403</v>
      </c>
      <c r="J220" t="s">
        <v>6434</v>
      </c>
      <c r="K220" t="s">
        <v>49</v>
      </c>
      <c r="L220" t="s">
        <v>124</v>
      </c>
      <c r="N220">
        <f>VLOOKUP(H220,'export - manipulated'!L219:V4151,11,FALSE)</f>
        <v>1170244</v>
      </c>
    </row>
    <row r="221" spans="1:22" x14ac:dyDescent="0.3">
      <c r="A221" t="s">
        <v>497</v>
      </c>
      <c r="B221" t="s">
        <v>251</v>
      </c>
      <c r="C221" t="str">
        <f t="shared" si="36"/>
        <v>REGULATED</v>
      </c>
      <c r="D221" s="159" t="str">
        <f t="shared" si="33"/>
        <v>45500</v>
      </c>
      <c r="E221" t="str">
        <f t="shared" si="34"/>
        <v>X5500</v>
      </c>
      <c r="F221" s="23">
        <v>455005720177</v>
      </c>
      <c r="G221">
        <v>1089</v>
      </c>
      <c r="H221" t="str">
        <f t="shared" si="35"/>
        <v>455005720177.1089</v>
      </c>
      <c r="I221">
        <v>198809</v>
      </c>
      <c r="J221" t="s">
        <v>6434</v>
      </c>
      <c r="K221" t="s">
        <v>49</v>
      </c>
      <c r="L221">
        <v>20310</v>
      </c>
      <c r="M221" s="8">
        <f>VLOOKUP(H221,'export - manipulated'!L221:V4153,11,FALSE)</f>
        <v>17701.150000000001</v>
      </c>
      <c r="V221" s="158" t="str">
        <f>CONCATENATE("5",RIGHT(F221,11))</f>
        <v>555005720177</v>
      </c>
    </row>
    <row r="222" spans="1:22" x14ac:dyDescent="0.3">
      <c r="A222" t="s">
        <v>497</v>
      </c>
      <c r="B222" t="s">
        <v>251</v>
      </c>
      <c r="C222" t="str">
        <f t="shared" si="36"/>
        <v>UNREGULATED</v>
      </c>
      <c r="D222" s="159" t="str">
        <f t="shared" si="33"/>
        <v>55500</v>
      </c>
      <c r="E222" t="str">
        <f t="shared" si="34"/>
        <v>X5500</v>
      </c>
      <c r="F222" s="23">
        <v>555005720177</v>
      </c>
      <c r="G222">
        <v>1089</v>
      </c>
      <c r="H222" t="str">
        <f t="shared" si="35"/>
        <v>555005720177.1089</v>
      </c>
      <c r="I222">
        <v>198809</v>
      </c>
      <c r="J222" t="s">
        <v>6434</v>
      </c>
      <c r="K222" t="s">
        <v>49</v>
      </c>
      <c r="L222" t="s">
        <v>124</v>
      </c>
      <c r="N222">
        <f>VLOOKUP(H222,'export - manipulated'!L221:V4153,11,FALSE)</f>
        <v>10694</v>
      </c>
    </row>
    <row r="223" spans="1:22" x14ac:dyDescent="0.3">
      <c r="A223" t="s">
        <v>501</v>
      </c>
      <c r="B223" t="s">
        <v>251</v>
      </c>
      <c r="C223" t="str">
        <f t="shared" si="36"/>
        <v>REGULATED</v>
      </c>
      <c r="D223" s="159" t="str">
        <f t="shared" si="33"/>
        <v>45500</v>
      </c>
      <c r="E223" t="str">
        <f t="shared" si="34"/>
        <v>X5500</v>
      </c>
      <c r="F223" s="23">
        <v>455005730177</v>
      </c>
      <c r="G223">
        <v>1076</v>
      </c>
      <c r="H223" t="str">
        <f t="shared" si="35"/>
        <v>455005730177.1076</v>
      </c>
      <c r="I223">
        <v>197509</v>
      </c>
      <c r="J223" t="s">
        <v>6434</v>
      </c>
      <c r="K223" t="s">
        <v>49</v>
      </c>
      <c r="L223">
        <v>20310</v>
      </c>
      <c r="M223" s="8">
        <f>VLOOKUP(H223,'export - manipulated'!L223:V4155,11,FALSE)</f>
        <v>913.98</v>
      </c>
      <c r="V223" s="158" t="str">
        <f t="shared" ref="V223:V224" si="38">CONCATENATE("5",RIGHT(F223,11))</f>
        <v>555005730177</v>
      </c>
    </row>
    <row r="224" spans="1:22" x14ac:dyDescent="0.3">
      <c r="A224" t="s">
        <v>503</v>
      </c>
      <c r="B224" t="s">
        <v>251</v>
      </c>
      <c r="C224" t="str">
        <f t="shared" si="36"/>
        <v>REGULATED</v>
      </c>
      <c r="D224" s="159" t="str">
        <f t="shared" si="33"/>
        <v>45500</v>
      </c>
      <c r="E224" t="str">
        <f t="shared" si="34"/>
        <v>X5500</v>
      </c>
      <c r="F224" s="23">
        <v>455005701000</v>
      </c>
      <c r="G224">
        <v>1997</v>
      </c>
      <c r="H224" t="str">
        <f t="shared" si="35"/>
        <v>455005701000.1997</v>
      </c>
      <c r="I224">
        <v>199712</v>
      </c>
      <c r="J224" t="s">
        <v>6434</v>
      </c>
      <c r="K224" t="s">
        <v>49</v>
      </c>
      <c r="L224">
        <v>20310</v>
      </c>
      <c r="M224" s="8">
        <f>VLOOKUP(H224,'export - manipulated'!L224:V4156,11,FALSE)</f>
        <v>70761.429999999993</v>
      </c>
      <c r="V224" s="158" t="str">
        <f t="shared" si="38"/>
        <v>555005701000</v>
      </c>
    </row>
    <row r="225" spans="1:22" x14ac:dyDescent="0.3">
      <c r="A225" t="s">
        <v>503</v>
      </c>
      <c r="B225" t="s">
        <v>251</v>
      </c>
      <c r="C225" t="str">
        <f t="shared" si="36"/>
        <v>UNREGULATED</v>
      </c>
      <c r="D225" s="159" t="str">
        <f t="shared" si="33"/>
        <v>55500</v>
      </c>
      <c r="E225" t="str">
        <f t="shared" si="34"/>
        <v>X5500</v>
      </c>
      <c r="F225" s="23">
        <v>555005701000</v>
      </c>
      <c r="G225">
        <v>1997</v>
      </c>
      <c r="H225" t="str">
        <f t="shared" si="35"/>
        <v>555005701000.1997</v>
      </c>
      <c r="I225">
        <v>199712</v>
      </c>
      <c r="J225" t="s">
        <v>6434</v>
      </c>
      <c r="K225" t="s">
        <v>49</v>
      </c>
      <c r="L225" t="s">
        <v>124</v>
      </c>
      <c r="N225">
        <f>VLOOKUP(H225,'export - manipulated'!L224:V4156,11,FALSE)</f>
        <v>42751</v>
      </c>
    </row>
    <row r="226" spans="1:22" x14ac:dyDescent="0.3">
      <c r="A226" t="s">
        <v>506</v>
      </c>
      <c r="B226" t="s">
        <v>251</v>
      </c>
      <c r="C226" t="str">
        <f t="shared" si="36"/>
        <v>REGULATED</v>
      </c>
      <c r="D226" s="159" t="str">
        <f t="shared" si="33"/>
        <v>45500</v>
      </c>
      <c r="E226" t="str">
        <f t="shared" si="34"/>
        <v>X5500</v>
      </c>
      <c r="F226" s="23">
        <v>455005701200</v>
      </c>
      <c r="G226">
        <v>1997</v>
      </c>
      <c r="H226" t="str">
        <f t="shared" si="35"/>
        <v>455005701200.1997</v>
      </c>
      <c r="I226">
        <v>199712</v>
      </c>
      <c r="J226" t="s">
        <v>6434</v>
      </c>
      <c r="K226" t="s">
        <v>49</v>
      </c>
      <c r="L226">
        <v>20310</v>
      </c>
      <c r="M226" s="8">
        <f>VLOOKUP(H226,'export - manipulated'!L226:V4158,11,FALSE)</f>
        <v>116641.59</v>
      </c>
      <c r="V226" s="158" t="str">
        <f>CONCATENATE("5",RIGHT(F226,11))</f>
        <v>555005701200</v>
      </c>
    </row>
    <row r="227" spans="1:22" x14ac:dyDescent="0.3">
      <c r="A227" t="s">
        <v>506</v>
      </c>
      <c r="B227" t="s">
        <v>251</v>
      </c>
      <c r="C227" t="str">
        <f t="shared" si="36"/>
        <v>UNREGULATED</v>
      </c>
      <c r="D227" s="159" t="str">
        <f t="shared" si="33"/>
        <v>55500</v>
      </c>
      <c r="E227" t="str">
        <f t="shared" si="34"/>
        <v>X5500</v>
      </c>
      <c r="F227" s="23">
        <v>555005701200</v>
      </c>
      <c r="G227">
        <v>1997</v>
      </c>
      <c r="H227" t="str">
        <f t="shared" si="35"/>
        <v>555005701200.1997</v>
      </c>
      <c r="I227">
        <v>199712</v>
      </c>
      <c r="J227" t="s">
        <v>6434</v>
      </c>
      <c r="K227" t="s">
        <v>49</v>
      </c>
      <c r="L227" t="s">
        <v>124</v>
      </c>
      <c r="N227">
        <f>VLOOKUP(H227,'export - manipulated'!L226:V4158,11,FALSE)</f>
        <v>70469</v>
      </c>
    </row>
    <row r="228" spans="1:22" x14ac:dyDescent="0.3">
      <c r="A228" t="s">
        <v>509</v>
      </c>
      <c r="B228" t="s">
        <v>251</v>
      </c>
      <c r="C228" t="str">
        <f t="shared" si="36"/>
        <v>REGULATED</v>
      </c>
      <c r="D228" s="159" t="str">
        <f t="shared" si="33"/>
        <v>45500</v>
      </c>
      <c r="E228" t="str">
        <f t="shared" si="34"/>
        <v>X5500</v>
      </c>
      <c r="F228" s="23">
        <v>455005701600</v>
      </c>
      <c r="G228">
        <v>1997</v>
      </c>
      <c r="H228" t="str">
        <f t="shared" si="35"/>
        <v>455005701600.1997</v>
      </c>
      <c r="I228">
        <v>199712</v>
      </c>
      <c r="J228" t="s">
        <v>6434</v>
      </c>
      <c r="K228" t="s">
        <v>49</v>
      </c>
      <c r="L228">
        <v>20310</v>
      </c>
      <c r="M228" s="8">
        <f>VLOOKUP(H228,'export - manipulated'!L228:V4160,11,FALSE)</f>
        <v>99118.07</v>
      </c>
      <c r="V228" s="158" t="str">
        <f>CONCATENATE("5",RIGHT(F228,11))</f>
        <v>555005701600</v>
      </c>
    </row>
    <row r="229" spans="1:22" x14ac:dyDescent="0.3">
      <c r="A229" t="s">
        <v>509</v>
      </c>
      <c r="B229" t="s">
        <v>251</v>
      </c>
      <c r="C229" t="str">
        <f t="shared" si="36"/>
        <v>UNREGULATED</v>
      </c>
      <c r="D229" s="159" t="str">
        <f t="shared" si="33"/>
        <v>55500</v>
      </c>
      <c r="E229" t="str">
        <f t="shared" si="34"/>
        <v>X5500</v>
      </c>
      <c r="F229" s="23">
        <v>555005701600</v>
      </c>
      <c r="G229">
        <v>1997</v>
      </c>
      <c r="H229" t="str">
        <f t="shared" si="35"/>
        <v>555005701600.1997</v>
      </c>
      <c r="I229">
        <v>199712</v>
      </c>
      <c r="J229" t="s">
        <v>6434</v>
      </c>
      <c r="K229" t="s">
        <v>49</v>
      </c>
      <c r="L229" t="s">
        <v>124</v>
      </c>
      <c r="N229">
        <f>VLOOKUP(H229,'export - manipulated'!L228:V4160,11,FALSE)</f>
        <v>59883</v>
      </c>
    </row>
    <row r="230" spans="1:22" x14ac:dyDescent="0.3">
      <c r="A230" t="s">
        <v>512</v>
      </c>
      <c r="B230" t="s">
        <v>251</v>
      </c>
      <c r="C230" t="str">
        <f t="shared" si="36"/>
        <v>REGULATED</v>
      </c>
      <c r="D230" s="159" t="str">
        <f t="shared" si="33"/>
        <v>45500</v>
      </c>
      <c r="E230" t="str">
        <f t="shared" si="34"/>
        <v>X5500</v>
      </c>
      <c r="F230" s="23">
        <v>455005702000</v>
      </c>
      <c r="G230">
        <v>1997</v>
      </c>
      <c r="H230" t="str">
        <f t="shared" si="35"/>
        <v>455005702000.1997</v>
      </c>
      <c r="I230">
        <v>199712</v>
      </c>
      <c r="J230" t="s">
        <v>6434</v>
      </c>
      <c r="K230" t="s">
        <v>49</v>
      </c>
      <c r="L230">
        <v>20310</v>
      </c>
      <c r="M230" s="8">
        <f>VLOOKUP(H230,'export - manipulated'!L230:V4162,11,FALSE)</f>
        <v>176977.76</v>
      </c>
      <c r="V230" s="158" t="str">
        <f>CONCATENATE("5",RIGHT(F230,11))</f>
        <v>555005702000</v>
      </c>
    </row>
    <row r="231" spans="1:22" x14ac:dyDescent="0.3">
      <c r="A231" t="s">
        <v>512</v>
      </c>
      <c r="B231" t="s">
        <v>251</v>
      </c>
      <c r="C231" t="str">
        <f t="shared" si="36"/>
        <v>UNREGULATED</v>
      </c>
      <c r="D231" s="159" t="str">
        <f t="shared" si="33"/>
        <v>55500</v>
      </c>
      <c r="E231" t="str">
        <f t="shared" si="34"/>
        <v>X5500</v>
      </c>
      <c r="F231" s="23">
        <v>555005702000</v>
      </c>
      <c r="G231">
        <v>1997</v>
      </c>
      <c r="H231" t="str">
        <f t="shared" si="35"/>
        <v>555005702000.1997</v>
      </c>
      <c r="I231">
        <v>199712</v>
      </c>
      <c r="J231" t="s">
        <v>6434</v>
      </c>
      <c r="K231" t="s">
        <v>49</v>
      </c>
      <c r="L231" t="s">
        <v>124</v>
      </c>
      <c r="N231">
        <f>VLOOKUP(H231,'export - manipulated'!L230:V4162,11,FALSE)</f>
        <v>106921.32</v>
      </c>
    </row>
    <row r="232" spans="1:22" x14ac:dyDescent="0.3">
      <c r="A232" t="s">
        <v>515</v>
      </c>
      <c r="B232" t="s">
        <v>251</v>
      </c>
      <c r="C232" t="str">
        <f t="shared" si="36"/>
        <v>REGULATED</v>
      </c>
      <c r="D232" s="159" t="str">
        <f t="shared" si="33"/>
        <v>45500</v>
      </c>
      <c r="E232" t="str">
        <f t="shared" si="34"/>
        <v>X5500</v>
      </c>
      <c r="F232" s="23">
        <v>455005700300</v>
      </c>
      <c r="G232">
        <v>1085</v>
      </c>
      <c r="H232" t="str">
        <f t="shared" si="35"/>
        <v>455005700300.1085</v>
      </c>
      <c r="I232">
        <v>198409</v>
      </c>
      <c r="J232" t="s">
        <v>6434</v>
      </c>
      <c r="K232" t="s">
        <v>49</v>
      </c>
      <c r="L232">
        <v>20310</v>
      </c>
      <c r="M232" s="8">
        <f>VLOOKUP(H232,'export - manipulated'!L232:V4164,11,FALSE)</f>
        <v>5838.77</v>
      </c>
      <c r="V232" s="158" t="str">
        <f>CONCATENATE("5",RIGHT(F232,11))</f>
        <v>555005700300</v>
      </c>
    </row>
    <row r="233" spans="1:22" x14ac:dyDescent="0.3">
      <c r="A233" t="s">
        <v>515</v>
      </c>
      <c r="B233" t="s">
        <v>251</v>
      </c>
      <c r="C233" t="str">
        <f t="shared" si="36"/>
        <v>UNREGULATED</v>
      </c>
      <c r="D233" s="159" t="str">
        <f t="shared" si="33"/>
        <v>55500</v>
      </c>
      <c r="E233" t="str">
        <f t="shared" si="34"/>
        <v>X5500</v>
      </c>
      <c r="F233" s="23">
        <v>555005700300</v>
      </c>
      <c r="G233">
        <v>1085</v>
      </c>
      <c r="H233" t="str">
        <f t="shared" si="35"/>
        <v>555005700300.1085</v>
      </c>
      <c r="I233">
        <v>198409</v>
      </c>
      <c r="J233" t="s">
        <v>6434</v>
      </c>
      <c r="K233" t="s">
        <v>49</v>
      </c>
      <c r="L233" t="s">
        <v>124</v>
      </c>
      <c r="N233">
        <f>VLOOKUP(H233,'export - manipulated'!L232:V4164,11,FALSE)</f>
        <v>3527</v>
      </c>
    </row>
    <row r="234" spans="1:22" x14ac:dyDescent="0.3">
      <c r="A234" t="s">
        <v>518</v>
      </c>
      <c r="B234" t="s">
        <v>251</v>
      </c>
      <c r="C234" t="str">
        <f t="shared" si="36"/>
        <v>REGULATED</v>
      </c>
      <c r="D234" s="159" t="str">
        <f t="shared" si="33"/>
        <v>45500</v>
      </c>
      <c r="E234" t="str">
        <f t="shared" si="34"/>
        <v>X5500</v>
      </c>
      <c r="F234" s="23">
        <v>455005703000</v>
      </c>
      <c r="G234">
        <v>1997</v>
      </c>
      <c r="H234" t="str">
        <f t="shared" si="35"/>
        <v>455005703000.1997</v>
      </c>
      <c r="I234">
        <v>199709</v>
      </c>
      <c r="J234" t="s">
        <v>6434</v>
      </c>
      <c r="K234" t="s">
        <v>49</v>
      </c>
      <c r="L234">
        <v>20310</v>
      </c>
      <c r="M234" s="8">
        <f>VLOOKUP(H234,'export - manipulated'!L234:V4166,11,FALSE)</f>
        <v>6585992.25</v>
      </c>
      <c r="V234" s="158" t="str">
        <f>CONCATENATE("5",RIGHT(F234,11))</f>
        <v>555005703000</v>
      </c>
    </row>
    <row r="235" spans="1:22" x14ac:dyDescent="0.3">
      <c r="A235" t="s">
        <v>518</v>
      </c>
      <c r="B235" t="s">
        <v>251</v>
      </c>
      <c r="C235" t="str">
        <f t="shared" si="36"/>
        <v>UNREGULATED</v>
      </c>
      <c r="D235" s="159" t="str">
        <f t="shared" si="33"/>
        <v>55500</v>
      </c>
      <c r="E235" t="str">
        <f t="shared" si="34"/>
        <v>X5500</v>
      </c>
      <c r="F235" s="23">
        <v>555005703000</v>
      </c>
      <c r="G235">
        <v>1997</v>
      </c>
      <c r="H235" t="str">
        <f t="shared" si="35"/>
        <v>555005703000.1997</v>
      </c>
      <c r="I235">
        <v>199709</v>
      </c>
      <c r="J235" t="s">
        <v>6434</v>
      </c>
      <c r="K235" t="s">
        <v>49</v>
      </c>
      <c r="L235" t="s">
        <v>124</v>
      </c>
      <c r="N235">
        <f>VLOOKUP(H235,'export - manipulated'!L234:V4166,11,FALSE)</f>
        <v>3940719.12</v>
      </c>
    </row>
    <row r="236" spans="1:22" x14ac:dyDescent="0.3">
      <c r="A236" t="s">
        <v>521</v>
      </c>
      <c r="B236" t="s">
        <v>251</v>
      </c>
      <c r="C236" t="str">
        <f t="shared" si="36"/>
        <v>REGULATED</v>
      </c>
      <c r="D236" s="159" t="str">
        <f t="shared" si="33"/>
        <v>45500</v>
      </c>
      <c r="E236" t="str">
        <f t="shared" si="34"/>
        <v>X5500</v>
      </c>
      <c r="F236" s="23">
        <v>455005700400</v>
      </c>
      <c r="G236">
        <v>1085</v>
      </c>
      <c r="H236" t="str">
        <f t="shared" si="35"/>
        <v>455005700400.1085</v>
      </c>
      <c r="I236">
        <v>198409</v>
      </c>
      <c r="J236" t="s">
        <v>6434</v>
      </c>
      <c r="K236" t="s">
        <v>49</v>
      </c>
      <c r="L236">
        <v>20310</v>
      </c>
      <c r="M236" s="8">
        <f>VLOOKUP(H236,'export - manipulated'!L236:V4168,11,FALSE)</f>
        <v>12145.5</v>
      </c>
      <c r="V236" s="158" t="str">
        <f t="shared" ref="V236:V237" si="39">CONCATENATE("5",RIGHT(F236,11))</f>
        <v>555005700400</v>
      </c>
    </row>
    <row r="237" spans="1:22" x14ac:dyDescent="0.3">
      <c r="A237" t="s">
        <v>521</v>
      </c>
      <c r="B237" t="s">
        <v>251</v>
      </c>
      <c r="C237" t="str">
        <f t="shared" si="36"/>
        <v>REGULATED</v>
      </c>
      <c r="D237" s="159" t="str">
        <f t="shared" si="33"/>
        <v>45500</v>
      </c>
      <c r="E237" t="str">
        <f t="shared" si="34"/>
        <v>X5500</v>
      </c>
      <c r="F237" s="23">
        <v>455005700400</v>
      </c>
      <c r="G237">
        <v>1997</v>
      </c>
      <c r="H237" t="str">
        <f t="shared" si="35"/>
        <v>455005700400.1997</v>
      </c>
      <c r="I237">
        <v>199712</v>
      </c>
      <c r="J237" t="s">
        <v>6434</v>
      </c>
      <c r="K237" t="s">
        <v>49</v>
      </c>
      <c r="L237">
        <v>20310</v>
      </c>
      <c r="M237" s="8">
        <f>VLOOKUP(H237,'export - manipulated'!L237:V4169,11,FALSE)</f>
        <v>41381.300000000003</v>
      </c>
      <c r="V237" s="158" t="str">
        <f t="shared" si="39"/>
        <v>555005700400</v>
      </c>
    </row>
    <row r="238" spans="1:22" x14ac:dyDescent="0.3">
      <c r="A238" t="s">
        <v>521</v>
      </c>
      <c r="B238" t="s">
        <v>251</v>
      </c>
      <c r="C238" t="str">
        <f t="shared" si="36"/>
        <v>UNREGULATED</v>
      </c>
      <c r="D238" s="159" t="str">
        <f t="shared" si="33"/>
        <v>55500</v>
      </c>
      <c r="E238" t="str">
        <f t="shared" si="34"/>
        <v>X5500</v>
      </c>
      <c r="F238" s="23">
        <v>555005700400</v>
      </c>
      <c r="G238">
        <v>1085</v>
      </c>
      <c r="H238" t="str">
        <f t="shared" si="35"/>
        <v>555005700400.1085</v>
      </c>
      <c r="I238">
        <v>198409</v>
      </c>
      <c r="J238" t="s">
        <v>6434</v>
      </c>
      <c r="K238" t="s">
        <v>49</v>
      </c>
      <c r="L238" t="s">
        <v>124</v>
      </c>
      <c r="N238">
        <f>VLOOKUP(H238,'export - manipulated'!L237:V4169,11,FALSE)</f>
        <v>7337</v>
      </c>
    </row>
    <row r="239" spans="1:22" x14ac:dyDescent="0.3">
      <c r="A239" t="s">
        <v>521</v>
      </c>
      <c r="B239" t="s">
        <v>251</v>
      </c>
      <c r="C239" t="str">
        <f t="shared" si="36"/>
        <v>UNREGULATED</v>
      </c>
      <c r="D239" s="159" t="str">
        <f t="shared" si="33"/>
        <v>55500</v>
      </c>
      <c r="E239" t="str">
        <f t="shared" si="34"/>
        <v>X5500</v>
      </c>
      <c r="F239" s="23">
        <v>555005700400</v>
      </c>
      <c r="G239">
        <v>1997</v>
      </c>
      <c r="H239" t="str">
        <f t="shared" si="35"/>
        <v>555005700400.1997</v>
      </c>
      <c r="I239">
        <v>199712</v>
      </c>
      <c r="J239" t="s">
        <v>6434</v>
      </c>
      <c r="K239" t="s">
        <v>49</v>
      </c>
      <c r="L239" t="s">
        <v>124</v>
      </c>
      <c r="N239">
        <f>VLOOKUP(H239,'export - manipulated'!L238:V4170,11,FALSE)</f>
        <v>25001</v>
      </c>
    </row>
    <row r="240" spans="1:22" x14ac:dyDescent="0.3">
      <c r="A240" t="s">
        <v>526</v>
      </c>
      <c r="B240" t="s">
        <v>251</v>
      </c>
      <c r="C240" t="str">
        <f t="shared" si="36"/>
        <v>REGULATED</v>
      </c>
      <c r="D240" s="159" t="str">
        <f t="shared" si="33"/>
        <v>45500</v>
      </c>
      <c r="E240" t="str">
        <f t="shared" si="34"/>
        <v>X5500</v>
      </c>
      <c r="F240" s="23">
        <v>455005700800</v>
      </c>
      <c r="G240">
        <v>1084</v>
      </c>
      <c r="H240" t="str">
        <f t="shared" si="35"/>
        <v>455005700800.1084</v>
      </c>
      <c r="I240">
        <v>198309</v>
      </c>
      <c r="J240" t="s">
        <v>6434</v>
      </c>
      <c r="K240" t="s">
        <v>49</v>
      </c>
      <c r="L240">
        <v>20310</v>
      </c>
      <c r="M240" s="8">
        <f>VLOOKUP(H240,'export - manipulated'!L240:V4172,11,FALSE)</f>
        <v>11932.62</v>
      </c>
      <c r="V240" s="158" t="str">
        <f>CONCATENATE("5",RIGHT(F240,11))</f>
        <v>555005700800</v>
      </c>
    </row>
    <row r="241" spans="1:22" x14ac:dyDescent="0.3">
      <c r="A241" t="s">
        <v>526</v>
      </c>
      <c r="B241" t="s">
        <v>251</v>
      </c>
      <c r="C241" t="str">
        <f t="shared" si="36"/>
        <v>UNREGULATED</v>
      </c>
      <c r="D241" s="159" t="str">
        <f t="shared" si="33"/>
        <v>55500</v>
      </c>
      <c r="E241" t="str">
        <f t="shared" si="34"/>
        <v>X5500</v>
      </c>
      <c r="F241" s="23">
        <v>555005700800</v>
      </c>
      <c r="G241">
        <v>1084</v>
      </c>
      <c r="H241" t="str">
        <f t="shared" si="35"/>
        <v>555005700800.1084</v>
      </c>
      <c r="I241">
        <v>198309</v>
      </c>
      <c r="J241" t="s">
        <v>6434</v>
      </c>
      <c r="K241" t="s">
        <v>49</v>
      </c>
      <c r="L241" t="s">
        <v>124</v>
      </c>
      <c r="N241">
        <f>VLOOKUP(H241,'export - manipulated'!L240:V4172,11,FALSE)</f>
        <v>7209</v>
      </c>
    </row>
    <row r="242" spans="1:22" x14ac:dyDescent="0.3">
      <c r="A242" t="s">
        <v>529</v>
      </c>
      <c r="B242" t="s">
        <v>251</v>
      </c>
      <c r="C242" t="str">
        <f t="shared" si="36"/>
        <v>REGULATED</v>
      </c>
      <c r="D242" s="159" t="str">
        <f t="shared" si="33"/>
        <v>45500</v>
      </c>
      <c r="E242" t="str">
        <f t="shared" si="34"/>
        <v>X5500</v>
      </c>
      <c r="F242" s="23">
        <v>455005703000</v>
      </c>
      <c r="G242">
        <v>2008</v>
      </c>
      <c r="H242" t="str">
        <f t="shared" si="35"/>
        <v>455005703000.2008</v>
      </c>
      <c r="I242">
        <v>200801</v>
      </c>
      <c r="J242" t="s">
        <v>6434</v>
      </c>
      <c r="K242" t="s">
        <v>49</v>
      </c>
      <c r="L242">
        <v>20310</v>
      </c>
      <c r="M242" s="8">
        <f>VLOOKUP(H242,'export - manipulated'!L242:V4174,11,FALSE)</f>
        <v>0</v>
      </c>
      <c r="V242" s="158" t="str">
        <f t="shared" ref="V242:V246" si="40">CONCATENATE("5",RIGHT(F242,11))</f>
        <v>555005703000</v>
      </c>
    </row>
    <row r="243" spans="1:22" x14ac:dyDescent="0.3">
      <c r="A243" t="s">
        <v>529</v>
      </c>
      <c r="B243" t="s">
        <v>251</v>
      </c>
      <c r="C243" t="str">
        <f t="shared" si="36"/>
        <v>REGULATED</v>
      </c>
      <c r="D243" s="159" t="str">
        <f t="shared" si="33"/>
        <v>45500</v>
      </c>
      <c r="E243" t="str">
        <f t="shared" si="34"/>
        <v>X5500</v>
      </c>
      <c r="F243" s="23">
        <v>455005703000</v>
      </c>
      <c r="G243">
        <v>2009</v>
      </c>
      <c r="H243" t="str">
        <f t="shared" si="35"/>
        <v>455005703000.2009</v>
      </c>
      <c r="I243">
        <v>200909</v>
      </c>
      <c r="J243" t="s">
        <v>6434</v>
      </c>
      <c r="K243" t="s">
        <v>49</v>
      </c>
      <c r="L243">
        <v>20310</v>
      </c>
      <c r="M243" s="8">
        <f>VLOOKUP(H243,'export - manipulated'!L243:V4175,11,FALSE)</f>
        <v>0</v>
      </c>
      <c r="V243" s="158" t="str">
        <f t="shared" si="40"/>
        <v>555005703000</v>
      </c>
    </row>
    <row r="244" spans="1:22" x14ac:dyDescent="0.3">
      <c r="A244" t="s">
        <v>529</v>
      </c>
      <c r="B244" t="s">
        <v>251</v>
      </c>
      <c r="C244" t="str">
        <f t="shared" si="36"/>
        <v>REGULATED</v>
      </c>
      <c r="D244" s="159" t="str">
        <f t="shared" si="33"/>
        <v>45500</v>
      </c>
      <c r="E244" t="str">
        <f t="shared" si="34"/>
        <v>X5500</v>
      </c>
      <c r="F244" s="23">
        <v>455005703000</v>
      </c>
      <c r="G244">
        <v>2010</v>
      </c>
      <c r="H244" t="str">
        <f t="shared" si="35"/>
        <v>455005703000.2010</v>
      </c>
      <c r="I244">
        <v>201001</v>
      </c>
      <c r="J244" t="s">
        <v>6434</v>
      </c>
      <c r="K244" t="s">
        <v>49</v>
      </c>
      <c r="L244">
        <v>20310</v>
      </c>
      <c r="M244" s="8">
        <f>VLOOKUP(H244,'export - manipulated'!L244:V4176,11,FALSE)</f>
        <v>0</v>
      </c>
      <c r="V244" s="158" t="str">
        <f t="shared" si="40"/>
        <v>555005703000</v>
      </c>
    </row>
    <row r="245" spans="1:22" x14ac:dyDescent="0.3">
      <c r="A245" t="s">
        <v>529</v>
      </c>
      <c r="B245" t="s">
        <v>251</v>
      </c>
      <c r="C245" t="str">
        <f t="shared" si="36"/>
        <v>REGULATED</v>
      </c>
      <c r="D245" s="159" t="str">
        <f t="shared" si="33"/>
        <v>45500</v>
      </c>
      <c r="E245" t="str">
        <f t="shared" si="34"/>
        <v>X5500</v>
      </c>
      <c r="F245" s="23">
        <v>455005703000</v>
      </c>
      <c r="G245">
        <v>2012</v>
      </c>
      <c r="H245" t="str">
        <f t="shared" si="35"/>
        <v>455005703000.2012</v>
      </c>
      <c r="I245">
        <v>201210</v>
      </c>
      <c r="J245" t="s">
        <v>6434</v>
      </c>
      <c r="K245" t="s">
        <v>49</v>
      </c>
      <c r="L245">
        <v>20310</v>
      </c>
      <c r="M245" s="8">
        <f>VLOOKUP(H245,'export - manipulated'!L245:V4177,11,FALSE)</f>
        <v>0</v>
      </c>
      <c r="V245" s="158" t="str">
        <f t="shared" si="40"/>
        <v>555005703000</v>
      </c>
    </row>
    <row r="246" spans="1:22" x14ac:dyDescent="0.3">
      <c r="A246" t="s">
        <v>529</v>
      </c>
      <c r="B246" t="s">
        <v>251</v>
      </c>
      <c r="C246" t="str">
        <f t="shared" si="36"/>
        <v>REGULATED</v>
      </c>
      <c r="D246" s="159" t="str">
        <f t="shared" si="33"/>
        <v>45500</v>
      </c>
      <c r="E246" t="str">
        <f t="shared" si="34"/>
        <v>X5500</v>
      </c>
      <c r="F246" s="23">
        <v>455005703000</v>
      </c>
      <c r="G246">
        <v>2013</v>
      </c>
      <c r="H246" t="str">
        <f t="shared" si="35"/>
        <v>455005703000.2013</v>
      </c>
      <c r="I246">
        <v>201306</v>
      </c>
      <c r="J246" t="s">
        <v>6434</v>
      </c>
      <c r="K246" t="s">
        <v>49</v>
      </c>
      <c r="L246">
        <v>20310</v>
      </c>
      <c r="M246" s="8">
        <f>VLOOKUP(H246,'export - manipulated'!L246:V4178,11,FALSE)</f>
        <v>0</v>
      </c>
      <c r="V246" s="158" t="str">
        <f t="shared" si="40"/>
        <v>555005703000</v>
      </c>
    </row>
    <row r="247" spans="1:22" x14ac:dyDescent="0.3">
      <c r="A247" t="s">
        <v>529</v>
      </c>
      <c r="B247" t="s">
        <v>251</v>
      </c>
      <c r="C247" t="str">
        <f t="shared" si="36"/>
        <v>UNREGULATED</v>
      </c>
      <c r="D247" s="159" t="str">
        <f t="shared" si="33"/>
        <v>55500</v>
      </c>
      <c r="E247" t="str">
        <f t="shared" si="34"/>
        <v>X5500</v>
      </c>
      <c r="F247" s="23">
        <v>555005703000</v>
      </c>
      <c r="G247">
        <v>2008</v>
      </c>
      <c r="H247" t="str">
        <f t="shared" si="35"/>
        <v>555005703000.2008</v>
      </c>
      <c r="I247">
        <v>200801</v>
      </c>
      <c r="J247" t="s">
        <v>6434</v>
      </c>
      <c r="K247" t="s">
        <v>49</v>
      </c>
      <c r="L247" t="s">
        <v>124</v>
      </c>
      <c r="N247">
        <f>VLOOKUP(H247,'export - manipulated'!L246:V4178,11,FALSE)</f>
        <v>0</v>
      </c>
    </row>
    <row r="248" spans="1:22" x14ac:dyDescent="0.3">
      <c r="A248" t="s">
        <v>529</v>
      </c>
      <c r="B248" t="s">
        <v>251</v>
      </c>
      <c r="C248" t="str">
        <f t="shared" si="36"/>
        <v>UNREGULATED</v>
      </c>
      <c r="D248" s="159" t="str">
        <f t="shared" si="33"/>
        <v>55500</v>
      </c>
      <c r="E248" t="str">
        <f t="shared" si="34"/>
        <v>X5500</v>
      </c>
      <c r="F248" s="23">
        <v>555005703000</v>
      </c>
      <c r="G248">
        <v>2009</v>
      </c>
      <c r="H248" t="str">
        <f t="shared" si="35"/>
        <v>555005703000.2009</v>
      </c>
      <c r="I248">
        <v>200909</v>
      </c>
      <c r="J248" t="s">
        <v>6434</v>
      </c>
      <c r="K248" t="s">
        <v>49</v>
      </c>
      <c r="L248" t="s">
        <v>124</v>
      </c>
      <c r="N248">
        <f>VLOOKUP(H248,'export - manipulated'!L247:V4179,11,FALSE)</f>
        <v>0</v>
      </c>
    </row>
    <row r="249" spans="1:22" x14ac:dyDescent="0.3">
      <c r="A249" t="s">
        <v>529</v>
      </c>
      <c r="B249" t="s">
        <v>251</v>
      </c>
      <c r="C249" t="str">
        <f t="shared" si="36"/>
        <v>UNREGULATED</v>
      </c>
      <c r="D249" s="159" t="str">
        <f t="shared" si="33"/>
        <v>55500</v>
      </c>
      <c r="E249" t="str">
        <f t="shared" si="34"/>
        <v>X5500</v>
      </c>
      <c r="F249" s="23">
        <v>555005703000</v>
      </c>
      <c r="G249">
        <v>2010</v>
      </c>
      <c r="H249" t="str">
        <f t="shared" si="35"/>
        <v>555005703000.2010</v>
      </c>
      <c r="I249">
        <v>201001</v>
      </c>
      <c r="J249" t="s">
        <v>6434</v>
      </c>
      <c r="K249" t="s">
        <v>49</v>
      </c>
      <c r="L249" t="s">
        <v>124</v>
      </c>
      <c r="N249">
        <f>VLOOKUP(H249,'export - manipulated'!L248:V4180,11,FALSE)</f>
        <v>0</v>
      </c>
    </row>
    <row r="250" spans="1:22" x14ac:dyDescent="0.3">
      <c r="A250" t="s">
        <v>529</v>
      </c>
      <c r="B250" t="s">
        <v>251</v>
      </c>
      <c r="C250" t="str">
        <f t="shared" si="36"/>
        <v>UNREGULATED</v>
      </c>
      <c r="D250" s="159" t="str">
        <f t="shared" si="33"/>
        <v>55500</v>
      </c>
      <c r="E250" t="str">
        <f t="shared" si="34"/>
        <v>X5500</v>
      </c>
      <c r="F250" s="23">
        <v>555005703000</v>
      </c>
      <c r="G250">
        <v>2012</v>
      </c>
      <c r="H250" t="str">
        <f t="shared" si="35"/>
        <v>555005703000.2012</v>
      </c>
      <c r="I250">
        <v>201210</v>
      </c>
      <c r="J250" t="s">
        <v>6434</v>
      </c>
      <c r="K250" t="s">
        <v>49</v>
      </c>
      <c r="L250" t="s">
        <v>124</v>
      </c>
      <c r="N250">
        <f>VLOOKUP(H250,'export - manipulated'!L249:V4181,11,FALSE)</f>
        <v>0</v>
      </c>
    </row>
    <row r="251" spans="1:22" x14ac:dyDescent="0.3">
      <c r="A251" t="s">
        <v>529</v>
      </c>
      <c r="B251" t="s">
        <v>251</v>
      </c>
      <c r="C251" t="str">
        <f t="shared" si="36"/>
        <v>UNREGULATED</v>
      </c>
      <c r="D251" s="159" t="str">
        <f t="shared" si="33"/>
        <v>55500</v>
      </c>
      <c r="E251" t="str">
        <f t="shared" si="34"/>
        <v>X5500</v>
      </c>
      <c r="F251" s="23">
        <v>555005703000</v>
      </c>
      <c r="G251">
        <v>2013</v>
      </c>
      <c r="H251" t="str">
        <f t="shared" si="35"/>
        <v>555005703000.2013</v>
      </c>
      <c r="I251">
        <v>201306</v>
      </c>
      <c r="J251" t="s">
        <v>6434</v>
      </c>
      <c r="K251" t="s">
        <v>49</v>
      </c>
      <c r="L251" t="s">
        <v>124</v>
      </c>
      <c r="N251">
        <f>VLOOKUP(H251,'export - manipulated'!L250:V4182,11,FALSE)</f>
        <v>0</v>
      </c>
    </row>
    <row r="252" spans="1:22" x14ac:dyDescent="0.3">
      <c r="A252" t="s">
        <v>540</v>
      </c>
      <c r="B252" t="s">
        <v>251</v>
      </c>
      <c r="C252" t="str">
        <f t="shared" si="36"/>
        <v>REGULATED</v>
      </c>
      <c r="D252" s="159" t="str">
        <f t="shared" si="33"/>
        <v>45500</v>
      </c>
      <c r="E252" t="str">
        <f t="shared" si="34"/>
        <v>X5500</v>
      </c>
      <c r="F252" s="23">
        <v>455005739999</v>
      </c>
      <c r="G252">
        <v>1997</v>
      </c>
      <c r="H252" t="str">
        <f t="shared" si="35"/>
        <v>455005739999.1997</v>
      </c>
      <c r="I252">
        <v>199712</v>
      </c>
      <c r="J252" t="s">
        <v>6434</v>
      </c>
      <c r="K252" t="s">
        <v>49</v>
      </c>
      <c r="L252">
        <v>20310</v>
      </c>
      <c r="M252" s="8">
        <f>VLOOKUP(H252,'export - manipulated'!L252:V4184,11,FALSE)</f>
        <v>26912.5</v>
      </c>
      <c r="V252" s="158" t="str">
        <f>CONCATENATE("5",RIGHT(F252,11))</f>
        <v>555005739999</v>
      </c>
    </row>
    <row r="253" spans="1:22" x14ac:dyDescent="0.3">
      <c r="A253" t="s">
        <v>540</v>
      </c>
      <c r="B253" t="s">
        <v>251</v>
      </c>
      <c r="C253" t="str">
        <f t="shared" si="36"/>
        <v>UNREGULATED</v>
      </c>
      <c r="D253" s="159" t="str">
        <f t="shared" si="33"/>
        <v>55500</v>
      </c>
      <c r="E253" t="str">
        <f t="shared" si="34"/>
        <v>X5500</v>
      </c>
      <c r="F253" s="23">
        <v>555005739999</v>
      </c>
      <c r="G253">
        <v>1997</v>
      </c>
      <c r="H253" t="str">
        <f t="shared" si="35"/>
        <v>555005739999.1997</v>
      </c>
      <c r="I253">
        <v>199712</v>
      </c>
      <c r="J253" t="s">
        <v>6434</v>
      </c>
      <c r="K253" t="s">
        <v>49</v>
      </c>
      <c r="L253" t="s">
        <v>124</v>
      </c>
      <c r="N253">
        <f>VLOOKUP(H253,'export - manipulated'!L252:V4184,11,FALSE)</f>
        <v>16259</v>
      </c>
    </row>
    <row r="254" spans="1:22" x14ac:dyDescent="0.3">
      <c r="A254" t="s">
        <v>543</v>
      </c>
      <c r="B254" t="s">
        <v>251</v>
      </c>
      <c r="C254" t="str">
        <f t="shared" si="36"/>
        <v>REGULATED</v>
      </c>
      <c r="D254" s="159" t="str">
        <f t="shared" si="33"/>
        <v>45500</v>
      </c>
      <c r="E254" t="str">
        <f t="shared" si="34"/>
        <v>X5500</v>
      </c>
      <c r="F254" s="23">
        <v>455005729999</v>
      </c>
      <c r="G254">
        <v>1997</v>
      </c>
      <c r="H254" t="str">
        <f t="shared" si="35"/>
        <v>455005729999.1997</v>
      </c>
      <c r="I254">
        <v>199712</v>
      </c>
      <c r="J254" t="s">
        <v>6434</v>
      </c>
      <c r="K254" t="s">
        <v>49</v>
      </c>
      <c r="L254">
        <v>20310</v>
      </c>
      <c r="M254" s="8">
        <f>VLOOKUP(H254,'export - manipulated'!L254:V4186,11,FALSE)</f>
        <v>19811.96</v>
      </c>
      <c r="V254" s="158" t="str">
        <f>CONCATENATE("5",RIGHT(F254,11))</f>
        <v>555005729999</v>
      </c>
    </row>
    <row r="255" spans="1:22" x14ac:dyDescent="0.3">
      <c r="A255" t="s">
        <v>543</v>
      </c>
      <c r="B255" t="s">
        <v>251</v>
      </c>
      <c r="C255" t="str">
        <f t="shared" si="36"/>
        <v>UNREGULATED</v>
      </c>
      <c r="D255" s="159" t="str">
        <f t="shared" si="33"/>
        <v>55500</v>
      </c>
      <c r="E255" t="str">
        <f t="shared" si="34"/>
        <v>X5500</v>
      </c>
      <c r="F255" s="23">
        <v>555005729999</v>
      </c>
      <c r="G255">
        <v>1997</v>
      </c>
      <c r="H255" t="str">
        <f t="shared" si="35"/>
        <v>555005729999.1997</v>
      </c>
      <c r="I255">
        <v>199712</v>
      </c>
      <c r="J255" t="s">
        <v>6434</v>
      </c>
      <c r="K255" t="s">
        <v>49</v>
      </c>
      <c r="L255" t="s">
        <v>124</v>
      </c>
      <c r="N255">
        <f>VLOOKUP(H255,'export - manipulated'!L254:V4186,11,FALSE)</f>
        <v>11969</v>
      </c>
    </row>
    <row r="256" spans="1:22" x14ac:dyDescent="0.3">
      <c r="A256" t="s">
        <v>546</v>
      </c>
      <c r="B256" t="s">
        <v>251</v>
      </c>
      <c r="C256" t="str">
        <f t="shared" si="36"/>
        <v>REGULATED</v>
      </c>
      <c r="D256" s="159" t="str">
        <f t="shared" si="33"/>
        <v>45700</v>
      </c>
      <c r="E256" t="str">
        <f t="shared" si="34"/>
        <v>X5700</v>
      </c>
      <c r="F256" s="23">
        <v>457005700021</v>
      </c>
      <c r="G256">
        <v>615</v>
      </c>
      <c r="H256" t="str">
        <f t="shared" si="35"/>
        <v>457005700021.615</v>
      </c>
      <c r="I256">
        <v>199901</v>
      </c>
      <c r="J256" t="s">
        <v>6434</v>
      </c>
      <c r="K256" t="s">
        <v>49</v>
      </c>
      <c r="L256">
        <v>20310</v>
      </c>
      <c r="M256" s="8">
        <f>VLOOKUP(H256,'export - manipulated'!L256:V4188,11,FALSE)</f>
        <v>1563461.43</v>
      </c>
      <c r="V256" s="158" t="str">
        <f>CONCATENATE("5",RIGHT(F256,11))</f>
        <v>557005700021</v>
      </c>
    </row>
    <row r="257" spans="1:22" x14ac:dyDescent="0.3">
      <c r="A257" t="s">
        <v>546</v>
      </c>
      <c r="B257" t="s">
        <v>251</v>
      </c>
      <c r="C257" t="str">
        <f t="shared" si="36"/>
        <v>UNREGULATED</v>
      </c>
      <c r="D257" s="159" t="str">
        <f t="shared" si="33"/>
        <v>55700</v>
      </c>
      <c r="E257" t="str">
        <f t="shared" si="34"/>
        <v>X5700</v>
      </c>
      <c r="F257" s="23">
        <v>557005700021</v>
      </c>
      <c r="G257">
        <v>615</v>
      </c>
      <c r="H257" t="str">
        <f t="shared" si="35"/>
        <v>557005700021.615</v>
      </c>
      <c r="I257">
        <v>199901</v>
      </c>
      <c r="J257" t="s">
        <v>6434</v>
      </c>
      <c r="K257" t="s">
        <v>49</v>
      </c>
      <c r="L257" t="s">
        <v>124</v>
      </c>
      <c r="N257">
        <f>VLOOKUP(H257,'export - manipulated'!L256:V4188,11,FALSE)</f>
        <v>944569</v>
      </c>
    </row>
    <row r="258" spans="1:22" x14ac:dyDescent="0.3">
      <c r="A258" t="s">
        <v>549</v>
      </c>
      <c r="B258" t="s">
        <v>251</v>
      </c>
      <c r="C258" t="str">
        <f t="shared" si="36"/>
        <v>REGULATED</v>
      </c>
      <c r="D258" s="159" t="str">
        <f t="shared" si="33"/>
        <v>45700</v>
      </c>
      <c r="E258" t="str">
        <f t="shared" si="34"/>
        <v>X5700</v>
      </c>
      <c r="F258" s="23">
        <v>457005700021</v>
      </c>
      <c r="G258">
        <v>270</v>
      </c>
      <c r="H258" t="str">
        <f t="shared" si="35"/>
        <v>457005700021.270</v>
      </c>
      <c r="I258">
        <v>199901</v>
      </c>
      <c r="J258" t="s">
        <v>6434</v>
      </c>
      <c r="K258" t="s">
        <v>49</v>
      </c>
      <c r="L258">
        <v>20310</v>
      </c>
      <c r="M258" s="8">
        <f>VLOOKUP(H258,'export - manipulated'!L258:V4190,11,FALSE)</f>
        <v>9423.92</v>
      </c>
      <c r="V258" s="158" t="str">
        <f>CONCATENATE("5",RIGHT(F258,11))</f>
        <v>557005700021</v>
      </c>
    </row>
    <row r="259" spans="1:22" x14ac:dyDescent="0.3">
      <c r="A259" t="s">
        <v>549</v>
      </c>
      <c r="B259" t="s">
        <v>251</v>
      </c>
      <c r="C259" t="str">
        <f t="shared" si="36"/>
        <v>UNREGULATED</v>
      </c>
      <c r="D259" s="159" t="str">
        <f t="shared" ref="D259:D322" si="41">LEFT(F259,5)</f>
        <v>55700</v>
      </c>
      <c r="E259" t="str">
        <f t="shared" ref="E259:E322" si="42">CONCATENATE("X",(RIGHT(D259,4)))</f>
        <v>X5700</v>
      </c>
      <c r="F259" s="23">
        <v>557005700021</v>
      </c>
      <c r="G259">
        <v>270</v>
      </c>
      <c r="H259" t="str">
        <f t="shared" ref="H259:H322" si="43">CONCATENATE(F259,".",G259)</f>
        <v>557005700021.270</v>
      </c>
      <c r="I259">
        <v>199901</v>
      </c>
      <c r="J259" t="s">
        <v>6434</v>
      </c>
      <c r="K259" t="s">
        <v>49</v>
      </c>
      <c r="L259" t="s">
        <v>124</v>
      </c>
      <c r="N259">
        <f>VLOOKUP(H259,'export - manipulated'!L258:V4190,11,FALSE)</f>
        <v>5693</v>
      </c>
    </row>
    <row r="260" spans="1:22" x14ac:dyDescent="0.3">
      <c r="A260" t="s">
        <v>552</v>
      </c>
      <c r="B260" t="s">
        <v>251</v>
      </c>
      <c r="C260" t="str">
        <f t="shared" si="36"/>
        <v>REGULATED</v>
      </c>
      <c r="D260" s="159" t="str">
        <f t="shared" si="41"/>
        <v>45700</v>
      </c>
      <c r="E260" t="str">
        <f t="shared" si="42"/>
        <v>X5700</v>
      </c>
      <c r="F260" s="23">
        <v>457005700021</v>
      </c>
      <c r="G260">
        <v>780</v>
      </c>
      <c r="H260" t="str">
        <f t="shared" si="43"/>
        <v>457005700021.780</v>
      </c>
      <c r="I260">
        <v>199901</v>
      </c>
      <c r="J260" t="s">
        <v>6434</v>
      </c>
      <c r="K260" t="s">
        <v>49</v>
      </c>
      <c r="L260">
        <v>20310</v>
      </c>
      <c r="M260" s="8">
        <f>VLOOKUP(H260,'export - manipulated'!L260:V4192,11,FALSE)</f>
        <v>11704.32</v>
      </c>
      <c r="V260" s="158" t="str">
        <f t="shared" ref="V260:V261" si="44">CONCATENATE("5",RIGHT(F260,11))</f>
        <v>557005700021</v>
      </c>
    </row>
    <row r="261" spans="1:22" x14ac:dyDescent="0.3">
      <c r="A261" t="s">
        <v>552</v>
      </c>
      <c r="B261" t="s">
        <v>251</v>
      </c>
      <c r="C261" t="str">
        <f t="shared" si="36"/>
        <v>REGULATED</v>
      </c>
      <c r="D261" s="159" t="str">
        <f t="shared" si="41"/>
        <v>45700</v>
      </c>
      <c r="E261" t="str">
        <f t="shared" si="42"/>
        <v>X5700</v>
      </c>
      <c r="F261" s="23">
        <v>457005700049</v>
      </c>
      <c r="G261">
        <v>780</v>
      </c>
      <c r="H261" t="str">
        <f t="shared" si="43"/>
        <v>457005700049.780</v>
      </c>
      <c r="I261">
        <v>200712</v>
      </c>
      <c r="J261" t="s">
        <v>6434</v>
      </c>
      <c r="K261" t="s">
        <v>49</v>
      </c>
      <c r="L261">
        <v>20310</v>
      </c>
      <c r="M261" s="8">
        <f>VLOOKUP(H261,'export - manipulated'!L261:V4193,11,FALSE)</f>
        <v>15395.35</v>
      </c>
      <c r="V261" s="158" t="str">
        <f t="shared" si="44"/>
        <v>557005700049</v>
      </c>
    </row>
    <row r="262" spans="1:22" x14ac:dyDescent="0.3">
      <c r="A262" t="s">
        <v>552</v>
      </c>
      <c r="B262" t="s">
        <v>251</v>
      </c>
      <c r="C262" t="str">
        <f t="shared" ref="C262:C325" si="45">IF(OR(D262="45000",D262="45100",D262="45200",D262="45290",D262="45300",D262="45500",D262="45600",D262="45700",D262="45790",D262="45800"),"REGULATED","UNREGULATED")</f>
        <v>UNREGULATED</v>
      </c>
      <c r="D262" s="159" t="str">
        <f t="shared" si="41"/>
        <v>55700</v>
      </c>
      <c r="E262" t="str">
        <f t="shared" si="42"/>
        <v>X5700</v>
      </c>
      <c r="F262" s="23">
        <v>557005700021</v>
      </c>
      <c r="G262">
        <v>780</v>
      </c>
      <c r="H262" t="str">
        <f t="shared" si="43"/>
        <v>557005700021.780</v>
      </c>
      <c r="I262">
        <v>199901</v>
      </c>
      <c r="J262" t="s">
        <v>6434</v>
      </c>
      <c r="K262" t="s">
        <v>49</v>
      </c>
      <c r="L262" t="s">
        <v>124</v>
      </c>
      <c r="N262">
        <f>VLOOKUP(H262,'export - manipulated'!L261:V4193,11,FALSE)</f>
        <v>7071</v>
      </c>
    </row>
    <row r="263" spans="1:22" x14ac:dyDescent="0.3">
      <c r="A263" t="s">
        <v>552</v>
      </c>
      <c r="B263" t="s">
        <v>251</v>
      </c>
      <c r="C263" t="str">
        <f t="shared" si="45"/>
        <v>UNREGULATED</v>
      </c>
      <c r="D263" s="159" t="str">
        <f t="shared" si="41"/>
        <v>55700</v>
      </c>
      <c r="E263" t="str">
        <f t="shared" si="42"/>
        <v>X5700</v>
      </c>
      <c r="F263" s="23">
        <v>557005700049</v>
      </c>
      <c r="G263">
        <v>780</v>
      </c>
      <c r="H263" t="str">
        <f t="shared" si="43"/>
        <v>557005700049.780</v>
      </c>
      <c r="I263">
        <v>200712</v>
      </c>
      <c r="J263" t="s">
        <v>6434</v>
      </c>
      <c r="K263" t="s">
        <v>49</v>
      </c>
      <c r="L263" t="s">
        <v>124</v>
      </c>
      <c r="N263">
        <f>VLOOKUP(H263,'export - manipulated'!L262:V4194,11,FALSE)</f>
        <v>6769.22</v>
      </c>
    </row>
    <row r="264" spans="1:22" x14ac:dyDescent="0.3">
      <c r="A264" t="s">
        <v>557</v>
      </c>
      <c r="B264" t="s">
        <v>251</v>
      </c>
      <c r="C264" t="str">
        <f t="shared" si="45"/>
        <v>REGULATED</v>
      </c>
      <c r="D264" s="159" t="str">
        <f t="shared" si="41"/>
        <v>45700</v>
      </c>
      <c r="E264" t="str">
        <f t="shared" si="42"/>
        <v>X5700</v>
      </c>
      <c r="F264" s="23">
        <v>457005700155</v>
      </c>
      <c r="G264">
        <v>780</v>
      </c>
      <c r="H264" t="str">
        <f t="shared" si="43"/>
        <v>457005700155.780</v>
      </c>
      <c r="I264">
        <v>201609</v>
      </c>
      <c r="J264" t="s">
        <v>6434</v>
      </c>
      <c r="K264" t="s">
        <v>49</v>
      </c>
      <c r="L264">
        <v>20310</v>
      </c>
      <c r="M264" s="8">
        <f>VLOOKUP(H264,'export - manipulated'!L264:V4196,11,FALSE)</f>
        <v>31245.87</v>
      </c>
      <c r="V264" s="158" t="str">
        <f>CONCATENATE("5",RIGHT(F264,11))</f>
        <v>557005700155</v>
      </c>
    </row>
    <row r="265" spans="1:22" x14ac:dyDescent="0.3">
      <c r="A265" t="s">
        <v>557</v>
      </c>
      <c r="B265" t="s">
        <v>251</v>
      </c>
      <c r="C265" t="str">
        <f t="shared" si="45"/>
        <v>UNREGULATED</v>
      </c>
      <c r="D265" s="159" t="str">
        <f t="shared" si="41"/>
        <v>55700</v>
      </c>
      <c r="E265" t="str">
        <f t="shared" si="42"/>
        <v>X5700</v>
      </c>
      <c r="F265" s="23">
        <v>557005700155</v>
      </c>
      <c r="G265">
        <v>780</v>
      </c>
      <c r="H265" t="str">
        <f t="shared" si="43"/>
        <v>557005700155.780</v>
      </c>
      <c r="I265">
        <v>201609</v>
      </c>
      <c r="J265" t="s">
        <v>6434</v>
      </c>
      <c r="K265" t="s">
        <v>49</v>
      </c>
      <c r="L265" t="s">
        <v>124</v>
      </c>
      <c r="N265">
        <f>VLOOKUP(H265,'export - manipulated'!L264:V4196,11,FALSE)</f>
        <v>18907.990000000002</v>
      </c>
    </row>
    <row r="266" spans="1:22" x14ac:dyDescent="0.3">
      <c r="A266" t="s">
        <v>560</v>
      </c>
      <c r="B266" t="s">
        <v>251</v>
      </c>
      <c r="C266" t="str">
        <f t="shared" si="45"/>
        <v>REGULATED</v>
      </c>
      <c r="D266" s="159" t="str">
        <f t="shared" si="41"/>
        <v>45300</v>
      </c>
      <c r="E266" t="str">
        <f t="shared" si="42"/>
        <v>X5300</v>
      </c>
      <c r="F266" s="23">
        <v>453005700655</v>
      </c>
      <c r="G266">
        <v>910</v>
      </c>
      <c r="H266" t="str">
        <f t="shared" si="43"/>
        <v>453005700655.910</v>
      </c>
      <c r="I266">
        <v>201809</v>
      </c>
      <c r="J266" t="s">
        <v>6434</v>
      </c>
      <c r="K266" t="s">
        <v>49</v>
      </c>
      <c r="L266">
        <v>20310</v>
      </c>
      <c r="M266" s="8">
        <f>VLOOKUP(H266,'export - manipulated'!L266:V4198,11,FALSE)</f>
        <v>15177.95</v>
      </c>
      <c r="V266" s="158" t="str">
        <f>CONCATENATE("5",RIGHT(F266,11))</f>
        <v>553005700655</v>
      </c>
    </row>
    <row r="267" spans="1:22" x14ac:dyDescent="0.3">
      <c r="A267" t="s">
        <v>560</v>
      </c>
      <c r="B267" t="s">
        <v>251</v>
      </c>
      <c r="C267" t="str">
        <f t="shared" si="45"/>
        <v>UNREGULATED</v>
      </c>
      <c r="D267" s="159" t="str">
        <f t="shared" si="41"/>
        <v>55300</v>
      </c>
      <c r="E267" t="str">
        <f t="shared" si="42"/>
        <v>X5300</v>
      </c>
      <c r="F267" s="23">
        <v>553005700655</v>
      </c>
      <c r="G267">
        <v>910</v>
      </c>
      <c r="H267" t="str">
        <f t="shared" si="43"/>
        <v>553005700655.910</v>
      </c>
      <c r="I267">
        <v>201809</v>
      </c>
      <c r="J267" t="s">
        <v>6434</v>
      </c>
      <c r="K267" t="s">
        <v>49</v>
      </c>
      <c r="L267" t="s">
        <v>124</v>
      </c>
      <c r="N267">
        <f>VLOOKUP(H267,'export - manipulated'!L266:V4198,11,FALSE)</f>
        <v>38322.870000000003</v>
      </c>
    </row>
    <row r="268" spans="1:22" x14ac:dyDescent="0.3">
      <c r="A268" t="s">
        <v>564</v>
      </c>
      <c r="B268" t="s">
        <v>251</v>
      </c>
      <c r="C268" t="str">
        <f t="shared" si="45"/>
        <v>REGULATED</v>
      </c>
      <c r="D268" s="159" t="str">
        <f t="shared" si="41"/>
        <v>45300</v>
      </c>
      <c r="E268" t="str">
        <f t="shared" si="42"/>
        <v>X5300</v>
      </c>
      <c r="F268" s="23">
        <v>453005700656</v>
      </c>
      <c r="G268">
        <v>910</v>
      </c>
      <c r="H268" t="str">
        <f t="shared" si="43"/>
        <v>453005700656.910</v>
      </c>
      <c r="I268">
        <v>201809</v>
      </c>
      <c r="J268" t="s">
        <v>6434</v>
      </c>
      <c r="K268" t="s">
        <v>49</v>
      </c>
      <c r="L268">
        <v>20310</v>
      </c>
      <c r="M268" s="8">
        <f>VLOOKUP(H268,'export - manipulated'!L268:V4200,11,FALSE)</f>
        <v>20332.72</v>
      </c>
      <c r="V268" s="158" t="str">
        <f>CONCATENATE("5",RIGHT(F268,11))</f>
        <v>553005700656</v>
      </c>
    </row>
    <row r="269" spans="1:22" x14ac:dyDescent="0.3">
      <c r="A269" t="s">
        <v>564</v>
      </c>
      <c r="B269" t="s">
        <v>251</v>
      </c>
      <c r="C269" t="str">
        <f t="shared" si="45"/>
        <v>UNREGULATED</v>
      </c>
      <c r="D269" s="159" t="str">
        <f t="shared" si="41"/>
        <v>55300</v>
      </c>
      <c r="E269" t="str">
        <f t="shared" si="42"/>
        <v>X5300</v>
      </c>
      <c r="F269" s="23">
        <v>553005700656</v>
      </c>
      <c r="G269">
        <v>910</v>
      </c>
      <c r="H269" t="str">
        <f t="shared" si="43"/>
        <v>553005700656.910</v>
      </c>
      <c r="I269">
        <v>201809</v>
      </c>
      <c r="J269" t="s">
        <v>6434</v>
      </c>
      <c r="K269" t="s">
        <v>49</v>
      </c>
      <c r="L269" t="s">
        <v>124</v>
      </c>
      <c r="N269">
        <f>VLOOKUP(H269,'export - manipulated'!L268:V4200,11,FALSE)</f>
        <v>51777.36</v>
      </c>
    </row>
    <row r="270" spans="1:22" x14ac:dyDescent="0.3">
      <c r="A270" t="s">
        <v>567</v>
      </c>
      <c r="B270" t="s">
        <v>251</v>
      </c>
      <c r="C270" t="str">
        <f t="shared" si="45"/>
        <v>REGULATED</v>
      </c>
      <c r="D270" s="159" t="str">
        <f t="shared" si="41"/>
        <v>45300</v>
      </c>
      <c r="E270" t="str">
        <f t="shared" si="42"/>
        <v>X5300</v>
      </c>
      <c r="F270" s="23">
        <v>453005700313</v>
      </c>
      <c r="G270">
        <v>910</v>
      </c>
      <c r="H270" t="str">
        <f t="shared" si="43"/>
        <v>453005700313.910</v>
      </c>
      <c r="I270">
        <v>200912</v>
      </c>
      <c r="J270" t="s">
        <v>6434</v>
      </c>
      <c r="K270" t="s">
        <v>49</v>
      </c>
      <c r="L270">
        <v>20310</v>
      </c>
      <c r="M270" s="8">
        <f>VLOOKUP(H270,'export - manipulated'!L270:V4202,11,FALSE)</f>
        <v>42888.86</v>
      </c>
      <c r="V270" s="158" t="str">
        <f>CONCATENATE("5",RIGHT(F270,11))</f>
        <v>553005700313</v>
      </c>
    </row>
    <row r="271" spans="1:22" x14ac:dyDescent="0.3">
      <c r="A271" t="s">
        <v>567</v>
      </c>
      <c r="B271" t="s">
        <v>251</v>
      </c>
      <c r="C271" t="str">
        <f t="shared" si="45"/>
        <v>UNREGULATED</v>
      </c>
      <c r="D271" s="159" t="str">
        <f t="shared" si="41"/>
        <v>55300</v>
      </c>
      <c r="E271" t="str">
        <f t="shared" si="42"/>
        <v>X5300</v>
      </c>
      <c r="F271" s="23">
        <v>553005700313</v>
      </c>
      <c r="G271">
        <v>910</v>
      </c>
      <c r="H271" t="str">
        <f t="shared" si="43"/>
        <v>553005700313.910</v>
      </c>
      <c r="I271">
        <v>200912</v>
      </c>
      <c r="J271" t="s">
        <v>6434</v>
      </c>
      <c r="K271" t="s">
        <v>49</v>
      </c>
      <c r="L271" t="s">
        <v>124</v>
      </c>
      <c r="N271">
        <f>VLOOKUP(H271,'export - manipulated'!L270:V4202,11,FALSE)</f>
        <v>21067.99</v>
      </c>
    </row>
    <row r="272" spans="1:22" x14ac:dyDescent="0.3">
      <c r="A272" t="s">
        <v>571</v>
      </c>
      <c r="B272" t="s">
        <v>192</v>
      </c>
      <c r="C272" t="str">
        <f t="shared" si="45"/>
        <v>REGULATED</v>
      </c>
      <c r="D272" s="159" t="str">
        <f t="shared" si="41"/>
        <v>45000</v>
      </c>
      <c r="E272" t="str">
        <f t="shared" si="42"/>
        <v>X5000</v>
      </c>
      <c r="F272" s="23">
        <v>450006500043</v>
      </c>
      <c r="G272">
        <v>2006</v>
      </c>
      <c r="H272" t="str">
        <f t="shared" si="43"/>
        <v>450006500043.2006</v>
      </c>
      <c r="I272">
        <v>200610</v>
      </c>
      <c r="J272" t="s">
        <v>6434</v>
      </c>
      <c r="K272" t="s">
        <v>63</v>
      </c>
      <c r="L272">
        <v>20310</v>
      </c>
      <c r="M272" s="8">
        <f>VLOOKUP(H272,'export - manipulated'!L272:V4204,11,FALSE)</f>
        <v>14399.14</v>
      </c>
      <c r="V272" s="158" t="str">
        <f>CONCATENATE("5",RIGHT(F272,11))</f>
        <v>550006500043</v>
      </c>
    </row>
    <row r="273" spans="1:22" x14ac:dyDescent="0.3">
      <c r="A273" t="s">
        <v>571</v>
      </c>
      <c r="B273" t="s">
        <v>192</v>
      </c>
      <c r="C273" t="str">
        <f t="shared" si="45"/>
        <v>UNREGULATED</v>
      </c>
      <c r="D273" s="159" t="str">
        <f t="shared" si="41"/>
        <v>55000</v>
      </c>
      <c r="E273" t="str">
        <f t="shared" si="42"/>
        <v>X5000</v>
      </c>
      <c r="F273" s="23">
        <v>550006500043</v>
      </c>
      <c r="G273">
        <v>2006</v>
      </c>
      <c r="H273" t="str">
        <f t="shared" si="43"/>
        <v>550006500043.2006</v>
      </c>
      <c r="I273">
        <v>200610</v>
      </c>
      <c r="J273" t="s">
        <v>6434</v>
      </c>
      <c r="K273" t="s">
        <v>63</v>
      </c>
      <c r="L273" t="s">
        <v>124</v>
      </c>
      <c r="N273">
        <f>VLOOKUP(H273,'export - manipulated'!L272:V4204,11,FALSE)</f>
        <v>8700</v>
      </c>
    </row>
    <row r="274" spans="1:22" x14ac:dyDescent="0.3">
      <c r="A274" t="s">
        <v>575</v>
      </c>
      <c r="B274" t="s">
        <v>251</v>
      </c>
      <c r="C274" t="str">
        <f t="shared" si="45"/>
        <v>REGULATED</v>
      </c>
      <c r="D274" s="159" t="str">
        <f t="shared" si="41"/>
        <v>45200</v>
      </c>
      <c r="E274" t="str">
        <f t="shared" si="42"/>
        <v>X5200</v>
      </c>
      <c r="F274" s="23">
        <v>452006600105</v>
      </c>
      <c r="G274">
        <v>230</v>
      </c>
      <c r="H274" t="str">
        <f t="shared" si="43"/>
        <v>452006600105.230</v>
      </c>
      <c r="I274">
        <v>199709</v>
      </c>
      <c r="J274" t="s">
        <v>6434</v>
      </c>
      <c r="K274" t="s">
        <v>49</v>
      </c>
      <c r="L274">
        <v>20310</v>
      </c>
      <c r="M274" s="8">
        <f>VLOOKUP(H274,'export - manipulated'!L274:V4206,11,FALSE)</f>
        <v>19721.740000000002</v>
      </c>
      <c r="V274" s="158" t="str">
        <f t="shared" ref="V274:V279" si="46">CONCATENATE("5",RIGHT(F274,11))</f>
        <v>552006600105</v>
      </c>
    </row>
    <row r="275" spans="1:22" x14ac:dyDescent="0.3">
      <c r="A275" t="s">
        <v>575</v>
      </c>
      <c r="B275" t="s">
        <v>251</v>
      </c>
      <c r="C275" t="str">
        <f t="shared" si="45"/>
        <v>REGULATED</v>
      </c>
      <c r="D275" s="159" t="str">
        <f t="shared" si="41"/>
        <v>45200</v>
      </c>
      <c r="E275" t="str">
        <f t="shared" si="42"/>
        <v>X5200</v>
      </c>
      <c r="F275" s="23">
        <v>452006600105</v>
      </c>
      <c r="G275">
        <v>240</v>
      </c>
      <c r="H275" t="str">
        <f t="shared" si="43"/>
        <v>452006600105.240</v>
      </c>
      <c r="I275">
        <v>199712</v>
      </c>
      <c r="J275" t="s">
        <v>6434</v>
      </c>
      <c r="K275" t="s">
        <v>49</v>
      </c>
      <c r="L275">
        <v>20310</v>
      </c>
      <c r="M275" s="8">
        <f>VLOOKUP(H275,'export - manipulated'!L275:V4207,11,FALSE)</f>
        <v>13070.47</v>
      </c>
      <c r="V275" s="158" t="str">
        <f t="shared" si="46"/>
        <v>552006600105</v>
      </c>
    </row>
    <row r="276" spans="1:22" x14ac:dyDescent="0.3">
      <c r="A276" t="s">
        <v>575</v>
      </c>
      <c r="B276" t="s">
        <v>251</v>
      </c>
      <c r="C276" t="str">
        <f t="shared" si="45"/>
        <v>REGULATED</v>
      </c>
      <c r="D276" s="159" t="str">
        <f t="shared" si="41"/>
        <v>45200</v>
      </c>
      <c r="E276" t="str">
        <f t="shared" si="42"/>
        <v>X5200</v>
      </c>
      <c r="F276" s="23">
        <v>452006600105</v>
      </c>
      <c r="G276">
        <v>752</v>
      </c>
      <c r="H276" t="str">
        <f t="shared" si="43"/>
        <v>452006600105.752</v>
      </c>
      <c r="I276">
        <v>199709</v>
      </c>
      <c r="J276" t="s">
        <v>6434</v>
      </c>
      <c r="K276" t="s">
        <v>49</v>
      </c>
      <c r="L276">
        <v>20310</v>
      </c>
      <c r="M276" s="8">
        <f>VLOOKUP(H276,'export - manipulated'!L276:V4208,11,FALSE)</f>
        <v>76343.48</v>
      </c>
      <c r="V276" s="158" t="str">
        <f t="shared" si="46"/>
        <v>552006600105</v>
      </c>
    </row>
    <row r="277" spans="1:22" x14ac:dyDescent="0.3">
      <c r="A277" t="s">
        <v>575</v>
      </c>
      <c r="B277" t="s">
        <v>251</v>
      </c>
      <c r="C277" t="str">
        <f t="shared" si="45"/>
        <v>REGULATED</v>
      </c>
      <c r="D277" s="159" t="str">
        <f t="shared" si="41"/>
        <v>45200</v>
      </c>
      <c r="E277" t="str">
        <f t="shared" si="42"/>
        <v>X5200</v>
      </c>
      <c r="F277" s="23">
        <v>452006600105</v>
      </c>
      <c r="G277">
        <v>760</v>
      </c>
      <c r="H277" t="str">
        <f t="shared" si="43"/>
        <v>452006600105.760</v>
      </c>
      <c r="I277">
        <v>199712</v>
      </c>
      <c r="J277" t="s">
        <v>6434</v>
      </c>
      <c r="K277" t="s">
        <v>49</v>
      </c>
      <c r="L277">
        <v>20310</v>
      </c>
      <c r="M277" s="8">
        <f>VLOOKUP(H277,'export - manipulated'!L277:V4209,11,FALSE)</f>
        <v>1856.15</v>
      </c>
      <c r="V277" s="158" t="str">
        <f t="shared" si="46"/>
        <v>552006600105</v>
      </c>
    </row>
    <row r="278" spans="1:22" x14ac:dyDescent="0.3">
      <c r="A278" t="s">
        <v>575</v>
      </c>
      <c r="B278" t="s">
        <v>251</v>
      </c>
      <c r="C278" t="str">
        <f t="shared" si="45"/>
        <v>REGULATED</v>
      </c>
      <c r="D278" s="159" t="str">
        <f t="shared" si="41"/>
        <v>45200</v>
      </c>
      <c r="E278" t="str">
        <f t="shared" si="42"/>
        <v>X5200</v>
      </c>
      <c r="F278" s="23">
        <v>452006600105</v>
      </c>
      <c r="G278">
        <v>761</v>
      </c>
      <c r="H278" t="str">
        <f t="shared" si="43"/>
        <v>452006600105.761</v>
      </c>
      <c r="I278">
        <v>199712</v>
      </c>
      <c r="J278" t="s">
        <v>6434</v>
      </c>
      <c r="K278" t="s">
        <v>49</v>
      </c>
      <c r="L278">
        <v>20310</v>
      </c>
      <c r="M278" s="8">
        <f>VLOOKUP(H278,'export - manipulated'!L278:V4210,11,FALSE)</f>
        <v>44463.95</v>
      </c>
      <c r="V278" s="158" t="str">
        <f t="shared" si="46"/>
        <v>552006600105</v>
      </c>
    </row>
    <row r="279" spans="1:22" x14ac:dyDescent="0.3">
      <c r="A279" t="s">
        <v>575</v>
      </c>
      <c r="B279" t="s">
        <v>251</v>
      </c>
      <c r="C279" t="str">
        <f t="shared" si="45"/>
        <v>REGULATED</v>
      </c>
      <c r="D279" s="159" t="str">
        <f t="shared" si="41"/>
        <v>45200</v>
      </c>
      <c r="E279" t="str">
        <f t="shared" si="42"/>
        <v>X5200</v>
      </c>
      <c r="F279" s="23">
        <v>452006600105</v>
      </c>
      <c r="G279">
        <v>763</v>
      </c>
      <c r="H279" t="str">
        <f t="shared" si="43"/>
        <v>452006600105.763</v>
      </c>
      <c r="I279">
        <v>199712</v>
      </c>
      <c r="J279" t="s">
        <v>6434</v>
      </c>
      <c r="K279" t="s">
        <v>49</v>
      </c>
      <c r="L279">
        <v>20310</v>
      </c>
      <c r="M279" s="8">
        <f>VLOOKUP(H279,'export - manipulated'!L279:V4211,11,FALSE)</f>
        <v>17042.490000000002</v>
      </c>
      <c r="V279" s="158" t="str">
        <f t="shared" si="46"/>
        <v>552006600105</v>
      </c>
    </row>
    <row r="280" spans="1:22" x14ac:dyDescent="0.3">
      <c r="A280" t="s">
        <v>575</v>
      </c>
      <c r="B280" t="s">
        <v>251</v>
      </c>
      <c r="C280" t="str">
        <f t="shared" si="45"/>
        <v>UNREGULATED</v>
      </c>
      <c r="D280" s="159" t="str">
        <f t="shared" si="41"/>
        <v>55200</v>
      </c>
      <c r="E280" t="str">
        <f t="shared" si="42"/>
        <v>X5200</v>
      </c>
      <c r="F280" s="23">
        <v>552006600105</v>
      </c>
      <c r="G280">
        <v>230</v>
      </c>
      <c r="H280" t="str">
        <f t="shared" si="43"/>
        <v>552006600105.230</v>
      </c>
      <c r="I280">
        <v>199709</v>
      </c>
      <c r="J280" t="s">
        <v>6434</v>
      </c>
      <c r="K280" t="s">
        <v>49</v>
      </c>
      <c r="L280" t="s">
        <v>124</v>
      </c>
      <c r="N280">
        <f>VLOOKUP(H280,'export - manipulated'!L279:V4211,11,FALSE)</f>
        <v>11915</v>
      </c>
    </row>
    <row r="281" spans="1:22" x14ac:dyDescent="0.3">
      <c r="A281" t="s">
        <v>575</v>
      </c>
      <c r="B281" t="s">
        <v>251</v>
      </c>
      <c r="C281" t="str">
        <f t="shared" si="45"/>
        <v>UNREGULATED</v>
      </c>
      <c r="D281" s="159" t="str">
        <f t="shared" si="41"/>
        <v>55200</v>
      </c>
      <c r="E281" t="str">
        <f t="shared" si="42"/>
        <v>X5200</v>
      </c>
      <c r="F281" s="23">
        <v>552006600105</v>
      </c>
      <c r="G281">
        <v>240</v>
      </c>
      <c r="H281" t="str">
        <f t="shared" si="43"/>
        <v>552006600105.240</v>
      </c>
      <c r="I281">
        <v>199712</v>
      </c>
      <c r="J281" t="s">
        <v>6434</v>
      </c>
      <c r="K281" t="s">
        <v>49</v>
      </c>
      <c r="L281" t="s">
        <v>124</v>
      </c>
      <c r="N281">
        <f>VLOOKUP(H281,'export - manipulated'!L280:V4212,11,FALSE)</f>
        <v>7897</v>
      </c>
    </row>
    <row r="282" spans="1:22" x14ac:dyDescent="0.3">
      <c r="A282" t="s">
        <v>575</v>
      </c>
      <c r="B282" t="s">
        <v>251</v>
      </c>
      <c r="C282" t="str">
        <f t="shared" si="45"/>
        <v>UNREGULATED</v>
      </c>
      <c r="D282" s="159" t="str">
        <f t="shared" si="41"/>
        <v>55200</v>
      </c>
      <c r="E282" t="str">
        <f t="shared" si="42"/>
        <v>X5200</v>
      </c>
      <c r="F282" s="23">
        <v>552006600105</v>
      </c>
      <c r="G282">
        <v>752</v>
      </c>
      <c r="H282" t="str">
        <f t="shared" si="43"/>
        <v>552006600105.752</v>
      </c>
      <c r="I282">
        <v>199709</v>
      </c>
      <c r="J282" t="s">
        <v>6434</v>
      </c>
      <c r="K282" t="s">
        <v>49</v>
      </c>
      <c r="L282" t="s">
        <v>124</v>
      </c>
      <c r="N282">
        <f>VLOOKUP(H282,'export - manipulated'!L281:V4213,11,FALSE)</f>
        <v>46123</v>
      </c>
    </row>
    <row r="283" spans="1:22" x14ac:dyDescent="0.3">
      <c r="A283" t="s">
        <v>575</v>
      </c>
      <c r="B283" t="s">
        <v>251</v>
      </c>
      <c r="C283" t="str">
        <f t="shared" si="45"/>
        <v>UNREGULATED</v>
      </c>
      <c r="D283" s="159" t="str">
        <f t="shared" si="41"/>
        <v>55200</v>
      </c>
      <c r="E283" t="str">
        <f t="shared" si="42"/>
        <v>X5200</v>
      </c>
      <c r="F283" s="23">
        <v>552006600105</v>
      </c>
      <c r="G283">
        <v>761</v>
      </c>
      <c r="H283" t="str">
        <f t="shared" si="43"/>
        <v>552006600105.761</v>
      </c>
      <c r="I283">
        <v>199712</v>
      </c>
      <c r="J283" t="s">
        <v>6434</v>
      </c>
      <c r="K283" t="s">
        <v>49</v>
      </c>
      <c r="L283" t="s">
        <v>124</v>
      </c>
      <c r="N283">
        <f>VLOOKUP(H283,'export - manipulated'!L282:V4214,11,FALSE)</f>
        <v>26863</v>
      </c>
    </row>
    <row r="284" spans="1:22" x14ac:dyDescent="0.3">
      <c r="A284" t="s">
        <v>575</v>
      </c>
      <c r="B284" t="s">
        <v>251</v>
      </c>
      <c r="C284" t="str">
        <f t="shared" si="45"/>
        <v>UNREGULATED</v>
      </c>
      <c r="D284" s="159" t="str">
        <f t="shared" si="41"/>
        <v>55200</v>
      </c>
      <c r="E284" t="str">
        <f t="shared" si="42"/>
        <v>X5200</v>
      </c>
      <c r="F284" s="23">
        <v>552006600105</v>
      </c>
      <c r="G284">
        <v>763</v>
      </c>
      <c r="H284" t="str">
        <f t="shared" si="43"/>
        <v>552006600105.763</v>
      </c>
      <c r="I284">
        <v>199712</v>
      </c>
      <c r="J284" t="s">
        <v>6434</v>
      </c>
      <c r="K284" t="s">
        <v>49</v>
      </c>
      <c r="L284" t="s">
        <v>124</v>
      </c>
      <c r="N284">
        <f>VLOOKUP(H284,'export - manipulated'!L283:V4215,11,FALSE)</f>
        <v>10296</v>
      </c>
    </row>
    <row r="285" spans="1:22" x14ac:dyDescent="0.3">
      <c r="A285" t="s">
        <v>587</v>
      </c>
      <c r="B285" t="s">
        <v>192</v>
      </c>
      <c r="C285" t="str">
        <f t="shared" si="45"/>
        <v>REGULATED</v>
      </c>
      <c r="D285" s="159" t="str">
        <f t="shared" si="41"/>
        <v>45000</v>
      </c>
      <c r="E285" t="str">
        <f t="shared" si="42"/>
        <v>X5000</v>
      </c>
      <c r="F285" s="23">
        <v>450006500035</v>
      </c>
      <c r="G285">
        <v>1997</v>
      </c>
      <c r="H285" t="str">
        <f t="shared" si="43"/>
        <v>450006500035.1997</v>
      </c>
      <c r="I285">
        <v>199709</v>
      </c>
      <c r="J285" t="s">
        <v>6434</v>
      </c>
      <c r="K285" t="s">
        <v>63</v>
      </c>
      <c r="L285">
        <v>20310</v>
      </c>
      <c r="M285" s="8">
        <f>VLOOKUP(H285,'export - manipulated'!L285:V4217,11,FALSE)</f>
        <v>8695.69</v>
      </c>
      <c r="V285" s="158" t="str">
        <f>CONCATENATE("5",RIGHT(F285,11))</f>
        <v>550006500035</v>
      </c>
    </row>
    <row r="286" spans="1:22" x14ac:dyDescent="0.3">
      <c r="A286" t="s">
        <v>587</v>
      </c>
      <c r="B286" t="s">
        <v>192</v>
      </c>
      <c r="C286" t="str">
        <f t="shared" si="45"/>
        <v>UNREGULATED</v>
      </c>
      <c r="D286" s="159" t="str">
        <f t="shared" si="41"/>
        <v>55000</v>
      </c>
      <c r="E286" t="str">
        <f t="shared" si="42"/>
        <v>X5000</v>
      </c>
      <c r="F286" s="23">
        <v>550006500035</v>
      </c>
      <c r="G286">
        <v>1997</v>
      </c>
      <c r="H286" t="str">
        <f t="shared" si="43"/>
        <v>550006500035.1997</v>
      </c>
      <c r="I286">
        <v>199709</v>
      </c>
      <c r="J286" t="s">
        <v>6434</v>
      </c>
      <c r="K286" t="s">
        <v>63</v>
      </c>
      <c r="L286" t="s">
        <v>124</v>
      </c>
      <c r="N286">
        <f>VLOOKUP(H286,'export - manipulated'!L285:V4217,11,FALSE)</f>
        <v>5254</v>
      </c>
    </row>
    <row r="287" spans="1:22" x14ac:dyDescent="0.3">
      <c r="A287" t="s">
        <v>590</v>
      </c>
      <c r="B287" t="s">
        <v>251</v>
      </c>
      <c r="C287" t="str">
        <f t="shared" si="45"/>
        <v>REGULATED</v>
      </c>
      <c r="D287" s="159" t="str">
        <f t="shared" si="41"/>
        <v>45000</v>
      </c>
      <c r="E287" t="str">
        <f t="shared" si="42"/>
        <v>X5000</v>
      </c>
      <c r="F287" s="23">
        <v>450005700014</v>
      </c>
      <c r="G287">
        <v>1978</v>
      </c>
      <c r="H287" t="str">
        <f t="shared" si="43"/>
        <v>450005700014.1978</v>
      </c>
      <c r="I287">
        <v>197708</v>
      </c>
      <c r="J287" t="s">
        <v>6434</v>
      </c>
      <c r="K287" t="s">
        <v>49</v>
      </c>
      <c r="L287">
        <v>20310</v>
      </c>
      <c r="M287" s="8">
        <f>VLOOKUP(H287,'export - manipulated'!L287:V4219,11,FALSE)</f>
        <v>21432.9</v>
      </c>
      <c r="V287" s="158" t="str">
        <f>CONCATENATE("5",RIGHT(F287,11))</f>
        <v>550005700014</v>
      </c>
    </row>
    <row r="288" spans="1:22" x14ac:dyDescent="0.3">
      <c r="A288" t="s">
        <v>590</v>
      </c>
      <c r="B288" t="s">
        <v>251</v>
      </c>
      <c r="C288" t="str">
        <f t="shared" si="45"/>
        <v>UNREGULATED</v>
      </c>
      <c r="D288" s="159" t="str">
        <f t="shared" si="41"/>
        <v>55000</v>
      </c>
      <c r="E288" t="str">
        <f t="shared" si="42"/>
        <v>X5000</v>
      </c>
      <c r="F288" s="23">
        <v>550005700014</v>
      </c>
      <c r="G288">
        <v>1978</v>
      </c>
      <c r="H288" t="str">
        <f t="shared" si="43"/>
        <v>550005700014.1978</v>
      </c>
      <c r="I288">
        <v>197708</v>
      </c>
      <c r="J288" t="s">
        <v>6434</v>
      </c>
      <c r="K288" t="s">
        <v>49</v>
      </c>
      <c r="L288" t="s">
        <v>124</v>
      </c>
      <c r="N288">
        <f>VLOOKUP(H288,'export - manipulated'!L287:V4219,11,FALSE)</f>
        <v>12949</v>
      </c>
    </row>
    <row r="289" spans="1:22" x14ac:dyDescent="0.3">
      <c r="A289" t="s">
        <v>594</v>
      </c>
      <c r="B289" t="s">
        <v>251</v>
      </c>
      <c r="C289" t="str">
        <f t="shared" si="45"/>
        <v>REGULATED</v>
      </c>
      <c r="D289" s="159" t="str">
        <f t="shared" si="41"/>
        <v>45200</v>
      </c>
      <c r="E289" t="str">
        <f t="shared" si="42"/>
        <v>X5200</v>
      </c>
      <c r="F289" s="23">
        <v>452006600047</v>
      </c>
      <c r="G289">
        <v>763</v>
      </c>
      <c r="H289" t="str">
        <f t="shared" si="43"/>
        <v>452006600047.763</v>
      </c>
      <c r="I289">
        <v>198403</v>
      </c>
      <c r="J289" t="s">
        <v>6434</v>
      </c>
      <c r="K289" t="s">
        <v>49</v>
      </c>
      <c r="L289">
        <v>20310</v>
      </c>
      <c r="M289" s="8">
        <f>VLOOKUP(H289,'export - manipulated'!L289:V4221,11,FALSE)</f>
        <v>5838.28</v>
      </c>
      <c r="V289" s="158" t="str">
        <f>CONCATENATE("5",RIGHT(F289,11))</f>
        <v>552006600047</v>
      </c>
    </row>
    <row r="290" spans="1:22" x14ac:dyDescent="0.3">
      <c r="A290" t="s">
        <v>594</v>
      </c>
      <c r="B290" t="s">
        <v>251</v>
      </c>
      <c r="C290" t="str">
        <f t="shared" si="45"/>
        <v>UNREGULATED</v>
      </c>
      <c r="D290" s="159" t="str">
        <f t="shared" si="41"/>
        <v>55200</v>
      </c>
      <c r="E290" t="str">
        <f t="shared" si="42"/>
        <v>X5200</v>
      </c>
      <c r="F290" s="23">
        <v>552006600047</v>
      </c>
      <c r="G290">
        <v>763</v>
      </c>
      <c r="H290" t="str">
        <f t="shared" si="43"/>
        <v>552006600047.763</v>
      </c>
      <c r="I290">
        <v>198403</v>
      </c>
      <c r="J290" t="s">
        <v>6434</v>
      </c>
      <c r="K290" t="s">
        <v>49</v>
      </c>
      <c r="L290" t="s">
        <v>124</v>
      </c>
      <c r="N290">
        <f>VLOOKUP(H290,'export - manipulated'!L289:V4221,11,FALSE)</f>
        <v>3528</v>
      </c>
    </row>
    <row r="291" spans="1:22" x14ac:dyDescent="0.3">
      <c r="A291" t="s">
        <v>597</v>
      </c>
      <c r="B291" t="s">
        <v>251</v>
      </c>
      <c r="C291" t="str">
        <f t="shared" si="45"/>
        <v>REGULATED</v>
      </c>
      <c r="D291" s="159" t="str">
        <f t="shared" si="41"/>
        <v>45200</v>
      </c>
      <c r="E291" t="str">
        <f t="shared" si="42"/>
        <v>X5200</v>
      </c>
      <c r="F291" s="23">
        <v>452006600046</v>
      </c>
      <c r="G291">
        <v>751</v>
      </c>
      <c r="H291" t="str">
        <f t="shared" si="43"/>
        <v>452006600046.751</v>
      </c>
      <c r="I291">
        <v>199812</v>
      </c>
      <c r="J291" t="s">
        <v>6434</v>
      </c>
      <c r="K291" t="s">
        <v>49</v>
      </c>
      <c r="L291">
        <v>20310</v>
      </c>
      <c r="M291" s="8">
        <f>VLOOKUP(H291,'export - manipulated'!L291:V4223,11,FALSE)</f>
        <v>232.9</v>
      </c>
      <c r="V291" s="158" t="str">
        <f t="shared" ref="V291:V292" si="47">CONCATENATE("5",RIGHT(F291,11))</f>
        <v>552006600046</v>
      </c>
    </row>
    <row r="292" spans="1:22" x14ac:dyDescent="0.3">
      <c r="A292" t="s">
        <v>597</v>
      </c>
      <c r="B292" t="s">
        <v>251</v>
      </c>
      <c r="C292" t="str">
        <f t="shared" si="45"/>
        <v>REGULATED</v>
      </c>
      <c r="D292" s="159" t="str">
        <f t="shared" si="41"/>
        <v>45200</v>
      </c>
      <c r="E292" t="str">
        <f t="shared" si="42"/>
        <v>X5200</v>
      </c>
      <c r="F292" s="23">
        <v>452006600046</v>
      </c>
      <c r="G292">
        <v>763</v>
      </c>
      <c r="H292" t="str">
        <f t="shared" si="43"/>
        <v>452006600046.763</v>
      </c>
      <c r="I292">
        <v>197803</v>
      </c>
      <c r="J292" t="s">
        <v>6434</v>
      </c>
      <c r="K292" t="s">
        <v>49</v>
      </c>
      <c r="L292">
        <v>20310</v>
      </c>
      <c r="M292" s="8">
        <f>VLOOKUP(H292,'export - manipulated'!L292:V4224,11,FALSE)</f>
        <v>15137.48</v>
      </c>
      <c r="V292" s="158" t="str">
        <f t="shared" si="47"/>
        <v>552006600046</v>
      </c>
    </row>
    <row r="293" spans="1:22" x14ac:dyDescent="0.3">
      <c r="A293" t="s">
        <v>597</v>
      </c>
      <c r="B293" t="s">
        <v>251</v>
      </c>
      <c r="C293" t="str">
        <f t="shared" si="45"/>
        <v>UNREGULATED</v>
      </c>
      <c r="D293" s="159" t="str">
        <f t="shared" si="41"/>
        <v>55200</v>
      </c>
      <c r="E293" t="str">
        <f t="shared" si="42"/>
        <v>X5200</v>
      </c>
      <c r="F293" s="23">
        <v>552006600046</v>
      </c>
      <c r="G293">
        <v>763</v>
      </c>
      <c r="H293" t="str">
        <f t="shared" si="43"/>
        <v>552006600046.763</v>
      </c>
      <c r="I293">
        <v>197803</v>
      </c>
      <c r="J293" t="s">
        <v>6434</v>
      </c>
      <c r="K293" t="s">
        <v>49</v>
      </c>
      <c r="L293" t="s">
        <v>124</v>
      </c>
      <c r="N293">
        <f>VLOOKUP(H293,'export - manipulated'!L292:V4224,11,FALSE)</f>
        <v>9145</v>
      </c>
    </row>
    <row r="294" spans="1:22" x14ac:dyDescent="0.3">
      <c r="A294" t="s">
        <v>602</v>
      </c>
      <c r="B294" t="s">
        <v>604</v>
      </c>
      <c r="C294" t="str">
        <f t="shared" si="45"/>
        <v>REGULATED</v>
      </c>
      <c r="D294" s="159" t="str">
        <f t="shared" si="41"/>
        <v>45000</v>
      </c>
      <c r="E294" t="str">
        <f t="shared" si="42"/>
        <v>X5000</v>
      </c>
      <c r="F294" s="23">
        <v>450005400033</v>
      </c>
      <c r="G294">
        <v>1989</v>
      </c>
      <c r="H294" t="str">
        <f t="shared" si="43"/>
        <v>450005400033.1989</v>
      </c>
      <c r="I294">
        <v>198811</v>
      </c>
      <c r="J294" t="s">
        <v>6434</v>
      </c>
      <c r="K294" t="s">
        <v>606</v>
      </c>
      <c r="L294">
        <v>20310</v>
      </c>
      <c r="M294" s="8">
        <f>VLOOKUP(H294,'export - manipulated'!L294:V4226,11,FALSE)</f>
        <v>220217.25</v>
      </c>
      <c r="V294" s="158" t="str">
        <f t="shared" ref="V294:V295" si="48">CONCATENATE("5",RIGHT(F294,11))</f>
        <v>550005400033</v>
      </c>
    </row>
    <row r="295" spans="1:22" x14ac:dyDescent="0.3">
      <c r="A295" t="s">
        <v>602</v>
      </c>
      <c r="B295" t="s">
        <v>604</v>
      </c>
      <c r="C295" t="str">
        <f t="shared" si="45"/>
        <v>REGULATED</v>
      </c>
      <c r="D295" s="159" t="str">
        <f t="shared" si="41"/>
        <v>45600</v>
      </c>
      <c r="E295" t="str">
        <f t="shared" si="42"/>
        <v>X5600</v>
      </c>
      <c r="F295" s="23">
        <v>456005400003</v>
      </c>
      <c r="G295">
        <v>615</v>
      </c>
      <c r="H295" t="str">
        <f t="shared" si="43"/>
        <v>456005400003.615</v>
      </c>
      <c r="I295">
        <v>199611</v>
      </c>
      <c r="J295" t="s">
        <v>6434</v>
      </c>
      <c r="K295" t="s">
        <v>606</v>
      </c>
      <c r="L295">
        <v>20310</v>
      </c>
      <c r="M295" s="8">
        <f>VLOOKUP(H295,'export - manipulated'!L295:V4227,11,FALSE)</f>
        <v>2417253.71</v>
      </c>
      <c r="V295" s="158" t="str">
        <f t="shared" si="48"/>
        <v>556005400003</v>
      </c>
    </row>
    <row r="296" spans="1:22" x14ac:dyDescent="0.3">
      <c r="A296" t="s">
        <v>602</v>
      </c>
      <c r="B296" t="s">
        <v>604</v>
      </c>
      <c r="C296" t="str">
        <f t="shared" si="45"/>
        <v>UNREGULATED</v>
      </c>
      <c r="D296" s="159" t="str">
        <f t="shared" si="41"/>
        <v>55000</v>
      </c>
      <c r="E296" t="str">
        <f t="shared" si="42"/>
        <v>X5000</v>
      </c>
      <c r="F296" s="23">
        <v>550005400033</v>
      </c>
      <c r="G296">
        <v>1989</v>
      </c>
      <c r="H296" t="str">
        <f t="shared" si="43"/>
        <v>550005400033.1989</v>
      </c>
      <c r="I296">
        <v>198811</v>
      </c>
      <c r="J296" t="s">
        <v>6434</v>
      </c>
      <c r="K296" t="s">
        <v>606</v>
      </c>
      <c r="L296" t="s">
        <v>124</v>
      </c>
      <c r="N296">
        <f>VLOOKUP(H296,'export - manipulated'!L295:V4227,11,FALSE)</f>
        <v>133044</v>
      </c>
    </row>
    <row r="297" spans="1:22" x14ac:dyDescent="0.3">
      <c r="A297" t="s">
        <v>602</v>
      </c>
      <c r="B297" t="s">
        <v>604</v>
      </c>
      <c r="C297" t="str">
        <f t="shared" si="45"/>
        <v>UNREGULATED</v>
      </c>
      <c r="D297" s="159" t="str">
        <f t="shared" si="41"/>
        <v>55600</v>
      </c>
      <c r="E297" t="str">
        <f t="shared" si="42"/>
        <v>X5600</v>
      </c>
      <c r="F297" s="23">
        <v>556005400003</v>
      </c>
      <c r="G297">
        <v>615</v>
      </c>
      <c r="H297" t="str">
        <f t="shared" si="43"/>
        <v>556005400003.615</v>
      </c>
      <c r="I297">
        <v>199611</v>
      </c>
      <c r="J297" t="s">
        <v>6434</v>
      </c>
      <c r="K297" t="s">
        <v>606</v>
      </c>
      <c r="L297" t="s">
        <v>124</v>
      </c>
      <c r="N297">
        <f>VLOOKUP(H297,'export - manipulated'!L296:V4228,11,FALSE)</f>
        <v>1460388.93</v>
      </c>
    </row>
    <row r="298" spans="1:22" x14ac:dyDescent="0.3">
      <c r="A298" t="s">
        <v>611</v>
      </c>
      <c r="B298" t="s">
        <v>604</v>
      </c>
      <c r="C298" t="str">
        <f t="shared" si="45"/>
        <v>REGULATED</v>
      </c>
      <c r="D298" s="159" t="str">
        <f t="shared" si="41"/>
        <v>45600</v>
      </c>
      <c r="E298" t="str">
        <f t="shared" si="42"/>
        <v>X5600</v>
      </c>
      <c r="F298" s="23">
        <v>456005400003</v>
      </c>
      <c r="G298">
        <v>80</v>
      </c>
      <c r="H298" t="str">
        <f t="shared" si="43"/>
        <v>456005400003.80</v>
      </c>
      <c r="I298">
        <v>199009</v>
      </c>
      <c r="J298" t="s">
        <v>6434</v>
      </c>
      <c r="K298" t="s">
        <v>606</v>
      </c>
      <c r="L298">
        <v>20310</v>
      </c>
      <c r="M298" s="8">
        <f>VLOOKUP(H298,'export - manipulated'!L298:V4230,11,FALSE)</f>
        <v>299037.45</v>
      </c>
      <c r="V298" s="158" t="str">
        <f>CONCATENATE("5",RIGHT(F298,11))</f>
        <v>556005400003</v>
      </c>
    </row>
    <row r="299" spans="1:22" x14ac:dyDescent="0.3">
      <c r="A299" t="s">
        <v>611</v>
      </c>
      <c r="B299" t="s">
        <v>604</v>
      </c>
      <c r="C299" t="str">
        <f t="shared" si="45"/>
        <v>UNREGULATED</v>
      </c>
      <c r="D299" s="159" t="str">
        <f t="shared" si="41"/>
        <v>55600</v>
      </c>
      <c r="E299" t="str">
        <f t="shared" si="42"/>
        <v>X5600</v>
      </c>
      <c r="F299" s="23">
        <v>556005400003</v>
      </c>
      <c r="G299">
        <v>80</v>
      </c>
      <c r="H299" t="str">
        <f t="shared" si="43"/>
        <v>556005400003.80</v>
      </c>
      <c r="I299">
        <v>199009</v>
      </c>
      <c r="J299" t="s">
        <v>6434</v>
      </c>
      <c r="K299" t="s">
        <v>606</v>
      </c>
      <c r="L299" t="s">
        <v>124</v>
      </c>
      <c r="N299">
        <f>VLOOKUP(H299,'export - manipulated'!L298:V4230,11,FALSE)</f>
        <v>180664</v>
      </c>
    </row>
    <row r="300" spans="1:22" x14ac:dyDescent="0.3">
      <c r="A300" t="s">
        <v>614</v>
      </c>
      <c r="B300" t="s">
        <v>604</v>
      </c>
      <c r="C300" t="str">
        <f t="shared" si="45"/>
        <v>REGULATED</v>
      </c>
      <c r="D300" s="159" t="str">
        <f t="shared" si="41"/>
        <v>45600</v>
      </c>
      <c r="E300" t="str">
        <f t="shared" si="42"/>
        <v>X5600</v>
      </c>
      <c r="F300" s="23">
        <v>456005400003</v>
      </c>
      <c r="G300">
        <v>5</v>
      </c>
      <c r="H300" t="str">
        <f t="shared" si="43"/>
        <v>456005400003.5</v>
      </c>
      <c r="I300">
        <v>199009</v>
      </c>
      <c r="J300" t="s">
        <v>6434</v>
      </c>
      <c r="K300" t="s">
        <v>606</v>
      </c>
      <c r="L300">
        <v>20310</v>
      </c>
      <c r="M300" s="8">
        <f>VLOOKUP(H300,'export - manipulated'!L300:V4232,11,FALSE)</f>
        <v>121276.89</v>
      </c>
      <c r="V300" s="158" t="str">
        <f t="shared" ref="V300:V301" si="49">CONCATENATE("5",RIGHT(F300,11))</f>
        <v>556005400003</v>
      </c>
    </row>
    <row r="301" spans="1:22" x14ac:dyDescent="0.3">
      <c r="A301" t="s">
        <v>614</v>
      </c>
      <c r="B301" t="s">
        <v>604</v>
      </c>
      <c r="C301" t="str">
        <f t="shared" si="45"/>
        <v>REGULATED</v>
      </c>
      <c r="D301" s="159" t="str">
        <f t="shared" si="41"/>
        <v>45600</v>
      </c>
      <c r="E301" t="str">
        <f t="shared" si="42"/>
        <v>X5600</v>
      </c>
      <c r="F301" s="23">
        <v>456005400081</v>
      </c>
      <c r="G301">
        <v>175</v>
      </c>
      <c r="H301" t="str">
        <f t="shared" si="43"/>
        <v>456005400081.175</v>
      </c>
      <c r="I301">
        <v>200901</v>
      </c>
      <c r="J301" t="s">
        <v>6434</v>
      </c>
      <c r="K301" t="s">
        <v>606</v>
      </c>
      <c r="L301">
        <v>20310</v>
      </c>
      <c r="M301" s="8">
        <f>VLOOKUP(H301,'export - manipulated'!L301:V4233,11,FALSE)</f>
        <v>24582.54</v>
      </c>
      <c r="V301" s="158" t="str">
        <f t="shared" si="49"/>
        <v>556005400081</v>
      </c>
    </row>
    <row r="302" spans="1:22" x14ac:dyDescent="0.3">
      <c r="A302" t="s">
        <v>614</v>
      </c>
      <c r="B302" t="s">
        <v>604</v>
      </c>
      <c r="C302" t="str">
        <f t="shared" si="45"/>
        <v>UNREGULATED</v>
      </c>
      <c r="D302" s="159" t="str">
        <f t="shared" si="41"/>
        <v>55600</v>
      </c>
      <c r="E302" t="str">
        <f t="shared" si="42"/>
        <v>X5600</v>
      </c>
      <c r="F302" s="23">
        <v>556005400003</v>
      </c>
      <c r="G302">
        <v>5</v>
      </c>
      <c r="H302" t="str">
        <f t="shared" si="43"/>
        <v>556005400003.5</v>
      </c>
      <c r="I302">
        <v>199009</v>
      </c>
      <c r="J302" t="s">
        <v>6434</v>
      </c>
      <c r="K302" t="s">
        <v>606</v>
      </c>
      <c r="L302" t="s">
        <v>124</v>
      </c>
      <c r="N302">
        <f>VLOOKUP(H302,'export - manipulated'!L301:V4233,11,FALSE)</f>
        <v>73270</v>
      </c>
    </row>
    <row r="303" spans="1:22" x14ac:dyDescent="0.3">
      <c r="A303" t="s">
        <v>614</v>
      </c>
      <c r="B303" t="s">
        <v>604</v>
      </c>
      <c r="C303" t="str">
        <f t="shared" si="45"/>
        <v>UNREGULATED</v>
      </c>
      <c r="D303" s="159" t="str">
        <f t="shared" si="41"/>
        <v>55600</v>
      </c>
      <c r="E303" t="str">
        <f t="shared" si="42"/>
        <v>X5600</v>
      </c>
      <c r="F303" s="23">
        <v>556005400081</v>
      </c>
      <c r="G303">
        <v>175</v>
      </c>
      <c r="H303" t="str">
        <f t="shared" si="43"/>
        <v>556005400081.175</v>
      </c>
      <c r="I303">
        <v>200901</v>
      </c>
      <c r="J303" t="s">
        <v>6434</v>
      </c>
      <c r="K303" t="s">
        <v>606</v>
      </c>
      <c r="L303" t="s">
        <v>124</v>
      </c>
      <c r="N303">
        <f>VLOOKUP(H303,'export - manipulated'!L302:V4234,11,FALSE)</f>
        <v>14186.64</v>
      </c>
    </row>
    <row r="304" spans="1:22" x14ac:dyDescent="0.3">
      <c r="A304" t="s">
        <v>620</v>
      </c>
      <c r="C304" t="str">
        <f t="shared" si="45"/>
        <v>REGULATED</v>
      </c>
      <c r="D304" s="159" t="str">
        <f t="shared" si="41"/>
        <v>45800</v>
      </c>
      <c r="E304" t="str">
        <f t="shared" si="42"/>
        <v>X5800</v>
      </c>
      <c r="F304" s="23">
        <v>458005400001</v>
      </c>
      <c r="G304">
        <v>1073</v>
      </c>
      <c r="H304" t="str">
        <f t="shared" si="43"/>
        <v>458005400001.1073</v>
      </c>
      <c r="I304">
        <v>197303</v>
      </c>
      <c r="J304" t="s">
        <v>6434</v>
      </c>
      <c r="K304" t="s">
        <v>606</v>
      </c>
      <c r="L304">
        <v>20310</v>
      </c>
      <c r="M304" s="8">
        <f>VLOOKUP(H304,'export - manipulated'!L304:V4236,11,FALSE)</f>
        <v>1048312.88</v>
      </c>
      <c r="V304" s="158" t="str">
        <f t="shared" ref="V304:V307" si="50">CONCATENATE("5",RIGHT(F304,11))</f>
        <v>558005400001</v>
      </c>
    </row>
    <row r="305" spans="1:22" x14ac:dyDescent="0.3">
      <c r="A305" t="s">
        <v>620</v>
      </c>
      <c r="C305" t="str">
        <f t="shared" si="45"/>
        <v>REGULATED</v>
      </c>
      <c r="D305" s="159" t="str">
        <f t="shared" si="41"/>
        <v>45800</v>
      </c>
      <c r="E305" t="str">
        <f t="shared" si="42"/>
        <v>X5800</v>
      </c>
      <c r="F305" s="23">
        <v>458005400001</v>
      </c>
      <c r="G305">
        <v>1074</v>
      </c>
      <c r="H305" t="str">
        <f t="shared" si="43"/>
        <v>458005400001.1074</v>
      </c>
      <c r="I305">
        <v>197403</v>
      </c>
      <c r="J305" t="s">
        <v>6434</v>
      </c>
      <c r="K305" t="s">
        <v>606</v>
      </c>
      <c r="L305">
        <v>20310</v>
      </c>
      <c r="M305" s="8">
        <f>VLOOKUP(H305,'export - manipulated'!L305:V4237,11,FALSE)</f>
        <v>6.77</v>
      </c>
      <c r="V305" s="158" t="str">
        <f t="shared" si="50"/>
        <v>558005400001</v>
      </c>
    </row>
    <row r="306" spans="1:22" x14ac:dyDescent="0.3">
      <c r="A306" t="s">
        <v>620</v>
      </c>
      <c r="C306" t="str">
        <f t="shared" si="45"/>
        <v>REGULATED</v>
      </c>
      <c r="D306" s="159" t="str">
        <f t="shared" si="41"/>
        <v>45800</v>
      </c>
      <c r="E306" t="str">
        <f t="shared" si="42"/>
        <v>X5800</v>
      </c>
      <c r="F306" s="23">
        <v>458005400001</v>
      </c>
      <c r="G306">
        <v>1087</v>
      </c>
      <c r="H306" t="str">
        <f t="shared" si="43"/>
        <v>458005400001.1087</v>
      </c>
      <c r="I306">
        <v>198703</v>
      </c>
      <c r="J306" t="s">
        <v>6434</v>
      </c>
      <c r="K306" t="s">
        <v>606</v>
      </c>
      <c r="L306">
        <v>20310</v>
      </c>
      <c r="M306" s="8">
        <f>VLOOKUP(H306,'export - manipulated'!L306:V4238,11,FALSE)</f>
        <v>24480</v>
      </c>
      <c r="V306" s="158" t="str">
        <f t="shared" si="50"/>
        <v>558005400001</v>
      </c>
    </row>
    <row r="307" spans="1:22" x14ac:dyDescent="0.3">
      <c r="A307" t="s">
        <v>620</v>
      </c>
      <c r="C307" t="str">
        <f t="shared" si="45"/>
        <v>REGULATED</v>
      </c>
      <c r="D307" s="159" t="str">
        <f t="shared" si="41"/>
        <v>45800</v>
      </c>
      <c r="E307" t="str">
        <f t="shared" si="42"/>
        <v>X5800</v>
      </c>
      <c r="F307" s="23">
        <v>458005400001</v>
      </c>
      <c r="G307">
        <v>1092</v>
      </c>
      <c r="H307" t="str">
        <f t="shared" si="43"/>
        <v>458005400001.1092</v>
      </c>
      <c r="I307">
        <v>199203</v>
      </c>
      <c r="J307" t="s">
        <v>6434</v>
      </c>
      <c r="K307" t="s">
        <v>606</v>
      </c>
      <c r="L307">
        <v>20310</v>
      </c>
      <c r="M307" s="8">
        <f>VLOOKUP(H307,'export - manipulated'!L307:V4239,11,FALSE)</f>
        <v>159386</v>
      </c>
      <c r="V307" s="158" t="str">
        <f t="shared" si="50"/>
        <v>558005400001</v>
      </c>
    </row>
    <row r="308" spans="1:22" x14ac:dyDescent="0.3">
      <c r="A308" t="s">
        <v>620</v>
      </c>
      <c r="C308" t="str">
        <f t="shared" si="45"/>
        <v>UNREGULATED</v>
      </c>
      <c r="D308" s="159" t="str">
        <f t="shared" si="41"/>
        <v>55800</v>
      </c>
      <c r="E308" t="str">
        <f t="shared" si="42"/>
        <v>X5800</v>
      </c>
      <c r="F308" s="23">
        <v>558005400001</v>
      </c>
      <c r="G308">
        <v>1073</v>
      </c>
      <c r="H308" t="str">
        <f t="shared" si="43"/>
        <v>558005400001.1073</v>
      </c>
      <c r="I308">
        <v>197303</v>
      </c>
      <c r="J308" t="s">
        <v>6434</v>
      </c>
      <c r="K308" t="s">
        <v>606</v>
      </c>
      <c r="L308" t="s">
        <v>124</v>
      </c>
      <c r="N308">
        <f>VLOOKUP(H308,'export - manipulated'!L307:V4239,11,FALSE)</f>
        <v>633300.94999999995</v>
      </c>
    </row>
    <row r="309" spans="1:22" x14ac:dyDescent="0.3">
      <c r="A309" t="s">
        <v>620</v>
      </c>
      <c r="C309" t="str">
        <f t="shared" si="45"/>
        <v>UNREGULATED</v>
      </c>
      <c r="D309" s="159" t="str">
        <f t="shared" si="41"/>
        <v>55800</v>
      </c>
      <c r="E309" t="str">
        <f t="shared" si="42"/>
        <v>X5800</v>
      </c>
      <c r="F309" s="23">
        <v>558005400001</v>
      </c>
      <c r="G309">
        <v>1087</v>
      </c>
      <c r="H309" t="str">
        <f t="shared" si="43"/>
        <v>558005400001.1087</v>
      </c>
      <c r="I309">
        <v>198703</v>
      </c>
      <c r="J309" t="s">
        <v>6434</v>
      </c>
      <c r="K309" t="s">
        <v>606</v>
      </c>
      <c r="L309" t="s">
        <v>124</v>
      </c>
      <c r="N309">
        <f>VLOOKUP(H309,'export - manipulated'!L308:V4240,11,FALSE)</f>
        <v>14790</v>
      </c>
    </row>
    <row r="310" spans="1:22" x14ac:dyDescent="0.3">
      <c r="A310" t="s">
        <v>620</v>
      </c>
      <c r="C310" t="str">
        <f t="shared" si="45"/>
        <v>UNREGULATED</v>
      </c>
      <c r="D310" s="159" t="str">
        <f t="shared" si="41"/>
        <v>55800</v>
      </c>
      <c r="E310" t="str">
        <f t="shared" si="42"/>
        <v>X5800</v>
      </c>
      <c r="F310" s="23">
        <v>558005400001</v>
      </c>
      <c r="G310">
        <v>1092</v>
      </c>
      <c r="H310" t="str">
        <f t="shared" si="43"/>
        <v>558005400001.1092</v>
      </c>
      <c r="I310">
        <v>199203</v>
      </c>
      <c r="J310" t="s">
        <v>6434</v>
      </c>
      <c r="K310" t="s">
        <v>606</v>
      </c>
      <c r="L310" t="s">
        <v>124</v>
      </c>
      <c r="N310">
        <f>VLOOKUP(H310,'export - manipulated'!L309:V4241,11,FALSE)</f>
        <v>96293</v>
      </c>
    </row>
    <row r="311" spans="1:22" x14ac:dyDescent="0.3">
      <c r="A311" t="s">
        <v>630</v>
      </c>
      <c r="B311" t="s">
        <v>120</v>
      </c>
      <c r="C311" t="str">
        <f t="shared" si="45"/>
        <v>REGULATED</v>
      </c>
      <c r="D311" s="159" t="str">
        <f t="shared" si="41"/>
        <v>45600</v>
      </c>
      <c r="E311" t="str">
        <f t="shared" si="42"/>
        <v>X5600</v>
      </c>
      <c r="F311" s="23">
        <v>456005500004</v>
      </c>
      <c r="G311">
        <v>82</v>
      </c>
      <c r="H311" t="str">
        <f t="shared" si="43"/>
        <v>456005500004.82</v>
      </c>
      <c r="I311">
        <v>197509</v>
      </c>
      <c r="J311" t="s">
        <v>6434</v>
      </c>
      <c r="K311" t="s">
        <v>47</v>
      </c>
      <c r="L311">
        <v>20310</v>
      </c>
      <c r="M311" s="8">
        <f>VLOOKUP(H311,'export - manipulated'!L311:V4243,11,FALSE)</f>
        <v>259145.89</v>
      </c>
      <c r="V311" s="158" t="str">
        <f>CONCATENATE("5",RIGHT(F311,11))</f>
        <v>556005500004</v>
      </c>
    </row>
    <row r="312" spans="1:22" x14ac:dyDescent="0.3">
      <c r="A312" t="s">
        <v>630</v>
      </c>
      <c r="B312" t="s">
        <v>120</v>
      </c>
      <c r="C312" t="str">
        <f t="shared" si="45"/>
        <v>UNREGULATED</v>
      </c>
      <c r="D312" s="159" t="str">
        <f t="shared" si="41"/>
        <v>55600</v>
      </c>
      <c r="E312" t="str">
        <f t="shared" si="42"/>
        <v>X5600</v>
      </c>
      <c r="F312" s="23">
        <v>556005500004</v>
      </c>
      <c r="G312">
        <v>82</v>
      </c>
      <c r="H312" t="str">
        <f t="shared" si="43"/>
        <v>556005500004.82</v>
      </c>
      <c r="I312">
        <v>197509</v>
      </c>
      <c r="J312" t="s">
        <v>6434</v>
      </c>
      <c r="K312" t="s">
        <v>47</v>
      </c>
      <c r="L312" t="s">
        <v>124</v>
      </c>
      <c r="N312">
        <f>VLOOKUP(H312,'export - manipulated'!L311:V4243,11,FALSE)</f>
        <v>156564</v>
      </c>
    </row>
    <row r="313" spans="1:22" x14ac:dyDescent="0.3">
      <c r="A313" t="s">
        <v>633</v>
      </c>
      <c r="B313" t="s">
        <v>604</v>
      </c>
      <c r="C313" t="str">
        <f t="shared" si="45"/>
        <v>REGULATED</v>
      </c>
      <c r="D313" s="159" t="str">
        <f t="shared" si="41"/>
        <v>45600</v>
      </c>
      <c r="E313" t="str">
        <f t="shared" si="42"/>
        <v>X5600</v>
      </c>
      <c r="F313" s="23">
        <v>456005400003</v>
      </c>
      <c r="G313">
        <v>82</v>
      </c>
      <c r="H313" t="str">
        <f t="shared" si="43"/>
        <v>456005400003.82</v>
      </c>
      <c r="I313">
        <v>199009</v>
      </c>
      <c r="J313" t="s">
        <v>6434</v>
      </c>
      <c r="K313" t="s">
        <v>606</v>
      </c>
      <c r="L313">
        <v>20310</v>
      </c>
      <c r="M313" s="8">
        <f>VLOOKUP(H313,'export - manipulated'!L313:V4245,11,FALSE)</f>
        <v>384477.02</v>
      </c>
      <c r="V313" s="158" t="str">
        <f>CONCATENATE("5",RIGHT(F313,11))</f>
        <v>556005400003</v>
      </c>
    </row>
    <row r="314" spans="1:22" x14ac:dyDescent="0.3">
      <c r="A314" t="s">
        <v>633</v>
      </c>
      <c r="B314" t="s">
        <v>604</v>
      </c>
      <c r="C314" t="str">
        <f t="shared" si="45"/>
        <v>UNREGULATED</v>
      </c>
      <c r="D314" s="159" t="str">
        <f t="shared" si="41"/>
        <v>55600</v>
      </c>
      <c r="E314" t="str">
        <f t="shared" si="42"/>
        <v>X5600</v>
      </c>
      <c r="F314" s="23">
        <v>556005400003</v>
      </c>
      <c r="G314">
        <v>82</v>
      </c>
      <c r="H314" t="str">
        <f t="shared" si="43"/>
        <v>556005400003.82</v>
      </c>
      <c r="I314">
        <v>199009</v>
      </c>
      <c r="J314" t="s">
        <v>6434</v>
      </c>
      <c r="K314" t="s">
        <v>606</v>
      </c>
      <c r="L314" t="s">
        <v>124</v>
      </c>
      <c r="N314">
        <f>VLOOKUP(H314,'export - manipulated'!L313:V4245,11,FALSE)</f>
        <v>232282</v>
      </c>
    </row>
    <row r="315" spans="1:22" x14ac:dyDescent="0.3">
      <c r="A315" t="s">
        <v>636</v>
      </c>
      <c r="B315" t="s">
        <v>604</v>
      </c>
      <c r="C315" t="str">
        <f t="shared" si="45"/>
        <v>REGULATED</v>
      </c>
      <c r="D315" s="159" t="str">
        <f t="shared" si="41"/>
        <v>45200</v>
      </c>
      <c r="E315" t="str">
        <f t="shared" si="42"/>
        <v>X5200</v>
      </c>
      <c r="F315" s="23">
        <v>452005400097</v>
      </c>
      <c r="G315">
        <v>763</v>
      </c>
      <c r="H315" t="str">
        <f t="shared" si="43"/>
        <v>452005400097.763</v>
      </c>
      <c r="I315">
        <v>199103</v>
      </c>
      <c r="J315" t="s">
        <v>6434</v>
      </c>
      <c r="K315" t="s">
        <v>606</v>
      </c>
      <c r="L315">
        <v>20310</v>
      </c>
      <c r="M315" s="8">
        <f>VLOOKUP(H315,'export - manipulated'!L315:V4247,11,FALSE)</f>
        <v>209635.84</v>
      </c>
      <c r="V315" s="158" t="str">
        <f t="shared" ref="V315:V316" si="51">CONCATENATE("5",RIGHT(F315,11))</f>
        <v>552005400097</v>
      </c>
    </row>
    <row r="316" spans="1:22" x14ac:dyDescent="0.3">
      <c r="A316" t="s">
        <v>636</v>
      </c>
      <c r="B316" t="s">
        <v>604</v>
      </c>
      <c r="C316" t="str">
        <f t="shared" si="45"/>
        <v>REGULATED</v>
      </c>
      <c r="D316" s="159" t="str">
        <f t="shared" si="41"/>
        <v>45200</v>
      </c>
      <c r="E316" t="str">
        <f t="shared" si="42"/>
        <v>X5200</v>
      </c>
      <c r="F316" s="23">
        <v>452005400098</v>
      </c>
      <c r="G316">
        <v>763</v>
      </c>
      <c r="H316" t="str">
        <f t="shared" si="43"/>
        <v>452005400098.763</v>
      </c>
      <c r="I316">
        <v>199103</v>
      </c>
      <c r="J316" t="s">
        <v>6434</v>
      </c>
      <c r="K316" t="s">
        <v>606</v>
      </c>
      <c r="L316">
        <v>20310</v>
      </c>
      <c r="M316" s="8">
        <f>VLOOKUP(H316,'export - manipulated'!L316:V4248,11,FALSE)</f>
        <v>81577.72</v>
      </c>
      <c r="V316" s="158" t="str">
        <f t="shared" si="51"/>
        <v>552005400098</v>
      </c>
    </row>
    <row r="317" spans="1:22" x14ac:dyDescent="0.3">
      <c r="A317" t="s">
        <v>636</v>
      </c>
      <c r="B317" t="s">
        <v>604</v>
      </c>
      <c r="C317" t="str">
        <f t="shared" si="45"/>
        <v>UNREGULATED</v>
      </c>
      <c r="D317" s="159" t="str">
        <f t="shared" si="41"/>
        <v>55200</v>
      </c>
      <c r="E317" t="str">
        <f t="shared" si="42"/>
        <v>X5200</v>
      </c>
      <c r="F317" s="23">
        <v>552005400097</v>
      </c>
      <c r="G317">
        <v>763</v>
      </c>
      <c r="H317" t="str">
        <f t="shared" si="43"/>
        <v>552005400097.763</v>
      </c>
      <c r="I317">
        <v>199103</v>
      </c>
      <c r="J317" t="s">
        <v>6434</v>
      </c>
      <c r="K317" t="s">
        <v>606</v>
      </c>
      <c r="L317" t="s">
        <v>124</v>
      </c>
      <c r="N317">
        <f>VLOOKUP(H317,'export - manipulated'!L316:V4248,11,FALSE)</f>
        <v>126652</v>
      </c>
    </row>
    <row r="318" spans="1:22" x14ac:dyDescent="0.3">
      <c r="A318" t="s">
        <v>636</v>
      </c>
      <c r="B318" t="s">
        <v>604</v>
      </c>
      <c r="C318" t="str">
        <f t="shared" si="45"/>
        <v>UNREGULATED</v>
      </c>
      <c r="D318" s="159" t="str">
        <f t="shared" si="41"/>
        <v>55200</v>
      </c>
      <c r="E318" t="str">
        <f t="shared" si="42"/>
        <v>X5200</v>
      </c>
      <c r="F318" s="23">
        <v>552005400098</v>
      </c>
      <c r="G318">
        <v>763</v>
      </c>
      <c r="H318" t="str">
        <f t="shared" si="43"/>
        <v>552005400098.763</v>
      </c>
      <c r="I318">
        <v>199103</v>
      </c>
      <c r="J318" t="s">
        <v>6434</v>
      </c>
      <c r="K318" t="s">
        <v>606</v>
      </c>
      <c r="L318" t="s">
        <v>124</v>
      </c>
      <c r="N318">
        <f>VLOOKUP(H318,'export - manipulated'!L317:V4249,11,FALSE)</f>
        <v>49286</v>
      </c>
    </row>
    <row r="319" spans="1:22" x14ac:dyDescent="0.3">
      <c r="A319" t="s">
        <v>642</v>
      </c>
      <c r="B319" t="s">
        <v>604</v>
      </c>
      <c r="C319" t="str">
        <f t="shared" si="45"/>
        <v>REGULATED</v>
      </c>
      <c r="D319" s="159" t="str">
        <f t="shared" si="41"/>
        <v>45200</v>
      </c>
      <c r="E319" t="str">
        <f t="shared" si="42"/>
        <v>X5200</v>
      </c>
      <c r="F319" s="23">
        <v>452005400097</v>
      </c>
      <c r="G319">
        <v>752</v>
      </c>
      <c r="H319" t="str">
        <f t="shared" si="43"/>
        <v>452005400097.752</v>
      </c>
      <c r="I319">
        <v>199103</v>
      </c>
      <c r="J319" t="s">
        <v>6434</v>
      </c>
      <c r="K319" t="s">
        <v>606</v>
      </c>
      <c r="L319">
        <v>20310</v>
      </c>
      <c r="M319" s="8">
        <f>VLOOKUP(H319,'export - manipulated'!L319:V4251,11,FALSE)</f>
        <v>309382.59000000003</v>
      </c>
      <c r="V319" s="158" t="str">
        <f>CONCATENATE("5",RIGHT(F319,11))</f>
        <v>552005400097</v>
      </c>
    </row>
    <row r="320" spans="1:22" x14ac:dyDescent="0.3">
      <c r="A320" t="s">
        <v>642</v>
      </c>
      <c r="B320" t="s">
        <v>604</v>
      </c>
      <c r="C320" t="str">
        <f t="shared" si="45"/>
        <v>UNREGULATED</v>
      </c>
      <c r="D320" s="159" t="str">
        <f t="shared" si="41"/>
        <v>55200</v>
      </c>
      <c r="E320" t="str">
        <f t="shared" si="42"/>
        <v>X5200</v>
      </c>
      <c r="F320" s="23">
        <v>552005400097</v>
      </c>
      <c r="G320">
        <v>752</v>
      </c>
      <c r="H320" t="str">
        <f t="shared" si="43"/>
        <v>552005400097.752</v>
      </c>
      <c r="I320">
        <v>199103</v>
      </c>
      <c r="J320" t="s">
        <v>6434</v>
      </c>
      <c r="K320" t="s">
        <v>606</v>
      </c>
      <c r="L320" t="s">
        <v>124</v>
      </c>
      <c r="N320">
        <f>VLOOKUP(H320,'export - manipulated'!L319:V4251,11,FALSE)</f>
        <v>186914</v>
      </c>
    </row>
    <row r="321" spans="1:22" x14ac:dyDescent="0.3">
      <c r="A321" t="s">
        <v>645</v>
      </c>
      <c r="B321" t="s">
        <v>604</v>
      </c>
      <c r="C321" t="str">
        <f t="shared" si="45"/>
        <v>UNREGULATED</v>
      </c>
      <c r="D321" s="159" t="str">
        <f t="shared" si="41"/>
        <v>55600</v>
      </c>
      <c r="E321" t="str">
        <f t="shared" si="42"/>
        <v>X5600</v>
      </c>
      <c r="F321" s="23">
        <v>556005400081</v>
      </c>
      <c r="G321">
        <v>169</v>
      </c>
      <c r="H321" t="str">
        <f t="shared" si="43"/>
        <v>556005400081.169</v>
      </c>
      <c r="I321">
        <v>200901</v>
      </c>
      <c r="J321" t="s">
        <v>6434</v>
      </c>
      <c r="K321" t="s">
        <v>606</v>
      </c>
      <c r="L321" t="s">
        <v>124</v>
      </c>
      <c r="N321">
        <f>VLOOKUP(H321,'export - manipulated'!L320:V4252,11,FALSE)</f>
        <v>8937.82</v>
      </c>
    </row>
    <row r="322" spans="1:22" x14ac:dyDescent="0.3">
      <c r="A322" t="s">
        <v>647</v>
      </c>
      <c r="B322" t="s">
        <v>604</v>
      </c>
      <c r="C322" t="str">
        <f t="shared" si="45"/>
        <v>REGULATED</v>
      </c>
      <c r="D322" s="159" t="str">
        <f t="shared" si="41"/>
        <v>45600</v>
      </c>
      <c r="E322" t="str">
        <f t="shared" si="42"/>
        <v>X5600</v>
      </c>
      <c r="F322" s="23">
        <v>456005400081</v>
      </c>
      <c r="G322">
        <v>169</v>
      </c>
      <c r="H322" t="str">
        <f t="shared" si="43"/>
        <v>456005400081.169</v>
      </c>
      <c r="I322">
        <v>200901</v>
      </c>
      <c r="J322" t="s">
        <v>6434</v>
      </c>
      <c r="K322" t="s">
        <v>606</v>
      </c>
      <c r="L322">
        <v>20310</v>
      </c>
      <c r="M322" s="8">
        <f>VLOOKUP(H322,'export - manipulated'!L322:V4254,11,FALSE)</f>
        <v>16790.12</v>
      </c>
      <c r="V322" s="158" t="str">
        <f t="shared" ref="V322:V323" si="52">CONCATENATE("5",RIGHT(F322,11))</f>
        <v>556005400081</v>
      </c>
    </row>
    <row r="323" spans="1:22" x14ac:dyDescent="0.3">
      <c r="A323" t="s">
        <v>649</v>
      </c>
      <c r="B323" t="s">
        <v>604</v>
      </c>
      <c r="C323" t="str">
        <f t="shared" si="45"/>
        <v>REGULATED</v>
      </c>
      <c r="D323" s="159" t="str">
        <f t="shared" ref="D323:D386" si="53">LEFT(F323,5)</f>
        <v>45600</v>
      </c>
      <c r="E323" t="str">
        <f t="shared" ref="E323:E386" si="54">CONCATENATE("X",(RIGHT(D323,4)))</f>
        <v>X5600</v>
      </c>
      <c r="F323" s="23">
        <v>456005400003</v>
      </c>
      <c r="G323">
        <v>190</v>
      </c>
      <c r="H323" t="str">
        <f t="shared" ref="H323:H386" si="55">CONCATENATE(F323,".",G323)</f>
        <v>456005400003.190</v>
      </c>
      <c r="I323">
        <v>199009</v>
      </c>
      <c r="J323" t="s">
        <v>6434</v>
      </c>
      <c r="K323" t="s">
        <v>606</v>
      </c>
      <c r="L323">
        <v>20310</v>
      </c>
      <c r="M323" s="8">
        <f>VLOOKUP(H323,'export - manipulated'!L323:V4255,11,FALSE)</f>
        <v>826178.83</v>
      </c>
      <c r="V323" s="158" t="str">
        <f t="shared" si="52"/>
        <v>556005400003</v>
      </c>
    </row>
    <row r="324" spans="1:22" x14ac:dyDescent="0.3">
      <c r="A324" t="s">
        <v>649</v>
      </c>
      <c r="B324" t="s">
        <v>604</v>
      </c>
      <c r="C324" t="str">
        <f t="shared" si="45"/>
        <v>UNREGULATED</v>
      </c>
      <c r="D324" s="159" t="str">
        <f t="shared" si="53"/>
        <v>55600</v>
      </c>
      <c r="E324" t="str">
        <f t="shared" si="54"/>
        <v>X5600</v>
      </c>
      <c r="F324" s="23">
        <v>556005400003</v>
      </c>
      <c r="G324">
        <v>190</v>
      </c>
      <c r="H324" t="str">
        <f t="shared" si="55"/>
        <v>556005400003.190</v>
      </c>
      <c r="I324">
        <v>199009</v>
      </c>
      <c r="J324" t="s">
        <v>6434</v>
      </c>
      <c r="K324" t="s">
        <v>606</v>
      </c>
      <c r="L324" t="s">
        <v>124</v>
      </c>
      <c r="N324">
        <f>VLOOKUP(H324,'export - manipulated'!L323:V4255,11,FALSE)</f>
        <v>499138</v>
      </c>
    </row>
    <row r="325" spans="1:22" x14ac:dyDescent="0.3">
      <c r="A325" t="s">
        <v>652</v>
      </c>
      <c r="B325" t="s">
        <v>604</v>
      </c>
      <c r="C325" t="str">
        <f t="shared" si="45"/>
        <v>REGULATED</v>
      </c>
      <c r="D325" s="159" t="str">
        <f t="shared" si="53"/>
        <v>45600</v>
      </c>
      <c r="E325" t="str">
        <f t="shared" si="54"/>
        <v>X5600</v>
      </c>
      <c r="F325" s="23">
        <v>456005400003</v>
      </c>
      <c r="G325">
        <v>240</v>
      </c>
      <c r="H325" t="str">
        <f t="shared" si="55"/>
        <v>456005400003.240</v>
      </c>
      <c r="I325">
        <v>199009</v>
      </c>
      <c r="J325" t="s">
        <v>6434</v>
      </c>
      <c r="K325" t="s">
        <v>606</v>
      </c>
      <c r="L325">
        <v>20310</v>
      </c>
      <c r="M325" s="8">
        <f>VLOOKUP(H325,'export - manipulated'!L325:V4257,11,FALSE)</f>
        <v>171902.69</v>
      </c>
      <c r="V325" s="158" t="str">
        <f>CONCATENATE("5",RIGHT(F325,11))</f>
        <v>556005400003</v>
      </c>
    </row>
    <row r="326" spans="1:22" x14ac:dyDescent="0.3">
      <c r="A326" t="s">
        <v>652</v>
      </c>
      <c r="B326" t="s">
        <v>604</v>
      </c>
      <c r="C326" t="str">
        <f t="shared" ref="C326:C389" si="56">IF(OR(D326="45000",D326="45100",D326="45200",D326="45290",D326="45300",D326="45500",D326="45600",D326="45700",D326="45790",D326="45800"),"REGULATED","UNREGULATED")</f>
        <v>UNREGULATED</v>
      </c>
      <c r="D326" s="159" t="str">
        <f t="shared" si="53"/>
        <v>55600</v>
      </c>
      <c r="E326" t="str">
        <f t="shared" si="54"/>
        <v>X5600</v>
      </c>
      <c r="F326" s="23">
        <v>556005400003</v>
      </c>
      <c r="G326">
        <v>240</v>
      </c>
      <c r="H326" t="str">
        <f t="shared" si="55"/>
        <v>556005400003.240</v>
      </c>
      <c r="I326">
        <v>199009</v>
      </c>
      <c r="J326" t="s">
        <v>6434</v>
      </c>
      <c r="K326" t="s">
        <v>606</v>
      </c>
      <c r="L326" t="s">
        <v>124</v>
      </c>
      <c r="N326">
        <f>VLOOKUP(H326,'export - manipulated'!L325:V4257,11,FALSE)</f>
        <v>103856</v>
      </c>
    </row>
    <row r="327" spans="1:22" x14ac:dyDescent="0.3">
      <c r="A327" t="s">
        <v>655</v>
      </c>
      <c r="B327" t="s">
        <v>604</v>
      </c>
      <c r="C327" t="str">
        <f t="shared" si="56"/>
        <v>REGULATED</v>
      </c>
      <c r="D327" s="159" t="str">
        <f t="shared" si="53"/>
        <v>45500</v>
      </c>
      <c r="E327" t="str">
        <f t="shared" si="54"/>
        <v>X5500</v>
      </c>
      <c r="F327" s="23">
        <v>455005410096</v>
      </c>
      <c r="G327">
        <v>1084</v>
      </c>
      <c r="H327" t="str">
        <f t="shared" si="55"/>
        <v>455005410096.1084</v>
      </c>
      <c r="I327">
        <v>198309</v>
      </c>
      <c r="J327" t="s">
        <v>6434</v>
      </c>
      <c r="K327" t="s">
        <v>606</v>
      </c>
      <c r="L327">
        <v>20310</v>
      </c>
      <c r="M327" s="8">
        <f>VLOOKUP(H327,'export - manipulated'!L327:V4259,11,FALSE)</f>
        <v>345137.29</v>
      </c>
      <c r="V327" s="158" t="str">
        <f>CONCATENATE("5",RIGHT(F327,11))</f>
        <v>555005410096</v>
      </c>
    </row>
    <row r="328" spans="1:22" x14ac:dyDescent="0.3">
      <c r="A328" t="s">
        <v>655</v>
      </c>
      <c r="B328" t="s">
        <v>604</v>
      </c>
      <c r="C328" t="str">
        <f t="shared" si="56"/>
        <v>UNREGULATED</v>
      </c>
      <c r="D328" s="159" t="str">
        <f t="shared" si="53"/>
        <v>55500</v>
      </c>
      <c r="E328" t="str">
        <f t="shared" si="54"/>
        <v>X5500</v>
      </c>
      <c r="F328" s="23">
        <v>555005410096</v>
      </c>
      <c r="G328">
        <v>1084</v>
      </c>
      <c r="H328" t="str">
        <f t="shared" si="55"/>
        <v>555005410096.1084</v>
      </c>
      <c r="I328">
        <v>198309</v>
      </c>
      <c r="J328" t="s">
        <v>6434</v>
      </c>
      <c r="K328" t="s">
        <v>606</v>
      </c>
      <c r="L328" t="s">
        <v>124</v>
      </c>
      <c r="N328">
        <f>VLOOKUP(H328,'export - manipulated'!L327:V4259,11,FALSE)</f>
        <v>208515</v>
      </c>
    </row>
    <row r="329" spans="1:22" x14ac:dyDescent="0.3">
      <c r="A329" t="s">
        <v>658</v>
      </c>
      <c r="B329" t="s">
        <v>604</v>
      </c>
      <c r="C329" t="str">
        <f t="shared" si="56"/>
        <v>REGULATED</v>
      </c>
      <c r="D329" s="159" t="str">
        <f t="shared" si="53"/>
        <v>45500</v>
      </c>
      <c r="E329" t="str">
        <f t="shared" si="54"/>
        <v>X5500</v>
      </c>
      <c r="F329" s="23">
        <v>455005410096</v>
      </c>
      <c r="G329">
        <v>1093</v>
      </c>
      <c r="H329" t="str">
        <f t="shared" si="55"/>
        <v>455005410096.1093</v>
      </c>
      <c r="I329">
        <v>199209</v>
      </c>
      <c r="J329" t="s">
        <v>6434</v>
      </c>
      <c r="K329" t="s">
        <v>606</v>
      </c>
      <c r="L329">
        <v>20310</v>
      </c>
      <c r="M329" s="8">
        <f>VLOOKUP(H329,'export - manipulated'!L329:V4261,11,FALSE)</f>
        <v>517828.36</v>
      </c>
      <c r="V329" s="158" t="str">
        <f>CONCATENATE("5",RIGHT(F329,11))</f>
        <v>555005410096</v>
      </c>
    </row>
    <row r="330" spans="1:22" x14ac:dyDescent="0.3">
      <c r="A330" t="s">
        <v>658</v>
      </c>
      <c r="B330" t="s">
        <v>604</v>
      </c>
      <c r="C330" t="str">
        <f t="shared" si="56"/>
        <v>UNREGULATED</v>
      </c>
      <c r="D330" s="159" t="str">
        <f t="shared" si="53"/>
        <v>55500</v>
      </c>
      <c r="E330" t="str">
        <f t="shared" si="54"/>
        <v>X5500</v>
      </c>
      <c r="F330" s="23">
        <v>555005410096</v>
      </c>
      <c r="G330">
        <v>1093</v>
      </c>
      <c r="H330" t="str">
        <f t="shared" si="55"/>
        <v>555005410096.1093</v>
      </c>
      <c r="I330">
        <v>199209</v>
      </c>
      <c r="J330" t="s">
        <v>6434</v>
      </c>
      <c r="K330" t="s">
        <v>606</v>
      </c>
      <c r="L330" t="s">
        <v>124</v>
      </c>
      <c r="N330">
        <f>VLOOKUP(H330,'export - manipulated'!L329:V4261,11,FALSE)</f>
        <v>312847</v>
      </c>
    </row>
    <row r="331" spans="1:22" x14ac:dyDescent="0.3">
      <c r="A331" t="s">
        <v>661</v>
      </c>
      <c r="B331" t="s">
        <v>604</v>
      </c>
      <c r="C331" t="str">
        <f t="shared" si="56"/>
        <v>REGULATED</v>
      </c>
      <c r="D331" s="159" t="str">
        <f t="shared" si="53"/>
        <v>45700</v>
      </c>
      <c r="E331" t="str">
        <f t="shared" si="54"/>
        <v>X5700</v>
      </c>
      <c r="F331" s="23">
        <v>457005400069</v>
      </c>
      <c r="G331">
        <v>780</v>
      </c>
      <c r="H331" t="str">
        <f t="shared" si="55"/>
        <v>457005400069.780</v>
      </c>
      <c r="I331">
        <v>201009</v>
      </c>
      <c r="J331" t="s">
        <v>6434</v>
      </c>
      <c r="K331" t="s">
        <v>606</v>
      </c>
      <c r="L331">
        <v>20310</v>
      </c>
      <c r="M331" s="8">
        <f>VLOOKUP(H331,'export - manipulated'!L331:V4263,11,FALSE)</f>
        <v>23875.68</v>
      </c>
      <c r="V331" s="158" t="str">
        <f>CONCATENATE("5",RIGHT(F331,11))</f>
        <v>557005400069</v>
      </c>
    </row>
    <row r="332" spans="1:22" x14ac:dyDescent="0.3">
      <c r="A332" t="s">
        <v>661</v>
      </c>
      <c r="B332" t="s">
        <v>604</v>
      </c>
      <c r="C332" t="str">
        <f t="shared" si="56"/>
        <v>UNREGULATED</v>
      </c>
      <c r="D332" s="159" t="str">
        <f t="shared" si="53"/>
        <v>55700</v>
      </c>
      <c r="E332" t="str">
        <f t="shared" si="54"/>
        <v>X5700</v>
      </c>
      <c r="F332" s="23">
        <v>557005400069</v>
      </c>
      <c r="G332">
        <v>780</v>
      </c>
      <c r="H332" t="str">
        <f t="shared" si="55"/>
        <v>557005400069.780</v>
      </c>
      <c r="I332">
        <v>201009</v>
      </c>
      <c r="J332" t="s">
        <v>6434</v>
      </c>
      <c r="K332" t="s">
        <v>606</v>
      </c>
      <c r="L332" t="s">
        <v>124</v>
      </c>
      <c r="N332">
        <f>VLOOKUP(H332,'export - manipulated'!L331:V4263,11,FALSE)</f>
        <v>14423.46</v>
      </c>
    </row>
    <row r="333" spans="1:22" x14ac:dyDescent="0.3">
      <c r="A333" t="s">
        <v>664</v>
      </c>
      <c r="B333" t="s">
        <v>604</v>
      </c>
      <c r="C333" t="str">
        <f t="shared" si="56"/>
        <v>REGULATED</v>
      </c>
      <c r="D333" s="159" t="str">
        <f t="shared" si="53"/>
        <v>45500</v>
      </c>
      <c r="E333" t="str">
        <f t="shared" si="54"/>
        <v>X5500</v>
      </c>
      <c r="F333" s="23" t="s">
        <v>665</v>
      </c>
      <c r="G333">
        <v>1999</v>
      </c>
      <c r="H333" t="str">
        <f t="shared" si="55"/>
        <v>45500543096A.1999</v>
      </c>
      <c r="I333">
        <v>199910</v>
      </c>
      <c r="J333" t="s">
        <v>6434</v>
      </c>
      <c r="K333" t="s">
        <v>606</v>
      </c>
      <c r="L333">
        <v>20310</v>
      </c>
      <c r="M333" s="8">
        <f>VLOOKUP(H333,'export - manipulated'!L333:V4265,11,FALSE)</f>
        <v>108.87</v>
      </c>
      <c r="V333" s="158" t="str">
        <f t="shared" ref="V333:V335" si="57">CONCATENATE("5",RIGHT(F333,11))</f>
        <v>55500543096A</v>
      </c>
    </row>
    <row r="334" spans="1:22" x14ac:dyDescent="0.3">
      <c r="A334" t="s">
        <v>667</v>
      </c>
      <c r="B334" t="s">
        <v>604</v>
      </c>
      <c r="C334" t="str">
        <f t="shared" si="56"/>
        <v>REGULATED</v>
      </c>
      <c r="D334" s="159" t="str">
        <f t="shared" si="53"/>
        <v>45500</v>
      </c>
      <c r="E334" t="str">
        <f t="shared" si="54"/>
        <v>X5500</v>
      </c>
      <c r="F334" s="23" t="s">
        <v>668</v>
      </c>
      <c r="G334">
        <v>1999</v>
      </c>
      <c r="H334" t="str">
        <f t="shared" si="55"/>
        <v>45500543096B.1999</v>
      </c>
      <c r="I334">
        <v>199910</v>
      </c>
      <c r="J334" t="s">
        <v>6434</v>
      </c>
      <c r="K334" t="s">
        <v>606</v>
      </c>
      <c r="L334">
        <v>20310</v>
      </c>
      <c r="M334" s="8">
        <f>VLOOKUP(H334,'export - manipulated'!L334:V4266,11,FALSE)</f>
        <v>108.83</v>
      </c>
      <c r="V334" s="158" t="str">
        <f t="shared" si="57"/>
        <v>55500543096B</v>
      </c>
    </row>
    <row r="335" spans="1:22" x14ac:dyDescent="0.3">
      <c r="A335" t="s">
        <v>670</v>
      </c>
      <c r="B335" t="s">
        <v>604</v>
      </c>
      <c r="C335" t="str">
        <f t="shared" si="56"/>
        <v>REGULATED</v>
      </c>
      <c r="D335" s="159" t="str">
        <f t="shared" si="53"/>
        <v>45600</v>
      </c>
      <c r="E335" t="str">
        <f t="shared" si="54"/>
        <v>X5600</v>
      </c>
      <c r="F335" s="23">
        <v>456005400081</v>
      </c>
      <c r="G335">
        <v>615</v>
      </c>
      <c r="H335" t="str">
        <f t="shared" si="55"/>
        <v>456005400081.615</v>
      </c>
      <c r="I335">
        <v>200912</v>
      </c>
      <c r="J335" t="s">
        <v>6434</v>
      </c>
      <c r="K335" t="s">
        <v>606</v>
      </c>
      <c r="L335">
        <v>20310</v>
      </c>
      <c r="M335" s="8">
        <f>VLOOKUP(H335,'export - manipulated'!L335:V4267,11,FALSE)</f>
        <v>973.03</v>
      </c>
      <c r="V335" s="158" t="str">
        <f t="shared" si="57"/>
        <v>556005400081</v>
      </c>
    </row>
    <row r="336" spans="1:22" x14ac:dyDescent="0.3">
      <c r="A336" t="s">
        <v>670</v>
      </c>
      <c r="B336" t="s">
        <v>604</v>
      </c>
      <c r="C336" t="str">
        <f t="shared" si="56"/>
        <v>UNREGULATED</v>
      </c>
      <c r="D336" s="159" t="str">
        <f t="shared" si="53"/>
        <v>55600</v>
      </c>
      <c r="E336" t="str">
        <f t="shared" si="54"/>
        <v>X5600</v>
      </c>
      <c r="F336" s="23">
        <v>556005400081</v>
      </c>
      <c r="G336">
        <v>615</v>
      </c>
      <c r="H336" t="str">
        <f t="shared" si="55"/>
        <v>556005400081.615</v>
      </c>
      <c r="I336">
        <v>200912</v>
      </c>
      <c r="J336" t="s">
        <v>6434</v>
      </c>
      <c r="K336" t="s">
        <v>606</v>
      </c>
      <c r="L336" t="s">
        <v>124</v>
      </c>
      <c r="N336">
        <f>VLOOKUP(H336,'export - manipulated'!L335:V4267,11,FALSE)</f>
        <v>505.37</v>
      </c>
    </row>
    <row r="337" spans="1:22" x14ac:dyDescent="0.3">
      <c r="A337" t="s">
        <v>673</v>
      </c>
      <c r="B337" t="s">
        <v>604</v>
      </c>
      <c r="C337" t="str">
        <f t="shared" si="56"/>
        <v>UNREGULATED</v>
      </c>
      <c r="D337" s="159" t="str">
        <f t="shared" si="53"/>
        <v>55600</v>
      </c>
      <c r="E337" t="str">
        <f t="shared" si="54"/>
        <v>X5600</v>
      </c>
      <c r="F337" s="23">
        <v>556005400081</v>
      </c>
      <c r="G337">
        <v>188</v>
      </c>
      <c r="H337" t="str">
        <f t="shared" si="55"/>
        <v>556005400081.188</v>
      </c>
      <c r="I337">
        <v>200901</v>
      </c>
      <c r="J337" t="s">
        <v>6434</v>
      </c>
      <c r="K337" t="s">
        <v>606</v>
      </c>
      <c r="L337" t="s">
        <v>124</v>
      </c>
      <c r="N337">
        <f>VLOOKUP(H337,'export - manipulated'!L336:V4268,11,FALSE)</f>
        <v>59534.8</v>
      </c>
    </row>
    <row r="338" spans="1:22" x14ac:dyDescent="0.3">
      <c r="A338" t="s">
        <v>675</v>
      </c>
      <c r="B338" t="s">
        <v>604</v>
      </c>
      <c r="C338" t="str">
        <f t="shared" si="56"/>
        <v>REGULATED</v>
      </c>
      <c r="D338" s="159" t="str">
        <f t="shared" si="53"/>
        <v>45600</v>
      </c>
      <c r="E338" t="str">
        <f t="shared" si="54"/>
        <v>X5600</v>
      </c>
      <c r="F338" s="23">
        <v>456005400081</v>
      </c>
      <c r="G338">
        <v>188</v>
      </c>
      <c r="H338" t="str">
        <f t="shared" si="55"/>
        <v>456005400081.188</v>
      </c>
      <c r="I338">
        <v>200901</v>
      </c>
      <c r="J338" t="s">
        <v>6434</v>
      </c>
      <c r="K338" t="s">
        <v>606</v>
      </c>
      <c r="L338">
        <v>20310</v>
      </c>
      <c r="M338" s="8">
        <f>VLOOKUP(H338,'export - manipulated'!L338:V4270,11,FALSE)</f>
        <v>120981.57</v>
      </c>
      <c r="V338" s="158" t="str">
        <f t="shared" ref="V338:V339" si="58">CONCATENATE("5",RIGHT(F338,11))</f>
        <v>556005400081</v>
      </c>
    </row>
    <row r="339" spans="1:22" x14ac:dyDescent="0.3">
      <c r="A339" t="s">
        <v>677</v>
      </c>
      <c r="B339" t="s">
        <v>604</v>
      </c>
      <c r="C339" t="str">
        <f t="shared" si="56"/>
        <v>REGULATED</v>
      </c>
      <c r="D339" s="159" t="str">
        <f t="shared" si="53"/>
        <v>45500</v>
      </c>
      <c r="E339" t="str">
        <f t="shared" si="54"/>
        <v>X5500</v>
      </c>
      <c r="F339" s="23">
        <v>455005430100</v>
      </c>
      <c r="G339">
        <v>1996</v>
      </c>
      <c r="H339" t="str">
        <f t="shared" si="55"/>
        <v>455005430100.1996</v>
      </c>
      <c r="I339">
        <v>199612</v>
      </c>
      <c r="J339" t="s">
        <v>6434</v>
      </c>
      <c r="K339" t="s">
        <v>606</v>
      </c>
      <c r="L339">
        <v>20310</v>
      </c>
      <c r="M339" s="8">
        <f>VLOOKUP(H339,'export - manipulated'!L339:V4271,11,FALSE)</f>
        <v>3248.58</v>
      </c>
      <c r="V339" s="158" t="str">
        <f t="shared" si="58"/>
        <v>555005430100</v>
      </c>
    </row>
    <row r="340" spans="1:22" x14ac:dyDescent="0.3">
      <c r="A340" t="s">
        <v>677</v>
      </c>
      <c r="B340" t="s">
        <v>604</v>
      </c>
      <c r="C340" t="str">
        <f t="shared" si="56"/>
        <v>UNREGULATED</v>
      </c>
      <c r="D340" s="159" t="str">
        <f t="shared" si="53"/>
        <v>55500</v>
      </c>
      <c r="E340" t="str">
        <f t="shared" si="54"/>
        <v>X5500</v>
      </c>
      <c r="F340" s="23">
        <v>555005430100</v>
      </c>
      <c r="G340">
        <v>1996</v>
      </c>
      <c r="H340" t="str">
        <f t="shared" si="55"/>
        <v>555005430100.1996</v>
      </c>
      <c r="I340">
        <v>199612</v>
      </c>
      <c r="J340" t="s">
        <v>6434</v>
      </c>
      <c r="K340" t="s">
        <v>606</v>
      </c>
      <c r="L340" t="s">
        <v>124</v>
      </c>
      <c r="N340">
        <f>VLOOKUP(H340,'export - manipulated'!L339:V4271,11,FALSE)</f>
        <v>1963</v>
      </c>
    </row>
    <row r="341" spans="1:22" x14ac:dyDescent="0.3">
      <c r="A341" t="s">
        <v>680</v>
      </c>
      <c r="B341" t="s">
        <v>604</v>
      </c>
      <c r="C341" t="str">
        <f t="shared" si="56"/>
        <v>REGULATED</v>
      </c>
      <c r="D341" s="159" t="str">
        <f t="shared" si="53"/>
        <v>45600</v>
      </c>
      <c r="E341" t="str">
        <f t="shared" si="54"/>
        <v>X5600</v>
      </c>
      <c r="F341" s="23">
        <v>456005400003</v>
      </c>
      <c r="G341">
        <v>720</v>
      </c>
      <c r="H341" t="str">
        <f t="shared" si="55"/>
        <v>456005400003.720</v>
      </c>
      <c r="I341">
        <v>199009</v>
      </c>
      <c r="J341" t="s">
        <v>6434</v>
      </c>
      <c r="K341" t="s">
        <v>606</v>
      </c>
      <c r="L341">
        <v>20310</v>
      </c>
      <c r="M341" s="8">
        <f>VLOOKUP(H341,'export - manipulated'!L341:V4273,11,FALSE)</f>
        <v>42719.78</v>
      </c>
      <c r="V341" s="158" t="str">
        <f>CONCATENATE("5",RIGHT(F341,11))</f>
        <v>556005400003</v>
      </c>
    </row>
    <row r="342" spans="1:22" x14ac:dyDescent="0.3">
      <c r="A342" t="s">
        <v>680</v>
      </c>
      <c r="B342" t="s">
        <v>604</v>
      </c>
      <c r="C342" t="str">
        <f t="shared" si="56"/>
        <v>UNREGULATED</v>
      </c>
      <c r="D342" s="159" t="str">
        <f t="shared" si="53"/>
        <v>55600</v>
      </c>
      <c r="E342" t="str">
        <f t="shared" si="54"/>
        <v>X5600</v>
      </c>
      <c r="F342" s="23">
        <v>556005400003</v>
      </c>
      <c r="G342">
        <v>720</v>
      </c>
      <c r="H342" t="str">
        <f t="shared" si="55"/>
        <v>556005400003.720</v>
      </c>
      <c r="I342">
        <v>199009</v>
      </c>
      <c r="J342" t="s">
        <v>6434</v>
      </c>
      <c r="K342" t="s">
        <v>606</v>
      </c>
      <c r="L342" t="s">
        <v>124</v>
      </c>
      <c r="N342">
        <f>VLOOKUP(H342,'export - manipulated'!L341:V4273,11,FALSE)</f>
        <v>25809</v>
      </c>
    </row>
    <row r="343" spans="1:22" x14ac:dyDescent="0.3">
      <c r="A343" t="s">
        <v>683</v>
      </c>
      <c r="B343" t="s">
        <v>604</v>
      </c>
      <c r="C343" t="str">
        <f t="shared" si="56"/>
        <v>REGULATED</v>
      </c>
      <c r="D343" s="159" t="str">
        <f t="shared" si="53"/>
        <v>45600</v>
      </c>
      <c r="E343" t="str">
        <f t="shared" si="54"/>
        <v>X5600</v>
      </c>
      <c r="F343" s="23">
        <v>456005400152</v>
      </c>
      <c r="G343">
        <v>188</v>
      </c>
      <c r="H343" t="str">
        <f t="shared" si="55"/>
        <v>456005400152.188</v>
      </c>
      <c r="I343">
        <v>201412</v>
      </c>
      <c r="J343" t="s">
        <v>6434</v>
      </c>
      <c r="K343" t="s">
        <v>606</v>
      </c>
      <c r="L343">
        <v>20310</v>
      </c>
      <c r="M343" s="8">
        <f>VLOOKUP(H343,'export - manipulated'!L343:V4275,11,FALSE)</f>
        <v>162915.91</v>
      </c>
      <c r="V343" s="158" t="str">
        <f>CONCATENATE("5",RIGHT(F343,11))</f>
        <v>556005400152</v>
      </c>
    </row>
    <row r="344" spans="1:22" x14ac:dyDescent="0.3">
      <c r="A344" t="s">
        <v>683</v>
      </c>
      <c r="B344" t="s">
        <v>604</v>
      </c>
      <c r="C344" t="str">
        <f t="shared" si="56"/>
        <v>UNREGULATED</v>
      </c>
      <c r="D344" s="159" t="str">
        <f t="shared" si="53"/>
        <v>55600</v>
      </c>
      <c r="E344" t="str">
        <f t="shared" si="54"/>
        <v>X5600</v>
      </c>
      <c r="F344" s="23">
        <v>556005400152</v>
      </c>
      <c r="G344">
        <v>188</v>
      </c>
      <c r="H344" t="str">
        <f t="shared" si="55"/>
        <v>556005400152.188</v>
      </c>
      <c r="I344">
        <v>201412</v>
      </c>
      <c r="J344" t="s">
        <v>6434</v>
      </c>
      <c r="K344" t="s">
        <v>606</v>
      </c>
      <c r="L344" t="s">
        <v>124</v>
      </c>
      <c r="N344">
        <f>VLOOKUP(H344,'export - manipulated'!L343:V4275,11,FALSE)</f>
        <v>98326.3</v>
      </c>
    </row>
    <row r="345" spans="1:22" x14ac:dyDescent="0.3">
      <c r="A345" t="s">
        <v>687</v>
      </c>
      <c r="B345" t="s">
        <v>604</v>
      </c>
      <c r="C345" t="str">
        <f t="shared" si="56"/>
        <v>REGULATED</v>
      </c>
      <c r="D345" s="159" t="str">
        <f t="shared" si="53"/>
        <v>45500</v>
      </c>
      <c r="E345" t="str">
        <f t="shared" si="54"/>
        <v>X5500</v>
      </c>
      <c r="F345" s="23">
        <v>455005401000</v>
      </c>
      <c r="G345">
        <v>1073</v>
      </c>
      <c r="H345" t="str">
        <f t="shared" si="55"/>
        <v>455005401000.1073</v>
      </c>
      <c r="I345">
        <v>197209</v>
      </c>
      <c r="J345" t="s">
        <v>6434</v>
      </c>
      <c r="K345" t="s">
        <v>606</v>
      </c>
      <c r="L345">
        <v>20310</v>
      </c>
      <c r="M345" s="8">
        <f>VLOOKUP(H345,'export - manipulated'!L345:V4277,11,FALSE)</f>
        <v>3221.44</v>
      </c>
      <c r="V345" s="158" t="str">
        <f t="shared" ref="V345:V346" si="59">CONCATENATE("5",RIGHT(F345,11))</f>
        <v>555005401000</v>
      </c>
    </row>
    <row r="346" spans="1:22" x14ac:dyDescent="0.3">
      <c r="A346" t="s">
        <v>687</v>
      </c>
      <c r="B346" t="s">
        <v>604</v>
      </c>
      <c r="C346" t="str">
        <f t="shared" si="56"/>
        <v>REGULATED</v>
      </c>
      <c r="D346" s="159" t="str">
        <f t="shared" si="53"/>
        <v>45500</v>
      </c>
      <c r="E346" t="str">
        <f t="shared" si="54"/>
        <v>X5500</v>
      </c>
      <c r="F346" s="23">
        <v>455005401000</v>
      </c>
      <c r="G346">
        <v>1076</v>
      </c>
      <c r="H346" t="str">
        <f t="shared" si="55"/>
        <v>455005401000.1076</v>
      </c>
      <c r="I346">
        <v>197509</v>
      </c>
      <c r="J346" t="s">
        <v>6434</v>
      </c>
      <c r="K346" t="s">
        <v>606</v>
      </c>
      <c r="L346">
        <v>20310</v>
      </c>
      <c r="M346" s="8">
        <f>VLOOKUP(H346,'export - manipulated'!L346:V4278,11,FALSE)</f>
        <v>0</v>
      </c>
      <c r="V346" s="158" t="str">
        <f t="shared" si="59"/>
        <v>555005401000</v>
      </c>
    </row>
    <row r="347" spans="1:22" x14ac:dyDescent="0.3">
      <c r="A347" t="s">
        <v>687</v>
      </c>
      <c r="B347" t="s">
        <v>604</v>
      </c>
      <c r="C347" t="str">
        <f t="shared" si="56"/>
        <v>UNREGULATED</v>
      </c>
      <c r="D347" s="159" t="str">
        <f t="shared" si="53"/>
        <v>55500</v>
      </c>
      <c r="E347" t="str">
        <f t="shared" si="54"/>
        <v>X5500</v>
      </c>
      <c r="F347" s="23">
        <v>555005401000</v>
      </c>
      <c r="G347">
        <v>1073</v>
      </c>
      <c r="H347" t="str">
        <f t="shared" si="55"/>
        <v>555005401000.1073</v>
      </c>
      <c r="I347">
        <v>197209</v>
      </c>
      <c r="J347" t="s">
        <v>6434</v>
      </c>
      <c r="K347" t="s">
        <v>606</v>
      </c>
      <c r="L347" t="s">
        <v>124</v>
      </c>
      <c r="N347">
        <f>VLOOKUP(H347,'export - manipulated'!L346:V4278,11,FALSE)</f>
        <v>1946.16</v>
      </c>
    </row>
    <row r="348" spans="1:22" x14ac:dyDescent="0.3">
      <c r="A348" t="s">
        <v>687</v>
      </c>
      <c r="B348" t="s">
        <v>604</v>
      </c>
      <c r="C348" t="str">
        <f t="shared" si="56"/>
        <v>UNREGULATED</v>
      </c>
      <c r="D348" s="159" t="str">
        <f t="shared" si="53"/>
        <v>55500</v>
      </c>
      <c r="E348" t="str">
        <f t="shared" si="54"/>
        <v>X5500</v>
      </c>
      <c r="F348" s="23">
        <v>555005401000</v>
      </c>
      <c r="G348">
        <v>1076</v>
      </c>
      <c r="H348" t="str">
        <f t="shared" si="55"/>
        <v>555005401000.1076</v>
      </c>
      <c r="I348">
        <v>197509</v>
      </c>
      <c r="J348" t="s">
        <v>6434</v>
      </c>
      <c r="K348" t="s">
        <v>606</v>
      </c>
      <c r="L348" t="s">
        <v>124</v>
      </c>
      <c r="N348">
        <f>VLOOKUP(H348,'export - manipulated'!L347:V4279,11,FALSE)</f>
        <v>0</v>
      </c>
    </row>
    <row r="349" spans="1:22" x14ac:dyDescent="0.3">
      <c r="A349" t="s">
        <v>692</v>
      </c>
      <c r="B349" t="s">
        <v>604</v>
      </c>
      <c r="C349" t="str">
        <f t="shared" si="56"/>
        <v>REGULATED</v>
      </c>
      <c r="D349" s="159" t="str">
        <f t="shared" si="53"/>
        <v>45500</v>
      </c>
      <c r="E349" t="str">
        <f t="shared" si="54"/>
        <v>X5500</v>
      </c>
      <c r="F349" s="23">
        <v>455005401200</v>
      </c>
      <c r="G349">
        <v>1088</v>
      </c>
      <c r="H349" t="str">
        <f t="shared" si="55"/>
        <v>455005401200.1088</v>
      </c>
      <c r="I349">
        <v>198709</v>
      </c>
      <c r="J349" t="s">
        <v>6434</v>
      </c>
      <c r="K349" t="s">
        <v>606</v>
      </c>
      <c r="L349">
        <v>20310</v>
      </c>
      <c r="M349" s="8">
        <f>VLOOKUP(H349,'export - manipulated'!L349:V4281,11,FALSE)</f>
        <v>24803.97</v>
      </c>
      <c r="V349" s="158" t="str">
        <f>CONCATENATE("5",RIGHT(F349,11))</f>
        <v>555005401200</v>
      </c>
    </row>
    <row r="350" spans="1:22" x14ac:dyDescent="0.3">
      <c r="A350" t="s">
        <v>692</v>
      </c>
      <c r="B350" t="s">
        <v>604</v>
      </c>
      <c r="C350" t="str">
        <f t="shared" si="56"/>
        <v>UNREGULATED</v>
      </c>
      <c r="D350" s="159" t="str">
        <f t="shared" si="53"/>
        <v>55500</v>
      </c>
      <c r="E350" t="str">
        <f t="shared" si="54"/>
        <v>X5500</v>
      </c>
      <c r="F350" s="23">
        <v>555005401200</v>
      </c>
      <c r="G350">
        <v>1088</v>
      </c>
      <c r="H350" t="str">
        <f t="shared" si="55"/>
        <v>555005401200.1088</v>
      </c>
      <c r="I350">
        <v>198709</v>
      </c>
      <c r="J350" t="s">
        <v>6434</v>
      </c>
      <c r="K350" t="s">
        <v>606</v>
      </c>
      <c r="L350" t="s">
        <v>124</v>
      </c>
      <c r="N350">
        <f>VLOOKUP(H350,'export - manipulated'!L349:V4281,11,FALSE)</f>
        <v>14985</v>
      </c>
    </row>
    <row r="351" spans="1:22" x14ac:dyDescent="0.3">
      <c r="A351" t="s">
        <v>692</v>
      </c>
      <c r="B351" t="s">
        <v>604</v>
      </c>
      <c r="C351" t="str">
        <f t="shared" si="56"/>
        <v>UNREGULATED</v>
      </c>
      <c r="D351" s="159" t="str">
        <f t="shared" si="53"/>
        <v>55500</v>
      </c>
      <c r="E351" t="str">
        <f t="shared" si="54"/>
        <v>X5500</v>
      </c>
      <c r="F351" s="23">
        <v>555005401200</v>
      </c>
      <c r="G351">
        <v>2017</v>
      </c>
      <c r="H351" t="str">
        <f t="shared" si="55"/>
        <v>555005401200.2017</v>
      </c>
      <c r="I351">
        <v>201712</v>
      </c>
      <c r="J351" t="s">
        <v>6434</v>
      </c>
      <c r="K351" t="s">
        <v>606</v>
      </c>
      <c r="L351" t="s">
        <v>124</v>
      </c>
      <c r="N351">
        <f>VLOOKUP(H351,'export - manipulated'!L350:V4282,11,FALSE)</f>
        <v>423850.88</v>
      </c>
    </row>
    <row r="352" spans="1:22" x14ac:dyDescent="0.3">
      <c r="A352" t="s">
        <v>696</v>
      </c>
      <c r="B352" t="s">
        <v>604</v>
      </c>
      <c r="C352" t="str">
        <f t="shared" si="56"/>
        <v>REGULATED</v>
      </c>
      <c r="D352" s="159" t="str">
        <f t="shared" si="53"/>
        <v>45500</v>
      </c>
      <c r="E352" t="str">
        <f t="shared" si="54"/>
        <v>X5500</v>
      </c>
      <c r="F352" s="23">
        <v>455005402000</v>
      </c>
      <c r="G352">
        <v>1073</v>
      </c>
      <c r="H352" t="str">
        <f t="shared" si="55"/>
        <v>455005402000.1073</v>
      </c>
      <c r="I352">
        <v>197209</v>
      </c>
      <c r="J352" t="s">
        <v>6434</v>
      </c>
      <c r="K352" t="s">
        <v>606</v>
      </c>
      <c r="L352">
        <v>20310</v>
      </c>
      <c r="M352" s="8">
        <f>VLOOKUP(H352,'export - manipulated'!L352:V4284,11,FALSE)</f>
        <v>22107.5</v>
      </c>
      <c r="V352" s="158" t="str">
        <f t="shared" ref="V352:V353" si="60">CONCATENATE("5",RIGHT(F352,11))</f>
        <v>555005402000</v>
      </c>
    </row>
    <row r="353" spans="1:22" x14ac:dyDescent="0.3">
      <c r="A353" t="s">
        <v>696</v>
      </c>
      <c r="B353" t="s">
        <v>604</v>
      </c>
      <c r="C353" t="str">
        <f t="shared" si="56"/>
        <v>REGULATED</v>
      </c>
      <c r="D353" s="159" t="str">
        <f t="shared" si="53"/>
        <v>45500</v>
      </c>
      <c r="E353" t="str">
        <f t="shared" si="54"/>
        <v>X5500</v>
      </c>
      <c r="F353" s="23">
        <v>455005402000</v>
      </c>
      <c r="G353">
        <v>1088</v>
      </c>
      <c r="H353" t="str">
        <f t="shared" si="55"/>
        <v>455005402000.1088</v>
      </c>
      <c r="I353">
        <v>198709</v>
      </c>
      <c r="J353" t="s">
        <v>6434</v>
      </c>
      <c r="K353" t="s">
        <v>606</v>
      </c>
      <c r="L353">
        <v>20310</v>
      </c>
      <c r="M353" s="8">
        <f>VLOOKUP(H353,'export - manipulated'!L353:V4285,11,FALSE)</f>
        <v>1707.42</v>
      </c>
      <c r="V353" s="158" t="str">
        <f t="shared" si="60"/>
        <v>555005402000</v>
      </c>
    </row>
    <row r="354" spans="1:22" x14ac:dyDescent="0.3">
      <c r="A354" t="s">
        <v>696</v>
      </c>
      <c r="B354" t="s">
        <v>604</v>
      </c>
      <c r="C354" t="str">
        <f t="shared" si="56"/>
        <v>UNREGULATED</v>
      </c>
      <c r="D354" s="159" t="str">
        <f t="shared" si="53"/>
        <v>55500</v>
      </c>
      <c r="E354" t="str">
        <f t="shared" si="54"/>
        <v>X5500</v>
      </c>
      <c r="F354" s="23">
        <v>555005402000</v>
      </c>
      <c r="G354">
        <v>1073</v>
      </c>
      <c r="H354" t="str">
        <f t="shared" si="55"/>
        <v>555005402000.1073</v>
      </c>
      <c r="I354">
        <v>197209</v>
      </c>
      <c r="J354" t="s">
        <v>6434</v>
      </c>
      <c r="K354" t="s">
        <v>606</v>
      </c>
      <c r="L354" t="s">
        <v>124</v>
      </c>
      <c r="N354">
        <f>VLOOKUP(H354,'export - manipulated'!L353:V4285,11,FALSE)</f>
        <v>13355.95</v>
      </c>
    </row>
    <row r="355" spans="1:22" x14ac:dyDescent="0.3">
      <c r="A355" t="s">
        <v>696</v>
      </c>
      <c r="B355" t="s">
        <v>604</v>
      </c>
      <c r="C355" t="str">
        <f t="shared" si="56"/>
        <v>UNREGULATED</v>
      </c>
      <c r="D355" s="159" t="str">
        <f t="shared" si="53"/>
        <v>55500</v>
      </c>
      <c r="E355" t="str">
        <f t="shared" si="54"/>
        <v>X5500</v>
      </c>
      <c r="F355" s="23">
        <v>555005402000</v>
      </c>
      <c r="G355">
        <v>1088</v>
      </c>
      <c r="H355" t="str">
        <f t="shared" si="55"/>
        <v>555005402000.1088</v>
      </c>
      <c r="I355">
        <v>198709</v>
      </c>
      <c r="J355" t="s">
        <v>6434</v>
      </c>
      <c r="K355" t="s">
        <v>606</v>
      </c>
      <c r="L355" t="s">
        <v>124</v>
      </c>
      <c r="N355">
        <f>VLOOKUP(H355,'export - manipulated'!L354:V4286,11,FALSE)</f>
        <v>1031.52</v>
      </c>
    </row>
    <row r="356" spans="1:22" x14ac:dyDescent="0.3">
      <c r="A356" t="s">
        <v>701</v>
      </c>
      <c r="B356" t="s">
        <v>604</v>
      </c>
      <c r="C356" t="str">
        <f t="shared" si="56"/>
        <v>REGULATED</v>
      </c>
      <c r="D356" s="159" t="str">
        <f t="shared" si="53"/>
        <v>45500</v>
      </c>
      <c r="E356" t="str">
        <f t="shared" si="54"/>
        <v>X5500</v>
      </c>
      <c r="F356" s="23">
        <v>455005402400</v>
      </c>
      <c r="G356">
        <v>1073</v>
      </c>
      <c r="H356" t="str">
        <f t="shared" si="55"/>
        <v>455005402400.1073</v>
      </c>
      <c r="I356">
        <v>197212</v>
      </c>
      <c r="J356" t="s">
        <v>6434</v>
      </c>
      <c r="K356" t="s">
        <v>606</v>
      </c>
      <c r="L356">
        <v>20310</v>
      </c>
      <c r="M356" s="8">
        <f>VLOOKUP(H356,'export - manipulated'!L356:V4288,11,FALSE)</f>
        <v>1031104.95</v>
      </c>
      <c r="V356" s="158" t="str">
        <f t="shared" ref="V356:V358" si="61">CONCATENATE("5",RIGHT(F356,11))</f>
        <v>555005402400</v>
      </c>
    </row>
    <row r="357" spans="1:22" x14ac:dyDescent="0.3">
      <c r="A357" t="s">
        <v>701</v>
      </c>
      <c r="B357" t="s">
        <v>604</v>
      </c>
      <c r="C357" t="str">
        <f t="shared" si="56"/>
        <v>REGULATED</v>
      </c>
      <c r="D357" s="159" t="str">
        <f t="shared" si="53"/>
        <v>45500</v>
      </c>
      <c r="E357" t="str">
        <f t="shared" si="54"/>
        <v>X5500</v>
      </c>
      <c r="F357" s="23">
        <v>455005402400</v>
      </c>
      <c r="G357">
        <v>2002</v>
      </c>
      <c r="H357" t="str">
        <f t="shared" si="55"/>
        <v>455005402400.2002</v>
      </c>
      <c r="I357">
        <v>200209</v>
      </c>
      <c r="J357" t="s">
        <v>6434</v>
      </c>
      <c r="K357" t="s">
        <v>606</v>
      </c>
      <c r="L357">
        <v>20310</v>
      </c>
      <c r="M357" s="8">
        <f>VLOOKUP(H357,'export - manipulated'!L357:V4289,11,FALSE)</f>
        <v>215551.04</v>
      </c>
      <c r="V357" s="158" t="str">
        <f t="shared" si="61"/>
        <v>555005402400</v>
      </c>
    </row>
    <row r="358" spans="1:22" x14ac:dyDescent="0.3">
      <c r="A358" t="s">
        <v>701</v>
      </c>
      <c r="B358" t="s">
        <v>604</v>
      </c>
      <c r="C358" t="str">
        <f t="shared" si="56"/>
        <v>REGULATED</v>
      </c>
      <c r="D358" s="159" t="str">
        <f t="shared" si="53"/>
        <v>45500</v>
      </c>
      <c r="E358" t="str">
        <f t="shared" si="54"/>
        <v>X5500</v>
      </c>
      <c r="F358" s="23">
        <v>455005402400</v>
      </c>
      <c r="G358">
        <v>2003</v>
      </c>
      <c r="H358" t="str">
        <f t="shared" si="55"/>
        <v>455005402400.2003</v>
      </c>
      <c r="I358">
        <v>200309</v>
      </c>
      <c r="J358" t="s">
        <v>6434</v>
      </c>
      <c r="K358" t="s">
        <v>606</v>
      </c>
      <c r="L358">
        <v>20310</v>
      </c>
      <c r="M358" s="8">
        <f>VLOOKUP(H358,'export - manipulated'!L358:V4290,11,FALSE)</f>
        <v>0</v>
      </c>
      <c r="V358" s="158" t="str">
        <f t="shared" si="61"/>
        <v>555005402400</v>
      </c>
    </row>
    <row r="359" spans="1:22" x14ac:dyDescent="0.3">
      <c r="A359" t="s">
        <v>701</v>
      </c>
      <c r="B359" t="s">
        <v>604</v>
      </c>
      <c r="C359" t="str">
        <f t="shared" si="56"/>
        <v>UNREGULATED</v>
      </c>
      <c r="D359" s="159" t="str">
        <f t="shared" si="53"/>
        <v>55500</v>
      </c>
      <c r="E359" t="str">
        <f t="shared" si="54"/>
        <v>X5500</v>
      </c>
      <c r="F359" s="23">
        <v>555005402400</v>
      </c>
      <c r="G359">
        <v>1073</v>
      </c>
      <c r="H359" t="str">
        <f t="shared" si="55"/>
        <v>555005402400.1073</v>
      </c>
      <c r="I359">
        <v>197212</v>
      </c>
      <c r="J359" t="s">
        <v>6434</v>
      </c>
      <c r="K359" t="s">
        <v>606</v>
      </c>
      <c r="L359" t="s">
        <v>124</v>
      </c>
      <c r="N359">
        <f>VLOOKUP(H359,'export - manipulated'!L358:V4290,11,FALSE)</f>
        <v>622944</v>
      </c>
    </row>
    <row r="360" spans="1:22" x14ac:dyDescent="0.3">
      <c r="A360" t="s">
        <v>701</v>
      </c>
      <c r="B360" t="s">
        <v>604</v>
      </c>
      <c r="C360" t="str">
        <f t="shared" si="56"/>
        <v>UNREGULATED</v>
      </c>
      <c r="D360" s="159" t="str">
        <f t="shared" si="53"/>
        <v>55500</v>
      </c>
      <c r="E360" t="str">
        <f t="shared" si="54"/>
        <v>X5500</v>
      </c>
      <c r="F360" s="23">
        <v>555005402400</v>
      </c>
      <c r="G360">
        <v>2002</v>
      </c>
      <c r="H360" t="str">
        <f t="shared" si="55"/>
        <v>555005402400.2002</v>
      </c>
      <c r="I360">
        <v>200209</v>
      </c>
      <c r="J360" t="s">
        <v>6434</v>
      </c>
      <c r="K360" t="s">
        <v>606</v>
      </c>
      <c r="L360" t="s">
        <v>124</v>
      </c>
      <c r="N360">
        <f>VLOOKUP(H360,'export - manipulated'!L359:V4291,11,FALSE)</f>
        <v>130225</v>
      </c>
    </row>
    <row r="361" spans="1:22" x14ac:dyDescent="0.3">
      <c r="A361" t="s">
        <v>701</v>
      </c>
      <c r="B361" t="s">
        <v>604</v>
      </c>
      <c r="C361" t="str">
        <f t="shared" si="56"/>
        <v>UNREGULATED</v>
      </c>
      <c r="D361" s="159" t="str">
        <f t="shared" si="53"/>
        <v>55500</v>
      </c>
      <c r="E361" t="str">
        <f t="shared" si="54"/>
        <v>X5500</v>
      </c>
      <c r="F361" s="23">
        <v>555005402400</v>
      </c>
      <c r="G361">
        <v>2003</v>
      </c>
      <c r="H361" t="str">
        <f t="shared" si="55"/>
        <v>555005402400.2003</v>
      </c>
      <c r="I361">
        <v>200309</v>
      </c>
      <c r="J361" t="s">
        <v>6434</v>
      </c>
      <c r="K361" t="s">
        <v>606</v>
      </c>
      <c r="L361" t="s">
        <v>124</v>
      </c>
      <c r="N361">
        <f>VLOOKUP(H361,'export - manipulated'!L360:V4292,11,FALSE)</f>
        <v>0</v>
      </c>
    </row>
    <row r="362" spans="1:22" x14ac:dyDescent="0.3">
      <c r="A362" t="s">
        <v>708</v>
      </c>
      <c r="B362" t="s">
        <v>604</v>
      </c>
      <c r="C362" t="str">
        <f t="shared" si="56"/>
        <v>REGULATED</v>
      </c>
      <c r="D362" s="159" t="str">
        <f t="shared" si="53"/>
        <v>45500</v>
      </c>
      <c r="E362" t="str">
        <f t="shared" si="54"/>
        <v>X5500</v>
      </c>
      <c r="F362" s="23">
        <v>455005403600</v>
      </c>
      <c r="G362">
        <v>1093</v>
      </c>
      <c r="H362" t="str">
        <f t="shared" si="55"/>
        <v>455005403600.1093</v>
      </c>
      <c r="I362">
        <v>199209</v>
      </c>
      <c r="J362" t="s">
        <v>6434</v>
      </c>
      <c r="K362" t="s">
        <v>606</v>
      </c>
      <c r="L362">
        <v>20310</v>
      </c>
      <c r="M362" s="8">
        <f>VLOOKUP(H362,'export - manipulated'!L362:V4294,11,FALSE)</f>
        <v>605435.41</v>
      </c>
      <c r="V362" s="158" t="str">
        <f>CONCATENATE("5",RIGHT(F362,11))</f>
        <v>555005403600</v>
      </c>
    </row>
    <row r="363" spans="1:22" x14ac:dyDescent="0.3">
      <c r="A363" t="s">
        <v>708</v>
      </c>
      <c r="B363" t="s">
        <v>604</v>
      </c>
      <c r="C363" t="str">
        <f t="shared" si="56"/>
        <v>UNREGULATED</v>
      </c>
      <c r="D363" s="159" t="str">
        <f t="shared" si="53"/>
        <v>55500</v>
      </c>
      <c r="E363" t="str">
        <f t="shared" si="54"/>
        <v>X5500</v>
      </c>
      <c r="F363" s="23">
        <v>555005403600</v>
      </c>
      <c r="G363">
        <v>1093</v>
      </c>
      <c r="H363" t="str">
        <f t="shared" si="55"/>
        <v>555005403600.1093</v>
      </c>
      <c r="I363">
        <v>199209</v>
      </c>
      <c r="J363" t="s">
        <v>6434</v>
      </c>
      <c r="K363" t="s">
        <v>606</v>
      </c>
      <c r="L363" t="s">
        <v>124</v>
      </c>
      <c r="N363">
        <f>VLOOKUP(H363,'export - manipulated'!L362:V4294,11,FALSE)</f>
        <v>365775</v>
      </c>
    </row>
    <row r="364" spans="1:22" x14ac:dyDescent="0.3">
      <c r="A364" t="s">
        <v>711</v>
      </c>
      <c r="B364" t="s">
        <v>604</v>
      </c>
      <c r="C364" t="str">
        <f t="shared" si="56"/>
        <v>REGULATED</v>
      </c>
      <c r="D364" s="159" t="str">
        <f t="shared" si="53"/>
        <v>45600</v>
      </c>
      <c r="E364" t="str">
        <f t="shared" si="54"/>
        <v>X5600</v>
      </c>
      <c r="F364" s="23">
        <v>456005400003</v>
      </c>
      <c r="G364">
        <v>790</v>
      </c>
      <c r="H364" t="str">
        <f t="shared" si="55"/>
        <v>456005400003.790</v>
      </c>
      <c r="I364">
        <v>199009</v>
      </c>
      <c r="J364" t="s">
        <v>6434</v>
      </c>
      <c r="K364" t="s">
        <v>606</v>
      </c>
      <c r="L364">
        <v>20310</v>
      </c>
      <c r="M364" s="8">
        <f>VLOOKUP(H364,'export - manipulated'!L364:V4296,11,FALSE)</f>
        <v>348843.07</v>
      </c>
      <c r="V364" s="158" t="str">
        <f>CONCATENATE("5",RIGHT(F364,11))</f>
        <v>556005400003</v>
      </c>
    </row>
    <row r="365" spans="1:22" x14ac:dyDescent="0.3">
      <c r="A365" t="s">
        <v>711</v>
      </c>
      <c r="B365" t="s">
        <v>604</v>
      </c>
      <c r="C365" t="str">
        <f t="shared" si="56"/>
        <v>UNREGULATED</v>
      </c>
      <c r="D365" s="159" t="str">
        <f t="shared" si="53"/>
        <v>55600</v>
      </c>
      <c r="E365" t="str">
        <f t="shared" si="54"/>
        <v>X5600</v>
      </c>
      <c r="F365" s="23">
        <v>556005400003</v>
      </c>
      <c r="G365">
        <v>790</v>
      </c>
      <c r="H365" t="str">
        <f t="shared" si="55"/>
        <v>556005400003.790</v>
      </c>
      <c r="I365">
        <v>199009</v>
      </c>
      <c r="J365" t="s">
        <v>6434</v>
      </c>
      <c r="K365" t="s">
        <v>606</v>
      </c>
      <c r="L365" t="s">
        <v>124</v>
      </c>
      <c r="N365">
        <f>VLOOKUP(H365,'export - manipulated'!L364:V4296,11,FALSE)</f>
        <v>210754</v>
      </c>
    </row>
    <row r="366" spans="1:22" x14ac:dyDescent="0.3">
      <c r="A366" t="s">
        <v>714</v>
      </c>
      <c r="B366" t="s">
        <v>604</v>
      </c>
      <c r="C366" t="str">
        <f t="shared" si="56"/>
        <v>REGULATED</v>
      </c>
      <c r="D366" s="159" t="str">
        <f t="shared" si="53"/>
        <v>45300</v>
      </c>
      <c r="E366" t="str">
        <f t="shared" si="54"/>
        <v>X5300</v>
      </c>
      <c r="F366" s="23">
        <v>453005400022</v>
      </c>
      <c r="G366">
        <v>910</v>
      </c>
      <c r="H366" t="str">
        <f t="shared" si="55"/>
        <v>453005400022.910</v>
      </c>
      <c r="I366">
        <v>197409</v>
      </c>
      <c r="J366" t="s">
        <v>6434</v>
      </c>
      <c r="K366" t="s">
        <v>606</v>
      </c>
      <c r="L366">
        <v>20310</v>
      </c>
      <c r="M366" s="8">
        <f>VLOOKUP(H366,'export - manipulated'!L366:V4298,11,FALSE)</f>
        <v>170032.56</v>
      </c>
      <c r="V366" s="158" t="str">
        <f>CONCATENATE("5",RIGHT(F366,11))</f>
        <v>553005400022</v>
      </c>
    </row>
    <row r="367" spans="1:22" x14ac:dyDescent="0.3">
      <c r="A367" t="s">
        <v>714</v>
      </c>
      <c r="B367" t="s">
        <v>604</v>
      </c>
      <c r="C367" t="str">
        <f t="shared" si="56"/>
        <v>UNREGULATED</v>
      </c>
      <c r="D367" s="159" t="str">
        <f t="shared" si="53"/>
        <v>55300</v>
      </c>
      <c r="E367" t="str">
        <f t="shared" si="54"/>
        <v>X5300</v>
      </c>
      <c r="F367" s="23">
        <v>553005400022</v>
      </c>
      <c r="G367">
        <v>910</v>
      </c>
      <c r="H367" t="str">
        <f t="shared" si="55"/>
        <v>553005400022.910</v>
      </c>
      <c r="I367">
        <v>197409</v>
      </c>
      <c r="J367" t="s">
        <v>6434</v>
      </c>
      <c r="K367" t="s">
        <v>606</v>
      </c>
      <c r="L367" t="s">
        <v>124</v>
      </c>
      <c r="N367">
        <f>VLOOKUP(H367,'export - manipulated'!L366:V4298,11,FALSE)</f>
        <v>102726</v>
      </c>
    </row>
    <row r="368" spans="1:22" x14ac:dyDescent="0.3">
      <c r="A368" t="s">
        <v>718</v>
      </c>
      <c r="B368" t="s">
        <v>604</v>
      </c>
      <c r="C368" t="str">
        <f t="shared" si="56"/>
        <v>REGULATED</v>
      </c>
      <c r="D368" s="159" t="str">
        <f t="shared" si="53"/>
        <v>45300</v>
      </c>
      <c r="E368" t="str">
        <f t="shared" si="54"/>
        <v>X5300</v>
      </c>
      <c r="F368" s="23">
        <v>453005400018</v>
      </c>
      <c r="G368">
        <v>910</v>
      </c>
      <c r="H368" t="str">
        <f t="shared" si="55"/>
        <v>453005400018.910</v>
      </c>
      <c r="I368">
        <v>199510</v>
      </c>
      <c r="J368" t="s">
        <v>6434</v>
      </c>
      <c r="K368" t="s">
        <v>606</v>
      </c>
      <c r="L368">
        <v>20310</v>
      </c>
      <c r="M368" s="8">
        <f>VLOOKUP(H368,'export - manipulated'!L368:V4300,11,FALSE)</f>
        <v>278705.84999999998</v>
      </c>
      <c r="V368" s="158" t="str">
        <f>CONCATENATE("5",RIGHT(F368,11))</f>
        <v>553005400018</v>
      </c>
    </row>
    <row r="369" spans="1:22" x14ac:dyDescent="0.3">
      <c r="A369" t="s">
        <v>718</v>
      </c>
      <c r="B369" t="s">
        <v>604</v>
      </c>
      <c r="C369" t="str">
        <f t="shared" si="56"/>
        <v>UNREGULATED</v>
      </c>
      <c r="D369" s="159" t="str">
        <f t="shared" si="53"/>
        <v>55300</v>
      </c>
      <c r="E369" t="str">
        <f t="shared" si="54"/>
        <v>X5300</v>
      </c>
      <c r="F369" s="23">
        <v>553005400018</v>
      </c>
      <c r="G369">
        <v>910</v>
      </c>
      <c r="H369" t="str">
        <f t="shared" si="55"/>
        <v>553005400018.910</v>
      </c>
      <c r="I369">
        <v>199510</v>
      </c>
      <c r="J369" t="s">
        <v>6434</v>
      </c>
      <c r="K369" t="s">
        <v>606</v>
      </c>
      <c r="L369" t="s">
        <v>124</v>
      </c>
      <c r="N369">
        <f>VLOOKUP(H369,'export - manipulated'!L368:V4300,11,FALSE)</f>
        <v>168381</v>
      </c>
    </row>
    <row r="370" spans="1:22" x14ac:dyDescent="0.3">
      <c r="A370" t="s">
        <v>722</v>
      </c>
      <c r="B370" t="s">
        <v>604</v>
      </c>
      <c r="C370" t="str">
        <f t="shared" si="56"/>
        <v>REGULATED</v>
      </c>
      <c r="D370" s="159" t="str">
        <f t="shared" si="53"/>
        <v>45300</v>
      </c>
      <c r="E370" t="str">
        <f t="shared" si="54"/>
        <v>X5300</v>
      </c>
      <c r="F370" s="23">
        <v>453005400018</v>
      </c>
      <c r="G370">
        <v>270</v>
      </c>
      <c r="H370" t="str">
        <f t="shared" si="55"/>
        <v>453005400018.270</v>
      </c>
      <c r="I370">
        <v>199504</v>
      </c>
      <c r="J370" t="s">
        <v>6434</v>
      </c>
      <c r="K370" t="s">
        <v>606</v>
      </c>
      <c r="L370">
        <v>20310</v>
      </c>
      <c r="M370" s="8">
        <f>VLOOKUP(H370,'export - manipulated'!L370:V4302,11,FALSE)</f>
        <v>14106.46</v>
      </c>
      <c r="V370" s="158" t="str">
        <f>CONCATENATE("5",RIGHT(F370,11))</f>
        <v>553005400018</v>
      </c>
    </row>
    <row r="371" spans="1:22" x14ac:dyDescent="0.3">
      <c r="A371" t="s">
        <v>722</v>
      </c>
      <c r="B371" t="s">
        <v>604</v>
      </c>
      <c r="C371" t="str">
        <f t="shared" si="56"/>
        <v>UNREGULATED</v>
      </c>
      <c r="D371" s="159" t="str">
        <f t="shared" si="53"/>
        <v>55300</v>
      </c>
      <c r="E371" t="str">
        <f t="shared" si="54"/>
        <v>X5300</v>
      </c>
      <c r="F371" s="23">
        <v>553005400018</v>
      </c>
      <c r="G371">
        <v>270</v>
      </c>
      <c r="H371" t="str">
        <f t="shared" si="55"/>
        <v>553005400018.270</v>
      </c>
      <c r="I371">
        <v>199504</v>
      </c>
      <c r="J371" t="s">
        <v>6434</v>
      </c>
      <c r="K371" t="s">
        <v>606</v>
      </c>
      <c r="L371" t="s">
        <v>124</v>
      </c>
      <c r="N371">
        <f>VLOOKUP(H371,'export - manipulated'!L370:V4302,11,FALSE)</f>
        <v>8523</v>
      </c>
    </row>
    <row r="372" spans="1:22" x14ac:dyDescent="0.3">
      <c r="A372" t="s">
        <v>725</v>
      </c>
      <c r="B372" t="s">
        <v>604</v>
      </c>
      <c r="C372" t="str">
        <f t="shared" si="56"/>
        <v>REGULATED</v>
      </c>
      <c r="D372" s="159" t="str">
        <f t="shared" si="53"/>
        <v>45300</v>
      </c>
      <c r="E372" t="str">
        <f t="shared" si="54"/>
        <v>X5300</v>
      </c>
      <c r="F372" s="23">
        <v>453005400018</v>
      </c>
      <c r="G372">
        <v>670</v>
      </c>
      <c r="H372" t="str">
        <f t="shared" si="55"/>
        <v>453005400018.670</v>
      </c>
      <c r="I372">
        <v>199504</v>
      </c>
      <c r="J372" t="s">
        <v>6434</v>
      </c>
      <c r="K372" t="s">
        <v>606</v>
      </c>
      <c r="L372">
        <v>20310</v>
      </c>
      <c r="M372" s="8">
        <f>VLOOKUP(H372,'export - manipulated'!L372:V4304,11,FALSE)</f>
        <v>1671.16</v>
      </c>
      <c r="V372" s="158" t="str">
        <f>CONCATENATE("5",RIGHT(F372,11))</f>
        <v>553005400018</v>
      </c>
    </row>
    <row r="373" spans="1:22" x14ac:dyDescent="0.3">
      <c r="A373" t="s">
        <v>725</v>
      </c>
      <c r="B373" t="s">
        <v>604</v>
      </c>
      <c r="C373" t="str">
        <f t="shared" si="56"/>
        <v>UNREGULATED</v>
      </c>
      <c r="D373" s="159" t="str">
        <f t="shared" si="53"/>
        <v>55300</v>
      </c>
      <c r="E373" t="str">
        <f t="shared" si="54"/>
        <v>X5300</v>
      </c>
      <c r="F373" s="23">
        <v>553005400018</v>
      </c>
      <c r="G373">
        <v>670</v>
      </c>
      <c r="H373" t="str">
        <f t="shared" si="55"/>
        <v>553005400018.670</v>
      </c>
      <c r="I373">
        <v>199504</v>
      </c>
      <c r="J373" t="s">
        <v>6434</v>
      </c>
      <c r="K373" t="s">
        <v>606</v>
      </c>
      <c r="L373" t="s">
        <v>124</v>
      </c>
      <c r="N373">
        <f>VLOOKUP(H373,'export - manipulated'!L372:V4304,11,FALSE)</f>
        <v>1009</v>
      </c>
    </row>
    <row r="374" spans="1:22" x14ac:dyDescent="0.3">
      <c r="A374" t="s">
        <v>728</v>
      </c>
      <c r="B374" t="s">
        <v>604</v>
      </c>
      <c r="C374" t="str">
        <f t="shared" si="56"/>
        <v>REGULATED</v>
      </c>
      <c r="D374" s="159" t="str">
        <f t="shared" si="53"/>
        <v>45300</v>
      </c>
      <c r="E374" t="str">
        <f t="shared" si="54"/>
        <v>X5300</v>
      </c>
      <c r="F374" s="23">
        <v>453005400014</v>
      </c>
      <c r="G374">
        <v>910</v>
      </c>
      <c r="H374" t="str">
        <f t="shared" si="55"/>
        <v>453005400014.910</v>
      </c>
      <c r="I374">
        <v>197409</v>
      </c>
      <c r="J374" t="s">
        <v>6434</v>
      </c>
      <c r="K374" t="s">
        <v>606</v>
      </c>
      <c r="L374">
        <v>20310</v>
      </c>
      <c r="M374" s="8">
        <f>VLOOKUP(H374,'export - manipulated'!L374:V4306,11,FALSE)</f>
        <v>39864.75</v>
      </c>
      <c r="V374" s="158" t="str">
        <f>CONCATENATE("5",RIGHT(F374,11))</f>
        <v>553005400014</v>
      </c>
    </row>
    <row r="375" spans="1:22" x14ac:dyDescent="0.3">
      <c r="A375" t="s">
        <v>728</v>
      </c>
      <c r="B375" t="s">
        <v>604</v>
      </c>
      <c r="C375" t="str">
        <f t="shared" si="56"/>
        <v>UNREGULATED</v>
      </c>
      <c r="D375" s="159" t="str">
        <f t="shared" si="53"/>
        <v>55300</v>
      </c>
      <c r="E375" t="str">
        <f t="shared" si="54"/>
        <v>X5300</v>
      </c>
      <c r="F375" s="23">
        <v>553005400014</v>
      </c>
      <c r="G375">
        <v>910</v>
      </c>
      <c r="H375" t="str">
        <f t="shared" si="55"/>
        <v>553005400014.910</v>
      </c>
      <c r="I375">
        <v>197409</v>
      </c>
      <c r="J375" t="s">
        <v>6434</v>
      </c>
      <c r="K375" t="s">
        <v>606</v>
      </c>
      <c r="L375" t="s">
        <v>124</v>
      </c>
      <c r="N375">
        <f>VLOOKUP(H375,'export - manipulated'!L374:V4306,11,FALSE)</f>
        <v>24084</v>
      </c>
    </row>
    <row r="376" spans="1:22" x14ac:dyDescent="0.3">
      <c r="A376" t="s">
        <v>732</v>
      </c>
      <c r="B376" t="s">
        <v>604</v>
      </c>
      <c r="C376" t="str">
        <f t="shared" si="56"/>
        <v>REGULATED</v>
      </c>
      <c r="D376" s="159" t="str">
        <f t="shared" si="53"/>
        <v>45300</v>
      </c>
      <c r="E376" t="str">
        <f t="shared" si="54"/>
        <v>X5300</v>
      </c>
      <c r="F376" s="23">
        <v>453005400021</v>
      </c>
      <c r="G376">
        <v>910</v>
      </c>
      <c r="H376" t="str">
        <f t="shared" si="55"/>
        <v>453005400021.910</v>
      </c>
      <c r="I376">
        <v>197409</v>
      </c>
      <c r="J376" t="s">
        <v>6434</v>
      </c>
      <c r="K376" t="s">
        <v>606</v>
      </c>
      <c r="L376">
        <v>20310</v>
      </c>
      <c r="M376" s="8">
        <f>VLOOKUP(H376,'export - manipulated'!L376:V4308,11,FALSE)</f>
        <v>199892.99</v>
      </c>
      <c r="V376" s="158" t="str">
        <f>CONCATENATE("5",RIGHT(F376,11))</f>
        <v>553005400021</v>
      </c>
    </row>
    <row r="377" spans="1:22" x14ac:dyDescent="0.3">
      <c r="A377" t="s">
        <v>732</v>
      </c>
      <c r="B377" t="s">
        <v>604</v>
      </c>
      <c r="C377" t="str">
        <f t="shared" si="56"/>
        <v>UNREGULATED</v>
      </c>
      <c r="D377" s="159" t="str">
        <f t="shared" si="53"/>
        <v>55300</v>
      </c>
      <c r="E377" t="str">
        <f t="shared" si="54"/>
        <v>X5300</v>
      </c>
      <c r="F377" s="23">
        <v>553005400021</v>
      </c>
      <c r="G377">
        <v>910</v>
      </c>
      <c r="H377" t="str">
        <f t="shared" si="55"/>
        <v>553005400021.910</v>
      </c>
      <c r="I377">
        <v>197409</v>
      </c>
      <c r="J377" t="s">
        <v>6434</v>
      </c>
      <c r="K377" t="s">
        <v>606</v>
      </c>
      <c r="L377" t="s">
        <v>124</v>
      </c>
      <c r="N377">
        <f>VLOOKUP(H377,'export - manipulated'!L376:V4308,11,FALSE)</f>
        <v>120765</v>
      </c>
    </row>
    <row r="378" spans="1:22" x14ac:dyDescent="0.3">
      <c r="A378" t="s">
        <v>735</v>
      </c>
      <c r="B378" t="s">
        <v>604</v>
      </c>
      <c r="C378" t="str">
        <f t="shared" si="56"/>
        <v>REGULATED</v>
      </c>
      <c r="D378" s="159" t="str">
        <f t="shared" si="53"/>
        <v>45300</v>
      </c>
      <c r="E378" t="str">
        <f t="shared" si="54"/>
        <v>X5300</v>
      </c>
      <c r="F378" s="23">
        <v>453005400021</v>
      </c>
      <c r="G378">
        <v>780</v>
      </c>
      <c r="H378" t="str">
        <f t="shared" si="55"/>
        <v>453005400021.780</v>
      </c>
      <c r="I378">
        <v>200112</v>
      </c>
      <c r="J378" t="s">
        <v>6434</v>
      </c>
      <c r="K378" t="s">
        <v>606</v>
      </c>
      <c r="L378">
        <v>20310</v>
      </c>
      <c r="M378" s="8">
        <f>VLOOKUP(H378,'export - manipulated'!L378:V4310,11,FALSE)</f>
        <v>2635.95</v>
      </c>
      <c r="V378" s="158" t="str">
        <f>CONCATENATE("5",RIGHT(F378,11))</f>
        <v>553005400021</v>
      </c>
    </row>
    <row r="379" spans="1:22" x14ac:dyDescent="0.3">
      <c r="A379" t="s">
        <v>735</v>
      </c>
      <c r="B379" t="s">
        <v>604</v>
      </c>
      <c r="C379" t="str">
        <f t="shared" si="56"/>
        <v>UNREGULATED</v>
      </c>
      <c r="D379" s="159" t="str">
        <f t="shared" si="53"/>
        <v>55300</v>
      </c>
      <c r="E379" t="str">
        <f t="shared" si="54"/>
        <v>X5300</v>
      </c>
      <c r="F379" s="23">
        <v>553005400021</v>
      </c>
      <c r="G379">
        <v>780</v>
      </c>
      <c r="H379" t="str">
        <f t="shared" si="55"/>
        <v>553005400021.780</v>
      </c>
      <c r="I379">
        <v>200112</v>
      </c>
      <c r="J379" t="s">
        <v>6434</v>
      </c>
      <c r="K379" t="s">
        <v>606</v>
      </c>
      <c r="L379" t="s">
        <v>124</v>
      </c>
      <c r="N379">
        <f>VLOOKUP(H379,'export - manipulated'!L378:V4310,11,FALSE)</f>
        <v>1592</v>
      </c>
    </row>
    <row r="380" spans="1:22" x14ac:dyDescent="0.3">
      <c r="A380" t="s">
        <v>738</v>
      </c>
      <c r="B380" t="s">
        <v>604</v>
      </c>
      <c r="C380" t="str">
        <f t="shared" si="56"/>
        <v>REGULATED</v>
      </c>
      <c r="D380" s="159" t="str">
        <f t="shared" si="53"/>
        <v>45300</v>
      </c>
      <c r="E380" t="str">
        <f t="shared" si="54"/>
        <v>X5300</v>
      </c>
      <c r="F380" s="23">
        <v>453005400021</v>
      </c>
      <c r="G380">
        <v>84</v>
      </c>
      <c r="H380" t="str">
        <f t="shared" si="55"/>
        <v>453005400021.84</v>
      </c>
      <c r="I380">
        <v>200112</v>
      </c>
      <c r="J380" t="s">
        <v>6434</v>
      </c>
      <c r="K380" t="s">
        <v>606</v>
      </c>
      <c r="L380">
        <v>20310</v>
      </c>
      <c r="M380" s="8">
        <f>VLOOKUP(H380,'export - manipulated'!L380:V4312,11,FALSE)</f>
        <v>1625.77</v>
      </c>
      <c r="V380" s="158" t="str">
        <f t="shared" ref="V380:V381" si="62">CONCATENATE("5",RIGHT(F380,11))</f>
        <v>553005400021</v>
      </c>
    </row>
    <row r="381" spans="1:22" x14ac:dyDescent="0.3">
      <c r="A381" t="s">
        <v>740</v>
      </c>
      <c r="B381" t="s">
        <v>604</v>
      </c>
      <c r="C381" t="str">
        <f t="shared" si="56"/>
        <v>REGULATED</v>
      </c>
      <c r="D381" s="159" t="str">
        <f t="shared" si="53"/>
        <v>45300</v>
      </c>
      <c r="E381" t="str">
        <f t="shared" si="54"/>
        <v>X5300</v>
      </c>
      <c r="F381" s="23">
        <v>453005400318</v>
      </c>
      <c r="G381">
        <v>910</v>
      </c>
      <c r="H381" t="str">
        <f t="shared" si="55"/>
        <v>453005400318.910</v>
      </c>
      <c r="I381">
        <v>201112</v>
      </c>
      <c r="J381" t="s">
        <v>6434</v>
      </c>
      <c r="K381" t="s">
        <v>606</v>
      </c>
      <c r="L381">
        <v>20310</v>
      </c>
      <c r="M381" s="8">
        <f>VLOOKUP(H381,'export - manipulated'!L381:V4313,11,FALSE)</f>
        <v>119812.64</v>
      </c>
      <c r="V381" s="158" t="str">
        <f t="shared" si="62"/>
        <v>553005400318</v>
      </c>
    </row>
    <row r="382" spans="1:22" x14ac:dyDescent="0.3">
      <c r="A382" t="s">
        <v>740</v>
      </c>
      <c r="B382" t="s">
        <v>604</v>
      </c>
      <c r="C382" t="str">
        <f t="shared" si="56"/>
        <v>UNREGULATED</v>
      </c>
      <c r="D382" s="159" t="str">
        <f t="shared" si="53"/>
        <v>55300</v>
      </c>
      <c r="E382" t="str">
        <f t="shared" si="54"/>
        <v>X5300</v>
      </c>
      <c r="F382" s="23">
        <v>553005400318</v>
      </c>
      <c r="G382">
        <v>910</v>
      </c>
      <c r="H382" t="str">
        <f t="shared" si="55"/>
        <v>553005400318.910</v>
      </c>
      <c r="I382">
        <v>201112</v>
      </c>
      <c r="J382" t="s">
        <v>6434</v>
      </c>
      <c r="K382" t="s">
        <v>606</v>
      </c>
      <c r="L382" t="s">
        <v>124</v>
      </c>
      <c r="N382">
        <f>VLOOKUP(H382,'export - manipulated'!L381:V4313,11,FALSE)</f>
        <v>72379.600000000006</v>
      </c>
    </row>
    <row r="383" spans="1:22" x14ac:dyDescent="0.3">
      <c r="A383" t="s">
        <v>744</v>
      </c>
      <c r="B383" t="s">
        <v>604</v>
      </c>
      <c r="C383" t="str">
        <f t="shared" si="56"/>
        <v>REGULATED</v>
      </c>
      <c r="D383" s="159" t="str">
        <f t="shared" si="53"/>
        <v>45300</v>
      </c>
      <c r="E383" t="str">
        <f t="shared" si="54"/>
        <v>X5300</v>
      </c>
      <c r="F383" s="23">
        <v>453005400027</v>
      </c>
      <c r="G383">
        <v>910</v>
      </c>
      <c r="H383" t="str">
        <f t="shared" si="55"/>
        <v>453005400027.910</v>
      </c>
      <c r="I383">
        <v>199611</v>
      </c>
      <c r="J383" t="s">
        <v>6434</v>
      </c>
      <c r="K383" t="s">
        <v>606</v>
      </c>
      <c r="L383">
        <v>20310</v>
      </c>
      <c r="M383" s="8">
        <f>VLOOKUP(H383,'export - manipulated'!L383:V4315,11,FALSE)</f>
        <v>216203.3</v>
      </c>
      <c r="V383" s="158" t="str">
        <f t="shared" ref="V383:V385" si="63">CONCATENATE("5",RIGHT(F383,11))</f>
        <v>553005400027</v>
      </c>
    </row>
    <row r="384" spans="1:22" x14ac:dyDescent="0.3">
      <c r="A384" t="s">
        <v>744</v>
      </c>
      <c r="B384" t="s">
        <v>604</v>
      </c>
      <c r="C384" t="str">
        <f t="shared" si="56"/>
        <v>REGULATED</v>
      </c>
      <c r="D384" s="159" t="str">
        <f t="shared" si="53"/>
        <v>45300</v>
      </c>
      <c r="E384" t="str">
        <f t="shared" si="54"/>
        <v>X5300</v>
      </c>
      <c r="F384" s="23">
        <v>453005400027</v>
      </c>
      <c r="G384">
        <v>2008</v>
      </c>
      <c r="H384" t="str">
        <f t="shared" si="55"/>
        <v>453005400027.2008</v>
      </c>
      <c r="I384">
        <v>200808</v>
      </c>
      <c r="J384" t="s">
        <v>6434</v>
      </c>
      <c r="K384" t="s">
        <v>606</v>
      </c>
      <c r="L384">
        <v>20310</v>
      </c>
      <c r="M384" s="8">
        <f>VLOOKUP(H384,'export - manipulated'!L384:V4316,11,FALSE)</f>
        <v>422168.37</v>
      </c>
      <c r="V384" s="158" t="str">
        <f t="shared" si="63"/>
        <v>553005400027</v>
      </c>
    </row>
    <row r="385" spans="1:22" x14ac:dyDescent="0.3">
      <c r="A385" t="s">
        <v>744</v>
      </c>
      <c r="B385" t="s">
        <v>604</v>
      </c>
      <c r="C385" t="str">
        <f t="shared" si="56"/>
        <v>REGULATED</v>
      </c>
      <c r="D385" s="159" t="str">
        <f t="shared" si="53"/>
        <v>45300</v>
      </c>
      <c r="E385" t="str">
        <f t="shared" si="54"/>
        <v>X5300</v>
      </c>
      <c r="F385" s="23">
        <v>453005400625</v>
      </c>
      <c r="G385">
        <v>910</v>
      </c>
      <c r="H385" t="str">
        <f t="shared" si="55"/>
        <v>453005400625.910</v>
      </c>
      <c r="I385">
        <v>201708</v>
      </c>
      <c r="J385" t="s">
        <v>6434</v>
      </c>
      <c r="K385" t="s">
        <v>606</v>
      </c>
      <c r="L385">
        <v>20310</v>
      </c>
      <c r="M385" s="8">
        <f>VLOOKUP(H385,'export - manipulated'!L385:V4317,11,FALSE)</f>
        <v>2119.31</v>
      </c>
      <c r="V385" s="158" t="str">
        <f t="shared" si="63"/>
        <v>553005400625</v>
      </c>
    </row>
    <row r="386" spans="1:22" x14ac:dyDescent="0.3">
      <c r="A386" t="s">
        <v>744</v>
      </c>
      <c r="B386" t="s">
        <v>604</v>
      </c>
      <c r="C386" t="str">
        <f t="shared" si="56"/>
        <v>UNREGULATED</v>
      </c>
      <c r="D386" s="159" t="str">
        <f t="shared" si="53"/>
        <v>55300</v>
      </c>
      <c r="E386" t="str">
        <f t="shared" si="54"/>
        <v>X5300</v>
      </c>
      <c r="F386" s="23">
        <v>553005400027</v>
      </c>
      <c r="G386">
        <v>910</v>
      </c>
      <c r="H386" t="str">
        <f t="shared" si="55"/>
        <v>553005400027.910</v>
      </c>
      <c r="I386">
        <v>199611</v>
      </c>
      <c r="J386" t="s">
        <v>6434</v>
      </c>
      <c r="K386" t="s">
        <v>606</v>
      </c>
      <c r="L386" t="s">
        <v>124</v>
      </c>
      <c r="N386">
        <f>VLOOKUP(H386,'export - manipulated'!L385:V4317,11,FALSE)</f>
        <v>130620</v>
      </c>
    </row>
    <row r="387" spans="1:22" x14ac:dyDescent="0.3">
      <c r="A387" t="s">
        <v>744</v>
      </c>
      <c r="B387" t="s">
        <v>604</v>
      </c>
      <c r="C387" t="str">
        <f t="shared" si="56"/>
        <v>UNREGULATED</v>
      </c>
      <c r="D387" s="159" t="str">
        <f t="shared" ref="D387:D450" si="64">LEFT(F387,5)</f>
        <v>55300</v>
      </c>
      <c r="E387" t="str">
        <f t="shared" ref="E387:E450" si="65">CONCATENATE("X",(RIGHT(D387,4)))</f>
        <v>X5300</v>
      </c>
      <c r="F387" s="23">
        <v>553005400027</v>
      </c>
      <c r="G387">
        <v>2008</v>
      </c>
      <c r="H387" t="str">
        <f t="shared" ref="H387:H450" si="66">CONCATENATE(F387,".",G387)</f>
        <v>553005400027.2008</v>
      </c>
      <c r="I387">
        <v>200808</v>
      </c>
      <c r="J387" t="s">
        <v>6434</v>
      </c>
      <c r="K387" t="s">
        <v>606</v>
      </c>
      <c r="L387" t="s">
        <v>124</v>
      </c>
      <c r="N387">
        <f>VLOOKUP(H387,'export - manipulated'!L386:V4318,11,FALSE)</f>
        <v>227063.62</v>
      </c>
    </row>
    <row r="388" spans="1:22" x14ac:dyDescent="0.3">
      <c r="A388" t="s">
        <v>744</v>
      </c>
      <c r="B388" t="s">
        <v>604</v>
      </c>
      <c r="C388" t="str">
        <f t="shared" si="56"/>
        <v>UNREGULATED</v>
      </c>
      <c r="D388" s="159" t="str">
        <f t="shared" si="64"/>
        <v>55300</v>
      </c>
      <c r="E388" t="str">
        <f t="shared" si="65"/>
        <v>X5300</v>
      </c>
      <c r="F388" s="23">
        <v>553005400625</v>
      </c>
      <c r="G388">
        <v>910</v>
      </c>
      <c r="H388" t="str">
        <f t="shared" si="66"/>
        <v>553005400625.910</v>
      </c>
      <c r="I388">
        <v>201708</v>
      </c>
      <c r="J388" t="s">
        <v>6434</v>
      </c>
      <c r="K388" t="s">
        <v>606</v>
      </c>
      <c r="L388" t="s">
        <v>124</v>
      </c>
      <c r="N388">
        <f>VLOOKUP(H388,'export - manipulated'!L387:V4319,11,FALSE)</f>
        <v>1282.47</v>
      </c>
    </row>
    <row r="389" spans="1:22" x14ac:dyDescent="0.3">
      <c r="A389" t="s">
        <v>751</v>
      </c>
      <c r="B389" t="s">
        <v>604</v>
      </c>
      <c r="C389" t="str">
        <f t="shared" si="56"/>
        <v>REGULATED</v>
      </c>
      <c r="D389" s="159" t="str">
        <f t="shared" si="64"/>
        <v>45300</v>
      </c>
      <c r="E389" t="str">
        <f t="shared" si="65"/>
        <v>X5300</v>
      </c>
      <c r="F389" s="23">
        <v>453005400028</v>
      </c>
      <c r="G389">
        <v>910</v>
      </c>
      <c r="H389" t="str">
        <f t="shared" si="66"/>
        <v>453005400028.910</v>
      </c>
      <c r="I389">
        <v>199611</v>
      </c>
      <c r="J389" t="s">
        <v>6434</v>
      </c>
      <c r="K389" t="s">
        <v>606</v>
      </c>
      <c r="L389">
        <v>20310</v>
      </c>
      <c r="M389" s="8">
        <f>VLOOKUP(H389,'export - manipulated'!L389:V4321,11,FALSE)</f>
        <v>186713.45</v>
      </c>
      <c r="V389" s="158" t="str">
        <f t="shared" ref="V389:V391" si="67">CONCATENATE("5",RIGHT(F389,11))</f>
        <v>553005400028</v>
      </c>
    </row>
    <row r="390" spans="1:22" x14ac:dyDescent="0.3">
      <c r="A390" t="s">
        <v>751</v>
      </c>
      <c r="B390" t="s">
        <v>604</v>
      </c>
      <c r="C390" t="str">
        <f t="shared" ref="C390:C453" si="68">IF(OR(D390="45000",D390="45100",D390="45200",D390="45290",D390="45300",D390="45500",D390="45600",D390="45700",D390="45790",D390="45800"),"REGULATED","UNREGULATED")</f>
        <v>REGULATED</v>
      </c>
      <c r="D390" s="159" t="str">
        <f t="shared" si="64"/>
        <v>45300</v>
      </c>
      <c r="E390" t="str">
        <f t="shared" si="65"/>
        <v>X5300</v>
      </c>
      <c r="F390" s="23">
        <v>453005400028</v>
      </c>
      <c r="G390">
        <v>2008</v>
      </c>
      <c r="H390" t="str">
        <f t="shared" si="66"/>
        <v>453005400028.2008</v>
      </c>
      <c r="I390">
        <v>200808</v>
      </c>
      <c r="J390" t="s">
        <v>6434</v>
      </c>
      <c r="K390" t="s">
        <v>606</v>
      </c>
      <c r="L390">
        <v>20310</v>
      </c>
      <c r="M390" s="8">
        <f>VLOOKUP(H390,'export - manipulated'!L390:V4322,11,FALSE)</f>
        <v>27926.45</v>
      </c>
      <c r="V390" s="158" t="str">
        <f t="shared" si="67"/>
        <v>553005400028</v>
      </c>
    </row>
    <row r="391" spans="1:22" x14ac:dyDescent="0.3">
      <c r="A391" t="s">
        <v>751</v>
      </c>
      <c r="B391" t="s">
        <v>604</v>
      </c>
      <c r="C391" t="str">
        <f t="shared" si="68"/>
        <v>REGULATED</v>
      </c>
      <c r="D391" s="159" t="str">
        <f t="shared" si="64"/>
        <v>45300</v>
      </c>
      <c r="E391" t="str">
        <f t="shared" si="65"/>
        <v>X5300</v>
      </c>
      <c r="F391" s="23">
        <v>453005400626</v>
      </c>
      <c r="G391">
        <v>910</v>
      </c>
      <c r="H391" t="str">
        <f t="shared" si="66"/>
        <v>453005400626.910</v>
      </c>
      <c r="I391">
        <v>201708</v>
      </c>
      <c r="J391" t="s">
        <v>6434</v>
      </c>
      <c r="K391" t="s">
        <v>606</v>
      </c>
      <c r="L391">
        <v>20310</v>
      </c>
      <c r="M391" s="8">
        <f>VLOOKUP(H391,'export - manipulated'!L391:V4323,11,FALSE)</f>
        <v>2119.31</v>
      </c>
      <c r="V391" s="158" t="str">
        <f t="shared" si="67"/>
        <v>553005400626</v>
      </c>
    </row>
    <row r="392" spans="1:22" x14ac:dyDescent="0.3">
      <c r="A392" t="s">
        <v>751</v>
      </c>
      <c r="B392" t="s">
        <v>604</v>
      </c>
      <c r="C392" t="str">
        <f t="shared" si="68"/>
        <v>UNREGULATED</v>
      </c>
      <c r="D392" s="159" t="str">
        <f t="shared" si="64"/>
        <v>55300</v>
      </c>
      <c r="E392" t="str">
        <f t="shared" si="65"/>
        <v>X5300</v>
      </c>
      <c r="F392" s="23">
        <v>553005400028</v>
      </c>
      <c r="G392">
        <v>910</v>
      </c>
      <c r="H392" t="str">
        <f t="shared" si="66"/>
        <v>553005400028.910</v>
      </c>
      <c r="I392">
        <v>199611</v>
      </c>
      <c r="J392" t="s">
        <v>6434</v>
      </c>
      <c r="K392" t="s">
        <v>606</v>
      </c>
      <c r="L392" t="s">
        <v>124</v>
      </c>
      <c r="N392">
        <f>VLOOKUP(H392,'export - manipulated'!L391:V4323,11,FALSE)</f>
        <v>112804</v>
      </c>
    </row>
    <row r="393" spans="1:22" x14ac:dyDescent="0.3">
      <c r="A393" t="s">
        <v>751</v>
      </c>
      <c r="B393" t="s">
        <v>604</v>
      </c>
      <c r="C393" t="str">
        <f t="shared" si="68"/>
        <v>UNREGULATED</v>
      </c>
      <c r="D393" s="159" t="str">
        <f t="shared" si="64"/>
        <v>55300</v>
      </c>
      <c r="E393" t="str">
        <f t="shared" si="65"/>
        <v>X5300</v>
      </c>
      <c r="F393" s="23">
        <v>553005400028</v>
      </c>
      <c r="G393">
        <v>2008</v>
      </c>
      <c r="H393" t="str">
        <f t="shared" si="66"/>
        <v>553005400028.2008</v>
      </c>
      <c r="I393">
        <v>200808</v>
      </c>
      <c r="J393" t="s">
        <v>6434</v>
      </c>
      <c r="K393" t="s">
        <v>606</v>
      </c>
      <c r="L393" t="s">
        <v>124</v>
      </c>
      <c r="N393">
        <f>VLOOKUP(H393,'export - manipulated'!L392:V4324,11,FALSE)</f>
        <v>15028.68</v>
      </c>
    </row>
    <row r="394" spans="1:22" x14ac:dyDescent="0.3">
      <c r="A394" t="s">
        <v>751</v>
      </c>
      <c r="B394" t="s">
        <v>604</v>
      </c>
      <c r="C394" t="str">
        <f t="shared" si="68"/>
        <v>UNREGULATED</v>
      </c>
      <c r="D394" s="159" t="str">
        <f t="shared" si="64"/>
        <v>55300</v>
      </c>
      <c r="E394" t="str">
        <f t="shared" si="65"/>
        <v>X5300</v>
      </c>
      <c r="F394" s="23">
        <v>553005400626</v>
      </c>
      <c r="G394">
        <v>910</v>
      </c>
      <c r="H394" t="str">
        <f t="shared" si="66"/>
        <v>553005400626.910</v>
      </c>
      <c r="I394">
        <v>201708</v>
      </c>
      <c r="J394" t="s">
        <v>6434</v>
      </c>
      <c r="K394" t="s">
        <v>606</v>
      </c>
      <c r="L394" t="s">
        <v>124</v>
      </c>
      <c r="N394">
        <f>VLOOKUP(H394,'export - manipulated'!L393:V4325,11,FALSE)</f>
        <v>1282.47</v>
      </c>
    </row>
    <row r="395" spans="1:22" x14ac:dyDescent="0.3">
      <c r="A395" t="s">
        <v>758</v>
      </c>
      <c r="B395" t="s">
        <v>604</v>
      </c>
      <c r="C395" t="str">
        <f t="shared" si="68"/>
        <v>REGULATED</v>
      </c>
      <c r="D395" s="159" t="str">
        <f t="shared" si="64"/>
        <v>45300</v>
      </c>
      <c r="E395" t="str">
        <f t="shared" si="65"/>
        <v>X5300</v>
      </c>
      <c r="F395" s="23">
        <v>453005400029</v>
      </c>
      <c r="G395">
        <v>910</v>
      </c>
      <c r="H395" t="str">
        <f t="shared" si="66"/>
        <v>453005400029.910</v>
      </c>
      <c r="I395">
        <v>199611</v>
      </c>
      <c r="J395" t="s">
        <v>6434</v>
      </c>
      <c r="K395" t="s">
        <v>606</v>
      </c>
      <c r="L395">
        <v>20310</v>
      </c>
      <c r="M395" s="8">
        <f>VLOOKUP(H395,'export - manipulated'!L395:V4327,11,FALSE)</f>
        <v>196706.29</v>
      </c>
      <c r="V395" s="158" t="str">
        <f t="shared" ref="V395:V397" si="69">CONCATENATE("5",RIGHT(F395,11))</f>
        <v>553005400029</v>
      </c>
    </row>
    <row r="396" spans="1:22" x14ac:dyDescent="0.3">
      <c r="A396" t="s">
        <v>758</v>
      </c>
      <c r="B396" t="s">
        <v>604</v>
      </c>
      <c r="C396" t="str">
        <f t="shared" si="68"/>
        <v>REGULATED</v>
      </c>
      <c r="D396" s="159" t="str">
        <f t="shared" si="64"/>
        <v>45300</v>
      </c>
      <c r="E396" t="str">
        <f t="shared" si="65"/>
        <v>X5300</v>
      </c>
      <c r="F396" s="23">
        <v>453005400029</v>
      </c>
      <c r="G396">
        <v>2008</v>
      </c>
      <c r="H396" t="str">
        <f t="shared" si="66"/>
        <v>453005400029.2008</v>
      </c>
      <c r="I396">
        <v>200808</v>
      </c>
      <c r="J396" t="s">
        <v>6434</v>
      </c>
      <c r="K396" t="s">
        <v>606</v>
      </c>
      <c r="L396">
        <v>20310</v>
      </c>
      <c r="M396" s="8">
        <f>VLOOKUP(H396,'export - manipulated'!L396:V4328,11,FALSE)</f>
        <v>35143.17</v>
      </c>
      <c r="V396" s="158" t="str">
        <f t="shared" si="69"/>
        <v>553005400029</v>
      </c>
    </row>
    <row r="397" spans="1:22" x14ac:dyDescent="0.3">
      <c r="A397" t="s">
        <v>758</v>
      </c>
      <c r="B397" t="s">
        <v>604</v>
      </c>
      <c r="C397" t="str">
        <f t="shared" si="68"/>
        <v>REGULATED</v>
      </c>
      <c r="D397" s="159" t="str">
        <f t="shared" si="64"/>
        <v>45300</v>
      </c>
      <c r="E397" t="str">
        <f t="shared" si="65"/>
        <v>X5300</v>
      </c>
      <c r="F397" s="23">
        <v>453005400627</v>
      </c>
      <c r="G397">
        <v>910</v>
      </c>
      <c r="H397" t="str">
        <f t="shared" si="66"/>
        <v>453005400627.910</v>
      </c>
      <c r="I397">
        <v>201708</v>
      </c>
      <c r="J397" t="s">
        <v>6434</v>
      </c>
      <c r="K397" t="s">
        <v>606</v>
      </c>
      <c r="L397">
        <v>20310</v>
      </c>
      <c r="M397" s="8">
        <f>VLOOKUP(H397,'export - manipulated'!L397:V4329,11,FALSE)</f>
        <v>2119.31</v>
      </c>
      <c r="V397" s="158" t="str">
        <f t="shared" si="69"/>
        <v>553005400627</v>
      </c>
    </row>
    <row r="398" spans="1:22" x14ac:dyDescent="0.3">
      <c r="A398" t="s">
        <v>758</v>
      </c>
      <c r="B398" t="s">
        <v>604</v>
      </c>
      <c r="C398" t="str">
        <f t="shared" si="68"/>
        <v>UNREGULATED</v>
      </c>
      <c r="D398" s="159" t="str">
        <f t="shared" si="64"/>
        <v>55300</v>
      </c>
      <c r="E398" t="str">
        <f t="shared" si="65"/>
        <v>X5300</v>
      </c>
      <c r="F398" s="23">
        <v>553005400029</v>
      </c>
      <c r="G398">
        <v>910</v>
      </c>
      <c r="H398" t="str">
        <f t="shared" si="66"/>
        <v>553005400029.910</v>
      </c>
      <c r="I398">
        <v>199611</v>
      </c>
      <c r="J398" t="s">
        <v>6434</v>
      </c>
      <c r="K398" t="s">
        <v>606</v>
      </c>
      <c r="L398" t="s">
        <v>124</v>
      </c>
      <c r="N398">
        <f>VLOOKUP(H398,'export - manipulated'!L397:V4329,11,FALSE)</f>
        <v>118840</v>
      </c>
    </row>
    <row r="399" spans="1:22" x14ac:dyDescent="0.3">
      <c r="A399" t="s">
        <v>758</v>
      </c>
      <c r="B399" t="s">
        <v>604</v>
      </c>
      <c r="C399" t="str">
        <f t="shared" si="68"/>
        <v>UNREGULATED</v>
      </c>
      <c r="D399" s="159" t="str">
        <f t="shared" si="64"/>
        <v>55300</v>
      </c>
      <c r="E399" t="str">
        <f t="shared" si="65"/>
        <v>X5300</v>
      </c>
      <c r="F399" s="23">
        <v>553005400029</v>
      </c>
      <c r="G399">
        <v>2008</v>
      </c>
      <c r="H399" t="str">
        <f t="shared" si="66"/>
        <v>553005400029.2008</v>
      </c>
      <c r="I399">
        <v>200808</v>
      </c>
      <c r="J399" t="s">
        <v>6434</v>
      </c>
      <c r="K399" t="s">
        <v>606</v>
      </c>
      <c r="L399" t="s">
        <v>124</v>
      </c>
      <c r="N399">
        <f>VLOOKUP(H399,'export - manipulated'!L398:V4330,11,FALSE)</f>
        <v>17803.68</v>
      </c>
    </row>
    <row r="400" spans="1:22" x14ac:dyDescent="0.3">
      <c r="A400" t="s">
        <v>758</v>
      </c>
      <c r="B400" t="s">
        <v>604</v>
      </c>
      <c r="C400" t="str">
        <f t="shared" si="68"/>
        <v>UNREGULATED</v>
      </c>
      <c r="D400" s="159" t="str">
        <f t="shared" si="64"/>
        <v>55300</v>
      </c>
      <c r="E400" t="str">
        <f t="shared" si="65"/>
        <v>X5300</v>
      </c>
      <c r="F400" s="23">
        <v>553005400627</v>
      </c>
      <c r="G400">
        <v>910</v>
      </c>
      <c r="H400" t="str">
        <f t="shared" si="66"/>
        <v>553005400627.910</v>
      </c>
      <c r="I400">
        <v>201708</v>
      </c>
      <c r="J400" t="s">
        <v>6434</v>
      </c>
      <c r="K400" t="s">
        <v>606</v>
      </c>
      <c r="L400" t="s">
        <v>124</v>
      </c>
      <c r="N400">
        <f>VLOOKUP(H400,'export - manipulated'!L399:V4331,11,FALSE)</f>
        <v>1282.47</v>
      </c>
    </row>
    <row r="401" spans="1:22" x14ac:dyDescent="0.3">
      <c r="A401" t="s">
        <v>765</v>
      </c>
      <c r="B401" t="s">
        <v>604</v>
      </c>
      <c r="C401" t="str">
        <f t="shared" si="68"/>
        <v>REGULATED</v>
      </c>
      <c r="D401" s="159" t="str">
        <f t="shared" si="64"/>
        <v>45300</v>
      </c>
      <c r="E401" t="str">
        <f t="shared" si="65"/>
        <v>X5300</v>
      </c>
      <c r="F401" s="23">
        <v>453005400030</v>
      </c>
      <c r="G401">
        <v>910</v>
      </c>
      <c r="H401" t="str">
        <f t="shared" si="66"/>
        <v>453005400030.910</v>
      </c>
      <c r="I401">
        <v>199611</v>
      </c>
      <c r="J401" t="s">
        <v>6434</v>
      </c>
      <c r="K401" t="s">
        <v>606</v>
      </c>
      <c r="L401">
        <v>20310</v>
      </c>
      <c r="M401" s="8">
        <f>VLOOKUP(H401,'export - manipulated'!L401:V4333,11,FALSE)</f>
        <v>207060.99</v>
      </c>
      <c r="V401" s="158" t="str">
        <f t="shared" ref="V401:V403" si="70">CONCATENATE("5",RIGHT(F401,11))</f>
        <v>553005400030</v>
      </c>
    </row>
    <row r="402" spans="1:22" x14ac:dyDescent="0.3">
      <c r="A402" t="s">
        <v>765</v>
      </c>
      <c r="B402" t="s">
        <v>604</v>
      </c>
      <c r="C402" t="str">
        <f t="shared" si="68"/>
        <v>REGULATED</v>
      </c>
      <c r="D402" s="159" t="str">
        <f t="shared" si="64"/>
        <v>45300</v>
      </c>
      <c r="E402" t="str">
        <f t="shared" si="65"/>
        <v>X5300</v>
      </c>
      <c r="F402" s="23">
        <v>453005400030</v>
      </c>
      <c r="G402">
        <v>2008</v>
      </c>
      <c r="H402" t="str">
        <f t="shared" si="66"/>
        <v>453005400030.2008</v>
      </c>
      <c r="I402">
        <v>200808</v>
      </c>
      <c r="J402" t="s">
        <v>6434</v>
      </c>
      <c r="K402" t="s">
        <v>606</v>
      </c>
      <c r="L402">
        <v>20310</v>
      </c>
      <c r="M402" s="8">
        <f>VLOOKUP(H402,'export - manipulated'!L402:V4334,11,FALSE)</f>
        <v>20931.95</v>
      </c>
      <c r="V402" s="158" t="str">
        <f t="shared" si="70"/>
        <v>553005400030</v>
      </c>
    </row>
    <row r="403" spans="1:22" x14ac:dyDescent="0.3">
      <c r="A403" t="s">
        <v>765</v>
      </c>
      <c r="B403" t="s">
        <v>604</v>
      </c>
      <c r="C403" t="str">
        <f t="shared" si="68"/>
        <v>REGULATED</v>
      </c>
      <c r="D403" s="159" t="str">
        <f t="shared" si="64"/>
        <v>45300</v>
      </c>
      <c r="E403" t="str">
        <f t="shared" si="65"/>
        <v>X5300</v>
      </c>
      <c r="F403" s="23">
        <v>453005400628</v>
      </c>
      <c r="G403">
        <v>910</v>
      </c>
      <c r="H403" t="str">
        <f t="shared" si="66"/>
        <v>453005400628.910</v>
      </c>
      <c r="I403">
        <v>201708</v>
      </c>
      <c r="J403" t="s">
        <v>6434</v>
      </c>
      <c r="K403" t="s">
        <v>606</v>
      </c>
      <c r="L403">
        <v>20310</v>
      </c>
      <c r="M403" s="8">
        <f>VLOOKUP(H403,'export - manipulated'!L403:V4335,11,FALSE)</f>
        <v>2119.31</v>
      </c>
      <c r="V403" s="158" t="str">
        <f t="shared" si="70"/>
        <v>553005400628</v>
      </c>
    </row>
    <row r="404" spans="1:22" x14ac:dyDescent="0.3">
      <c r="A404" t="s">
        <v>765</v>
      </c>
      <c r="B404" t="s">
        <v>604</v>
      </c>
      <c r="C404" t="str">
        <f t="shared" si="68"/>
        <v>UNREGULATED</v>
      </c>
      <c r="D404" s="159" t="str">
        <f t="shared" si="64"/>
        <v>55300</v>
      </c>
      <c r="E404" t="str">
        <f t="shared" si="65"/>
        <v>X5300</v>
      </c>
      <c r="F404" s="23">
        <v>553005400030</v>
      </c>
      <c r="G404">
        <v>910</v>
      </c>
      <c r="H404" t="str">
        <f t="shared" si="66"/>
        <v>553005400030.910</v>
      </c>
      <c r="I404">
        <v>199611</v>
      </c>
      <c r="J404" t="s">
        <v>6434</v>
      </c>
      <c r="K404" t="s">
        <v>606</v>
      </c>
      <c r="L404" t="s">
        <v>124</v>
      </c>
      <c r="N404">
        <f>VLOOKUP(H404,'export - manipulated'!L403:V4335,11,FALSE)</f>
        <v>125096</v>
      </c>
    </row>
    <row r="405" spans="1:22" x14ac:dyDescent="0.3">
      <c r="A405" t="s">
        <v>765</v>
      </c>
      <c r="B405" t="s">
        <v>604</v>
      </c>
      <c r="C405" t="str">
        <f t="shared" si="68"/>
        <v>UNREGULATED</v>
      </c>
      <c r="D405" s="159" t="str">
        <f t="shared" si="64"/>
        <v>55300</v>
      </c>
      <c r="E405" t="str">
        <f t="shared" si="65"/>
        <v>X5300</v>
      </c>
      <c r="F405" s="23">
        <v>553005400030</v>
      </c>
      <c r="G405">
        <v>2008</v>
      </c>
      <c r="H405" t="str">
        <f t="shared" si="66"/>
        <v>553005400030.2008</v>
      </c>
      <c r="I405">
        <v>200808</v>
      </c>
      <c r="J405" t="s">
        <v>6434</v>
      </c>
      <c r="K405" t="s">
        <v>606</v>
      </c>
      <c r="L405" t="s">
        <v>124</v>
      </c>
      <c r="N405">
        <f>VLOOKUP(H405,'export - manipulated'!L404:V4336,11,FALSE)</f>
        <v>11264.53</v>
      </c>
    </row>
    <row r="406" spans="1:22" x14ac:dyDescent="0.3">
      <c r="A406" t="s">
        <v>765</v>
      </c>
      <c r="B406" t="s">
        <v>604</v>
      </c>
      <c r="C406" t="str">
        <f t="shared" si="68"/>
        <v>UNREGULATED</v>
      </c>
      <c r="D406" s="159" t="str">
        <f t="shared" si="64"/>
        <v>55300</v>
      </c>
      <c r="E406" t="str">
        <f t="shared" si="65"/>
        <v>X5300</v>
      </c>
      <c r="F406" s="23">
        <v>553005400628</v>
      </c>
      <c r="G406">
        <v>910</v>
      </c>
      <c r="H406" t="str">
        <f t="shared" si="66"/>
        <v>553005400628.910</v>
      </c>
      <c r="I406">
        <v>201708</v>
      </c>
      <c r="J406" t="s">
        <v>6434</v>
      </c>
      <c r="K406" t="s">
        <v>606</v>
      </c>
      <c r="L406" t="s">
        <v>124</v>
      </c>
      <c r="N406">
        <f>VLOOKUP(H406,'export - manipulated'!L405:V4337,11,FALSE)</f>
        <v>1282.47</v>
      </c>
    </row>
    <row r="407" spans="1:22" x14ac:dyDescent="0.3">
      <c r="A407" t="s">
        <v>772</v>
      </c>
      <c r="B407" t="s">
        <v>604</v>
      </c>
      <c r="C407" t="str">
        <f t="shared" si="68"/>
        <v>REGULATED</v>
      </c>
      <c r="D407" s="159" t="str">
        <f t="shared" si="64"/>
        <v>45300</v>
      </c>
      <c r="E407" t="str">
        <f t="shared" si="65"/>
        <v>X5300</v>
      </c>
      <c r="F407" s="23">
        <v>453005400033</v>
      </c>
      <c r="G407">
        <v>910</v>
      </c>
      <c r="H407" t="str">
        <f t="shared" si="66"/>
        <v>453005400033.910</v>
      </c>
      <c r="I407">
        <v>198103</v>
      </c>
      <c r="J407" t="s">
        <v>6434</v>
      </c>
      <c r="K407" t="s">
        <v>606</v>
      </c>
      <c r="L407">
        <v>20310</v>
      </c>
      <c r="M407" s="8">
        <f>VLOOKUP(H407,'export - manipulated'!L407:V4339,11,FALSE)</f>
        <v>98176.7</v>
      </c>
      <c r="V407" s="158" t="str">
        <f>CONCATENATE("5",RIGHT(F407,11))</f>
        <v>553005400033</v>
      </c>
    </row>
    <row r="408" spans="1:22" x14ac:dyDescent="0.3">
      <c r="A408" t="s">
        <v>772</v>
      </c>
      <c r="B408" t="s">
        <v>604</v>
      </c>
      <c r="C408" t="str">
        <f t="shared" si="68"/>
        <v>UNREGULATED</v>
      </c>
      <c r="D408" s="159" t="str">
        <f t="shared" si="64"/>
        <v>55300</v>
      </c>
      <c r="E408" t="str">
        <f t="shared" si="65"/>
        <v>X5300</v>
      </c>
      <c r="F408" s="23">
        <v>553005400033</v>
      </c>
      <c r="G408">
        <v>910</v>
      </c>
      <c r="H408" t="str">
        <f t="shared" si="66"/>
        <v>553005400033.910</v>
      </c>
      <c r="I408">
        <v>198103</v>
      </c>
      <c r="J408" t="s">
        <v>6434</v>
      </c>
      <c r="K408" t="s">
        <v>606</v>
      </c>
      <c r="L408" t="s">
        <v>124</v>
      </c>
      <c r="N408">
        <f>VLOOKUP(H408,'export - manipulated'!L407:V4339,11,FALSE)</f>
        <v>59313</v>
      </c>
    </row>
    <row r="409" spans="1:22" x14ac:dyDescent="0.3">
      <c r="A409" t="s">
        <v>776</v>
      </c>
      <c r="B409" t="s">
        <v>604</v>
      </c>
      <c r="C409" t="str">
        <f t="shared" si="68"/>
        <v>REGULATED</v>
      </c>
      <c r="D409" s="159" t="str">
        <f t="shared" si="64"/>
        <v>45300</v>
      </c>
      <c r="E409" t="str">
        <f t="shared" si="65"/>
        <v>X5300</v>
      </c>
      <c r="F409" s="23">
        <v>453005400033</v>
      </c>
      <c r="G409">
        <v>270</v>
      </c>
      <c r="H409" t="str">
        <f t="shared" si="66"/>
        <v>453005400033.270</v>
      </c>
      <c r="I409">
        <v>198703</v>
      </c>
      <c r="J409" t="s">
        <v>6434</v>
      </c>
      <c r="K409" t="s">
        <v>606</v>
      </c>
      <c r="L409">
        <v>20310</v>
      </c>
      <c r="M409" s="8">
        <f>VLOOKUP(H409,'export - manipulated'!L409:V4341,11,FALSE)</f>
        <v>6931.44</v>
      </c>
      <c r="V409" s="158" t="str">
        <f>CONCATENATE("5",RIGHT(F409,11))</f>
        <v>553005400033</v>
      </c>
    </row>
    <row r="410" spans="1:22" x14ac:dyDescent="0.3">
      <c r="A410" t="s">
        <v>776</v>
      </c>
      <c r="B410" t="s">
        <v>604</v>
      </c>
      <c r="C410" t="str">
        <f t="shared" si="68"/>
        <v>UNREGULATED</v>
      </c>
      <c r="D410" s="159" t="str">
        <f t="shared" si="64"/>
        <v>55300</v>
      </c>
      <c r="E410" t="str">
        <f t="shared" si="65"/>
        <v>X5300</v>
      </c>
      <c r="F410" s="23">
        <v>553005400033</v>
      </c>
      <c r="G410">
        <v>270</v>
      </c>
      <c r="H410" t="str">
        <f t="shared" si="66"/>
        <v>553005400033.270</v>
      </c>
      <c r="I410">
        <v>198703</v>
      </c>
      <c r="J410" t="s">
        <v>6434</v>
      </c>
      <c r="K410" t="s">
        <v>606</v>
      </c>
      <c r="L410" t="s">
        <v>124</v>
      </c>
      <c r="N410">
        <f>VLOOKUP(H410,'export - manipulated'!L409:V4341,11,FALSE)</f>
        <v>4188</v>
      </c>
    </row>
    <row r="411" spans="1:22" x14ac:dyDescent="0.3">
      <c r="A411" t="s">
        <v>779</v>
      </c>
      <c r="B411" t="s">
        <v>604</v>
      </c>
      <c r="C411" t="str">
        <f t="shared" si="68"/>
        <v>REGULATED</v>
      </c>
      <c r="D411" s="159" t="str">
        <f t="shared" si="64"/>
        <v>45300</v>
      </c>
      <c r="E411" t="str">
        <f t="shared" si="65"/>
        <v>X5300</v>
      </c>
      <c r="F411" s="23">
        <v>453005400034</v>
      </c>
      <c r="G411">
        <v>910</v>
      </c>
      <c r="H411" t="str">
        <f t="shared" si="66"/>
        <v>453005400034.910</v>
      </c>
      <c r="I411">
        <v>198611</v>
      </c>
      <c r="J411" t="s">
        <v>6434</v>
      </c>
      <c r="K411" t="s">
        <v>606</v>
      </c>
      <c r="L411">
        <v>20310</v>
      </c>
      <c r="M411" s="8">
        <f>VLOOKUP(H411,'export - manipulated'!L411:V4343,11,FALSE)</f>
        <v>163800.92000000001</v>
      </c>
      <c r="V411" s="158" t="str">
        <f>CONCATENATE("5",RIGHT(F411,11))</f>
        <v>553005400034</v>
      </c>
    </row>
    <row r="412" spans="1:22" x14ac:dyDescent="0.3">
      <c r="A412" t="s">
        <v>779</v>
      </c>
      <c r="B412" t="s">
        <v>604</v>
      </c>
      <c r="C412" t="str">
        <f t="shared" si="68"/>
        <v>UNREGULATED</v>
      </c>
      <c r="D412" s="159" t="str">
        <f t="shared" si="64"/>
        <v>55300</v>
      </c>
      <c r="E412" t="str">
        <f t="shared" si="65"/>
        <v>X5300</v>
      </c>
      <c r="F412" s="23">
        <v>553005400034</v>
      </c>
      <c r="G412">
        <v>910</v>
      </c>
      <c r="H412" t="str">
        <f t="shared" si="66"/>
        <v>553005400034.910</v>
      </c>
      <c r="I412">
        <v>198611</v>
      </c>
      <c r="J412" t="s">
        <v>6434</v>
      </c>
      <c r="K412" t="s">
        <v>606</v>
      </c>
      <c r="L412" t="s">
        <v>124</v>
      </c>
      <c r="N412">
        <f>VLOOKUP(H412,'export - manipulated'!L411:V4343,11,FALSE)</f>
        <v>98960</v>
      </c>
    </row>
    <row r="413" spans="1:22" x14ac:dyDescent="0.3">
      <c r="A413" t="s">
        <v>783</v>
      </c>
      <c r="B413" t="s">
        <v>604</v>
      </c>
      <c r="C413" t="str">
        <f t="shared" si="68"/>
        <v>REGULATED</v>
      </c>
      <c r="D413" s="159" t="str">
        <f t="shared" si="64"/>
        <v>45300</v>
      </c>
      <c r="E413" t="str">
        <f t="shared" si="65"/>
        <v>X5300</v>
      </c>
      <c r="F413" s="23">
        <v>453005400034</v>
      </c>
      <c r="G413">
        <v>670</v>
      </c>
      <c r="H413" t="str">
        <f t="shared" si="66"/>
        <v>453005400034.670</v>
      </c>
      <c r="I413">
        <v>198705</v>
      </c>
      <c r="J413" t="s">
        <v>6434</v>
      </c>
      <c r="K413" t="s">
        <v>606</v>
      </c>
      <c r="L413">
        <v>20310</v>
      </c>
      <c r="M413" s="8">
        <f>VLOOKUP(H413,'export - manipulated'!L413:V4345,11,FALSE)</f>
        <v>3598.62</v>
      </c>
      <c r="V413" s="158" t="str">
        <f>CONCATENATE("5",RIGHT(F413,11))</f>
        <v>553005400034</v>
      </c>
    </row>
    <row r="414" spans="1:22" x14ac:dyDescent="0.3">
      <c r="A414" t="s">
        <v>783</v>
      </c>
      <c r="B414" t="s">
        <v>604</v>
      </c>
      <c r="C414" t="str">
        <f t="shared" si="68"/>
        <v>UNREGULATED</v>
      </c>
      <c r="D414" s="159" t="str">
        <f t="shared" si="64"/>
        <v>55300</v>
      </c>
      <c r="E414" t="str">
        <f t="shared" si="65"/>
        <v>X5300</v>
      </c>
      <c r="F414" s="23">
        <v>553005400034</v>
      </c>
      <c r="G414">
        <v>670</v>
      </c>
      <c r="H414" t="str">
        <f t="shared" si="66"/>
        <v>553005400034.670</v>
      </c>
      <c r="I414">
        <v>198705</v>
      </c>
      <c r="J414" t="s">
        <v>6434</v>
      </c>
      <c r="K414" t="s">
        <v>606</v>
      </c>
      <c r="L414" t="s">
        <v>124</v>
      </c>
      <c r="N414">
        <f>VLOOKUP(H414,'export - manipulated'!L413:V4345,11,FALSE)</f>
        <v>2174</v>
      </c>
    </row>
    <row r="415" spans="1:22" x14ac:dyDescent="0.3">
      <c r="A415" t="s">
        <v>786</v>
      </c>
      <c r="B415" t="s">
        <v>604</v>
      </c>
      <c r="C415" t="str">
        <f t="shared" si="68"/>
        <v>REGULATED</v>
      </c>
      <c r="D415" s="159" t="str">
        <f t="shared" si="64"/>
        <v>45300</v>
      </c>
      <c r="E415" t="str">
        <f t="shared" si="65"/>
        <v>X5300</v>
      </c>
      <c r="F415" s="23">
        <v>453005400035</v>
      </c>
      <c r="G415">
        <v>910</v>
      </c>
      <c r="H415" t="str">
        <f t="shared" si="66"/>
        <v>453005400035.910</v>
      </c>
      <c r="I415">
        <v>199611</v>
      </c>
      <c r="J415" t="s">
        <v>6434</v>
      </c>
      <c r="K415" t="s">
        <v>606</v>
      </c>
      <c r="L415">
        <v>20310</v>
      </c>
      <c r="M415" s="8">
        <f>VLOOKUP(H415,'export - manipulated'!L415:V4347,11,FALSE)</f>
        <v>225205.04</v>
      </c>
      <c r="V415" s="158" t="str">
        <f t="shared" ref="V415:V417" si="71">CONCATENATE("5",RIGHT(F415,11))</f>
        <v>553005400035</v>
      </c>
    </row>
    <row r="416" spans="1:22" x14ac:dyDescent="0.3">
      <c r="A416" t="s">
        <v>786</v>
      </c>
      <c r="B416" t="s">
        <v>604</v>
      </c>
      <c r="C416" t="str">
        <f t="shared" si="68"/>
        <v>REGULATED</v>
      </c>
      <c r="D416" s="159" t="str">
        <f t="shared" si="64"/>
        <v>45300</v>
      </c>
      <c r="E416" t="str">
        <f t="shared" si="65"/>
        <v>X5300</v>
      </c>
      <c r="F416" s="23">
        <v>453005400035</v>
      </c>
      <c r="G416">
        <v>2008</v>
      </c>
      <c r="H416" t="str">
        <f t="shared" si="66"/>
        <v>453005400035.2008</v>
      </c>
      <c r="I416">
        <v>200808</v>
      </c>
      <c r="J416" t="s">
        <v>6434</v>
      </c>
      <c r="K416" t="s">
        <v>606</v>
      </c>
      <c r="L416">
        <v>20310</v>
      </c>
      <c r="M416" s="8">
        <f>VLOOKUP(H416,'export - manipulated'!L416:V4348,11,FALSE)</f>
        <v>14978.34</v>
      </c>
      <c r="V416" s="158" t="str">
        <f t="shared" si="71"/>
        <v>553005400035</v>
      </c>
    </row>
    <row r="417" spans="1:22" x14ac:dyDescent="0.3">
      <c r="A417" t="s">
        <v>786</v>
      </c>
      <c r="B417" t="s">
        <v>604</v>
      </c>
      <c r="C417" t="str">
        <f t="shared" si="68"/>
        <v>REGULATED</v>
      </c>
      <c r="D417" s="159" t="str">
        <f t="shared" si="64"/>
        <v>45300</v>
      </c>
      <c r="E417" t="str">
        <f t="shared" si="65"/>
        <v>X5300</v>
      </c>
      <c r="F417" s="23">
        <v>453005400629</v>
      </c>
      <c r="G417">
        <v>910</v>
      </c>
      <c r="H417" t="str">
        <f t="shared" si="66"/>
        <v>453005400629.910</v>
      </c>
      <c r="I417">
        <v>201708</v>
      </c>
      <c r="J417" t="s">
        <v>6434</v>
      </c>
      <c r="K417" t="s">
        <v>606</v>
      </c>
      <c r="L417">
        <v>20310</v>
      </c>
      <c r="M417" s="8">
        <f>VLOOKUP(H417,'export - manipulated'!L417:V4349,11,FALSE)</f>
        <v>2120.77</v>
      </c>
      <c r="V417" s="158" t="str">
        <f t="shared" si="71"/>
        <v>553005400629</v>
      </c>
    </row>
    <row r="418" spans="1:22" x14ac:dyDescent="0.3">
      <c r="A418" t="s">
        <v>786</v>
      </c>
      <c r="B418" t="s">
        <v>604</v>
      </c>
      <c r="C418" t="str">
        <f t="shared" si="68"/>
        <v>UNREGULATED</v>
      </c>
      <c r="D418" s="159" t="str">
        <f t="shared" si="64"/>
        <v>55300</v>
      </c>
      <c r="E418" t="str">
        <f t="shared" si="65"/>
        <v>X5300</v>
      </c>
      <c r="F418" s="23">
        <v>553005400035</v>
      </c>
      <c r="G418">
        <v>910</v>
      </c>
      <c r="H418" t="str">
        <f t="shared" si="66"/>
        <v>553005400035.910</v>
      </c>
      <c r="I418">
        <v>199611</v>
      </c>
      <c r="J418" t="s">
        <v>6434</v>
      </c>
      <c r="K418" t="s">
        <v>606</v>
      </c>
      <c r="L418" t="s">
        <v>124</v>
      </c>
      <c r="N418">
        <f>VLOOKUP(H418,'export - manipulated'!L417:V4349,11,FALSE)</f>
        <v>136058</v>
      </c>
    </row>
    <row r="419" spans="1:22" x14ac:dyDescent="0.3">
      <c r="A419" t="s">
        <v>786</v>
      </c>
      <c r="B419" t="s">
        <v>604</v>
      </c>
      <c r="C419" t="str">
        <f t="shared" si="68"/>
        <v>UNREGULATED</v>
      </c>
      <c r="D419" s="159" t="str">
        <f t="shared" si="64"/>
        <v>55300</v>
      </c>
      <c r="E419" t="str">
        <f t="shared" si="65"/>
        <v>X5300</v>
      </c>
      <c r="F419" s="23">
        <v>553005400035</v>
      </c>
      <c r="G419">
        <v>2008</v>
      </c>
      <c r="H419" t="str">
        <f t="shared" si="66"/>
        <v>553005400035.2008</v>
      </c>
      <c r="I419">
        <v>200808</v>
      </c>
      <c r="J419" t="s">
        <v>6434</v>
      </c>
      <c r="K419" t="s">
        <v>606</v>
      </c>
      <c r="L419" t="s">
        <v>124</v>
      </c>
      <c r="N419">
        <f>VLOOKUP(H419,'export - manipulated'!L418:V4350,11,FALSE)</f>
        <v>8060.59</v>
      </c>
    </row>
    <row r="420" spans="1:22" x14ac:dyDescent="0.3">
      <c r="A420" t="s">
        <v>786</v>
      </c>
      <c r="B420" t="s">
        <v>604</v>
      </c>
      <c r="C420" t="str">
        <f t="shared" si="68"/>
        <v>UNREGULATED</v>
      </c>
      <c r="D420" s="159" t="str">
        <f t="shared" si="64"/>
        <v>55300</v>
      </c>
      <c r="E420" t="str">
        <f t="shared" si="65"/>
        <v>X5300</v>
      </c>
      <c r="F420" s="23">
        <v>553005400629</v>
      </c>
      <c r="G420">
        <v>910</v>
      </c>
      <c r="H420" t="str">
        <f t="shared" si="66"/>
        <v>553005400629.910</v>
      </c>
      <c r="I420">
        <v>201708</v>
      </c>
      <c r="J420" t="s">
        <v>6434</v>
      </c>
      <c r="K420" t="s">
        <v>606</v>
      </c>
      <c r="L420" t="s">
        <v>124</v>
      </c>
      <c r="N420">
        <f>VLOOKUP(H420,'export - manipulated'!L419:V4351,11,FALSE)</f>
        <v>1283.3499999999999</v>
      </c>
    </row>
    <row r="421" spans="1:22" x14ac:dyDescent="0.3">
      <c r="A421" t="s">
        <v>793</v>
      </c>
      <c r="B421" t="s">
        <v>604</v>
      </c>
      <c r="C421" t="str">
        <f t="shared" si="68"/>
        <v>REGULATED</v>
      </c>
      <c r="D421" s="159" t="str">
        <f t="shared" si="64"/>
        <v>45300</v>
      </c>
      <c r="E421" t="str">
        <f t="shared" si="65"/>
        <v>X5300</v>
      </c>
      <c r="F421" s="23">
        <v>453005400036</v>
      </c>
      <c r="G421">
        <v>910</v>
      </c>
      <c r="H421" t="str">
        <f t="shared" si="66"/>
        <v>453005400036.910</v>
      </c>
      <c r="I421">
        <v>198707</v>
      </c>
      <c r="J421" t="s">
        <v>6434</v>
      </c>
      <c r="K421" t="s">
        <v>606</v>
      </c>
      <c r="L421">
        <v>20310</v>
      </c>
      <c r="M421" s="8">
        <f>VLOOKUP(H421,'export - manipulated'!L421:V4353,11,FALSE)</f>
        <v>142005.99</v>
      </c>
      <c r="V421" s="158" t="str">
        <f>CONCATENATE("5",RIGHT(F421,11))</f>
        <v>553005400036</v>
      </c>
    </row>
    <row r="422" spans="1:22" x14ac:dyDescent="0.3">
      <c r="A422" t="s">
        <v>793</v>
      </c>
      <c r="B422" t="s">
        <v>604</v>
      </c>
      <c r="C422" t="str">
        <f t="shared" si="68"/>
        <v>UNREGULATED</v>
      </c>
      <c r="D422" s="159" t="str">
        <f t="shared" si="64"/>
        <v>55300</v>
      </c>
      <c r="E422" t="str">
        <f t="shared" si="65"/>
        <v>X5300</v>
      </c>
      <c r="F422" s="23">
        <v>553005400036</v>
      </c>
      <c r="G422">
        <v>910</v>
      </c>
      <c r="H422" t="str">
        <f t="shared" si="66"/>
        <v>553005400036.910</v>
      </c>
      <c r="I422">
        <v>198707</v>
      </c>
      <c r="J422" t="s">
        <v>6434</v>
      </c>
      <c r="K422" t="s">
        <v>606</v>
      </c>
      <c r="L422" t="s">
        <v>124</v>
      </c>
      <c r="N422">
        <f>VLOOKUP(H422,'export - manipulated'!L421:V4353,11,FALSE)</f>
        <v>85793</v>
      </c>
    </row>
    <row r="423" spans="1:22" x14ac:dyDescent="0.3">
      <c r="A423" t="s">
        <v>797</v>
      </c>
      <c r="B423" t="s">
        <v>604</v>
      </c>
      <c r="C423" t="str">
        <f t="shared" si="68"/>
        <v>REGULATED</v>
      </c>
      <c r="D423" s="159" t="str">
        <f t="shared" si="64"/>
        <v>45300</v>
      </c>
      <c r="E423" t="str">
        <f t="shared" si="65"/>
        <v>X5300</v>
      </c>
      <c r="F423" s="23">
        <v>453005400036</v>
      </c>
      <c r="G423">
        <v>670</v>
      </c>
      <c r="H423" t="str">
        <f t="shared" si="66"/>
        <v>453005400036.670</v>
      </c>
      <c r="I423">
        <v>198903</v>
      </c>
      <c r="J423" t="s">
        <v>6434</v>
      </c>
      <c r="K423" t="s">
        <v>606</v>
      </c>
      <c r="L423">
        <v>20310</v>
      </c>
      <c r="M423" s="8">
        <f>VLOOKUP(H423,'export - manipulated'!L423:V4355,11,FALSE)</f>
        <v>4043.43</v>
      </c>
      <c r="V423" s="158" t="str">
        <f>CONCATENATE("5",RIGHT(F423,11))</f>
        <v>553005400036</v>
      </c>
    </row>
    <row r="424" spans="1:22" x14ac:dyDescent="0.3">
      <c r="A424" t="s">
        <v>797</v>
      </c>
      <c r="B424" t="s">
        <v>604</v>
      </c>
      <c r="C424" t="str">
        <f t="shared" si="68"/>
        <v>UNREGULATED</v>
      </c>
      <c r="D424" s="159" t="str">
        <f t="shared" si="64"/>
        <v>55300</v>
      </c>
      <c r="E424" t="str">
        <f t="shared" si="65"/>
        <v>X5300</v>
      </c>
      <c r="F424" s="23">
        <v>553005400036</v>
      </c>
      <c r="G424">
        <v>670</v>
      </c>
      <c r="H424" t="str">
        <f t="shared" si="66"/>
        <v>553005400036.670</v>
      </c>
      <c r="I424">
        <v>198903</v>
      </c>
      <c r="J424" t="s">
        <v>6434</v>
      </c>
      <c r="K424" t="s">
        <v>606</v>
      </c>
      <c r="L424" t="s">
        <v>124</v>
      </c>
      <c r="N424">
        <f>VLOOKUP(H424,'export - manipulated'!L423:V4355,11,FALSE)</f>
        <v>2443</v>
      </c>
    </row>
    <row r="425" spans="1:22" x14ac:dyDescent="0.3">
      <c r="A425" t="s">
        <v>801</v>
      </c>
      <c r="B425" t="s">
        <v>604</v>
      </c>
      <c r="C425" t="str">
        <f t="shared" si="68"/>
        <v>UNREGULATED</v>
      </c>
      <c r="D425" s="159" t="str">
        <f t="shared" si="64"/>
        <v>55300</v>
      </c>
      <c r="E425" t="str">
        <f t="shared" si="65"/>
        <v>X5300</v>
      </c>
      <c r="F425" s="23">
        <v>553005400646</v>
      </c>
      <c r="G425">
        <v>910</v>
      </c>
      <c r="H425" t="str">
        <f t="shared" si="66"/>
        <v>553005400646.910</v>
      </c>
      <c r="I425">
        <v>201712</v>
      </c>
      <c r="J425" t="s">
        <v>6434</v>
      </c>
      <c r="K425" t="s">
        <v>606</v>
      </c>
      <c r="L425" t="s">
        <v>124</v>
      </c>
      <c r="N425">
        <f>VLOOKUP(H425,'export - manipulated'!L424:V4356,11,FALSE)</f>
        <v>2512759.44</v>
      </c>
    </row>
    <row r="426" spans="1:22" x14ac:dyDescent="0.3">
      <c r="A426" t="s">
        <v>803</v>
      </c>
      <c r="B426" t="s">
        <v>604</v>
      </c>
      <c r="C426" t="str">
        <f t="shared" si="68"/>
        <v>UNREGULATED</v>
      </c>
      <c r="D426" s="159" t="str">
        <f t="shared" si="64"/>
        <v>55300</v>
      </c>
      <c r="E426" t="str">
        <f t="shared" si="65"/>
        <v>X5300</v>
      </c>
      <c r="F426" s="23">
        <v>553005400647</v>
      </c>
      <c r="G426">
        <v>910</v>
      </c>
      <c r="H426" t="str">
        <f t="shared" si="66"/>
        <v>553005400647.910</v>
      </c>
      <c r="I426">
        <v>201712</v>
      </c>
      <c r="J426" t="s">
        <v>6434</v>
      </c>
      <c r="K426" t="s">
        <v>606</v>
      </c>
      <c r="L426" t="s">
        <v>124</v>
      </c>
      <c r="N426">
        <f>VLOOKUP(H426,'export - manipulated'!L425:V4357,11,FALSE)</f>
        <v>2182300.37</v>
      </c>
    </row>
    <row r="427" spans="1:22" x14ac:dyDescent="0.3">
      <c r="A427" t="s">
        <v>805</v>
      </c>
      <c r="B427" t="s">
        <v>604</v>
      </c>
      <c r="C427" t="str">
        <f t="shared" si="68"/>
        <v>UNREGULATED</v>
      </c>
      <c r="D427" s="159" t="str">
        <f t="shared" si="64"/>
        <v>55300</v>
      </c>
      <c r="E427" t="str">
        <f t="shared" si="65"/>
        <v>X5300</v>
      </c>
      <c r="F427" s="23">
        <v>553005400648</v>
      </c>
      <c r="G427">
        <v>910</v>
      </c>
      <c r="H427" t="str">
        <f t="shared" si="66"/>
        <v>553005400648.910</v>
      </c>
      <c r="I427">
        <v>201712</v>
      </c>
      <c r="J427" t="s">
        <v>6434</v>
      </c>
      <c r="K427" t="s">
        <v>606</v>
      </c>
      <c r="L427" t="s">
        <v>124</v>
      </c>
      <c r="N427">
        <f>VLOOKUP(H427,'export - manipulated'!L426:V4358,11,FALSE)</f>
        <v>2022600.15</v>
      </c>
    </row>
    <row r="428" spans="1:22" x14ac:dyDescent="0.3">
      <c r="A428" t="s">
        <v>807</v>
      </c>
      <c r="B428" t="s">
        <v>604</v>
      </c>
      <c r="C428" t="str">
        <f t="shared" si="68"/>
        <v>REGULATED</v>
      </c>
      <c r="D428" s="159" t="str">
        <f t="shared" si="64"/>
        <v>45200</v>
      </c>
      <c r="E428" t="str">
        <f t="shared" si="65"/>
        <v>X5200</v>
      </c>
      <c r="F428" s="23">
        <v>452005400295</v>
      </c>
      <c r="G428">
        <v>230</v>
      </c>
      <c r="H428" t="str">
        <f t="shared" si="66"/>
        <v>452005400295.230</v>
      </c>
      <c r="I428">
        <v>201712</v>
      </c>
      <c r="J428" t="s">
        <v>6434</v>
      </c>
      <c r="K428" t="s">
        <v>606</v>
      </c>
      <c r="L428">
        <v>20310</v>
      </c>
      <c r="M428" s="8">
        <f>VLOOKUP(H428,'export - manipulated'!L428:V4360,11,FALSE)</f>
        <v>7372.52</v>
      </c>
      <c r="V428" s="158" t="str">
        <f>CONCATENATE("5",RIGHT(F428,11))</f>
        <v>552005400295</v>
      </c>
    </row>
    <row r="429" spans="1:22" x14ac:dyDescent="0.3">
      <c r="A429" t="s">
        <v>807</v>
      </c>
      <c r="B429" t="s">
        <v>604</v>
      </c>
      <c r="C429" t="str">
        <f t="shared" si="68"/>
        <v>UNREGULATED</v>
      </c>
      <c r="D429" s="159" t="str">
        <f t="shared" si="64"/>
        <v>55200</v>
      </c>
      <c r="E429" t="str">
        <f t="shared" si="65"/>
        <v>X5200</v>
      </c>
      <c r="F429" s="23">
        <v>552005400295</v>
      </c>
      <c r="G429">
        <v>230</v>
      </c>
      <c r="H429" t="str">
        <f t="shared" si="66"/>
        <v>552005400295.230</v>
      </c>
      <c r="I429">
        <v>201712</v>
      </c>
      <c r="J429" t="s">
        <v>6434</v>
      </c>
      <c r="K429" t="s">
        <v>606</v>
      </c>
      <c r="L429" t="s">
        <v>124</v>
      </c>
      <c r="N429">
        <f>VLOOKUP(H429,'export - manipulated'!L428:V4360,11,FALSE)</f>
        <v>4461.38</v>
      </c>
    </row>
    <row r="430" spans="1:22" x14ac:dyDescent="0.3">
      <c r="A430" t="s">
        <v>810</v>
      </c>
      <c r="B430" t="s">
        <v>604</v>
      </c>
      <c r="C430" t="str">
        <f t="shared" si="68"/>
        <v>UNREGULATED</v>
      </c>
      <c r="D430" s="159" t="str">
        <f t="shared" si="64"/>
        <v>55600</v>
      </c>
      <c r="E430" t="str">
        <f t="shared" si="65"/>
        <v>X5600</v>
      </c>
      <c r="F430" s="23">
        <v>556005400196</v>
      </c>
      <c r="G430">
        <v>615</v>
      </c>
      <c r="H430" t="str">
        <f t="shared" si="66"/>
        <v>556005400196.615</v>
      </c>
      <c r="I430">
        <v>201812</v>
      </c>
      <c r="J430" t="s">
        <v>6434</v>
      </c>
      <c r="K430" t="s">
        <v>606</v>
      </c>
      <c r="L430" t="s">
        <v>124</v>
      </c>
      <c r="N430">
        <f>VLOOKUP(H430,'export - manipulated'!L429:V4361,11,FALSE)</f>
        <v>1676677.67</v>
      </c>
    </row>
    <row r="431" spans="1:22" x14ac:dyDescent="0.3">
      <c r="A431" t="s">
        <v>810</v>
      </c>
      <c r="B431" t="s">
        <v>604</v>
      </c>
      <c r="C431" t="str">
        <f t="shared" si="68"/>
        <v>UNREGULATED</v>
      </c>
      <c r="D431" s="159" t="str">
        <f t="shared" si="64"/>
        <v>55600</v>
      </c>
      <c r="E431" t="str">
        <f t="shared" si="65"/>
        <v>X5600</v>
      </c>
      <c r="F431" s="23">
        <v>556005400196</v>
      </c>
      <c r="G431">
        <v>720</v>
      </c>
      <c r="H431" t="str">
        <f t="shared" si="66"/>
        <v>556005400196.720</v>
      </c>
      <c r="I431">
        <v>201812</v>
      </c>
      <c r="J431" t="s">
        <v>6434</v>
      </c>
      <c r="K431" t="s">
        <v>606</v>
      </c>
      <c r="L431" t="s">
        <v>124</v>
      </c>
      <c r="N431">
        <f>VLOOKUP(H431,'export - manipulated'!L430:V4362,11,FALSE)</f>
        <v>116864.38</v>
      </c>
    </row>
    <row r="432" spans="1:22" x14ac:dyDescent="0.3">
      <c r="A432" t="s">
        <v>810</v>
      </c>
      <c r="B432" t="s">
        <v>604</v>
      </c>
      <c r="C432" t="str">
        <f t="shared" si="68"/>
        <v>UNREGULATED</v>
      </c>
      <c r="D432" s="159" t="str">
        <f t="shared" si="64"/>
        <v>55600</v>
      </c>
      <c r="E432" t="str">
        <f t="shared" si="65"/>
        <v>X5600</v>
      </c>
      <c r="F432" s="23">
        <v>556005400196</v>
      </c>
      <c r="G432">
        <v>800</v>
      </c>
      <c r="H432" t="str">
        <f t="shared" si="66"/>
        <v>556005400196.800</v>
      </c>
      <c r="I432">
        <v>201812</v>
      </c>
      <c r="J432" t="s">
        <v>6434</v>
      </c>
      <c r="K432" t="s">
        <v>606</v>
      </c>
      <c r="L432" t="s">
        <v>124</v>
      </c>
      <c r="N432">
        <f>VLOOKUP(H432,'export - manipulated'!L431:V4363,11,FALSE)</f>
        <v>5880</v>
      </c>
    </row>
    <row r="433" spans="1:22" x14ac:dyDescent="0.3">
      <c r="A433" t="s">
        <v>810</v>
      </c>
      <c r="B433" t="s">
        <v>604</v>
      </c>
      <c r="C433" t="str">
        <f t="shared" si="68"/>
        <v>UNREGULATED</v>
      </c>
      <c r="D433" s="159" t="str">
        <f t="shared" si="64"/>
        <v>55600</v>
      </c>
      <c r="E433" t="str">
        <f t="shared" si="65"/>
        <v>X5600</v>
      </c>
      <c r="F433" s="23">
        <v>556005400196</v>
      </c>
      <c r="G433">
        <v>805</v>
      </c>
      <c r="H433" t="str">
        <f t="shared" si="66"/>
        <v>556005400196.805</v>
      </c>
      <c r="I433">
        <v>201812</v>
      </c>
      <c r="J433" t="s">
        <v>6434</v>
      </c>
      <c r="K433" t="s">
        <v>606</v>
      </c>
      <c r="L433" t="s">
        <v>124</v>
      </c>
      <c r="N433">
        <f>VLOOKUP(H433,'export - manipulated'!L432:V4364,11,FALSE)</f>
        <v>243277.79</v>
      </c>
    </row>
    <row r="434" spans="1:22" x14ac:dyDescent="0.3">
      <c r="A434" t="s">
        <v>810</v>
      </c>
      <c r="B434" t="s">
        <v>604</v>
      </c>
      <c r="C434" t="str">
        <f t="shared" si="68"/>
        <v>UNREGULATED</v>
      </c>
      <c r="D434" s="159" t="str">
        <f t="shared" si="64"/>
        <v>55600</v>
      </c>
      <c r="E434" t="str">
        <f t="shared" si="65"/>
        <v>X5600</v>
      </c>
      <c r="F434" s="23">
        <v>556005400196</v>
      </c>
      <c r="G434">
        <v>840</v>
      </c>
      <c r="H434" t="str">
        <f t="shared" si="66"/>
        <v>556005400196.840</v>
      </c>
      <c r="I434">
        <v>201812</v>
      </c>
      <c r="J434" t="s">
        <v>6434</v>
      </c>
      <c r="K434" t="s">
        <v>606</v>
      </c>
      <c r="L434" t="s">
        <v>124</v>
      </c>
      <c r="N434">
        <f>VLOOKUP(H434,'export - manipulated'!L433:V4365,11,FALSE)</f>
        <v>50862.64</v>
      </c>
    </row>
    <row r="435" spans="1:22" x14ac:dyDescent="0.3">
      <c r="A435" t="s">
        <v>816</v>
      </c>
      <c r="B435" t="s">
        <v>604</v>
      </c>
      <c r="C435" t="str">
        <f t="shared" si="68"/>
        <v>REGULATED</v>
      </c>
      <c r="D435" s="159" t="str">
        <f t="shared" si="64"/>
        <v>45600</v>
      </c>
      <c r="E435" t="str">
        <f t="shared" si="65"/>
        <v>X5600</v>
      </c>
      <c r="F435" s="23">
        <v>456005400127</v>
      </c>
      <c r="G435">
        <v>780</v>
      </c>
      <c r="H435" t="str">
        <f t="shared" si="66"/>
        <v>456005400127.780</v>
      </c>
      <c r="I435">
        <v>201310</v>
      </c>
      <c r="J435" t="s">
        <v>6434</v>
      </c>
      <c r="K435" t="s">
        <v>606</v>
      </c>
      <c r="L435">
        <v>20310</v>
      </c>
      <c r="M435" s="8">
        <f>VLOOKUP(H435,'export - manipulated'!L435:V4367,11,FALSE)</f>
        <v>466540.04</v>
      </c>
      <c r="V435" s="158" t="str">
        <f>CONCATENATE("5",RIGHT(F435,11))</f>
        <v>556005400127</v>
      </c>
    </row>
    <row r="436" spans="1:22" x14ac:dyDescent="0.3">
      <c r="A436" t="s">
        <v>819</v>
      </c>
      <c r="B436" t="s">
        <v>604</v>
      </c>
      <c r="C436" t="str">
        <f t="shared" si="68"/>
        <v>UNREGULATED</v>
      </c>
      <c r="D436" s="159" t="str">
        <f t="shared" si="64"/>
        <v>55600</v>
      </c>
      <c r="E436" t="str">
        <f t="shared" si="65"/>
        <v>X5600</v>
      </c>
      <c r="F436" s="23">
        <v>556005400127</v>
      </c>
      <c r="G436">
        <v>780</v>
      </c>
      <c r="H436" t="str">
        <f t="shared" si="66"/>
        <v>556005400127.780</v>
      </c>
      <c r="I436">
        <v>201310</v>
      </c>
      <c r="J436" t="s">
        <v>6434</v>
      </c>
      <c r="K436" t="s">
        <v>606</v>
      </c>
      <c r="L436" t="s">
        <v>124</v>
      </c>
      <c r="N436">
        <f>VLOOKUP(H436,'export - manipulated'!L435:V4367,11,FALSE)</f>
        <v>281839.88</v>
      </c>
    </row>
    <row r="437" spans="1:22" x14ac:dyDescent="0.3">
      <c r="A437" t="s">
        <v>821</v>
      </c>
      <c r="B437" t="s">
        <v>604</v>
      </c>
      <c r="C437" t="str">
        <f t="shared" si="68"/>
        <v>UNREGULATED</v>
      </c>
      <c r="D437" s="159" t="str">
        <f t="shared" si="64"/>
        <v>55000</v>
      </c>
      <c r="E437" t="str">
        <f t="shared" si="65"/>
        <v>X5000</v>
      </c>
      <c r="F437" s="23">
        <v>550005400061</v>
      </c>
      <c r="G437">
        <v>2018</v>
      </c>
      <c r="H437" t="str">
        <f t="shared" si="66"/>
        <v>550005400061.2018</v>
      </c>
      <c r="I437">
        <v>201812</v>
      </c>
      <c r="J437" t="s">
        <v>6434</v>
      </c>
      <c r="K437" t="s">
        <v>606</v>
      </c>
      <c r="L437" t="s">
        <v>124</v>
      </c>
      <c r="N437">
        <f>VLOOKUP(H437,'export - manipulated'!L436:V4368,11,FALSE)</f>
        <v>29.43</v>
      </c>
    </row>
    <row r="438" spans="1:22" x14ac:dyDescent="0.3">
      <c r="A438" t="s">
        <v>823</v>
      </c>
      <c r="B438" t="s">
        <v>604</v>
      </c>
      <c r="C438" t="str">
        <f t="shared" si="68"/>
        <v>REGULATED</v>
      </c>
      <c r="D438" s="159" t="str">
        <f t="shared" si="64"/>
        <v>45000</v>
      </c>
      <c r="E438" t="str">
        <f t="shared" si="65"/>
        <v>X5000</v>
      </c>
      <c r="F438" s="23">
        <v>450005400030</v>
      </c>
      <c r="G438">
        <v>1984</v>
      </c>
      <c r="H438" t="str">
        <f t="shared" si="66"/>
        <v>450005400030.1984</v>
      </c>
      <c r="I438">
        <v>198304</v>
      </c>
      <c r="J438" t="s">
        <v>6434</v>
      </c>
      <c r="K438" t="s">
        <v>606</v>
      </c>
      <c r="L438">
        <v>20310</v>
      </c>
      <c r="M438" s="8">
        <f>VLOOKUP(H438,'export - manipulated'!L438:V4370,11,FALSE)</f>
        <v>2973.67</v>
      </c>
      <c r="V438" s="158" t="str">
        <f>CONCATENATE("5",RIGHT(F438,11))</f>
        <v>550005400030</v>
      </c>
    </row>
    <row r="439" spans="1:22" x14ac:dyDescent="0.3">
      <c r="A439" t="s">
        <v>823</v>
      </c>
      <c r="B439" t="s">
        <v>604</v>
      </c>
      <c r="C439" t="str">
        <f t="shared" si="68"/>
        <v>UNREGULATED</v>
      </c>
      <c r="D439" s="159" t="str">
        <f t="shared" si="64"/>
        <v>55000</v>
      </c>
      <c r="E439" t="str">
        <f t="shared" si="65"/>
        <v>X5000</v>
      </c>
      <c r="F439" s="23">
        <v>550005400030</v>
      </c>
      <c r="G439">
        <v>1984</v>
      </c>
      <c r="H439" t="str">
        <f t="shared" si="66"/>
        <v>550005400030.1984</v>
      </c>
      <c r="I439">
        <v>198304</v>
      </c>
      <c r="J439" t="s">
        <v>6434</v>
      </c>
      <c r="K439" t="s">
        <v>606</v>
      </c>
      <c r="L439" t="s">
        <v>124</v>
      </c>
      <c r="N439">
        <f>VLOOKUP(H439,'export - manipulated'!L438:V4370,11,FALSE)</f>
        <v>1797</v>
      </c>
    </row>
    <row r="440" spans="1:22" x14ac:dyDescent="0.3">
      <c r="A440" t="s">
        <v>827</v>
      </c>
      <c r="B440" t="s">
        <v>604</v>
      </c>
      <c r="C440" t="str">
        <f t="shared" si="68"/>
        <v>REGULATED</v>
      </c>
      <c r="D440" s="159" t="str">
        <f t="shared" si="64"/>
        <v>45000</v>
      </c>
      <c r="E440" t="str">
        <f t="shared" si="65"/>
        <v>X5000</v>
      </c>
      <c r="F440" s="23">
        <v>450005400032</v>
      </c>
      <c r="G440">
        <v>1973</v>
      </c>
      <c r="H440" t="str">
        <f t="shared" si="66"/>
        <v>450005400032.1973</v>
      </c>
      <c r="I440">
        <v>197204</v>
      </c>
      <c r="J440" t="s">
        <v>6434</v>
      </c>
      <c r="K440" t="s">
        <v>606</v>
      </c>
      <c r="L440">
        <v>20310</v>
      </c>
      <c r="M440" s="8">
        <f>VLOOKUP(H440,'export - manipulated'!L440:V4372,11,FALSE)</f>
        <v>750.27</v>
      </c>
      <c r="V440" s="158" t="str">
        <f t="shared" ref="V440:V441" si="72">CONCATENATE("5",RIGHT(F440,11))</f>
        <v>550005400032</v>
      </c>
    </row>
    <row r="441" spans="1:22" x14ac:dyDescent="0.3">
      <c r="A441" t="s">
        <v>827</v>
      </c>
      <c r="B441" t="s">
        <v>604</v>
      </c>
      <c r="C441" t="str">
        <f t="shared" si="68"/>
        <v>REGULATED</v>
      </c>
      <c r="D441" s="159" t="str">
        <f t="shared" si="64"/>
        <v>45700</v>
      </c>
      <c r="E441" t="str">
        <f t="shared" si="65"/>
        <v>X5700</v>
      </c>
      <c r="F441" s="23">
        <v>457005400022</v>
      </c>
      <c r="G441">
        <v>615</v>
      </c>
      <c r="H441" t="str">
        <f t="shared" si="66"/>
        <v>457005400022.615</v>
      </c>
      <c r="I441">
        <v>199109</v>
      </c>
      <c r="J441" t="s">
        <v>6434</v>
      </c>
      <c r="K441" t="s">
        <v>606</v>
      </c>
      <c r="L441">
        <v>20310</v>
      </c>
      <c r="M441" s="8">
        <f>VLOOKUP(H441,'export - manipulated'!L441:V4373,11,FALSE)</f>
        <v>1534209.46</v>
      </c>
      <c r="V441" s="158" t="str">
        <f t="shared" si="72"/>
        <v>557005400022</v>
      </c>
    </row>
    <row r="442" spans="1:22" x14ac:dyDescent="0.3">
      <c r="A442" t="s">
        <v>827</v>
      </c>
      <c r="B442" t="s">
        <v>604</v>
      </c>
      <c r="C442" t="str">
        <f t="shared" si="68"/>
        <v>UNREGULATED</v>
      </c>
      <c r="D442" s="159" t="str">
        <f t="shared" si="64"/>
        <v>55700</v>
      </c>
      <c r="E442" t="str">
        <f t="shared" si="65"/>
        <v>X5700</v>
      </c>
      <c r="F442" s="23">
        <v>557005400022</v>
      </c>
      <c r="G442">
        <v>615</v>
      </c>
      <c r="H442" t="str">
        <f t="shared" si="66"/>
        <v>557005400022.615</v>
      </c>
      <c r="I442">
        <v>199109</v>
      </c>
      <c r="J442" t="s">
        <v>6434</v>
      </c>
      <c r="K442" t="s">
        <v>606</v>
      </c>
      <c r="L442" t="s">
        <v>124</v>
      </c>
      <c r="N442">
        <f>VLOOKUP(H442,'export - manipulated'!L441:V4373,11,FALSE)</f>
        <v>926896</v>
      </c>
    </row>
    <row r="443" spans="1:22" x14ac:dyDescent="0.3">
      <c r="A443" t="s">
        <v>831</v>
      </c>
      <c r="B443" t="s">
        <v>604</v>
      </c>
      <c r="C443" t="str">
        <f t="shared" si="68"/>
        <v>REGULATED</v>
      </c>
      <c r="D443" s="159" t="str">
        <f t="shared" si="64"/>
        <v>45700</v>
      </c>
      <c r="E443" t="str">
        <f t="shared" si="65"/>
        <v>X5700</v>
      </c>
      <c r="F443" s="23">
        <v>457005400022</v>
      </c>
      <c r="G443">
        <v>780</v>
      </c>
      <c r="H443" t="str">
        <f t="shared" si="66"/>
        <v>457005400022.780</v>
      </c>
      <c r="I443">
        <v>200508</v>
      </c>
      <c r="J443" t="s">
        <v>6434</v>
      </c>
      <c r="K443" t="s">
        <v>606</v>
      </c>
      <c r="L443">
        <v>20310</v>
      </c>
      <c r="M443" s="8">
        <f>VLOOKUP(H443,'export - manipulated'!L443:V4375,11,FALSE)</f>
        <v>109236.32</v>
      </c>
      <c r="V443" s="158" t="str">
        <f>CONCATENATE("5",RIGHT(F443,11))</f>
        <v>557005400022</v>
      </c>
    </row>
    <row r="444" spans="1:22" x14ac:dyDescent="0.3">
      <c r="A444" t="s">
        <v>831</v>
      </c>
      <c r="B444" t="s">
        <v>604</v>
      </c>
      <c r="C444" t="str">
        <f t="shared" si="68"/>
        <v>UNREGULATED</v>
      </c>
      <c r="D444" s="159" t="str">
        <f t="shared" si="64"/>
        <v>55700</v>
      </c>
      <c r="E444" t="str">
        <f t="shared" si="65"/>
        <v>X5700</v>
      </c>
      <c r="F444" s="23">
        <v>557005400022</v>
      </c>
      <c r="G444">
        <v>780</v>
      </c>
      <c r="H444" t="str">
        <f t="shared" si="66"/>
        <v>557005400022.780</v>
      </c>
      <c r="I444">
        <v>200508</v>
      </c>
      <c r="J444" t="s">
        <v>6434</v>
      </c>
      <c r="K444" t="s">
        <v>606</v>
      </c>
      <c r="L444" t="s">
        <v>124</v>
      </c>
      <c r="N444">
        <f>VLOOKUP(H444,'export - manipulated'!L443:V4375,11,FALSE)</f>
        <v>65995</v>
      </c>
    </row>
    <row r="445" spans="1:22" x14ac:dyDescent="0.3">
      <c r="A445" t="s">
        <v>834</v>
      </c>
      <c r="B445" t="s">
        <v>604</v>
      </c>
      <c r="C445" t="str">
        <f t="shared" si="68"/>
        <v>REGULATED</v>
      </c>
      <c r="D445" s="159" t="str">
        <f t="shared" si="64"/>
        <v>45700</v>
      </c>
      <c r="E445" t="str">
        <f t="shared" si="65"/>
        <v>X5700</v>
      </c>
      <c r="F445" s="23">
        <v>457005400052</v>
      </c>
      <c r="G445">
        <v>780</v>
      </c>
      <c r="H445" t="str">
        <f t="shared" si="66"/>
        <v>457005400052.780</v>
      </c>
      <c r="I445">
        <v>200901</v>
      </c>
      <c r="J445" t="s">
        <v>6434</v>
      </c>
      <c r="K445" t="s">
        <v>606</v>
      </c>
      <c r="L445">
        <v>20310</v>
      </c>
      <c r="M445" s="8">
        <f>VLOOKUP(H445,'export - manipulated'!L445:V4377,11,FALSE)</f>
        <v>13282.31</v>
      </c>
      <c r="V445" s="158" t="str">
        <f>CONCATENATE("5",RIGHT(F445,11))</f>
        <v>557005400052</v>
      </c>
    </row>
    <row r="446" spans="1:22" x14ac:dyDescent="0.3">
      <c r="A446" t="s">
        <v>834</v>
      </c>
      <c r="B446" t="s">
        <v>604</v>
      </c>
      <c r="C446" t="str">
        <f t="shared" si="68"/>
        <v>UNREGULATED</v>
      </c>
      <c r="D446" s="159" t="str">
        <f t="shared" si="64"/>
        <v>55700</v>
      </c>
      <c r="E446" t="str">
        <f t="shared" si="65"/>
        <v>X5700</v>
      </c>
      <c r="F446" s="23">
        <v>557005400052</v>
      </c>
      <c r="G446">
        <v>780</v>
      </c>
      <c r="H446" t="str">
        <f t="shared" si="66"/>
        <v>557005400052.780</v>
      </c>
      <c r="I446">
        <v>200901</v>
      </c>
      <c r="J446" t="s">
        <v>6434</v>
      </c>
      <c r="K446" t="s">
        <v>606</v>
      </c>
      <c r="L446" t="s">
        <v>124</v>
      </c>
      <c r="N446">
        <f>VLOOKUP(H446,'export - manipulated'!L445:V4377,11,FALSE)</f>
        <v>6505.29</v>
      </c>
    </row>
    <row r="447" spans="1:22" x14ac:dyDescent="0.3">
      <c r="A447" t="s">
        <v>837</v>
      </c>
      <c r="B447" t="s">
        <v>604</v>
      </c>
      <c r="C447" t="str">
        <f t="shared" si="68"/>
        <v>REGULATED</v>
      </c>
      <c r="D447" s="159" t="str">
        <f t="shared" si="64"/>
        <v>45600</v>
      </c>
      <c r="E447" t="str">
        <f t="shared" si="65"/>
        <v>X5600</v>
      </c>
      <c r="F447" s="23">
        <v>456005400144</v>
      </c>
      <c r="G447">
        <v>175</v>
      </c>
      <c r="H447" t="str">
        <f t="shared" si="66"/>
        <v>456005400144.175</v>
      </c>
      <c r="I447">
        <v>201408</v>
      </c>
      <c r="J447" t="s">
        <v>6434</v>
      </c>
      <c r="K447" t="s">
        <v>606</v>
      </c>
      <c r="L447">
        <v>20310</v>
      </c>
      <c r="M447" s="8">
        <f>VLOOKUP(H447,'export - manipulated'!L447:V4379,11,FALSE)</f>
        <v>63912.69</v>
      </c>
      <c r="V447" s="158" t="str">
        <f>CONCATENATE("5",RIGHT(F447,11))</f>
        <v>556005400144</v>
      </c>
    </row>
    <row r="448" spans="1:22" x14ac:dyDescent="0.3">
      <c r="A448" t="s">
        <v>840</v>
      </c>
      <c r="B448" t="s">
        <v>604</v>
      </c>
      <c r="C448" t="str">
        <f t="shared" si="68"/>
        <v>UNREGULATED</v>
      </c>
      <c r="D448" s="159" t="str">
        <f t="shared" si="64"/>
        <v>55600</v>
      </c>
      <c r="E448" t="str">
        <f t="shared" si="65"/>
        <v>X5600</v>
      </c>
      <c r="F448" s="23">
        <v>556005400144</v>
      </c>
      <c r="G448">
        <v>175</v>
      </c>
      <c r="H448" t="str">
        <f t="shared" si="66"/>
        <v>556005400144.175</v>
      </c>
      <c r="I448">
        <v>201408</v>
      </c>
      <c r="J448" t="s">
        <v>6434</v>
      </c>
      <c r="K448" t="s">
        <v>606</v>
      </c>
      <c r="L448" t="s">
        <v>124</v>
      </c>
      <c r="N448">
        <f>VLOOKUP(H448,'export - manipulated'!L447:V4379,11,FALSE)</f>
        <v>38610.07</v>
      </c>
    </row>
    <row r="449" spans="1:22" x14ac:dyDescent="0.3">
      <c r="A449" t="s">
        <v>842</v>
      </c>
      <c r="B449" t="s">
        <v>604</v>
      </c>
      <c r="C449" t="str">
        <f t="shared" si="68"/>
        <v>REGULATED</v>
      </c>
      <c r="D449" s="159" t="str">
        <f t="shared" si="64"/>
        <v>45700</v>
      </c>
      <c r="E449" t="str">
        <f t="shared" si="65"/>
        <v>X5700</v>
      </c>
      <c r="F449" s="23">
        <v>457005400128</v>
      </c>
      <c r="G449">
        <v>615</v>
      </c>
      <c r="H449" t="str">
        <f t="shared" si="66"/>
        <v>457005400128.615</v>
      </c>
      <c r="I449">
        <v>201411</v>
      </c>
      <c r="J449" t="s">
        <v>6434</v>
      </c>
      <c r="K449" t="s">
        <v>606</v>
      </c>
      <c r="L449">
        <v>20310</v>
      </c>
      <c r="M449" s="8">
        <f>VLOOKUP(H449,'export - manipulated'!L449:V4381,11,FALSE)</f>
        <v>15585</v>
      </c>
      <c r="V449" s="158" t="str">
        <f>CONCATENATE("5",RIGHT(F449,11))</f>
        <v>557005400128</v>
      </c>
    </row>
    <row r="450" spans="1:22" x14ac:dyDescent="0.3">
      <c r="A450" t="s">
        <v>844</v>
      </c>
      <c r="B450" t="s">
        <v>604</v>
      </c>
      <c r="C450" t="str">
        <f t="shared" si="68"/>
        <v>UNREGULATED</v>
      </c>
      <c r="D450" s="159" t="str">
        <f t="shared" si="64"/>
        <v>55700</v>
      </c>
      <c r="E450" t="str">
        <f t="shared" si="65"/>
        <v>X5700</v>
      </c>
      <c r="F450" s="23">
        <v>557005400128</v>
      </c>
      <c r="G450">
        <v>615</v>
      </c>
      <c r="H450" t="str">
        <f t="shared" si="66"/>
        <v>557005400128.615</v>
      </c>
      <c r="I450">
        <v>201411</v>
      </c>
      <c r="J450" t="s">
        <v>6434</v>
      </c>
      <c r="K450" t="s">
        <v>606</v>
      </c>
      <c r="L450" t="s">
        <v>124</v>
      </c>
      <c r="N450">
        <f>VLOOKUP(H450,'export - manipulated'!L449:V4381,11,FALSE)</f>
        <v>9415</v>
      </c>
    </row>
    <row r="451" spans="1:22" x14ac:dyDescent="0.3">
      <c r="A451" t="s">
        <v>846</v>
      </c>
      <c r="B451" t="s">
        <v>604</v>
      </c>
      <c r="C451" t="str">
        <f t="shared" si="68"/>
        <v>REGULATED</v>
      </c>
      <c r="D451" s="159" t="str">
        <f t="shared" ref="D451:D514" si="73">LEFT(F451,5)</f>
        <v>45700</v>
      </c>
      <c r="E451" t="str">
        <f t="shared" ref="E451:E514" si="74">CONCATENATE("X",(RIGHT(D451,4)))</f>
        <v>X5700</v>
      </c>
      <c r="F451" s="23">
        <v>457005400220</v>
      </c>
      <c r="G451">
        <v>581</v>
      </c>
      <c r="H451" t="str">
        <f t="shared" ref="H451:H514" si="75">CONCATENATE(F451,".",G451)</f>
        <v>457005400220.581</v>
      </c>
      <c r="I451">
        <v>201811</v>
      </c>
      <c r="J451" t="s">
        <v>6434</v>
      </c>
      <c r="K451" t="s">
        <v>606</v>
      </c>
      <c r="L451">
        <v>20310</v>
      </c>
      <c r="M451" s="8">
        <f>VLOOKUP(H451,'export - manipulated'!L451:V4383,11,FALSE)</f>
        <v>62683.73</v>
      </c>
      <c r="V451" s="158" t="str">
        <f t="shared" ref="V451:V452" si="76">CONCATENATE("5",RIGHT(F451,11))</f>
        <v>557005400220</v>
      </c>
    </row>
    <row r="452" spans="1:22" x14ac:dyDescent="0.3">
      <c r="A452" t="s">
        <v>848</v>
      </c>
      <c r="B452" t="s">
        <v>604</v>
      </c>
      <c r="C452" t="str">
        <f t="shared" si="68"/>
        <v>REGULATED</v>
      </c>
      <c r="D452" s="159" t="str">
        <f t="shared" si="73"/>
        <v>45700</v>
      </c>
      <c r="E452" t="str">
        <f t="shared" si="74"/>
        <v>X5700</v>
      </c>
      <c r="F452" s="23">
        <v>457005400091</v>
      </c>
      <c r="G452">
        <v>615</v>
      </c>
      <c r="H452" t="str">
        <f t="shared" si="75"/>
        <v>457005400091.615</v>
      </c>
      <c r="I452">
        <v>201112</v>
      </c>
      <c r="J452" t="s">
        <v>6434</v>
      </c>
      <c r="K452" t="s">
        <v>606</v>
      </c>
      <c r="L452">
        <v>20310</v>
      </c>
      <c r="M452" s="8">
        <f>VLOOKUP(H452,'export - manipulated'!L452:V4384,11,FALSE)</f>
        <v>123255.46</v>
      </c>
      <c r="V452" s="158" t="str">
        <f t="shared" si="76"/>
        <v>557005400091</v>
      </c>
    </row>
    <row r="453" spans="1:22" x14ac:dyDescent="0.3">
      <c r="A453" t="s">
        <v>848</v>
      </c>
      <c r="B453" t="s">
        <v>604</v>
      </c>
      <c r="C453" t="str">
        <f t="shared" si="68"/>
        <v>UNREGULATED</v>
      </c>
      <c r="D453" s="159" t="str">
        <f t="shared" si="73"/>
        <v>55700</v>
      </c>
      <c r="E453" t="str">
        <f t="shared" si="74"/>
        <v>X5700</v>
      </c>
      <c r="F453" s="23">
        <v>557005400091</v>
      </c>
      <c r="G453">
        <v>615</v>
      </c>
      <c r="H453" t="str">
        <f t="shared" si="75"/>
        <v>557005400091.615</v>
      </c>
      <c r="I453">
        <v>201112</v>
      </c>
      <c r="J453" t="s">
        <v>6434</v>
      </c>
      <c r="K453" t="s">
        <v>606</v>
      </c>
      <c r="L453" t="s">
        <v>124</v>
      </c>
      <c r="N453">
        <f>VLOOKUP(H453,'export - manipulated'!L452:V4384,11,FALSE)</f>
        <v>74459.429999999993</v>
      </c>
    </row>
    <row r="454" spans="1:22" x14ac:dyDescent="0.3">
      <c r="A454" t="s">
        <v>852</v>
      </c>
      <c r="B454" t="s">
        <v>604</v>
      </c>
      <c r="C454" t="str">
        <f t="shared" ref="C454:C517" si="77">IF(OR(D454="45000",D454="45100",D454="45200",D454="45290",D454="45300",D454="45500",D454="45600",D454="45700",D454="45790",D454="45800"),"REGULATED","UNREGULATED")</f>
        <v>REGULATED</v>
      </c>
      <c r="D454" s="159" t="str">
        <f t="shared" si="73"/>
        <v>45700</v>
      </c>
      <c r="E454" t="str">
        <f t="shared" si="74"/>
        <v>X5700</v>
      </c>
      <c r="F454" s="23">
        <v>457005400154</v>
      </c>
      <c r="G454">
        <v>780</v>
      </c>
      <c r="H454" t="str">
        <f t="shared" si="75"/>
        <v>457005400154.780</v>
      </c>
      <c r="I454">
        <v>201609</v>
      </c>
      <c r="J454" t="s">
        <v>6434</v>
      </c>
      <c r="K454" t="s">
        <v>606</v>
      </c>
      <c r="L454">
        <v>20310</v>
      </c>
      <c r="M454" s="8">
        <f>VLOOKUP(H454,'export - manipulated'!L454:V4386,11,FALSE)</f>
        <v>31245.85</v>
      </c>
      <c r="V454" s="158" t="str">
        <f>CONCATENATE("5",RIGHT(F454,11))</f>
        <v>557005400154</v>
      </c>
    </row>
    <row r="455" spans="1:22" x14ac:dyDescent="0.3">
      <c r="A455" t="s">
        <v>852</v>
      </c>
      <c r="B455" t="s">
        <v>604</v>
      </c>
      <c r="C455" t="str">
        <f t="shared" si="77"/>
        <v>UNREGULATED</v>
      </c>
      <c r="D455" s="159" t="str">
        <f t="shared" si="73"/>
        <v>55700</v>
      </c>
      <c r="E455" t="str">
        <f t="shared" si="74"/>
        <v>X5700</v>
      </c>
      <c r="F455" s="23">
        <v>557005400154</v>
      </c>
      <c r="G455">
        <v>780</v>
      </c>
      <c r="H455" t="str">
        <f t="shared" si="75"/>
        <v>557005400154.780</v>
      </c>
      <c r="I455">
        <v>201609</v>
      </c>
      <c r="J455" t="s">
        <v>6434</v>
      </c>
      <c r="K455" t="s">
        <v>606</v>
      </c>
      <c r="L455" t="s">
        <v>124</v>
      </c>
      <c r="N455">
        <f>VLOOKUP(H455,'export - manipulated'!L454:V4386,11,FALSE)</f>
        <v>18908.009999999998</v>
      </c>
    </row>
    <row r="456" spans="1:22" x14ac:dyDescent="0.3">
      <c r="A456" t="s">
        <v>855</v>
      </c>
      <c r="B456" t="s">
        <v>604</v>
      </c>
      <c r="C456" t="str">
        <f t="shared" si="77"/>
        <v>REGULATED</v>
      </c>
      <c r="D456" s="159" t="str">
        <f t="shared" si="73"/>
        <v>45700</v>
      </c>
      <c r="E456" t="str">
        <f t="shared" si="74"/>
        <v>X5700</v>
      </c>
      <c r="F456" s="23">
        <v>457005400130</v>
      </c>
      <c r="G456">
        <v>615</v>
      </c>
      <c r="H456" t="str">
        <f t="shared" si="75"/>
        <v>457005400130.615</v>
      </c>
      <c r="I456">
        <v>201411</v>
      </c>
      <c r="J456" t="s">
        <v>6434</v>
      </c>
      <c r="K456" t="s">
        <v>606</v>
      </c>
      <c r="L456">
        <v>20310</v>
      </c>
      <c r="M456" s="8">
        <f>VLOOKUP(H456,'export - manipulated'!L456:V4388,11,FALSE)</f>
        <v>54775.72</v>
      </c>
      <c r="V456" s="158" t="str">
        <f>CONCATENATE("5",RIGHT(F456,11))</f>
        <v>557005400130</v>
      </c>
    </row>
    <row r="457" spans="1:22" x14ac:dyDescent="0.3">
      <c r="A457" t="s">
        <v>855</v>
      </c>
      <c r="B457" t="s">
        <v>604</v>
      </c>
      <c r="C457" t="str">
        <f t="shared" si="77"/>
        <v>UNREGULATED</v>
      </c>
      <c r="D457" s="159" t="str">
        <f t="shared" si="73"/>
        <v>55700</v>
      </c>
      <c r="E457" t="str">
        <f t="shared" si="74"/>
        <v>X5700</v>
      </c>
      <c r="F457" s="23">
        <v>557005400130</v>
      </c>
      <c r="G457">
        <v>615</v>
      </c>
      <c r="H457" t="str">
        <f t="shared" si="75"/>
        <v>557005400130.615</v>
      </c>
      <c r="I457">
        <v>201411</v>
      </c>
      <c r="J457" t="s">
        <v>6434</v>
      </c>
      <c r="K457" t="s">
        <v>606</v>
      </c>
      <c r="L457" t="s">
        <v>124</v>
      </c>
      <c r="N457">
        <f>VLOOKUP(H457,'export - manipulated'!L456:V4388,11,FALSE)</f>
        <v>33090.370000000003</v>
      </c>
    </row>
    <row r="458" spans="1:22" x14ac:dyDescent="0.3">
      <c r="A458" t="s">
        <v>858</v>
      </c>
      <c r="B458" t="s">
        <v>604</v>
      </c>
      <c r="C458" t="str">
        <f t="shared" si="77"/>
        <v>REGULATED</v>
      </c>
      <c r="D458" s="159" t="str">
        <f t="shared" si="73"/>
        <v>45700</v>
      </c>
      <c r="E458" t="str">
        <f t="shared" si="74"/>
        <v>X5700</v>
      </c>
      <c r="F458" s="23">
        <v>457005400218</v>
      </c>
      <c r="G458">
        <v>780</v>
      </c>
      <c r="H458" t="str">
        <f t="shared" si="75"/>
        <v>457005400218.780</v>
      </c>
      <c r="I458">
        <v>201812</v>
      </c>
      <c r="J458" t="s">
        <v>6434</v>
      </c>
      <c r="K458" t="s">
        <v>606</v>
      </c>
      <c r="L458">
        <v>20310</v>
      </c>
      <c r="M458" s="8">
        <f>VLOOKUP(H458,'export - manipulated'!L458:V4390,11,FALSE)</f>
        <v>118828.07</v>
      </c>
      <c r="V458" s="158" t="str">
        <f>CONCATENATE("5",RIGHT(F458,11))</f>
        <v>557005400218</v>
      </c>
    </row>
    <row r="459" spans="1:22" x14ac:dyDescent="0.3">
      <c r="A459" t="s">
        <v>858</v>
      </c>
      <c r="B459" t="s">
        <v>604</v>
      </c>
      <c r="C459" t="str">
        <f t="shared" si="77"/>
        <v>UNREGULATED</v>
      </c>
      <c r="D459" s="159" t="str">
        <f t="shared" si="73"/>
        <v>55700</v>
      </c>
      <c r="E459" t="str">
        <f t="shared" si="74"/>
        <v>X5700</v>
      </c>
      <c r="F459" s="23">
        <v>557005400218</v>
      </c>
      <c r="G459">
        <v>780</v>
      </c>
      <c r="H459" t="str">
        <f t="shared" si="75"/>
        <v>557005400218.780</v>
      </c>
      <c r="I459">
        <v>201812</v>
      </c>
      <c r="J459" t="s">
        <v>6434</v>
      </c>
      <c r="K459" t="s">
        <v>606</v>
      </c>
      <c r="L459" t="s">
        <v>124</v>
      </c>
      <c r="N459">
        <f>VLOOKUP(H459,'export - manipulated'!L458:V4390,11,FALSE)</f>
        <v>71192.42</v>
      </c>
    </row>
    <row r="460" spans="1:22" x14ac:dyDescent="0.3">
      <c r="A460" t="s">
        <v>862</v>
      </c>
      <c r="B460" t="s">
        <v>604</v>
      </c>
      <c r="C460" t="str">
        <f t="shared" si="77"/>
        <v>REGULATED</v>
      </c>
      <c r="D460" s="159" t="str">
        <f t="shared" si="73"/>
        <v>45700</v>
      </c>
      <c r="E460" t="str">
        <f t="shared" si="74"/>
        <v>X5700</v>
      </c>
      <c r="F460" s="23">
        <v>457005400198</v>
      </c>
      <c r="G460">
        <v>615</v>
      </c>
      <c r="H460" t="str">
        <f t="shared" si="75"/>
        <v>457005400198.615</v>
      </c>
      <c r="I460">
        <v>201712</v>
      </c>
      <c r="J460" t="s">
        <v>6434</v>
      </c>
      <c r="K460" t="s">
        <v>606</v>
      </c>
      <c r="L460">
        <v>20310</v>
      </c>
      <c r="M460" s="8">
        <f>VLOOKUP(H460,'export - manipulated'!L460:V4392,11,FALSE)</f>
        <v>45484.62</v>
      </c>
      <c r="V460" s="158" t="str">
        <f>CONCATENATE("5",RIGHT(F460,11))</f>
        <v>557005400198</v>
      </c>
    </row>
    <row r="461" spans="1:22" x14ac:dyDescent="0.3">
      <c r="A461" t="s">
        <v>862</v>
      </c>
      <c r="B461" t="s">
        <v>604</v>
      </c>
      <c r="C461" t="str">
        <f t="shared" si="77"/>
        <v>UNREGULATED</v>
      </c>
      <c r="D461" s="159" t="str">
        <f t="shared" si="73"/>
        <v>55700</v>
      </c>
      <c r="E461" t="str">
        <f t="shared" si="74"/>
        <v>X5700</v>
      </c>
      <c r="F461" s="23">
        <v>557005400198</v>
      </c>
      <c r="G461">
        <v>615</v>
      </c>
      <c r="H461" t="str">
        <f t="shared" si="75"/>
        <v>557005400198.615</v>
      </c>
      <c r="I461">
        <v>201712</v>
      </c>
      <c r="J461" t="s">
        <v>6434</v>
      </c>
      <c r="K461" t="s">
        <v>606</v>
      </c>
      <c r="L461" t="s">
        <v>124</v>
      </c>
      <c r="N461">
        <f>VLOOKUP(H461,'export - manipulated'!L460:V4392,11,FALSE)</f>
        <v>26870.91</v>
      </c>
    </row>
    <row r="462" spans="1:22" x14ac:dyDescent="0.3">
      <c r="A462" t="s">
        <v>865</v>
      </c>
      <c r="B462" t="s">
        <v>604</v>
      </c>
      <c r="C462" t="str">
        <f t="shared" si="77"/>
        <v>REGULATED</v>
      </c>
      <c r="D462" s="159" t="str">
        <f t="shared" si="73"/>
        <v>45000</v>
      </c>
      <c r="E462" t="str">
        <f t="shared" si="74"/>
        <v>X5000</v>
      </c>
      <c r="F462" s="23">
        <v>450005400034</v>
      </c>
      <c r="G462">
        <v>1994</v>
      </c>
      <c r="H462" t="str">
        <f t="shared" si="75"/>
        <v>450005400034.1994</v>
      </c>
      <c r="I462">
        <v>199307</v>
      </c>
      <c r="J462" t="s">
        <v>6434</v>
      </c>
      <c r="K462" t="s">
        <v>606</v>
      </c>
      <c r="L462">
        <v>20310</v>
      </c>
      <c r="M462" s="8">
        <f>VLOOKUP(H462,'export - manipulated'!L462:V4394,11,FALSE)</f>
        <v>35200.54</v>
      </c>
      <c r="V462" s="158" t="str">
        <f>CONCATENATE("5",RIGHT(F462,11))</f>
        <v>550005400034</v>
      </c>
    </row>
    <row r="463" spans="1:22" x14ac:dyDescent="0.3">
      <c r="A463" t="s">
        <v>865</v>
      </c>
      <c r="B463" t="s">
        <v>604</v>
      </c>
      <c r="C463" t="str">
        <f t="shared" si="77"/>
        <v>UNREGULATED</v>
      </c>
      <c r="D463" s="159" t="str">
        <f t="shared" si="73"/>
        <v>55000</v>
      </c>
      <c r="E463" t="str">
        <f t="shared" si="74"/>
        <v>X5000</v>
      </c>
      <c r="F463" s="23">
        <v>550005400034</v>
      </c>
      <c r="G463">
        <v>1994</v>
      </c>
      <c r="H463" t="str">
        <f t="shared" si="75"/>
        <v>550005400034.1994</v>
      </c>
      <c r="I463">
        <v>199307</v>
      </c>
      <c r="J463" t="s">
        <v>6434</v>
      </c>
      <c r="K463" t="s">
        <v>606</v>
      </c>
      <c r="L463" t="s">
        <v>124</v>
      </c>
      <c r="N463">
        <f>VLOOKUP(H463,'export - manipulated'!L462:V4394,11,FALSE)</f>
        <v>21267</v>
      </c>
    </row>
    <row r="464" spans="1:22" x14ac:dyDescent="0.3">
      <c r="A464" t="s">
        <v>868</v>
      </c>
      <c r="B464" t="s">
        <v>604</v>
      </c>
      <c r="C464" t="str">
        <f t="shared" si="77"/>
        <v>REGULATED</v>
      </c>
      <c r="D464" s="159" t="str">
        <f t="shared" si="73"/>
        <v>45600</v>
      </c>
      <c r="E464" t="str">
        <f t="shared" si="74"/>
        <v>X5600</v>
      </c>
      <c r="F464" s="23">
        <v>456005400081</v>
      </c>
      <c r="G464">
        <v>210</v>
      </c>
      <c r="H464" t="str">
        <f t="shared" si="75"/>
        <v>456005400081.210</v>
      </c>
      <c r="I464">
        <v>201003</v>
      </c>
      <c r="J464" t="s">
        <v>6434</v>
      </c>
      <c r="K464" t="s">
        <v>606</v>
      </c>
      <c r="L464">
        <v>20310</v>
      </c>
      <c r="M464" s="8">
        <f>VLOOKUP(H464,'export - manipulated'!L464:V4396,11,FALSE)</f>
        <v>55907.41</v>
      </c>
      <c r="V464" s="158" t="str">
        <f>CONCATENATE("5",RIGHT(F464,11))</f>
        <v>556005400081</v>
      </c>
    </row>
    <row r="465" spans="1:22" x14ac:dyDescent="0.3">
      <c r="A465" t="s">
        <v>870</v>
      </c>
      <c r="B465" t="s">
        <v>604</v>
      </c>
      <c r="C465" t="str">
        <f t="shared" si="77"/>
        <v>UNREGULATED</v>
      </c>
      <c r="D465" s="159" t="str">
        <f t="shared" si="73"/>
        <v>55600</v>
      </c>
      <c r="E465" t="str">
        <f t="shared" si="74"/>
        <v>X5600</v>
      </c>
      <c r="F465" s="23">
        <v>556005400081</v>
      </c>
      <c r="G465">
        <v>210</v>
      </c>
      <c r="H465" t="str">
        <f t="shared" si="75"/>
        <v>556005400081.210</v>
      </c>
      <c r="I465">
        <v>201003</v>
      </c>
      <c r="J465" t="s">
        <v>6434</v>
      </c>
      <c r="K465" t="s">
        <v>606</v>
      </c>
      <c r="L465" t="s">
        <v>124</v>
      </c>
      <c r="N465">
        <f>VLOOKUP(H465,'export - manipulated'!L464:V4396,11,FALSE)</f>
        <v>33774.03</v>
      </c>
    </row>
    <row r="466" spans="1:22" x14ac:dyDescent="0.3">
      <c r="A466" t="s">
        <v>872</v>
      </c>
      <c r="C466" t="str">
        <f t="shared" si="77"/>
        <v>REGULATED</v>
      </c>
      <c r="D466" s="159" t="str">
        <f t="shared" si="73"/>
        <v>45100</v>
      </c>
      <c r="E466" t="str">
        <f t="shared" si="74"/>
        <v>X5100</v>
      </c>
      <c r="F466" s="23">
        <v>451007100001</v>
      </c>
      <c r="G466">
        <v>1092</v>
      </c>
      <c r="H466" t="str">
        <f t="shared" si="75"/>
        <v>451007100001.1092</v>
      </c>
      <c r="I466">
        <v>199112</v>
      </c>
      <c r="J466" t="s">
        <v>6434</v>
      </c>
      <c r="K466" t="s">
        <v>68</v>
      </c>
      <c r="L466">
        <v>20310</v>
      </c>
      <c r="M466" s="8">
        <f>VLOOKUP(H466,'export - manipulated'!L466:V4398,11,FALSE)</f>
        <v>669059.25</v>
      </c>
      <c r="V466" s="158" t="str">
        <f t="shared" ref="V466:V472" si="78">CONCATENATE("5",RIGHT(F466,11))</f>
        <v>551007100001</v>
      </c>
    </row>
    <row r="467" spans="1:22" x14ac:dyDescent="0.3">
      <c r="A467" t="s">
        <v>872</v>
      </c>
      <c r="C467" t="str">
        <f t="shared" si="77"/>
        <v>REGULATED</v>
      </c>
      <c r="D467" s="159" t="str">
        <f t="shared" si="73"/>
        <v>45100</v>
      </c>
      <c r="E467" t="str">
        <f t="shared" si="74"/>
        <v>X5100</v>
      </c>
      <c r="F467" s="23">
        <v>451007100001</v>
      </c>
      <c r="G467">
        <v>1093</v>
      </c>
      <c r="H467" t="str">
        <f t="shared" si="75"/>
        <v>451007100001.1093</v>
      </c>
      <c r="I467">
        <v>199212</v>
      </c>
      <c r="J467" t="s">
        <v>6434</v>
      </c>
      <c r="K467" t="s">
        <v>68</v>
      </c>
      <c r="L467">
        <v>20310</v>
      </c>
      <c r="M467" s="8">
        <f>VLOOKUP(H467,'export - manipulated'!L467:V4399,11,FALSE)</f>
        <v>6728.82</v>
      </c>
      <c r="V467" s="158" t="str">
        <f t="shared" si="78"/>
        <v>551007100001</v>
      </c>
    </row>
    <row r="468" spans="1:22" x14ac:dyDescent="0.3">
      <c r="A468" t="s">
        <v>872</v>
      </c>
      <c r="C468" t="str">
        <f t="shared" si="77"/>
        <v>REGULATED</v>
      </c>
      <c r="D468" s="159" t="str">
        <f t="shared" si="73"/>
        <v>45100</v>
      </c>
      <c r="E468" t="str">
        <f t="shared" si="74"/>
        <v>X5100</v>
      </c>
      <c r="F468" s="23">
        <v>451007100001</v>
      </c>
      <c r="G468">
        <v>1094</v>
      </c>
      <c r="H468" t="str">
        <f t="shared" si="75"/>
        <v>451007100001.1094</v>
      </c>
      <c r="I468">
        <v>199312</v>
      </c>
      <c r="J468" t="s">
        <v>6434</v>
      </c>
      <c r="K468" t="s">
        <v>68</v>
      </c>
      <c r="L468">
        <v>20310</v>
      </c>
      <c r="M468" s="8">
        <f>VLOOKUP(H468,'export - manipulated'!L468:V4400,11,FALSE)</f>
        <v>62055.29</v>
      </c>
      <c r="V468" s="158" t="str">
        <f t="shared" si="78"/>
        <v>551007100001</v>
      </c>
    </row>
    <row r="469" spans="1:22" x14ac:dyDescent="0.3">
      <c r="A469" t="s">
        <v>872</v>
      </c>
      <c r="C469" t="str">
        <f t="shared" si="77"/>
        <v>REGULATED</v>
      </c>
      <c r="D469" s="159" t="str">
        <f t="shared" si="73"/>
        <v>45100</v>
      </c>
      <c r="E469" t="str">
        <f t="shared" si="74"/>
        <v>X5100</v>
      </c>
      <c r="F469" s="23">
        <v>451007100001</v>
      </c>
      <c r="G469">
        <v>1095</v>
      </c>
      <c r="H469" t="str">
        <f t="shared" si="75"/>
        <v>451007100001.1095</v>
      </c>
      <c r="I469">
        <v>199412</v>
      </c>
      <c r="J469" t="s">
        <v>6434</v>
      </c>
      <c r="K469" t="s">
        <v>68</v>
      </c>
      <c r="L469">
        <v>20310</v>
      </c>
      <c r="M469" s="8">
        <f>VLOOKUP(H469,'export - manipulated'!L469:V4401,11,FALSE)</f>
        <v>58764.36</v>
      </c>
      <c r="V469" s="158" t="str">
        <f t="shared" si="78"/>
        <v>551007100001</v>
      </c>
    </row>
    <row r="470" spans="1:22" x14ac:dyDescent="0.3">
      <c r="A470" t="s">
        <v>872</v>
      </c>
      <c r="C470" t="str">
        <f t="shared" si="77"/>
        <v>REGULATED</v>
      </c>
      <c r="D470" s="159" t="str">
        <f t="shared" si="73"/>
        <v>45100</v>
      </c>
      <c r="E470" t="str">
        <f t="shared" si="74"/>
        <v>X5100</v>
      </c>
      <c r="F470" s="23">
        <v>451007100001</v>
      </c>
      <c r="G470">
        <v>1995</v>
      </c>
      <c r="H470" t="str">
        <f t="shared" si="75"/>
        <v>451007100001.1995</v>
      </c>
      <c r="I470">
        <v>199512</v>
      </c>
      <c r="J470" t="s">
        <v>6434</v>
      </c>
      <c r="K470" t="s">
        <v>68</v>
      </c>
      <c r="L470">
        <v>20310</v>
      </c>
      <c r="M470" s="8">
        <f>VLOOKUP(H470,'export - manipulated'!L470:V4402,11,FALSE)</f>
        <v>58764.36</v>
      </c>
      <c r="V470" s="158" t="str">
        <f t="shared" si="78"/>
        <v>551007100001</v>
      </c>
    </row>
    <row r="471" spans="1:22" x14ac:dyDescent="0.3">
      <c r="A471" t="s">
        <v>872</v>
      </c>
      <c r="C471" t="str">
        <f t="shared" si="77"/>
        <v>REGULATED</v>
      </c>
      <c r="D471" s="159" t="str">
        <f t="shared" si="73"/>
        <v>45100</v>
      </c>
      <c r="E471" t="str">
        <f t="shared" si="74"/>
        <v>X5100</v>
      </c>
      <c r="F471" s="23">
        <v>451007100001</v>
      </c>
      <c r="G471">
        <v>1996</v>
      </c>
      <c r="H471" t="str">
        <f t="shared" si="75"/>
        <v>451007100001.1996</v>
      </c>
      <c r="I471">
        <v>199612</v>
      </c>
      <c r="J471" t="s">
        <v>6434</v>
      </c>
      <c r="K471" t="s">
        <v>68</v>
      </c>
      <c r="L471">
        <v>20310</v>
      </c>
      <c r="M471" s="8">
        <f>VLOOKUP(H471,'export - manipulated'!L471:V4403,11,FALSE)</f>
        <v>67273.960000000006</v>
      </c>
      <c r="V471" s="158" t="str">
        <f t="shared" si="78"/>
        <v>551007100001</v>
      </c>
    </row>
    <row r="472" spans="1:22" x14ac:dyDescent="0.3">
      <c r="A472" t="s">
        <v>872</v>
      </c>
      <c r="C472" t="str">
        <f t="shared" si="77"/>
        <v>REGULATED</v>
      </c>
      <c r="D472" s="159" t="str">
        <f t="shared" si="73"/>
        <v>45100</v>
      </c>
      <c r="E472" t="str">
        <f t="shared" si="74"/>
        <v>X5100</v>
      </c>
      <c r="F472" s="23">
        <v>451007100001</v>
      </c>
      <c r="G472">
        <v>1997</v>
      </c>
      <c r="H472" t="str">
        <f t="shared" si="75"/>
        <v>451007100001.1997</v>
      </c>
      <c r="I472">
        <v>199712</v>
      </c>
      <c r="J472" t="s">
        <v>6434</v>
      </c>
      <c r="K472" t="s">
        <v>68</v>
      </c>
      <c r="L472">
        <v>20310</v>
      </c>
      <c r="M472" s="8">
        <f>VLOOKUP(H472,'export - manipulated'!L472:V4404,11,FALSE)</f>
        <v>83024.91</v>
      </c>
      <c r="V472" s="158" t="str">
        <f t="shared" si="78"/>
        <v>551007100001</v>
      </c>
    </row>
    <row r="473" spans="1:22" x14ac:dyDescent="0.3">
      <c r="A473" t="s">
        <v>872</v>
      </c>
      <c r="C473" t="str">
        <f t="shared" si="77"/>
        <v>UNREGULATED</v>
      </c>
      <c r="D473" s="159" t="str">
        <f t="shared" si="73"/>
        <v>55100</v>
      </c>
      <c r="E473" t="str">
        <f t="shared" si="74"/>
        <v>X5100</v>
      </c>
      <c r="F473" s="23">
        <v>551007100001</v>
      </c>
      <c r="G473">
        <v>1092</v>
      </c>
      <c r="H473" t="str">
        <f t="shared" si="75"/>
        <v>551007100001.1092</v>
      </c>
      <c r="I473">
        <v>199112</v>
      </c>
      <c r="J473" t="s">
        <v>6434</v>
      </c>
      <c r="K473" t="s">
        <v>68</v>
      </c>
      <c r="L473" t="s">
        <v>124</v>
      </c>
      <c r="N473">
        <f>VLOOKUP(H473,'export - manipulated'!L472:V4404,11,FALSE)</f>
        <v>404213</v>
      </c>
    </row>
    <row r="474" spans="1:22" x14ac:dyDescent="0.3">
      <c r="A474" t="s">
        <v>872</v>
      </c>
      <c r="C474" t="str">
        <f t="shared" si="77"/>
        <v>UNREGULATED</v>
      </c>
      <c r="D474" s="159" t="str">
        <f t="shared" si="73"/>
        <v>55100</v>
      </c>
      <c r="E474" t="str">
        <f t="shared" si="74"/>
        <v>X5100</v>
      </c>
      <c r="F474" s="23">
        <v>551007100001</v>
      </c>
      <c r="G474">
        <v>1093</v>
      </c>
      <c r="H474" t="str">
        <f t="shared" si="75"/>
        <v>551007100001.1093</v>
      </c>
      <c r="I474">
        <v>199212</v>
      </c>
      <c r="J474" t="s">
        <v>6434</v>
      </c>
      <c r="K474" t="s">
        <v>68</v>
      </c>
      <c r="L474" t="s">
        <v>124</v>
      </c>
      <c r="N474">
        <f>VLOOKUP(H474,'export - manipulated'!L473:V4405,11,FALSE)</f>
        <v>4066</v>
      </c>
    </row>
    <row r="475" spans="1:22" x14ac:dyDescent="0.3">
      <c r="A475" t="s">
        <v>872</v>
      </c>
      <c r="C475" t="str">
        <f t="shared" si="77"/>
        <v>UNREGULATED</v>
      </c>
      <c r="D475" s="159" t="str">
        <f t="shared" si="73"/>
        <v>55100</v>
      </c>
      <c r="E475" t="str">
        <f t="shared" si="74"/>
        <v>X5100</v>
      </c>
      <c r="F475" s="23">
        <v>551007100001</v>
      </c>
      <c r="G475">
        <v>1094</v>
      </c>
      <c r="H475" t="str">
        <f t="shared" si="75"/>
        <v>551007100001.1094</v>
      </c>
      <c r="I475">
        <v>199312</v>
      </c>
      <c r="J475" t="s">
        <v>6434</v>
      </c>
      <c r="K475" t="s">
        <v>68</v>
      </c>
      <c r="L475" t="s">
        <v>124</v>
      </c>
      <c r="N475">
        <f>VLOOKUP(H475,'export - manipulated'!L474:V4406,11,FALSE)</f>
        <v>37491</v>
      </c>
    </row>
    <row r="476" spans="1:22" x14ac:dyDescent="0.3">
      <c r="A476" t="s">
        <v>872</v>
      </c>
      <c r="C476" t="str">
        <f t="shared" si="77"/>
        <v>UNREGULATED</v>
      </c>
      <c r="D476" s="159" t="str">
        <f t="shared" si="73"/>
        <v>55100</v>
      </c>
      <c r="E476" t="str">
        <f t="shared" si="74"/>
        <v>X5100</v>
      </c>
      <c r="F476" s="23">
        <v>551007100001</v>
      </c>
      <c r="G476">
        <v>1095</v>
      </c>
      <c r="H476" t="str">
        <f t="shared" si="75"/>
        <v>551007100001.1095</v>
      </c>
      <c r="I476">
        <v>199412</v>
      </c>
      <c r="J476" t="s">
        <v>6434</v>
      </c>
      <c r="K476" t="s">
        <v>68</v>
      </c>
      <c r="L476" t="s">
        <v>124</v>
      </c>
      <c r="N476">
        <f>VLOOKUP(H476,'export - manipulated'!L475:V4407,11,FALSE)</f>
        <v>35502</v>
      </c>
    </row>
    <row r="477" spans="1:22" x14ac:dyDescent="0.3">
      <c r="A477" t="s">
        <v>872</v>
      </c>
      <c r="C477" t="str">
        <f t="shared" si="77"/>
        <v>UNREGULATED</v>
      </c>
      <c r="D477" s="159" t="str">
        <f t="shared" si="73"/>
        <v>55100</v>
      </c>
      <c r="E477" t="str">
        <f t="shared" si="74"/>
        <v>X5100</v>
      </c>
      <c r="F477" s="23">
        <v>551007100001</v>
      </c>
      <c r="G477">
        <v>1995</v>
      </c>
      <c r="H477" t="str">
        <f t="shared" si="75"/>
        <v>551007100001.1995</v>
      </c>
      <c r="I477">
        <v>199512</v>
      </c>
      <c r="J477" t="s">
        <v>6434</v>
      </c>
      <c r="K477" t="s">
        <v>68</v>
      </c>
      <c r="L477" t="s">
        <v>124</v>
      </c>
      <c r="N477">
        <f>VLOOKUP(H477,'export - manipulated'!L476:V4408,11,FALSE)</f>
        <v>35502</v>
      </c>
    </row>
    <row r="478" spans="1:22" x14ac:dyDescent="0.3">
      <c r="A478" t="s">
        <v>872</v>
      </c>
      <c r="C478" t="str">
        <f t="shared" si="77"/>
        <v>UNREGULATED</v>
      </c>
      <c r="D478" s="159" t="str">
        <f t="shared" si="73"/>
        <v>55100</v>
      </c>
      <c r="E478" t="str">
        <f t="shared" si="74"/>
        <v>X5100</v>
      </c>
      <c r="F478" s="23">
        <v>551007100001</v>
      </c>
      <c r="G478">
        <v>1996</v>
      </c>
      <c r="H478" t="str">
        <f t="shared" si="75"/>
        <v>551007100001.1996</v>
      </c>
      <c r="I478">
        <v>199612</v>
      </c>
      <c r="J478" t="s">
        <v>6434</v>
      </c>
      <c r="K478" t="s">
        <v>68</v>
      </c>
      <c r="L478" t="s">
        <v>124</v>
      </c>
      <c r="N478">
        <f>VLOOKUP(H478,'export - manipulated'!L477:V4409,11,FALSE)</f>
        <v>40643</v>
      </c>
    </row>
    <row r="479" spans="1:22" x14ac:dyDescent="0.3">
      <c r="A479" t="s">
        <v>872</v>
      </c>
      <c r="C479" t="str">
        <f t="shared" si="77"/>
        <v>UNREGULATED</v>
      </c>
      <c r="D479" s="159" t="str">
        <f t="shared" si="73"/>
        <v>55100</v>
      </c>
      <c r="E479" t="str">
        <f t="shared" si="74"/>
        <v>X5100</v>
      </c>
      <c r="F479" s="23">
        <v>551007100001</v>
      </c>
      <c r="G479">
        <v>1997</v>
      </c>
      <c r="H479" t="str">
        <f t="shared" si="75"/>
        <v>551007100001.1997</v>
      </c>
      <c r="I479">
        <v>199712</v>
      </c>
      <c r="J479" t="s">
        <v>6434</v>
      </c>
      <c r="K479" t="s">
        <v>68</v>
      </c>
      <c r="L479" t="s">
        <v>124</v>
      </c>
      <c r="N479">
        <f>VLOOKUP(H479,'export - manipulated'!L478:V4410,11,FALSE)</f>
        <v>50160</v>
      </c>
    </row>
    <row r="480" spans="1:22" x14ac:dyDescent="0.3">
      <c r="A480" t="s">
        <v>887</v>
      </c>
      <c r="C480" t="str">
        <f t="shared" si="77"/>
        <v>REGULATED</v>
      </c>
      <c r="D480" s="159" t="str">
        <f t="shared" si="73"/>
        <v>45300</v>
      </c>
      <c r="E480" t="str">
        <f t="shared" si="74"/>
        <v>X5300</v>
      </c>
      <c r="F480" s="23">
        <v>453004500347</v>
      </c>
      <c r="G480">
        <v>910</v>
      </c>
      <c r="H480" t="str">
        <f t="shared" si="75"/>
        <v>453004500347.910</v>
      </c>
      <c r="I480">
        <v>201207</v>
      </c>
      <c r="J480" t="s">
        <v>6434</v>
      </c>
      <c r="K480" t="s">
        <v>18</v>
      </c>
      <c r="L480">
        <v>20310</v>
      </c>
      <c r="M480" s="8">
        <f>VLOOKUP(H480,'export - manipulated'!L480:V4412,11,FALSE)</f>
        <v>19528.25</v>
      </c>
      <c r="V480" s="158" t="str">
        <f>CONCATENATE("5",RIGHT(F480,11))</f>
        <v>553004500347</v>
      </c>
    </row>
    <row r="481" spans="1:22" x14ac:dyDescent="0.3">
      <c r="A481" t="s">
        <v>887</v>
      </c>
      <c r="C481" t="str">
        <f t="shared" si="77"/>
        <v>UNREGULATED</v>
      </c>
      <c r="D481" s="159" t="str">
        <f t="shared" si="73"/>
        <v>55300</v>
      </c>
      <c r="E481" t="str">
        <f t="shared" si="74"/>
        <v>X5300</v>
      </c>
      <c r="F481" s="23">
        <v>553004500347</v>
      </c>
      <c r="G481">
        <v>910</v>
      </c>
      <c r="H481" t="str">
        <f t="shared" si="75"/>
        <v>553004500347.910</v>
      </c>
      <c r="I481">
        <v>201207</v>
      </c>
      <c r="J481" t="s">
        <v>6434</v>
      </c>
      <c r="K481" t="s">
        <v>18</v>
      </c>
      <c r="L481" t="s">
        <v>124</v>
      </c>
      <c r="N481">
        <f>VLOOKUP(H481,'export - manipulated'!L480:V4412,11,FALSE)</f>
        <v>18717.419999999998</v>
      </c>
    </row>
    <row r="482" spans="1:22" x14ac:dyDescent="0.3">
      <c r="A482" t="s">
        <v>890</v>
      </c>
      <c r="C482" t="str">
        <f t="shared" si="77"/>
        <v>REGULATED</v>
      </c>
      <c r="D482" s="159" t="str">
        <f t="shared" si="73"/>
        <v>45300</v>
      </c>
      <c r="E482" t="str">
        <f t="shared" si="74"/>
        <v>X5300</v>
      </c>
      <c r="F482" s="23">
        <v>453004500348</v>
      </c>
      <c r="G482">
        <v>910</v>
      </c>
      <c r="H482" t="str">
        <f t="shared" si="75"/>
        <v>453004500348.910</v>
      </c>
      <c r="I482">
        <v>201207</v>
      </c>
      <c r="J482" t="s">
        <v>6434</v>
      </c>
      <c r="K482" t="s">
        <v>18</v>
      </c>
      <c r="L482">
        <v>20310</v>
      </c>
      <c r="M482" s="8">
        <f>VLOOKUP(H482,'export - manipulated'!L482:V4414,11,FALSE)</f>
        <v>2240.29</v>
      </c>
      <c r="V482" s="158" t="str">
        <f>CONCATENATE("5",RIGHT(F482,11))</f>
        <v>553004500348</v>
      </c>
    </row>
    <row r="483" spans="1:22" x14ac:dyDescent="0.3">
      <c r="A483" t="s">
        <v>890</v>
      </c>
      <c r="C483" t="str">
        <f t="shared" si="77"/>
        <v>UNREGULATED</v>
      </c>
      <c r="D483" s="159" t="str">
        <f t="shared" si="73"/>
        <v>55300</v>
      </c>
      <c r="E483" t="str">
        <f t="shared" si="74"/>
        <v>X5300</v>
      </c>
      <c r="F483" s="23">
        <v>553004500348</v>
      </c>
      <c r="G483">
        <v>910</v>
      </c>
      <c r="H483" t="str">
        <f t="shared" si="75"/>
        <v>553004500348.910</v>
      </c>
      <c r="I483">
        <v>201207</v>
      </c>
      <c r="J483" t="s">
        <v>6434</v>
      </c>
      <c r="K483" t="s">
        <v>18</v>
      </c>
      <c r="L483" t="s">
        <v>124</v>
      </c>
      <c r="N483">
        <f>VLOOKUP(H483,'export - manipulated'!L482:V4414,11,FALSE)</f>
        <v>2147.31</v>
      </c>
    </row>
    <row r="484" spans="1:22" x14ac:dyDescent="0.3">
      <c r="A484" t="s">
        <v>893</v>
      </c>
      <c r="C484" t="str">
        <f t="shared" si="77"/>
        <v>REGULATED</v>
      </c>
      <c r="D484" s="159" t="str">
        <f t="shared" si="73"/>
        <v>45800</v>
      </c>
      <c r="E484" t="str">
        <f t="shared" si="74"/>
        <v>X5800</v>
      </c>
      <c r="F484" s="23">
        <v>458004500001</v>
      </c>
      <c r="G484">
        <v>2000</v>
      </c>
      <c r="H484" t="str">
        <f t="shared" si="75"/>
        <v>458004500001.2000</v>
      </c>
      <c r="I484">
        <v>200008</v>
      </c>
      <c r="J484" t="s">
        <v>6434</v>
      </c>
      <c r="K484" t="s">
        <v>18</v>
      </c>
      <c r="L484">
        <v>20310</v>
      </c>
      <c r="M484" s="8">
        <f>VLOOKUP(H484,'export - manipulated'!L484:V4416,11,FALSE)</f>
        <v>854256.38</v>
      </c>
      <c r="V484" s="158" t="str">
        <f>CONCATENATE("5",RIGHT(F484,11))</f>
        <v>558004500001</v>
      </c>
    </row>
    <row r="485" spans="1:22" x14ac:dyDescent="0.3">
      <c r="A485" t="s">
        <v>893</v>
      </c>
      <c r="C485" t="str">
        <f t="shared" si="77"/>
        <v>UNREGULATED</v>
      </c>
      <c r="D485" s="159" t="str">
        <f t="shared" si="73"/>
        <v>55800</v>
      </c>
      <c r="E485" t="str">
        <f t="shared" si="74"/>
        <v>X5800</v>
      </c>
      <c r="F485" s="23">
        <v>558004500001</v>
      </c>
      <c r="G485">
        <v>2000</v>
      </c>
      <c r="H485" t="str">
        <f t="shared" si="75"/>
        <v>558004500001.2000</v>
      </c>
      <c r="I485">
        <v>200008</v>
      </c>
      <c r="J485" t="s">
        <v>6434</v>
      </c>
      <c r="K485" t="s">
        <v>18</v>
      </c>
      <c r="L485" t="s">
        <v>124</v>
      </c>
      <c r="N485">
        <f>VLOOKUP(H485,'export - manipulated'!L484:V4416,11,FALSE)</f>
        <v>516101</v>
      </c>
    </row>
    <row r="486" spans="1:22" x14ac:dyDescent="0.3">
      <c r="A486" t="s">
        <v>898</v>
      </c>
      <c r="C486" t="str">
        <f t="shared" si="77"/>
        <v>REGULATED</v>
      </c>
      <c r="D486" s="159" t="str">
        <f t="shared" si="73"/>
        <v>45300</v>
      </c>
      <c r="E486" t="str">
        <f t="shared" si="74"/>
        <v>X5300</v>
      </c>
      <c r="F486" s="23">
        <v>453004500532</v>
      </c>
      <c r="G486">
        <v>910</v>
      </c>
      <c r="H486" t="str">
        <f t="shared" si="75"/>
        <v>453004500532.910</v>
      </c>
      <c r="I486">
        <v>198909</v>
      </c>
      <c r="J486" t="s">
        <v>6434</v>
      </c>
      <c r="K486" t="s">
        <v>18</v>
      </c>
      <c r="L486">
        <v>20310</v>
      </c>
      <c r="M486" s="8">
        <f>VLOOKUP(H486,'export - manipulated'!L486:V4418,11,FALSE)</f>
        <v>217477.37</v>
      </c>
      <c r="V486" s="158" t="str">
        <f>CONCATENATE("5",RIGHT(F486,11))</f>
        <v>553004500532</v>
      </c>
    </row>
    <row r="487" spans="1:22" x14ac:dyDescent="0.3">
      <c r="A487" t="s">
        <v>898</v>
      </c>
      <c r="C487" t="str">
        <f t="shared" si="77"/>
        <v>UNREGULATED</v>
      </c>
      <c r="D487" s="159" t="str">
        <f t="shared" si="73"/>
        <v>55300</v>
      </c>
      <c r="E487" t="str">
        <f t="shared" si="74"/>
        <v>X5300</v>
      </c>
      <c r="F487" s="23">
        <v>553004500532</v>
      </c>
      <c r="G487">
        <v>910</v>
      </c>
      <c r="H487" t="str">
        <f t="shared" si="75"/>
        <v>553004500532.910</v>
      </c>
      <c r="I487">
        <v>198909</v>
      </c>
      <c r="J487" t="s">
        <v>6434</v>
      </c>
      <c r="K487" t="s">
        <v>18</v>
      </c>
      <c r="L487" t="s">
        <v>124</v>
      </c>
      <c r="N487">
        <f>VLOOKUP(H487,'export - manipulated'!L486:V4418,11,FALSE)</f>
        <v>131389</v>
      </c>
    </row>
    <row r="488" spans="1:22" x14ac:dyDescent="0.3">
      <c r="A488" t="s">
        <v>902</v>
      </c>
      <c r="C488" t="str">
        <f t="shared" si="77"/>
        <v>REGULATED</v>
      </c>
      <c r="D488" s="159" t="str">
        <f t="shared" si="73"/>
        <v>45300</v>
      </c>
      <c r="E488" t="str">
        <f t="shared" si="74"/>
        <v>X5300</v>
      </c>
      <c r="F488" s="23">
        <v>453004500532</v>
      </c>
      <c r="G488">
        <v>780</v>
      </c>
      <c r="H488" t="str">
        <f t="shared" si="75"/>
        <v>453004500532.780</v>
      </c>
      <c r="I488">
        <v>198909</v>
      </c>
      <c r="J488" t="s">
        <v>6434</v>
      </c>
      <c r="K488" t="s">
        <v>18</v>
      </c>
      <c r="L488">
        <v>20310</v>
      </c>
      <c r="M488" s="8">
        <f>VLOOKUP(H488,'export - manipulated'!L488:V4420,11,FALSE)</f>
        <v>8525.42</v>
      </c>
      <c r="V488" s="158" t="str">
        <f>CONCATENATE("5",RIGHT(F488,11))</f>
        <v>553004500532</v>
      </c>
    </row>
    <row r="489" spans="1:22" x14ac:dyDescent="0.3">
      <c r="A489" t="s">
        <v>902</v>
      </c>
      <c r="C489" t="str">
        <f t="shared" si="77"/>
        <v>UNREGULATED</v>
      </c>
      <c r="D489" s="159" t="str">
        <f t="shared" si="73"/>
        <v>55300</v>
      </c>
      <c r="E489" t="str">
        <f t="shared" si="74"/>
        <v>X5300</v>
      </c>
      <c r="F489" s="23">
        <v>553004500532</v>
      </c>
      <c r="G489">
        <v>780</v>
      </c>
      <c r="H489" t="str">
        <f t="shared" si="75"/>
        <v>553004500532.780</v>
      </c>
      <c r="I489">
        <v>198909</v>
      </c>
      <c r="J489" t="s">
        <v>6434</v>
      </c>
      <c r="K489" t="s">
        <v>18</v>
      </c>
      <c r="L489" t="s">
        <v>124</v>
      </c>
      <c r="N489">
        <f>VLOOKUP(H489,'export - manipulated'!L488:V4420,11,FALSE)</f>
        <v>5151</v>
      </c>
    </row>
    <row r="490" spans="1:22" x14ac:dyDescent="0.3">
      <c r="A490" t="s">
        <v>905</v>
      </c>
      <c r="C490" t="str">
        <f t="shared" si="77"/>
        <v>REGULATED</v>
      </c>
      <c r="D490" s="159" t="str">
        <f t="shared" si="73"/>
        <v>45300</v>
      </c>
      <c r="E490" t="str">
        <f t="shared" si="74"/>
        <v>X5300</v>
      </c>
      <c r="F490" s="23">
        <v>453004500001</v>
      </c>
      <c r="G490">
        <v>910</v>
      </c>
      <c r="H490" t="str">
        <f t="shared" si="75"/>
        <v>453004500001.910</v>
      </c>
      <c r="I490">
        <v>200205</v>
      </c>
      <c r="J490" t="s">
        <v>6434</v>
      </c>
      <c r="K490" t="s">
        <v>18</v>
      </c>
      <c r="L490">
        <v>20310</v>
      </c>
      <c r="M490" s="8">
        <f>VLOOKUP(H490,'export - manipulated'!L490:V4422,11,FALSE)</f>
        <v>458667.03</v>
      </c>
      <c r="V490" s="158" t="str">
        <f>CONCATENATE("5",RIGHT(F490,11))</f>
        <v>553004500001</v>
      </c>
    </row>
    <row r="491" spans="1:22" x14ac:dyDescent="0.3">
      <c r="A491" t="s">
        <v>905</v>
      </c>
      <c r="C491" t="str">
        <f t="shared" si="77"/>
        <v>UNREGULATED</v>
      </c>
      <c r="D491" s="159" t="str">
        <f t="shared" si="73"/>
        <v>55300</v>
      </c>
      <c r="E491" t="str">
        <f t="shared" si="74"/>
        <v>X5300</v>
      </c>
      <c r="F491" s="23">
        <v>553004500001</v>
      </c>
      <c r="G491">
        <v>910</v>
      </c>
      <c r="H491" t="str">
        <f t="shared" si="75"/>
        <v>553004500001.910</v>
      </c>
      <c r="I491">
        <v>200205</v>
      </c>
      <c r="J491" t="s">
        <v>6434</v>
      </c>
      <c r="K491" t="s">
        <v>18</v>
      </c>
      <c r="L491" t="s">
        <v>124</v>
      </c>
      <c r="N491">
        <f>VLOOKUP(H491,'export - manipulated'!L490:V4422,11,FALSE)</f>
        <v>277105</v>
      </c>
    </row>
    <row r="492" spans="1:22" x14ac:dyDescent="0.3">
      <c r="A492" t="s">
        <v>908</v>
      </c>
      <c r="C492" t="str">
        <f t="shared" si="77"/>
        <v>REGULATED</v>
      </c>
      <c r="D492" s="159" t="str">
        <f t="shared" si="73"/>
        <v>45300</v>
      </c>
      <c r="E492" t="str">
        <f t="shared" si="74"/>
        <v>X5300</v>
      </c>
      <c r="F492" s="23">
        <v>453004500002</v>
      </c>
      <c r="G492">
        <v>910</v>
      </c>
      <c r="H492" t="str">
        <f t="shared" si="75"/>
        <v>453004500002.910</v>
      </c>
      <c r="I492">
        <v>200205</v>
      </c>
      <c r="J492" t="s">
        <v>6434</v>
      </c>
      <c r="K492" t="s">
        <v>18</v>
      </c>
      <c r="L492">
        <v>20310</v>
      </c>
      <c r="M492" s="8">
        <f>VLOOKUP(H492,'export - manipulated'!L492:V4424,11,FALSE)</f>
        <v>295445.57</v>
      </c>
      <c r="V492" s="158" t="str">
        <f>CONCATENATE("5",RIGHT(F492,11))</f>
        <v>553004500002</v>
      </c>
    </row>
    <row r="493" spans="1:22" x14ac:dyDescent="0.3">
      <c r="A493" t="s">
        <v>908</v>
      </c>
      <c r="C493" t="str">
        <f t="shared" si="77"/>
        <v>UNREGULATED</v>
      </c>
      <c r="D493" s="159" t="str">
        <f t="shared" si="73"/>
        <v>55300</v>
      </c>
      <c r="E493" t="str">
        <f t="shared" si="74"/>
        <v>X5300</v>
      </c>
      <c r="F493" s="23">
        <v>553004500002</v>
      </c>
      <c r="G493">
        <v>910</v>
      </c>
      <c r="H493" t="str">
        <f t="shared" si="75"/>
        <v>553004500002.910</v>
      </c>
      <c r="I493">
        <v>200205</v>
      </c>
      <c r="J493" t="s">
        <v>6434</v>
      </c>
      <c r="K493" t="s">
        <v>18</v>
      </c>
      <c r="L493" t="s">
        <v>124</v>
      </c>
      <c r="N493">
        <f>VLOOKUP(H493,'export - manipulated'!L492:V4424,11,FALSE)</f>
        <v>178494</v>
      </c>
    </row>
    <row r="494" spans="1:22" x14ac:dyDescent="0.3">
      <c r="A494" t="s">
        <v>911</v>
      </c>
      <c r="C494" t="str">
        <f t="shared" si="77"/>
        <v>REGULATED</v>
      </c>
      <c r="D494" s="159" t="str">
        <f t="shared" si="73"/>
        <v>45500</v>
      </c>
      <c r="E494" t="str">
        <f t="shared" si="74"/>
        <v>X5500</v>
      </c>
      <c r="F494" s="23">
        <v>455004520346</v>
      </c>
      <c r="G494">
        <v>2000</v>
      </c>
      <c r="H494" t="str">
        <f t="shared" si="75"/>
        <v>455004520346.2000</v>
      </c>
      <c r="I494">
        <v>200008</v>
      </c>
      <c r="J494" t="s">
        <v>6434</v>
      </c>
      <c r="K494" t="s">
        <v>18</v>
      </c>
      <c r="L494">
        <v>20310</v>
      </c>
      <c r="M494" s="8">
        <f>VLOOKUP(H494,'export - manipulated'!L494:V4426,11,FALSE)</f>
        <v>31433.75</v>
      </c>
      <c r="V494" s="158" t="str">
        <f>CONCATENATE("5",RIGHT(F494,11))</f>
        <v>555004520346</v>
      </c>
    </row>
    <row r="495" spans="1:22" x14ac:dyDescent="0.3">
      <c r="A495" t="s">
        <v>911</v>
      </c>
      <c r="C495" t="str">
        <f t="shared" si="77"/>
        <v>UNREGULATED</v>
      </c>
      <c r="D495" s="159" t="str">
        <f t="shared" si="73"/>
        <v>55500</v>
      </c>
      <c r="E495" t="str">
        <f t="shared" si="74"/>
        <v>X5500</v>
      </c>
      <c r="F495" s="23">
        <v>555004520346</v>
      </c>
      <c r="G495">
        <v>2000</v>
      </c>
      <c r="H495" t="str">
        <f t="shared" si="75"/>
        <v>555004520346.2000</v>
      </c>
      <c r="I495">
        <v>200008</v>
      </c>
      <c r="J495" t="s">
        <v>6434</v>
      </c>
      <c r="K495" t="s">
        <v>18</v>
      </c>
      <c r="L495" t="s">
        <v>124</v>
      </c>
      <c r="N495">
        <f>VLOOKUP(H495,'export - manipulated'!L494:V4426,11,FALSE)</f>
        <v>18991</v>
      </c>
    </row>
    <row r="496" spans="1:22" x14ac:dyDescent="0.3">
      <c r="A496" t="s">
        <v>914</v>
      </c>
      <c r="C496" t="str">
        <f t="shared" si="77"/>
        <v>REGULATED</v>
      </c>
      <c r="D496" s="159" t="str">
        <f t="shared" si="73"/>
        <v>45100</v>
      </c>
      <c r="E496" t="str">
        <f t="shared" si="74"/>
        <v>X5100</v>
      </c>
      <c r="F496" s="23">
        <v>451004500001</v>
      </c>
      <c r="G496">
        <v>2000</v>
      </c>
      <c r="H496" t="str">
        <f t="shared" si="75"/>
        <v>451004500001.2000</v>
      </c>
      <c r="I496">
        <v>200008</v>
      </c>
      <c r="J496" t="s">
        <v>6434</v>
      </c>
      <c r="K496" t="s">
        <v>18</v>
      </c>
      <c r="L496">
        <v>20310</v>
      </c>
      <c r="M496" s="8">
        <f>VLOOKUP(H496,'export - manipulated'!L496:V4428,11,FALSE)</f>
        <v>525298.96</v>
      </c>
      <c r="V496" s="158" t="str">
        <f>CONCATENATE("5",RIGHT(F496,11))</f>
        <v>551004500001</v>
      </c>
    </row>
    <row r="497" spans="1:22" x14ac:dyDescent="0.3">
      <c r="A497" t="s">
        <v>914</v>
      </c>
      <c r="C497" t="str">
        <f t="shared" si="77"/>
        <v>UNREGULATED</v>
      </c>
      <c r="D497" s="159" t="str">
        <f t="shared" si="73"/>
        <v>55100</v>
      </c>
      <c r="E497" t="str">
        <f t="shared" si="74"/>
        <v>X5100</v>
      </c>
      <c r="F497" s="23">
        <v>551004500001</v>
      </c>
      <c r="G497">
        <v>2000</v>
      </c>
      <c r="H497" t="str">
        <f t="shared" si="75"/>
        <v>551004500001.2000</v>
      </c>
      <c r="I497">
        <v>200008</v>
      </c>
      <c r="J497" t="s">
        <v>6434</v>
      </c>
      <c r="K497" t="s">
        <v>18</v>
      </c>
      <c r="L497" t="s">
        <v>124</v>
      </c>
      <c r="N497">
        <f>VLOOKUP(H497,'export - manipulated'!L496:V4428,11,FALSE)</f>
        <v>317360</v>
      </c>
    </row>
    <row r="498" spans="1:22" x14ac:dyDescent="0.3">
      <c r="A498" t="s">
        <v>917</v>
      </c>
      <c r="C498" t="str">
        <f t="shared" si="77"/>
        <v>REGULATED</v>
      </c>
      <c r="D498" s="159" t="str">
        <f t="shared" si="73"/>
        <v>45500</v>
      </c>
      <c r="E498" t="str">
        <f t="shared" si="74"/>
        <v>X5500</v>
      </c>
      <c r="F498" s="23">
        <v>455004530346</v>
      </c>
      <c r="G498">
        <v>2000</v>
      </c>
      <c r="H498" t="str">
        <f t="shared" si="75"/>
        <v>455004530346.2000</v>
      </c>
      <c r="I498">
        <v>200007</v>
      </c>
      <c r="J498" t="s">
        <v>6434</v>
      </c>
      <c r="K498" t="s">
        <v>18</v>
      </c>
      <c r="L498">
        <v>20310</v>
      </c>
      <c r="M498" s="8">
        <f>VLOOKUP(H498,'export - manipulated'!L498:V4430,11,FALSE)</f>
        <v>3756.56</v>
      </c>
      <c r="V498" s="158" t="str">
        <f>CONCATENATE("5",RIGHT(F498,11))</f>
        <v>555004530346</v>
      </c>
    </row>
    <row r="499" spans="1:22" x14ac:dyDescent="0.3">
      <c r="A499" t="s">
        <v>917</v>
      </c>
      <c r="C499" t="str">
        <f t="shared" si="77"/>
        <v>UNREGULATED</v>
      </c>
      <c r="D499" s="159" t="str">
        <f t="shared" si="73"/>
        <v>55500</v>
      </c>
      <c r="E499" t="str">
        <f t="shared" si="74"/>
        <v>X5500</v>
      </c>
      <c r="F499" s="23">
        <v>555004530346</v>
      </c>
      <c r="G499">
        <v>2000</v>
      </c>
      <c r="H499" t="str">
        <f t="shared" si="75"/>
        <v>555004530346.2000</v>
      </c>
      <c r="I499">
        <v>200007</v>
      </c>
      <c r="J499" t="s">
        <v>6434</v>
      </c>
      <c r="K499" t="s">
        <v>18</v>
      </c>
      <c r="L499" t="s">
        <v>124</v>
      </c>
      <c r="N499">
        <f>VLOOKUP(H499,'export - manipulated'!L498:V4430,11,FALSE)</f>
        <v>2269</v>
      </c>
    </row>
    <row r="500" spans="1:22" x14ac:dyDescent="0.3">
      <c r="A500" t="s">
        <v>920</v>
      </c>
      <c r="C500" t="str">
        <f t="shared" si="77"/>
        <v>REGULATED</v>
      </c>
      <c r="D500" s="159" t="str">
        <f t="shared" si="73"/>
        <v>45500</v>
      </c>
      <c r="E500" t="str">
        <f t="shared" si="74"/>
        <v>X5500</v>
      </c>
      <c r="F500" s="23">
        <v>455004501000</v>
      </c>
      <c r="G500">
        <v>2000</v>
      </c>
      <c r="H500" t="str">
        <f t="shared" si="75"/>
        <v>455004501000.2000</v>
      </c>
      <c r="I500">
        <v>200007</v>
      </c>
      <c r="J500" t="s">
        <v>6434</v>
      </c>
      <c r="K500" t="s">
        <v>18</v>
      </c>
      <c r="L500">
        <v>20310</v>
      </c>
      <c r="M500" s="8">
        <f>VLOOKUP(H500,'export - manipulated'!L500:V4432,11,FALSE)</f>
        <v>570896.31999999995</v>
      </c>
      <c r="V500" s="158" t="str">
        <f>CONCATENATE("5",RIGHT(F500,11))</f>
        <v>555004501000</v>
      </c>
    </row>
    <row r="501" spans="1:22" x14ac:dyDescent="0.3">
      <c r="A501" t="s">
        <v>920</v>
      </c>
      <c r="C501" t="str">
        <f t="shared" si="77"/>
        <v>UNREGULATED</v>
      </c>
      <c r="D501" s="159" t="str">
        <f t="shared" si="73"/>
        <v>55500</v>
      </c>
      <c r="E501" t="str">
        <f t="shared" si="74"/>
        <v>X5500</v>
      </c>
      <c r="F501" s="23">
        <v>555004501000</v>
      </c>
      <c r="G501">
        <v>2000</v>
      </c>
      <c r="H501" t="str">
        <f t="shared" si="75"/>
        <v>555004501000.2000</v>
      </c>
      <c r="I501">
        <v>200007</v>
      </c>
      <c r="J501" t="s">
        <v>6434</v>
      </c>
      <c r="K501" t="s">
        <v>18</v>
      </c>
      <c r="L501" t="s">
        <v>124</v>
      </c>
      <c r="N501">
        <f>VLOOKUP(H501,'export - manipulated'!L500:V4432,11,FALSE)</f>
        <v>344908</v>
      </c>
    </row>
    <row r="502" spans="1:22" x14ac:dyDescent="0.3">
      <c r="A502" t="s">
        <v>923</v>
      </c>
      <c r="C502" t="str">
        <f t="shared" si="77"/>
        <v>REGULATED</v>
      </c>
      <c r="D502" s="159" t="str">
        <f t="shared" si="73"/>
        <v>45500</v>
      </c>
      <c r="E502" t="str">
        <f t="shared" si="74"/>
        <v>X5500</v>
      </c>
      <c r="F502" s="23">
        <v>455004500800</v>
      </c>
      <c r="G502">
        <v>2016</v>
      </c>
      <c r="H502" t="str">
        <f t="shared" si="75"/>
        <v>455004500800.2016</v>
      </c>
      <c r="I502">
        <v>201601</v>
      </c>
      <c r="J502" t="s">
        <v>6434</v>
      </c>
      <c r="K502" t="s">
        <v>18</v>
      </c>
      <c r="L502">
        <v>20310</v>
      </c>
      <c r="M502" s="8">
        <f>VLOOKUP(H502,'export - manipulated'!L502:V4434,11,FALSE)</f>
        <v>6445.09</v>
      </c>
      <c r="V502" s="158" t="str">
        <f>CONCATENATE("5",RIGHT(F502,11))</f>
        <v>555004500800</v>
      </c>
    </row>
    <row r="503" spans="1:22" x14ac:dyDescent="0.3">
      <c r="A503" t="s">
        <v>923</v>
      </c>
      <c r="C503" t="str">
        <f t="shared" si="77"/>
        <v>UNREGULATED</v>
      </c>
      <c r="D503" s="159" t="str">
        <f t="shared" si="73"/>
        <v>55500</v>
      </c>
      <c r="E503" t="str">
        <f t="shared" si="74"/>
        <v>X5500</v>
      </c>
      <c r="F503" s="23">
        <v>555004500800</v>
      </c>
      <c r="G503">
        <v>2016</v>
      </c>
      <c r="H503" t="str">
        <f t="shared" si="75"/>
        <v>555004500800.2016</v>
      </c>
      <c r="I503">
        <v>201601</v>
      </c>
      <c r="J503" t="s">
        <v>6434</v>
      </c>
      <c r="K503" t="s">
        <v>18</v>
      </c>
      <c r="L503" t="s">
        <v>124</v>
      </c>
      <c r="N503">
        <f>VLOOKUP(H503,'export - manipulated'!L502:V4434,11,FALSE)</f>
        <v>3900.16</v>
      </c>
    </row>
    <row r="504" spans="1:22" x14ac:dyDescent="0.3">
      <c r="A504" t="s">
        <v>926</v>
      </c>
      <c r="B504" t="s">
        <v>225</v>
      </c>
      <c r="C504" t="str">
        <f t="shared" si="77"/>
        <v>REGULATED</v>
      </c>
      <c r="D504" s="159" t="str">
        <f t="shared" si="73"/>
        <v>45700</v>
      </c>
      <c r="E504" t="str">
        <f t="shared" si="74"/>
        <v>X5700</v>
      </c>
      <c r="F504" s="23">
        <v>457004500089</v>
      </c>
      <c r="G504">
        <v>780</v>
      </c>
      <c r="H504" t="str">
        <f t="shared" si="75"/>
        <v>457004500089.780</v>
      </c>
      <c r="I504">
        <v>201112</v>
      </c>
      <c r="J504" t="s">
        <v>6434</v>
      </c>
      <c r="K504" t="s">
        <v>16</v>
      </c>
      <c r="L504">
        <v>20310</v>
      </c>
      <c r="M504" s="8">
        <f>VLOOKUP(H504,'export - manipulated'!L504:V4436,11,FALSE)</f>
        <v>20465.03</v>
      </c>
      <c r="V504" s="158" t="str">
        <f>CONCATENATE("5",RIGHT(F504,11))</f>
        <v>557004500089</v>
      </c>
    </row>
    <row r="505" spans="1:22" x14ac:dyDescent="0.3">
      <c r="A505" t="s">
        <v>926</v>
      </c>
      <c r="B505" t="s">
        <v>225</v>
      </c>
      <c r="C505" t="str">
        <f t="shared" si="77"/>
        <v>UNREGULATED</v>
      </c>
      <c r="D505" s="159" t="str">
        <f t="shared" si="73"/>
        <v>55700</v>
      </c>
      <c r="E505" t="str">
        <f t="shared" si="74"/>
        <v>X5700</v>
      </c>
      <c r="F505" s="23">
        <v>557004500089</v>
      </c>
      <c r="G505">
        <v>780</v>
      </c>
      <c r="H505" t="str">
        <f t="shared" si="75"/>
        <v>557004500089.780</v>
      </c>
      <c r="I505">
        <v>201112</v>
      </c>
      <c r="J505" t="s">
        <v>6434</v>
      </c>
      <c r="K505" t="s">
        <v>16</v>
      </c>
      <c r="L505" t="s">
        <v>124</v>
      </c>
      <c r="N505">
        <f>VLOOKUP(H505,'export - manipulated'!L504:V4436,11,FALSE)</f>
        <v>12363.05</v>
      </c>
    </row>
    <row r="506" spans="1:22" x14ac:dyDescent="0.3">
      <c r="A506" t="s">
        <v>930</v>
      </c>
      <c r="B506" t="s">
        <v>932</v>
      </c>
      <c r="C506" t="str">
        <f t="shared" si="77"/>
        <v>REGULATED</v>
      </c>
      <c r="D506" s="159" t="str">
        <f t="shared" si="73"/>
        <v>45000</v>
      </c>
      <c r="E506" t="str">
        <f t="shared" si="74"/>
        <v>X5000</v>
      </c>
      <c r="F506" s="23">
        <v>450004000038</v>
      </c>
      <c r="G506">
        <v>2000</v>
      </c>
      <c r="H506" t="str">
        <f t="shared" si="75"/>
        <v>450004000038.2000</v>
      </c>
      <c r="I506">
        <v>200008</v>
      </c>
      <c r="J506" t="s">
        <v>6434</v>
      </c>
      <c r="K506" t="s">
        <v>16</v>
      </c>
      <c r="L506">
        <v>20310</v>
      </c>
      <c r="M506" s="8">
        <f>VLOOKUP(H506,'export - manipulated'!L506:V4438,11,FALSE)</f>
        <v>22</v>
      </c>
      <c r="V506" s="158" t="str">
        <f t="shared" ref="V506:V509" si="79">CONCATENATE("5",RIGHT(F506,11))</f>
        <v>550004000038</v>
      </c>
    </row>
    <row r="507" spans="1:22" x14ac:dyDescent="0.3">
      <c r="A507" t="s">
        <v>934</v>
      </c>
      <c r="C507" t="str">
        <f t="shared" si="77"/>
        <v>REGULATED</v>
      </c>
      <c r="D507" s="159" t="str">
        <f t="shared" si="73"/>
        <v>45100</v>
      </c>
      <c r="E507" t="str">
        <f t="shared" si="74"/>
        <v>X5100</v>
      </c>
      <c r="F507" s="23">
        <v>451004500532</v>
      </c>
      <c r="G507">
        <v>1090</v>
      </c>
      <c r="H507" t="str">
        <f t="shared" si="75"/>
        <v>451004500532.1090</v>
      </c>
      <c r="I507">
        <v>199003</v>
      </c>
      <c r="J507" t="s">
        <v>6434</v>
      </c>
      <c r="K507" t="s">
        <v>18</v>
      </c>
      <c r="L507">
        <v>20310</v>
      </c>
      <c r="M507" s="8">
        <f>VLOOKUP(H507,'export - manipulated'!L507:V4439,11,FALSE)</f>
        <v>48.07</v>
      </c>
      <c r="V507" s="158" t="str">
        <f t="shared" si="79"/>
        <v>551004500532</v>
      </c>
    </row>
    <row r="508" spans="1:22" x14ac:dyDescent="0.3">
      <c r="A508" t="s">
        <v>936</v>
      </c>
      <c r="C508" t="str">
        <f t="shared" si="77"/>
        <v>REGULATED</v>
      </c>
      <c r="D508" s="159" t="str">
        <f t="shared" si="73"/>
        <v>45800</v>
      </c>
      <c r="E508" t="str">
        <f t="shared" si="74"/>
        <v>X5800</v>
      </c>
      <c r="F508" s="23">
        <v>458006800001</v>
      </c>
      <c r="G508">
        <v>1999</v>
      </c>
      <c r="H508" t="str">
        <f t="shared" si="75"/>
        <v>458006800001.1999</v>
      </c>
      <c r="I508">
        <v>199908</v>
      </c>
      <c r="J508" t="s">
        <v>6434</v>
      </c>
      <c r="K508" t="s">
        <v>65</v>
      </c>
      <c r="L508">
        <v>20310</v>
      </c>
      <c r="M508" s="8">
        <f>VLOOKUP(H508,'export - manipulated'!L508:V4440,11,FALSE)</f>
        <v>275985.93</v>
      </c>
      <c r="V508" s="158" t="str">
        <f t="shared" si="79"/>
        <v>558006800001</v>
      </c>
    </row>
    <row r="509" spans="1:22" x14ac:dyDescent="0.3">
      <c r="A509" t="s">
        <v>936</v>
      </c>
      <c r="C509" t="str">
        <f t="shared" si="77"/>
        <v>REGULATED</v>
      </c>
      <c r="D509" s="159" t="str">
        <f t="shared" si="73"/>
        <v>45800</v>
      </c>
      <c r="E509" t="str">
        <f t="shared" si="74"/>
        <v>X5800</v>
      </c>
      <c r="F509" s="23">
        <v>458006800001</v>
      </c>
      <c r="G509">
        <v>2015</v>
      </c>
      <c r="H509" t="str">
        <f t="shared" si="75"/>
        <v>458006800001.2015</v>
      </c>
      <c r="I509">
        <v>201508</v>
      </c>
      <c r="J509" t="s">
        <v>6434</v>
      </c>
      <c r="K509" t="s">
        <v>65</v>
      </c>
      <c r="L509">
        <v>20310</v>
      </c>
      <c r="M509" s="8">
        <f>VLOOKUP(H509,'export - manipulated'!L509:V4441,11,FALSE)</f>
        <v>33247.83</v>
      </c>
      <c r="V509" s="158" t="str">
        <f t="shared" si="79"/>
        <v>558006800001</v>
      </c>
    </row>
    <row r="510" spans="1:22" x14ac:dyDescent="0.3">
      <c r="A510" t="s">
        <v>936</v>
      </c>
      <c r="C510" t="str">
        <f t="shared" si="77"/>
        <v>UNREGULATED</v>
      </c>
      <c r="D510" s="159" t="str">
        <f t="shared" si="73"/>
        <v>55800</v>
      </c>
      <c r="E510" t="str">
        <f t="shared" si="74"/>
        <v>X5800</v>
      </c>
      <c r="F510" s="23">
        <v>558006800001</v>
      </c>
      <c r="G510">
        <v>1999</v>
      </c>
      <c r="H510" t="str">
        <f t="shared" si="75"/>
        <v>558006800001.1999</v>
      </c>
      <c r="I510">
        <v>199908</v>
      </c>
      <c r="J510" t="s">
        <v>6434</v>
      </c>
      <c r="K510" t="s">
        <v>65</v>
      </c>
      <c r="L510" t="s">
        <v>124</v>
      </c>
      <c r="N510">
        <f>VLOOKUP(H510,'export - manipulated'!L509:V4441,11,FALSE)</f>
        <v>166737.5</v>
      </c>
    </row>
    <row r="511" spans="1:22" x14ac:dyDescent="0.3">
      <c r="A511" t="s">
        <v>936</v>
      </c>
      <c r="C511" t="str">
        <f t="shared" si="77"/>
        <v>UNREGULATED</v>
      </c>
      <c r="D511" s="159" t="str">
        <f t="shared" si="73"/>
        <v>55800</v>
      </c>
      <c r="E511" t="str">
        <f t="shared" si="74"/>
        <v>X5800</v>
      </c>
      <c r="F511" s="23">
        <v>558006800001</v>
      </c>
      <c r="G511">
        <v>2015</v>
      </c>
      <c r="H511" t="str">
        <f t="shared" si="75"/>
        <v>558006800001.2015</v>
      </c>
      <c r="I511">
        <v>201508</v>
      </c>
      <c r="J511" t="s">
        <v>6434</v>
      </c>
      <c r="K511" t="s">
        <v>65</v>
      </c>
      <c r="L511" t="s">
        <v>124</v>
      </c>
      <c r="N511">
        <f>VLOOKUP(H511,'export - manipulated'!L510:V4442,11,FALSE)</f>
        <v>20119.47</v>
      </c>
    </row>
    <row r="512" spans="1:22" x14ac:dyDescent="0.3">
      <c r="A512" t="s">
        <v>943</v>
      </c>
      <c r="B512" t="s">
        <v>944</v>
      </c>
      <c r="C512" t="str">
        <f t="shared" si="77"/>
        <v>REGULATED</v>
      </c>
      <c r="D512" s="159" t="str">
        <f t="shared" si="73"/>
        <v>45500</v>
      </c>
      <c r="E512" t="str">
        <f t="shared" si="74"/>
        <v>X5500</v>
      </c>
      <c r="F512" s="23">
        <v>455006820017</v>
      </c>
      <c r="G512">
        <v>1999</v>
      </c>
      <c r="H512" t="str">
        <f t="shared" si="75"/>
        <v>455006820017.1999</v>
      </c>
      <c r="I512">
        <v>199908</v>
      </c>
      <c r="J512" t="s">
        <v>6434</v>
      </c>
      <c r="K512" t="s">
        <v>65</v>
      </c>
      <c r="L512">
        <v>20310</v>
      </c>
      <c r="M512" s="8">
        <f>VLOOKUP(H512,'export - manipulated'!L512:V4444,11,FALSE)</f>
        <v>6693.82</v>
      </c>
      <c r="V512" s="158" t="str">
        <f>CONCATENATE("5",RIGHT(F512,11))</f>
        <v>555006820017</v>
      </c>
    </row>
    <row r="513" spans="1:22" x14ac:dyDescent="0.3">
      <c r="A513" t="s">
        <v>943</v>
      </c>
      <c r="B513" t="s">
        <v>944</v>
      </c>
      <c r="C513" t="str">
        <f t="shared" si="77"/>
        <v>UNREGULATED</v>
      </c>
      <c r="D513" s="159" t="str">
        <f t="shared" si="73"/>
        <v>55500</v>
      </c>
      <c r="E513" t="str">
        <f t="shared" si="74"/>
        <v>X5500</v>
      </c>
      <c r="F513" s="23">
        <v>555006820017</v>
      </c>
      <c r="G513">
        <v>1999</v>
      </c>
      <c r="H513" t="str">
        <f t="shared" si="75"/>
        <v>555006820017.1999</v>
      </c>
      <c r="I513">
        <v>199908</v>
      </c>
      <c r="J513" t="s">
        <v>6434</v>
      </c>
      <c r="K513" t="s">
        <v>65</v>
      </c>
      <c r="L513" t="s">
        <v>124</v>
      </c>
      <c r="N513">
        <f>VLOOKUP(H513,'export - manipulated'!L512:V4444,11,FALSE)</f>
        <v>4044</v>
      </c>
    </row>
    <row r="514" spans="1:22" x14ac:dyDescent="0.3">
      <c r="A514" t="s">
        <v>947</v>
      </c>
      <c r="B514" t="s">
        <v>944</v>
      </c>
      <c r="C514" t="str">
        <f t="shared" si="77"/>
        <v>REGULATED</v>
      </c>
      <c r="D514" s="159" t="str">
        <f t="shared" si="73"/>
        <v>45500</v>
      </c>
      <c r="E514" t="str">
        <f t="shared" si="74"/>
        <v>X5500</v>
      </c>
      <c r="F514" s="23">
        <v>455006820018</v>
      </c>
      <c r="G514">
        <v>1999</v>
      </c>
      <c r="H514" t="str">
        <f t="shared" si="75"/>
        <v>455006820018.1999</v>
      </c>
      <c r="I514">
        <v>199908</v>
      </c>
      <c r="J514" t="s">
        <v>6434</v>
      </c>
      <c r="K514" t="s">
        <v>65</v>
      </c>
      <c r="L514">
        <v>20310</v>
      </c>
      <c r="M514" s="8">
        <f>VLOOKUP(H514,'export - manipulated'!L514:V4446,11,FALSE)</f>
        <v>6693.78</v>
      </c>
      <c r="V514" s="158" t="str">
        <f>CONCATENATE("5",RIGHT(F514,11))</f>
        <v>555006820018</v>
      </c>
    </row>
    <row r="515" spans="1:22" x14ac:dyDescent="0.3">
      <c r="A515" t="s">
        <v>947</v>
      </c>
      <c r="B515" t="s">
        <v>944</v>
      </c>
      <c r="C515" t="str">
        <f t="shared" si="77"/>
        <v>UNREGULATED</v>
      </c>
      <c r="D515" s="159" t="str">
        <f t="shared" ref="D515:D578" si="80">LEFT(F515,5)</f>
        <v>55500</v>
      </c>
      <c r="E515" t="str">
        <f t="shared" ref="E515:E578" si="81">CONCATENATE("X",(RIGHT(D515,4)))</f>
        <v>X5500</v>
      </c>
      <c r="F515" s="23">
        <v>555006820018</v>
      </c>
      <c r="G515">
        <v>1999</v>
      </c>
      <c r="H515" t="str">
        <f t="shared" ref="H515:H578" si="82">CONCATENATE(F515,".",G515)</f>
        <v>555006820018.1999</v>
      </c>
      <c r="I515">
        <v>199908</v>
      </c>
      <c r="J515" t="s">
        <v>6434</v>
      </c>
      <c r="K515" t="s">
        <v>65</v>
      </c>
      <c r="L515" t="s">
        <v>124</v>
      </c>
      <c r="N515">
        <f>VLOOKUP(H515,'export - manipulated'!L514:V4446,11,FALSE)</f>
        <v>4044</v>
      </c>
    </row>
    <row r="516" spans="1:22" x14ac:dyDescent="0.3">
      <c r="A516" t="s">
        <v>950</v>
      </c>
      <c r="C516" t="str">
        <f t="shared" si="77"/>
        <v>REGULATED</v>
      </c>
      <c r="D516" s="159" t="str">
        <f t="shared" si="80"/>
        <v>45100</v>
      </c>
      <c r="E516" t="str">
        <f t="shared" si="81"/>
        <v>X5100</v>
      </c>
      <c r="F516" s="23">
        <v>451006800001</v>
      </c>
      <c r="G516">
        <v>1080</v>
      </c>
      <c r="H516" t="str">
        <f t="shared" si="82"/>
        <v>451006800001.1080</v>
      </c>
      <c r="I516">
        <v>198003</v>
      </c>
      <c r="J516" t="s">
        <v>6434</v>
      </c>
      <c r="K516" t="s">
        <v>65</v>
      </c>
      <c r="L516">
        <v>20310</v>
      </c>
      <c r="M516" s="8">
        <f>VLOOKUP(H516,'export - manipulated'!L516:V4448,11,FALSE)</f>
        <v>2417.0500000000002</v>
      </c>
      <c r="V516" s="158" t="str">
        <f t="shared" ref="V516:V519" si="83">CONCATENATE("5",RIGHT(F516,11))</f>
        <v>551006800001</v>
      </c>
    </row>
    <row r="517" spans="1:22" x14ac:dyDescent="0.3">
      <c r="A517" t="s">
        <v>950</v>
      </c>
      <c r="C517" t="str">
        <f t="shared" si="77"/>
        <v>REGULATED</v>
      </c>
      <c r="D517" s="159" t="str">
        <f t="shared" si="80"/>
        <v>45100</v>
      </c>
      <c r="E517" t="str">
        <f t="shared" si="81"/>
        <v>X5100</v>
      </c>
      <c r="F517" s="23">
        <v>451006800001</v>
      </c>
      <c r="G517">
        <v>1094</v>
      </c>
      <c r="H517" t="str">
        <f t="shared" si="82"/>
        <v>451006800001.1094</v>
      </c>
      <c r="I517">
        <v>199403</v>
      </c>
      <c r="J517" t="s">
        <v>6434</v>
      </c>
      <c r="K517" t="s">
        <v>65</v>
      </c>
      <c r="L517">
        <v>20310</v>
      </c>
      <c r="M517" s="8">
        <f>VLOOKUP(H517,'export - manipulated'!L517:V4449,11,FALSE)</f>
        <v>8073</v>
      </c>
      <c r="V517" s="158" t="str">
        <f t="shared" si="83"/>
        <v>551006800001</v>
      </c>
    </row>
    <row r="518" spans="1:22" x14ac:dyDescent="0.3">
      <c r="A518" t="s">
        <v>950</v>
      </c>
      <c r="C518" t="str">
        <f t="shared" ref="C518:C581" si="84">IF(OR(D518="45000",D518="45100",D518="45200",D518="45290",D518="45300",D518="45500",D518="45600",D518="45700",D518="45790",D518="45800"),"REGULATED","UNREGULATED")</f>
        <v>REGULATED</v>
      </c>
      <c r="D518" s="159" t="str">
        <f t="shared" si="80"/>
        <v>45100</v>
      </c>
      <c r="E518" t="str">
        <f t="shared" si="81"/>
        <v>X5100</v>
      </c>
      <c r="F518" s="23">
        <v>451006800001</v>
      </c>
      <c r="G518">
        <v>1095</v>
      </c>
      <c r="H518" t="str">
        <f t="shared" si="82"/>
        <v>451006800001.1095</v>
      </c>
      <c r="I518">
        <v>199503</v>
      </c>
      <c r="J518" t="s">
        <v>6434</v>
      </c>
      <c r="K518" t="s">
        <v>65</v>
      </c>
      <c r="L518">
        <v>20310</v>
      </c>
      <c r="M518" s="8">
        <f>VLOOKUP(H518,'export - manipulated'!L518:V4450,11,FALSE)</f>
        <v>60977.96</v>
      </c>
      <c r="V518" s="158" t="str">
        <f t="shared" si="83"/>
        <v>551006800001</v>
      </c>
    </row>
    <row r="519" spans="1:22" x14ac:dyDescent="0.3">
      <c r="A519" t="s">
        <v>950</v>
      </c>
      <c r="C519" t="str">
        <f t="shared" si="84"/>
        <v>REGULATED</v>
      </c>
      <c r="D519" s="159" t="str">
        <f t="shared" si="80"/>
        <v>45100</v>
      </c>
      <c r="E519" t="str">
        <f t="shared" si="81"/>
        <v>X5100</v>
      </c>
      <c r="F519" s="23">
        <v>451006800001</v>
      </c>
      <c r="G519">
        <v>1999</v>
      </c>
      <c r="H519" t="str">
        <f t="shared" si="82"/>
        <v>451006800001.1999</v>
      </c>
      <c r="I519">
        <v>199908</v>
      </c>
      <c r="J519" t="s">
        <v>6434</v>
      </c>
      <c r="K519" t="s">
        <v>65</v>
      </c>
      <c r="L519">
        <v>20310</v>
      </c>
      <c r="M519" s="8">
        <f>VLOOKUP(H519,'export - manipulated'!L519:V4451,11,FALSE)</f>
        <v>143554.26</v>
      </c>
      <c r="V519" s="158" t="str">
        <f t="shared" si="83"/>
        <v>551006800001</v>
      </c>
    </row>
    <row r="520" spans="1:22" x14ac:dyDescent="0.3">
      <c r="A520" t="s">
        <v>950</v>
      </c>
      <c r="C520" t="str">
        <f t="shared" si="84"/>
        <v>UNREGULATED</v>
      </c>
      <c r="D520" s="159" t="str">
        <f t="shared" si="80"/>
        <v>55100</v>
      </c>
      <c r="E520" t="str">
        <f t="shared" si="81"/>
        <v>X5100</v>
      </c>
      <c r="F520" s="23">
        <v>551006800001</v>
      </c>
      <c r="G520">
        <v>1080</v>
      </c>
      <c r="H520" t="str">
        <f t="shared" si="82"/>
        <v>551006800001.1080</v>
      </c>
      <c r="I520">
        <v>198003</v>
      </c>
      <c r="J520" t="s">
        <v>6434</v>
      </c>
      <c r="K520" t="s">
        <v>65</v>
      </c>
      <c r="L520" t="s">
        <v>124</v>
      </c>
      <c r="N520">
        <f>VLOOKUP(H520,'export - manipulated'!L519:V4451,11,FALSE)</f>
        <v>1460</v>
      </c>
    </row>
    <row r="521" spans="1:22" x14ac:dyDescent="0.3">
      <c r="A521" t="s">
        <v>950</v>
      </c>
      <c r="C521" t="str">
        <f t="shared" si="84"/>
        <v>UNREGULATED</v>
      </c>
      <c r="D521" s="159" t="str">
        <f t="shared" si="80"/>
        <v>55100</v>
      </c>
      <c r="E521" t="str">
        <f t="shared" si="81"/>
        <v>X5100</v>
      </c>
      <c r="F521" s="23">
        <v>551006800001</v>
      </c>
      <c r="G521">
        <v>1094</v>
      </c>
      <c r="H521" t="str">
        <f t="shared" si="82"/>
        <v>551006800001.1094</v>
      </c>
      <c r="I521">
        <v>199403</v>
      </c>
      <c r="J521" t="s">
        <v>6434</v>
      </c>
      <c r="K521" t="s">
        <v>65</v>
      </c>
      <c r="L521" t="s">
        <v>124</v>
      </c>
      <c r="N521">
        <f>VLOOKUP(H521,'export - manipulated'!L520:V4452,11,FALSE)</f>
        <v>4878</v>
      </c>
    </row>
    <row r="522" spans="1:22" x14ac:dyDescent="0.3">
      <c r="A522" t="s">
        <v>950</v>
      </c>
      <c r="C522" t="str">
        <f t="shared" si="84"/>
        <v>UNREGULATED</v>
      </c>
      <c r="D522" s="159" t="str">
        <f t="shared" si="80"/>
        <v>55100</v>
      </c>
      <c r="E522" t="str">
        <f t="shared" si="81"/>
        <v>X5100</v>
      </c>
      <c r="F522" s="23">
        <v>551006800001</v>
      </c>
      <c r="G522">
        <v>1095</v>
      </c>
      <c r="H522" t="str">
        <f t="shared" si="82"/>
        <v>551006800001.1095</v>
      </c>
      <c r="I522">
        <v>199503</v>
      </c>
      <c r="J522" t="s">
        <v>6434</v>
      </c>
      <c r="K522" t="s">
        <v>65</v>
      </c>
      <c r="L522" t="s">
        <v>124</v>
      </c>
      <c r="N522">
        <f>VLOOKUP(H522,'export - manipulated'!L521:V4453,11,FALSE)</f>
        <v>36840</v>
      </c>
    </row>
    <row r="523" spans="1:22" x14ac:dyDescent="0.3">
      <c r="A523" t="s">
        <v>950</v>
      </c>
      <c r="C523" t="str">
        <f t="shared" si="84"/>
        <v>UNREGULATED</v>
      </c>
      <c r="D523" s="159" t="str">
        <f t="shared" si="80"/>
        <v>55100</v>
      </c>
      <c r="E523" t="str">
        <f t="shared" si="81"/>
        <v>X5100</v>
      </c>
      <c r="F523" s="23">
        <v>551006800001</v>
      </c>
      <c r="G523">
        <v>1999</v>
      </c>
      <c r="H523" t="str">
        <f t="shared" si="82"/>
        <v>551006800001.1999</v>
      </c>
      <c r="I523">
        <v>199908</v>
      </c>
      <c r="J523" t="s">
        <v>6434</v>
      </c>
      <c r="K523" t="s">
        <v>65</v>
      </c>
      <c r="L523" t="s">
        <v>124</v>
      </c>
      <c r="N523">
        <f>VLOOKUP(H523,'export - manipulated'!L522:V4454,11,FALSE)</f>
        <v>86728</v>
      </c>
    </row>
    <row r="524" spans="1:22" x14ac:dyDescent="0.3">
      <c r="A524" t="s">
        <v>960</v>
      </c>
      <c r="B524" t="s">
        <v>944</v>
      </c>
      <c r="C524" t="str">
        <f t="shared" si="84"/>
        <v>REGULATED</v>
      </c>
      <c r="D524" s="159" t="str">
        <f t="shared" si="80"/>
        <v>45500</v>
      </c>
      <c r="E524" t="str">
        <f t="shared" si="81"/>
        <v>X5500</v>
      </c>
      <c r="F524" s="23">
        <v>455006830017</v>
      </c>
      <c r="G524">
        <v>1999</v>
      </c>
      <c r="H524" t="str">
        <f t="shared" si="82"/>
        <v>455006830017.1999</v>
      </c>
      <c r="I524">
        <v>199908</v>
      </c>
      <c r="J524" t="s">
        <v>6434</v>
      </c>
      <c r="K524" t="s">
        <v>65</v>
      </c>
      <c r="L524">
        <v>20310</v>
      </c>
      <c r="M524" s="8">
        <f>VLOOKUP(H524,'export - manipulated'!L524:V4456,11,FALSE)</f>
        <v>5456.62</v>
      </c>
      <c r="V524" s="158" t="str">
        <f>CONCATENATE("5",RIGHT(F524,11))</f>
        <v>555006830017</v>
      </c>
    </row>
    <row r="525" spans="1:22" x14ac:dyDescent="0.3">
      <c r="A525" t="s">
        <v>960</v>
      </c>
      <c r="B525" t="s">
        <v>944</v>
      </c>
      <c r="C525" t="str">
        <f t="shared" si="84"/>
        <v>UNREGULATED</v>
      </c>
      <c r="D525" s="159" t="str">
        <f t="shared" si="80"/>
        <v>55500</v>
      </c>
      <c r="E525" t="str">
        <f t="shared" si="81"/>
        <v>X5500</v>
      </c>
      <c r="F525" s="23">
        <v>555006830017</v>
      </c>
      <c r="G525">
        <v>1999</v>
      </c>
      <c r="H525" t="str">
        <f t="shared" si="82"/>
        <v>555006830017.1999</v>
      </c>
      <c r="I525">
        <v>199908</v>
      </c>
      <c r="J525" t="s">
        <v>6434</v>
      </c>
      <c r="K525" t="s">
        <v>65</v>
      </c>
      <c r="L525" t="s">
        <v>124</v>
      </c>
      <c r="N525">
        <f>VLOOKUP(H525,'export - manipulated'!L524:V4456,11,FALSE)</f>
        <v>3297</v>
      </c>
    </row>
    <row r="526" spans="1:22" x14ac:dyDescent="0.3">
      <c r="A526" t="s">
        <v>963</v>
      </c>
      <c r="B526" t="s">
        <v>944</v>
      </c>
      <c r="C526" t="str">
        <f t="shared" si="84"/>
        <v>REGULATED</v>
      </c>
      <c r="D526" s="159" t="str">
        <f t="shared" si="80"/>
        <v>45500</v>
      </c>
      <c r="E526" t="str">
        <f t="shared" si="81"/>
        <v>X5500</v>
      </c>
      <c r="F526" s="23">
        <v>455006830018</v>
      </c>
      <c r="G526">
        <v>1999</v>
      </c>
      <c r="H526" t="str">
        <f t="shared" si="82"/>
        <v>455006830018.1999</v>
      </c>
      <c r="I526">
        <v>199908</v>
      </c>
      <c r="J526" t="s">
        <v>6434</v>
      </c>
      <c r="K526" t="s">
        <v>65</v>
      </c>
      <c r="L526">
        <v>20310</v>
      </c>
      <c r="M526" s="8">
        <f>VLOOKUP(H526,'export - manipulated'!L526:V4458,11,FALSE)</f>
        <v>5456.53</v>
      </c>
      <c r="V526" s="158" t="str">
        <f>CONCATENATE("5",RIGHT(F526,11))</f>
        <v>555006830018</v>
      </c>
    </row>
    <row r="527" spans="1:22" x14ac:dyDescent="0.3">
      <c r="A527" t="s">
        <v>963</v>
      </c>
      <c r="B527" t="s">
        <v>944</v>
      </c>
      <c r="C527" t="str">
        <f t="shared" si="84"/>
        <v>UNREGULATED</v>
      </c>
      <c r="D527" s="159" t="str">
        <f t="shared" si="80"/>
        <v>55500</v>
      </c>
      <c r="E527" t="str">
        <f t="shared" si="81"/>
        <v>X5500</v>
      </c>
      <c r="F527" s="23">
        <v>555006830018</v>
      </c>
      <c r="G527">
        <v>1999</v>
      </c>
      <c r="H527" t="str">
        <f t="shared" si="82"/>
        <v>555006830018.1999</v>
      </c>
      <c r="I527">
        <v>199908</v>
      </c>
      <c r="J527" t="s">
        <v>6434</v>
      </c>
      <c r="K527" t="s">
        <v>65</v>
      </c>
      <c r="L527" t="s">
        <v>124</v>
      </c>
      <c r="N527">
        <f>VLOOKUP(H527,'export - manipulated'!L526:V4458,11,FALSE)</f>
        <v>3297</v>
      </c>
    </row>
    <row r="528" spans="1:22" x14ac:dyDescent="0.3">
      <c r="A528" t="s">
        <v>966</v>
      </c>
      <c r="B528" t="s">
        <v>944</v>
      </c>
      <c r="C528" t="str">
        <f t="shared" si="84"/>
        <v>REGULATED</v>
      </c>
      <c r="D528" s="159" t="str">
        <f t="shared" si="80"/>
        <v>45500</v>
      </c>
      <c r="E528" t="str">
        <f t="shared" si="81"/>
        <v>X5500</v>
      </c>
      <c r="F528" s="23">
        <v>455006801000</v>
      </c>
      <c r="G528">
        <v>1999</v>
      </c>
      <c r="H528" t="str">
        <f t="shared" si="82"/>
        <v>455006801000.1999</v>
      </c>
      <c r="I528">
        <v>199908</v>
      </c>
      <c r="J528" t="s">
        <v>6434</v>
      </c>
      <c r="K528" t="s">
        <v>65</v>
      </c>
      <c r="L528">
        <v>20310</v>
      </c>
      <c r="M528" s="8">
        <f>VLOOKUP(H528,'export - manipulated'!L528:V4460,11,FALSE)</f>
        <v>395198.46</v>
      </c>
      <c r="V528" s="158" t="str">
        <f>CONCATENATE("5",RIGHT(F528,11))</f>
        <v>555006801000</v>
      </c>
    </row>
    <row r="529" spans="1:22" x14ac:dyDescent="0.3">
      <c r="A529" t="s">
        <v>966</v>
      </c>
      <c r="B529" t="s">
        <v>944</v>
      </c>
      <c r="C529" t="str">
        <f t="shared" si="84"/>
        <v>UNREGULATED</v>
      </c>
      <c r="D529" s="159" t="str">
        <f t="shared" si="80"/>
        <v>55500</v>
      </c>
      <c r="E529" t="str">
        <f t="shared" si="81"/>
        <v>X5500</v>
      </c>
      <c r="F529" s="23">
        <v>555006801000</v>
      </c>
      <c r="G529">
        <v>1999</v>
      </c>
      <c r="H529" t="str">
        <f t="shared" si="82"/>
        <v>555006801000.1999</v>
      </c>
      <c r="I529">
        <v>199908</v>
      </c>
      <c r="J529" t="s">
        <v>6434</v>
      </c>
      <c r="K529" t="s">
        <v>65</v>
      </c>
      <c r="L529" t="s">
        <v>124</v>
      </c>
      <c r="N529">
        <f>VLOOKUP(H529,'export - manipulated'!L528:V4460,11,FALSE)</f>
        <v>238760</v>
      </c>
    </row>
    <row r="530" spans="1:22" x14ac:dyDescent="0.3">
      <c r="A530" t="s">
        <v>969</v>
      </c>
      <c r="B530" t="s">
        <v>944</v>
      </c>
      <c r="C530" t="str">
        <f t="shared" si="84"/>
        <v>REGULATED</v>
      </c>
      <c r="D530" s="159" t="str">
        <f t="shared" si="80"/>
        <v>45500</v>
      </c>
      <c r="E530" t="str">
        <f t="shared" si="81"/>
        <v>X5500</v>
      </c>
      <c r="F530" s="23">
        <v>455006800200</v>
      </c>
      <c r="G530">
        <v>1080</v>
      </c>
      <c r="H530" t="str">
        <f t="shared" si="82"/>
        <v>455006800200.1080</v>
      </c>
      <c r="I530">
        <v>197909</v>
      </c>
      <c r="J530" t="s">
        <v>6434</v>
      </c>
      <c r="K530" t="s">
        <v>65</v>
      </c>
      <c r="L530">
        <v>20310</v>
      </c>
      <c r="M530" s="8">
        <f>VLOOKUP(H530,'export - manipulated'!L530:V4462,11,FALSE)</f>
        <v>2057.7399999999998</v>
      </c>
      <c r="V530" s="158" t="str">
        <f>CONCATENATE("5",RIGHT(F530,11))</f>
        <v>555006800200</v>
      </c>
    </row>
    <row r="531" spans="1:22" x14ac:dyDescent="0.3">
      <c r="A531" t="s">
        <v>969</v>
      </c>
      <c r="B531" t="s">
        <v>944</v>
      </c>
      <c r="C531" t="str">
        <f t="shared" si="84"/>
        <v>UNREGULATED</v>
      </c>
      <c r="D531" s="159" t="str">
        <f t="shared" si="80"/>
        <v>55500</v>
      </c>
      <c r="E531" t="str">
        <f t="shared" si="81"/>
        <v>X5500</v>
      </c>
      <c r="F531" s="23">
        <v>555006800200</v>
      </c>
      <c r="G531">
        <v>1080</v>
      </c>
      <c r="H531" t="str">
        <f t="shared" si="82"/>
        <v>555006800200.1080</v>
      </c>
      <c r="I531">
        <v>197909</v>
      </c>
      <c r="J531" t="s">
        <v>6434</v>
      </c>
      <c r="K531" t="s">
        <v>65</v>
      </c>
      <c r="L531" t="s">
        <v>124</v>
      </c>
      <c r="N531">
        <f>VLOOKUP(H531,'export - manipulated'!L530:V4462,11,FALSE)</f>
        <v>1243</v>
      </c>
    </row>
    <row r="532" spans="1:22" x14ac:dyDescent="0.3">
      <c r="A532" t="s">
        <v>972</v>
      </c>
      <c r="B532" t="s">
        <v>944</v>
      </c>
      <c r="C532" t="str">
        <f t="shared" si="84"/>
        <v>REGULATED</v>
      </c>
      <c r="D532" s="159" t="str">
        <f t="shared" si="80"/>
        <v>45500</v>
      </c>
      <c r="E532" t="str">
        <f t="shared" si="81"/>
        <v>X5500</v>
      </c>
      <c r="F532" s="23">
        <v>455006800400</v>
      </c>
      <c r="G532">
        <v>1999</v>
      </c>
      <c r="H532" t="str">
        <f t="shared" si="82"/>
        <v>455006800400.1999</v>
      </c>
      <c r="I532">
        <v>199908</v>
      </c>
      <c r="J532" t="s">
        <v>6434</v>
      </c>
      <c r="K532" t="s">
        <v>65</v>
      </c>
      <c r="L532">
        <v>20310</v>
      </c>
      <c r="M532" s="8">
        <f>VLOOKUP(H532,'export - manipulated'!L532:V4464,11,FALSE)</f>
        <v>27035.07</v>
      </c>
      <c r="V532" s="158" t="str">
        <f>CONCATENATE("5",RIGHT(F532,11))</f>
        <v>555006800400</v>
      </c>
    </row>
    <row r="533" spans="1:22" x14ac:dyDescent="0.3">
      <c r="A533" t="s">
        <v>972</v>
      </c>
      <c r="B533" t="s">
        <v>944</v>
      </c>
      <c r="C533" t="str">
        <f t="shared" si="84"/>
        <v>UNREGULATED</v>
      </c>
      <c r="D533" s="159" t="str">
        <f t="shared" si="80"/>
        <v>55500</v>
      </c>
      <c r="E533" t="str">
        <f t="shared" si="81"/>
        <v>X5500</v>
      </c>
      <c r="F533" s="23">
        <v>555006800400</v>
      </c>
      <c r="G533">
        <v>1999</v>
      </c>
      <c r="H533" t="str">
        <f t="shared" si="82"/>
        <v>555006800400.1999</v>
      </c>
      <c r="I533">
        <v>199908</v>
      </c>
      <c r="J533" t="s">
        <v>6434</v>
      </c>
      <c r="K533" t="s">
        <v>65</v>
      </c>
      <c r="L533" t="s">
        <v>124</v>
      </c>
      <c r="N533">
        <f>VLOOKUP(H533,'export - manipulated'!L532:V4464,11,FALSE)</f>
        <v>16334</v>
      </c>
    </row>
    <row r="534" spans="1:22" x14ac:dyDescent="0.3">
      <c r="A534" t="s">
        <v>975</v>
      </c>
      <c r="B534" t="s">
        <v>944</v>
      </c>
      <c r="C534" t="str">
        <f t="shared" si="84"/>
        <v>REGULATED</v>
      </c>
      <c r="D534" s="159" t="str">
        <f t="shared" si="80"/>
        <v>45500</v>
      </c>
      <c r="E534" t="str">
        <f t="shared" si="81"/>
        <v>X5500</v>
      </c>
      <c r="F534" s="23">
        <v>455006800800</v>
      </c>
      <c r="G534">
        <v>1999</v>
      </c>
      <c r="H534" t="str">
        <f t="shared" si="82"/>
        <v>455006800800.1999</v>
      </c>
      <c r="I534">
        <v>199908</v>
      </c>
      <c r="J534" t="s">
        <v>6434</v>
      </c>
      <c r="K534" t="s">
        <v>65</v>
      </c>
      <c r="L534">
        <v>20310</v>
      </c>
      <c r="M534" s="8">
        <f>VLOOKUP(H534,'export - manipulated'!L534:V4466,11,FALSE)</f>
        <v>56273.46</v>
      </c>
      <c r="V534" s="158" t="str">
        <f>CONCATENATE("5",RIGHT(F534,11))</f>
        <v>555006800800</v>
      </c>
    </row>
    <row r="535" spans="1:22" x14ac:dyDescent="0.3">
      <c r="A535" t="s">
        <v>975</v>
      </c>
      <c r="B535" t="s">
        <v>944</v>
      </c>
      <c r="C535" t="str">
        <f t="shared" si="84"/>
        <v>UNREGULATED</v>
      </c>
      <c r="D535" s="159" t="str">
        <f t="shared" si="80"/>
        <v>55500</v>
      </c>
      <c r="E535" t="str">
        <f t="shared" si="81"/>
        <v>X5500</v>
      </c>
      <c r="F535" s="23">
        <v>555006800800</v>
      </c>
      <c r="G535">
        <v>1999</v>
      </c>
      <c r="H535" t="str">
        <f t="shared" si="82"/>
        <v>555006800800.1999</v>
      </c>
      <c r="I535">
        <v>199908</v>
      </c>
      <c r="J535" t="s">
        <v>6434</v>
      </c>
      <c r="K535" t="s">
        <v>65</v>
      </c>
      <c r="L535" t="s">
        <v>124</v>
      </c>
      <c r="N535">
        <f>VLOOKUP(H535,'export - manipulated'!L534:V4466,11,FALSE)</f>
        <v>33998</v>
      </c>
    </row>
    <row r="536" spans="1:22" x14ac:dyDescent="0.3">
      <c r="A536" t="s">
        <v>978</v>
      </c>
      <c r="B536" t="s">
        <v>944</v>
      </c>
      <c r="C536" t="str">
        <f t="shared" si="84"/>
        <v>UNREGULATED</v>
      </c>
      <c r="D536" s="159" t="str">
        <f t="shared" si="80"/>
        <v>55300</v>
      </c>
      <c r="E536" t="str">
        <f t="shared" si="81"/>
        <v>X5300</v>
      </c>
      <c r="F536" s="23">
        <v>553006800500</v>
      </c>
      <c r="G536">
        <v>910</v>
      </c>
      <c r="H536" t="str">
        <f t="shared" si="82"/>
        <v>553006800500.910</v>
      </c>
      <c r="I536">
        <v>201701</v>
      </c>
      <c r="J536" t="s">
        <v>6434</v>
      </c>
      <c r="K536" t="s">
        <v>65</v>
      </c>
      <c r="L536" t="s">
        <v>124</v>
      </c>
      <c r="N536">
        <f>VLOOKUP(H536,'export - manipulated'!L535:V4467,11,FALSE)</f>
        <v>167994.94</v>
      </c>
    </row>
    <row r="537" spans="1:22" x14ac:dyDescent="0.3">
      <c r="A537" t="s">
        <v>980</v>
      </c>
      <c r="B537" t="s">
        <v>944</v>
      </c>
      <c r="C537" t="str">
        <f t="shared" si="84"/>
        <v>REGULATED</v>
      </c>
      <c r="D537" s="159" t="str">
        <f t="shared" si="80"/>
        <v>45300</v>
      </c>
      <c r="E537" t="str">
        <f t="shared" si="81"/>
        <v>X5300</v>
      </c>
      <c r="F537" s="23">
        <v>453006808295</v>
      </c>
      <c r="G537">
        <v>910</v>
      </c>
      <c r="H537" t="str">
        <f t="shared" si="82"/>
        <v>453006808295.910</v>
      </c>
      <c r="I537">
        <v>198002</v>
      </c>
      <c r="J537" t="s">
        <v>6434</v>
      </c>
      <c r="K537" t="s">
        <v>65</v>
      </c>
      <c r="L537">
        <v>20310</v>
      </c>
      <c r="M537" s="8">
        <f>VLOOKUP(H537,'export - manipulated'!L537:V4469,11,FALSE)</f>
        <v>25021.18</v>
      </c>
      <c r="V537" s="158" t="str">
        <f>CONCATENATE("5",RIGHT(F537,11))</f>
        <v>553006808295</v>
      </c>
    </row>
    <row r="538" spans="1:22" x14ac:dyDescent="0.3">
      <c r="A538" t="s">
        <v>980</v>
      </c>
      <c r="B538" t="s">
        <v>944</v>
      </c>
      <c r="C538" t="str">
        <f t="shared" si="84"/>
        <v>UNREGULATED</v>
      </c>
      <c r="D538" s="159" t="str">
        <f t="shared" si="80"/>
        <v>55300</v>
      </c>
      <c r="E538" t="str">
        <f t="shared" si="81"/>
        <v>X5300</v>
      </c>
      <c r="F538" s="23">
        <v>553006808295</v>
      </c>
      <c r="G538">
        <v>910</v>
      </c>
      <c r="H538" t="str">
        <f t="shared" si="82"/>
        <v>553006808295.910</v>
      </c>
      <c r="I538">
        <v>198002</v>
      </c>
      <c r="J538" t="s">
        <v>6434</v>
      </c>
      <c r="K538" t="s">
        <v>65</v>
      </c>
      <c r="L538" t="s">
        <v>124</v>
      </c>
      <c r="N538">
        <f>VLOOKUP(H538,'export - manipulated'!L537:V4469,11,FALSE)</f>
        <v>15116</v>
      </c>
    </row>
    <row r="539" spans="1:22" x14ac:dyDescent="0.3">
      <c r="A539" t="s">
        <v>984</v>
      </c>
      <c r="B539" t="s">
        <v>944</v>
      </c>
      <c r="C539" t="str">
        <f t="shared" si="84"/>
        <v>UNREGULATED</v>
      </c>
      <c r="D539" s="159" t="str">
        <f t="shared" si="80"/>
        <v>55300</v>
      </c>
      <c r="E539" t="str">
        <f t="shared" si="81"/>
        <v>X5300</v>
      </c>
      <c r="F539" s="23">
        <v>553006800503</v>
      </c>
      <c r="G539">
        <v>910</v>
      </c>
      <c r="H539" t="str">
        <f t="shared" si="82"/>
        <v>553006800503.910</v>
      </c>
      <c r="I539">
        <v>201701</v>
      </c>
      <c r="J539" t="s">
        <v>6434</v>
      </c>
      <c r="K539" t="s">
        <v>65</v>
      </c>
      <c r="L539" t="s">
        <v>124</v>
      </c>
      <c r="N539">
        <f>VLOOKUP(H539,'export - manipulated'!L538:V4470,11,FALSE)</f>
        <v>167992.86</v>
      </c>
    </row>
    <row r="540" spans="1:22" x14ac:dyDescent="0.3">
      <c r="A540" t="s">
        <v>986</v>
      </c>
      <c r="B540" t="s">
        <v>944</v>
      </c>
      <c r="C540" t="str">
        <f t="shared" si="84"/>
        <v>REGULATED</v>
      </c>
      <c r="D540" s="159" t="str">
        <f t="shared" si="80"/>
        <v>45300</v>
      </c>
      <c r="E540" t="str">
        <f t="shared" si="81"/>
        <v>X5300</v>
      </c>
      <c r="F540" s="23">
        <v>453006800001</v>
      </c>
      <c r="G540">
        <v>910</v>
      </c>
      <c r="H540" t="str">
        <f t="shared" si="82"/>
        <v>453006800001.910</v>
      </c>
      <c r="I540">
        <v>200205</v>
      </c>
      <c r="J540" t="s">
        <v>6434</v>
      </c>
      <c r="K540" t="s">
        <v>65</v>
      </c>
      <c r="L540">
        <v>20310</v>
      </c>
      <c r="M540" s="8">
        <f>VLOOKUP(H540,'export - manipulated'!L540:V4472,11,FALSE)</f>
        <v>274317.8</v>
      </c>
      <c r="V540" s="158" t="str">
        <f t="shared" ref="V540:V542" si="85">CONCATENATE("5",RIGHT(F540,11))</f>
        <v>553006800001</v>
      </c>
    </row>
    <row r="541" spans="1:22" x14ac:dyDescent="0.3">
      <c r="A541" t="s">
        <v>986</v>
      </c>
      <c r="B541" t="s">
        <v>944</v>
      </c>
      <c r="C541" t="str">
        <f t="shared" si="84"/>
        <v>REGULATED</v>
      </c>
      <c r="D541" s="159" t="str">
        <f t="shared" si="80"/>
        <v>45300</v>
      </c>
      <c r="E541" t="str">
        <f t="shared" si="81"/>
        <v>X5300</v>
      </c>
      <c r="F541" s="23">
        <v>453006800001</v>
      </c>
      <c r="G541">
        <v>1095</v>
      </c>
      <c r="H541" t="str">
        <f t="shared" si="82"/>
        <v>453006800001.1095</v>
      </c>
      <c r="I541">
        <v>199502</v>
      </c>
      <c r="J541" t="s">
        <v>6434</v>
      </c>
      <c r="K541" t="s">
        <v>65</v>
      </c>
      <c r="L541">
        <v>20310</v>
      </c>
      <c r="M541" s="8">
        <f>VLOOKUP(H541,'export - manipulated'!L541:V4473,11,FALSE)</f>
        <v>352.53</v>
      </c>
      <c r="V541" s="158" t="str">
        <f t="shared" si="85"/>
        <v>553006800001</v>
      </c>
    </row>
    <row r="542" spans="1:22" x14ac:dyDescent="0.3">
      <c r="A542" t="s">
        <v>986</v>
      </c>
      <c r="B542" t="s">
        <v>944</v>
      </c>
      <c r="C542" t="str">
        <f t="shared" si="84"/>
        <v>REGULATED</v>
      </c>
      <c r="D542" s="159" t="str">
        <f t="shared" si="80"/>
        <v>45300</v>
      </c>
      <c r="E542" t="str">
        <f t="shared" si="81"/>
        <v>X5300</v>
      </c>
      <c r="F542" s="23">
        <v>453006800315</v>
      </c>
      <c r="G542">
        <v>910</v>
      </c>
      <c r="H542" t="str">
        <f t="shared" si="82"/>
        <v>453006800315.910</v>
      </c>
      <c r="I542">
        <v>201007</v>
      </c>
      <c r="J542" t="s">
        <v>6434</v>
      </c>
      <c r="K542" t="s">
        <v>65</v>
      </c>
      <c r="L542">
        <v>20310</v>
      </c>
      <c r="M542" s="8">
        <f>VLOOKUP(H542,'export - manipulated'!L542:V4474,11,FALSE)</f>
        <v>8241.2999999999993</v>
      </c>
      <c r="V542" s="158" t="str">
        <f t="shared" si="85"/>
        <v>553006800315</v>
      </c>
    </row>
    <row r="543" spans="1:22" x14ac:dyDescent="0.3">
      <c r="A543" t="s">
        <v>986</v>
      </c>
      <c r="B543" t="s">
        <v>944</v>
      </c>
      <c r="C543" t="str">
        <f t="shared" si="84"/>
        <v>UNREGULATED</v>
      </c>
      <c r="D543" s="159" t="str">
        <f t="shared" si="80"/>
        <v>55300</v>
      </c>
      <c r="E543" t="str">
        <f t="shared" si="81"/>
        <v>X5300</v>
      </c>
      <c r="F543" s="23">
        <v>553006800001</v>
      </c>
      <c r="G543">
        <v>910</v>
      </c>
      <c r="H543" t="str">
        <f t="shared" si="82"/>
        <v>553006800001.910</v>
      </c>
      <c r="I543">
        <v>200205</v>
      </c>
      <c r="J543" t="s">
        <v>6434</v>
      </c>
      <c r="K543" t="s">
        <v>65</v>
      </c>
      <c r="L543" t="s">
        <v>124</v>
      </c>
      <c r="N543">
        <f>VLOOKUP(H543,'export - manipulated'!L542:V4474,11,FALSE)</f>
        <v>165729</v>
      </c>
    </row>
    <row r="544" spans="1:22" x14ac:dyDescent="0.3">
      <c r="A544" t="s">
        <v>986</v>
      </c>
      <c r="B544" t="s">
        <v>944</v>
      </c>
      <c r="C544" t="str">
        <f t="shared" si="84"/>
        <v>UNREGULATED</v>
      </c>
      <c r="D544" s="159" t="str">
        <f t="shared" si="80"/>
        <v>55300</v>
      </c>
      <c r="E544" t="str">
        <f t="shared" si="81"/>
        <v>X5300</v>
      </c>
      <c r="F544" s="23">
        <v>553006800315</v>
      </c>
      <c r="G544">
        <v>910</v>
      </c>
      <c r="H544" t="str">
        <f t="shared" si="82"/>
        <v>553006800315.910</v>
      </c>
      <c r="I544">
        <v>201007</v>
      </c>
      <c r="J544" t="s">
        <v>6434</v>
      </c>
      <c r="K544" t="s">
        <v>65</v>
      </c>
      <c r="L544" t="s">
        <v>124</v>
      </c>
      <c r="N544">
        <f>VLOOKUP(H544,'export - manipulated'!L543:V4475,11,FALSE)</f>
        <v>4978.62</v>
      </c>
    </row>
    <row r="545" spans="1:22" x14ac:dyDescent="0.3">
      <c r="A545" t="s">
        <v>986</v>
      </c>
      <c r="B545" t="s">
        <v>944</v>
      </c>
      <c r="C545" t="str">
        <f t="shared" si="84"/>
        <v>UNREGULATED</v>
      </c>
      <c r="D545" s="159" t="str">
        <f t="shared" si="80"/>
        <v>55300</v>
      </c>
      <c r="E545" t="str">
        <f t="shared" si="81"/>
        <v>X5300</v>
      </c>
      <c r="F545" s="23">
        <v>553006800501</v>
      </c>
      <c r="G545">
        <v>910</v>
      </c>
      <c r="H545" t="str">
        <f t="shared" si="82"/>
        <v>553006800501.910</v>
      </c>
      <c r="I545">
        <v>201701</v>
      </c>
      <c r="J545" t="s">
        <v>6434</v>
      </c>
      <c r="K545" t="s">
        <v>65</v>
      </c>
      <c r="L545" t="s">
        <v>124</v>
      </c>
      <c r="N545">
        <f>VLOOKUP(H545,'export - manipulated'!L544:V4476,11,FALSE)</f>
        <v>167994.94</v>
      </c>
    </row>
    <row r="546" spans="1:22" x14ac:dyDescent="0.3">
      <c r="A546" t="s">
        <v>994</v>
      </c>
      <c r="B546" t="s">
        <v>944</v>
      </c>
      <c r="C546" t="str">
        <f t="shared" si="84"/>
        <v>REGULATED</v>
      </c>
      <c r="D546" s="159" t="str">
        <f t="shared" si="80"/>
        <v>45300</v>
      </c>
      <c r="E546" t="str">
        <f t="shared" si="81"/>
        <v>X5300</v>
      </c>
      <c r="F546" s="23">
        <v>453006800002</v>
      </c>
      <c r="G546">
        <v>910</v>
      </c>
      <c r="H546" t="str">
        <f t="shared" si="82"/>
        <v>453006800002.910</v>
      </c>
      <c r="I546">
        <v>200205</v>
      </c>
      <c r="J546" t="s">
        <v>6434</v>
      </c>
      <c r="K546" t="s">
        <v>65</v>
      </c>
      <c r="L546">
        <v>20310</v>
      </c>
      <c r="M546" s="8">
        <f>VLOOKUP(H546,'export - manipulated'!L546:V4478,11,FALSE)</f>
        <v>188679.31</v>
      </c>
      <c r="V546" s="158" t="str">
        <f t="shared" ref="V546:V547" si="86">CONCATENATE("5",RIGHT(F546,11))</f>
        <v>553006800002</v>
      </c>
    </row>
    <row r="547" spans="1:22" x14ac:dyDescent="0.3">
      <c r="A547" t="s">
        <v>994</v>
      </c>
      <c r="B547" t="s">
        <v>944</v>
      </c>
      <c r="C547" t="str">
        <f t="shared" si="84"/>
        <v>REGULATED</v>
      </c>
      <c r="D547" s="159" t="str">
        <f t="shared" si="80"/>
        <v>45300</v>
      </c>
      <c r="E547" t="str">
        <f t="shared" si="81"/>
        <v>X5300</v>
      </c>
      <c r="F547" s="23">
        <v>453006800326</v>
      </c>
      <c r="G547">
        <v>910</v>
      </c>
      <c r="H547" t="str">
        <f t="shared" si="82"/>
        <v>453006800326.910</v>
      </c>
      <c r="I547">
        <v>201007</v>
      </c>
      <c r="J547" t="s">
        <v>6434</v>
      </c>
      <c r="K547" t="s">
        <v>65</v>
      </c>
      <c r="L547">
        <v>20310</v>
      </c>
      <c r="M547" s="8">
        <f>VLOOKUP(H547,'export - manipulated'!L547:V4479,11,FALSE)</f>
        <v>8241.2999999999993</v>
      </c>
      <c r="V547" s="158" t="str">
        <f t="shared" si="86"/>
        <v>553006800326</v>
      </c>
    </row>
    <row r="548" spans="1:22" x14ac:dyDescent="0.3">
      <c r="A548" t="s">
        <v>994</v>
      </c>
      <c r="B548" t="s">
        <v>944</v>
      </c>
      <c r="C548" t="str">
        <f t="shared" si="84"/>
        <v>UNREGULATED</v>
      </c>
      <c r="D548" s="159" t="str">
        <f t="shared" si="80"/>
        <v>55300</v>
      </c>
      <c r="E548" t="str">
        <f t="shared" si="81"/>
        <v>X5300</v>
      </c>
      <c r="F548" s="23">
        <v>553006800002</v>
      </c>
      <c r="G548">
        <v>910</v>
      </c>
      <c r="H548" t="str">
        <f t="shared" si="82"/>
        <v>553006800002.910</v>
      </c>
      <c r="I548">
        <v>200205</v>
      </c>
      <c r="J548" t="s">
        <v>6434</v>
      </c>
      <c r="K548" t="s">
        <v>65</v>
      </c>
      <c r="L548" t="s">
        <v>124</v>
      </c>
      <c r="N548">
        <f>VLOOKUP(H548,'export - manipulated'!L547:V4479,11,FALSE)</f>
        <v>113991</v>
      </c>
    </row>
    <row r="549" spans="1:22" x14ac:dyDescent="0.3">
      <c r="A549" t="s">
        <v>994</v>
      </c>
      <c r="B549" t="s">
        <v>944</v>
      </c>
      <c r="C549" t="str">
        <f t="shared" si="84"/>
        <v>UNREGULATED</v>
      </c>
      <c r="D549" s="159" t="str">
        <f t="shared" si="80"/>
        <v>55300</v>
      </c>
      <c r="E549" t="str">
        <f t="shared" si="81"/>
        <v>X5300</v>
      </c>
      <c r="F549" s="23">
        <v>553006800326</v>
      </c>
      <c r="G549">
        <v>910</v>
      </c>
      <c r="H549" t="str">
        <f t="shared" si="82"/>
        <v>553006800326.910</v>
      </c>
      <c r="I549">
        <v>201007</v>
      </c>
      <c r="J549" t="s">
        <v>6434</v>
      </c>
      <c r="K549" t="s">
        <v>65</v>
      </c>
      <c r="L549" t="s">
        <v>124</v>
      </c>
      <c r="N549">
        <f>VLOOKUP(H549,'export - manipulated'!L548:V4480,11,FALSE)</f>
        <v>4978.62</v>
      </c>
    </row>
    <row r="550" spans="1:22" x14ac:dyDescent="0.3">
      <c r="A550" t="s">
        <v>994</v>
      </c>
      <c r="B550" t="s">
        <v>944</v>
      </c>
      <c r="C550" t="str">
        <f t="shared" si="84"/>
        <v>UNREGULATED</v>
      </c>
      <c r="D550" s="159" t="str">
        <f t="shared" si="80"/>
        <v>55300</v>
      </c>
      <c r="E550" t="str">
        <f t="shared" si="81"/>
        <v>X5300</v>
      </c>
      <c r="F550" s="23">
        <v>553006800502</v>
      </c>
      <c r="G550">
        <v>910</v>
      </c>
      <c r="H550" t="str">
        <f t="shared" si="82"/>
        <v>553006800502.910</v>
      </c>
      <c r="I550">
        <v>201701</v>
      </c>
      <c r="J550" t="s">
        <v>6434</v>
      </c>
      <c r="K550" t="s">
        <v>65</v>
      </c>
      <c r="L550" t="s">
        <v>124</v>
      </c>
      <c r="N550">
        <f>VLOOKUP(H550,'export - manipulated'!L549:V4481,11,FALSE)</f>
        <v>176147.62</v>
      </c>
    </row>
    <row r="551" spans="1:22" x14ac:dyDescent="0.3">
      <c r="A551" t="s">
        <v>1000</v>
      </c>
      <c r="B551" t="s">
        <v>944</v>
      </c>
      <c r="C551" t="str">
        <f t="shared" si="84"/>
        <v>REGULATED</v>
      </c>
      <c r="D551" s="159" t="str">
        <f t="shared" si="80"/>
        <v>45300</v>
      </c>
      <c r="E551" t="str">
        <f t="shared" si="81"/>
        <v>X5300</v>
      </c>
      <c r="F551" s="23">
        <v>453006800829</v>
      </c>
      <c r="G551">
        <v>780</v>
      </c>
      <c r="H551" t="str">
        <f t="shared" si="82"/>
        <v>453006800829.780</v>
      </c>
      <c r="I551">
        <v>200212</v>
      </c>
      <c r="J551" t="s">
        <v>6434</v>
      </c>
      <c r="K551" t="s">
        <v>65</v>
      </c>
      <c r="L551">
        <v>20310</v>
      </c>
      <c r="M551" s="8">
        <f>VLOOKUP(H551,'export - manipulated'!L551:V4483,11,FALSE)</f>
        <v>8525.42</v>
      </c>
      <c r="V551" s="158" t="str">
        <f>CONCATENATE("5",RIGHT(F551,11))</f>
        <v>553006800829</v>
      </c>
    </row>
    <row r="552" spans="1:22" x14ac:dyDescent="0.3">
      <c r="A552" t="s">
        <v>1000</v>
      </c>
      <c r="B552" t="s">
        <v>944</v>
      </c>
      <c r="C552" t="str">
        <f t="shared" si="84"/>
        <v>UNREGULATED</v>
      </c>
      <c r="D552" s="159" t="str">
        <f t="shared" si="80"/>
        <v>55300</v>
      </c>
      <c r="E552" t="str">
        <f t="shared" si="81"/>
        <v>X5300</v>
      </c>
      <c r="F552" s="23">
        <v>553006800829</v>
      </c>
      <c r="G552">
        <v>780</v>
      </c>
      <c r="H552" t="str">
        <f t="shared" si="82"/>
        <v>553006800829.780</v>
      </c>
      <c r="I552">
        <v>200212</v>
      </c>
      <c r="J552" t="s">
        <v>6434</v>
      </c>
      <c r="K552" t="s">
        <v>65</v>
      </c>
      <c r="L552" t="s">
        <v>124</v>
      </c>
      <c r="N552">
        <f>VLOOKUP(H552,'export - manipulated'!L551:V4483,11,FALSE)</f>
        <v>5151</v>
      </c>
    </row>
    <row r="553" spans="1:22" x14ac:dyDescent="0.3">
      <c r="A553" t="s">
        <v>1003</v>
      </c>
      <c r="B553" t="s">
        <v>944</v>
      </c>
      <c r="C553" t="str">
        <f t="shared" si="84"/>
        <v>REGULATED</v>
      </c>
      <c r="D553" s="159" t="str">
        <f t="shared" si="80"/>
        <v>45300</v>
      </c>
      <c r="E553" t="str">
        <f t="shared" si="81"/>
        <v>X5300</v>
      </c>
      <c r="F553" s="23">
        <v>453006800829</v>
      </c>
      <c r="G553">
        <v>910</v>
      </c>
      <c r="H553" t="str">
        <f t="shared" si="82"/>
        <v>453006800829.910</v>
      </c>
      <c r="I553">
        <v>200205</v>
      </c>
      <c r="J553" t="s">
        <v>6434</v>
      </c>
      <c r="K553" t="s">
        <v>65</v>
      </c>
      <c r="L553">
        <v>20310</v>
      </c>
      <c r="M553" s="8">
        <f>VLOOKUP(H553,'export - manipulated'!L553:V4485,11,FALSE)</f>
        <v>79094.070000000007</v>
      </c>
      <c r="V553" s="158" t="str">
        <f>CONCATENATE("5",RIGHT(F553,11))</f>
        <v>553006800829</v>
      </c>
    </row>
    <row r="554" spans="1:22" x14ac:dyDescent="0.3">
      <c r="A554" t="s">
        <v>1003</v>
      </c>
      <c r="B554" t="s">
        <v>944</v>
      </c>
      <c r="C554" t="str">
        <f t="shared" si="84"/>
        <v>UNREGULATED</v>
      </c>
      <c r="D554" s="159" t="str">
        <f t="shared" si="80"/>
        <v>55300</v>
      </c>
      <c r="E554" t="str">
        <f t="shared" si="81"/>
        <v>X5300</v>
      </c>
      <c r="F554" s="23">
        <v>553006800829</v>
      </c>
      <c r="G554">
        <v>910</v>
      </c>
      <c r="H554" t="str">
        <f t="shared" si="82"/>
        <v>553006800829.910</v>
      </c>
      <c r="I554">
        <v>200205</v>
      </c>
      <c r="J554" t="s">
        <v>6434</v>
      </c>
      <c r="K554" t="s">
        <v>65</v>
      </c>
      <c r="L554" t="s">
        <v>124</v>
      </c>
      <c r="N554">
        <f>VLOOKUP(H554,'export - manipulated'!L553:V4485,11,FALSE)</f>
        <v>47785</v>
      </c>
    </row>
    <row r="555" spans="1:22" x14ac:dyDescent="0.3">
      <c r="A555" t="s">
        <v>1006</v>
      </c>
      <c r="B555" t="s">
        <v>944</v>
      </c>
      <c r="C555" t="str">
        <f t="shared" si="84"/>
        <v>REGULATED</v>
      </c>
      <c r="D555" s="159" t="str">
        <f t="shared" si="80"/>
        <v>45200</v>
      </c>
      <c r="E555" t="str">
        <f t="shared" si="81"/>
        <v>X5200</v>
      </c>
      <c r="F555" s="23">
        <v>452006800107</v>
      </c>
      <c r="G555">
        <v>760</v>
      </c>
      <c r="H555" t="str">
        <f t="shared" si="82"/>
        <v>452006800107.760</v>
      </c>
      <c r="I555">
        <v>199908</v>
      </c>
      <c r="J555" t="s">
        <v>6434</v>
      </c>
      <c r="K555" t="s">
        <v>65</v>
      </c>
      <c r="L555">
        <v>20310</v>
      </c>
      <c r="M555" s="8">
        <f>VLOOKUP(H555,'export - manipulated'!L555:V4487,11,FALSE)</f>
        <v>2561.1999999999998</v>
      </c>
      <c r="V555" s="158" t="str">
        <f t="shared" ref="V555:V558" si="87">CONCATENATE("5",RIGHT(F555,11))</f>
        <v>552006800107</v>
      </c>
    </row>
    <row r="556" spans="1:22" x14ac:dyDescent="0.3">
      <c r="A556" t="s">
        <v>1006</v>
      </c>
      <c r="B556" t="s">
        <v>944</v>
      </c>
      <c r="C556" t="str">
        <f t="shared" si="84"/>
        <v>REGULATED</v>
      </c>
      <c r="D556" s="159" t="str">
        <f t="shared" si="80"/>
        <v>45200</v>
      </c>
      <c r="E556" t="str">
        <f t="shared" si="81"/>
        <v>X5200</v>
      </c>
      <c r="F556" s="23">
        <v>452006800107</v>
      </c>
      <c r="G556">
        <v>761</v>
      </c>
      <c r="H556" t="str">
        <f t="shared" si="82"/>
        <v>452006800107.761</v>
      </c>
      <c r="I556">
        <v>199908</v>
      </c>
      <c r="J556" t="s">
        <v>6434</v>
      </c>
      <c r="K556" t="s">
        <v>65</v>
      </c>
      <c r="L556">
        <v>20310</v>
      </c>
      <c r="M556" s="8">
        <f>VLOOKUP(H556,'export - manipulated'!L556:V4488,11,FALSE)</f>
        <v>8215.91</v>
      </c>
      <c r="V556" s="158" t="str">
        <f t="shared" si="87"/>
        <v>552006800107</v>
      </c>
    </row>
    <row r="557" spans="1:22" x14ac:dyDescent="0.3">
      <c r="A557" t="s">
        <v>1006</v>
      </c>
      <c r="B557" t="s">
        <v>944</v>
      </c>
      <c r="C557" t="str">
        <f t="shared" si="84"/>
        <v>REGULATED</v>
      </c>
      <c r="D557" s="159" t="str">
        <f t="shared" si="80"/>
        <v>45200</v>
      </c>
      <c r="E557" t="str">
        <f t="shared" si="81"/>
        <v>X5200</v>
      </c>
      <c r="F557" s="23">
        <v>452006800107</v>
      </c>
      <c r="G557">
        <v>763</v>
      </c>
      <c r="H557" t="str">
        <f t="shared" si="82"/>
        <v>452006800107.763</v>
      </c>
      <c r="I557">
        <v>199908</v>
      </c>
      <c r="J557" t="s">
        <v>6434</v>
      </c>
      <c r="K557" t="s">
        <v>65</v>
      </c>
      <c r="L557">
        <v>20310</v>
      </c>
      <c r="M557" s="8">
        <f>VLOOKUP(H557,'export - manipulated'!L557:V4489,11,FALSE)</f>
        <v>6714.5</v>
      </c>
      <c r="V557" s="158" t="str">
        <f t="shared" si="87"/>
        <v>552006800107</v>
      </c>
    </row>
    <row r="558" spans="1:22" x14ac:dyDescent="0.3">
      <c r="A558" t="s">
        <v>1006</v>
      </c>
      <c r="B558" t="s">
        <v>944</v>
      </c>
      <c r="C558" t="str">
        <f t="shared" si="84"/>
        <v>REGULATED</v>
      </c>
      <c r="D558" s="159" t="str">
        <f t="shared" si="80"/>
        <v>45700</v>
      </c>
      <c r="E558" t="str">
        <f t="shared" si="81"/>
        <v>X5700</v>
      </c>
      <c r="F558" s="23">
        <v>457006800024</v>
      </c>
      <c r="G558">
        <v>615</v>
      </c>
      <c r="H558" t="str">
        <f t="shared" si="82"/>
        <v>457006800024.615</v>
      </c>
      <c r="I558">
        <v>199908</v>
      </c>
      <c r="J558" t="s">
        <v>6434</v>
      </c>
      <c r="K558" t="s">
        <v>65</v>
      </c>
      <c r="L558">
        <v>20310</v>
      </c>
      <c r="M558" s="8">
        <f>VLOOKUP(H558,'export - manipulated'!L558:V4490,11,FALSE)</f>
        <v>351251.79</v>
      </c>
      <c r="V558" s="158" t="str">
        <f t="shared" si="87"/>
        <v>557006800024</v>
      </c>
    </row>
    <row r="559" spans="1:22" x14ac:dyDescent="0.3">
      <c r="A559" t="s">
        <v>1006</v>
      </c>
      <c r="B559" t="s">
        <v>944</v>
      </c>
      <c r="C559" t="str">
        <f t="shared" si="84"/>
        <v>UNREGULATED</v>
      </c>
      <c r="D559" s="159" t="str">
        <f t="shared" si="80"/>
        <v>55200</v>
      </c>
      <c r="E559" t="str">
        <f t="shared" si="81"/>
        <v>X5200</v>
      </c>
      <c r="F559" s="23">
        <v>552006800107</v>
      </c>
      <c r="G559">
        <v>761</v>
      </c>
      <c r="H559" t="str">
        <f t="shared" si="82"/>
        <v>552006800107.761</v>
      </c>
      <c r="I559">
        <v>199908</v>
      </c>
      <c r="J559" t="s">
        <v>6434</v>
      </c>
      <c r="K559" t="s">
        <v>65</v>
      </c>
      <c r="L559" t="s">
        <v>124</v>
      </c>
      <c r="N559">
        <f>VLOOKUP(H559,'export - manipulated'!L558:V4490,11,FALSE)</f>
        <v>4964</v>
      </c>
    </row>
    <row r="560" spans="1:22" x14ac:dyDescent="0.3">
      <c r="A560" t="s">
        <v>1006</v>
      </c>
      <c r="B560" t="s">
        <v>944</v>
      </c>
      <c r="C560" t="str">
        <f t="shared" si="84"/>
        <v>UNREGULATED</v>
      </c>
      <c r="D560" s="159" t="str">
        <f t="shared" si="80"/>
        <v>55200</v>
      </c>
      <c r="E560" t="str">
        <f t="shared" si="81"/>
        <v>X5200</v>
      </c>
      <c r="F560" s="23">
        <v>552006800107</v>
      </c>
      <c r="G560">
        <v>763</v>
      </c>
      <c r="H560" t="str">
        <f t="shared" si="82"/>
        <v>552006800107.763</v>
      </c>
      <c r="I560">
        <v>199908</v>
      </c>
      <c r="J560" t="s">
        <v>6434</v>
      </c>
      <c r="K560" t="s">
        <v>65</v>
      </c>
      <c r="L560" t="s">
        <v>124</v>
      </c>
      <c r="N560">
        <f>VLOOKUP(H560,'export - manipulated'!L559:V4491,11,FALSE)</f>
        <v>4057</v>
      </c>
    </row>
    <row r="561" spans="1:22" x14ac:dyDescent="0.3">
      <c r="A561" t="s">
        <v>1006</v>
      </c>
      <c r="B561" t="s">
        <v>944</v>
      </c>
      <c r="C561" t="str">
        <f t="shared" si="84"/>
        <v>UNREGULATED</v>
      </c>
      <c r="D561" s="159" t="str">
        <f t="shared" si="80"/>
        <v>55700</v>
      </c>
      <c r="E561" t="str">
        <f t="shared" si="81"/>
        <v>X5700</v>
      </c>
      <c r="F561" s="23">
        <v>557006800024</v>
      </c>
      <c r="G561">
        <v>615</v>
      </c>
      <c r="H561" t="str">
        <f t="shared" si="82"/>
        <v>557006800024.615</v>
      </c>
      <c r="I561">
        <v>199908</v>
      </c>
      <c r="J561" t="s">
        <v>6434</v>
      </c>
      <c r="K561" t="s">
        <v>65</v>
      </c>
      <c r="L561" t="s">
        <v>124</v>
      </c>
      <c r="N561">
        <f>VLOOKUP(H561,'export - manipulated'!L560:V4492,11,FALSE)</f>
        <v>212210</v>
      </c>
    </row>
    <row r="562" spans="1:22" x14ac:dyDescent="0.3">
      <c r="A562" t="s">
        <v>1016</v>
      </c>
      <c r="B562" t="s">
        <v>944</v>
      </c>
      <c r="C562" t="str">
        <f t="shared" si="84"/>
        <v>REGULATED</v>
      </c>
      <c r="D562" s="159" t="str">
        <f t="shared" si="80"/>
        <v>45700</v>
      </c>
      <c r="E562" t="str">
        <f t="shared" si="81"/>
        <v>X5700</v>
      </c>
      <c r="F562" s="23">
        <v>457006800024</v>
      </c>
      <c r="G562">
        <v>780</v>
      </c>
      <c r="H562" t="str">
        <f t="shared" si="82"/>
        <v>457006800024.780</v>
      </c>
      <c r="I562">
        <v>199908</v>
      </c>
      <c r="J562" t="s">
        <v>6434</v>
      </c>
      <c r="K562" t="s">
        <v>65</v>
      </c>
      <c r="L562">
        <v>20310</v>
      </c>
      <c r="M562" s="8">
        <f>VLOOKUP(H562,'export - manipulated'!L562:V4494,11,FALSE)</f>
        <v>109372.31</v>
      </c>
      <c r="V562" s="158" t="str">
        <f>CONCATENATE("5",RIGHT(F562,11))</f>
        <v>557006800024</v>
      </c>
    </row>
    <row r="563" spans="1:22" x14ac:dyDescent="0.3">
      <c r="A563" t="s">
        <v>1016</v>
      </c>
      <c r="B563" t="s">
        <v>944</v>
      </c>
      <c r="C563" t="str">
        <f t="shared" si="84"/>
        <v>UNREGULATED</v>
      </c>
      <c r="D563" s="159" t="str">
        <f t="shared" si="80"/>
        <v>55700</v>
      </c>
      <c r="E563" t="str">
        <f t="shared" si="81"/>
        <v>X5700</v>
      </c>
      <c r="F563" s="23">
        <v>557006800024</v>
      </c>
      <c r="G563">
        <v>780</v>
      </c>
      <c r="H563" t="str">
        <f t="shared" si="82"/>
        <v>557006800024.780</v>
      </c>
      <c r="I563">
        <v>199908</v>
      </c>
      <c r="J563" t="s">
        <v>6434</v>
      </c>
      <c r="K563" t="s">
        <v>65</v>
      </c>
      <c r="L563" t="s">
        <v>124</v>
      </c>
      <c r="N563">
        <f>VLOOKUP(H563,'export - manipulated'!L562:V4494,11,FALSE)</f>
        <v>66077</v>
      </c>
    </row>
    <row r="564" spans="1:22" x14ac:dyDescent="0.3">
      <c r="A564" t="s">
        <v>1019</v>
      </c>
      <c r="B564" t="s">
        <v>944</v>
      </c>
      <c r="C564" t="str">
        <f t="shared" si="84"/>
        <v>REGULATED</v>
      </c>
      <c r="D564" s="159" t="str">
        <f t="shared" si="80"/>
        <v>45700</v>
      </c>
      <c r="E564" t="str">
        <f t="shared" si="81"/>
        <v>X5700</v>
      </c>
      <c r="F564" s="23">
        <v>457006800087</v>
      </c>
      <c r="G564">
        <v>780</v>
      </c>
      <c r="H564" t="str">
        <f t="shared" si="82"/>
        <v>457006800087.780</v>
      </c>
      <c r="I564">
        <v>201112</v>
      </c>
      <c r="J564" t="s">
        <v>6434</v>
      </c>
      <c r="K564" t="s">
        <v>65</v>
      </c>
      <c r="L564">
        <v>20310</v>
      </c>
      <c r="M564" s="8">
        <f>VLOOKUP(H564,'export - manipulated'!L564:V4496,11,FALSE)</f>
        <v>10277.92</v>
      </c>
      <c r="V564" s="158" t="str">
        <f>CONCATENATE("5",RIGHT(F564,11))</f>
        <v>557006800087</v>
      </c>
    </row>
    <row r="565" spans="1:22" x14ac:dyDescent="0.3">
      <c r="A565" t="s">
        <v>1019</v>
      </c>
      <c r="B565" t="s">
        <v>944</v>
      </c>
      <c r="C565" t="str">
        <f t="shared" si="84"/>
        <v>UNREGULATED</v>
      </c>
      <c r="D565" s="159" t="str">
        <f t="shared" si="80"/>
        <v>55700</v>
      </c>
      <c r="E565" t="str">
        <f t="shared" si="81"/>
        <v>X5700</v>
      </c>
      <c r="F565" s="23">
        <v>557006800087</v>
      </c>
      <c r="G565">
        <v>780</v>
      </c>
      <c r="H565" t="str">
        <f t="shared" si="82"/>
        <v>557006800087.780</v>
      </c>
      <c r="I565">
        <v>201112</v>
      </c>
      <c r="J565" t="s">
        <v>6434</v>
      </c>
      <c r="K565" t="s">
        <v>65</v>
      </c>
      <c r="L565" t="s">
        <v>124</v>
      </c>
      <c r="N565">
        <f>VLOOKUP(H565,'export - manipulated'!L564:V4496,11,FALSE)</f>
        <v>6208.96</v>
      </c>
    </row>
    <row r="566" spans="1:22" x14ac:dyDescent="0.3">
      <c r="A566" t="s">
        <v>1023</v>
      </c>
      <c r="B566" t="s">
        <v>192</v>
      </c>
      <c r="C566" t="str">
        <f t="shared" si="84"/>
        <v>REGULATED</v>
      </c>
      <c r="D566" s="159" t="str">
        <f t="shared" si="80"/>
        <v>45000</v>
      </c>
      <c r="E566" t="str">
        <f t="shared" si="81"/>
        <v>X5000</v>
      </c>
      <c r="F566" s="23">
        <v>450006500044</v>
      </c>
      <c r="G566">
        <v>2006</v>
      </c>
      <c r="H566" t="str">
        <f t="shared" si="82"/>
        <v>450006500044.2006</v>
      </c>
      <c r="I566">
        <v>200610</v>
      </c>
      <c r="J566" t="s">
        <v>6434</v>
      </c>
      <c r="K566" t="s">
        <v>63</v>
      </c>
      <c r="L566">
        <v>20310</v>
      </c>
      <c r="M566" s="8">
        <f>VLOOKUP(H566,'export - manipulated'!L566:V4498,11,FALSE)</f>
        <v>194.88</v>
      </c>
      <c r="V566" s="158" t="str">
        <f>CONCATENATE("5",RIGHT(F566,11))</f>
        <v>550006500044</v>
      </c>
    </row>
    <row r="567" spans="1:22" x14ac:dyDescent="0.3">
      <c r="A567" t="s">
        <v>1023</v>
      </c>
      <c r="B567" t="s">
        <v>192</v>
      </c>
      <c r="C567" t="str">
        <f t="shared" si="84"/>
        <v>UNREGULATED</v>
      </c>
      <c r="D567" s="159" t="str">
        <f t="shared" si="80"/>
        <v>55000</v>
      </c>
      <c r="E567" t="str">
        <f t="shared" si="81"/>
        <v>X5000</v>
      </c>
      <c r="F567" s="23">
        <v>550006500044</v>
      </c>
      <c r="G567">
        <v>2006</v>
      </c>
      <c r="H567" t="str">
        <f t="shared" si="82"/>
        <v>550006500044.2006</v>
      </c>
      <c r="I567">
        <v>200610</v>
      </c>
      <c r="J567" t="s">
        <v>6434</v>
      </c>
      <c r="K567" t="s">
        <v>63</v>
      </c>
      <c r="L567" t="s">
        <v>124</v>
      </c>
      <c r="N567">
        <f>VLOOKUP(H567,'export - manipulated'!L566:V4498,11,FALSE)</f>
        <v>117.73</v>
      </c>
    </row>
    <row r="568" spans="1:22" x14ac:dyDescent="0.3">
      <c r="A568" t="s">
        <v>1026</v>
      </c>
      <c r="C568" t="str">
        <f t="shared" si="84"/>
        <v>UNREGULATED</v>
      </c>
      <c r="D568" s="159" t="str">
        <f t="shared" si="80"/>
        <v>55200</v>
      </c>
      <c r="E568" t="str">
        <f t="shared" si="81"/>
        <v>X5200</v>
      </c>
      <c r="F568" s="23">
        <v>552009000205</v>
      </c>
      <c r="G568">
        <v>779</v>
      </c>
      <c r="H568" t="str">
        <f t="shared" si="82"/>
        <v>552009000205.779</v>
      </c>
      <c r="I568">
        <v>201202</v>
      </c>
      <c r="J568" t="s">
        <v>6434</v>
      </c>
      <c r="K568" t="s">
        <v>86</v>
      </c>
      <c r="L568" t="s">
        <v>124</v>
      </c>
      <c r="N568">
        <f>VLOOKUP(H568,'export - manipulated'!L567:V4499,11,FALSE)</f>
        <v>0</v>
      </c>
    </row>
    <row r="569" spans="1:22" x14ac:dyDescent="0.3">
      <c r="A569" t="s">
        <v>1029</v>
      </c>
      <c r="C569" t="str">
        <f t="shared" si="84"/>
        <v>UNREGULATED</v>
      </c>
      <c r="D569" s="159" t="str">
        <f t="shared" si="80"/>
        <v>55200</v>
      </c>
      <c r="E569" t="str">
        <f t="shared" si="81"/>
        <v>X5200</v>
      </c>
      <c r="F569" s="23">
        <v>552009000200</v>
      </c>
      <c r="G569">
        <v>768</v>
      </c>
      <c r="H569" t="str">
        <f t="shared" si="82"/>
        <v>552009000200.768</v>
      </c>
      <c r="I569">
        <v>201208</v>
      </c>
      <c r="J569" t="s">
        <v>6434</v>
      </c>
      <c r="K569" t="s">
        <v>86</v>
      </c>
      <c r="L569" t="s">
        <v>124</v>
      </c>
      <c r="N569">
        <f>VLOOKUP(H569,'export - manipulated'!L568:V4500,11,FALSE)</f>
        <v>0</v>
      </c>
    </row>
    <row r="570" spans="1:22" x14ac:dyDescent="0.3">
      <c r="A570" t="s">
        <v>1031</v>
      </c>
      <c r="B570" t="s">
        <v>127</v>
      </c>
      <c r="C570" t="str">
        <f t="shared" si="84"/>
        <v>UNREGULATED</v>
      </c>
      <c r="D570" s="159" t="str">
        <f t="shared" si="80"/>
        <v>55200</v>
      </c>
      <c r="E570" t="str">
        <f t="shared" si="81"/>
        <v>X5200</v>
      </c>
      <c r="F570" s="23">
        <v>552009300191</v>
      </c>
      <c r="G570">
        <v>779</v>
      </c>
      <c r="H570" t="str">
        <f t="shared" si="82"/>
        <v>552009300191.779</v>
      </c>
      <c r="I570">
        <v>201204</v>
      </c>
      <c r="J570" t="s">
        <v>6434</v>
      </c>
      <c r="K570" t="s">
        <v>230</v>
      </c>
      <c r="L570" t="s">
        <v>124</v>
      </c>
      <c r="N570">
        <f>VLOOKUP(H570,'export - manipulated'!L569:V4501,11,FALSE)</f>
        <v>0</v>
      </c>
    </row>
    <row r="571" spans="1:22" x14ac:dyDescent="0.3">
      <c r="A571" t="s">
        <v>1034</v>
      </c>
      <c r="B571" t="s">
        <v>1036</v>
      </c>
      <c r="C571" t="str">
        <f t="shared" si="84"/>
        <v>UNREGULATED</v>
      </c>
      <c r="D571" s="159" t="str">
        <f t="shared" si="80"/>
        <v>55600</v>
      </c>
      <c r="E571" t="str">
        <f t="shared" si="81"/>
        <v>X5600</v>
      </c>
      <c r="F571" s="23">
        <v>556004800189</v>
      </c>
      <c r="G571">
        <v>150</v>
      </c>
      <c r="H571" t="str">
        <f t="shared" si="82"/>
        <v>556004800189.150</v>
      </c>
      <c r="I571">
        <v>201712</v>
      </c>
      <c r="J571" t="s">
        <v>6434</v>
      </c>
      <c r="K571" t="s">
        <v>19</v>
      </c>
      <c r="L571" t="s">
        <v>124</v>
      </c>
      <c r="N571">
        <f>VLOOKUP(H571,'export - manipulated'!L570:V4502,11,FALSE)</f>
        <v>296948</v>
      </c>
    </row>
    <row r="572" spans="1:22" x14ac:dyDescent="0.3">
      <c r="A572" t="s">
        <v>1038</v>
      </c>
      <c r="B572" t="s">
        <v>1040</v>
      </c>
      <c r="C572" t="str">
        <f t="shared" si="84"/>
        <v>REGULATED</v>
      </c>
      <c r="D572" s="159" t="str">
        <f t="shared" si="80"/>
        <v>45700</v>
      </c>
      <c r="E572" t="str">
        <f t="shared" si="81"/>
        <v>X5700</v>
      </c>
      <c r="F572" s="23">
        <v>457005300015</v>
      </c>
      <c r="G572">
        <v>615</v>
      </c>
      <c r="H572" t="str">
        <f t="shared" si="82"/>
        <v>457005300015.615</v>
      </c>
      <c r="I572">
        <v>199109</v>
      </c>
      <c r="J572" t="s">
        <v>6434</v>
      </c>
      <c r="K572" t="s">
        <v>1042</v>
      </c>
      <c r="L572">
        <v>20310</v>
      </c>
      <c r="M572" s="8">
        <f>VLOOKUP(H572,'export - manipulated'!L572:V4504,11,FALSE)</f>
        <v>0</v>
      </c>
      <c r="V572" s="158" t="str">
        <f>CONCATENATE("5",RIGHT(F572,11))</f>
        <v>557005300015</v>
      </c>
    </row>
    <row r="573" spans="1:22" x14ac:dyDescent="0.3">
      <c r="A573" t="s">
        <v>1038</v>
      </c>
      <c r="B573" t="s">
        <v>1040</v>
      </c>
      <c r="C573" t="str">
        <f t="shared" si="84"/>
        <v>UNREGULATED</v>
      </c>
      <c r="D573" s="159" t="str">
        <f t="shared" si="80"/>
        <v>55700</v>
      </c>
      <c r="E573" t="str">
        <f t="shared" si="81"/>
        <v>X5700</v>
      </c>
      <c r="F573" s="23">
        <v>557005300015</v>
      </c>
      <c r="G573">
        <v>615</v>
      </c>
      <c r="H573" t="str">
        <f t="shared" si="82"/>
        <v>557005300015.615</v>
      </c>
      <c r="I573">
        <v>199109</v>
      </c>
      <c r="J573" t="s">
        <v>6434</v>
      </c>
      <c r="K573" t="s">
        <v>1042</v>
      </c>
      <c r="L573" t="s">
        <v>124</v>
      </c>
      <c r="N573">
        <f>VLOOKUP(H573,'export - manipulated'!L572:V4504,11,FALSE)</f>
        <v>0</v>
      </c>
    </row>
    <row r="574" spans="1:22" x14ac:dyDescent="0.3">
      <c r="A574" t="s">
        <v>1044</v>
      </c>
      <c r="B574" t="s">
        <v>127</v>
      </c>
      <c r="C574" t="str">
        <f t="shared" si="84"/>
        <v>REGULATED</v>
      </c>
      <c r="D574" s="159" t="str">
        <f t="shared" si="80"/>
        <v>45200</v>
      </c>
      <c r="E574" t="str">
        <f t="shared" si="81"/>
        <v>X5200</v>
      </c>
      <c r="F574" s="23">
        <v>452009300258</v>
      </c>
      <c r="G574">
        <v>766</v>
      </c>
      <c r="H574" t="str">
        <f t="shared" si="82"/>
        <v>452009300258.766</v>
      </c>
      <c r="I574">
        <v>201512</v>
      </c>
      <c r="J574" t="s">
        <v>6434</v>
      </c>
      <c r="K574" t="s">
        <v>230</v>
      </c>
      <c r="L574">
        <v>20310</v>
      </c>
      <c r="M574" s="8">
        <f>VLOOKUP(H574,'export - manipulated'!L574:V4506,11,FALSE)</f>
        <v>59267.54</v>
      </c>
      <c r="V574" s="158" t="str">
        <f>CONCATENATE("5",RIGHT(F574,11))</f>
        <v>552009300258</v>
      </c>
    </row>
    <row r="575" spans="1:22" x14ac:dyDescent="0.3">
      <c r="A575" t="s">
        <v>1047</v>
      </c>
      <c r="B575" t="s">
        <v>127</v>
      </c>
      <c r="C575" t="str">
        <f t="shared" si="84"/>
        <v>UNREGULATED</v>
      </c>
      <c r="D575" s="159" t="str">
        <f t="shared" si="80"/>
        <v>55200</v>
      </c>
      <c r="E575" t="str">
        <f t="shared" si="81"/>
        <v>X5200</v>
      </c>
      <c r="F575" s="23">
        <v>552009300258</v>
      </c>
      <c r="G575">
        <v>766</v>
      </c>
      <c r="H575" t="str">
        <f t="shared" si="82"/>
        <v>552009300258.766</v>
      </c>
      <c r="I575">
        <v>201601</v>
      </c>
      <c r="J575" t="s">
        <v>6434</v>
      </c>
      <c r="K575" t="s">
        <v>230</v>
      </c>
      <c r="L575" t="s">
        <v>124</v>
      </c>
      <c r="N575">
        <f>VLOOKUP(H575,'export - manipulated'!L574:V4506,11,FALSE)</f>
        <v>16136.46</v>
      </c>
    </row>
    <row r="576" spans="1:22" x14ac:dyDescent="0.3">
      <c r="A576" t="s">
        <v>1049</v>
      </c>
      <c r="B576" t="s">
        <v>139</v>
      </c>
      <c r="C576" t="str">
        <f t="shared" si="84"/>
        <v>REGULATED</v>
      </c>
      <c r="D576" s="159" t="str">
        <f t="shared" si="80"/>
        <v>45200</v>
      </c>
      <c r="E576" t="str">
        <f t="shared" si="81"/>
        <v>X5200</v>
      </c>
      <c r="F576" s="23">
        <v>452008600310</v>
      </c>
      <c r="G576">
        <v>779</v>
      </c>
      <c r="H576" t="str">
        <f t="shared" si="82"/>
        <v>452008600310.779</v>
      </c>
      <c r="I576">
        <v>201805</v>
      </c>
      <c r="J576" t="s">
        <v>6434</v>
      </c>
      <c r="K576" t="s">
        <v>82</v>
      </c>
      <c r="L576">
        <v>20310</v>
      </c>
      <c r="M576" s="8">
        <f>VLOOKUP(H576,'export - manipulated'!L576:V4508,11,FALSE)</f>
        <v>10893.04</v>
      </c>
      <c r="V576" s="158" t="str">
        <f>CONCATENATE("5",RIGHT(F576,11))</f>
        <v>552008600310</v>
      </c>
    </row>
    <row r="577" spans="1:22" x14ac:dyDescent="0.3">
      <c r="A577" t="s">
        <v>1049</v>
      </c>
      <c r="B577" t="s">
        <v>139</v>
      </c>
      <c r="C577" t="str">
        <f t="shared" si="84"/>
        <v>UNREGULATED</v>
      </c>
      <c r="D577" s="159" t="str">
        <f t="shared" si="80"/>
        <v>55200</v>
      </c>
      <c r="E577" t="str">
        <f t="shared" si="81"/>
        <v>X5200</v>
      </c>
      <c r="F577" s="23">
        <v>552008600310</v>
      </c>
      <c r="G577">
        <v>779</v>
      </c>
      <c r="H577" t="str">
        <f t="shared" si="82"/>
        <v>552008600310.779</v>
      </c>
      <c r="I577">
        <v>201805</v>
      </c>
      <c r="J577" t="s">
        <v>6434</v>
      </c>
      <c r="K577" t="s">
        <v>82</v>
      </c>
      <c r="L577" t="s">
        <v>124</v>
      </c>
      <c r="N577">
        <f>VLOOKUP(H577,'export - manipulated'!L576:V4508,11,FALSE)</f>
        <v>2706.26</v>
      </c>
    </row>
    <row r="578" spans="1:22" x14ac:dyDescent="0.3">
      <c r="A578" t="s">
        <v>1052</v>
      </c>
      <c r="B578" t="s">
        <v>127</v>
      </c>
      <c r="C578" t="str">
        <f t="shared" si="84"/>
        <v>REGULATED</v>
      </c>
      <c r="D578" s="159" t="str">
        <f t="shared" si="80"/>
        <v>45200</v>
      </c>
      <c r="E578" t="str">
        <f t="shared" si="81"/>
        <v>X5200</v>
      </c>
      <c r="F578" s="23">
        <v>452009400311</v>
      </c>
      <c r="G578">
        <v>757</v>
      </c>
      <c r="H578" t="str">
        <f t="shared" si="82"/>
        <v>452009400311.757</v>
      </c>
      <c r="I578">
        <v>201808</v>
      </c>
      <c r="J578" t="s">
        <v>6434</v>
      </c>
      <c r="K578" t="s">
        <v>230</v>
      </c>
      <c r="L578">
        <v>20310</v>
      </c>
      <c r="M578" s="8">
        <f>VLOOKUP(H578,'export - manipulated'!L578:V4510,11,FALSE)</f>
        <v>4799.21</v>
      </c>
      <c r="V578" s="158" t="str">
        <f>CONCATENATE("5",RIGHT(F578,11))</f>
        <v>552009400311</v>
      </c>
    </row>
    <row r="579" spans="1:22" x14ac:dyDescent="0.3">
      <c r="A579" t="s">
        <v>1052</v>
      </c>
      <c r="B579" t="s">
        <v>127</v>
      </c>
      <c r="C579" t="str">
        <f t="shared" si="84"/>
        <v>UNREGULATED</v>
      </c>
      <c r="D579" s="159" t="str">
        <f t="shared" ref="D579:D642" si="88">LEFT(F579,5)</f>
        <v>55200</v>
      </c>
      <c r="E579" t="str">
        <f t="shared" ref="E579:E642" si="89">CONCATENATE("X",(RIGHT(D579,4)))</f>
        <v>X5200</v>
      </c>
      <c r="F579" s="23">
        <v>552009400311</v>
      </c>
      <c r="G579">
        <v>757</v>
      </c>
      <c r="H579" t="str">
        <f t="shared" ref="H579:H642" si="90">CONCATENATE(F579,".",G579)</f>
        <v>552009400311.757</v>
      </c>
      <c r="I579">
        <v>201808</v>
      </c>
      <c r="J579" t="s">
        <v>6434</v>
      </c>
      <c r="K579" t="s">
        <v>230</v>
      </c>
      <c r="L579" t="s">
        <v>124</v>
      </c>
      <c r="N579">
        <f>VLOOKUP(H579,'export - manipulated'!L578:V4510,11,FALSE)</f>
        <v>1306.6500000000001</v>
      </c>
    </row>
    <row r="580" spans="1:22" x14ac:dyDescent="0.3">
      <c r="A580" t="s">
        <v>1056</v>
      </c>
      <c r="B580" t="s">
        <v>127</v>
      </c>
      <c r="C580" t="str">
        <f t="shared" si="84"/>
        <v>REGULATED</v>
      </c>
      <c r="D580" s="159" t="str">
        <f t="shared" si="88"/>
        <v>45200</v>
      </c>
      <c r="E580" t="str">
        <f t="shared" si="89"/>
        <v>X5200</v>
      </c>
      <c r="F580" s="23">
        <v>452009300318</v>
      </c>
      <c r="G580">
        <v>757</v>
      </c>
      <c r="H580" t="str">
        <f t="shared" si="90"/>
        <v>452009300318.757</v>
      </c>
      <c r="I580">
        <v>201810</v>
      </c>
      <c r="J580" t="s">
        <v>6434</v>
      </c>
      <c r="K580" t="s">
        <v>230</v>
      </c>
      <c r="L580">
        <v>20310</v>
      </c>
      <c r="M580" s="8">
        <f>VLOOKUP(H580,'export - manipulated'!L580:V4512,11,FALSE)</f>
        <v>12916.16</v>
      </c>
      <c r="V580" s="158" t="str">
        <f>CONCATENATE("5",RIGHT(F580,11))</f>
        <v>552009300318</v>
      </c>
    </row>
    <row r="581" spans="1:22" x14ac:dyDescent="0.3">
      <c r="A581" t="s">
        <v>1056</v>
      </c>
      <c r="B581" t="s">
        <v>127</v>
      </c>
      <c r="C581" t="str">
        <f t="shared" si="84"/>
        <v>UNREGULATED</v>
      </c>
      <c r="D581" s="159" t="str">
        <f t="shared" si="88"/>
        <v>55200</v>
      </c>
      <c r="E581" t="str">
        <f t="shared" si="89"/>
        <v>X5200</v>
      </c>
      <c r="F581" s="23">
        <v>552009300318</v>
      </c>
      <c r="G581">
        <v>757</v>
      </c>
      <c r="H581" t="str">
        <f t="shared" si="90"/>
        <v>552009300318.757</v>
      </c>
      <c r="I581">
        <v>201812</v>
      </c>
      <c r="J581" t="s">
        <v>6434</v>
      </c>
      <c r="K581" t="s">
        <v>230</v>
      </c>
      <c r="L581" t="s">
        <v>124</v>
      </c>
      <c r="N581">
        <f>VLOOKUP(H581,'export - manipulated'!L580:V4512,11,FALSE)</f>
        <v>3516.61</v>
      </c>
    </row>
    <row r="582" spans="1:22" x14ac:dyDescent="0.3">
      <c r="A582" t="s">
        <v>1060</v>
      </c>
      <c r="B582" t="s">
        <v>127</v>
      </c>
      <c r="C582" t="str">
        <f t="shared" ref="C582:C645" si="91">IF(OR(D582="45000",D582="45100",D582="45200",D582="45290",D582="45300",D582="45500",D582="45600",D582="45700",D582="45790",D582="45800"),"REGULATED","UNREGULATED")</f>
        <v>REGULATED</v>
      </c>
      <c r="D582" s="159" t="str">
        <f t="shared" si="88"/>
        <v>45200</v>
      </c>
      <c r="E582" t="str">
        <f t="shared" si="89"/>
        <v>X5200</v>
      </c>
      <c r="F582" s="23">
        <v>452009300319</v>
      </c>
      <c r="G582">
        <v>768</v>
      </c>
      <c r="H582" t="str">
        <f t="shared" si="90"/>
        <v>452009300319.768</v>
      </c>
      <c r="I582">
        <v>201801</v>
      </c>
      <c r="J582" t="s">
        <v>6434</v>
      </c>
      <c r="K582" t="s">
        <v>230</v>
      </c>
      <c r="L582">
        <v>20310</v>
      </c>
      <c r="M582" s="8">
        <f>VLOOKUP(H582,'export - manipulated'!L582:V4514,11,FALSE)</f>
        <v>21222</v>
      </c>
      <c r="V582" s="158" t="str">
        <f>CONCATENATE("5",RIGHT(F582,11))</f>
        <v>552009300319</v>
      </c>
    </row>
    <row r="583" spans="1:22" x14ac:dyDescent="0.3">
      <c r="A583" t="s">
        <v>1060</v>
      </c>
      <c r="B583" t="s">
        <v>127</v>
      </c>
      <c r="C583" t="str">
        <f t="shared" si="91"/>
        <v>UNREGULATED</v>
      </c>
      <c r="D583" s="159" t="str">
        <f t="shared" si="88"/>
        <v>55200</v>
      </c>
      <c r="E583" t="str">
        <f t="shared" si="89"/>
        <v>X5200</v>
      </c>
      <c r="F583" s="23">
        <v>552009300319</v>
      </c>
      <c r="G583">
        <v>768</v>
      </c>
      <c r="H583" t="str">
        <f t="shared" si="90"/>
        <v>552009300319.768</v>
      </c>
      <c r="I583">
        <v>201801</v>
      </c>
      <c r="J583" t="s">
        <v>6434</v>
      </c>
      <c r="K583" t="s">
        <v>230</v>
      </c>
      <c r="L583" t="s">
        <v>124</v>
      </c>
      <c r="N583">
        <f>VLOOKUP(H583,'export - manipulated'!L582:V4514,11,FALSE)</f>
        <v>5778</v>
      </c>
    </row>
    <row r="584" spans="1:22" x14ac:dyDescent="0.3">
      <c r="A584" t="s">
        <v>1064</v>
      </c>
      <c r="B584" t="s">
        <v>127</v>
      </c>
      <c r="C584" t="str">
        <f t="shared" si="91"/>
        <v>REGULATED</v>
      </c>
      <c r="D584" s="159" t="str">
        <f t="shared" si="88"/>
        <v>45200</v>
      </c>
      <c r="E584" t="str">
        <f t="shared" si="89"/>
        <v>X5200</v>
      </c>
      <c r="F584" s="23">
        <v>452009300257</v>
      </c>
      <c r="G584">
        <v>757</v>
      </c>
      <c r="H584" t="str">
        <f t="shared" si="90"/>
        <v>452009300257.757</v>
      </c>
      <c r="I584">
        <v>201506</v>
      </c>
      <c r="J584" t="s">
        <v>6434</v>
      </c>
      <c r="K584" t="s">
        <v>230</v>
      </c>
      <c r="L584">
        <v>20310</v>
      </c>
      <c r="M584" s="8">
        <f>VLOOKUP(H584,'export - manipulated'!L584:V4516,11,FALSE)</f>
        <v>2030.49</v>
      </c>
      <c r="V584" s="158" t="str">
        <f>CONCATENATE("5",RIGHT(F584,11))</f>
        <v>552009300257</v>
      </c>
    </row>
    <row r="585" spans="1:22" x14ac:dyDescent="0.3">
      <c r="A585" t="s">
        <v>1067</v>
      </c>
      <c r="B585" t="s">
        <v>1069</v>
      </c>
      <c r="C585" t="str">
        <f t="shared" si="91"/>
        <v>UNREGULATED</v>
      </c>
      <c r="D585" s="159" t="str">
        <f t="shared" si="88"/>
        <v>55600</v>
      </c>
      <c r="E585" t="str">
        <f t="shared" si="89"/>
        <v>X5600</v>
      </c>
      <c r="F585" s="23">
        <v>556007000061</v>
      </c>
      <c r="G585">
        <v>80</v>
      </c>
      <c r="H585" t="str">
        <f t="shared" si="90"/>
        <v>556007000061.80</v>
      </c>
      <c r="I585">
        <v>200809</v>
      </c>
      <c r="J585" t="s">
        <v>6434</v>
      </c>
      <c r="K585" t="s">
        <v>67</v>
      </c>
      <c r="L585" t="s">
        <v>124</v>
      </c>
      <c r="N585">
        <f>VLOOKUP(H585,'export - manipulated'!L584:V4516,11,FALSE)</f>
        <v>97395.26</v>
      </c>
    </row>
    <row r="586" spans="1:22" x14ac:dyDescent="0.3">
      <c r="A586" t="s">
        <v>1067</v>
      </c>
      <c r="B586" t="s">
        <v>1069</v>
      </c>
      <c r="C586" t="str">
        <f t="shared" si="91"/>
        <v>UNREGULATED</v>
      </c>
      <c r="D586" s="159" t="str">
        <f t="shared" si="88"/>
        <v>55600</v>
      </c>
      <c r="E586" t="str">
        <f t="shared" si="89"/>
        <v>X5600</v>
      </c>
      <c r="F586" s="23">
        <v>556007000061</v>
      </c>
      <c r="G586">
        <v>166</v>
      </c>
      <c r="H586" t="str">
        <f t="shared" si="90"/>
        <v>556007000061.166</v>
      </c>
      <c r="I586">
        <v>200809</v>
      </c>
      <c r="J586" t="s">
        <v>6434</v>
      </c>
      <c r="K586" t="s">
        <v>67</v>
      </c>
      <c r="L586" t="s">
        <v>124</v>
      </c>
      <c r="N586">
        <f>VLOOKUP(H586,'export - manipulated'!L585:V4517,11,FALSE)</f>
        <v>46123.89</v>
      </c>
    </row>
    <row r="587" spans="1:22" x14ac:dyDescent="0.3">
      <c r="A587" t="s">
        <v>1067</v>
      </c>
      <c r="B587" t="s">
        <v>1069</v>
      </c>
      <c r="C587" t="str">
        <f t="shared" si="91"/>
        <v>UNREGULATED</v>
      </c>
      <c r="D587" s="159" t="str">
        <f t="shared" si="88"/>
        <v>55600</v>
      </c>
      <c r="E587" t="str">
        <f t="shared" si="89"/>
        <v>X5600</v>
      </c>
      <c r="F587" s="23">
        <v>556007000061</v>
      </c>
      <c r="G587">
        <v>230</v>
      </c>
      <c r="H587" t="str">
        <f t="shared" si="90"/>
        <v>556007000061.230</v>
      </c>
      <c r="I587">
        <v>200809</v>
      </c>
      <c r="J587" t="s">
        <v>6434</v>
      </c>
      <c r="K587" t="s">
        <v>67</v>
      </c>
      <c r="L587" t="s">
        <v>124</v>
      </c>
      <c r="N587">
        <f>VLOOKUP(H587,'export - manipulated'!L586:V4518,11,FALSE)</f>
        <v>10908.23</v>
      </c>
    </row>
    <row r="588" spans="1:22" x14ac:dyDescent="0.3">
      <c r="A588" t="s">
        <v>1067</v>
      </c>
      <c r="B588" t="s">
        <v>1069</v>
      </c>
      <c r="C588" t="str">
        <f t="shared" si="91"/>
        <v>UNREGULATED</v>
      </c>
      <c r="D588" s="159" t="str">
        <f t="shared" si="88"/>
        <v>55600</v>
      </c>
      <c r="E588" t="str">
        <f t="shared" si="89"/>
        <v>X5600</v>
      </c>
      <c r="F588" s="23">
        <v>556007000061</v>
      </c>
      <c r="G588">
        <v>615</v>
      </c>
      <c r="H588" t="str">
        <f t="shared" si="90"/>
        <v>556007000061.615</v>
      </c>
      <c r="I588">
        <v>200809</v>
      </c>
      <c r="J588" t="s">
        <v>6434</v>
      </c>
      <c r="K588" t="s">
        <v>67</v>
      </c>
      <c r="L588" t="s">
        <v>124</v>
      </c>
      <c r="N588">
        <f>VLOOKUP(H588,'export - manipulated'!L587:V4519,11,FALSE)</f>
        <v>78493.86</v>
      </c>
    </row>
    <row r="589" spans="1:22" x14ac:dyDescent="0.3">
      <c r="A589" t="s">
        <v>1074</v>
      </c>
      <c r="B589" t="s">
        <v>127</v>
      </c>
      <c r="C589" t="str">
        <f t="shared" si="91"/>
        <v>UNREGULATED</v>
      </c>
      <c r="D589" s="159" t="str">
        <f t="shared" si="88"/>
        <v>55200</v>
      </c>
      <c r="E589" t="str">
        <f t="shared" si="89"/>
        <v>X5200</v>
      </c>
      <c r="F589" s="23">
        <v>552009300120</v>
      </c>
      <c r="G589">
        <v>763</v>
      </c>
      <c r="H589" t="str">
        <f t="shared" si="90"/>
        <v>552009300120.763</v>
      </c>
      <c r="I589">
        <v>200712</v>
      </c>
      <c r="J589" t="s">
        <v>6434</v>
      </c>
      <c r="K589" t="s">
        <v>84</v>
      </c>
      <c r="L589" t="s">
        <v>124</v>
      </c>
      <c r="N589">
        <f>VLOOKUP(H589,'export - manipulated'!L588:V4520,11,FALSE)</f>
        <v>204831.06</v>
      </c>
    </row>
    <row r="590" spans="1:22" x14ac:dyDescent="0.3">
      <c r="A590" t="s">
        <v>1074</v>
      </c>
      <c r="B590" t="s">
        <v>127</v>
      </c>
      <c r="C590" t="str">
        <f t="shared" si="91"/>
        <v>UNREGULATED</v>
      </c>
      <c r="D590" s="159" t="str">
        <f t="shared" si="88"/>
        <v>55600</v>
      </c>
      <c r="E590" t="str">
        <f t="shared" si="89"/>
        <v>X5600</v>
      </c>
      <c r="F590" s="23">
        <v>556009300053</v>
      </c>
      <c r="G590">
        <v>150</v>
      </c>
      <c r="H590" t="str">
        <f t="shared" si="90"/>
        <v>556009300053.150</v>
      </c>
      <c r="I590">
        <v>200712</v>
      </c>
      <c r="J590" t="s">
        <v>6434</v>
      </c>
      <c r="K590" t="s">
        <v>84</v>
      </c>
      <c r="L590" t="s">
        <v>124</v>
      </c>
      <c r="N590">
        <f>VLOOKUP(H590,'export - manipulated'!L589:V4521,11,FALSE)</f>
        <v>2575739.25</v>
      </c>
    </row>
    <row r="591" spans="1:22" x14ac:dyDescent="0.3">
      <c r="A591" t="s">
        <v>1074</v>
      </c>
      <c r="B591" t="s">
        <v>127</v>
      </c>
      <c r="C591" t="str">
        <f t="shared" si="91"/>
        <v>UNREGULATED</v>
      </c>
      <c r="D591" s="159" t="str">
        <f t="shared" si="88"/>
        <v>55600</v>
      </c>
      <c r="E591" t="str">
        <f t="shared" si="89"/>
        <v>X5600</v>
      </c>
      <c r="F591" s="23">
        <v>556009300053</v>
      </c>
      <c r="G591">
        <v>162</v>
      </c>
      <c r="H591" t="str">
        <f t="shared" si="90"/>
        <v>556009300053.162</v>
      </c>
      <c r="I591">
        <v>200812</v>
      </c>
      <c r="J591" t="s">
        <v>6434</v>
      </c>
      <c r="K591" t="s">
        <v>84</v>
      </c>
      <c r="L591" t="s">
        <v>124</v>
      </c>
      <c r="N591">
        <f>VLOOKUP(H591,'export - manipulated'!L590:V4522,11,FALSE)</f>
        <v>33511.480000000003</v>
      </c>
    </row>
    <row r="592" spans="1:22" x14ac:dyDescent="0.3">
      <c r="A592" t="s">
        <v>1074</v>
      </c>
      <c r="B592" t="s">
        <v>127</v>
      </c>
      <c r="C592" t="str">
        <f t="shared" si="91"/>
        <v>UNREGULATED</v>
      </c>
      <c r="D592" s="159" t="str">
        <f t="shared" si="88"/>
        <v>55600</v>
      </c>
      <c r="E592" t="str">
        <f t="shared" si="89"/>
        <v>X5600</v>
      </c>
      <c r="F592" s="23">
        <v>556009300053</v>
      </c>
      <c r="G592">
        <v>164</v>
      </c>
      <c r="H592" t="str">
        <f t="shared" si="90"/>
        <v>556009300053.164</v>
      </c>
      <c r="I592">
        <v>200801</v>
      </c>
      <c r="J592" t="s">
        <v>6434</v>
      </c>
      <c r="K592" t="s">
        <v>84</v>
      </c>
      <c r="L592" t="s">
        <v>124</v>
      </c>
      <c r="N592">
        <f>VLOOKUP(H592,'export - manipulated'!L591:V4523,11,FALSE)</f>
        <v>231349.14</v>
      </c>
    </row>
    <row r="593" spans="1:22" x14ac:dyDescent="0.3">
      <c r="A593" t="s">
        <v>1074</v>
      </c>
      <c r="B593" t="s">
        <v>127</v>
      </c>
      <c r="C593" t="str">
        <f t="shared" si="91"/>
        <v>UNREGULATED</v>
      </c>
      <c r="D593" s="159" t="str">
        <f t="shared" si="88"/>
        <v>55600</v>
      </c>
      <c r="E593" t="str">
        <f t="shared" si="89"/>
        <v>X5600</v>
      </c>
      <c r="F593" s="23">
        <v>556009300053</v>
      </c>
      <c r="G593">
        <v>167</v>
      </c>
      <c r="H593" t="str">
        <f t="shared" si="90"/>
        <v>556009300053.167</v>
      </c>
      <c r="I593">
        <v>200812</v>
      </c>
      <c r="J593" t="s">
        <v>6434</v>
      </c>
      <c r="K593" t="s">
        <v>84</v>
      </c>
      <c r="L593" t="s">
        <v>124</v>
      </c>
      <c r="N593">
        <f>VLOOKUP(H593,'export - manipulated'!L592:V4524,11,FALSE)</f>
        <v>1015679.85</v>
      </c>
    </row>
    <row r="594" spans="1:22" x14ac:dyDescent="0.3">
      <c r="A594" t="s">
        <v>1074</v>
      </c>
      <c r="B594" t="s">
        <v>127</v>
      </c>
      <c r="C594" t="str">
        <f t="shared" si="91"/>
        <v>UNREGULATED</v>
      </c>
      <c r="D594" s="159" t="str">
        <f t="shared" si="88"/>
        <v>55600</v>
      </c>
      <c r="E594" t="str">
        <f t="shared" si="89"/>
        <v>X5600</v>
      </c>
      <c r="F594" s="23">
        <v>556009300053</v>
      </c>
      <c r="G594">
        <v>168</v>
      </c>
      <c r="H594" t="str">
        <f t="shared" si="90"/>
        <v>556009300053.168</v>
      </c>
      <c r="I594">
        <v>200801</v>
      </c>
      <c r="J594" t="s">
        <v>6434</v>
      </c>
      <c r="K594" t="s">
        <v>84</v>
      </c>
      <c r="L594" t="s">
        <v>124</v>
      </c>
      <c r="N594">
        <f>VLOOKUP(H594,'export - manipulated'!L593:V4525,11,FALSE)</f>
        <v>225698.4</v>
      </c>
    </row>
    <row r="595" spans="1:22" x14ac:dyDescent="0.3">
      <c r="A595" t="s">
        <v>1081</v>
      </c>
      <c r="B595" t="s">
        <v>127</v>
      </c>
      <c r="C595" t="str">
        <f t="shared" si="91"/>
        <v>REGULATED</v>
      </c>
      <c r="D595" s="159" t="str">
        <f t="shared" si="88"/>
        <v>45200</v>
      </c>
      <c r="E595" t="str">
        <f t="shared" si="89"/>
        <v>X5200</v>
      </c>
      <c r="F595" s="23">
        <v>452009300152</v>
      </c>
      <c r="G595">
        <v>760</v>
      </c>
      <c r="H595" t="str">
        <f t="shared" si="90"/>
        <v>452009300152.760</v>
      </c>
      <c r="I595">
        <v>200901</v>
      </c>
      <c r="J595" t="s">
        <v>6434</v>
      </c>
      <c r="K595" t="s">
        <v>84</v>
      </c>
      <c r="L595">
        <v>20310</v>
      </c>
      <c r="M595" s="8">
        <f>VLOOKUP(H595,'export - manipulated'!L595:V4527,11,FALSE)</f>
        <v>7584.06</v>
      </c>
      <c r="V595" s="158" t="str">
        <f>CONCATENATE("5",RIGHT(F595,11))</f>
        <v>552009300152</v>
      </c>
    </row>
    <row r="596" spans="1:22" x14ac:dyDescent="0.3">
      <c r="A596" t="s">
        <v>1081</v>
      </c>
      <c r="B596" t="s">
        <v>127</v>
      </c>
      <c r="C596" t="str">
        <f t="shared" si="91"/>
        <v>UNREGULATED</v>
      </c>
      <c r="D596" s="159" t="str">
        <f t="shared" si="88"/>
        <v>55200</v>
      </c>
      <c r="E596" t="str">
        <f t="shared" si="89"/>
        <v>X5200</v>
      </c>
      <c r="F596" s="23">
        <v>552009300152</v>
      </c>
      <c r="G596">
        <v>760</v>
      </c>
      <c r="H596" t="str">
        <f t="shared" si="90"/>
        <v>552009300152.760</v>
      </c>
      <c r="I596">
        <v>200901</v>
      </c>
      <c r="J596" t="s">
        <v>6434</v>
      </c>
      <c r="K596" t="s">
        <v>84</v>
      </c>
      <c r="L596" t="s">
        <v>124</v>
      </c>
      <c r="N596">
        <f>VLOOKUP(H596,'export - manipulated'!L595:V4527,11,FALSE)</f>
        <v>7504.27</v>
      </c>
    </row>
    <row r="597" spans="1:22" x14ac:dyDescent="0.3">
      <c r="A597" t="s">
        <v>1084</v>
      </c>
      <c r="C597" t="str">
        <f t="shared" si="91"/>
        <v>UNREGULATED</v>
      </c>
      <c r="D597" s="159" t="str">
        <f t="shared" si="88"/>
        <v>55200</v>
      </c>
      <c r="E597" t="str">
        <f t="shared" si="89"/>
        <v>X5200</v>
      </c>
      <c r="F597" s="23">
        <v>552009300124</v>
      </c>
      <c r="G597">
        <v>763</v>
      </c>
      <c r="H597" t="str">
        <f t="shared" si="90"/>
        <v>552009300124.763</v>
      </c>
      <c r="I597">
        <v>200811</v>
      </c>
      <c r="J597" t="s">
        <v>6434</v>
      </c>
      <c r="K597" t="s">
        <v>230</v>
      </c>
      <c r="L597" t="s">
        <v>124</v>
      </c>
      <c r="N597">
        <f>VLOOKUP(H597,'export - manipulated'!L596:V4528,11,FALSE)</f>
        <v>13261.71</v>
      </c>
    </row>
    <row r="598" spans="1:22" x14ac:dyDescent="0.3">
      <c r="A598" t="s">
        <v>1087</v>
      </c>
      <c r="B598" t="s">
        <v>139</v>
      </c>
      <c r="C598" t="str">
        <f t="shared" si="91"/>
        <v>UNREGULATED</v>
      </c>
      <c r="D598" s="159" t="str">
        <f t="shared" si="88"/>
        <v>55200</v>
      </c>
      <c r="E598" t="str">
        <f t="shared" si="89"/>
        <v>X5200</v>
      </c>
      <c r="F598" s="23">
        <v>552008600250</v>
      </c>
      <c r="G598">
        <v>768</v>
      </c>
      <c r="H598" t="str">
        <f t="shared" si="90"/>
        <v>552008600250.768</v>
      </c>
      <c r="I598">
        <v>201511</v>
      </c>
      <c r="J598" t="s">
        <v>6434</v>
      </c>
      <c r="K598" t="s">
        <v>82</v>
      </c>
      <c r="L598" t="s">
        <v>124</v>
      </c>
      <c r="N598">
        <f>VLOOKUP(H598,'export - manipulated'!L597:V4529,11,FALSE)</f>
        <v>1523.1</v>
      </c>
    </row>
    <row r="599" spans="1:22" x14ac:dyDescent="0.3">
      <c r="A599" t="s">
        <v>1090</v>
      </c>
      <c r="B599" t="s">
        <v>192</v>
      </c>
      <c r="C599" t="str">
        <f t="shared" si="91"/>
        <v>REGULATED</v>
      </c>
      <c r="D599" s="159" t="str">
        <f t="shared" si="88"/>
        <v>45600</v>
      </c>
      <c r="E599" t="str">
        <f t="shared" si="89"/>
        <v>X5600</v>
      </c>
      <c r="F599" s="23">
        <v>456006500010</v>
      </c>
      <c r="G599">
        <v>615</v>
      </c>
      <c r="H599" t="str">
        <f t="shared" si="90"/>
        <v>456006500010.615</v>
      </c>
      <c r="I599">
        <v>199611</v>
      </c>
      <c r="J599" t="s">
        <v>6434</v>
      </c>
      <c r="K599" t="s">
        <v>63</v>
      </c>
      <c r="L599">
        <v>20310</v>
      </c>
      <c r="M599" s="8">
        <f>VLOOKUP(H599,'export - manipulated'!L599:V4531,11,FALSE)</f>
        <v>3673225.57</v>
      </c>
      <c r="V599" s="158" t="str">
        <f>CONCATENATE("5",RIGHT(F599,11))</f>
        <v>556006500010</v>
      </c>
    </row>
    <row r="600" spans="1:22" x14ac:dyDescent="0.3">
      <c r="A600" t="s">
        <v>1090</v>
      </c>
      <c r="B600" t="s">
        <v>192</v>
      </c>
      <c r="C600" t="str">
        <f t="shared" si="91"/>
        <v>UNREGULATED</v>
      </c>
      <c r="D600" s="159" t="str">
        <f t="shared" si="88"/>
        <v>55600</v>
      </c>
      <c r="E600" t="str">
        <f t="shared" si="89"/>
        <v>X5600</v>
      </c>
      <c r="F600" s="23">
        <v>556006500010</v>
      </c>
      <c r="G600">
        <v>615</v>
      </c>
      <c r="H600" t="str">
        <f t="shared" si="90"/>
        <v>556006500010.615</v>
      </c>
      <c r="I600">
        <v>199611</v>
      </c>
      <c r="J600" t="s">
        <v>6434</v>
      </c>
      <c r="K600" t="s">
        <v>63</v>
      </c>
      <c r="L600" t="s">
        <v>124</v>
      </c>
      <c r="N600">
        <f>VLOOKUP(H600,'export - manipulated'!L599:V4531,11,FALSE)</f>
        <v>2219187</v>
      </c>
    </row>
    <row r="601" spans="1:22" x14ac:dyDescent="0.3">
      <c r="A601" t="s">
        <v>1093</v>
      </c>
      <c r="B601" t="s">
        <v>192</v>
      </c>
      <c r="C601" t="str">
        <f t="shared" si="91"/>
        <v>REGULATED</v>
      </c>
      <c r="D601" s="159" t="str">
        <f t="shared" si="88"/>
        <v>45300</v>
      </c>
      <c r="E601" t="str">
        <f t="shared" si="89"/>
        <v>X5300</v>
      </c>
      <c r="F601" s="23">
        <v>453006500316</v>
      </c>
      <c r="G601">
        <v>910</v>
      </c>
      <c r="H601" t="str">
        <f t="shared" si="90"/>
        <v>453006500316.910</v>
      </c>
      <c r="I601">
        <v>201006</v>
      </c>
      <c r="J601" t="s">
        <v>6434</v>
      </c>
      <c r="K601" t="s">
        <v>63</v>
      </c>
      <c r="L601">
        <v>20310</v>
      </c>
      <c r="M601" s="8">
        <f>VLOOKUP(H601,'export - manipulated'!L601:V4533,11,FALSE)</f>
        <v>72983.210000000006</v>
      </c>
      <c r="V601" s="158" t="str">
        <f>CONCATENATE("5",RIGHT(F601,11))</f>
        <v>553006500316</v>
      </c>
    </row>
    <row r="602" spans="1:22" x14ac:dyDescent="0.3">
      <c r="A602" t="s">
        <v>1093</v>
      </c>
      <c r="B602" t="s">
        <v>192</v>
      </c>
      <c r="C602" t="str">
        <f t="shared" si="91"/>
        <v>UNREGULATED</v>
      </c>
      <c r="D602" s="159" t="str">
        <f t="shared" si="88"/>
        <v>55300</v>
      </c>
      <c r="E602" t="str">
        <f t="shared" si="89"/>
        <v>X5300</v>
      </c>
      <c r="F602" s="23">
        <v>553006500316</v>
      </c>
      <c r="G602">
        <v>910</v>
      </c>
      <c r="H602" t="str">
        <f t="shared" si="90"/>
        <v>553006500316.910</v>
      </c>
      <c r="I602">
        <v>201006</v>
      </c>
      <c r="J602" t="s">
        <v>6434</v>
      </c>
      <c r="K602" t="s">
        <v>63</v>
      </c>
      <c r="L602" t="s">
        <v>124</v>
      </c>
      <c r="N602">
        <f>VLOOKUP(H602,'export - manipulated'!L601:V4533,11,FALSE)</f>
        <v>164824.59</v>
      </c>
    </row>
    <row r="603" spans="1:22" x14ac:dyDescent="0.3">
      <c r="A603" t="s">
        <v>1097</v>
      </c>
      <c r="B603" t="s">
        <v>192</v>
      </c>
      <c r="C603" t="str">
        <f t="shared" si="91"/>
        <v>REGULATED</v>
      </c>
      <c r="D603" s="159" t="str">
        <f t="shared" si="88"/>
        <v>45600</v>
      </c>
      <c r="E603" t="str">
        <f t="shared" si="89"/>
        <v>X5600</v>
      </c>
      <c r="F603" s="23">
        <v>456006500010</v>
      </c>
      <c r="G603">
        <v>80</v>
      </c>
      <c r="H603" t="str">
        <f t="shared" si="90"/>
        <v>456006500010.80</v>
      </c>
      <c r="I603">
        <v>198809</v>
      </c>
      <c r="J603" t="s">
        <v>6434</v>
      </c>
      <c r="K603" t="s">
        <v>63</v>
      </c>
      <c r="L603">
        <v>20310</v>
      </c>
      <c r="M603" s="8">
        <f>VLOOKUP(H603,'export - manipulated'!L603:V4535,11,FALSE)</f>
        <v>188014.14</v>
      </c>
      <c r="V603" s="158" t="str">
        <f>CONCATENATE("5",RIGHT(F603,11))</f>
        <v>556006500010</v>
      </c>
    </row>
    <row r="604" spans="1:22" x14ac:dyDescent="0.3">
      <c r="A604" t="s">
        <v>1097</v>
      </c>
      <c r="B604" t="s">
        <v>192</v>
      </c>
      <c r="C604" t="str">
        <f t="shared" si="91"/>
        <v>UNREGULATED</v>
      </c>
      <c r="D604" s="159" t="str">
        <f t="shared" si="88"/>
        <v>55600</v>
      </c>
      <c r="E604" t="str">
        <f t="shared" si="89"/>
        <v>X5600</v>
      </c>
      <c r="F604" s="23">
        <v>556006500010</v>
      </c>
      <c r="G604">
        <v>80</v>
      </c>
      <c r="H604" t="str">
        <f t="shared" si="90"/>
        <v>556006500010.80</v>
      </c>
      <c r="I604">
        <v>198809</v>
      </c>
      <c r="J604" t="s">
        <v>6434</v>
      </c>
      <c r="K604" t="s">
        <v>63</v>
      </c>
      <c r="L604" t="s">
        <v>124</v>
      </c>
      <c r="N604">
        <f>VLOOKUP(H604,'export - manipulated'!L603:V4535,11,FALSE)</f>
        <v>113589</v>
      </c>
    </row>
    <row r="605" spans="1:22" x14ac:dyDescent="0.3">
      <c r="A605" t="s">
        <v>1100</v>
      </c>
      <c r="B605" t="s">
        <v>192</v>
      </c>
      <c r="C605" t="str">
        <f t="shared" si="91"/>
        <v>REGULATED</v>
      </c>
      <c r="D605" s="159" t="str">
        <f t="shared" si="88"/>
        <v>45600</v>
      </c>
      <c r="E605" t="str">
        <f t="shared" si="89"/>
        <v>X5600</v>
      </c>
      <c r="F605" s="23">
        <v>456006500010</v>
      </c>
      <c r="G605">
        <v>5</v>
      </c>
      <c r="H605" t="str">
        <f t="shared" si="90"/>
        <v>456006500010.5</v>
      </c>
      <c r="I605">
        <v>198809</v>
      </c>
      <c r="J605" t="s">
        <v>6434</v>
      </c>
      <c r="K605" t="s">
        <v>63</v>
      </c>
      <c r="L605">
        <v>20310</v>
      </c>
      <c r="M605" s="8">
        <f>VLOOKUP(H605,'export - manipulated'!L605:V4537,11,FALSE)</f>
        <v>107436.65</v>
      </c>
      <c r="V605" s="158" t="str">
        <f>CONCATENATE("5",RIGHT(F605,11))</f>
        <v>556006500010</v>
      </c>
    </row>
    <row r="606" spans="1:22" x14ac:dyDescent="0.3">
      <c r="A606" t="s">
        <v>1100</v>
      </c>
      <c r="B606" t="s">
        <v>192</v>
      </c>
      <c r="C606" t="str">
        <f t="shared" si="91"/>
        <v>UNREGULATED</v>
      </c>
      <c r="D606" s="159" t="str">
        <f t="shared" si="88"/>
        <v>55600</v>
      </c>
      <c r="E606" t="str">
        <f t="shared" si="89"/>
        <v>X5600</v>
      </c>
      <c r="F606" s="23">
        <v>556006500010</v>
      </c>
      <c r="G606">
        <v>5</v>
      </c>
      <c r="H606" t="str">
        <f t="shared" si="90"/>
        <v>556006500010.5</v>
      </c>
      <c r="I606">
        <v>198809</v>
      </c>
      <c r="J606" t="s">
        <v>6434</v>
      </c>
      <c r="K606" t="s">
        <v>63</v>
      </c>
      <c r="L606" t="s">
        <v>124</v>
      </c>
      <c r="N606">
        <f>VLOOKUP(H606,'export - manipulated'!L605:V4537,11,FALSE)</f>
        <v>64908</v>
      </c>
    </row>
    <row r="607" spans="1:22" x14ac:dyDescent="0.3">
      <c r="A607" t="s">
        <v>1103</v>
      </c>
      <c r="C607" t="str">
        <f t="shared" si="91"/>
        <v>REGULATED</v>
      </c>
      <c r="D607" s="159" t="str">
        <f t="shared" si="88"/>
        <v>45800</v>
      </c>
      <c r="E607" t="str">
        <f t="shared" si="89"/>
        <v>X5800</v>
      </c>
      <c r="F607" s="23">
        <v>458006500001</v>
      </c>
      <c r="G607">
        <v>1064</v>
      </c>
      <c r="H607" t="str">
        <f t="shared" si="90"/>
        <v>458006500001.1064</v>
      </c>
      <c r="I607">
        <v>196403</v>
      </c>
      <c r="J607" t="s">
        <v>6434</v>
      </c>
      <c r="K607" t="s">
        <v>63</v>
      </c>
      <c r="L607">
        <v>20310</v>
      </c>
      <c r="M607" s="8">
        <f>VLOOKUP(H607,'export - manipulated'!L607:V4539,11,FALSE)</f>
        <v>83619.95</v>
      </c>
      <c r="V607" s="158" t="str">
        <f t="shared" ref="V607:V626" si="92">CONCATENATE("5",RIGHT(F607,11))</f>
        <v>558006500001</v>
      </c>
    </row>
    <row r="608" spans="1:22" x14ac:dyDescent="0.3">
      <c r="A608" t="s">
        <v>1103</v>
      </c>
      <c r="C608" t="str">
        <f t="shared" si="91"/>
        <v>REGULATED</v>
      </c>
      <c r="D608" s="159" t="str">
        <f t="shared" si="88"/>
        <v>45800</v>
      </c>
      <c r="E608" t="str">
        <f t="shared" si="89"/>
        <v>X5800</v>
      </c>
      <c r="F608" s="23">
        <v>458006500001</v>
      </c>
      <c r="G608">
        <v>1070</v>
      </c>
      <c r="H608" t="str">
        <f t="shared" si="90"/>
        <v>458006500001.1070</v>
      </c>
      <c r="I608">
        <v>197003</v>
      </c>
      <c r="J608" t="s">
        <v>6434</v>
      </c>
      <c r="K608" t="s">
        <v>63</v>
      </c>
      <c r="L608">
        <v>20310</v>
      </c>
      <c r="M608" s="8">
        <f>VLOOKUP(H608,'export - manipulated'!L608:V4540,11,FALSE)</f>
        <v>287494.71999999997</v>
      </c>
      <c r="V608" s="158" t="str">
        <f t="shared" si="92"/>
        <v>558006500001</v>
      </c>
    </row>
    <row r="609" spans="1:22" x14ac:dyDescent="0.3">
      <c r="A609" t="s">
        <v>1103</v>
      </c>
      <c r="C609" t="str">
        <f t="shared" si="91"/>
        <v>REGULATED</v>
      </c>
      <c r="D609" s="159" t="str">
        <f t="shared" si="88"/>
        <v>45800</v>
      </c>
      <c r="E609" t="str">
        <f t="shared" si="89"/>
        <v>X5800</v>
      </c>
      <c r="F609" s="23">
        <v>458006500001</v>
      </c>
      <c r="G609">
        <v>1071</v>
      </c>
      <c r="H609" t="str">
        <f t="shared" si="90"/>
        <v>458006500001.1071</v>
      </c>
      <c r="I609">
        <v>197103</v>
      </c>
      <c r="J609" t="s">
        <v>6434</v>
      </c>
      <c r="K609" t="s">
        <v>63</v>
      </c>
      <c r="L609">
        <v>20310</v>
      </c>
      <c r="M609" s="8">
        <f>VLOOKUP(H609,'export - manipulated'!L609:V4541,11,FALSE)</f>
        <v>51838.12</v>
      </c>
      <c r="V609" s="158" t="str">
        <f t="shared" si="92"/>
        <v>558006500001</v>
      </c>
    </row>
    <row r="610" spans="1:22" x14ac:dyDescent="0.3">
      <c r="A610" t="s">
        <v>1103</v>
      </c>
      <c r="C610" t="str">
        <f t="shared" si="91"/>
        <v>REGULATED</v>
      </c>
      <c r="D610" s="159" t="str">
        <f t="shared" si="88"/>
        <v>45800</v>
      </c>
      <c r="E610" t="str">
        <f t="shared" si="89"/>
        <v>X5800</v>
      </c>
      <c r="F610" s="23">
        <v>458006500001</v>
      </c>
      <c r="G610">
        <v>1072</v>
      </c>
      <c r="H610" t="str">
        <f t="shared" si="90"/>
        <v>458006500001.1072</v>
      </c>
      <c r="I610">
        <v>197203</v>
      </c>
      <c r="J610" t="s">
        <v>6434</v>
      </c>
      <c r="K610" t="s">
        <v>63</v>
      </c>
      <c r="L610">
        <v>20310</v>
      </c>
      <c r="M610" s="8">
        <f>VLOOKUP(H610,'export - manipulated'!L610:V4542,11,FALSE)</f>
        <v>29841.22</v>
      </c>
      <c r="V610" s="158" t="str">
        <f t="shared" si="92"/>
        <v>558006500001</v>
      </c>
    </row>
    <row r="611" spans="1:22" x14ac:dyDescent="0.3">
      <c r="A611" t="s">
        <v>1103</v>
      </c>
      <c r="C611" t="str">
        <f t="shared" si="91"/>
        <v>REGULATED</v>
      </c>
      <c r="D611" s="159" t="str">
        <f t="shared" si="88"/>
        <v>45800</v>
      </c>
      <c r="E611" t="str">
        <f t="shared" si="89"/>
        <v>X5800</v>
      </c>
      <c r="F611" s="23">
        <v>458006500001</v>
      </c>
      <c r="G611">
        <v>1073</v>
      </c>
      <c r="H611" t="str">
        <f t="shared" si="90"/>
        <v>458006500001.1073</v>
      </c>
      <c r="I611">
        <v>197303</v>
      </c>
      <c r="J611" t="s">
        <v>6434</v>
      </c>
      <c r="K611" t="s">
        <v>63</v>
      </c>
      <c r="L611">
        <v>20310</v>
      </c>
      <c r="M611" s="8">
        <f>VLOOKUP(H611,'export - manipulated'!L611:V4543,11,FALSE)</f>
        <v>24999.09</v>
      </c>
      <c r="V611" s="158" t="str">
        <f t="shared" si="92"/>
        <v>558006500001</v>
      </c>
    </row>
    <row r="612" spans="1:22" x14ac:dyDescent="0.3">
      <c r="A612" t="s">
        <v>1103</v>
      </c>
      <c r="C612" t="str">
        <f t="shared" si="91"/>
        <v>REGULATED</v>
      </c>
      <c r="D612" s="159" t="str">
        <f t="shared" si="88"/>
        <v>45800</v>
      </c>
      <c r="E612" t="str">
        <f t="shared" si="89"/>
        <v>X5800</v>
      </c>
      <c r="F612" s="23">
        <v>458006500001</v>
      </c>
      <c r="G612">
        <v>1074</v>
      </c>
      <c r="H612" t="str">
        <f t="shared" si="90"/>
        <v>458006500001.1074</v>
      </c>
      <c r="I612">
        <v>197403</v>
      </c>
      <c r="J612" t="s">
        <v>6434</v>
      </c>
      <c r="K612" t="s">
        <v>63</v>
      </c>
      <c r="L612">
        <v>20310</v>
      </c>
      <c r="M612" s="8">
        <f>VLOOKUP(H612,'export - manipulated'!L612:V4544,11,FALSE)</f>
        <v>16789.46</v>
      </c>
      <c r="V612" s="158" t="str">
        <f t="shared" si="92"/>
        <v>558006500001</v>
      </c>
    </row>
    <row r="613" spans="1:22" x14ac:dyDescent="0.3">
      <c r="A613" t="s">
        <v>1103</v>
      </c>
      <c r="C613" t="str">
        <f t="shared" si="91"/>
        <v>REGULATED</v>
      </c>
      <c r="D613" s="159" t="str">
        <f t="shared" si="88"/>
        <v>45800</v>
      </c>
      <c r="E613" t="str">
        <f t="shared" si="89"/>
        <v>X5800</v>
      </c>
      <c r="F613" s="23">
        <v>458006500001</v>
      </c>
      <c r="G613">
        <v>1075</v>
      </c>
      <c r="H613" t="str">
        <f t="shared" si="90"/>
        <v>458006500001.1075</v>
      </c>
      <c r="I613">
        <v>197503</v>
      </c>
      <c r="J613" t="s">
        <v>6434</v>
      </c>
      <c r="K613" t="s">
        <v>63</v>
      </c>
      <c r="L613">
        <v>20310</v>
      </c>
      <c r="M613" s="8">
        <f>VLOOKUP(H613,'export - manipulated'!L613:V4545,11,FALSE)</f>
        <v>51936.01</v>
      </c>
      <c r="V613" s="158" t="str">
        <f t="shared" si="92"/>
        <v>558006500001</v>
      </c>
    </row>
    <row r="614" spans="1:22" x14ac:dyDescent="0.3">
      <c r="A614" t="s">
        <v>1103</v>
      </c>
      <c r="C614" t="str">
        <f t="shared" si="91"/>
        <v>REGULATED</v>
      </c>
      <c r="D614" s="159" t="str">
        <f t="shared" si="88"/>
        <v>45800</v>
      </c>
      <c r="E614" t="str">
        <f t="shared" si="89"/>
        <v>X5800</v>
      </c>
      <c r="F614" s="23">
        <v>458006500001</v>
      </c>
      <c r="G614">
        <v>1076</v>
      </c>
      <c r="H614" t="str">
        <f t="shared" si="90"/>
        <v>458006500001.1076</v>
      </c>
      <c r="I614">
        <v>197603</v>
      </c>
      <c r="J614" t="s">
        <v>6434</v>
      </c>
      <c r="K614" t="s">
        <v>63</v>
      </c>
      <c r="L614">
        <v>20310</v>
      </c>
      <c r="M614" s="8">
        <f>VLOOKUP(H614,'export - manipulated'!L614:V4546,11,FALSE)</f>
        <v>73504.12</v>
      </c>
      <c r="V614" s="158" t="str">
        <f t="shared" si="92"/>
        <v>558006500001</v>
      </c>
    </row>
    <row r="615" spans="1:22" x14ac:dyDescent="0.3">
      <c r="A615" t="s">
        <v>1103</v>
      </c>
      <c r="C615" t="str">
        <f t="shared" si="91"/>
        <v>REGULATED</v>
      </c>
      <c r="D615" s="159" t="str">
        <f t="shared" si="88"/>
        <v>45800</v>
      </c>
      <c r="E615" t="str">
        <f t="shared" si="89"/>
        <v>X5800</v>
      </c>
      <c r="F615" s="23">
        <v>458006500001</v>
      </c>
      <c r="G615">
        <v>1077</v>
      </c>
      <c r="H615" t="str">
        <f t="shared" si="90"/>
        <v>458006500001.1077</v>
      </c>
      <c r="I615">
        <v>197703</v>
      </c>
      <c r="J615" t="s">
        <v>6434</v>
      </c>
      <c r="K615" t="s">
        <v>63</v>
      </c>
      <c r="L615">
        <v>20310</v>
      </c>
      <c r="M615" s="8">
        <f>VLOOKUP(H615,'export - manipulated'!L615:V4547,11,FALSE)</f>
        <v>198566.48</v>
      </c>
      <c r="V615" s="158" t="str">
        <f t="shared" si="92"/>
        <v>558006500001</v>
      </c>
    </row>
    <row r="616" spans="1:22" x14ac:dyDescent="0.3">
      <c r="A616" t="s">
        <v>1103</v>
      </c>
      <c r="C616" t="str">
        <f t="shared" si="91"/>
        <v>REGULATED</v>
      </c>
      <c r="D616" s="159" t="str">
        <f t="shared" si="88"/>
        <v>45800</v>
      </c>
      <c r="E616" t="str">
        <f t="shared" si="89"/>
        <v>X5800</v>
      </c>
      <c r="F616" s="23">
        <v>458006500001</v>
      </c>
      <c r="G616">
        <v>1078</v>
      </c>
      <c r="H616" t="str">
        <f t="shared" si="90"/>
        <v>458006500001.1078</v>
      </c>
      <c r="I616">
        <v>197803</v>
      </c>
      <c r="J616" t="s">
        <v>6434</v>
      </c>
      <c r="K616" t="s">
        <v>63</v>
      </c>
      <c r="L616">
        <v>20310</v>
      </c>
      <c r="M616" s="8">
        <f>VLOOKUP(H616,'export - manipulated'!L616:V4548,11,FALSE)</f>
        <v>1011487.06</v>
      </c>
      <c r="V616" s="158" t="str">
        <f t="shared" si="92"/>
        <v>558006500001</v>
      </c>
    </row>
    <row r="617" spans="1:22" x14ac:dyDescent="0.3">
      <c r="A617" t="s">
        <v>1103</v>
      </c>
      <c r="C617" t="str">
        <f t="shared" si="91"/>
        <v>REGULATED</v>
      </c>
      <c r="D617" s="159" t="str">
        <f t="shared" si="88"/>
        <v>45800</v>
      </c>
      <c r="E617" t="str">
        <f t="shared" si="89"/>
        <v>X5800</v>
      </c>
      <c r="F617" s="23">
        <v>458006500001</v>
      </c>
      <c r="G617">
        <v>1079</v>
      </c>
      <c r="H617" t="str">
        <f t="shared" si="90"/>
        <v>458006500001.1079</v>
      </c>
      <c r="I617">
        <v>197903</v>
      </c>
      <c r="J617" t="s">
        <v>6434</v>
      </c>
      <c r="K617" t="s">
        <v>63</v>
      </c>
      <c r="L617">
        <v>20310</v>
      </c>
      <c r="M617" s="8">
        <f>VLOOKUP(H617,'export - manipulated'!L617:V4549,11,FALSE)</f>
        <v>214524.53</v>
      </c>
      <c r="V617" s="158" t="str">
        <f t="shared" si="92"/>
        <v>558006500001</v>
      </c>
    </row>
    <row r="618" spans="1:22" x14ac:dyDescent="0.3">
      <c r="A618" t="s">
        <v>1103</v>
      </c>
      <c r="C618" t="str">
        <f t="shared" si="91"/>
        <v>REGULATED</v>
      </c>
      <c r="D618" s="159" t="str">
        <f t="shared" si="88"/>
        <v>45800</v>
      </c>
      <c r="E618" t="str">
        <f t="shared" si="89"/>
        <v>X5800</v>
      </c>
      <c r="F618" s="23">
        <v>458006500001</v>
      </c>
      <c r="G618">
        <v>1080</v>
      </c>
      <c r="H618" t="str">
        <f t="shared" si="90"/>
        <v>458006500001.1080</v>
      </c>
      <c r="I618">
        <v>198003</v>
      </c>
      <c r="J618" t="s">
        <v>6434</v>
      </c>
      <c r="K618" t="s">
        <v>63</v>
      </c>
      <c r="L618">
        <v>20310</v>
      </c>
      <c r="M618" s="8">
        <f>VLOOKUP(H618,'export - manipulated'!L618:V4550,11,FALSE)</f>
        <v>237075.97</v>
      </c>
      <c r="V618" s="158" t="str">
        <f t="shared" si="92"/>
        <v>558006500001</v>
      </c>
    </row>
    <row r="619" spans="1:22" x14ac:dyDescent="0.3">
      <c r="A619" t="s">
        <v>1103</v>
      </c>
      <c r="C619" t="str">
        <f t="shared" si="91"/>
        <v>REGULATED</v>
      </c>
      <c r="D619" s="159" t="str">
        <f t="shared" si="88"/>
        <v>45800</v>
      </c>
      <c r="E619" t="str">
        <f t="shared" si="89"/>
        <v>X5800</v>
      </c>
      <c r="F619" s="23">
        <v>458006500001</v>
      </c>
      <c r="G619">
        <v>1081</v>
      </c>
      <c r="H619" t="str">
        <f t="shared" si="90"/>
        <v>458006500001.1081</v>
      </c>
      <c r="I619">
        <v>198103</v>
      </c>
      <c r="J619" t="s">
        <v>6434</v>
      </c>
      <c r="K619" t="s">
        <v>63</v>
      </c>
      <c r="L619">
        <v>20310</v>
      </c>
      <c r="M619" s="8">
        <f>VLOOKUP(H619,'export - manipulated'!L619:V4551,11,FALSE)</f>
        <v>258760.08</v>
      </c>
      <c r="V619" s="158" t="str">
        <f t="shared" si="92"/>
        <v>558006500001</v>
      </c>
    </row>
    <row r="620" spans="1:22" x14ac:dyDescent="0.3">
      <c r="A620" t="s">
        <v>1103</v>
      </c>
      <c r="C620" t="str">
        <f t="shared" si="91"/>
        <v>REGULATED</v>
      </c>
      <c r="D620" s="159" t="str">
        <f t="shared" si="88"/>
        <v>45800</v>
      </c>
      <c r="E620" t="str">
        <f t="shared" si="89"/>
        <v>X5800</v>
      </c>
      <c r="F620" s="23">
        <v>458006500001</v>
      </c>
      <c r="G620">
        <v>1082</v>
      </c>
      <c r="H620" t="str">
        <f t="shared" si="90"/>
        <v>458006500001.1082</v>
      </c>
      <c r="I620">
        <v>198203</v>
      </c>
      <c r="J620" t="s">
        <v>6434</v>
      </c>
      <c r="K620" t="s">
        <v>63</v>
      </c>
      <c r="L620">
        <v>20310</v>
      </c>
      <c r="M620" s="8">
        <f>VLOOKUP(H620,'export - manipulated'!L620:V4552,11,FALSE)</f>
        <v>443674.29</v>
      </c>
      <c r="V620" s="158" t="str">
        <f t="shared" si="92"/>
        <v>558006500001</v>
      </c>
    </row>
    <row r="621" spans="1:22" x14ac:dyDescent="0.3">
      <c r="A621" t="s">
        <v>1103</v>
      </c>
      <c r="C621" t="str">
        <f t="shared" si="91"/>
        <v>REGULATED</v>
      </c>
      <c r="D621" s="159" t="str">
        <f t="shared" si="88"/>
        <v>45800</v>
      </c>
      <c r="E621" t="str">
        <f t="shared" si="89"/>
        <v>X5800</v>
      </c>
      <c r="F621" s="23">
        <v>458006500001</v>
      </c>
      <c r="G621">
        <v>1083</v>
      </c>
      <c r="H621" t="str">
        <f t="shared" si="90"/>
        <v>458006500001.1083</v>
      </c>
      <c r="I621">
        <v>198303</v>
      </c>
      <c r="J621" t="s">
        <v>6434</v>
      </c>
      <c r="K621" t="s">
        <v>63</v>
      </c>
      <c r="L621">
        <v>20310</v>
      </c>
      <c r="M621" s="8">
        <f>VLOOKUP(H621,'export - manipulated'!L621:V4553,11,FALSE)</f>
        <v>552706.43999999994</v>
      </c>
      <c r="V621" s="158" t="str">
        <f t="shared" si="92"/>
        <v>558006500001</v>
      </c>
    </row>
    <row r="622" spans="1:22" x14ac:dyDescent="0.3">
      <c r="A622" t="s">
        <v>1103</v>
      </c>
      <c r="C622" t="str">
        <f t="shared" si="91"/>
        <v>REGULATED</v>
      </c>
      <c r="D622" s="159" t="str">
        <f t="shared" si="88"/>
        <v>45800</v>
      </c>
      <c r="E622" t="str">
        <f t="shared" si="89"/>
        <v>X5800</v>
      </c>
      <c r="F622" s="23">
        <v>458006500001</v>
      </c>
      <c r="G622">
        <v>1084</v>
      </c>
      <c r="H622" t="str">
        <f t="shared" si="90"/>
        <v>458006500001.1084</v>
      </c>
      <c r="I622">
        <v>198403</v>
      </c>
      <c r="J622" t="s">
        <v>6434</v>
      </c>
      <c r="K622" t="s">
        <v>63</v>
      </c>
      <c r="L622">
        <v>20310</v>
      </c>
      <c r="M622" s="8">
        <f>VLOOKUP(H622,'export - manipulated'!L622:V4554,11,FALSE)</f>
        <v>370255.03</v>
      </c>
      <c r="V622" s="158" t="str">
        <f t="shared" si="92"/>
        <v>558006500001</v>
      </c>
    </row>
    <row r="623" spans="1:22" x14ac:dyDescent="0.3">
      <c r="A623" t="s">
        <v>1103</v>
      </c>
      <c r="C623" t="str">
        <f t="shared" si="91"/>
        <v>REGULATED</v>
      </c>
      <c r="D623" s="159" t="str">
        <f t="shared" si="88"/>
        <v>45800</v>
      </c>
      <c r="E623" t="str">
        <f t="shared" si="89"/>
        <v>X5800</v>
      </c>
      <c r="F623" s="23">
        <v>458006500001</v>
      </c>
      <c r="G623">
        <v>1085</v>
      </c>
      <c r="H623" t="str">
        <f t="shared" si="90"/>
        <v>458006500001.1085</v>
      </c>
      <c r="I623">
        <v>198503</v>
      </c>
      <c r="J623" t="s">
        <v>6434</v>
      </c>
      <c r="K623" t="s">
        <v>63</v>
      </c>
      <c r="L623">
        <v>20310</v>
      </c>
      <c r="M623" s="8">
        <f>VLOOKUP(H623,'export - manipulated'!L623:V4555,11,FALSE)</f>
        <v>177854.64</v>
      </c>
      <c r="V623" s="158" t="str">
        <f t="shared" si="92"/>
        <v>558006500001</v>
      </c>
    </row>
    <row r="624" spans="1:22" x14ac:dyDescent="0.3">
      <c r="A624" t="s">
        <v>1103</v>
      </c>
      <c r="C624" t="str">
        <f t="shared" si="91"/>
        <v>REGULATED</v>
      </c>
      <c r="D624" s="159" t="str">
        <f t="shared" si="88"/>
        <v>45800</v>
      </c>
      <c r="E624" t="str">
        <f t="shared" si="89"/>
        <v>X5800</v>
      </c>
      <c r="F624" s="23">
        <v>458006500001</v>
      </c>
      <c r="G624">
        <v>1086</v>
      </c>
      <c r="H624" t="str">
        <f t="shared" si="90"/>
        <v>458006500001.1086</v>
      </c>
      <c r="I624">
        <v>198603</v>
      </c>
      <c r="J624" t="s">
        <v>6434</v>
      </c>
      <c r="K624" t="s">
        <v>63</v>
      </c>
      <c r="L624">
        <v>20310</v>
      </c>
      <c r="M624" s="8">
        <f>VLOOKUP(H624,'export - manipulated'!L624:V4556,11,FALSE)</f>
        <v>271130.40000000002</v>
      </c>
      <c r="V624" s="158" t="str">
        <f t="shared" si="92"/>
        <v>558006500001</v>
      </c>
    </row>
    <row r="625" spans="1:22" x14ac:dyDescent="0.3">
      <c r="A625" t="s">
        <v>1103</v>
      </c>
      <c r="C625" t="str">
        <f t="shared" si="91"/>
        <v>REGULATED</v>
      </c>
      <c r="D625" s="159" t="str">
        <f t="shared" si="88"/>
        <v>45800</v>
      </c>
      <c r="E625" t="str">
        <f t="shared" si="89"/>
        <v>X5800</v>
      </c>
      <c r="F625" s="23">
        <v>458006500001</v>
      </c>
      <c r="G625">
        <v>1087</v>
      </c>
      <c r="H625" t="str">
        <f t="shared" si="90"/>
        <v>458006500001.1087</v>
      </c>
      <c r="I625">
        <v>198703</v>
      </c>
      <c r="J625" t="s">
        <v>6434</v>
      </c>
      <c r="K625" t="s">
        <v>63</v>
      </c>
      <c r="L625">
        <v>20310</v>
      </c>
      <c r="M625" s="8">
        <f>VLOOKUP(H625,'export - manipulated'!L625:V4557,11,FALSE)</f>
        <v>8817.9699999999993</v>
      </c>
      <c r="V625" s="158" t="str">
        <f t="shared" si="92"/>
        <v>558006500001</v>
      </c>
    </row>
    <row r="626" spans="1:22" x14ac:dyDescent="0.3">
      <c r="A626" t="s">
        <v>1103</v>
      </c>
      <c r="C626" t="str">
        <f t="shared" si="91"/>
        <v>REGULATED</v>
      </c>
      <c r="D626" s="159" t="str">
        <f t="shared" si="88"/>
        <v>45800</v>
      </c>
      <c r="E626" t="str">
        <f t="shared" si="89"/>
        <v>X5800</v>
      </c>
      <c r="F626" s="23">
        <v>458006500001</v>
      </c>
      <c r="G626">
        <v>2017</v>
      </c>
      <c r="H626" t="str">
        <f t="shared" si="90"/>
        <v>458006500001.2017</v>
      </c>
      <c r="I626">
        <v>201710</v>
      </c>
      <c r="J626" t="s">
        <v>6434</v>
      </c>
      <c r="K626" t="s">
        <v>63</v>
      </c>
      <c r="L626">
        <v>20310</v>
      </c>
      <c r="M626" s="8">
        <f>VLOOKUP(H626,'export - manipulated'!L626:V4558,11,FALSE)</f>
        <v>1212297.6599999999</v>
      </c>
      <c r="V626" s="158" t="str">
        <f t="shared" si="92"/>
        <v>558006500001</v>
      </c>
    </row>
    <row r="627" spans="1:22" x14ac:dyDescent="0.3">
      <c r="A627" t="s">
        <v>1103</v>
      </c>
      <c r="C627" t="str">
        <f t="shared" si="91"/>
        <v>UNREGULATED</v>
      </c>
      <c r="D627" s="159" t="str">
        <f t="shared" si="88"/>
        <v>55800</v>
      </c>
      <c r="E627" t="str">
        <f t="shared" si="89"/>
        <v>X5800</v>
      </c>
      <c r="F627" s="23">
        <v>558006500001</v>
      </c>
      <c r="G627">
        <v>1064</v>
      </c>
      <c r="H627" t="str">
        <f t="shared" si="90"/>
        <v>558006500001.1064</v>
      </c>
      <c r="I627">
        <v>196403</v>
      </c>
      <c r="J627" t="s">
        <v>6434</v>
      </c>
      <c r="K627" t="s">
        <v>63</v>
      </c>
      <c r="L627" t="s">
        <v>124</v>
      </c>
      <c r="N627">
        <f>VLOOKUP(H627,'export - manipulated'!L626:V4558,11,FALSE)</f>
        <v>50519</v>
      </c>
    </row>
    <row r="628" spans="1:22" x14ac:dyDescent="0.3">
      <c r="A628" t="s">
        <v>1103</v>
      </c>
      <c r="C628" t="str">
        <f t="shared" si="91"/>
        <v>UNREGULATED</v>
      </c>
      <c r="D628" s="159" t="str">
        <f t="shared" si="88"/>
        <v>55800</v>
      </c>
      <c r="E628" t="str">
        <f t="shared" si="89"/>
        <v>X5800</v>
      </c>
      <c r="F628" s="23">
        <v>558006500001</v>
      </c>
      <c r="G628">
        <v>1070</v>
      </c>
      <c r="H628" t="str">
        <f t="shared" si="90"/>
        <v>558006500001.1070</v>
      </c>
      <c r="I628">
        <v>197003</v>
      </c>
      <c r="J628" t="s">
        <v>6434</v>
      </c>
      <c r="K628" t="s">
        <v>63</v>
      </c>
      <c r="L628" t="s">
        <v>124</v>
      </c>
      <c r="N628">
        <f>VLOOKUP(H628,'export - manipulated'!L627:V4559,11,FALSE)</f>
        <v>173691</v>
      </c>
    </row>
    <row r="629" spans="1:22" x14ac:dyDescent="0.3">
      <c r="A629" t="s">
        <v>1103</v>
      </c>
      <c r="C629" t="str">
        <f t="shared" si="91"/>
        <v>UNREGULATED</v>
      </c>
      <c r="D629" s="159" t="str">
        <f t="shared" si="88"/>
        <v>55800</v>
      </c>
      <c r="E629" t="str">
        <f t="shared" si="89"/>
        <v>X5800</v>
      </c>
      <c r="F629" s="23">
        <v>558006500001</v>
      </c>
      <c r="G629">
        <v>1071</v>
      </c>
      <c r="H629" t="str">
        <f t="shared" si="90"/>
        <v>558006500001.1071</v>
      </c>
      <c r="I629">
        <v>197103</v>
      </c>
      <c r="J629" t="s">
        <v>6434</v>
      </c>
      <c r="K629" t="s">
        <v>63</v>
      </c>
      <c r="L629" t="s">
        <v>124</v>
      </c>
      <c r="N629">
        <f>VLOOKUP(H629,'export - manipulated'!L628:V4560,11,FALSE)</f>
        <v>31318</v>
      </c>
    </row>
    <row r="630" spans="1:22" x14ac:dyDescent="0.3">
      <c r="A630" t="s">
        <v>1103</v>
      </c>
      <c r="C630" t="str">
        <f t="shared" si="91"/>
        <v>UNREGULATED</v>
      </c>
      <c r="D630" s="159" t="str">
        <f t="shared" si="88"/>
        <v>55800</v>
      </c>
      <c r="E630" t="str">
        <f t="shared" si="89"/>
        <v>X5800</v>
      </c>
      <c r="F630" s="23">
        <v>558006500001</v>
      </c>
      <c r="G630">
        <v>1072</v>
      </c>
      <c r="H630" t="str">
        <f t="shared" si="90"/>
        <v>558006500001.1072</v>
      </c>
      <c r="I630">
        <v>197203</v>
      </c>
      <c r="J630" t="s">
        <v>6434</v>
      </c>
      <c r="K630" t="s">
        <v>63</v>
      </c>
      <c r="L630" t="s">
        <v>124</v>
      </c>
      <c r="N630">
        <f>VLOOKUP(H630,'export - manipulated'!L629:V4561,11,FALSE)</f>
        <v>18028</v>
      </c>
    </row>
    <row r="631" spans="1:22" x14ac:dyDescent="0.3">
      <c r="A631" t="s">
        <v>1103</v>
      </c>
      <c r="C631" t="str">
        <f t="shared" si="91"/>
        <v>UNREGULATED</v>
      </c>
      <c r="D631" s="159" t="str">
        <f t="shared" si="88"/>
        <v>55800</v>
      </c>
      <c r="E631" t="str">
        <f t="shared" si="89"/>
        <v>X5800</v>
      </c>
      <c r="F631" s="23">
        <v>558006500001</v>
      </c>
      <c r="G631">
        <v>1073</v>
      </c>
      <c r="H631" t="str">
        <f t="shared" si="90"/>
        <v>558006500001.1073</v>
      </c>
      <c r="I631">
        <v>197303</v>
      </c>
      <c r="J631" t="s">
        <v>6434</v>
      </c>
      <c r="K631" t="s">
        <v>63</v>
      </c>
      <c r="L631" t="s">
        <v>124</v>
      </c>
      <c r="N631">
        <f>VLOOKUP(H631,'export - manipulated'!L630:V4562,11,FALSE)</f>
        <v>15104</v>
      </c>
    </row>
    <row r="632" spans="1:22" x14ac:dyDescent="0.3">
      <c r="A632" t="s">
        <v>1103</v>
      </c>
      <c r="C632" t="str">
        <f t="shared" si="91"/>
        <v>UNREGULATED</v>
      </c>
      <c r="D632" s="159" t="str">
        <f t="shared" si="88"/>
        <v>55800</v>
      </c>
      <c r="E632" t="str">
        <f t="shared" si="89"/>
        <v>X5800</v>
      </c>
      <c r="F632" s="23">
        <v>558006500001</v>
      </c>
      <c r="G632">
        <v>1074</v>
      </c>
      <c r="H632" t="str">
        <f t="shared" si="90"/>
        <v>558006500001.1074</v>
      </c>
      <c r="I632">
        <v>197403</v>
      </c>
      <c r="J632" t="s">
        <v>6434</v>
      </c>
      <c r="K632" t="s">
        <v>63</v>
      </c>
      <c r="L632" t="s">
        <v>124</v>
      </c>
      <c r="N632">
        <f>VLOOKUP(H632,'export - manipulated'!L631:V4563,11,FALSE)</f>
        <v>10143</v>
      </c>
    </row>
    <row r="633" spans="1:22" x14ac:dyDescent="0.3">
      <c r="A633" t="s">
        <v>1103</v>
      </c>
      <c r="C633" t="str">
        <f t="shared" si="91"/>
        <v>UNREGULATED</v>
      </c>
      <c r="D633" s="159" t="str">
        <f t="shared" si="88"/>
        <v>55800</v>
      </c>
      <c r="E633" t="str">
        <f t="shared" si="89"/>
        <v>X5800</v>
      </c>
      <c r="F633" s="23">
        <v>558006500001</v>
      </c>
      <c r="G633">
        <v>1075</v>
      </c>
      <c r="H633" t="str">
        <f t="shared" si="90"/>
        <v>558006500001.1075</v>
      </c>
      <c r="I633">
        <v>197503</v>
      </c>
      <c r="J633" t="s">
        <v>6434</v>
      </c>
      <c r="K633" t="s">
        <v>63</v>
      </c>
      <c r="L633" t="s">
        <v>124</v>
      </c>
      <c r="N633">
        <f>VLOOKUP(H633,'export - manipulated'!L632:V4564,11,FALSE)</f>
        <v>31378</v>
      </c>
    </row>
    <row r="634" spans="1:22" x14ac:dyDescent="0.3">
      <c r="A634" t="s">
        <v>1103</v>
      </c>
      <c r="C634" t="str">
        <f t="shared" si="91"/>
        <v>UNREGULATED</v>
      </c>
      <c r="D634" s="159" t="str">
        <f t="shared" si="88"/>
        <v>55800</v>
      </c>
      <c r="E634" t="str">
        <f t="shared" si="89"/>
        <v>X5800</v>
      </c>
      <c r="F634" s="23">
        <v>558006500001</v>
      </c>
      <c r="G634">
        <v>1076</v>
      </c>
      <c r="H634" t="str">
        <f t="shared" si="90"/>
        <v>558006500001.1076</v>
      </c>
      <c r="I634">
        <v>197603</v>
      </c>
      <c r="J634" t="s">
        <v>6434</v>
      </c>
      <c r="K634" t="s">
        <v>63</v>
      </c>
      <c r="L634" t="s">
        <v>124</v>
      </c>
      <c r="N634">
        <f>VLOOKUP(H634,'export - manipulated'!L633:V4565,11,FALSE)</f>
        <v>44407</v>
      </c>
    </row>
    <row r="635" spans="1:22" x14ac:dyDescent="0.3">
      <c r="A635" t="s">
        <v>1103</v>
      </c>
      <c r="C635" t="str">
        <f t="shared" si="91"/>
        <v>UNREGULATED</v>
      </c>
      <c r="D635" s="159" t="str">
        <f t="shared" si="88"/>
        <v>55800</v>
      </c>
      <c r="E635" t="str">
        <f t="shared" si="89"/>
        <v>X5800</v>
      </c>
      <c r="F635" s="23">
        <v>558006500001</v>
      </c>
      <c r="G635">
        <v>1077</v>
      </c>
      <c r="H635" t="str">
        <f t="shared" si="90"/>
        <v>558006500001.1077</v>
      </c>
      <c r="I635">
        <v>197703</v>
      </c>
      <c r="J635" t="s">
        <v>6434</v>
      </c>
      <c r="K635" t="s">
        <v>63</v>
      </c>
      <c r="L635" t="s">
        <v>124</v>
      </c>
      <c r="N635">
        <f>VLOOKUP(H635,'export - manipulated'!L634:V4566,11,FALSE)</f>
        <v>119965</v>
      </c>
    </row>
    <row r="636" spans="1:22" x14ac:dyDescent="0.3">
      <c r="A636" t="s">
        <v>1103</v>
      </c>
      <c r="C636" t="str">
        <f t="shared" si="91"/>
        <v>UNREGULATED</v>
      </c>
      <c r="D636" s="159" t="str">
        <f t="shared" si="88"/>
        <v>55800</v>
      </c>
      <c r="E636" t="str">
        <f t="shared" si="89"/>
        <v>X5800</v>
      </c>
      <c r="F636" s="23">
        <v>558006500001</v>
      </c>
      <c r="G636">
        <v>1078</v>
      </c>
      <c r="H636" t="str">
        <f t="shared" si="90"/>
        <v>558006500001.1078</v>
      </c>
      <c r="I636">
        <v>197803</v>
      </c>
      <c r="J636" t="s">
        <v>6434</v>
      </c>
      <c r="K636" t="s">
        <v>63</v>
      </c>
      <c r="L636" t="s">
        <v>124</v>
      </c>
      <c r="N636">
        <f>VLOOKUP(H636,'export - manipulated'!L635:V4567,11,FALSE)</f>
        <v>611092</v>
      </c>
    </row>
    <row r="637" spans="1:22" x14ac:dyDescent="0.3">
      <c r="A637" t="s">
        <v>1103</v>
      </c>
      <c r="C637" t="str">
        <f t="shared" si="91"/>
        <v>UNREGULATED</v>
      </c>
      <c r="D637" s="159" t="str">
        <f t="shared" si="88"/>
        <v>55800</v>
      </c>
      <c r="E637" t="str">
        <f t="shared" si="89"/>
        <v>X5800</v>
      </c>
      <c r="F637" s="23">
        <v>558006500001</v>
      </c>
      <c r="G637">
        <v>1079</v>
      </c>
      <c r="H637" t="str">
        <f t="shared" si="90"/>
        <v>558006500001.1079</v>
      </c>
      <c r="I637">
        <v>197903</v>
      </c>
      <c r="J637" t="s">
        <v>6434</v>
      </c>
      <c r="K637" t="s">
        <v>63</v>
      </c>
      <c r="L637" t="s">
        <v>124</v>
      </c>
      <c r="N637">
        <f>VLOOKUP(H637,'export - manipulated'!L636:V4568,11,FALSE)</f>
        <v>129606</v>
      </c>
    </row>
    <row r="638" spans="1:22" x14ac:dyDescent="0.3">
      <c r="A638" t="s">
        <v>1103</v>
      </c>
      <c r="C638" t="str">
        <f t="shared" si="91"/>
        <v>UNREGULATED</v>
      </c>
      <c r="D638" s="159" t="str">
        <f t="shared" si="88"/>
        <v>55800</v>
      </c>
      <c r="E638" t="str">
        <f t="shared" si="89"/>
        <v>X5800</v>
      </c>
      <c r="F638" s="23">
        <v>558006500001</v>
      </c>
      <c r="G638">
        <v>1080</v>
      </c>
      <c r="H638" t="str">
        <f t="shared" si="90"/>
        <v>558006500001.1080</v>
      </c>
      <c r="I638">
        <v>198003</v>
      </c>
      <c r="J638" t="s">
        <v>6434</v>
      </c>
      <c r="K638" t="s">
        <v>63</v>
      </c>
      <c r="L638" t="s">
        <v>124</v>
      </c>
      <c r="N638">
        <f>VLOOKUP(H638,'export - manipulated'!L637:V4569,11,FALSE)</f>
        <v>143230</v>
      </c>
    </row>
    <row r="639" spans="1:22" x14ac:dyDescent="0.3">
      <c r="A639" t="s">
        <v>1103</v>
      </c>
      <c r="C639" t="str">
        <f t="shared" si="91"/>
        <v>UNREGULATED</v>
      </c>
      <c r="D639" s="159" t="str">
        <f t="shared" si="88"/>
        <v>55800</v>
      </c>
      <c r="E639" t="str">
        <f t="shared" si="89"/>
        <v>X5800</v>
      </c>
      <c r="F639" s="23">
        <v>558006500001</v>
      </c>
      <c r="G639">
        <v>1081</v>
      </c>
      <c r="H639" t="str">
        <f t="shared" si="90"/>
        <v>558006500001.1081</v>
      </c>
      <c r="I639">
        <v>198103</v>
      </c>
      <c r="J639" t="s">
        <v>6434</v>
      </c>
      <c r="K639" t="s">
        <v>63</v>
      </c>
      <c r="L639" t="s">
        <v>124</v>
      </c>
      <c r="N639">
        <f>VLOOKUP(H639,'export - manipulated'!L638:V4570,11,FALSE)</f>
        <v>156330</v>
      </c>
    </row>
    <row r="640" spans="1:22" x14ac:dyDescent="0.3">
      <c r="A640" t="s">
        <v>1103</v>
      </c>
      <c r="C640" t="str">
        <f t="shared" si="91"/>
        <v>UNREGULATED</v>
      </c>
      <c r="D640" s="159" t="str">
        <f t="shared" si="88"/>
        <v>55800</v>
      </c>
      <c r="E640" t="str">
        <f t="shared" si="89"/>
        <v>X5800</v>
      </c>
      <c r="F640" s="23">
        <v>558006500001</v>
      </c>
      <c r="G640">
        <v>1082</v>
      </c>
      <c r="H640" t="str">
        <f t="shared" si="90"/>
        <v>558006500001.1082</v>
      </c>
      <c r="I640">
        <v>198203</v>
      </c>
      <c r="J640" t="s">
        <v>6434</v>
      </c>
      <c r="K640" t="s">
        <v>63</v>
      </c>
      <c r="L640" t="s">
        <v>124</v>
      </c>
      <c r="N640">
        <f>VLOOKUP(H640,'export - manipulated'!L639:V4571,11,FALSE)</f>
        <v>268047</v>
      </c>
    </row>
    <row r="641" spans="1:22" x14ac:dyDescent="0.3">
      <c r="A641" t="s">
        <v>1103</v>
      </c>
      <c r="C641" t="str">
        <f t="shared" si="91"/>
        <v>UNREGULATED</v>
      </c>
      <c r="D641" s="159" t="str">
        <f t="shared" si="88"/>
        <v>55800</v>
      </c>
      <c r="E641" t="str">
        <f t="shared" si="89"/>
        <v>X5800</v>
      </c>
      <c r="F641" s="23">
        <v>558006500001</v>
      </c>
      <c r="G641">
        <v>1083</v>
      </c>
      <c r="H641" t="str">
        <f t="shared" si="90"/>
        <v>558006500001.1083</v>
      </c>
      <c r="I641">
        <v>198303</v>
      </c>
      <c r="J641" t="s">
        <v>6434</v>
      </c>
      <c r="K641" t="s">
        <v>63</v>
      </c>
      <c r="L641" t="s">
        <v>124</v>
      </c>
      <c r="N641">
        <f>VLOOKUP(H641,'export - manipulated'!L640:V4572,11,FALSE)</f>
        <v>333918</v>
      </c>
    </row>
    <row r="642" spans="1:22" x14ac:dyDescent="0.3">
      <c r="A642" t="s">
        <v>1103</v>
      </c>
      <c r="C642" t="str">
        <f t="shared" si="91"/>
        <v>UNREGULATED</v>
      </c>
      <c r="D642" s="159" t="str">
        <f t="shared" si="88"/>
        <v>55800</v>
      </c>
      <c r="E642" t="str">
        <f t="shared" si="89"/>
        <v>X5800</v>
      </c>
      <c r="F642" s="23">
        <v>558006500001</v>
      </c>
      <c r="G642">
        <v>1084</v>
      </c>
      <c r="H642" t="str">
        <f t="shared" si="90"/>
        <v>558006500001.1084</v>
      </c>
      <c r="I642">
        <v>198403</v>
      </c>
      <c r="J642" t="s">
        <v>6434</v>
      </c>
      <c r="K642" t="s">
        <v>63</v>
      </c>
      <c r="L642" t="s">
        <v>124</v>
      </c>
      <c r="N642">
        <f>VLOOKUP(H642,'export - manipulated'!L641:V4573,11,FALSE)</f>
        <v>223691</v>
      </c>
    </row>
    <row r="643" spans="1:22" x14ac:dyDescent="0.3">
      <c r="A643" t="s">
        <v>1103</v>
      </c>
      <c r="C643" t="str">
        <f t="shared" si="91"/>
        <v>UNREGULATED</v>
      </c>
      <c r="D643" s="159" t="str">
        <f t="shared" ref="D643:D706" si="93">LEFT(F643,5)</f>
        <v>55800</v>
      </c>
      <c r="E643" t="str">
        <f t="shared" ref="E643:E706" si="94">CONCATENATE("X",(RIGHT(D643,4)))</f>
        <v>X5800</v>
      </c>
      <c r="F643" s="23">
        <v>558006500001</v>
      </c>
      <c r="G643">
        <v>1085</v>
      </c>
      <c r="H643" t="str">
        <f t="shared" ref="H643:H706" si="95">CONCATENATE(F643,".",G643)</f>
        <v>558006500001.1085</v>
      </c>
      <c r="I643">
        <v>198503</v>
      </c>
      <c r="J643" t="s">
        <v>6434</v>
      </c>
      <c r="K643" t="s">
        <v>63</v>
      </c>
      <c r="L643" t="s">
        <v>124</v>
      </c>
      <c r="N643">
        <f>VLOOKUP(H643,'export - manipulated'!L642:V4574,11,FALSE)</f>
        <v>107452</v>
      </c>
    </row>
    <row r="644" spans="1:22" x14ac:dyDescent="0.3">
      <c r="A644" t="s">
        <v>1103</v>
      </c>
      <c r="C644" t="str">
        <f t="shared" si="91"/>
        <v>UNREGULATED</v>
      </c>
      <c r="D644" s="159" t="str">
        <f t="shared" si="93"/>
        <v>55800</v>
      </c>
      <c r="E644" t="str">
        <f t="shared" si="94"/>
        <v>X5800</v>
      </c>
      <c r="F644" s="23">
        <v>558006500001</v>
      </c>
      <c r="G644">
        <v>1086</v>
      </c>
      <c r="H644" t="str">
        <f t="shared" si="95"/>
        <v>558006500001.1086</v>
      </c>
      <c r="I644">
        <v>198603</v>
      </c>
      <c r="J644" t="s">
        <v>6434</v>
      </c>
      <c r="K644" t="s">
        <v>63</v>
      </c>
      <c r="L644" t="s">
        <v>124</v>
      </c>
      <c r="N644">
        <f>VLOOKUP(H644,'export - manipulated'!L643:V4575,11,FALSE)</f>
        <v>163804</v>
      </c>
    </row>
    <row r="645" spans="1:22" x14ac:dyDescent="0.3">
      <c r="A645" t="s">
        <v>1103</v>
      </c>
      <c r="C645" t="str">
        <f t="shared" si="91"/>
        <v>UNREGULATED</v>
      </c>
      <c r="D645" s="159" t="str">
        <f t="shared" si="93"/>
        <v>55800</v>
      </c>
      <c r="E645" t="str">
        <f t="shared" si="94"/>
        <v>X5800</v>
      </c>
      <c r="F645" s="23">
        <v>558006500001</v>
      </c>
      <c r="G645">
        <v>1087</v>
      </c>
      <c r="H645" t="str">
        <f t="shared" si="95"/>
        <v>558006500001.1087</v>
      </c>
      <c r="I645">
        <v>198703</v>
      </c>
      <c r="J645" t="s">
        <v>6434</v>
      </c>
      <c r="K645" t="s">
        <v>63</v>
      </c>
      <c r="L645" t="s">
        <v>124</v>
      </c>
      <c r="N645">
        <f>VLOOKUP(H645,'export - manipulated'!L644:V4576,11,FALSE)</f>
        <v>5327</v>
      </c>
    </row>
    <row r="646" spans="1:22" x14ac:dyDescent="0.3">
      <c r="A646" t="s">
        <v>1103</v>
      </c>
      <c r="C646" t="str">
        <f t="shared" ref="C646:C709" si="96">IF(OR(D646="45000",D646="45100",D646="45200",D646="45290",D646="45300",D646="45500",D646="45600",D646="45700",D646="45790",D646="45800"),"REGULATED","UNREGULATED")</f>
        <v>UNREGULATED</v>
      </c>
      <c r="D646" s="159" t="str">
        <f t="shared" si="93"/>
        <v>55800</v>
      </c>
      <c r="E646" t="str">
        <f t="shared" si="94"/>
        <v>X5800</v>
      </c>
      <c r="F646" s="23">
        <v>558006500001</v>
      </c>
      <c r="G646">
        <v>2017</v>
      </c>
      <c r="H646" t="str">
        <f t="shared" si="95"/>
        <v>558006500001.2017</v>
      </c>
      <c r="I646">
        <v>201710</v>
      </c>
      <c r="J646" t="s">
        <v>6434</v>
      </c>
      <c r="K646" t="s">
        <v>63</v>
      </c>
      <c r="L646" t="s">
        <v>124</v>
      </c>
      <c r="N646">
        <f>VLOOKUP(H646,'export - manipulated'!L645:V4577,11,FALSE)</f>
        <v>733605.49</v>
      </c>
    </row>
    <row r="647" spans="1:22" x14ac:dyDescent="0.3">
      <c r="A647" t="s">
        <v>1146</v>
      </c>
      <c r="B647" t="s">
        <v>192</v>
      </c>
      <c r="C647" t="str">
        <f t="shared" si="96"/>
        <v>REGULATED</v>
      </c>
      <c r="D647" s="159" t="str">
        <f t="shared" si="93"/>
        <v>45600</v>
      </c>
      <c r="E647" t="str">
        <f t="shared" si="94"/>
        <v>X5600</v>
      </c>
      <c r="F647" s="23">
        <v>456006500010</v>
      </c>
      <c r="G647">
        <v>82</v>
      </c>
      <c r="H647" t="str">
        <f t="shared" si="95"/>
        <v>456006500010.82</v>
      </c>
      <c r="I647">
        <v>198809</v>
      </c>
      <c r="J647" t="s">
        <v>6434</v>
      </c>
      <c r="K647" t="s">
        <v>63</v>
      </c>
      <c r="L647">
        <v>20310</v>
      </c>
      <c r="M647" s="8">
        <f>VLOOKUP(H647,'export - manipulated'!L647:V4579,11,FALSE)</f>
        <v>241732.46</v>
      </c>
      <c r="V647" s="158" t="str">
        <f>CONCATENATE("5",RIGHT(F647,11))</f>
        <v>556006500010</v>
      </c>
    </row>
    <row r="648" spans="1:22" x14ac:dyDescent="0.3">
      <c r="A648" t="s">
        <v>1146</v>
      </c>
      <c r="B648" t="s">
        <v>192</v>
      </c>
      <c r="C648" t="str">
        <f t="shared" si="96"/>
        <v>UNREGULATED</v>
      </c>
      <c r="D648" s="159" t="str">
        <f t="shared" si="93"/>
        <v>55600</v>
      </c>
      <c r="E648" t="str">
        <f t="shared" si="94"/>
        <v>X5600</v>
      </c>
      <c r="F648" s="23">
        <v>556006500010</v>
      </c>
      <c r="G648">
        <v>82</v>
      </c>
      <c r="H648" t="str">
        <f t="shared" si="95"/>
        <v>556006500010.82</v>
      </c>
      <c r="I648">
        <v>198809</v>
      </c>
      <c r="J648" t="s">
        <v>6434</v>
      </c>
      <c r="K648" t="s">
        <v>63</v>
      </c>
      <c r="L648" t="s">
        <v>124</v>
      </c>
      <c r="N648">
        <f>VLOOKUP(H648,'export - manipulated'!L647:V4579,11,FALSE)</f>
        <v>146043</v>
      </c>
    </row>
    <row r="649" spans="1:22" x14ac:dyDescent="0.3">
      <c r="A649" t="s">
        <v>1149</v>
      </c>
      <c r="B649" t="s">
        <v>192</v>
      </c>
      <c r="C649" t="str">
        <f t="shared" si="96"/>
        <v>REGULATED</v>
      </c>
      <c r="D649" s="159" t="str">
        <f t="shared" si="93"/>
        <v>45200</v>
      </c>
      <c r="E649" t="str">
        <f t="shared" si="94"/>
        <v>X5200</v>
      </c>
      <c r="F649" s="23">
        <v>452006500054</v>
      </c>
      <c r="G649">
        <v>763</v>
      </c>
      <c r="H649" t="str">
        <f t="shared" si="95"/>
        <v>452006500054.763</v>
      </c>
      <c r="I649">
        <v>198902</v>
      </c>
      <c r="J649" t="s">
        <v>6434</v>
      </c>
      <c r="K649" t="s">
        <v>63</v>
      </c>
      <c r="L649">
        <v>20310</v>
      </c>
      <c r="M649" s="8">
        <f>VLOOKUP(H649,'export - manipulated'!L649:V4581,11,FALSE)</f>
        <v>106043.9</v>
      </c>
      <c r="V649" s="158" t="str">
        <f>CONCATENATE("5",RIGHT(F649,11))</f>
        <v>552006500054</v>
      </c>
    </row>
    <row r="650" spans="1:22" x14ac:dyDescent="0.3">
      <c r="A650" t="s">
        <v>1149</v>
      </c>
      <c r="B650" t="s">
        <v>192</v>
      </c>
      <c r="C650" t="str">
        <f t="shared" si="96"/>
        <v>UNREGULATED</v>
      </c>
      <c r="D650" s="159" t="str">
        <f t="shared" si="93"/>
        <v>55200</v>
      </c>
      <c r="E650" t="str">
        <f t="shared" si="94"/>
        <v>X5200</v>
      </c>
      <c r="F650" s="23">
        <v>552006500054</v>
      </c>
      <c r="G650">
        <v>763</v>
      </c>
      <c r="H650" t="str">
        <f t="shared" si="95"/>
        <v>552006500054.763</v>
      </c>
      <c r="I650">
        <v>198902</v>
      </c>
      <c r="J650" t="s">
        <v>6434</v>
      </c>
      <c r="K650" t="s">
        <v>63</v>
      </c>
      <c r="L650" t="s">
        <v>124</v>
      </c>
      <c r="N650">
        <f>VLOOKUP(H650,'export - manipulated'!L649:V4581,11,FALSE)</f>
        <v>64067</v>
      </c>
    </row>
    <row r="651" spans="1:22" x14ac:dyDescent="0.3">
      <c r="A651" t="s">
        <v>1152</v>
      </c>
      <c r="B651" t="s">
        <v>192</v>
      </c>
      <c r="C651" t="str">
        <f t="shared" si="96"/>
        <v>REGULATED</v>
      </c>
      <c r="D651" s="159" t="str">
        <f t="shared" si="93"/>
        <v>45200</v>
      </c>
      <c r="E651" t="str">
        <f t="shared" si="94"/>
        <v>X5200</v>
      </c>
      <c r="F651" s="23">
        <v>452006500054</v>
      </c>
      <c r="G651">
        <v>752</v>
      </c>
      <c r="H651" t="str">
        <f t="shared" si="95"/>
        <v>452006500054.752</v>
      </c>
      <c r="I651">
        <v>198902</v>
      </c>
      <c r="J651" t="s">
        <v>6434</v>
      </c>
      <c r="K651" t="s">
        <v>63</v>
      </c>
      <c r="L651">
        <v>20310</v>
      </c>
      <c r="M651" s="8">
        <f>VLOOKUP(H651,'export - manipulated'!L651:V4583,11,FALSE)</f>
        <v>1536.04</v>
      </c>
      <c r="V651" s="158" t="str">
        <f t="shared" ref="V651:V652" si="97">CONCATENATE("5",RIGHT(F651,11))</f>
        <v>552006500054</v>
      </c>
    </row>
    <row r="652" spans="1:22" x14ac:dyDescent="0.3">
      <c r="A652" t="s">
        <v>1154</v>
      </c>
      <c r="B652" t="s">
        <v>192</v>
      </c>
      <c r="C652" t="str">
        <f t="shared" si="96"/>
        <v>REGULATED</v>
      </c>
      <c r="D652" s="159" t="str">
        <f t="shared" si="93"/>
        <v>45600</v>
      </c>
      <c r="E652" t="str">
        <f t="shared" si="94"/>
        <v>X5600</v>
      </c>
      <c r="F652" s="23">
        <v>456006500010</v>
      </c>
      <c r="G652">
        <v>84</v>
      </c>
      <c r="H652" t="str">
        <f t="shared" si="95"/>
        <v>456006500010.84</v>
      </c>
      <c r="I652">
        <v>198809</v>
      </c>
      <c r="J652" t="s">
        <v>6434</v>
      </c>
      <c r="K652" t="s">
        <v>63</v>
      </c>
      <c r="L652">
        <v>20310</v>
      </c>
      <c r="M652" s="8">
        <f>VLOOKUP(H652,'export - manipulated'!L652:V4584,11,FALSE)</f>
        <v>266487.3</v>
      </c>
      <c r="V652" s="158" t="str">
        <f t="shared" si="97"/>
        <v>556006500010</v>
      </c>
    </row>
    <row r="653" spans="1:22" x14ac:dyDescent="0.3">
      <c r="A653" t="s">
        <v>1154</v>
      </c>
      <c r="B653" t="s">
        <v>192</v>
      </c>
      <c r="C653" t="str">
        <f t="shared" si="96"/>
        <v>UNREGULATED</v>
      </c>
      <c r="D653" s="159" t="str">
        <f t="shared" si="93"/>
        <v>55600</v>
      </c>
      <c r="E653" t="str">
        <f t="shared" si="94"/>
        <v>X5600</v>
      </c>
      <c r="F653" s="23">
        <v>556006500010</v>
      </c>
      <c r="G653">
        <v>84</v>
      </c>
      <c r="H653" t="str">
        <f t="shared" si="95"/>
        <v>556006500010.84</v>
      </c>
      <c r="I653">
        <v>198809</v>
      </c>
      <c r="J653" t="s">
        <v>6434</v>
      </c>
      <c r="K653" t="s">
        <v>63</v>
      </c>
      <c r="L653" t="s">
        <v>124</v>
      </c>
      <c r="N653">
        <f>VLOOKUP(H653,'export - manipulated'!L652:V4584,11,FALSE)</f>
        <v>160999</v>
      </c>
    </row>
    <row r="654" spans="1:22" x14ac:dyDescent="0.3">
      <c r="A654" t="s">
        <v>1157</v>
      </c>
      <c r="B654" t="s">
        <v>192</v>
      </c>
      <c r="C654" t="str">
        <f t="shared" si="96"/>
        <v>REGULATED</v>
      </c>
      <c r="D654" s="159" t="str">
        <f t="shared" si="93"/>
        <v>45600</v>
      </c>
      <c r="E654" t="str">
        <f t="shared" si="94"/>
        <v>X5600</v>
      </c>
      <c r="F654" s="23">
        <v>456006500010</v>
      </c>
      <c r="G654">
        <v>190</v>
      </c>
      <c r="H654" t="str">
        <f t="shared" si="95"/>
        <v>456006500010.190</v>
      </c>
      <c r="I654">
        <v>198809</v>
      </c>
      <c r="J654" t="s">
        <v>6434</v>
      </c>
      <c r="K654" t="s">
        <v>63</v>
      </c>
      <c r="L654">
        <v>20310</v>
      </c>
      <c r="M654" s="8">
        <f>VLOOKUP(H654,'export - manipulated'!L654:V4586,11,FALSE)</f>
        <v>537183.25</v>
      </c>
      <c r="V654" s="158" t="str">
        <f>CONCATENATE("5",RIGHT(F654,11))</f>
        <v>556006500010</v>
      </c>
    </row>
    <row r="655" spans="1:22" x14ac:dyDescent="0.3">
      <c r="A655" t="s">
        <v>1157</v>
      </c>
      <c r="B655" t="s">
        <v>192</v>
      </c>
      <c r="C655" t="str">
        <f t="shared" si="96"/>
        <v>UNREGULATED</v>
      </c>
      <c r="D655" s="159" t="str">
        <f t="shared" si="93"/>
        <v>55600</v>
      </c>
      <c r="E655" t="str">
        <f t="shared" si="94"/>
        <v>X5600</v>
      </c>
      <c r="F655" s="23">
        <v>556006500010</v>
      </c>
      <c r="G655">
        <v>190</v>
      </c>
      <c r="H655" t="str">
        <f t="shared" si="95"/>
        <v>556006500010.190</v>
      </c>
      <c r="I655">
        <v>198809</v>
      </c>
      <c r="J655" t="s">
        <v>6434</v>
      </c>
      <c r="K655" t="s">
        <v>63</v>
      </c>
      <c r="L655" t="s">
        <v>124</v>
      </c>
      <c r="N655">
        <f>VLOOKUP(H655,'export - manipulated'!L654:V4586,11,FALSE)</f>
        <v>324540</v>
      </c>
    </row>
    <row r="656" spans="1:22" x14ac:dyDescent="0.3">
      <c r="A656" t="s">
        <v>1160</v>
      </c>
      <c r="B656" t="s">
        <v>192</v>
      </c>
      <c r="C656" t="str">
        <f t="shared" si="96"/>
        <v>REGULATED</v>
      </c>
      <c r="D656" s="159" t="str">
        <f t="shared" si="93"/>
        <v>45200</v>
      </c>
      <c r="E656" t="str">
        <f t="shared" si="94"/>
        <v>X5200</v>
      </c>
      <c r="F656" s="23">
        <v>452006500102</v>
      </c>
      <c r="G656">
        <v>230</v>
      </c>
      <c r="H656" t="str">
        <f t="shared" si="95"/>
        <v>452006500102.230</v>
      </c>
      <c r="I656">
        <v>199709</v>
      </c>
      <c r="J656" t="s">
        <v>6434</v>
      </c>
      <c r="K656" t="s">
        <v>63</v>
      </c>
      <c r="L656">
        <v>20310</v>
      </c>
      <c r="M656" s="8">
        <f>VLOOKUP(H656,'export - manipulated'!L656:V4588,11,FALSE)</f>
        <v>5115.67</v>
      </c>
      <c r="V656" s="158" t="str">
        <f>CONCATENATE("5",RIGHT(F656,11))</f>
        <v>552006500102</v>
      </c>
    </row>
    <row r="657" spans="1:22" x14ac:dyDescent="0.3">
      <c r="A657" t="s">
        <v>1160</v>
      </c>
      <c r="B657" t="s">
        <v>192</v>
      </c>
      <c r="C657" t="str">
        <f t="shared" si="96"/>
        <v>UNREGULATED</v>
      </c>
      <c r="D657" s="159" t="str">
        <f t="shared" si="93"/>
        <v>55200</v>
      </c>
      <c r="E657" t="str">
        <f t="shared" si="94"/>
        <v>X5200</v>
      </c>
      <c r="F657" s="23">
        <v>552006500102</v>
      </c>
      <c r="G657">
        <v>230</v>
      </c>
      <c r="H657" t="str">
        <f t="shared" si="95"/>
        <v>552006500102.230</v>
      </c>
      <c r="I657">
        <v>199709</v>
      </c>
      <c r="J657" t="s">
        <v>6434</v>
      </c>
      <c r="K657" t="s">
        <v>63</v>
      </c>
      <c r="L657" t="s">
        <v>124</v>
      </c>
      <c r="N657">
        <f>VLOOKUP(H657,'export - manipulated'!L656:V4588,11,FALSE)</f>
        <v>3091</v>
      </c>
    </row>
    <row r="658" spans="1:22" x14ac:dyDescent="0.3">
      <c r="A658" t="s">
        <v>1163</v>
      </c>
      <c r="B658" t="s">
        <v>192</v>
      </c>
      <c r="C658" t="str">
        <f t="shared" si="96"/>
        <v>REGULATED</v>
      </c>
      <c r="D658" s="159" t="str">
        <f t="shared" si="93"/>
        <v>45200</v>
      </c>
      <c r="E658" t="str">
        <f t="shared" si="94"/>
        <v>X5200</v>
      </c>
      <c r="F658" s="23">
        <v>452006500192</v>
      </c>
      <c r="G658">
        <v>779</v>
      </c>
      <c r="H658" t="str">
        <f t="shared" si="95"/>
        <v>452006500192.779</v>
      </c>
      <c r="I658">
        <v>201206</v>
      </c>
      <c r="J658" t="s">
        <v>6434</v>
      </c>
      <c r="K658" t="s">
        <v>63</v>
      </c>
      <c r="L658">
        <v>20310</v>
      </c>
      <c r="M658" s="8">
        <f>VLOOKUP(H658,'export - manipulated'!L658:V4590,11,FALSE)</f>
        <v>14117.55</v>
      </c>
      <c r="V658" s="158" t="str">
        <f>CONCATENATE("5",RIGHT(F658,11))</f>
        <v>552006500192</v>
      </c>
    </row>
    <row r="659" spans="1:22" x14ac:dyDescent="0.3">
      <c r="A659" t="s">
        <v>1163</v>
      </c>
      <c r="B659" t="s">
        <v>192</v>
      </c>
      <c r="C659" t="str">
        <f t="shared" si="96"/>
        <v>UNREGULATED</v>
      </c>
      <c r="D659" s="159" t="str">
        <f t="shared" si="93"/>
        <v>55200</v>
      </c>
      <c r="E659" t="str">
        <f t="shared" si="94"/>
        <v>X5200</v>
      </c>
      <c r="F659" s="23">
        <v>552006500192</v>
      </c>
      <c r="G659">
        <v>779</v>
      </c>
      <c r="H659" t="str">
        <f t="shared" si="95"/>
        <v>552006500192.779</v>
      </c>
      <c r="I659">
        <v>201206</v>
      </c>
      <c r="J659" t="s">
        <v>6434</v>
      </c>
      <c r="K659" t="s">
        <v>63</v>
      </c>
      <c r="L659" t="s">
        <v>124</v>
      </c>
      <c r="N659">
        <f>VLOOKUP(H659,'export - manipulated'!L658:V4590,11,FALSE)</f>
        <v>8528.51</v>
      </c>
    </row>
    <row r="660" spans="1:22" x14ac:dyDescent="0.3">
      <c r="A660" t="s">
        <v>1166</v>
      </c>
      <c r="B660" t="s">
        <v>192</v>
      </c>
      <c r="C660" t="str">
        <f t="shared" si="96"/>
        <v>REGULATED</v>
      </c>
      <c r="D660" s="159" t="str">
        <f t="shared" si="93"/>
        <v>45600</v>
      </c>
      <c r="E660" t="str">
        <f t="shared" si="94"/>
        <v>X5600</v>
      </c>
      <c r="F660" s="23">
        <v>456006500010</v>
      </c>
      <c r="G660">
        <v>240</v>
      </c>
      <c r="H660" t="str">
        <f t="shared" si="95"/>
        <v>456006500010.240</v>
      </c>
      <c r="I660">
        <v>198809</v>
      </c>
      <c r="J660" t="s">
        <v>6434</v>
      </c>
      <c r="K660" t="s">
        <v>63</v>
      </c>
      <c r="L660">
        <v>20310</v>
      </c>
      <c r="M660" s="8">
        <f>VLOOKUP(H660,'export - manipulated'!L660:V4592,11,FALSE)</f>
        <v>35948.93</v>
      </c>
      <c r="V660" s="158" t="str">
        <f>CONCATENATE("5",RIGHT(F660,11))</f>
        <v>556006500010</v>
      </c>
    </row>
    <row r="661" spans="1:22" x14ac:dyDescent="0.3">
      <c r="A661" t="s">
        <v>1166</v>
      </c>
      <c r="B661" t="s">
        <v>192</v>
      </c>
      <c r="C661" t="str">
        <f t="shared" si="96"/>
        <v>UNREGULATED</v>
      </c>
      <c r="D661" s="159" t="str">
        <f t="shared" si="93"/>
        <v>55600</v>
      </c>
      <c r="E661" t="str">
        <f t="shared" si="94"/>
        <v>X5600</v>
      </c>
      <c r="F661" s="23">
        <v>556006500010</v>
      </c>
      <c r="G661">
        <v>240</v>
      </c>
      <c r="H661" t="str">
        <f t="shared" si="95"/>
        <v>556006500010.240</v>
      </c>
      <c r="I661">
        <v>198809</v>
      </c>
      <c r="J661" t="s">
        <v>6434</v>
      </c>
      <c r="K661" t="s">
        <v>63</v>
      </c>
      <c r="L661" t="s">
        <v>124</v>
      </c>
      <c r="N661">
        <f>VLOOKUP(H661,'export - manipulated'!L660:V4592,11,FALSE)</f>
        <v>21719</v>
      </c>
    </row>
    <row r="662" spans="1:22" x14ac:dyDescent="0.3">
      <c r="A662" t="s">
        <v>1169</v>
      </c>
      <c r="B662" t="s">
        <v>192</v>
      </c>
      <c r="C662" t="str">
        <f t="shared" si="96"/>
        <v>REGULATED</v>
      </c>
      <c r="D662" s="159" t="str">
        <f t="shared" si="93"/>
        <v>45600</v>
      </c>
      <c r="E662" t="str">
        <f t="shared" si="94"/>
        <v>X5600</v>
      </c>
      <c r="F662" s="23">
        <v>456006500010</v>
      </c>
      <c r="G662">
        <v>270</v>
      </c>
      <c r="H662" t="str">
        <f t="shared" si="95"/>
        <v>456006500010.270</v>
      </c>
      <c r="I662">
        <v>198809</v>
      </c>
      <c r="J662" t="s">
        <v>6434</v>
      </c>
      <c r="K662" t="s">
        <v>63</v>
      </c>
      <c r="L662">
        <v>20310</v>
      </c>
      <c r="M662" s="8">
        <f>VLOOKUP(H662,'export - manipulated'!L662:V4594,11,FALSE)</f>
        <v>2566.4699999999998</v>
      </c>
      <c r="V662" s="158" t="str">
        <f>CONCATENATE("5",RIGHT(F662,11))</f>
        <v>556006500010</v>
      </c>
    </row>
    <row r="663" spans="1:22" x14ac:dyDescent="0.3">
      <c r="A663" t="s">
        <v>1169</v>
      </c>
      <c r="B663" t="s">
        <v>192</v>
      </c>
      <c r="C663" t="str">
        <f t="shared" si="96"/>
        <v>UNREGULATED</v>
      </c>
      <c r="D663" s="159" t="str">
        <f t="shared" si="93"/>
        <v>55600</v>
      </c>
      <c r="E663" t="str">
        <f t="shared" si="94"/>
        <v>X5600</v>
      </c>
      <c r="F663" s="23">
        <v>556006500010</v>
      </c>
      <c r="G663">
        <v>270</v>
      </c>
      <c r="H663" t="str">
        <f t="shared" si="95"/>
        <v>556006500010.270</v>
      </c>
      <c r="I663">
        <v>198809</v>
      </c>
      <c r="J663" t="s">
        <v>6434</v>
      </c>
      <c r="K663" t="s">
        <v>63</v>
      </c>
      <c r="L663" t="s">
        <v>124</v>
      </c>
      <c r="N663">
        <f>VLOOKUP(H663,'export - manipulated'!L662:V4594,11,FALSE)</f>
        <v>1551</v>
      </c>
    </row>
    <row r="664" spans="1:22" x14ac:dyDescent="0.3">
      <c r="A664" t="s">
        <v>1172</v>
      </c>
      <c r="B664" t="s">
        <v>192</v>
      </c>
      <c r="C664" t="str">
        <f t="shared" si="96"/>
        <v>REGULATED</v>
      </c>
      <c r="D664" s="159" t="str">
        <f t="shared" si="93"/>
        <v>45500</v>
      </c>
      <c r="E664" t="str">
        <f t="shared" si="94"/>
        <v>X5500</v>
      </c>
      <c r="F664" s="23">
        <v>455006520135</v>
      </c>
      <c r="G664">
        <v>2004</v>
      </c>
      <c r="H664" t="str">
        <f t="shared" si="95"/>
        <v>455006520135.2004</v>
      </c>
      <c r="I664">
        <v>200412</v>
      </c>
      <c r="J664" t="s">
        <v>6434</v>
      </c>
      <c r="K664" t="s">
        <v>63</v>
      </c>
      <c r="L664">
        <v>20310</v>
      </c>
      <c r="M664" s="8">
        <f>VLOOKUP(H664,'export - manipulated'!L664:V4596,11,FALSE)</f>
        <v>19193.14</v>
      </c>
      <c r="V664" s="158" t="str">
        <f>CONCATENATE("5",RIGHT(F664,11))</f>
        <v>555006520135</v>
      </c>
    </row>
    <row r="665" spans="1:22" x14ac:dyDescent="0.3">
      <c r="A665" t="s">
        <v>1172</v>
      </c>
      <c r="B665" t="s">
        <v>192</v>
      </c>
      <c r="C665" t="str">
        <f t="shared" si="96"/>
        <v>UNREGULATED</v>
      </c>
      <c r="D665" s="159" t="str">
        <f t="shared" si="93"/>
        <v>55500</v>
      </c>
      <c r="E665" t="str">
        <f t="shared" si="94"/>
        <v>X5500</v>
      </c>
      <c r="F665" s="23">
        <v>555006520135</v>
      </c>
      <c r="G665">
        <v>2004</v>
      </c>
      <c r="H665" t="str">
        <f t="shared" si="95"/>
        <v>555006520135.2004</v>
      </c>
      <c r="I665">
        <v>200412</v>
      </c>
      <c r="J665" t="s">
        <v>6434</v>
      </c>
      <c r="K665" t="s">
        <v>63</v>
      </c>
      <c r="L665" t="s">
        <v>124</v>
      </c>
      <c r="N665">
        <f>VLOOKUP(H665,'export - manipulated'!L664:V4596,11,FALSE)</f>
        <v>11596</v>
      </c>
    </row>
    <row r="666" spans="1:22" x14ac:dyDescent="0.3">
      <c r="A666" t="s">
        <v>1175</v>
      </c>
      <c r="B666" t="s">
        <v>192</v>
      </c>
      <c r="C666" t="str">
        <f t="shared" si="96"/>
        <v>REGULATED</v>
      </c>
      <c r="D666" s="159" t="str">
        <f t="shared" si="93"/>
        <v>45000</v>
      </c>
      <c r="E666" t="str">
        <f t="shared" si="94"/>
        <v>X5000</v>
      </c>
      <c r="F666" s="23">
        <v>450006500049</v>
      </c>
      <c r="G666">
        <v>2008</v>
      </c>
      <c r="H666" t="str">
        <f t="shared" si="95"/>
        <v>450006500049.2008</v>
      </c>
      <c r="I666">
        <v>201103</v>
      </c>
      <c r="J666" t="s">
        <v>6434</v>
      </c>
      <c r="K666" t="s">
        <v>63</v>
      </c>
      <c r="L666">
        <v>20310</v>
      </c>
      <c r="M666" s="8">
        <f>VLOOKUP(H666,'export - manipulated'!L666:V4598,11,FALSE)</f>
        <v>77925</v>
      </c>
      <c r="V666" s="158" t="str">
        <f t="shared" ref="V666:V668" si="98">CONCATENATE("5",RIGHT(F666,11))</f>
        <v>550006500049</v>
      </c>
    </row>
    <row r="667" spans="1:22" x14ac:dyDescent="0.3">
      <c r="A667" t="s">
        <v>1175</v>
      </c>
      <c r="B667" t="s">
        <v>192</v>
      </c>
      <c r="C667" t="str">
        <f t="shared" si="96"/>
        <v>REGULATED</v>
      </c>
      <c r="D667" s="159" t="str">
        <f t="shared" si="93"/>
        <v>45000</v>
      </c>
      <c r="E667" t="str">
        <f t="shared" si="94"/>
        <v>X5000</v>
      </c>
      <c r="F667" s="23">
        <v>450006500049</v>
      </c>
      <c r="G667">
        <v>2010</v>
      </c>
      <c r="H667" t="str">
        <f t="shared" si="95"/>
        <v>450006500049.2010</v>
      </c>
      <c r="I667">
        <v>201101</v>
      </c>
      <c r="J667" t="s">
        <v>6434</v>
      </c>
      <c r="K667" t="s">
        <v>63</v>
      </c>
      <c r="L667">
        <v>20310</v>
      </c>
      <c r="M667" s="8">
        <f>VLOOKUP(H667,'export - manipulated'!L667:V4599,11,FALSE)</f>
        <v>219091.85</v>
      </c>
      <c r="V667" s="158" t="str">
        <f t="shared" si="98"/>
        <v>550006500049</v>
      </c>
    </row>
    <row r="668" spans="1:22" x14ac:dyDescent="0.3">
      <c r="A668" t="s">
        <v>1175</v>
      </c>
      <c r="B668" t="s">
        <v>192</v>
      </c>
      <c r="C668" t="str">
        <f t="shared" si="96"/>
        <v>REGULATED</v>
      </c>
      <c r="D668" s="159" t="str">
        <f t="shared" si="93"/>
        <v>45000</v>
      </c>
      <c r="E668" t="str">
        <f t="shared" si="94"/>
        <v>X5000</v>
      </c>
      <c r="F668" s="23">
        <v>450006500049</v>
      </c>
      <c r="G668">
        <v>2017</v>
      </c>
      <c r="H668" t="str">
        <f t="shared" si="95"/>
        <v>450006500049.2017</v>
      </c>
      <c r="I668">
        <v>201801</v>
      </c>
      <c r="J668" t="s">
        <v>6434</v>
      </c>
      <c r="K668" t="s">
        <v>63</v>
      </c>
      <c r="L668">
        <v>20310</v>
      </c>
      <c r="M668" s="8">
        <f>VLOOKUP(H668,'export - manipulated'!L668:V4600,11,FALSE)</f>
        <v>107999.97</v>
      </c>
      <c r="V668" s="158" t="str">
        <f t="shared" si="98"/>
        <v>550006500049</v>
      </c>
    </row>
    <row r="669" spans="1:22" x14ac:dyDescent="0.3">
      <c r="A669" t="s">
        <v>1175</v>
      </c>
      <c r="B669" t="s">
        <v>192</v>
      </c>
      <c r="C669" t="str">
        <f t="shared" si="96"/>
        <v>UNREGULATED</v>
      </c>
      <c r="D669" s="159" t="str">
        <f t="shared" si="93"/>
        <v>55000</v>
      </c>
      <c r="E669" t="str">
        <f t="shared" si="94"/>
        <v>X5000</v>
      </c>
      <c r="F669" s="23">
        <v>550006500049</v>
      </c>
      <c r="G669">
        <v>2008</v>
      </c>
      <c r="H669" t="str">
        <f t="shared" si="95"/>
        <v>550006500049.2008</v>
      </c>
      <c r="I669">
        <v>201103</v>
      </c>
      <c r="J669" t="s">
        <v>6434</v>
      </c>
      <c r="K669" t="s">
        <v>63</v>
      </c>
      <c r="L669" t="s">
        <v>124</v>
      </c>
      <c r="N669">
        <f>VLOOKUP(H669,'export - manipulated'!L668:V4600,11,FALSE)</f>
        <v>47075</v>
      </c>
    </row>
    <row r="670" spans="1:22" x14ac:dyDescent="0.3">
      <c r="A670" t="s">
        <v>1175</v>
      </c>
      <c r="B670" t="s">
        <v>192</v>
      </c>
      <c r="C670" t="str">
        <f t="shared" si="96"/>
        <v>UNREGULATED</v>
      </c>
      <c r="D670" s="159" t="str">
        <f t="shared" si="93"/>
        <v>55000</v>
      </c>
      <c r="E670" t="str">
        <f t="shared" si="94"/>
        <v>X5000</v>
      </c>
      <c r="F670" s="23">
        <v>550006500049</v>
      </c>
      <c r="G670">
        <v>2010</v>
      </c>
      <c r="H670" t="str">
        <f t="shared" si="95"/>
        <v>550006500049.2010</v>
      </c>
      <c r="I670">
        <v>201101</v>
      </c>
      <c r="J670" t="s">
        <v>6434</v>
      </c>
      <c r="K670" t="s">
        <v>63</v>
      </c>
      <c r="L670" t="s">
        <v>124</v>
      </c>
      <c r="N670">
        <f>VLOOKUP(H670,'export - manipulated'!L669:V4601,11,FALSE)</f>
        <v>132354.82</v>
      </c>
    </row>
    <row r="671" spans="1:22" x14ac:dyDescent="0.3">
      <c r="A671" t="s">
        <v>1175</v>
      </c>
      <c r="B671" t="s">
        <v>192</v>
      </c>
      <c r="C671" t="str">
        <f t="shared" si="96"/>
        <v>UNREGULATED</v>
      </c>
      <c r="D671" s="159" t="str">
        <f t="shared" si="93"/>
        <v>55000</v>
      </c>
      <c r="E671" t="str">
        <f t="shared" si="94"/>
        <v>X5000</v>
      </c>
      <c r="F671" s="23">
        <v>550006500049</v>
      </c>
      <c r="G671">
        <v>2017</v>
      </c>
      <c r="H671" t="str">
        <f t="shared" si="95"/>
        <v>550006500049.2017</v>
      </c>
      <c r="I671">
        <v>201801</v>
      </c>
      <c r="J671" t="s">
        <v>6434</v>
      </c>
      <c r="K671" t="s">
        <v>63</v>
      </c>
      <c r="L671" t="s">
        <v>124</v>
      </c>
      <c r="N671">
        <f>VLOOKUP(H671,'export - manipulated'!L670:V4602,11,FALSE)</f>
        <v>65243.48</v>
      </c>
    </row>
    <row r="672" spans="1:22" x14ac:dyDescent="0.3">
      <c r="A672" t="s">
        <v>1182</v>
      </c>
      <c r="C672" t="str">
        <f t="shared" si="96"/>
        <v>REGULATED</v>
      </c>
      <c r="D672" s="159" t="str">
        <f t="shared" si="93"/>
        <v>45100</v>
      </c>
      <c r="E672" t="str">
        <f t="shared" si="94"/>
        <v>X5100</v>
      </c>
      <c r="F672" s="23">
        <v>451006500001</v>
      </c>
      <c r="G672">
        <v>1095</v>
      </c>
      <c r="H672" t="str">
        <f t="shared" si="95"/>
        <v>451006500001.1095</v>
      </c>
      <c r="I672">
        <v>199408</v>
      </c>
      <c r="J672" t="s">
        <v>6434</v>
      </c>
      <c r="K672" t="s">
        <v>63</v>
      </c>
      <c r="L672">
        <v>20310</v>
      </c>
      <c r="M672" s="8">
        <f>VLOOKUP(H672,'export - manipulated'!L672:V4604,11,FALSE)</f>
        <v>360764.47</v>
      </c>
      <c r="V672" s="158" t="str">
        <f>CONCATENATE("5",RIGHT(F672,11))</f>
        <v>551006500001</v>
      </c>
    </row>
    <row r="673" spans="1:22" x14ac:dyDescent="0.3">
      <c r="A673" t="s">
        <v>1182</v>
      </c>
      <c r="C673" t="str">
        <f t="shared" si="96"/>
        <v>UNREGULATED</v>
      </c>
      <c r="D673" s="159" t="str">
        <f t="shared" si="93"/>
        <v>55100</v>
      </c>
      <c r="E673" t="str">
        <f t="shared" si="94"/>
        <v>X5100</v>
      </c>
      <c r="F673" s="23">
        <v>551006500001</v>
      </c>
      <c r="G673">
        <v>1095</v>
      </c>
      <c r="H673" t="str">
        <f t="shared" si="95"/>
        <v>551006500001.1095</v>
      </c>
      <c r="I673">
        <v>199408</v>
      </c>
      <c r="J673" t="s">
        <v>6434</v>
      </c>
      <c r="K673" t="s">
        <v>63</v>
      </c>
      <c r="L673" t="s">
        <v>124</v>
      </c>
      <c r="N673">
        <f>VLOOKUP(H673,'export - manipulated'!L672:V4604,11,FALSE)</f>
        <v>217957</v>
      </c>
    </row>
    <row r="674" spans="1:22" x14ac:dyDescent="0.3">
      <c r="A674" t="s">
        <v>1182</v>
      </c>
      <c r="C674" t="str">
        <f t="shared" si="96"/>
        <v>UNREGULATED</v>
      </c>
      <c r="D674" s="159" t="str">
        <f t="shared" si="93"/>
        <v>55100</v>
      </c>
      <c r="E674" t="str">
        <f t="shared" si="94"/>
        <v>X5100</v>
      </c>
      <c r="F674" s="23">
        <v>551006500001</v>
      </c>
      <c r="G674">
        <v>2008</v>
      </c>
      <c r="H674" t="str">
        <f t="shared" si="95"/>
        <v>551006500001.2008</v>
      </c>
      <c r="I674">
        <v>200812</v>
      </c>
      <c r="J674" t="s">
        <v>6434</v>
      </c>
      <c r="K674" t="s">
        <v>63</v>
      </c>
      <c r="L674" t="s">
        <v>124</v>
      </c>
      <c r="N674">
        <f>VLOOKUP(H674,'export - manipulated'!L673:V4605,11,FALSE)</f>
        <v>251428.18</v>
      </c>
    </row>
    <row r="675" spans="1:22" x14ac:dyDescent="0.3">
      <c r="A675" t="s">
        <v>1186</v>
      </c>
      <c r="B675" t="s">
        <v>192</v>
      </c>
      <c r="C675" t="str">
        <f t="shared" si="96"/>
        <v>REGULATED</v>
      </c>
      <c r="D675" s="159" t="str">
        <f t="shared" si="93"/>
        <v>45500</v>
      </c>
      <c r="E675" t="str">
        <f t="shared" si="94"/>
        <v>X5500</v>
      </c>
      <c r="F675" s="23">
        <v>455006510098</v>
      </c>
      <c r="G675">
        <v>1089</v>
      </c>
      <c r="H675" t="str">
        <f t="shared" si="95"/>
        <v>455006510098.1089</v>
      </c>
      <c r="I675">
        <v>198809</v>
      </c>
      <c r="J675" t="s">
        <v>6434</v>
      </c>
      <c r="K675" t="s">
        <v>63</v>
      </c>
      <c r="L675">
        <v>20310</v>
      </c>
      <c r="M675" s="8">
        <f>VLOOKUP(H675,'export - manipulated'!L675:V4607,11,FALSE)</f>
        <v>66928.67</v>
      </c>
      <c r="V675" s="158" t="str">
        <f>CONCATENATE("5",RIGHT(F675,11))</f>
        <v>555006510098</v>
      </c>
    </row>
    <row r="676" spans="1:22" x14ac:dyDescent="0.3">
      <c r="A676" t="s">
        <v>1186</v>
      </c>
      <c r="B676" t="s">
        <v>192</v>
      </c>
      <c r="C676" t="str">
        <f t="shared" si="96"/>
        <v>UNREGULATED</v>
      </c>
      <c r="D676" s="159" t="str">
        <f t="shared" si="93"/>
        <v>55500</v>
      </c>
      <c r="E676" t="str">
        <f t="shared" si="94"/>
        <v>X5500</v>
      </c>
      <c r="F676" s="23">
        <v>555006510098</v>
      </c>
      <c r="G676">
        <v>1089</v>
      </c>
      <c r="H676" t="str">
        <f t="shared" si="95"/>
        <v>555006510098.1089</v>
      </c>
      <c r="I676">
        <v>198809</v>
      </c>
      <c r="J676" t="s">
        <v>6434</v>
      </c>
      <c r="K676" t="s">
        <v>63</v>
      </c>
      <c r="L676" t="s">
        <v>124</v>
      </c>
      <c r="N676">
        <f>VLOOKUP(H676,'export - manipulated'!L675:V4607,11,FALSE)</f>
        <v>40435</v>
      </c>
    </row>
    <row r="677" spans="1:22" x14ac:dyDescent="0.3">
      <c r="A677" t="s">
        <v>1189</v>
      </c>
      <c r="B677" t="s">
        <v>192</v>
      </c>
      <c r="C677" t="str">
        <f t="shared" si="96"/>
        <v>REGULATED</v>
      </c>
      <c r="D677" s="159" t="str">
        <f t="shared" si="93"/>
        <v>45200</v>
      </c>
      <c r="E677" t="str">
        <f t="shared" si="94"/>
        <v>X5200</v>
      </c>
      <c r="F677" s="23">
        <v>452006500055</v>
      </c>
      <c r="G677">
        <v>763</v>
      </c>
      <c r="H677" t="str">
        <f t="shared" si="95"/>
        <v>452006500055.763</v>
      </c>
      <c r="I677">
        <v>198902</v>
      </c>
      <c r="J677" t="s">
        <v>6434</v>
      </c>
      <c r="K677" t="s">
        <v>63</v>
      </c>
      <c r="L677">
        <v>20310</v>
      </c>
      <c r="M677" s="8">
        <f>VLOOKUP(H677,'export - manipulated'!L677:V4609,11,FALSE)</f>
        <v>11838.57</v>
      </c>
      <c r="V677" s="158" t="str">
        <f>CONCATENATE("5",RIGHT(F677,11))</f>
        <v>552006500055</v>
      </c>
    </row>
    <row r="678" spans="1:22" x14ac:dyDescent="0.3">
      <c r="A678" t="s">
        <v>1189</v>
      </c>
      <c r="B678" t="s">
        <v>192</v>
      </c>
      <c r="C678" t="str">
        <f t="shared" si="96"/>
        <v>UNREGULATED</v>
      </c>
      <c r="D678" s="159" t="str">
        <f t="shared" si="93"/>
        <v>55200</v>
      </c>
      <c r="E678" t="str">
        <f t="shared" si="94"/>
        <v>X5200</v>
      </c>
      <c r="F678" s="23">
        <v>552006500055</v>
      </c>
      <c r="G678">
        <v>763</v>
      </c>
      <c r="H678" t="str">
        <f t="shared" si="95"/>
        <v>552006500055.763</v>
      </c>
      <c r="I678">
        <v>198902</v>
      </c>
      <c r="J678" t="s">
        <v>6434</v>
      </c>
      <c r="K678" t="s">
        <v>63</v>
      </c>
      <c r="L678" t="s">
        <v>124</v>
      </c>
      <c r="N678">
        <f>VLOOKUP(H678,'export - manipulated'!L677:V4609,11,FALSE)</f>
        <v>7153</v>
      </c>
    </row>
    <row r="679" spans="1:22" x14ac:dyDescent="0.3">
      <c r="A679" t="s">
        <v>1192</v>
      </c>
      <c r="B679" t="s">
        <v>192</v>
      </c>
      <c r="C679" t="str">
        <f t="shared" si="96"/>
        <v>REGULATED</v>
      </c>
      <c r="D679" s="159" t="str">
        <f t="shared" si="93"/>
        <v>45200</v>
      </c>
      <c r="E679" t="str">
        <f t="shared" si="94"/>
        <v>X5200</v>
      </c>
      <c r="F679" s="23">
        <v>452006500055</v>
      </c>
      <c r="G679">
        <v>752</v>
      </c>
      <c r="H679" t="str">
        <f t="shared" si="95"/>
        <v>452006500055.752</v>
      </c>
      <c r="I679">
        <v>198902</v>
      </c>
      <c r="J679" t="s">
        <v>6434</v>
      </c>
      <c r="K679" t="s">
        <v>63</v>
      </c>
      <c r="L679">
        <v>20310</v>
      </c>
      <c r="M679" s="8">
        <f>VLOOKUP(H679,'export - manipulated'!L679:V4611,11,FALSE)</f>
        <v>77416.600000000006</v>
      </c>
      <c r="V679" s="158" t="str">
        <f>CONCATENATE("5",RIGHT(F679,11))</f>
        <v>552006500055</v>
      </c>
    </row>
    <row r="680" spans="1:22" x14ac:dyDescent="0.3">
      <c r="A680" t="s">
        <v>1192</v>
      </c>
      <c r="B680" t="s">
        <v>192</v>
      </c>
      <c r="C680" t="str">
        <f t="shared" si="96"/>
        <v>UNREGULATED</v>
      </c>
      <c r="D680" s="159" t="str">
        <f t="shared" si="93"/>
        <v>55200</v>
      </c>
      <c r="E680" t="str">
        <f t="shared" si="94"/>
        <v>X5200</v>
      </c>
      <c r="F680" s="23">
        <v>552006500055</v>
      </c>
      <c r="G680">
        <v>752</v>
      </c>
      <c r="H680" t="str">
        <f t="shared" si="95"/>
        <v>552006500055.752</v>
      </c>
      <c r="I680">
        <v>198902</v>
      </c>
      <c r="J680" t="s">
        <v>6434</v>
      </c>
      <c r="K680" t="s">
        <v>63</v>
      </c>
      <c r="L680" t="s">
        <v>124</v>
      </c>
      <c r="N680">
        <f>VLOOKUP(H680,'export - manipulated'!L679:V4611,11,FALSE)</f>
        <v>46772</v>
      </c>
    </row>
    <row r="681" spans="1:22" x14ac:dyDescent="0.3">
      <c r="A681" t="s">
        <v>1195</v>
      </c>
      <c r="B681" t="s">
        <v>192</v>
      </c>
      <c r="C681" t="str">
        <f t="shared" si="96"/>
        <v>UNREGULATED</v>
      </c>
      <c r="D681" s="159" t="str">
        <f t="shared" si="93"/>
        <v>55600</v>
      </c>
      <c r="E681" t="str">
        <f t="shared" si="94"/>
        <v>X5600</v>
      </c>
      <c r="F681" s="23">
        <v>556006500057</v>
      </c>
      <c r="G681">
        <v>615</v>
      </c>
      <c r="H681" t="str">
        <f t="shared" si="95"/>
        <v>556006500057.615</v>
      </c>
      <c r="I681">
        <v>200811</v>
      </c>
      <c r="J681" t="s">
        <v>6434</v>
      </c>
      <c r="K681" t="s">
        <v>63</v>
      </c>
      <c r="L681" t="s">
        <v>124</v>
      </c>
      <c r="N681">
        <f>VLOOKUP(H681,'export - manipulated'!L680:V4612,11,FALSE)</f>
        <v>6558510.8799999999</v>
      </c>
    </row>
    <row r="682" spans="1:22" x14ac:dyDescent="0.3">
      <c r="A682" t="s">
        <v>1197</v>
      </c>
      <c r="B682" t="s">
        <v>192</v>
      </c>
      <c r="C682" t="str">
        <f t="shared" si="96"/>
        <v>REGULATED</v>
      </c>
      <c r="D682" s="159" t="str">
        <f t="shared" si="93"/>
        <v>45500</v>
      </c>
      <c r="E682" t="str">
        <f t="shared" si="94"/>
        <v>X5500</v>
      </c>
      <c r="F682" s="23">
        <v>455006530195</v>
      </c>
      <c r="G682">
        <v>2011</v>
      </c>
      <c r="H682" t="str">
        <f t="shared" si="95"/>
        <v>455006530195.2011</v>
      </c>
      <c r="I682">
        <v>201112</v>
      </c>
      <c r="J682" t="s">
        <v>6434</v>
      </c>
      <c r="K682" t="s">
        <v>63</v>
      </c>
      <c r="L682">
        <v>20310</v>
      </c>
      <c r="M682" s="8">
        <f>VLOOKUP(H682,'export - manipulated'!L682:V4614,11,FALSE)</f>
        <v>1990.7</v>
      </c>
      <c r="V682" s="158" t="str">
        <f>CONCATENATE("5",RIGHT(F682,11))</f>
        <v>555006530195</v>
      </c>
    </row>
    <row r="683" spans="1:22" x14ac:dyDescent="0.3">
      <c r="A683" t="s">
        <v>1197</v>
      </c>
      <c r="B683" t="s">
        <v>192</v>
      </c>
      <c r="C683" t="str">
        <f t="shared" si="96"/>
        <v>UNREGULATED</v>
      </c>
      <c r="D683" s="159" t="str">
        <f t="shared" si="93"/>
        <v>55500</v>
      </c>
      <c r="E683" t="str">
        <f t="shared" si="94"/>
        <v>X5500</v>
      </c>
      <c r="F683" s="23">
        <v>555006530195</v>
      </c>
      <c r="G683">
        <v>2011</v>
      </c>
      <c r="H683" t="str">
        <f t="shared" si="95"/>
        <v>555006530195.2011</v>
      </c>
      <c r="I683">
        <v>201112</v>
      </c>
      <c r="J683" t="s">
        <v>6434</v>
      </c>
      <c r="K683" t="s">
        <v>63</v>
      </c>
      <c r="L683" t="s">
        <v>124</v>
      </c>
      <c r="N683">
        <f>VLOOKUP(H683,'export - manipulated'!L682:V4614,11,FALSE)</f>
        <v>11369.7</v>
      </c>
    </row>
    <row r="684" spans="1:22" x14ac:dyDescent="0.3">
      <c r="A684" t="s">
        <v>1200</v>
      </c>
      <c r="B684" t="s">
        <v>192</v>
      </c>
      <c r="C684" t="str">
        <f t="shared" si="96"/>
        <v>REGULATED</v>
      </c>
      <c r="D684" s="159" t="str">
        <f t="shared" si="93"/>
        <v>45600</v>
      </c>
      <c r="E684" t="str">
        <f t="shared" si="94"/>
        <v>X5600</v>
      </c>
      <c r="F684" s="23">
        <v>456006500010</v>
      </c>
      <c r="G684">
        <v>720</v>
      </c>
      <c r="H684" t="str">
        <f t="shared" si="95"/>
        <v>456006500010.720</v>
      </c>
      <c r="I684">
        <v>198809</v>
      </c>
      <c r="J684" t="s">
        <v>6434</v>
      </c>
      <c r="K684" t="s">
        <v>63</v>
      </c>
      <c r="L684">
        <v>20310</v>
      </c>
      <c r="M684" s="8">
        <f>VLOOKUP(H684,'export - manipulated'!L684:V4616,11,FALSE)</f>
        <v>26859.16</v>
      </c>
      <c r="V684" s="158" t="str">
        <f>CONCATENATE("5",RIGHT(F684,11))</f>
        <v>556006500010</v>
      </c>
    </row>
    <row r="685" spans="1:22" x14ac:dyDescent="0.3">
      <c r="A685" t="s">
        <v>1200</v>
      </c>
      <c r="B685" t="s">
        <v>192</v>
      </c>
      <c r="C685" t="str">
        <f t="shared" si="96"/>
        <v>UNREGULATED</v>
      </c>
      <c r="D685" s="159" t="str">
        <f t="shared" si="93"/>
        <v>55600</v>
      </c>
      <c r="E685" t="str">
        <f t="shared" si="94"/>
        <v>X5600</v>
      </c>
      <c r="F685" s="23">
        <v>556006500010</v>
      </c>
      <c r="G685">
        <v>720</v>
      </c>
      <c r="H685" t="str">
        <f t="shared" si="95"/>
        <v>556006500010.720</v>
      </c>
      <c r="I685">
        <v>198809</v>
      </c>
      <c r="J685" t="s">
        <v>6434</v>
      </c>
      <c r="K685" t="s">
        <v>63</v>
      </c>
      <c r="L685" t="s">
        <v>124</v>
      </c>
      <c r="N685">
        <f>VLOOKUP(H685,'export - manipulated'!L684:V4616,11,FALSE)</f>
        <v>16227</v>
      </c>
    </row>
    <row r="686" spans="1:22" x14ac:dyDescent="0.3">
      <c r="A686" t="s">
        <v>1203</v>
      </c>
      <c r="B686" t="s">
        <v>192</v>
      </c>
      <c r="C686" t="str">
        <f t="shared" si="96"/>
        <v>REGULATED</v>
      </c>
      <c r="D686" s="159" t="str">
        <f t="shared" si="93"/>
        <v>45200</v>
      </c>
      <c r="E686" t="str">
        <f t="shared" si="94"/>
        <v>X5200</v>
      </c>
      <c r="F686" s="23">
        <v>452006500102</v>
      </c>
      <c r="G686">
        <v>763</v>
      </c>
      <c r="H686" t="str">
        <f t="shared" si="95"/>
        <v>452006500102.763</v>
      </c>
      <c r="I686">
        <v>199709</v>
      </c>
      <c r="J686" t="s">
        <v>6434</v>
      </c>
      <c r="K686" t="s">
        <v>63</v>
      </c>
      <c r="L686">
        <v>20310</v>
      </c>
      <c r="M686" s="8">
        <f>VLOOKUP(H686,'export - manipulated'!L686:V4618,11,FALSE)</f>
        <v>33240.050000000003</v>
      </c>
      <c r="V686" s="158" t="str">
        <f>CONCATENATE("5",RIGHT(F686,11))</f>
        <v>552006500102</v>
      </c>
    </row>
    <row r="687" spans="1:22" x14ac:dyDescent="0.3">
      <c r="A687" t="s">
        <v>1203</v>
      </c>
      <c r="B687" t="s">
        <v>192</v>
      </c>
      <c r="C687" t="str">
        <f t="shared" si="96"/>
        <v>UNREGULATED</v>
      </c>
      <c r="D687" s="159" t="str">
        <f t="shared" si="93"/>
        <v>55200</v>
      </c>
      <c r="E687" t="str">
        <f t="shared" si="94"/>
        <v>X5200</v>
      </c>
      <c r="F687" s="23">
        <v>552006500102</v>
      </c>
      <c r="G687">
        <v>763</v>
      </c>
      <c r="H687" t="str">
        <f t="shared" si="95"/>
        <v>552006500102.763</v>
      </c>
      <c r="I687">
        <v>199709</v>
      </c>
      <c r="J687" t="s">
        <v>6434</v>
      </c>
      <c r="K687" t="s">
        <v>63</v>
      </c>
      <c r="L687" t="s">
        <v>124</v>
      </c>
      <c r="N687">
        <f>VLOOKUP(H687,'export - manipulated'!L686:V4618,11,FALSE)</f>
        <v>20082</v>
      </c>
    </row>
    <row r="688" spans="1:22" x14ac:dyDescent="0.3">
      <c r="A688" t="s">
        <v>1206</v>
      </c>
      <c r="B688" t="s">
        <v>192</v>
      </c>
      <c r="C688" t="str">
        <f t="shared" si="96"/>
        <v>REGULATED</v>
      </c>
      <c r="D688" s="159" t="str">
        <f t="shared" si="93"/>
        <v>45500</v>
      </c>
      <c r="E688" t="str">
        <f t="shared" si="94"/>
        <v>X5500</v>
      </c>
      <c r="F688" s="23">
        <v>455006501000</v>
      </c>
      <c r="G688">
        <v>1084</v>
      </c>
      <c r="H688" t="str">
        <f t="shared" si="95"/>
        <v>455006501000.1084</v>
      </c>
      <c r="I688">
        <v>198309</v>
      </c>
      <c r="J688" t="s">
        <v>6434</v>
      </c>
      <c r="K688" t="s">
        <v>63</v>
      </c>
      <c r="L688">
        <v>20310</v>
      </c>
      <c r="M688" s="8">
        <f>VLOOKUP(H688,'export - manipulated'!L688:V4620,11,FALSE)</f>
        <v>13600.55</v>
      </c>
      <c r="V688" s="158" t="str">
        <f t="shared" ref="V688:V689" si="99">CONCATENATE("5",RIGHT(F688,11))</f>
        <v>555006501000</v>
      </c>
    </row>
    <row r="689" spans="1:22" x14ac:dyDescent="0.3">
      <c r="A689" t="s">
        <v>1206</v>
      </c>
      <c r="B689" t="s">
        <v>192</v>
      </c>
      <c r="C689" t="str">
        <f t="shared" si="96"/>
        <v>REGULATED</v>
      </c>
      <c r="D689" s="159" t="str">
        <f t="shared" si="93"/>
        <v>45500</v>
      </c>
      <c r="E689" t="str">
        <f t="shared" si="94"/>
        <v>X5500</v>
      </c>
      <c r="F689" s="23">
        <v>455006501000</v>
      </c>
      <c r="G689">
        <v>1089</v>
      </c>
      <c r="H689" t="str">
        <f t="shared" si="95"/>
        <v>455006501000.1089</v>
      </c>
      <c r="I689">
        <v>198809</v>
      </c>
      <c r="J689" t="s">
        <v>6434</v>
      </c>
      <c r="K689" t="s">
        <v>63</v>
      </c>
      <c r="L689">
        <v>20310</v>
      </c>
      <c r="M689" s="8">
        <f>VLOOKUP(H689,'export - manipulated'!L689:V4621,11,FALSE)</f>
        <v>48376.5</v>
      </c>
      <c r="V689" s="158" t="str">
        <f t="shared" si="99"/>
        <v>555006501000</v>
      </c>
    </row>
    <row r="690" spans="1:22" x14ac:dyDescent="0.3">
      <c r="A690" t="s">
        <v>1206</v>
      </c>
      <c r="B690" t="s">
        <v>192</v>
      </c>
      <c r="C690" t="str">
        <f t="shared" si="96"/>
        <v>UNREGULATED</v>
      </c>
      <c r="D690" s="159" t="str">
        <f t="shared" si="93"/>
        <v>55500</v>
      </c>
      <c r="E690" t="str">
        <f t="shared" si="94"/>
        <v>X5500</v>
      </c>
      <c r="F690" s="23">
        <v>555006501000</v>
      </c>
      <c r="G690">
        <v>1084</v>
      </c>
      <c r="H690" t="str">
        <f t="shared" si="95"/>
        <v>555006501000.1084</v>
      </c>
      <c r="I690">
        <v>198309</v>
      </c>
      <c r="J690" t="s">
        <v>6434</v>
      </c>
      <c r="K690" t="s">
        <v>63</v>
      </c>
      <c r="L690" t="s">
        <v>124</v>
      </c>
      <c r="N690">
        <f>VLOOKUP(H690,'export - manipulated'!L689:V4621,11,FALSE)</f>
        <v>8217</v>
      </c>
    </row>
    <row r="691" spans="1:22" x14ac:dyDescent="0.3">
      <c r="A691" t="s">
        <v>1206</v>
      </c>
      <c r="B691" t="s">
        <v>192</v>
      </c>
      <c r="C691" t="str">
        <f t="shared" si="96"/>
        <v>UNREGULATED</v>
      </c>
      <c r="D691" s="159" t="str">
        <f t="shared" si="93"/>
        <v>55500</v>
      </c>
      <c r="E691" t="str">
        <f t="shared" si="94"/>
        <v>X5500</v>
      </c>
      <c r="F691" s="23">
        <v>555006501000</v>
      </c>
      <c r="G691">
        <v>1089</v>
      </c>
      <c r="H691" t="str">
        <f t="shared" si="95"/>
        <v>555006501000.1089</v>
      </c>
      <c r="I691">
        <v>198809</v>
      </c>
      <c r="J691" t="s">
        <v>6434</v>
      </c>
      <c r="K691" t="s">
        <v>63</v>
      </c>
      <c r="L691" t="s">
        <v>124</v>
      </c>
      <c r="N691">
        <f>VLOOKUP(H691,'export - manipulated'!L690:V4622,11,FALSE)</f>
        <v>29226</v>
      </c>
    </row>
    <row r="692" spans="1:22" x14ac:dyDescent="0.3">
      <c r="A692" t="s">
        <v>1206</v>
      </c>
      <c r="B692" t="s">
        <v>192</v>
      </c>
      <c r="C692" t="str">
        <f t="shared" si="96"/>
        <v>UNREGULATED</v>
      </c>
      <c r="D692" s="159" t="str">
        <f t="shared" si="93"/>
        <v>55500</v>
      </c>
      <c r="E692" t="str">
        <f t="shared" si="94"/>
        <v>X5500</v>
      </c>
      <c r="F692" s="23">
        <v>555006501000</v>
      </c>
      <c r="G692">
        <v>2008</v>
      </c>
      <c r="H692" t="str">
        <f t="shared" si="95"/>
        <v>555006501000.2008</v>
      </c>
      <c r="I692">
        <v>200810</v>
      </c>
      <c r="J692" t="s">
        <v>6434</v>
      </c>
      <c r="K692" t="s">
        <v>63</v>
      </c>
      <c r="L692" t="s">
        <v>124</v>
      </c>
      <c r="N692">
        <f>VLOOKUP(H692,'export - manipulated'!L691:V4623,11,FALSE)</f>
        <v>102286.83</v>
      </c>
    </row>
    <row r="693" spans="1:22" x14ac:dyDescent="0.3">
      <c r="A693" t="s">
        <v>1206</v>
      </c>
      <c r="B693" t="s">
        <v>192</v>
      </c>
      <c r="C693" t="str">
        <f t="shared" si="96"/>
        <v>UNREGULATED</v>
      </c>
      <c r="D693" s="159" t="str">
        <f t="shared" si="93"/>
        <v>55500</v>
      </c>
      <c r="E693" t="str">
        <f t="shared" si="94"/>
        <v>X5500</v>
      </c>
      <c r="F693" s="23">
        <v>555006501000</v>
      </c>
      <c r="G693">
        <v>2017</v>
      </c>
      <c r="H693" t="str">
        <f t="shared" si="95"/>
        <v>555006501000.2017</v>
      </c>
      <c r="I693">
        <v>201711</v>
      </c>
      <c r="J693" t="s">
        <v>6434</v>
      </c>
      <c r="K693" t="s">
        <v>63</v>
      </c>
      <c r="L693" t="s">
        <v>124</v>
      </c>
      <c r="N693">
        <f>VLOOKUP(H693,'export - manipulated'!L692:V4624,11,FALSE)</f>
        <v>169389.84</v>
      </c>
    </row>
    <row r="694" spans="1:22" x14ac:dyDescent="0.3">
      <c r="A694" t="s">
        <v>1213</v>
      </c>
      <c r="B694" t="s">
        <v>192</v>
      </c>
      <c r="C694" t="str">
        <f t="shared" si="96"/>
        <v>UNREGULATED</v>
      </c>
      <c r="D694" s="159" t="str">
        <f t="shared" si="93"/>
        <v>55500</v>
      </c>
      <c r="E694" t="str">
        <f t="shared" si="94"/>
        <v>X5500</v>
      </c>
      <c r="F694" s="23">
        <v>555006501200</v>
      </c>
      <c r="G694">
        <v>2008</v>
      </c>
      <c r="H694" t="str">
        <f t="shared" si="95"/>
        <v>555006501200.2008</v>
      </c>
      <c r="I694">
        <v>200810</v>
      </c>
      <c r="J694" t="s">
        <v>6434</v>
      </c>
      <c r="K694" t="s">
        <v>63</v>
      </c>
      <c r="L694" t="s">
        <v>124</v>
      </c>
      <c r="N694">
        <f>VLOOKUP(H694,'export - manipulated'!L693:V4625,11,FALSE)</f>
        <v>940466.74</v>
      </c>
    </row>
    <row r="695" spans="1:22" x14ac:dyDescent="0.3">
      <c r="A695" t="s">
        <v>1215</v>
      </c>
      <c r="B695" t="s">
        <v>192</v>
      </c>
      <c r="C695" t="str">
        <f t="shared" si="96"/>
        <v>REGULATED</v>
      </c>
      <c r="D695" s="159" t="str">
        <f t="shared" si="93"/>
        <v>45500</v>
      </c>
      <c r="E695" t="str">
        <f t="shared" si="94"/>
        <v>X5500</v>
      </c>
      <c r="F695" s="23">
        <v>455006501200</v>
      </c>
      <c r="G695">
        <v>1084</v>
      </c>
      <c r="H695" t="str">
        <f t="shared" si="95"/>
        <v>455006501200.1084</v>
      </c>
      <c r="I695">
        <v>198309</v>
      </c>
      <c r="J695" t="s">
        <v>6434</v>
      </c>
      <c r="K695" t="s">
        <v>63</v>
      </c>
      <c r="L695">
        <v>20310</v>
      </c>
      <c r="M695" s="8">
        <f>VLOOKUP(H695,'export - manipulated'!L695:V4627,11,FALSE)</f>
        <v>24408.74</v>
      </c>
      <c r="V695" s="158" t="str">
        <f t="shared" ref="V695:V699" si="100">CONCATENATE("5",RIGHT(F695,11))</f>
        <v>555006501200</v>
      </c>
    </row>
    <row r="696" spans="1:22" x14ac:dyDescent="0.3">
      <c r="A696" t="s">
        <v>1215</v>
      </c>
      <c r="B696" t="s">
        <v>192</v>
      </c>
      <c r="C696" t="str">
        <f t="shared" si="96"/>
        <v>REGULATED</v>
      </c>
      <c r="D696" s="159" t="str">
        <f t="shared" si="93"/>
        <v>45500</v>
      </c>
      <c r="E696" t="str">
        <f t="shared" si="94"/>
        <v>X5500</v>
      </c>
      <c r="F696" s="23">
        <v>455006501200</v>
      </c>
      <c r="G696">
        <v>1085</v>
      </c>
      <c r="H696" t="str">
        <f t="shared" si="95"/>
        <v>455006501200.1085</v>
      </c>
      <c r="I696">
        <v>198409</v>
      </c>
      <c r="J696" t="s">
        <v>6434</v>
      </c>
      <c r="K696" t="s">
        <v>63</v>
      </c>
      <c r="L696">
        <v>20310</v>
      </c>
      <c r="M696" s="8">
        <f>VLOOKUP(H696,'export - manipulated'!L696:V4628,11,FALSE)</f>
        <v>48105.27</v>
      </c>
      <c r="V696" s="158" t="str">
        <f t="shared" si="100"/>
        <v>555006501200</v>
      </c>
    </row>
    <row r="697" spans="1:22" x14ac:dyDescent="0.3">
      <c r="A697" t="s">
        <v>1215</v>
      </c>
      <c r="B697" t="s">
        <v>192</v>
      </c>
      <c r="C697" t="str">
        <f t="shared" si="96"/>
        <v>REGULATED</v>
      </c>
      <c r="D697" s="159" t="str">
        <f t="shared" si="93"/>
        <v>45500</v>
      </c>
      <c r="E697" t="str">
        <f t="shared" si="94"/>
        <v>X5500</v>
      </c>
      <c r="F697" s="23">
        <v>455006501200</v>
      </c>
      <c r="G697">
        <v>1086</v>
      </c>
      <c r="H697" t="str">
        <f t="shared" si="95"/>
        <v>455006501200.1086</v>
      </c>
      <c r="I697">
        <v>198509</v>
      </c>
      <c r="J697" t="s">
        <v>6434</v>
      </c>
      <c r="K697" t="s">
        <v>63</v>
      </c>
      <c r="L697">
        <v>20310</v>
      </c>
      <c r="M697" s="8">
        <f>VLOOKUP(H697,'export - manipulated'!L697:V4629,11,FALSE)</f>
        <v>208060.08</v>
      </c>
      <c r="V697" s="158" t="str">
        <f t="shared" si="100"/>
        <v>555006501200</v>
      </c>
    </row>
    <row r="698" spans="1:22" x14ac:dyDescent="0.3">
      <c r="A698" t="s">
        <v>1215</v>
      </c>
      <c r="B698" t="s">
        <v>192</v>
      </c>
      <c r="C698" t="str">
        <f t="shared" si="96"/>
        <v>REGULATED</v>
      </c>
      <c r="D698" s="159" t="str">
        <f t="shared" si="93"/>
        <v>45500</v>
      </c>
      <c r="E698" t="str">
        <f t="shared" si="94"/>
        <v>X5500</v>
      </c>
      <c r="F698" s="23">
        <v>455006501200</v>
      </c>
      <c r="G698">
        <v>1089</v>
      </c>
      <c r="H698" t="str">
        <f t="shared" si="95"/>
        <v>455006501200.1089</v>
      </c>
      <c r="I698">
        <v>198809</v>
      </c>
      <c r="J698" t="s">
        <v>6434</v>
      </c>
      <c r="K698" t="s">
        <v>63</v>
      </c>
      <c r="L698">
        <v>20310</v>
      </c>
      <c r="M698" s="8">
        <f>VLOOKUP(H698,'export - manipulated'!L698:V4630,11,FALSE)</f>
        <v>186016.52</v>
      </c>
      <c r="V698" s="158" t="str">
        <f t="shared" si="100"/>
        <v>555006501200</v>
      </c>
    </row>
    <row r="699" spans="1:22" x14ac:dyDescent="0.3">
      <c r="A699" t="s">
        <v>1215</v>
      </c>
      <c r="B699" t="s">
        <v>192</v>
      </c>
      <c r="C699" t="str">
        <f t="shared" si="96"/>
        <v>REGULATED</v>
      </c>
      <c r="D699" s="159" t="str">
        <f t="shared" si="93"/>
        <v>45500</v>
      </c>
      <c r="E699" t="str">
        <f t="shared" si="94"/>
        <v>X5500</v>
      </c>
      <c r="F699" s="23">
        <v>455006501200</v>
      </c>
      <c r="G699">
        <v>2017</v>
      </c>
      <c r="H699" t="str">
        <f t="shared" si="95"/>
        <v>455006501200.2017</v>
      </c>
      <c r="I699">
        <v>201708</v>
      </c>
      <c r="J699" t="s">
        <v>6434</v>
      </c>
      <c r="K699" t="s">
        <v>63</v>
      </c>
      <c r="L699">
        <v>20310</v>
      </c>
      <c r="M699" s="8">
        <f>VLOOKUP(H699,'export - manipulated'!L699:V4631,11,FALSE)</f>
        <v>0</v>
      </c>
      <c r="V699" s="158" t="str">
        <f t="shared" si="100"/>
        <v>555006501200</v>
      </c>
    </row>
    <row r="700" spans="1:22" x14ac:dyDescent="0.3">
      <c r="A700" t="s">
        <v>1215</v>
      </c>
      <c r="B700" t="s">
        <v>192</v>
      </c>
      <c r="C700" t="str">
        <f t="shared" si="96"/>
        <v>UNREGULATED</v>
      </c>
      <c r="D700" s="159" t="str">
        <f t="shared" si="93"/>
        <v>55500</v>
      </c>
      <c r="E700" t="str">
        <f t="shared" si="94"/>
        <v>X5500</v>
      </c>
      <c r="F700" s="23">
        <v>555006501200</v>
      </c>
      <c r="G700">
        <v>1084</v>
      </c>
      <c r="H700" t="str">
        <f t="shared" si="95"/>
        <v>555006501200.1084</v>
      </c>
      <c r="I700">
        <v>198309</v>
      </c>
      <c r="J700" t="s">
        <v>6434</v>
      </c>
      <c r="K700" t="s">
        <v>63</v>
      </c>
      <c r="L700" t="s">
        <v>124</v>
      </c>
      <c r="N700">
        <f>VLOOKUP(H700,'export - manipulated'!L699:V4631,11,FALSE)</f>
        <v>14746</v>
      </c>
    </row>
    <row r="701" spans="1:22" x14ac:dyDescent="0.3">
      <c r="A701" t="s">
        <v>1215</v>
      </c>
      <c r="B701" t="s">
        <v>192</v>
      </c>
      <c r="C701" t="str">
        <f t="shared" si="96"/>
        <v>UNREGULATED</v>
      </c>
      <c r="D701" s="159" t="str">
        <f t="shared" si="93"/>
        <v>55500</v>
      </c>
      <c r="E701" t="str">
        <f t="shared" si="94"/>
        <v>X5500</v>
      </c>
      <c r="F701" s="23">
        <v>555006501200</v>
      </c>
      <c r="G701">
        <v>1085</v>
      </c>
      <c r="H701" t="str">
        <f t="shared" si="95"/>
        <v>555006501200.1085</v>
      </c>
      <c r="I701">
        <v>198409</v>
      </c>
      <c r="J701" t="s">
        <v>6434</v>
      </c>
      <c r="K701" t="s">
        <v>63</v>
      </c>
      <c r="L701" t="s">
        <v>124</v>
      </c>
      <c r="N701">
        <f>VLOOKUP(H701,'export - manipulated'!L700:V4632,11,FALSE)</f>
        <v>29063</v>
      </c>
    </row>
    <row r="702" spans="1:22" x14ac:dyDescent="0.3">
      <c r="A702" t="s">
        <v>1215</v>
      </c>
      <c r="B702" t="s">
        <v>192</v>
      </c>
      <c r="C702" t="str">
        <f t="shared" si="96"/>
        <v>UNREGULATED</v>
      </c>
      <c r="D702" s="159" t="str">
        <f t="shared" si="93"/>
        <v>55500</v>
      </c>
      <c r="E702" t="str">
        <f t="shared" si="94"/>
        <v>X5500</v>
      </c>
      <c r="F702" s="23">
        <v>555006501200</v>
      </c>
      <c r="G702">
        <v>1086</v>
      </c>
      <c r="H702" t="str">
        <f t="shared" si="95"/>
        <v>555006501200.1086</v>
      </c>
      <c r="I702">
        <v>198509</v>
      </c>
      <c r="J702" t="s">
        <v>6434</v>
      </c>
      <c r="K702" t="s">
        <v>63</v>
      </c>
      <c r="L702" t="s">
        <v>124</v>
      </c>
      <c r="N702">
        <f>VLOOKUP(H702,'export - manipulated'!L701:V4633,11,FALSE)</f>
        <v>2428498.5299999998</v>
      </c>
    </row>
    <row r="703" spans="1:22" x14ac:dyDescent="0.3">
      <c r="A703" t="s">
        <v>1215</v>
      </c>
      <c r="B703" t="s">
        <v>192</v>
      </c>
      <c r="C703" t="str">
        <f t="shared" si="96"/>
        <v>UNREGULATED</v>
      </c>
      <c r="D703" s="159" t="str">
        <f t="shared" si="93"/>
        <v>55500</v>
      </c>
      <c r="E703" t="str">
        <f t="shared" si="94"/>
        <v>X5500</v>
      </c>
      <c r="F703" s="23">
        <v>555006501200</v>
      </c>
      <c r="G703">
        <v>1089</v>
      </c>
      <c r="H703" t="str">
        <f t="shared" si="95"/>
        <v>555006501200.1089</v>
      </c>
      <c r="I703">
        <v>198809</v>
      </c>
      <c r="J703" t="s">
        <v>6434</v>
      </c>
      <c r="K703" t="s">
        <v>63</v>
      </c>
      <c r="L703" t="s">
        <v>124</v>
      </c>
      <c r="N703">
        <f>VLOOKUP(H703,'export - manipulated'!L702:V4634,11,FALSE)</f>
        <v>112382</v>
      </c>
    </row>
    <row r="704" spans="1:22" x14ac:dyDescent="0.3">
      <c r="A704" t="s">
        <v>1215</v>
      </c>
      <c r="B704" t="s">
        <v>192</v>
      </c>
      <c r="C704" t="str">
        <f t="shared" si="96"/>
        <v>UNREGULATED</v>
      </c>
      <c r="D704" s="159" t="str">
        <f t="shared" si="93"/>
        <v>55500</v>
      </c>
      <c r="E704" t="str">
        <f t="shared" si="94"/>
        <v>X5500</v>
      </c>
      <c r="F704" s="23">
        <v>555006501200</v>
      </c>
      <c r="G704">
        <v>2017</v>
      </c>
      <c r="H704" t="str">
        <f t="shared" si="95"/>
        <v>555006501200.2017</v>
      </c>
      <c r="I704">
        <v>201712</v>
      </c>
      <c r="J704" t="s">
        <v>6434</v>
      </c>
      <c r="K704" t="s">
        <v>63</v>
      </c>
      <c r="L704" t="s">
        <v>124</v>
      </c>
      <c r="N704">
        <f>VLOOKUP(H704,'export - manipulated'!L703:V4635,11,FALSE)</f>
        <v>0</v>
      </c>
    </row>
    <row r="705" spans="1:22" x14ac:dyDescent="0.3">
      <c r="A705" t="s">
        <v>1226</v>
      </c>
      <c r="B705" t="s">
        <v>192</v>
      </c>
      <c r="C705" t="str">
        <f t="shared" si="96"/>
        <v>UNREGULATED</v>
      </c>
      <c r="D705" s="159" t="str">
        <f t="shared" si="93"/>
        <v>55500</v>
      </c>
      <c r="E705" t="str">
        <f t="shared" si="94"/>
        <v>X5500</v>
      </c>
      <c r="F705" s="23">
        <v>555006501600</v>
      </c>
      <c r="G705">
        <v>2008</v>
      </c>
      <c r="H705" t="str">
        <f t="shared" si="95"/>
        <v>555006501600.2008</v>
      </c>
      <c r="I705">
        <v>200810</v>
      </c>
      <c r="J705" t="s">
        <v>6434</v>
      </c>
      <c r="K705" t="s">
        <v>63</v>
      </c>
      <c r="L705" t="s">
        <v>124</v>
      </c>
      <c r="N705">
        <f>VLOOKUP(H705,'export - manipulated'!L704:V4636,11,FALSE)</f>
        <v>55319.41</v>
      </c>
    </row>
    <row r="706" spans="1:22" x14ac:dyDescent="0.3">
      <c r="A706" t="s">
        <v>1228</v>
      </c>
      <c r="B706" t="s">
        <v>192</v>
      </c>
      <c r="C706" t="str">
        <f t="shared" si="96"/>
        <v>REGULATED</v>
      </c>
      <c r="D706" s="159" t="str">
        <f t="shared" si="93"/>
        <v>45500</v>
      </c>
      <c r="E706" t="str">
        <f t="shared" si="94"/>
        <v>X5500</v>
      </c>
      <c r="F706" s="23">
        <v>455006501600</v>
      </c>
      <c r="G706">
        <v>1085</v>
      </c>
      <c r="H706" t="str">
        <f t="shared" si="95"/>
        <v>455006501600.1085</v>
      </c>
      <c r="I706">
        <v>198409</v>
      </c>
      <c r="J706" t="s">
        <v>6434</v>
      </c>
      <c r="K706" t="s">
        <v>63</v>
      </c>
      <c r="L706">
        <v>20310</v>
      </c>
      <c r="M706" s="8">
        <f>VLOOKUP(H706,'export - manipulated'!L706:V4638,11,FALSE)</f>
        <v>59948.47</v>
      </c>
      <c r="V706" s="158" t="str">
        <f t="shared" ref="V706:V707" si="101">CONCATENATE("5",RIGHT(F706,11))</f>
        <v>555006501600</v>
      </c>
    </row>
    <row r="707" spans="1:22" x14ac:dyDescent="0.3">
      <c r="A707" t="s">
        <v>1228</v>
      </c>
      <c r="B707" t="s">
        <v>192</v>
      </c>
      <c r="C707" t="str">
        <f t="shared" si="96"/>
        <v>REGULATED</v>
      </c>
      <c r="D707" s="159" t="str">
        <f t="shared" ref="D707:D770" si="102">LEFT(F707,5)</f>
        <v>45500</v>
      </c>
      <c r="E707" t="str">
        <f t="shared" ref="E707:E770" si="103">CONCATENATE("X",(RIGHT(D707,4)))</f>
        <v>X5500</v>
      </c>
      <c r="F707" s="23">
        <v>455006501600</v>
      </c>
      <c r="G707">
        <v>1089</v>
      </c>
      <c r="H707" t="str">
        <f t="shared" ref="H707:H770" si="104">CONCATENATE(F707,".",G707)</f>
        <v>455006501600.1089</v>
      </c>
      <c r="I707">
        <v>198809</v>
      </c>
      <c r="J707" t="s">
        <v>6434</v>
      </c>
      <c r="K707" t="s">
        <v>63</v>
      </c>
      <c r="L707">
        <v>20310</v>
      </c>
      <c r="M707" s="8">
        <f>VLOOKUP(H707,'export - manipulated'!L707:V4639,11,FALSE)</f>
        <v>304015.90999999997</v>
      </c>
      <c r="V707" s="158" t="str">
        <f t="shared" si="101"/>
        <v>555006501600</v>
      </c>
    </row>
    <row r="708" spans="1:22" x14ac:dyDescent="0.3">
      <c r="A708" t="s">
        <v>1228</v>
      </c>
      <c r="B708" t="s">
        <v>192</v>
      </c>
      <c r="C708" t="str">
        <f t="shared" si="96"/>
        <v>UNREGULATED</v>
      </c>
      <c r="D708" s="159" t="str">
        <f t="shared" si="102"/>
        <v>55500</v>
      </c>
      <c r="E708" t="str">
        <f t="shared" si="103"/>
        <v>X5500</v>
      </c>
      <c r="F708" s="23">
        <v>555006501600</v>
      </c>
      <c r="G708">
        <v>1085</v>
      </c>
      <c r="H708" t="str">
        <f t="shared" si="104"/>
        <v>555006501600.1085</v>
      </c>
      <c r="I708">
        <v>198409</v>
      </c>
      <c r="J708" t="s">
        <v>6434</v>
      </c>
      <c r="K708" t="s">
        <v>63</v>
      </c>
      <c r="L708" t="s">
        <v>124</v>
      </c>
      <c r="N708">
        <f>VLOOKUP(H708,'export - manipulated'!L707:V4639,11,FALSE)</f>
        <v>36218</v>
      </c>
    </row>
    <row r="709" spans="1:22" x14ac:dyDescent="0.3">
      <c r="A709" t="s">
        <v>1228</v>
      </c>
      <c r="B709" t="s">
        <v>192</v>
      </c>
      <c r="C709" t="str">
        <f t="shared" si="96"/>
        <v>UNREGULATED</v>
      </c>
      <c r="D709" s="159" t="str">
        <f t="shared" si="102"/>
        <v>55500</v>
      </c>
      <c r="E709" t="str">
        <f t="shared" si="103"/>
        <v>X5500</v>
      </c>
      <c r="F709" s="23">
        <v>555006501600</v>
      </c>
      <c r="G709">
        <v>1089</v>
      </c>
      <c r="H709" t="str">
        <f t="shared" si="104"/>
        <v>555006501600.1089</v>
      </c>
      <c r="I709">
        <v>198809</v>
      </c>
      <c r="J709" t="s">
        <v>6434</v>
      </c>
      <c r="K709" t="s">
        <v>63</v>
      </c>
      <c r="L709" t="s">
        <v>124</v>
      </c>
      <c r="N709">
        <f>VLOOKUP(H709,'export - manipulated'!L708:V4640,11,FALSE)</f>
        <v>183671.75</v>
      </c>
    </row>
    <row r="710" spans="1:22" x14ac:dyDescent="0.3">
      <c r="A710" t="s">
        <v>1233</v>
      </c>
      <c r="B710" t="s">
        <v>192</v>
      </c>
      <c r="C710" t="str">
        <f t="shared" ref="C710:C773" si="105">IF(OR(D710="45000",D710="45100",D710="45200",D710="45290",D710="45300",D710="45500",D710="45600",D710="45700",D710="45790",D710="45800"),"REGULATED","UNREGULATED")</f>
        <v>REGULATED</v>
      </c>
      <c r="D710" s="159" t="str">
        <f t="shared" si="102"/>
        <v>45500</v>
      </c>
      <c r="E710" t="str">
        <f t="shared" si="103"/>
        <v>X5500</v>
      </c>
      <c r="F710" s="23">
        <v>455006502400</v>
      </c>
      <c r="G710">
        <v>1069</v>
      </c>
      <c r="H710" t="str">
        <f t="shared" si="104"/>
        <v>455006502400.1069</v>
      </c>
      <c r="I710">
        <v>196809</v>
      </c>
      <c r="J710" t="s">
        <v>6434</v>
      </c>
      <c r="K710" t="s">
        <v>63</v>
      </c>
      <c r="L710">
        <v>20310</v>
      </c>
      <c r="M710" s="8">
        <f>VLOOKUP(H710,'export - manipulated'!L710:V4642,11,FALSE)</f>
        <v>171757.46</v>
      </c>
      <c r="V710" s="158" t="str">
        <f t="shared" ref="V710:V713" si="106">CONCATENATE("5",RIGHT(F710,11))</f>
        <v>555006502400</v>
      </c>
    </row>
    <row r="711" spans="1:22" x14ac:dyDescent="0.3">
      <c r="A711" t="s">
        <v>1233</v>
      </c>
      <c r="C711" t="str">
        <f t="shared" si="105"/>
        <v>REGULATED</v>
      </c>
      <c r="D711" s="159" t="str">
        <f t="shared" si="102"/>
        <v>45500</v>
      </c>
      <c r="E711" t="str">
        <f t="shared" si="103"/>
        <v>X5500</v>
      </c>
      <c r="F711" s="23">
        <v>455006502400</v>
      </c>
      <c r="G711">
        <v>1089</v>
      </c>
      <c r="H711" t="str">
        <f t="shared" si="104"/>
        <v>455006502400.1089</v>
      </c>
      <c r="I711">
        <v>198809</v>
      </c>
      <c r="J711" t="s">
        <v>6434</v>
      </c>
      <c r="K711" t="s">
        <v>63</v>
      </c>
      <c r="L711">
        <v>20310</v>
      </c>
      <c r="M711" s="8">
        <f>VLOOKUP(H711,'export - manipulated'!L711:V4643,11,FALSE)</f>
        <v>207748.69</v>
      </c>
      <c r="V711" s="158" t="str">
        <f t="shared" si="106"/>
        <v>555006502400</v>
      </c>
    </row>
    <row r="712" spans="1:22" x14ac:dyDescent="0.3">
      <c r="A712" t="s">
        <v>1233</v>
      </c>
      <c r="B712" t="s">
        <v>192</v>
      </c>
      <c r="C712" t="str">
        <f t="shared" si="105"/>
        <v>REGULATED</v>
      </c>
      <c r="D712" s="159" t="str">
        <f t="shared" si="102"/>
        <v>45500</v>
      </c>
      <c r="E712" t="str">
        <f t="shared" si="103"/>
        <v>X5500</v>
      </c>
      <c r="F712" s="23">
        <v>455006502400</v>
      </c>
      <c r="G712">
        <v>2016</v>
      </c>
      <c r="H712" t="str">
        <f t="shared" si="104"/>
        <v>455006502400.2016</v>
      </c>
      <c r="I712">
        <v>201612</v>
      </c>
      <c r="J712" t="s">
        <v>6434</v>
      </c>
      <c r="K712" t="s">
        <v>63</v>
      </c>
      <c r="L712">
        <v>20310</v>
      </c>
      <c r="M712" s="8">
        <f>VLOOKUP(H712,'export - manipulated'!L712:V4644,11,FALSE)</f>
        <v>422680.87</v>
      </c>
      <c r="V712" s="158" t="str">
        <f t="shared" si="106"/>
        <v>555006502400</v>
      </c>
    </row>
    <row r="713" spans="1:22" x14ac:dyDescent="0.3">
      <c r="A713" t="s">
        <v>1233</v>
      </c>
      <c r="C713" t="str">
        <f t="shared" si="105"/>
        <v>REGULATED</v>
      </c>
      <c r="D713" s="159" t="str">
        <f t="shared" si="102"/>
        <v>45500</v>
      </c>
      <c r="E713" t="str">
        <f t="shared" si="103"/>
        <v>X5500</v>
      </c>
      <c r="F713" s="23">
        <v>455006502400</v>
      </c>
      <c r="G713">
        <v>2018</v>
      </c>
      <c r="H713" t="str">
        <f t="shared" si="104"/>
        <v>455006502400.2018</v>
      </c>
      <c r="I713">
        <v>198809</v>
      </c>
      <c r="J713" t="s">
        <v>6434</v>
      </c>
      <c r="K713" t="s">
        <v>63</v>
      </c>
      <c r="L713">
        <v>20310</v>
      </c>
      <c r="M713" s="8">
        <f>VLOOKUP(H713,'export - manipulated'!L713:V4645,11,FALSE)</f>
        <v>5175.37</v>
      </c>
      <c r="V713" s="158" t="str">
        <f t="shared" si="106"/>
        <v>555006502400</v>
      </c>
    </row>
    <row r="714" spans="1:22" x14ac:dyDescent="0.3">
      <c r="A714" t="s">
        <v>1233</v>
      </c>
      <c r="B714" t="s">
        <v>192</v>
      </c>
      <c r="C714" t="str">
        <f t="shared" si="105"/>
        <v>UNREGULATED</v>
      </c>
      <c r="D714" s="159" t="str">
        <f t="shared" si="102"/>
        <v>55500</v>
      </c>
      <c r="E714" t="str">
        <f t="shared" si="103"/>
        <v>X5500</v>
      </c>
      <c r="F714" s="23">
        <v>555006502400</v>
      </c>
      <c r="G714">
        <v>1069</v>
      </c>
      <c r="H714" t="str">
        <f t="shared" si="104"/>
        <v>555006502400.1069</v>
      </c>
      <c r="I714">
        <v>196809</v>
      </c>
      <c r="J714" t="s">
        <v>6434</v>
      </c>
      <c r="K714" t="s">
        <v>63</v>
      </c>
      <c r="L714" t="s">
        <v>124</v>
      </c>
      <c r="N714">
        <f>VLOOKUP(H714,'export - manipulated'!L713:V4645,11,FALSE)</f>
        <v>103767.67999999999</v>
      </c>
    </row>
    <row r="715" spans="1:22" x14ac:dyDescent="0.3">
      <c r="A715" t="s">
        <v>1233</v>
      </c>
      <c r="B715" t="s">
        <v>192</v>
      </c>
      <c r="C715" t="str">
        <f t="shared" si="105"/>
        <v>UNREGULATED</v>
      </c>
      <c r="D715" s="159" t="str">
        <f t="shared" si="102"/>
        <v>55500</v>
      </c>
      <c r="E715" t="str">
        <f t="shared" si="103"/>
        <v>X5500</v>
      </c>
      <c r="F715" s="23">
        <v>555006502400</v>
      </c>
      <c r="G715">
        <v>1089</v>
      </c>
      <c r="H715" t="str">
        <f t="shared" si="104"/>
        <v>555006502400.1089</v>
      </c>
      <c r="I715">
        <v>198809</v>
      </c>
      <c r="J715" t="s">
        <v>6434</v>
      </c>
      <c r="K715" t="s">
        <v>63</v>
      </c>
      <c r="L715" t="s">
        <v>124</v>
      </c>
      <c r="N715">
        <f>VLOOKUP(H715,'export - manipulated'!L714:V4646,11,FALSE)</f>
        <v>125512</v>
      </c>
    </row>
    <row r="716" spans="1:22" x14ac:dyDescent="0.3">
      <c r="A716" t="s">
        <v>1233</v>
      </c>
      <c r="B716" t="s">
        <v>192</v>
      </c>
      <c r="C716" t="str">
        <f t="shared" si="105"/>
        <v>UNREGULATED</v>
      </c>
      <c r="D716" s="159" t="str">
        <f t="shared" si="102"/>
        <v>55500</v>
      </c>
      <c r="E716" t="str">
        <f t="shared" si="103"/>
        <v>X5500</v>
      </c>
      <c r="F716" s="23">
        <v>555006502400</v>
      </c>
      <c r="G716">
        <v>2016</v>
      </c>
      <c r="H716" t="str">
        <f t="shared" si="104"/>
        <v>555006502400.2016</v>
      </c>
      <c r="I716">
        <v>201612</v>
      </c>
      <c r="J716" t="s">
        <v>6434</v>
      </c>
      <c r="K716" t="s">
        <v>63</v>
      </c>
      <c r="L716" t="s">
        <v>124</v>
      </c>
      <c r="N716">
        <f>VLOOKUP(H716,'export - manipulated'!L715:V4647,11,FALSE)</f>
        <v>1848232.56</v>
      </c>
    </row>
    <row r="717" spans="1:22" x14ac:dyDescent="0.3">
      <c r="A717" t="s">
        <v>1233</v>
      </c>
      <c r="C717" t="str">
        <f t="shared" si="105"/>
        <v>UNREGULATED</v>
      </c>
      <c r="D717" s="159" t="str">
        <f t="shared" si="102"/>
        <v>55500</v>
      </c>
      <c r="E717" t="str">
        <f t="shared" si="103"/>
        <v>X5500</v>
      </c>
      <c r="F717" s="23">
        <v>555006502400</v>
      </c>
      <c r="G717">
        <v>2018</v>
      </c>
      <c r="H717" t="str">
        <f t="shared" si="104"/>
        <v>555006502400.2018</v>
      </c>
      <c r="I717">
        <v>201809</v>
      </c>
      <c r="J717" t="s">
        <v>6434</v>
      </c>
      <c r="K717" t="s">
        <v>63</v>
      </c>
      <c r="L717" t="s">
        <v>124</v>
      </c>
      <c r="N717">
        <f>VLOOKUP(H717,'export - manipulated'!L716:V4648,11,FALSE)</f>
        <v>32878.83</v>
      </c>
    </row>
    <row r="718" spans="1:22" x14ac:dyDescent="0.3">
      <c r="A718" t="s">
        <v>1242</v>
      </c>
      <c r="B718" t="s">
        <v>192</v>
      </c>
      <c r="C718" t="str">
        <f t="shared" si="105"/>
        <v>REGULATED</v>
      </c>
      <c r="D718" s="159" t="str">
        <f t="shared" si="102"/>
        <v>45500</v>
      </c>
      <c r="E718" t="str">
        <f t="shared" si="103"/>
        <v>X5500</v>
      </c>
      <c r="F718" s="23">
        <v>455006503000</v>
      </c>
      <c r="G718">
        <v>1089</v>
      </c>
      <c r="H718" t="str">
        <f t="shared" si="104"/>
        <v>455006503000.1089</v>
      </c>
      <c r="I718">
        <v>198809</v>
      </c>
      <c r="J718" t="s">
        <v>6434</v>
      </c>
      <c r="K718" t="s">
        <v>63</v>
      </c>
      <c r="L718">
        <v>20310</v>
      </c>
      <c r="M718" s="8">
        <f>VLOOKUP(H718,'export - manipulated'!L718:V4650,11,FALSE)</f>
        <v>600700.94999999995</v>
      </c>
      <c r="V718" s="158" t="str">
        <f>CONCATENATE("5",RIGHT(F718,11))</f>
        <v>555006503000</v>
      </c>
    </row>
    <row r="719" spans="1:22" x14ac:dyDescent="0.3">
      <c r="A719" t="s">
        <v>1242</v>
      </c>
      <c r="B719" t="s">
        <v>192</v>
      </c>
      <c r="C719" t="str">
        <f t="shared" si="105"/>
        <v>UNREGULATED</v>
      </c>
      <c r="D719" s="159" t="str">
        <f t="shared" si="102"/>
        <v>55500</v>
      </c>
      <c r="E719" t="str">
        <f t="shared" si="103"/>
        <v>X5500</v>
      </c>
      <c r="F719" s="23">
        <v>555006503000</v>
      </c>
      <c r="G719">
        <v>1089</v>
      </c>
      <c r="H719" t="str">
        <f t="shared" si="104"/>
        <v>555006503000.1089</v>
      </c>
      <c r="I719">
        <v>198809</v>
      </c>
      <c r="J719" t="s">
        <v>6434</v>
      </c>
      <c r="K719" t="s">
        <v>63</v>
      </c>
      <c r="L719" t="s">
        <v>124</v>
      </c>
      <c r="N719">
        <f>VLOOKUP(H719,'export - manipulated'!L718:V4650,11,FALSE)</f>
        <v>362914</v>
      </c>
    </row>
    <row r="720" spans="1:22" x14ac:dyDescent="0.3">
      <c r="A720" t="s">
        <v>1245</v>
      </c>
      <c r="B720" t="s">
        <v>192</v>
      </c>
      <c r="C720" t="str">
        <f t="shared" si="105"/>
        <v>REGULATED</v>
      </c>
      <c r="D720" s="159" t="str">
        <f t="shared" si="102"/>
        <v>45500</v>
      </c>
      <c r="E720" t="str">
        <f t="shared" si="103"/>
        <v>X5500</v>
      </c>
      <c r="F720" s="23">
        <v>455006503600</v>
      </c>
      <c r="G720">
        <v>2008</v>
      </c>
      <c r="H720" t="str">
        <f t="shared" si="104"/>
        <v>455006503600.2008</v>
      </c>
      <c r="I720">
        <v>200810</v>
      </c>
      <c r="J720" t="s">
        <v>6434</v>
      </c>
      <c r="K720" t="s">
        <v>63</v>
      </c>
      <c r="L720">
        <v>20310</v>
      </c>
      <c r="M720" s="8">
        <f>VLOOKUP(H720,'export - manipulated'!L720:V4652,11,FALSE)</f>
        <v>293222.23</v>
      </c>
      <c r="V720" s="158" t="str">
        <f>CONCATENATE("5",RIGHT(F720,11))</f>
        <v>555006503600</v>
      </c>
    </row>
    <row r="721" spans="1:22" x14ac:dyDescent="0.3">
      <c r="A721" t="s">
        <v>1245</v>
      </c>
      <c r="B721" t="s">
        <v>192</v>
      </c>
      <c r="C721" t="str">
        <f t="shared" si="105"/>
        <v>UNREGULATED</v>
      </c>
      <c r="D721" s="159" t="str">
        <f t="shared" si="102"/>
        <v>55500</v>
      </c>
      <c r="E721" t="str">
        <f t="shared" si="103"/>
        <v>X5500</v>
      </c>
      <c r="F721" s="23">
        <v>555006503600</v>
      </c>
      <c r="G721">
        <v>2008</v>
      </c>
      <c r="H721" t="str">
        <f t="shared" si="104"/>
        <v>555006503600.2008</v>
      </c>
      <c r="I721">
        <v>200810</v>
      </c>
      <c r="J721" t="s">
        <v>6434</v>
      </c>
      <c r="K721" t="s">
        <v>63</v>
      </c>
      <c r="L721" t="s">
        <v>124</v>
      </c>
      <c r="N721">
        <f>VLOOKUP(H721,'export - manipulated'!L720:V4652,11,FALSE)</f>
        <v>9434348.5600000005</v>
      </c>
    </row>
    <row r="722" spans="1:22" x14ac:dyDescent="0.3">
      <c r="A722" t="s">
        <v>1248</v>
      </c>
      <c r="B722" t="s">
        <v>192</v>
      </c>
      <c r="C722" t="str">
        <f t="shared" si="105"/>
        <v>REGULATED</v>
      </c>
      <c r="D722" s="159" t="str">
        <f t="shared" si="102"/>
        <v>45500</v>
      </c>
      <c r="E722" t="str">
        <f t="shared" si="103"/>
        <v>X5500</v>
      </c>
      <c r="F722" s="23">
        <v>455006500400</v>
      </c>
      <c r="G722">
        <v>1089</v>
      </c>
      <c r="H722" t="str">
        <f t="shared" si="104"/>
        <v>455006500400.1089</v>
      </c>
      <c r="I722">
        <v>198809</v>
      </c>
      <c r="J722" t="s">
        <v>6434</v>
      </c>
      <c r="K722" t="s">
        <v>63</v>
      </c>
      <c r="L722">
        <v>20310</v>
      </c>
      <c r="M722" s="8">
        <f>VLOOKUP(H722,'export - manipulated'!L722:V4654,11,FALSE)</f>
        <v>1475.6</v>
      </c>
      <c r="V722" s="158" t="str">
        <f>CONCATENATE("5",RIGHT(F722,11))</f>
        <v>555006500400</v>
      </c>
    </row>
    <row r="723" spans="1:22" x14ac:dyDescent="0.3">
      <c r="A723" t="s">
        <v>1248</v>
      </c>
      <c r="B723" t="s">
        <v>192</v>
      </c>
      <c r="C723" t="str">
        <f t="shared" si="105"/>
        <v>UNREGULATED</v>
      </c>
      <c r="D723" s="159" t="str">
        <f t="shared" si="102"/>
        <v>55500</v>
      </c>
      <c r="E723" t="str">
        <f t="shared" si="103"/>
        <v>X5500</v>
      </c>
      <c r="F723" s="23">
        <v>555006500400</v>
      </c>
      <c r="G723">
        <v>1089</v>
      </c>
      <c r="H723" t="str">
        <f t="shared" si="104"/>
        <v>555006500400.1089</v>
      </c>
      <c r="I723">
        <v>198809</v>
      </c>
      <c r="J723" t="s">
        <v>6434</v>
      </c>
      <c r="K723" t="s">
        <v>63</v>
      </c>
      <c r="L723" t="s">
        <v>124</v>
      </c>
      <c r="N723">
        <f>VLOOKUP(H723,'export - manipulated'!L722:V4654,11,FALSE)</f>
        <v>891.46</v>
      </c>
    </row>
    <row r="724" spans="1:22" x14ac:dyDescent="0.3">
      <c r="A724" t="s">
        <v>1251</v>
      </c>
      <c r="B724" t="s">
        <v>192</v>
      </c>
      <c r="C724" t="str">
        <f t="shared" si="105"/>
        <v>UNREGULATED</v>
      </c>
      <c r="D724" s="159" t="str">
        <f t="shared" si="102"/>
        <v>55500</v>
      </c>
      <c r="E724" t="str">
        <f t="shared" si="103"/>
        <v>X5500</v>
      </c>
      <c r="F724" s="23">
        <v>555006504200</v>
      </c>
      <c r="G724">
        <v>2008</v>
      </c>
      <c r="H724" t="str">
        <f t="shared" si="104"/>
        <v>555006504200.2008</v>
      </c>
      <c r="I724">
        <v>200810</v>
      </c>
      <c r="J724" t="s">
        <v>6434</v>
      </c>
      <c r="K724" t="s">
        <v>63</v>
      </c>
      <c r="L724" t="s">
        <v>124</v>
      </c>
      <c r="N724">
        <f>VLOOKUP(H724,'export - manipulated'!L723:V4655,11,FALSE)</f>
        <v>2016882.44</v>
      </c>
    </row>
    <row r="725" spans="1:22" x14ac:dyDescent="0.3">
      <c r="A725" t="s">
        <v>1253</v>
      </c>
      <c r="B725" t="s">
        <v>192</v>
      </c>
      <c r="C725" t="str">
        <f t="shared" si="105"/>
        <v>REGULATED</v>
      </c>
      <c r="D725" s="159" t="str">
        <f t="shared" si="102"/>
        <v>45500</v>
      </c>
      <c r="E725" t="str">
        <f t="shared" si="103"/>
        <v>X5500</v>
      </c>
      <c r="F725" s="23">
        <v>455006500600</v>
      </c>
      <c r="G725">
        <v>1089</v>
      </c>
      <c r="H725" t="str">
        <f t="shared" si="104"/>
        <v>455006500600.1089</v>
      </c>
      <c r="I725">
        <v>198809</v>
      </c>
      <c r="J725" t="s">
        <v>6434</v>
      </c>
      <c r="K725" t="s">
        <v>63</v>
      </c>
      <c r="L725">
        <v>20310</v>
      </c>
      <c r="M725" s="8">
        <f>VLOOKUP(H725,'export - manipulated'!L725:V4657,11,FALSE)</f>
        <v>76160.14</v>
      </c>
      <c r="V725" s="158" t="str">
        <f>CONCATENATE("5",RIGHT(F725,11))</f>
        <v>555006500600</v>
      </c>
    </row>
    <row r="726" spans="1:22" x14ac:dyDescent="0.3">
      <c r="A726" t="s">
        <v>1253</v>
      </c>
      <c r="B726" t="s">
        <v>192</v>
      </c>
      <c r="C726" t="str">
        <f t="shared" si="105"/>
        <v>UNREGULATED</v>
      </c>
      <c r="D726" s="159" t="str">
        <f t="shared" si="102"/>
        <v>55500</v>
      </c>
      <c r="E726" t="str">
        <f t="shared" si="103"/>
        <v>X5500</v>
      </c>
      <c r="F726" s="23">
        <v>555006500600</v>
      </c>
      <c r="G726">
        <v>1089</v>
      </c>
      <c r="H726" t="str">
        <f t="shared" si="104"/>
        <v>555006500600.1089</v>
      </c>
      <c r="I726">
        <v>198809</v>
      </c>
      <c r="J726" t="s">
        <v>6434</v>
      </c>
      <c r="K726" t="s">
        <v>63</v>
      </c>
      <c r="L726" t="s">
        <v>124</v>
      </c>
      <c r="N726">
        <f>VLOOKUP(H726,'export - manipulated'!L725:V4657,11,FALSE)</f>
        <v>46012</v>
      </c>
    </row>
    <row r="727" spans="1:22" x14ac:dyDescent="0.3">
      <c r="A727" t="s">
        <v>1256</v>
      </c>
      <c r="B727" t="s">
        <v>192</v>
      </c>
      <c r="C727" t="str">
        <f t="shared" si="105"/>
        <v>REGULATED</v>
      </c>
      <c r="D727" s="159" t="str">
        <f t="shared" si="102"/>
        <v>45500</v>
      </c>
      <c r="E727" t="str">
        <f t="shared" si="103"/>
        <v>X5500</v>
      </c>
      <c r="F727" s="23">
        <v>455006500800</v>
      </c>
      <c r="G727">
        <v>1072</v>
      </c>
      <c r="H727" t="str">
        <f t="shared" si="104"/>
        <v>455006500800.1072</v>
      </c>
      <c r="I727">
        <v>197109</v>
      </c>
      <c r="J727" t="s">
        <v>6434</v>
      </c>
      <c r="K727" t="s">
        <v>63</v>
      </c>
      <c r="L727">
        <v>20310</v>
      </c>
      <c r="M727" s="8">
        <f>VLOOKUP(H727,'export - manipulated'!L727:V4659,11,FALSE)</f>
        <v>20674</v>
      </c>
      <c r="V727" s="158" t="str">
        <f t="shared" ref="V727:V728" si="107">CONCATENATE("5",RIGHT(F727,11))</f>
        <v>555006500800</v>
      </c>
    </row>
    <row r="728" spans="1:22" x14ac:dyDescent="0.3">
      <c r="A728" t="s">
        <v>1256</v>
      </c>
      <c r="B728" t="s">
        <v>192</v>
      </c>
      <c r="C728" t="str">
        <f t="shared" si="105"/>
        <v>REGULATED</v>
      </c>
      <c r="D728" s="159" t="str">
        <f t="shared" si="102"/>
        <v>45500</v>
      </c>
      <c r="E728" t="str">
        <f t="shared" si="103"/>
        <v>X5500</v>
      </c>
      <c r="F728" s="23">
        <v>455006500800</v>
      </c>
      <c r="G728">
        <v>1089</v>
      </c>
      <c r="H728" t="str">
        <f t="shared" si="104"/>
        <v>455006500800.1089</v>
      </c>
      <c r="I728">
        <v>198809</v>
      </c>
      <c r="J728" t="s">
        <v>6434</v>
      </c>
      <c r="K728" t="s">
        <v>63</v>
      </c>
      <c r="L728">
        <v>20310</v>
      </c>
      <c r="M728" s="8">
        <f>VLOOKUP(H728,'export - manipulated'!L728:V4660,11,FALSE)</f>
        <v>88363.53</v>
      </c>
      <c r="V728" s="158" t="str">
        <f t="shared" si="107"/>
        <v>555006500800</v>
      </c>
    </row>
    <row r="729" spans="1:22" x14ac:dyDescent="0.3">
      <c r="A729" t="s">
        <v>1256</v>
      </c>
      <c r="B729" t="s">
        <v>192</v>
      </c>
      <c r="C729" t="str">
        <f t="shared" si="105"/>
        <v>UNREGULATED</v>
      </c>
      <c r="D729" s="159" t="str">
        <f t="shared" si="102"/>
        <v>55500</v>
      </c>
      <c r="E729" t="str">
        <f t="shared" si="103"/>
        <v>X5500</v>
      </c>
      <c r="F729" s="23">
        <v>555006500800</v>
      </c>
      <c r="G729">
        <v>1072</v>
      </c>
      <c r="H729" t="str">
        <f t="shared" si="104"/>
        <v>555006500800.1072</v>
      </c>
      <c r="I729">
        <v>197109</v>
      </c>
      <c r="J729" t="s">
        <v>6434</v>
      </c>
      <c r="K729" t="s">
        <v>63</v>
      </c>
      <c r="L729" t="s">
        <v>124</v>
      </c>
      <c r="N729">
        <f>VLOOKUP(H729,'export - manipulated'!L728:V4660,11,FALSE)</f>
        <v>12491</v>
      </c>
    </row>
    <row r="730" spans="1:22" x14ac:dyDescent="0.3">
      <c r="A730" t="s">
        <v>1256</v>
      </c>
      <c r="B730" t="s">
        <v>192</v>
      </c>
      <c r="C730" t="str">
        <f t="shared" si="105"/>
        <v>UNREGULATED</v>
      </c>
      <c r="D730" s="159" t="str">
        <f t="shared" si="102"/>
        <v>55500</v>
      </c>
      <c r="E730" t="str">
        <f t="shared" si="103"/>
        <v>X5500</v>
      </c>
      <c r="F730" s="23">
        <v>555006500800</v>
      </c>
      <c r="G730">
        <v>1089</v>
      </c>
      <c r="H730" t="str">
        <f t="shared" si="104"/>
        <v>555006500800.1089</v>
      </c>
      <c r="I730">
        <v>198809</v>
      </c>
      <c r="J730" t="s">
        <v>6434</v>
      </c>
      <c r="K730" t="s">
        <v>63</v>
      </c>
      <c r="L730" t="s">
        <v>124</v>
      </c>
      <c r="N730">
        <f>VLOOKUP(H730,'export - manipulated'!L729:V4661,11,FALSE)</f>
        <v>53385</v>
      </c>
    </row>
    <row r="731" spans="1:22" x14ac:dyDescent="0.3">
      <c r="A731" t="s">
        <v>1261</v>
      </c>
      <c r="B731" t="s">
        <v>192</v>
      </c>
      <c r="C731" t="str">
        <f t="shared" si="105"/>
        <v>REGULATED</v>
      </c>
      <c r="D731" s="159" t="str">
        <f t="shared" si="102"/>
        <v>45600</v>
      </c>
      <c r="E731" t="str">
        <f t="shared" si="103"/>
        <v>X5600</v>
      </c>
      <c r="F731" s="23">
        <v>456006500010</v>
      </c>
      <c r="G731">
        <v>780</v>
      </c>
      <c r="H731" t="str">
        <f t="shared" si="104"/>
        <v>456006500010.780</v>
      </c>
      <c r="I731">
        <v>198809</v>
      </c>
      <c r="J731" t="s">
        <v>6434</v>
      </c>
      <c r="K731" t="s">
        <v>63</v>
      </c>
      <c r="L731">
        <v>20310</v>
      </c>
      <c r="M731" s="8">
        <f>VLOOKUP(H731,'export - manipulated'!L731:V4663,11,FALSE)</f>
        <v>120379.87</v>
      </c>
      <c r="V731" s="158" t="str">
        <f>CONCATENATE("5",RIGHT(F731,11))</f>
        <v>556006500010</v>
      </c>
    </row>
    <row r="732" spans="1:22" x14ac:dyDescent="0.3">
      <c r="A732" t="s">
        <v>1261</v>
      </c>
      <c r="B732" t="s">
        <v>192</v>
      </c>
      <c r="C732" t="str">
        <f t="shared" si="105"/>
        <v>UNREGULATED</v>
      </c>
      <c r="D732" s="159" t="str">
        <f t="shared" si="102"/>
        <v>55600</v>
      </c>
      <c r="E732" t="str">
        <f t="shared" si="103"/>
        <v>X5600</v>
      </c>
      <c r="F732" s="23">
        <v>556006500010</v>
      </c>
      <c r="G732">
        <v>780</v>
      </c>
      <c r="H732" t="str">
        <f t="shared" si="104"/>
        <v>556006500010.780</v>
      </c>
      <c r="I732">
        <v>198809</v>
      </c>
      <c r="J732" t="s">
        <v>6434</v>
      </c>
      <c r="K732" t="s">
        <v>63</v>
      </c>
      <c r="L732" t="s">
        <v>124</v>
      </c>
      <c r="N732">
        <f>VLOOKUP(H732,'export - manipulated'!L731:V4663,11,FALSE)</f>
        <v>72728</v>
      </c>
    </row>
    <row r="733" spans="1:22" x14ac:dyDescent="0.3">
      <c r="A733" t="s">
        <v>1264</v>
      </c>
      <c r="B733" t="s">
        <v>192</v>
      </c>
      <c r="C733" t="str">
        <f t="shared" si="105"/>
        <v>REGULATED</v>
      </c>
      <c r="D733" s="159" t="str">
        <f t="shared" si="102"/>
        <v>45600</v>
      </c>
      <c r="E733" t="str">
        <f t="shared" si="103"/>
        <v>X5600</v>
      </c>
      <c r="F733" s="23">
        <v>456006500010</v>
      </c>
      <c r="G733">
        <v>790</v>
      </c>
      <c r="H733" t="str">
        <f t="shared" si="104"/>
        <v>456006500010.790</v>
      </c>
      <c r="I733">
        <v>199405</v>
      </c>
      <c r="J733" t="s">
        <v>6434</v>
      </c>
      <c r="K733" t="s">
        <v>63</v>
      </c>
      <c r="L733">
        <v>20310</v>
      </c>
      <c r="M733" s="8">
        <f>VLOOKUP(H733,'export - manipulated'!L733:V4665,11,FALSE)</f>
        <v>298710.84000000003</v>
      </c>
      <c r="V733" s="158" t="str">
        <f>CONCATENATE("5",RIGHT(F733,11))</f>
        <v>556006500010</v>
      </c>
    </row>
    <row r="734" spans="1:22" x14ac:dyDescent="0.3">
      <c r="A734" t="s">
        <v>1264</v>
      </c>
      <c r="B734" t="s">
        <v>192</v>
      </c>
      <c r="C734" t="str">
        <f t="shared" si="105"/>
        <v>UNREGULATED</v>
      </c>
      <c r="D734" s="159" t="str">
        <f t="shared" si="102"/>
        <v>55600</v>
      </c>
      <c r="E734" t="str">
        <f t="shared" si="103"/>
        <v>X5600</v>
      </c>
      <c r="F734" s="23">
        <v>556006500010</v>
      </c>
      <c r="G734">
        <v>790</v>
      </c>
      <c r="H734" t="str">
        <f t="shared" si="104"/>
        <v>556006500010.790</v>
      </c>
      <c r="I734">
        <v>199405</v>
      </c>
      <c r="J734" t="s">
        <v>6434</v>
      </c>
      <c r="K734" t="s">
        <v>63</v>
      </c>
      <c r="L734" t="s">
        <v>124</v>
      </c>
      <c r="N734">
        <f>VLOOKUP(H734,'export - manipulated'!L733:V4665,11,FALSE)</f>
        <v>180466</v>
      </c>
    </row>
    <row r="735" spans="1:22" x14ac:dyDescent="0.3">
      <c r="A735" t="s">
        <v>1267</v>
      </c>
      <c r="B735" t="s">
        <v>192</v>
      </c>
      <c r="C735" t="str">
        <f t="shared" si="105"/>
        <v>REGULATED</v>
      </c>
      <c r="D735" s="159" t="str">
        <f t="shared" si="102"/>
        <v>45300</v>
      </c>
      <c r="E735" t="str">
        <f t="shared" si="103"/>
        <v>X5300</v>
      </c>
      <c r="F735" s="23">
        <v>453006500156</v>
      </c>
      <c r="G735">
        <v>910</v>
      </c>
      <c r="H735" t="str">
        <f t="shared" si="104"/>
        <v>453006500156.910</v>
      </c>
      <c r="I735">
        <v>199512</v>
      </c>
      <c r="J735" t="s">
        <v>6434</v>
      </c>
      <c r="K735" t="s">
        <v>63</v>
      </c>
      <c r="L735">
        <v>20310</v>
      </c>
      <c r="M735" s="8">
        <f>VLOOKUP(H735,'export - manipulated'!L735:V4667,11,FALSE)</f>
        <v>368661.34</v>
      </c>
      <c r="V735" s="158" t="str">
        <f>CONCATENATE("5",RIGHT(F735,11))</f>
        <v>553006500156</v>
      </c>
    </row>
    <row r="736" spans="1:22" x14ac:dyDescent="0.3">
      <c r="A736" t="s">
        <v>1267</v>
      </c>
      <c r="B736" t="s">
        <v>192</v>
      </c>
      <c r="C736" t="str">
        <f t="shared" si="105"/>
        <v>UNREGULATED</v>
      </c>
      <c r="D736" s="159" t="str">
        <f t="shared" si="102"/>
        <v>55300</v>
      </c>
      <c r="E736" t="str">
        <f t="shared" si="103"/>
        <v>X5300</v>
      </c>
      <c r="F736" s="23">
        <v>553006500156</v>
      </c>
      <c r="G736">
        <v>910</v>
      </c>
      <c r="H736" t="str">
        <f t="shared" si="104"/>
        <v>553006500156.910</v>
      </c>
      <c r="I736">
        <v>199512</v>
      </c>
      <c r="J736" t="s">
        <v>6434</v>
      </c>
      <c r="K736" t="s">
        <v>63</v>
      </c>
      <c r="L736" t="s">
        <v>124</v>
      </c>
      <c r="N736">
        <f>VLOOKUP(H736,'export - manipulated'!L735:V4667,11,FALSE)</f>
        <v>222727</v>
      </c>
    </row>
    <row r="737" spans="1:22" x14ac:dyDescent="0.3">
      <c r="A737" t="s">
        <v>1271</v>
      </c>
      <c r="B737" t="s">
        <v>192</v>
      </c>
      <c r="C737" t="str">
        <f t="shared" si="105"/>
        <v>UNREGULATED</v>
      </c>
      <c r="D737" s="159" t="str">
        <f t="shared" si="102"/>
        <v>55300</v>
      </c>
      <c r="E737" t="str">
        <f t="shared" si="103"/>
        <v>X5300</v>
      </c>
      <c r="F737" s="23">
        <v>553006500510</v>
      </c>
      <c r="G737">
        <v>910</v>
      </c>
      <c r="H737" t="str">
        <f t="shared" si="104"/>
        <v>553006500510.910</v>
      </c>
      <c r="I737">
        <v>201709</v>
      </c>
      <c r="J737" t="s">
        <v>6434</v>
      </c>
      <c r="K737" t="s">
        <v>63</v>
      </c>
      <c r="L737" t="s">
        <v>124</v>
      </c>
      <c r="N737">
        <f>VLOOKUP(H737,'export - manipulated'!L736:V4668,11,FALSE)</f>
        <v>149064.71</v>
      </c>
    </row>
    <row r="738" spans="1:22" x14ac:dyDescent="0.3">
      <c r="A738" t="s">
        <v>1273</v>
      </c>
      <c r="B738" t="s">
        <v>192</v>
      </c>
      <c r="C738" t="str">
        <f t="shared" si="105"/>
        <v>REGULATED</v>
      </c>
      <c r="D738" s="159" t="str">
        <f t="shared" si="102"/>
        <v>45300</v>
      </c>
      <c r="E738" t="str">
        <f t="shared" si="103"/>
        <v>X5300</v>
      </c>
      <c r="F738" s="23">
        <v>453006500156</v>
      </c>
      <c r="G738">
        <v>270</v>
      </c>
      <c r="H738" t="str">
        <f t="shared" si="104"/>
        <v>453006500156.270</v>
      </c>
      <c r="I738">
        <v>199612</v>
      </c>
      <c r="J738" t="s">
        <v>6434</v>
      </c>
      <c r="K738" t="s">
        <v>63</v>
      </c>
      <c r="L738">
        <v>20310</v>
      </c>
      <c r="M738" s="8">
        <f>VLOOKUP(H738,'export - manipulated'!L738:V4670,11,FALSE)</f>
        <v>5844.66</v>
      </c>
      <c r="V738" s="158" t="str">
        <f>CONCATENATE("5",RIGHT(F738,11))</f>
        <v>553006500156</v>
      </c>
    </row>
    <row r="739" spans="1:22" x14ac:dyDescent="0.3">
      <c r="A739" t="s">
        <v>1273</v>
      </c>
      <c r="B739" t="s">
        <v>192</v>
      </c>
      <c r="C739" t="str">
        <f t="shared" si="105"/>
        <v>UNREGULATED</v>
      </c>
      <c r="D739" s="159" t="str">
        <f t="shared" si="102"/>
        <v>55300</v>
      </c>
      <c r="E739" t="str">
        <f t="shared" si="103"/>
        <v>X5300</v>
      </c>
      <c r="F739" s="23">
        <v>553006500156</v>
      </c>
      <c r="G739">
        <v>270</v>
      </c>
      <c r="H739" t="str">
        <f t="shared" si="104"/>
        <v>553006500156.270</v>
      </c>
      <c r="I739">
        <v>199612</v>
      </c>
      <c r="J739" t="s">
        <v>6434</v>
      </c>
      <c r="K739" t="s">
        <v>63</v>
      </c>
      <c r="L739" t="s">
        <v>124</v>
      </c>
      <c r="N739">
        <f>VLOOKUP(H739,'export - manipulated'!L738:V4670,11,FALSE)</f>
        <v>3531</v>
      </c>
    </row>
    <row r="740" spans="1:22" x14ac:dyDescent="0.3">
      <c r="A740" t="s">
        <v>1276</v>
      </c>
      <c r="B740" t="s">
        <v>192</v>
      </c>
      <c r="C740" t="str">
        <f t="shared" si="105"/>
        <v>REGULATED</v>
      </c>
      <c r="D740" s="159" t="str">
        <f t="shared" si="102"/>
        <v>45300</v>
      </c>
      <c r="E740" t="str">
        <f t="shared" si="103"/>
        <v>X5300</v>
      </c>
      <c r="F740" s="23">
        <v>453006500156</v>
      </c>
      <c r="G740">
        <v>670</v>
      </c>
      <c r="H740" t="str">
        <f t="shared" si="104"/>
        <v>453006500156.670</v>
      </c>
      <c r="I740">
        <v>199612</v>
      </c>
      <c r="J740" t="s">
        <v>6434</v>
      </c>
      <c r="K740" t="s">
        <v>63</v>
      </c>
      <c r="L740">
        <v>20310</v>
      </c>
      <c r="M740" s="8">
        <f>VLOOKUP(H740,'export - manipulated'!L740:V4672,11,FALSE)</f>
        <v>2640.71</v>
      </c>
      <c r="V740" s="158" t="str">
        <f t="shared" ref="V740:V742" si="108">CONCATENATE("5",RIGHT(F740,11))</f>
        <v>553006500156</v>
      </c>
    </row>
    <row r="741" spans="1:22" x14ac:dyDescent="0.3">
      <c r="A741" t="s">
        <v>1278</v>
      </c>
      <c r="B741" t="s">
        <v>192</v>
      </c>
      <c r="C741" t="str">
        <f t="shared" si="105"/>
        <v>REGULATED</v>
      </c>
      <c r="D741" s="159" t="str">
        <f t="shared" si="102"/>
        <v>45300</v>
      </c>
      <c r="E741" t="str">
        <f t="shared" si="103"/>
        <v>X5300</v>
      </c>
      <c r="F741" s="23">
        <v>453006500185</v>
      </c>
      <c r="G741">
        <v>910</v>
      </c>
      <c r="H741" t="str">
        <f t="shared" si="104"/>
        <v>453006500185.910</v>
      </c>
      <c r="I741">
        <v>195409</v>
      </c>
      <c r="J741" t="s">
        <v>6434</v>
      </c>
      <c r="K741" t="s">
        <v>63</v>
      </c>
      <c r="L741">
        <v>20310</v>
      </c>
      <c r="M741" s="8">
        <f>VLOOKUP(H741,'export - manipulated'!L741:V4673,11,FALSE)</f>
        <v>225450.77</v>
      </c>
      <c r="V741" s="158" t="str">
        <f t="shared" si="108"/>
        <v>553006500185</v>
      </c>
    </row>
    <row r="742" spans="1:22" x14ac:dyDescent="0.3">
      <c r="A742" t="s">
        <v>1278</v>
      </c>
      <c r="B742" t="s">
        <v>192</v>
      </c>
      <c r="C742" t="str">
        <f t="shared" si="105"/>
        <v>REGULATED</v>
      </c>
      <c r="D742" s="159" t="str">
        <f t="shared" si="102"/>
        <v>45300</v>
      </c>
      <c r="E742" t="str">
        <f t="shared" si="103"/>
        <v>X5300</v>
      </c>
      <c r="F742" s="23">
        <v>453006500579</v>
      </c>
      <c r="G742">
        <v>910</v>
      </c>
      <c r="H742" t="str">
        <f t="shared" si="104"/>
        <v>453006500579.910</v>
      </c>
      <c r="I742">
        <v>201610</v>
      </c>
      <c r="J742" t="s">
        <v>6434</v>
      </c>
      <c r="K742" t="s">
        <v>63</v>
      </c>
      <c r="L742">
        <v>20310</v>
      </c>
      <c r="M742" s="8">
        <f>VLOOKUP(H742,'export - manipulated'!L742:V4674,11,FALSE)</f>
        <v>5304.61</v>
      </c>
      <c r="V742" s="158" t="str">
        <f t="shared" si="108"/>
        <v>553006500579</v>
      </c>
    </row>
    <row r="743" spans="1:22" x14ac:dyDescent="0.3">
      <c r="A743" t="s">
        <v>1278</v>
      </c>
      <c r="B743" t="s">
        <v>192</v>
      </c>
      <c r="C743" t="str">
        <f t="shared" si="105"/>
        <v>UNREGULATED</v>
      </c>
      <c r="D743" s="159" t="str">
        <f t="shared" si="102"/>
        <v>55300</v>
      </c>
      <c r="E743" t="str">
        <f t="shared" si="103"/>
        <v>X5300</v>
      </c>
      <c r="F743" s="23">
        <v>553006500185</v>
      </c>
      <c r="G743">
        <v>910</v>
      </c>
      <c r="H743" t="str">
        <f t="shared" si="104"/>
        <v>553006500185.910</v>
      </c>
      <c r="I743">
        <v>195409</v>
      </c>
      <c r="J743" t="s">
        <v>6434</v>
      </c>
      <c r="K743" t="s">
        <v>63</v>
      </c>
      <c r="L743" t="s">
        <v>124</v>
      </c>
      <c r="N743">
        <f>VLOOKUP(H743,'export - manipulated'!L742:V4674,11,FALSE)</f>
        <v>136196.28</v>
      </c>
    </row>
    <row r="744" spans="1:22" x14ac:dyDescent="0.3">
      <c r="A744" t="s">
        <v>1278</v>
      </c>
      <c r="B744" t="s">
        <v>192</v>
      </c>
      <c r="C744" t="str">
        <f t="shared" si="105"/>
        <v>UNREGULATED</v>
      </c>
      <c r="D744" s="159" t="str">
        <f t="shared" si="102"/>
        <v>55300</v>
      </c>
      <c r="E744" t="str">
        <f t="shared" si="103"/>
        <v>X5300</v>
      </c>
      <c r="F744" s="23">
        <v>553006500511</v>
      </c>
      <c r="G744">
        <v>910</v>
      </c>
      <c r="H744" t="str">
        <f t="shared" si="104"/>
        <v>553006500511.910</v>
      </c>
      <c r="I744">
        <v>201709</v>
      </c>
      <c r="J744" t="s">
        <v>6434</v>
      </c>
      <c r="K744" t="s">
        <v>63</v>
      </c>
      <c r="L744" t="s">
        <v>124</v>
      </c>
      <c r="N744">
        <f>VLOOKUP(H744,'export - manipulated'!L743:V4675,11,FALSE)</f>
        <v>149064.71</v>
      </c>
    </row>
    <row r="745" spans="1:22" x14ac:dyDescent="0.3">
      <c r="A745" t="s">
        <v>1278</v>
      </c>
      <c r="B745" t="s">
        <v>192</v>
      </c>
      <c r="C745" t="str">
        <f t="shared" si="105"/>
        <v>UNREGULATED</v>
      </c>
      <c r="D745" s="159" t="str">
        <f t="shared" si="102"/>
        <v>55300</v>
      </c>
      <c r="E745" t="str">
        <f t="shared" si="103"/>
        <v>X5300</v>
      </c>
      <c r="F745" s="23">
        <v>553006500579</v>
      </c>
      <c r="G745">
        <v>910</v>
      </c>
      <c r="H745" t="str">
        <f t="shared" si="104"/>
        <v>553006500579.910</v>
      </c>
      <c r="I745">
        <v>201701</v>
      </c>
      <c r="J745" t="s">
        <v>6434</v>
      </c>
      <c r="K745" t="s">
        <v>63</v>
      </c>
      <c r="L745" t="s">
        <v>124</v>
      </c>
      <c r="N745">
        <f>VLOOKUP(H745,'export - manipulated'!L744:V4676,11,FALSE)</f>
        <v>11974.26</v>
      </c>
    </row>
    <row r="746" spans="1:22" x14ac:dyDescent="0.3">
      <c r="A746" t="s">
        <v>1284</v>
      </c>
      <c r="B746" t="s">
        <v>192</v>
      </c>
      <c r="C746" t="str">
        <f t="shared" si="105"/>
        <v>REGULATED</v>
      </c>
      <c r="D746" s="159" t="str">
        <f t="shared" si="102"/>
        <v>45300</v>
      </c>
      <c r="E746" t="str">
        <f t="shared" si="103"/>
        <v>X5300</v>
      </c>
      <c r="F746" s="23">
        <v>453006500189</v>
      </c>
      <c r="G746">
        <v>910</v>
      </c>
      <c r="H746" t="str">
        <f t="shared" si="104"/>
        <v>453006500189.910</v>
      </c>
      <c r="I746">
        <v>195501</v>
      </c>
      <c r="J746" t="s">
        <v>6434</v>
      </c>
      <c r="K746" t="s">
        <v>63</v>
      </c>
      <c r="L746">
        <v>20310</v>
      </c>
      <c r="M746" s="8">
        <f>VLOOKUP(H746,'export - manipulated'!L746:V4678,11,FALSE)</f>
        <v>183422.89</v>
      </c>
      <c r="V746" s="158" t="str">
        <f>CONCATENATE("5",RIGHT(F746,11))</f>
        <v>553006500189</v>
      </c>
    </row>
    <row r="747" spans="1:22" x14ac:dyDescent="0.3">
      <c r="A747" t="s">
        <v>1284</v>
      </c>
      <c r="B747" t="s">
        <v>192</v>
      </c>
      <c r="C747" t="str">
        <f t="shared" si="105"/>
        <v>UNREGULATED</v>
      </c>
      <c r="D747" s="159" t="str">
        <f t="shared" si="102"/>
        <v>55300</v>
      </c>
      <c r="E747" t="str">
        <f t="shared" si="103"/>
        <v>X5300</v>
      </c>
      <c r="F747" s="23">
        <v>553006500189</v>
      </c>
      <c r="G747">
        <v>910</v>
      </c>
      <c r="H747" t="str">
        <f t="shared" si="104"/>
        <v>553006500189.910</v>
      </c>
      <c r="I747">
        <v>195501</v>
      </c>
      <c r="J747" t="s">
        <v>6434</v>
      </c>
      <c r="K747" t="s">
        <v>63</v>
      </c>
      <c r="L747" t="s">
        <v>124</v>
      </c>
      <c r="N747">
        <f>VLOOKUP(H747,'export - manipulated'!L746:V4678,11,FALSE)</f>
        <v>110816</v>
      </c>
    </row>
    <row r="748" spans="1:22" x14ac:dyDescent="0.3">
      <c r="A748" t="s">
        <v>1284</v>
      </c>
      <c r="B748" t="s">
        <v>192</v>
      </c>
      <c r="C748" t="str">
        <f t="shared" si="105"/>
        <v>UNREGULATED</v>
      </c>
      <c r="D748" s="159" t="str">
        <f t="shared" si="102"/>
        <v>55300</v>
      </c>
      <c r="E748" t="str">
        <f t="shared" si="103"/>
        <v>X5300</v>
      </c>
      <c r="F748" s="23">
        <v>553006500512</v>
      </c>
      <c r="G748">
        <v>910</v>
      </c>
      <c r="H748" t="str">
        <f t="shared" si="104"/>
        <v>553006500512.910</v>
      </c>
      <c r="I748">
        <v>201709</v>
      </c>
      <c r="J748" t="s">
        <v>6434</v>
      </c>
      <c r="K748" t="s">
        <v>63</v>
      </c>
      <c r="L748" t="s">
        <v>124</v>
      </c>
      <c r="N748">
        <f>VLOOKUP(H748,'export - manipulated'!L747:V4679,11,FALSE)</f>
        <v>149064.71</v>
      </c>
    </row>
    <row r="749" spans="1:22" x14ac:dyDescent="0.3">
      <c r="A749" t="s">
        <v>1289</v>
      </c>
      <c r="B749" t="s">
        <v>192</v>
      </c>
      <c r="C749" t="str">
        <f t="shared" si="105"/>
        <v>REGULATED</v>
      </c>
      <c r="D749" s="159" t="str">
        <f t="shared" si="102"/>
        <v>45300</v>
      </c>
      <c r="E749" t="str">
        <f t="shared" si="103"/>
        <v>X5300</v>
      </c>
      <c r="F749" s="23">
        <v>453006500580</v>
      </c>
      <c r="G749">
        <v>910</v>
      </c>
      <c r="H749" t="str">
        <f t="shared" si="104"/>
        <v>453006500580.910</v>
      </c>
      <c r="I749">
        <v>201610</v>
      </c>
      <c r="J749" t="s">
        <v>6434</v>
      </c>
      <c r="K749" t="s">
        <v>63</v>
      </c>
      <c r="L749">
        <v>20310</v>
      </c>
      <c r="M749" s="8">
        <f>VLOOKUP(H749,'export - manipulated'!L749:V4681,11,FALSE)</f>
        <v>5304.61</v>
      </c>
      <c r="V749" s="158" t="str">
        <f>CONCATENATE("5",RIGHT(F749,11))</f>
        <v>553006500580</v>
      </c>
    </row>
    <row r="750" spans="1:22" x14ac:dyDescent="0.3">
      <c r="A750" t="s">
        <v>1289</v>
      </c>
      <c r="B750" t="s">
        <v>192</v>
      </c>
      <c r="C750" t="str">
        <f t="shared" si="105"/>
        <v>UNREGULATED</v>
      </c>
      <c r="D750" s="159" t="str">
        <f t="shared" si="102"/>
        <v>55300</v>
      </c>
      <c r="E750" t="str">
        <f t="shared" si="103"/>
        <v>X5300</v>
      </c>
      <c r="F750" s="23">
        <v>553006500513</v>
      </c>
      <c r="G750">
        <v>910</v>
      </c>
      <c r="H750" t="str">
        <f t="shared" si="104"/>
        <v>553006500513.910</v>
      </c>
      <c r="I750">
        <v>201709</v>
      </c>
      <c r="J750" t="s">
        <v>6434</v>
      </c>
      <c r="K750" t="s">
        <v>63</v>
      </c>
      <c r="L750" t="s">
        <v>124</v>
      </c>
      <c r="N750">
        <f>VLOOKUP(H750,'export - manipulated'!L749:V4681,11,FALSE)</f>
        <v>149064.71</v>
      </c>
    </row>
    <row r="751" spans="1:22" x14ac:dyDescent="0.3">
      <c r="A751" t="s">
        <v>1289</v>
      </c>
      <c r="B751" t="s">
        <v>192</v>
      </c>
      <c r="C751" t="str">
        <f t="shared" si="105"/>
        <v>UNREGULATED</v>
      </c>
      <c r="D751" s="159" t="str">
        <f t="shared" si="102"/>
        <v>55300</v>
      </c>
      <c r="E751" t="str">
        <f t="shared" si="103"/>
        <v>X5300</v>
      </c>
      <c r="F751" s="23">
        <v>553006500580</v>
      </c>
      <c r="G751">
        <v>910</v>
      </c>
      <c r="H751" t="str">
        <f t="shared" si="104"/>
        <v>553006500580.910</v>
      </c>
      <c r="I751">
        <v>201701</v>
      </c>
      <c r="J751" t="s">
        <v>6434</v>
      </c>
      <c r="K751" t="s">
        <v>63</v>
      </c>
      <c r="L751" t="s">
        <v>124</v>
      </c>
      <c r="N751">
        <f>VLOOKUP(H751,'export - manipulated'!L750:V4682,11,FALSE)</f>
        <v>11974.26</v>
      </c>
    </row>
    <row r="752" spans="1:22" x14ac:dyDescent="0.3">
      <c r="A752" t="s">
        <v>1293</v>
      </c>
      <c r="B752" t="s">
        <v>192</v>
      </c>
      <c r="C752" t="str">
        <f t="shared" si="105"/>
        <v>REGULATED</v>
      </c>
      <c r="D752" s="159" t="str">
        <f t="shared" si="102"/>
        <v>45300</v>
      </c>
      <c r="E752" t="str">
        <f t="shared" si="103"/>
        <v>X5300</v>
      </c>
      <c r="F752" s="23">
        <v>453006500206</v>
      </c>
      <c r="G752">
        <v>910</v>
      </c>
      <c r="H752" t="str">
        <f t="shared" si="104"/>
        <v>453006500206.910</v>
      </c>
      <c r="I752">
        <v>195703</v>
      </c>
      <c r="J752" t="s">
        <v>6434</v>
      </c>
      <c r="K752" t="s">
        <v>63</v>
      </c>
      <c r="L752">
        <v>20310</v>
      </c>
      <c r="M752" s="8">
        <f>VLOOKUP(H752,'export - manipulated'!L752:V4684,11,FALSE)</f>
        <v>133464.15</v>
      </c>
      <c r="V752" s="158" t="str">
        <f t="shared" ref="V752:V753" si="109">CONCATENATE("5",RIGHT(F752,11))</f>
        <v>553006500206</v>
      </c>
    </row>
    <row r="753" spans="1:22" x14ac:dyDescent="0.3">
      <c r="A753" t="s">
        <v>1293</v>
      </c>
      <c r="B753" t="s">
        <v>192</v>
      </c>
      <c r="C753" t="str">
        <f t="shared" si="105"/>
        <v>REGULATED</v>
      </c>
      <c r="D753" s="159" t="str">
        <f t="shared" si="102"/>
        <v>45300</v>
      </c>
      <c r="E753" t="str">
        <f t="shared" si="103"/>
        <v>X5300</v>
      </c>
      <c r="F753" s="23">
        <v>453006500581</v>
      </c>
      <c r="G753">
        <v>910</v>
      </c>
      <c r="H753" t="str">
        <f t="shared" si="104"/>
        <v>453006500581.910</v>
      </c>
      <c r="I753">
        <v>201610</v>
      </c>
      <c r="J753" t="s">
        <v>6434</v>
      </c>
      <c r="K753" t="s">
        <v>63</v>
      </c>
      <c r="L753">
        <v>20310</v>
      </c>
      <c r="M753" s="8">
        <f>VLOOKUP(H753,'export - manipulated'!L753:V4685,11,FALSE)</f>
        <v>5304.61</v>
      </c>
      <c r="V753" s="158" t="str">
        <f t="shared" si="109"/>
        <v>553006500581</v>
      </c>
    </row>
    <row r="754" spans="1:22" x14ac:dyDescent="0.3">
      <c r="A754" t="s">
        <v>1293</v>
      </c>
      <c r="B754" t="s">
        <v>192</v>
      </c>
      <c r="C754" t="str">
        <f t="shared" si="105"/>
        <v>UNREGULATED</v>
      </c>
      <c r="D754" s="159" t="str">
        <f t="shared" si="102"/>
        <v>55300</v>
      </c>
      <c r="E754" t="str">
        <f t="shared" si="103"/>
        <v>X5300</v>
      </c>
      <c r="F754" s="23">
        <v>553006500206</v>
      </c>
      <c r="G754">
        <v>910</v>
      </c>
      <c r="H754" t="str">
        <f t="shared" si="104"/>
        <v>553006500206.910</v>
      </c>
      <c r="I754">
        <v>195703</v>
      </c>
      <c r="J754" t="s">
        <v>6434</v>
      </c>
      <c r="K754" t="s">
        <v>63</v>
      </c>
      <c r="L754" t="s">
        <v>124</v>
      </c>
      <c r="N754">
        <f>VLOOKUP(H754,'export - manipulated'!L753:V4685,11,FALSE)</f>
        <v>80633</v>
      </c>
    </row>
    <row r="755" spans="1:22" x14ac:dyDescent="0.3">
      <c r="A755" t="s">
        <v>1293</v>
      </c>
      <c r="B755" t="s">
        <v>192</v>
      </c>
      <c r="C755" t="str">
        <f t="shared" si="105"/>
        <v>UNREGULATED</v>
      </c>
      <c r="D755" s="159" t="str">
        <f t="shared" si="102"/>
        <v>55300</v>
      </c>
      <c r="E755" t="str">
        <f t="shared" si="103"/>
        <v>X5300</v>
      </c>
      <c r="F755" s="23">
        <v>553006500514</v>
      </c>
      <c r="G755">
        <v>910</v>
      </c>
      <c r="H755" t="str">
        <f t="shared" si="104"/>
        <v>553006500514.910</v>
      </c>
      <c r="I755">
        <v>201709</v>
      </c>
      <c r="J755" t="s">
        <v>6434</v>
      </c>
      <c r="K755" t="s">
        <v>63</v>
      </c>
      <c r="L755" t="s">
        <v>124</v>
      </c>
      <c r="N755">
        <f>VLOOKUP(H755,'export - manipulated'!L754:V4686,11,FALSE)</f>
        <v>149064.71</v>
      </c>
    </row>
    <row r="756" spans="1:22" x14ac:dyDescent="0.3">
      <c r="A756" t="s">
        <v>1293</v>
      </c>
      <c r="B756" t="s">
        <v>192</v>
      </c>
      <c r="C756" t="str">
        <f t="shared" si="105"/>
        <v>UNREGULATED</v>
      </c>
      <c r="D756" s="159" t="str">
        <f t="shared" si="102"/>
        <v>55300</v>
      </c>
      <c r="E756" t="str">
        <f t="shared" si="103"/>
        <v>X5300</v>
      </c>
      <c r="F756" s="23">
        <v>553006500581</v>
      </c>
      <c r="G756">
        <v>910</v>
      </c>
      <c r="H756" t="str">
        <f t="shared" si="104"/>
        <v>553006500581.910</v>
      </c>
      <c r="I756">
        <v>201701</v>
      </c>
      <c r="J756" t="s">
        <v>6434</v>
      </c>
      <c r="K756" t="s">
        <v>63</v>
      </c>
      <c r="L756" t="s">
        <v>124</v>
      </c>
      <c r="N756">
        <f>VLOOKUP(H756,'export - manipulated'!L755:V4687,11,FALSE)</f>
        <v>11974.26</v>
      </c>
    </row>
    <row r="757" spans="1:22" x14ac:dyDescent="0.3">
      <c r="A757" t="s">
        <v>1300</v>
      </c>
      <c r="B757" t="s">
        <v>192</v>
      </c>
      <c r="C757" t="str">
        <f t="shared" si="105"/>
        <v>REGULATED</v>
      </c>
      <c r="D757" s="159" t="str">
        <f t="shared" si="102"/>
        <v>45300</v>
      </c>
      <c r="E757" t="str">
        <f t="shared" si="103"/>
        <v>X5300</v>
      </c>
      <c r="F757" s="23">
        <v>453006500601</v>
      </c>
      <c r="G757">
        <v>910</v>
      </c>
      <c r="H757" t="str">
        <f t="shared" si="104"/>
        <v>453006500601.910</v>
      </c>
      <c r="I757">
        <v>201612</v>
      </c>
      <c r="J757" t="s">
        <v>6434</v>
      </c>
      <c r="K757" t="s">
        <v>63</v>
      </c>
      <c r="L757">
        <v>20310</v>
      </c>
      <c r="M757" s="8">
        <f>VLOOKUP(H757,'export - manipulated'!L757:V4689,11,FALSE)</f>
        <v>6043.94</v>
      </c>
      <c r="V757" s="158" t="str">
        <f>CONCATENATE("5",RIGHT(F757,11))</f>
        <v>553006500601</v>
      </c>
    </row>
    <row r="758" spans="1:22" x14ac:dyDescent="0.3">
      <c r="A758" t="s">
        <v>1300</v>
      </c>
      <c r="B758" t="s">
        <v>192</v>
      </c>
      <c r="C758" t="str">
        <f t="shared" si="105"/>
        <v>UNREGULATED</v>
      </c>
      <c r="D758" s="159" t="str">
        <f t="shared" si="102"/>
        <v>55300</v>
      </c>
      <c r="E758" t="str">
        <f t="shared" si="103"/>
        <v>X5300</v>
      </c>
      <c r="F758" s="23">
        <v>553006500601</v>
      </c>
      <c r="G758">
        <v>910</v>
      </c>
      <c r="H758" t="str">
        <f t="shared" si="104"/>
        <v>553006500601.910</v>
      </c>
      <c r="I758">
        <v>201612</v>
      </c>
      <c r="J758" t="s">
        <v>6434</v>
      </c>
      <c r="K758" t="s">
        <v>63</v>
      </c>
      <c r="L758" t="s">
        <v>124</v>
      </c>
      <c r="N758">
        <f>VLOOKUP(H758,'export - manipulated'!L757:V4689,11,FALSE)</f>
        <v>13726.23</v>
      </c>
    </row>
    <row r="759" spans="1:22" x14ac:dyDescent="0.3">
      <c r="A759" t="s">
        <v>1303</v>
      </c>
      <c r="B759" t="s">
        <v>192</v>
      </c>
      <c r="C759" t="str">
        <f t="shared" si="105"/>
        <v>REGULATED</v>
      </c>
      <c r="D759" s="159" t="str">
        <f t="shared" si="102"/>
        <v>45300</v>
      </c>
      <c r="E759" t="str">
        <f t="shared" si="103"/>
        <v>X5300</v>
      </c>
      <c r="F759" s="23">
        <v>453006500220</v>
      </c>
      <c r="G759">
        <v>910</v>
      </c>
      <c r="H759" t="str">
        <f t="shared" si="104"/>
        <v>453006500220.910</v>
      </c>
      <c r="I759">
        <v>195709</v>
      </c>
      <c r="J759" t="s">
        <v>6434</v>
      </c>
      <c r="K759" t="s">
        <v>63</v>
      </c>
      <c r="L759">
        <v>20310</v>
      </c>
      <c r="M759" s="8">
        <f>VLOOKUP(H759,'export - manipulated'!L759:V4691,11,FALSE)</f>
        <v>381089.89</v>
      </c>
      <c r="V759" s="158" t="str">
        <f t="shared" ref="V759:V760" si="110">CONCATENATE("5",RIGHT(F759,11))</f>
        <v>553006500220</v>
      </c>
    </row>
    <row r="760" spans="1:22" x14ac:dyDescent="0.3">
      <c r="A760" t="s">
        <v>1303</v>
      </c>
      <c r="B760" t="s">
        <v>192</v>
      </c>
      <c r="C760" t="str">
        <f t="shared" si="105"/>
        <v>REGULATED</v>
      </c>
      <c r="D760" s="159" t="str">
        <f t="shared" si="102"/>
        <v>45300</v>
      </c>
      <c r="E760" t="str">
        <f t="shared" si="103"/>
        <v>X5300</v>
      </c>
      <c r="F760" s="23">
        <v>453006500381</v>
      </c>
      <c r="G760">
        <v>910</v>
      </c>
      <c r="H760" t="str">
        <f t="shared" si="104"/>
        <v>453006500381.910</v>
      </c>
      <c r="I760">
        <v>201311</v>
      </c>
      <c r="J760" t="s">
        <v>6434</v>
      </c>
      <c r="K760" t="s">
        <v>63</v>
      </c>
      <c r="L760">
        <v>20310</v>
      </c>
      <c r="M760" s="8">
        <f>VLOOKUP(H760,'export - manipulated'!L760:V4692,11,FALSE)</f>
        <v>64778.09</v>
      </c>
      <c r="V760" s="158" t="str">
        <f t="shared" si="110"/>
        <v>553006500381</v>
      </c>
    </row>
    <row r="761" spans="1:22" x14ac:dyDescent="0.3">
      <c r="A761" t="s">
        <v>1303</v>
      </c>
      <c r="B761" t="s">
        <v>192</v>
      </c>
      <c r="C761" t="str">
        <f t="shared" si="105"/>
        <v>UNREGULATED</v>
      </c>
      <c r="D761" s="159" t="str">
        <f t="shared" si="102"/>
        <v>55300</v>
      </c>
      <c r="E761" t="str">
        <f t="shared" si="103"/>
        <v>X5300</v>
      </c>
      <c r="F761" s="23">
        <v>553006500220</v>
      </c>
      <c r="G761">
        <v>910</v>
      </c>
      <c r="H761" t="str">
        <f t="shared" si="104"/>
        <v>553006500220.910</v>
      </c>
      <c r="I761">
        <v>195709</v>
      </c>
      <c r="J761" t="s">
        <v>6434</v>
      </c>
      <c r="K761" t="s">
        <v>63</v>
      </c>
      <c r="L761" t="s">
        <v>124</v>
      </c>
      <c r="N761">
        <f>VLOOKUP(H761,'export - manipulated'!L760:V4692,11,FALSE)</f>
        <v>230236</v>
      </c>
    </row>
    <row r="762" spans="1:22" x14ac:dyDescent="0.3">
      <c r="A762" t="s">
        <v>1303</v>
      </c>
      <c r="B762" t="s">
        <v>192</v>
      </c>
      <c r="C762" t="str">
        <f t="shared" si="105"/>
        <v>UNREGULATED</v>
      </c>
      <c r="D762" s="159" t="str">
        <f t="shared" si="102"/>
        <v>55300</v>
      </c>
      <c r="E762" t="str">
        <f t="shared" si="103"/>
        <v>X5300</v>
      </c>
      <c r="F762" s="23">
        <v>553006500515</v>
      </c>
      <c r="G762">
        <v>910</v>
      </c>
      <c r="H762" t="str">
        <f t="shared" si="104"/>
        <v>553006500515.910</v>
      </c>
      <c r="I762">
        <v>201709</v>
      </c>
      <c r="J762" t="s">
        <v>6434</v>
      </c>
      <c r="K762" t="s">
        <v>63</v>
      </c>
      <c r="L762" t="s">
        <v>124</v>
      </c>
      <c r="N762">
        <f>VLOOKUP(H762,'export - manipulated'!L761:V4693,11,FALSE)</f>
        <v>149064.71</v>
      </c>
    </row>
    <row r="763" spans="1:22" x14ac:dyDescent="0.3">
      <c r="A763" t="s">
        <v>1309</v>
      </c>
      <c r="B763" t="s">
        <v>192</v>
      </c>
      <c r="C763" t="str">
        <f t="shared" si="105"/>
        <v>UNREGULATED</v>
      </c>
      <c r="D763" s="159" t="str">
        <f t="shared" si="102"/>
        <v>55300</v>
      </c>
      <c r="E763" t="str">
        <f t="shared" si="103"/>
        <v>X5300</v>
      </c>
      <c r="F763" s="23">
        <v>553006500381</v>
      </c>
      <c r="G763">
        <v>910</v>
      </c>
      <c r="H763" t="str">
        <f t="shared" si="104"/>
        <v>553006500381.910</v>
      </c>
      <c r="I763">
        <v>201311</v>
      </c>
      <c r="J763" t="s">
        <v>6434</v>
      </c>
      <c r="K763" t="s">
        <v>63</v>
      </c>
      <c r="L763" t="s">
        <v>124</v>
      </c>
      <c r="N763">
        <f>VLOOKUP(H763,'export - manipulated'!L762:V4694,11,FALSE)</f>
        <v>146294.20000000001</v>
      </c>
    </row>
    <row r="764" spans="1:22" x14ac:dyDescent="0.3">
      <c r="A764" t="s">
        <v>1311</v>
      </c>
      <c r="B764" t="s">
        <v>192</v>
      </c>
      <c r="C764" t="str">
        <f t="shared" si="105"/>
        <v>REGULATED</v>
      </c>
      <c r="D764" s="159" t="str">
        <f t="shared" si="102"/>
        <v>45300</v>
      </c>
      <c r="E764" t="str">
        <f t="shared" si="103"/>
        <v>X5300</v>
      </c>
      <c r="F764" s="23">
        <v>453006500223</v>
      </c>
      <c r="G764">
        <v>910</v>
      </c>
      <c r="H764" t="str">
        <f t="shared" si="104"/>
        <v>453006500223.910</v>
      </c>
      <c r="I764">
        <v>195711</v>
      </c>
      <c r="J764" t="s">
        <v>6434</v>
      </c>
      <c r="K764" t="s">
        <v>63</v>
      </c>
      <c r="L764">
        <v>20310</v>
      </c>
      <c r="M764" s="8">
        <f>VLOOKUP(H764,'export - manipulated'!L764:V4696,11,FALSE)</f>
        <v>154191.32</v>
      </c>
      <c r="V764" s="158" t="str">
        <f>CONCATENATE("5",RIGHT(F764,11))</f>
        <v>553006500223</v>
      </c>
    </row>
    <row r="765" spans="1:22" x14ac:dyDescent="0.3">
      <c r="A765" t="s">
        <v>1311</v>
      </c>
      <c r="B765" t="s">
        <v>192</v>
      </c>
      <c r="C765" t="str">
        <f t="shared" si="105"/>
        <v>UNREGULATED</v>
      </c>
      <c r="D765" s="159" t="str">
        <f t="shared" si="102"/>
        <v>55300</v>
      </c>
      <c r="E765" t="str">
        <f t="shared" si="103"/>
        <v>X5300</v>
      </c>
      <c r="F765" s="23">
        <v>553006500223</v>
      </c>
      <c r="G765">
        <v>910</v>
      </c>
      <c r="H765" t="str">
        <f t="shared" si="104"/>
        <v>553006500223.910</v>
      </c>
      <c r="I765">
        <v>195711</v>
      </c>
      <c r="J765" t="s">
        <v>6434</v>
      </c>
      <c r="K765" t="s">
        <v>63</v>
      </c>
      <c r="L765" t="s">
        <v>124</v>
      </c>
      <c r="N765">
        <f>VLOOKUP(H765,'export - manipulated'!L764:V4696,11,FALSE)</f>
        <v>93155</v>
      </c>
    </row>
    <row r="766" spans="1:22" x14ac:dyDescent="0.3">
      <c r="A766" t="s">
        <v>1311</v>
      </c>
      <c r="B766" t="s">
        <v>192</v>
      </c>
      <c r="C766" t="str">
        <f t="shared" si="105"/>
        <v>UNREGULATED</v>
      </c>
      <c r="D766" s="159" t="str">
        <f t="shared" si="102"/>
        <v>55300</v>
      </c>
      <c r="E766" t="str">
        <f t="shared" si="103"/>
        <v>X5300</v>
      </c>
      <c r="F766" s="23">
        <v>553006500516</v>
      </c>
      <c r="G766">
        <v>910</v>
      </c>
      <c r="H766" t="str">
        <f t="shared" si="104"/>
        <v>553006500516.910</v>
      </c>
      <c r="I766">
        <v>201709</v>
      </c>
      <c r="J766" t="s">
        <v>6434</v>
      </c>
      <c r="K766" t="s">
        <v>63</v>
      </c>
      <c r="L766" t="s">
        <v>124</v>
      </c>
      <c r="N766">
        <f>VLOOKUP(H766,'export - manipulated'!L765:V4697,11,FALSE)</f>
        <v>149064.71</v>
      </c>
    </row>
    <row r="767" spans="1:22" x14ac:dyDescent="0.3">
      <c r="A767" t="s">
        <v>1315</v>
      </c>
      <c r="B767" t="s">
        <v>192</v>
      </c>
      <c r="C767" t="str">
        <f t="shared" si="105"/>
        <v>REGULATED</v>
      </c>
      <c r="D767" s="159" t="str">
        <f t="shared" si="102"/>
        <v>45300</v>
      </c>
      <c r="E767" t="str">
        <f t="shared" si="103"/>
        <v>X5300</v>
      </c>
      <c r="F767" s="23">
        <v>453006500226</v>
      </c>
      <c r="G767">
        <v>910</v>
      </c>
      <c r="H767" t="str">
        <f t="shared" si="104"/>
        <v>453006500226.910</v>
      </c>
      <c r="I767">
        <v>195908</v>
      </c>
      <c r="J767" t="s">
        <v>6434</v>
      </c>
      <c r="K767" t="s">
        <v>63</v>
      </c>
      <c r="L767">
        <v>20310</v>
      </c>
      <c r="M767" s="8">
        <f>VLOOKUP(H767,'export - manipulated'!L767:V4699,11,FALSE)</f>
        <v>213743.9</v>
      </c>
      <c r="V767" s="158" t="str">
        <f>CONCATENATE("5",RIGHT(F767,11))</f>
        <v>553006500226</v>
      </c>
    </row>
    <row r="768" spans="1:22" x14ac:dyDescent="0.3">
      <c r="A768" t="s">
        <v>1315</v>
      </c>
      <c r="B768" t="s">
        <v>192</v>
      </c>
      <c r="C768" t="str">
        <f t="shared" si="105"/>
        <v>UNREGULATED</v>
      </c>
      <c r="D768" s="159" t="str">
        <f t="shared" si="102"/>
        <v>55300</v>
      </c>
      <c r="E768" t="str">
        <f t="shared" si="103"/>
        <v>X5300</v>
      </c>
      <c r="F768" s="23">
        <v>553006500226</v>
      </c>
      <c r="G768">
        <v>910</v>
      </c>
      <c r="H768" t="str">
        <f t="shared" si="104"/>
        <v>553006500226.910</v>
      </c>
      <c r="I768">
        <v>195908</v>
      </c>
      <c r="J768" t="s">
        <v>6434</v>
      </c>
      <c r="K768" t="s">
        <v>63</v>
      </c>
      <c r="L768" t="s">
        <v>124</v>
      </c>
      <c r="N768">
        <f>VLOOKUP(H768,'export - manipulated'!L767:V4699,11,FALSE)</f>
        <v>129133</v>
      </c>
    </row>
    <row r="769" spans="1:22" x14ac:dyDescent="0.3">
      <c r="A769" t="s">
        <v>1315</v>
      </c>
      <c r="B769" t="s">
        <v>192</v>
      </c>
      <c r="C769" t="str">
        <f t="shared" si="105"/>
        <v>UNREGULATED</v>
      </c>
      <c r="D769" s="159" t="str">
        <f t="shared" si="102"/>
        <v>55300</v>
      </c>
      <c r="E769" t="str">
        <f t="shared" si="103"/>
        <v>X5300</v>
      </c>
      <c r="F769" s="23">
        <v>553006500517</v>
      </c>
      <c r="G769">
        <v>910</v>
      </c>
      <c r="H769" t="str">
        <f t="shared" si="104"/>
        <v>553006500517.910</v>
      </c>
      <c r="I769">
        <v>201709</v>
      </c>
      <c r="J769" t="s">
        <v>6434</v>
      </c>
      <c r="K769" t="s">
        <v>63</v>
      </c>
      <c r="L769" t="s">
        <v>124</v>
      </c>
      <c r="N769">
        <f>VLOOKUP(H769,'export - manipulated'!L768:V4700,11,FALSE)</f>
        <v>149064.71</v>
      </c>
    </row>
    <row r="770" spans="1:22" x14ac:dyDescent="0.3">
      <c r="A770" t="s">
        <v>1320</v>
      </c>
      <c r="B770" t="s">
        <v>192</v>
      </c>
      <c r="C770" t="str">
        <f t="shared" si="105"/>
        <v>REGULATED</v>
      </c>
      <c r="D770" s="159" t="str">
        <f t="shared" si="102"/>
        <v>45300</v>
      </c>
      <c r="E770" t="str">
        <f t="shared" si="103"/>
        <v>X5300</v>
      </c>
      <c r="F770" s="23">
        <v>453006500575</v>
      </c>
      <c r="G770">
        <v>910</v>
      </c>
      <c r="H770" t="str">
        <f t="shared" si="104"/>
        <v>453006500575.910</v>
      </c>
      <c r="I770">
        <v>201511</v>
      </c>
      <c r="J770" t="s">
        <v>6434</v>
      </c>
      <c r="K770" t="s">
        <v>63</v>
      </c>
      <c r="L770">
        <v>20310</v>
      </c>
      <c r="M770" s="8">
        <f>VLOOKUP(H770,'export - manipulated'!L770:V4702,11,FALSE)</f>
        <v>36944.5</v>
      </c>
      <c r="V770" s="158" t="str">
        <f>CONCATENATE("5",RIGHT(F770,11))</f>
        <v>553006500575</v>
      </c>
    </row>
    <row r="771" spans="1:22" x14ac:dyDescent="0.3">
      <c r="A771" t="s">
        <v>1320</v>
      </c>
      <c r="B771" t="s">
        <v>192</v>
      </c>
      <c r="C771" t="str">
        <f t="shared" si="105"/>
        <v>UNREGULATED</v>
      </c>
      <c r="D771" s="159" t="str">
        <f t="shared" ref="D771:D834" si="111">LEFT(F771,5)</f>
        <v>55300</v>
      </c>
      <c r="E771" t="str">
        <f t="shared" ref="E771:E834" si="112">CONCATENATE("X",(RIGHT(D771,4)))</f>
        <v>X5300</v>
      </c>
      <c r="F771" s="23">
        <v>553006500575</v>
      </c>
      <c r="G771">
        <v>910</v>
      </c>
      <c r="H771" t="str">
        <f t="shared" ref="H771:H834" si="113">CONCATENATE(F771,".",G771)</f>
        <v>553006500575.910</v>
      </c>
      <c r="I771">
        <v>201511</v>
      </c>
      <c r="J771" t="s">
        <v>6434</v>
      </c>
      <c r="K771" t="s">
        <v>63</v>
      </c>
      <c r="L771" t="s">
        <v>124</v>
      </c>
      <c r="N771">
        <f>VLOOKUP(H771,'export - manipulated'!L770:V4702,11,FALSE)</f>
        <v>83422.73</v>
      </c>
    </row>
    <row r="772" spans="1:22" x14ac:dyDescent="0.3">
      <c r="A772" t="s">
        <v>1323</v>
      </c>
      <c r="B772" t="s">
        <v>192</v>
      </c>
      <c r="C772" t="str">
        <f t="shared" si="105"/>
        <v>REGULATED</v>
      </c>
      <c r="D772" s="159" t="str">
        <f t="shared" si="111"/>
        <v>45300</v>
      </c>
      <c r="E772" t="str">
        <f t="shared" si="112"/>
        <v>X5300</v>
      </c>
      <c r="F772" s="23">
        <v>453006500230</v>
      </c>
      <c r="G772">
        <v>910</v>
      </c>
      <c r="H772" t="str">
        <f t="shared" si="113"/>
        <v>453006500230.910</v>
      </c>
      <c r="I772">
        <v>196003</v>
      </c>
      <c r="J772" t="s">
        <v>6434</v>
      </c>
      <c r="K772" t="s">
        <v>63</v>
      </c>
      <c r="L772">
        <v>20310</v>
      </c>
      <c r="M772" s="8">
        <f>VLOOKUP(H772,'export - manipulated'!L772:V4704,11,FALSE)</f>
        <v>56120.82</v>
      </c>
      <c r="V772" s="158" t="str">
        <f>CONCATENATE("5",RIGHT(F772,11))</f>
        <v>553006500230</v>
      </c>
    </row>
    <row r="773" spans="1:22" x14ac:dyDescent="0.3">
      <c r="A773" t="s">
        <v>1323</v>
      </c>
      <c r="B773" t="s">
        <v>192</v>
      </c>
      <c r="C773" t="str">
        <f t="shared" si="105"/>
        <v>UNREGULATED</v>
      </c>
      <c r="D773" s="159" t="str">
        <f t="shared" si="111"/>
        <v>55300</v>
      </c>
      <c r="E773" t="str">
        <f t="shared" si="112"/>
        <v>X5300</v>
      </c>
      <c r="F773" s="23">
        <v>553006500230</v>
      </c>
      <c r="G773">
        <v>910</v>
      </c>
      <c r="H773" t="str">
        <f t="shared" si="113"/>
        <v>553006500230.910</v>
      </c>
      <c r="I773">
        <v>196003</v>
      </c>
      <c r="J773" t="s">
        <v>6434</v>
      </c>
      <c r="K773" t="s">
        <v>63</v>
      </c>
      <c r="L773" t="s">
        <v>124</v>
      </c>
      <c r="N773">
        <f>VLOOKUP(H773,'export - manipulated'!L772:V4704,11,FALSE)</f>
        <v>33905</v>
      </c>
    </row>
    <row r="774" spans="1:22" x14ac:dyDescent="0.3">
      <c r="A774" t="s">
        <v>1323</v>
      </c>
      <c r="B774" t="s">
        <v>192</v>
      </c>
      <c r="C774" t="str">
        <f t="shared" ref="C774:C837" si="114">IF(OR(D774="45000",D774="45100",D774="45200",D774="45290",D774="45300",D774="45500",D774="45600",D774="45700",D774="45790",D774="45800"),"REGULATED","UNREGULATED")</f>
        <v>UNREGULATED</v>
      </c>
      <c r="D774" s="159" t="str">
        <f t="shared" si="111"/>
        <v>55300</v>
      </c>
      <c r="E774" t="str">
        <f t="shared" si="112"/>
        <v>X5300</v>
      </c>
      <c r="F774" s="23">
        <v>553006500518</v>
      </c>
      <c r="G774">
        <v>910</v>
      </c>
      <c r="H774" t="str">
        <f t="shared" si="113"/>
        <v>553006500518.910</v>
      </c>
      <c r="I774">
        <v>201709</v>
      </c>
      <c r="J774" t="s">
        <v>6434</v>
      </c>
      <c r="K774" t="s">
        <v>63</v>
      </c>
      <c r="L774" t="s">
        <v>124</v>
      </c>
      <c r="N774">
        <f>VLOOKUP(H774,'export - manipulated'!L773:V4705,11,FALSE)</f>
        <v>149064.71</v>
      </c>
    </row>
    <row r="775" spans="1:22" x14ac:dyDescent="0.3">
      <c r="A775" t="s">
        <v>1327</v>
      </c>
      <c r="B775" t="s">
        <v>192</v>
      </c>
      <c r="C775" t="str">
        <f t="shared" si="114"/>
        <v>REGULATED</v>
      </c>
      <c r="D775" s="159" t="str">
        <f t="shared" si="111"/>
        <v>45300</v>
      </c>
      <c r="E775" t="str">
        <f t="shared" si="112"/>
        <v>X5300</v>
      </c>
      <c r="F775" s="23">
        <v>453006500231</v>
      </c>
      <c r="G775">
        <v>910</v>
      </c>
      <c r="H775" t="str">
        <f t="shared" si="113"/>
        <v>453006500231.910</v>
      </c>
      <c r="I775">
        <v>196410</v>
      </c>
      <c r="J775" t="s">
        <v>6434</v>
      </c>
      <c r="K775" t="s">
        <v>63</v>
      </c>
      <c r="L775">
        <v>20310</v>
      </c>
      <c r="M775" s="8">
        <f>VLOOKUP(H775,'export - manipulated'!L775:V4707,11,FALSE)</f>
        <v>74164.3</v>
      </c>
      <c r="V775" s="158" t="str">
        <f>CONCATENATE("5",RIGHT(F775,11))</f>
        <v>553006500231</v>
      </c>
    </row>
    <row r="776" spans="1:22" x14ac:dyDescent="0.3">
      <c r="A776" t="s">
        <v>1327</v>
      </c>
      <c r="B776" t="s">
        <v>192</v>
      </c>
      <c r="C776" t="str">
        <f t="shared" si="114"/>
        <v>UNREGULATED</v>
      </c>
      <c r="D776" s="159" t="str">
        <f t="shared" si="111"/>
        <v>55300</v>
      </c>
      <c r="E776" t="str">
        <f t="shared" si="112"/>
        <v>X5300</v>
      </c>
      <c r="F776" s="23">
        <v>553006500231</v>
      </c>
      <c r="G776">
        <v>910</v>
      </c>
      <c r="H776" t="str">
        <f t="shared" si="113"/>
        <v>553006500231.910</v>
      </c>
      <c r="I776">
        <v>196410</v>
      </c>
      <c r="J776" t="s">
        <v>6434</v>
      </c>
      <c r="K776" t="s">
        <v>63</v>
      </c>
      <c r="L776" t="s">
        <v>124</v>
      </c>
      <c r="N776">
        <f>VLOOKUP(H776,'export - manipulated'!L775:V4707,11,FALSE)</f>
        <v>44806</v>
      </c>
    </row>
    <row r="777" spans="1:22" x14ac:dyDescent="0.3">
      <c r="A777" t="s">
        <v>1327</v>
      </c>
      <c r="B777" t="s">
        <v>192</v>
      </c>
      <c r="C777" t="str">
        <f t="shared" si="114"/>
        <v>UNREGULATED</v>
      </c>
      <c r="D777" s="159" t="str">
        <f t="shared" si="111"/>
        <v>55300</v>
      </c>
      <c r="E777" t="str">
        <f t="shared" si="112"/>
        <v>X5300</v>
      </c>
      <c r="F777" s="23">
        <v>553006500519</v>
      </c>
      <c r="G777">
        <v>910</v>
      </c>
      <c r="H777" t="str">
        <f t="shared" si="113"/>
        <v>553006500519.910</v>
      </c>
      <c r="I777">
        <v>201709</v>
      </c>
      <c r="J777" t="s">
        <v>6434</v>
      </c>
      <c r="K777" t="s">
        <v>63</v>
      </c>
      <c r="L777" t="s">
        <v>124</v>
      </c>
      <c r="N777">
        <f>VLOOKUP(H777,'export - manipulated'!L776:V4708,11,FALSE)</f>
        <v>149064.71</v>
      </c>
    </row>
    <row r="778" spans="1:22" x14ac:dyDescent="0.3">
      <c r="A778" t="s">
        <v>1331</v>
      </c>
      <c r="B778" t="s">
        <v>192</v>
      </c>
      <c r="C778" t="str">
        <f t="shared" si="114"/>
        <v>REGULATED</v>
      </c>
      <c r="D778" s="159" t="str">
        <f t="shared" si="111"/>
        <v>45300</v>
      </c>
      <c r="E778" t="str">
        <f t="shared" si="112"/>
        <v>X5300</v>
      </c>
      <c r="F778" s="23">
        <v>453006500232</v>
      </c>
      <c r="G778">
        <v>910</v>
      </c>
      <c r="H778" t="str">
        <f t="shared" si="113"/>
        <v>453006500232.910</v>
      </c>
      <c r="I778">
        <v>196410</v>
      </c>
      <c r="J778" t="s">
        <v>6434</v>
      </c>
      <c r="K778" t="s">
        <v>63</v>
      </c>
      <c r="L778">
        <v>20310</v>
      </c>
      <c r="M778" s="8">
        <f>VLOOKUP(H778,'export - manipulated'!L778:V4710,11,FALSE)</f>
        <v>63523.040000000001</v>
      </c>
      <c r="V778" s="158" t="str">
        <f t="shared" ref="V778:V780" si="115">CONCATENATE("5",RIGHT(F778,11))</f>
        <v>553006500232</v>
      </c>
    </row>
    <row r="779" spans="1:22" x14ac:dyDescent="0.3">
      <c r="A779" t="s">
        <v>1331</v>
      </c>
      <c r="B779" t="s">
        <v>192</v>
      </c>
      <c r="C779" t="str">
        <f t="shared" si="114"/>
        <v>REGULATED</v>
      </c>
      <c r="D779" s="159" t="str">
        <f t="shared" si="111"/>
        <v>45300</v>
      </c>
      <c r="E779" t="str">
        <f t="shared" si="112"/>
        <v>X5300</v>
      </c>
      <c r="F779" s="23">
        <v>453006500555</v>
      </c>
      <c r="G779">
        <v>910</v>
      </c>
      <c r="H779" t="str">
        <f t="shared" si="113"/>
        <v>453006500555.910</v>
      </c>
      <c r="I779">
        <v>201510</v>
      </c>
      <c r="J779" t="s">
        <v>6434</v>
      </c>
      <c r="K779" t="s">
        <v>63</v>
      </c>
      <c r="L779">
        <v>20310</v>
      </c>
      <c r="M779" s="8">
        <f>VLOOKUP(H779,'export - manipulated'!L779:V4711,11,FALSE)</f>
        <v>12222.74</v>
      </c>
      <c r="V779" s="158" t="str">
        <f t="shared" si="115"/>
        <v>553006500555</v>
      </c>
    </row>
    <row r="780" spans="1:22" x14ac:dyDescent="0.3">
      <c r="A780" t="s">
        <v>1331</v>
      </c>
      <c r="B780" t="s">
        <v>192</v>
      </c>
      <c r="C780" t="str">
        <f t="shared" si="114"/>
        <v>REGULATED</v>
      </c>
      <c r="D780" s="159" t="str">
        <f t="shared" si="111"/>
        <v>45300</v>
      </c>
      <c r="E780" t="str">
        <f t="shared" si="112"/>
        <v>X5300</v>
      </c>
      <c r="F780" s="23">
        <v>453006500582</v>
      </c>
      <c r="G780">
        <v>910</v>
      </c>
      <c r="H780" t="str">
        <f t="shared" si="113"/>
        <v>453006500582.910</v>
      </c>
      <c r="I780">
        <v>201610</v>
      </c>
      <c r="J780" t="s">
        <v>6434</v>
      </c>
      <c r="K780" t="s">
        <v>63</v>
      </c>
      <c r="L780">
        <v>20310</v>
      </c>
      <c r="M780" s="8">
        <f>VLOOKUP(H780,'export - manipulated'!L780:V4712,11,FALSE)</f>
        <v>5304.61</v>
      </c>
      <c r="V780" s="158" t="str">
        <f t="shared" si="115"/>
        <v>553006500582</v>
      </c>
    </row>
    <row r="781" spans="1:22" x14ac:dyDescent="0.3">
      <c r="A781" t="s">
        <v>1331</v>
      </c>
      <c r="B781" t="s">
        <v>192</v>
      </c>
      <c r="C781" t="str">
        <f t="shared" si="114"/>
        <v>UNREGULATED</v>
      </c>
      <c r="D781" s="159" t="str">
        <f t="shared" si="111"/>
        <v>55300</v>
      </c>
      <c r="E781" t="str">
        <f t="shared" si="112"/>
        <v>X5300</v>
      </c>
      <c r="F781" s="23">
        <v>553006500232</v>
      </c>
      <c r="G781">
        <v>910</v>
      </c>
      <c r="H781" t="str">
        <f t="shared" si="113"/>
        <v>553006500232.910</v>
      </c>
      <c r="I781">
        <v>196410</v>
      </c>
      <c r="J781" t="s">
        <v>6434</v>
      </c>
      <c r="K781" t="s">
        <v>63</v>
      </c>
      <c r="L781" t="s">
        <v>124</v>
      </c>
      <c r="N781">
        <f>VLOOKUP(H781,'export - manipulated'!L780:V4712,11,FALSE)</f>
        <v>38378</v>
      </c>
    </row>
    <row r="782" spans="1:22" x14ac:dyDescent="0.3">
      <c r="A782" t="s">
        <v>1331</v>
      </c>
      <c r="B782" t="s">
        <v>192</v>
      </c>
      <c r="C782" t="str">
        <f t="shared" si="114"/>
        <v>UNREGULATED</v>
      </c>
      <c r="D782" s="159" t="str">
        <f t="shared" si="111"/>
        <v>55300</v>
      </c>
      <c r="E782" t="str">
        <f t="shared" si="112"/>
        <v>X5300</v>
      </c>
      <c r="F782" s="23">
        <v>553006500520</v>
      </c>
      <c r="G782">
        <v>910</v>
      </c>
      <c r="H782" t="str">
        <f t="shared" si="113"/>
        <v>553006500520.910</v>
      </c>
      <c r="I782">
        <v>201709</v>
      </c>
      <c r="J782" t="s">
        <v>6434</v>
      </c>
      <c r="K782" t="s">
        <v>63</v>
      </c>
      <c r="L782" t="s">
        <v>124</v>
      </c>
      <c r="N782">
        <f>VLOOKUP(H782,'export - manipulated'!L781:V4713,11,FALSE)</f>
        <v>149064.71</v>
      </c>
    </row>
    <row r="783" spans="1:22" x14ac:dyDescent="0.3">
      <c r="A783" t="s">
        <v>1331</v>
      </c>
      <c r="B783" t="s">
        <v>192</v>
      </c>
      <c r="C783" t="str">
        <f t="shared" si="114"/>
        <v>UNREGULATED</v>
      </c>
      <c r="D783" s="159" t="str">
        <f t="shared" si="111"/>
        <v>55300</v>
      </c>
      <c r="E783" t="str">
        <f t="shared" si="112"/>
        <v>X5300</v>
      </c>
      <c r="F783" s="23">
        <v>553006500555</v>
      </c>
      <c r="G783">
        <v>910</v>
      </c>
      <c r="H783" t="str">
        <f t="shared" si="113"/>
        <v>553006500555.910</v>
      </c>
      <c r="I783">
        <v>201510</v>
      </c>
      <c r="J783" t="s">
        <v>6434</v>
      </c>
      <c r="K783" t="s">
        <v>63</v>
      </c>
      <c r="L783" t="s">
        <v>124</v>
      </c>
      <c r="N783">
        <f>VLOOKUP(H783,'export - manipulated'!L782:V4714,11,FALSE)</f>
        <v>27590.74</v>
      </c>
    </row>
    <row r="784" spans="1:22" x14ac:dyDescent="0.3">
      <c r="A784" t="s">
        <v>1331</v>
      </c>
      <c r="B784" t="s">
        <v>192</v>
      </c>
      <c r="C784" t="str">
        <f t="shared" si="114"/>
        <v>UNREGULATED</v>
      </c>
      <c r="D784" s="159" t="str">
        <f t="shared" si="111"/>
        <v>55300</v>
      </c>
      <c r="E784" t="str">
        <f t="shared" si="112"/>
        <v>X5300</v>
      </c>
      <c r="F784" s="23">
        <v>553006500582</v>
      </c>
      <c r="G784">
        <v>910</v>
      </c>
      <c r="H784" t="str">
        <f t="shared" si="113"/>
        <v>553006500582.910</v>
      </c>
      <c r="I784">
        <v>201701</v>
      </c>
      <c r="J784" t="s">
        <v>6434</v>
      </c>
      <c r="K784" t="s">
        <v>63</v>
      </c>
      <c r="L784" t="s">
        <v>124</v>
      </c>
      <c r="N784">
        <f>VLOOKUP(H784,'export - manipulated'!L783:V4715,11,FALSE)</f>
        <v>11974.26</v>
      </c>
    </row>
    <row r="785" spans="1:22" x14ac:dyDescent="0.3">
      <c r="A785" t="s">
        <v>1339</v>
      </c>
      <c r="B785" t="s">
        <v>192</v>
      </c>
      <c r="C785" t="str">
        <f t="shared" si="114"/>
        <v>REGULATED</v>
      </c>
      <c r="D785" s="159" t="str">
        <f t="shared" si="111"/>
        <v>45300</v>
      </c>
      <c r="E785" t="str">
        <f t="shared" si="112"/>
        <v>X5300</v>
      </c>
      <c r="F785" s="23">
        <v>453006500248</v>
      </c>
      <c r="G785">
        <v>910</v>
      </c>
      <c r="H785" t="str">
        <f t="shared" si="113"/>
        <v>453006500248.910</v>
      </c>
      <c r="I785">
        <v>198309</v>
      </c>
      <c r="J785" t="s">
        <v>6434</v>
      </c>
      <c r="K785" t="s">
        <v>63</v>
      </c>
      <c r="L785">
        <v>20310</v>
      </c>
      <c r="M785" s="8">
        <f>VLOOKUP(H785,'export - manipulated'!L785:V4717,11,FALSE)</f>
        <v>197233.96</v>
      </c>
      <c r="V785" s="158" t="str">
        <f>CONCATENATE("5",RIGHT(F785,11))</f>
        <v>553006500248</v>
      </c>
    </row>
    <row r="786" spans="1:22" x14ac:dyDescent="0.3">
      <c r="A786" t="s">
        <v>1339</v>
      </c>
      <c r="B786" t="s">
        <v>192</v>
      </c>
      <c r="C786" t="str">
        <f t="shared" si="114"/>
        <v>UNREGULATED</v>
      </c>
      <c r="D786" s="159" t="str">
        <f t="shared" si="111"/>
        <v>55300</v>
      </c>
      <c r="E786" t="str">
        <f t="shared" si="112"/>
        <v>X5300</v>
      </c>
      <c r="F786" s="23">
        <v>553006500248</v>
      </c>
      <c r="G786">
        <v>910</v>
      </c>
      <c r="H786" t="str">
        <f t="shared" si="113"/>
        <v>553006500248.910</v>
      </c>
      <c r="I786">
        <v>198309</v>
      </c>
      <c r="J786" t="s">
        <v>6434</v>
      </c>
      <c r="K786" t="s">
        <v>63</v>
      </c>
      <c r="L786" t="s">
        <v>124</v>
      </c>
      <c r="N786">
        <f>VLOOKUP(H786,'export - manipulated'!L785:V4717,11,FALSE)</f>
        <v>119159</v>
      </c>
    </row>
    <row r="787" spans="1:22" x14ac:dyDescent="0.3">
      <c r="A787" t="s">
        <v>1339</v>
      </c>
      <c r="B787" t="s">
        <v>192</v>
      </c>
      <c r="C787" t="str">
        <f t="shared" si="114"/>
        <v>UNREGULATED</v>
      </c>
      <c r="D787" s="159" t="str">
        <f t="shared" si="111"/>
        <v>55300</v>
      </c>
      <c r="E787" t="str">
        <f t="shared" si="112"/>
        <v>X5300</v>
      </c>
      <c r="F787" s="23">
        <v>553006500521</v>
      </c>
      <c r="G787">
        <v>910</v>
      </c>
      <c r="H787" t="str">
        <f t="shared" si="113"/>
        <v>553006500521.910</v>
      </c>
      <c r="I787">
        <v>201709</v>
      </c>
      <c r="J787" t="s">
        <v>6434</v>
      </c>
      <c r="K787" t="s">
        <v>63</v>
      </c>
      <c r="L787" t="s">
        <v>124</v>
      </c>
      <c r="N787">
        <f>VLOOKUP(H787,'export - manipulated'!L786:V4718,11,FALSE)</f>
        <v>149064.71</v>
      </c>
    </row>
    <row r="788" spans="1:22" x14ac:dyDescent="0.3">
      <c r="A788" t="s">
        <v>1343</v>
      </c>
      <c r="B788" t="s">
        <v>192</v>
      </c>
      <c r="C788" t="str">
        <f t="shared" si="114"/>
        <v>REGULATED</v>
      </c>
      <c r="D788" s="159" t="str">
        <f t="shared" si="111"/>
        <v>45300</v>
      </c>
      <c r="E788" t="str">
        <f t="shared" si="112"/>
        <v>X5300</v>
      </c>
      <c r="F788" s="23">
        <v>453006500249</v>
      </c>
      <c r="G788">
        <v>910</v>
      </c>
      <c r="H788" t="str">
        <f t="shared" si="113"/>
        <v>453006500249.910</v>
      </c>
      <c r="I788">
        <v>198310</v>
      </c>
      <c r="J788" t="s">
        <v>6434</v>
      </c>
      <c r="K788" t="s">
        <v>63</v>
      </c>
      <c r="L788">
        <v>20310</v>
      </c>
      <c r="M788" s="8">
        <f>VLOOKUP(H788,'export - manipulated'!L788:V4720,11,FALSE)</f>
        <v>180677.55</v>
      </c>
      <c r="V788" s="158" t="str">
        <f>CONCATENATE("5",RIGHT(F788,11))</f>
        <v>553006500249</v>
      </c>
    </row>
    <row r="789" spans="1:22" x14ac:dyDescent="0.3">
      <c r="A789" t="s">
        <v>1343</v>
      </c>
      <c r="B789" t="s">
        <v>192</v>
      </c>
      <c r="C789" t="str">
        <f t="shared" si="114"/>
        <v>UNREGULATED</v>
      </c>
      <c r="D789" s="159" t="str">
        <f t="shared" si="111"/>
        <v>55300</v>
      </c>
      <c r="E789" t="str">
        <f t="shared" si="112"/>
        <v>X5300</v>
      </c>
      <c r="F789" s="23">
        <v>553006500249</v>
      </c>
      <c r="G789">
        <v>910</v>
      </c>
      <c r="H789" t="str">
        <f t="shared" si="113"/>
        <v>553006500249.910</v>
      </c>
      <c r="I789">
        <v>198310</v>
      </c>
      <c r="J789" t="s">
        <v>6434</v>
      </c>
      <c r="K789" t="s">
        <v>63</v>
      </c>
      <c r="L789" t="s">
        <v>124</v>
      </c>
      <c r="N789">
        <f>VLOOKUP(H789,'export - manipulated'!L788:V4720,11,FALSE)</f>
        <v>109156</v>
      </c>
    </row>
    <row r="790" spans="1:22" x14ac:dyDescent="0.3">
      <c r="A790" t="s">
        <v>1343</v>
      </c>
      <c r="B790" t="s">
        <v>192</v>
      </c>
      <c r="C790" t="str">
        <f t="shared" si="114"/>
        <v>UNREGULATED</v>
      </c>
      <c r="D790" s="159" t="str">
        <f t="shared" si="111"/>
        <v>55300</v>
      </c>
      <c r="E790" t="str">
        <f t="shared" si="112"/>
        <v>X5300</v>
      </c>
      <c r="F790" s="23">
        <v>553006500522</v>
      </c>
      <c r="G790">
        <v>910</v>
      </c>
      <c r="H790" t="str">
        <f t="shared" si="113"/>
        <v>553006500522.910</v>
      </c>
      <c r="I790">
        <v>201709</v>
      </c>
      <c r="J790" t="s">
        <v>6434</v>
      </c>
      <c r="K790" t="s">
        <v>63</v>
      </c>
      <c r="L790" t="s">
        <v>124</v>
      </c>
      <c r="N790">
        <f>VLOOKUP(H790,'export - manipulated'!L789:V4721,11,FALSE)</f>
        <v>149064.71</v>
      </c>
    </row>
    <row r="791" spans="1:22" x14ac:dyDescent="0.3">
      <c r="A791" t="s">
        <v>1347</v>
      </c>
      <c r="B791" t="s">
        <v>192</v>
      </c>
      <c r="C791" t="str">
        <f t="shared" si="114"/>
        <v>REGULATED</v>
      </c>
      <c r="D791" s="159" t="str">
        <f t="shared" si="111"/>
        <v>45300</v>
      </c>
      <c r="E791" t="str">
        <f t="shared" si="112"/>
        <v>X5300</v>
      </c>
      <c r="F791" s="23">
        <v>453006500252</v>
      </c>
      <c r="G791">
        <v>910</v>
      </c>
      <c r="H791" t="str">
        <f t="shared" si="113"/>
        <v>453006500252.910</v>
      </c>
      <c r="I791">
        <v>198503</v>
      </c>
      <c r="J791" t="s">
        <v>6434</v>
      </c>
      <c r="K791" t="s">
        <v>63</v>
      </c>
      <c r="L791">
        <v>20310</v>
      </c>
      <c r="M791" s="8">
        <f>VLOOKUP(H791,'export - manipulated'!L791:V4723,11,FALSE)</f>
        <v>177534.53</v>
      </c>
      <c r="V791" s="158" t="str">
        <f>CONCATENATE("5",RIGHT(F791,11))</f>
        <v>553006500252</v>
      </c>
    </row>
    <row r="792" spans="1:22" x14ac:dyDescent="0.3">
      <c r="A792" t="s">
        <v>1347</v>
      </c>
      <c r="B792" t="s">
        <v>192</v>
      </c>
      <c r="C792" t="str">
        <f t="shared" si="114"/>
        <v>UNREGULATED</v>
      </c>
      <c r="D792" s="159" t="str">
        <f t="shared" si="111"/>
        <v>55300</v>
      </c>
      <c r="E792" t="str">
        <f t="shared" si="112"/>
        <v>X5300</v>
      </c>
      <c r="F792" s="23">
        <v>553006500252</v>
      </c>
      <c r="G792">
        <v>910</v>
      </c>
      <c r="H792" t="str">
        <f t="shared" si="113"/>
        <v>553006500252.910</v>
      </c>
      <c r="I792">
        <v>198503</v>
      </c>
      <c r="J792" t="s">
        <v>6434</v>
      </c>
      <c r="K792" t="s">
        <v>63</v>
      </c>
      <c r="L792" t="s">
        <v>124</v>
      </c>
      <c r="N792">
        <f>VLOOKUP(H792,'export - manipulated'!L791:V4723,11,FALSE)</f>
        <v>107258</v>
      </c>
    </row>
    <row r="793" spans="1:22" x14ac:dyDescent="0.3">
      <c r="A793" t="s">
        <v>1347</v>
      </c>
      <c r="B793" t="s">
        <v>192</v>
      </c>
      <c r="C793" t="str">
        <f t="shared" si="114"/>
        <v>UNREGULATED</v>
      </c>
      <c r="D793" s="159" t="str">
        <f t="shared" si="111"/>
        <v>55300</v>
      </c>
      <c r="E793" t="str">
        <f t="shared" si="112"/>
        <v>X5300</v>
      </c>
      <c r="F793" s="23">
        <v>553006500523</v>
      </c>
      <c r="G793">
        <v>910</v>
      </c>
      <c r="H793" t="str">
        <f t="shared" si="113"/>
        <v>553006500523.910</v>
      </c>
      <c r="I793">
        <v>201709</v>
      </c>
      <c r="J793" t="s">
        <v>6434</v>
      </c>
      <c r="K793" t="s">
        <v>63</v>
      </c>
      <c r="L793" t="s">
        <v>124</v>
      </c>
      <c r="N793">
        <f>VLOOKUP(H793,'export - manipulated'!L792:V4724,11,FALSE)</f>
        <v>149064.71</v>
      </c>
    </row>
    <row r="794" spans="1:22" x14ac:dyDescent="0.3">
      <c r="A794" t="s">
        <v>1351</v>
      </c>
      <c r="B794" t="s">
        <v>192</v>
      </c>
      <c r="C794" t="str">
        <f t="shared" si="114"/>
        <v>REGULATED</v>
      </c>
      <c r="D794" s="159" t="str">
        <f t="shared" si="111"/>
        <v>45300</v>
      </c>
      <c r="E794" t="str">
        <f t="shared" si="112"/>
        <v>X5300</v>
      </c>
      <c r="F794" s="23">
        <v>453006500253</v>
      </c>
      <c r="G794">
        <v>910</v>
      </c>
      <c r="H794" t="str">
        <f t="shared" si="113"/>
        <v>453006500253.910</v>
      </c>
      <c r="I794">
        <v>198410</v>
      </c>
      <c r="J794" t="s">
        <v>6434</v>
      </c>
      <c r="K794" t="s">
        <v>63</v>
      </c>
      <c r="L794">
        <v>20310</v>
      </c>
      <c r="M794" s="8">
        <f>VLOOKUP(H794,'export - manipulated'!L794:V4726,11,FALSE)</f>
        <v>216269.98</v>
      </c>
      <c r="V794" s="158" t="str">
        <f t="shared" ref="V794:V795" si="116">CONCATENATE("5",RIGHT(F794,11))</f>
        <v>553006500253</v>
      </c>
    </row>
    <row r="795" spans="1:22" x14ac:dyDescent="0.3">
      <c r="A795" t="s">
        <v>1351</v>
      </c>
      <c r="B795" t="s">
        <v>192</v>
      </c>
      <c r="C795" t="str">
        <f t="shared" si="114"/>
        <v>REGULATED</v>
      </c>
      <c r="D795" s="159" t="str">
        <f t="shared" si="111"/>
        <v>45300</v>
      </c>
      <c r="E795" t="str">
        <f t="shared" si="112"/>
        <v>X5300</v>
      </c>
      <c r="F795" s="23">
        <v>453006500583</v>
      </c>
      <c r="G795">
        <v>910</v>
      </c>
      <c r="H795" t="str">
        <f t="shared" si="113"/>
        <v>453006500583.910</v>
      </c>
      <c r="I795">
        <v>201610</v>
      </c>
      <c r="J795" t="s">
        <v>6434</v>
      </c>
      <c r="K795" t="s">
        <v>63</v>
      </c>
      <c r="L795">
        <v>20310</v>
      </c>
      <c r="M795" s="8">
        <f>VLOOKUP(H795,'export - manipulated'!L795:V4727,11,FALSE)</f>
        <v>5304.62</v>
      </c>
      <c r="V795" s="158" t="str">
        <f t="shared" si="116"/>
        <v>553006500583</v>
      </c>
    </row>
    <row r="796" spans="1:22" x14ac:dyDescent="0.3">
      <c r="A796" t="s">
        <v>1351</v>
      </c>
      <c r="B796" t="s">
        <v>192</v>
      </c>
      <c r="C796" t="str">
        <f t="shared" si="114"/>
        <v>UNREGULATED</v>
      </c>
      <c r="D796" s="159" t="str">
        <f t="shared" si="111"/>
        <v>55300</v>
      </c>
      <c r="E796" t="str">
        <f t="shared" si="112"/>
        <v>X5300</v>
      </c>
      <c r="F796" s="23">
        <v>553006500253</v>
      </c>
      <c r="G796">
        <v>910</v>
      </c>
      <c r="H796" t="str">
        <f t="shared" si="113"/>
        <v>553006500253.910</v>
      </c>
      <c r="I796">
        <v>198410</v>
      </c>
      <c r="J796" t="s">
        <v>6434</v>
      </c>
      <c r="K796" t="s">
        <v>63</v>
      </c>
      <c r="L796" t="s">
        <v>124</v>
      </c>
      <c r="N796">
        <f>VLOOKUP(H796,'export - manipulated'!L795:V4727,11,FALSE)</f>
        <v>130660</v>
      </c>
    </row>
    <row r="797" spans="1:22" x14ac:dyDescent="0.3">
      <c r="A797" t="s">
        <v>1351</v>
      </c>
      <c r="B797" t="s">
        <v>192</v>
      </c>
      <c r="C797" t="str">
        <f t="shared" si="114"/>
        <v>UNREGULATED</v>
      </c>
      <c r="D797" s="159" t="str">
        <f t="shared" si="111"/>
        <v>55300</v>
      </c>
      <c r="E797" t="str">
        <f t="shared" si="112"/>
        <v>X5300</v>
      </c>
      <c r="F797" s="23">
        <v>553006500524</v>
      </c>
      <c r="G797">
        <v>910</v>
      </c>
      <c r="H797" t="str">
        <f t="shared" si="113"/>
        <v>553006500524.910</v>
      </c>
      <c r="I797">
        <v>201709</v>
      </c>
      <c r="J797" t="s">
        <v>6434</v>
      </c>
      <c r="K797" t="s">
        <v>63</v>
      </c>
      <c r="L797" t="s">
        <v>124</v>
      </c>
      <c r="N797">
        <f>VLOOKUP(H797,'export - manipulated'!L796:V4728,11,FALSE)</f>
        <v>149064.71</v>
      </c>
    </row>
    <row r="798" spans="1:22" x14ac:dyDescent="0.3">
      <c r="A798" t="s">
        <v>1351</v>
      </c>
      <c r="B798" t="s">
        <v>192</v>
      </c>
      <c r="C798" t="str">
        <f t="shared" si="114"/>
        <v>UNREGULATED</v>
      </c>
      <c r="D798" s="159" t="str">
        <f t="shared" si="111"/>
        <v>55300</v>
      </c>
      <c r="E798" t="str">
        <f t="shared" si="112"/>
        <v>X5300</v>
      </c>
      <c r="F798" s="23">
        <v>553006500583</v>
      </c>
      <c r="G798">
        <v>910</v>
      </c>
      <c r="H798" t="str">
        <f t="shared" si="113"/>
        <v>553006500583.910</v>
      </c>
      <c r="I798">
        <v>201701</v>
      </c>
      <c r="J798" t="s">
        <v>6434</v>
      </c>
      <c r="K798" t="s">
        <v>63</v>
      </c>
      <c r="L798" t="s">
        <v>124</v>
      </c>
      <c r="N798">
        <f>VLOOKUP(H798,'export - manipulated'!L797:V4729,11,FALSE)</f>
        <v>11974.28</v>
      </c>
    </row>
    <row r="799" spans="1:22" x14ac:dyDescent="0.3">
      <c r="A799" t="s">
        <v>1357</v>
      </c>
      <c r="B799" t="s">
        <v>192</v>
      </c>
      <c r="C799" t="str">
        <f t="shared" si="114"/>
        <v>REGULATED</v>
      </c>
      <c r="D799" s="159" t="str">
        <f t="shared" si="111"/>
        <v>45300</v>
      </c>
      <c r="E799" t="str">
        <f t="shared" si="112"/>
        <v>X5300</v>
      </c>
      <c r="F799" s="23">
        <v>453006500254</v>
      </c>
      <c r="G799">
        <v>910</v>
      </c>
      <c r="H799" t="str">
        <f t="shared" si="113"/>
        <v>453006500254.910</v>
      </c>
      <c r="I799">
        <v>198410</v>
      </c>
      <c r="J799" t="s">
        <v>6434</v>
      </c>
      <c r="K799" t="s">
        <v>63</v>
      </c>
      <c r="L799">
        <v>20310</v>
      </c>
      <c r="M799" s="8">
        <f>VLOOKUP(H799,'export - manipulated'!L799:V4731,11,FALSE)</f>
        <v>164038.35</v>
      </c>
      <c r="V799" s="158" t="str">
        <f>CONCATENATE("5",RIGHT(F799,11))</f>
        <v>553006500254</v>
      </c>
    </row>
    <row r="800" spans="1:22" x14ac:dyDescent="0.3">
      <c r="A800" t="s">
        <v>1357</v>
      </c>
      <c r="B800" t="s">
        <v>192</v>
      </c>
      <c r="C800" t="str">
        <f t="shared" si="114"/>
        <v>UNREGULATED</v>
      </c>
      <c r="D800" s="159" t="str">
        <f t="shared" si="111"/>
        <v>55300</v>
      </c>
      <c r="E800" t="str">
        <f t="shared" si="112"/>
        <v>X5300</v>
      </c>
      <c r="F800" s="23">
        <v>553006500254</v>
      </c>
      <c r="G800">
        <v>910</v>
      </c>
      <c r="H800" t="str">
        <f t="shared" si="113"/>
        <v>553006500254.910</v>
      </c>
      <c r="I800">
        <v>198410</v>
      </c>
      <c r="J800" t="s">
        <v>6434</v>
      </c>
      <c r="K800" t="s">
        <v>63</v>
      </c>
      <c r="L800" t="s">
        <v>124</v>
      </c>
      <c r="N800">
        <f>VLOOKUP(H800,'export - manipulated'!L799:V4731,11,FALSE)</f>
        <v>99104</v>
      </c>
    </row>
    <row r="801" spans="1:22" x14ac:dyDescent="0.3">
      <c r="A801" t="s">
        <v>1357</v>
      </c>
      <c r="B801" t="s">
        <v>192</v>
      </c>
      <c r="C801" t="str">
        <f t="shared" si="114"/>
        <v>UNREGULATED</v>
      </c>
      <c r="D801" s="159" t="str">
        <f t="shared" si="111"/>
        <v>55300</v>
      </c>
      <c r="E801" t="str">
        <f t="shared" si="112"/>
        <v>X5300</v>
      </c>
      <c r="F801" s="23">
        <v>553006500525</v>
      </c>
      <c r="G801">
        <v>910</v>
      </c>
      <c r="H801" t="str">
        <f t="shared" si="113"/>
        <v>553006500525.910</v>
      </c>
      <c r="I801">
        <v>201709</v>
      </c>
      <c r="J801" t="s">
        <v>6434</v>
      </c>
      <c r="K801" t="s">
        <v>63</v>
      </c>
      <c r="L801" t="s">
        <v>124</v>
      </c>
      <c r="N801">
        <f>VLOOKUP(H801,'export - manipulated'!L800:V4732,11,FALSE)</f>
        <v>149064.71</v>
      </c>
    </row>
    <row r="802" spans="1:22" x14ac:dyDescent="0.3">
      <c r="A802" t="s">
        <v>1361</v>
      </c>
      <c r="B802" t="s">
        <v>192</v>
      </c>
      <c r="C802" t="str">
        <f t="shared" si="114"/>
        <v>REGULATED</v>
      </c>
      <c r="D802" s="159" t="str">
        <f t="shared" si="111"/>
        <v>45300</v>
      </c>
      <c r="E802" t="str">
        <f t="shared" si="112"/>
        <v>X5300</v>
      </c>
      <c r="F802" s="23">
        <v>453006500255</v>
      </c>
      <c r="G802">
        <v>910</v>
      </c>
      <c r="H802" t="str">
        <f t="shared" si="113"/>
        <v>453006500255.910</v>
      </c>
      <c r="I802">
        <v>198601</v>
      </c>
      <c r="J802" t="s">
        <v>6434</v>
      </c>
      <c r="K802" t="s">
        <v>63</v>
      </c>
      <c r="L802">
        <v>20310</v>
      </c>
      <c r="M802" s="8">
        <f>VLOOKUP(H802,'export - manipulated'!L802:V4734,11,FALSE)</f>
        <v>169161.14</v>
      </c>
      <c r="V802" s="158" t="str">
        <f>CONCATENATE("5",RIGHT(F802,11))</f>
        <v>553006500255</v>
      </c>
    </row>
    <row r="803" spans="1:22" x14ac:dyDescent="0.3">
      <c r="A803" t="s">
        <v>1361</v>
      </c>
      <c r="B803" t="s">
        <v>192</v>
      </c>
      <c r="C803" t="str">
        <f t="shared" si="114"/>
        <v>UNREGULATED</v>
      </c>
      <c r="D803" s="159" t="str">
        <f t="shared" si="111"/>
        <v>55300</v>
      </c>
      <c r="E803" t="str">
        <f t="shared" si="112"/>
        <v>X5300</v>
      </c>
      <c r="F803" s="23">
        <v>553006500255</v>
      </c>
      <c r="G803">
        <v>910</v>
      </c>
      <c r="H803" t="str">
        <f t="shared" si="113"/>
        <v>553006500255.910</v>
      </c>
      <c r="I803">
        <v>198601</v>
      </c>
      <c r="J803" t="s">
        <v>6434</v>
      </c>
      <c r="K803" t="s">
        <v>63</v>
      </c>
      <c r="L803" t="s">
        <v>124</v>
      </c>
      <c r="N803">
        <f>VLOOKUP(H803,'export - manipulated'!L802:V4734,11,FALSE)</f>
        <v>102199</v>
      </c>
    </row>
    <row r="804" spans="1:22" x14ac:dyDescent="0.3">
      <c r="A804" t="s">
        <v>1361</v>
      </c>
      <c r="B804" t="s">
        <v>192</v>
      </c>
      <c r="C804" t="str">
        <f t="shared" si="114"/>
        <v>UNREGULATED</v>
      </c>
      <c r="D804" s="159" t="str">
        <f t="shared" si="111"/>
        <v>55300</v>
      </c>
      <c r="E804" t="str">
        <f t="shared" si="112"/>
        <v>X5300</v>
      </c>
      <c r="F804" s="23">
        <v>553006500526</v>
      </c>
      <c r="G804">
        <v>910</v>
      </c>
      <c r="H804" t="str">
        <f t="shared" si="113"/>
        <v>553006500526.910</v>
      </c>
      <c r="I804">
        <v>201709</v>
      </c>
      <c r="J804" t="s">
        <v>6434</v>
      </c>
      <c r="K804" t="s">
        <v>63</v>
      </c>
      <c r="L804" t="s">
        <v>124</v>
      </c>
      <c r="N804">
        <f>VLOOKUP(H804,'export - manipulated'!L803:V4735,11,FALSE)</f>
        <v>149064.71</v>
      </c>
    </row>
    <row r="805" spans="1:22" x14ac:dyDescent="0.3">
      <c r="A805" t="s">
        <v>1365</v>
      </c>
      <c r="B805" t="s">
        <v>192</v>
      </c>
      <c r="C805" t="str">
        <f t="shared" si="114"/>
        <v>REGULATED</v>
      </c>
      <c r="D805" s="159" t="str">
        <f t="shared" si="111"/>
        <v>45300</v>
      </c>
      <c r="E805" t="str">
        <f t="shared" si="112"/>
        <v>X5300</v>
      </c>
      <c r="F805" s="23">
        <v>453006500256</v>
      </c>
      <c r="G805">
        <v>910</v>
      </c>
      <c r="H805" t="str">
        <f t="shared" si="113"/>
        <v>453006500256.910</v>
      </c>
      <c r="I805">
        <v>198601</v>
      </c>
      <c r="J805" t="s">
        <v>6434</v>
      </c>
      <c r="K805" t="s">
        <v>63</v>
      </c>
      <c r="L805">
        <v>20310</v>
      </c>
      <c r="M805" s="8">
        <f>VLOOKUP(H805,'export - manipulated'!L805:V4737,11,FALSE)</f>
        <v>198842.84</v>
      </c>
      <c r="V805" s="158" t="str">
        <f>CONCATENATE("5",RIGHT(F805,11))</f>
        <v>553006500256</v>
      </c>
    </row>
    <row r="806" spans="1:22" x14ac:dyDescent="0.3">
      <c r="A806" t="s">
        <v>1365</v>
      </c>
      <c r="B806" t="s">
        <v>192</v>
      </c>
      <c r="C806" t="str">
        <f t="shared" si="114"/>
        <v>UNREGULATED</v>
      </c>
      <c r="D806" s="159" t="str">
        <f t="shared" si="111"/>
        <v>55300</v>
      </c>
      <c r="E806" t="str">
        <f t="shared" si="112"/>
        <v>X5300</v>
      </c>
      <c r="F806" s="23">
        <v>553006500256</v>
      </c>
      <c r="G806">
        <v>910</v>
      </c>
      <c r="H806" t="str">
        <f t="shared" si="113"/>
        <v>553006500256.910</v>
      </c>
      <c r="I806">
        <v>198601</v>
      </c>
      <c r="J806" t="s">
        <v>6434</v>
      </c>
      <c r="K806" t="s">
        <v>63</v>
      </c>
      <c r="L806" t="s">
        <v>124</v>
      </c>
      <c r="N806">
        <f>VLOOKUP(H806,'export - manipulated'!L805:V4737,11,FALSE)</f>
        <v>120131</v>
      </c>
    </row>
    <row r="807" spans="1:22" x14ac:dyDescent="0.3">
      <c r="A807" t="s">
        <v>1365</v>
      </c>
      <c r="B807" t="s">
        <v>192</v>
      </c>
      <c r="C807" t="str">
        <f t="shared" si="114"/>
        <v>UNREGULATED</v>
      </c>
      <c r="D807" s="159" t="str">
        <f t="shared" si="111"/>
        <v>55300</v>
      </c>
      <c r="E807" t="str">
        <f t="shared" si="112"/>
        <v>X5300</v>
      </c>
      <c r="F807" s="23">
        <v>553006500527</v>
      </c>
      <c r="G807">
        <v>910</v>
      </c>
      <c r="H807" t="str">
        <f t="shared" si="113"/>
        <v>553006500527.910</v>
      </c>
      <c r="I807">
        <v>201709</v>
      </c>
      <c r="J807" t="s">
        <v>6434</v>
      </c>
      <c r="K807" t="s">
        <v>63</v>
      </c>
      <c r="L807" t="s">
        <v>124</v>
      </c>
      <c r="N807">
        <f>VLOOKUP(H807,'export - manipulated'!L806:V4738,11,FALSE)</f>
        <v>149064.71</v>
      </c>
    </row>
    <row r="808" spans="1:22" x14ac:dyDescent="0.3">
      <c r="A808" t="s">
        <v>1369</v>
      </c>
      <c r="B808" t="s">
        <v>192</v>
      </c>
      <c r="C808" t="str">
        <f t="shared" si="114"/>
        <v>REGULATED</v>
      </c>
      <c r="D808" s="159" t="str">
        <f t="shared" si="111"/>
        <v>45300</v>
      </c>
      <c r="E808" t="str">
        <f t="shared" si="112"/>
        <v>X5300</v>
      </c>
      <c r="F808" s="23">
        <v>453006500256</v>
      </c>
      <c r="G808">
        <v>270</v>
      </c>
      <c r="H808" t="str">
        <f t="shared" si="113"/>
        <v>453006500256.270</v>
      </c>
      <c r="I808">
        <v>198706</v>
      </c>
      <c r="J808" t="s">
        <v>6434</v>
      </c>
      <c r="K808" t="s">
        <v>63</v>
      </c>
      <c r="L808">
        <v>20310</v>
      </c>
      <c r="M808" s="8">
        <f>VLOOKUP(H808,'export - manipulated'!L808:V4740,11,FALSE)</f>
        <v>11769.07</v>
      </c>
      <c r="V808" s="158" t="str">
        <f>CONCATENATE("5",RIGHT(F808,11))</f>
        <v>553006500256</v>
      </c>
    </row>
    <row r="809" spans="1:22" x14ac:dyDescent="0.3">
      <c r="A809" t="s">
        <v>1369</v>
      </c>
      <c r="B809" t="s">
        <v>192</v>
      </c>
      <c r="C809" t="str">
        <f t="shared" si="114"/>
        <v>UNREGULATED</v>
      </c>
      <c r="D809" s="159" t="str">
        <f t="shared" si="111"/>
        <v>55300</v>
      </c>
      <c r="E809" t="str">
        <f t="shared" si="112"/>
        <v>X5300</v>
      </c>
      <c r="F809" s="23">
        <v>553006500256</v>
      </c>
      <c r="G809">
        <v>270</v>
      </c>
      <c r="H809" t="str">
        <f t="shared" si="113"/>
        <v>553006500256.270</v>
      </c>
      <c r="I809">
        <v>198706</v>
      </c>
      <c r="J809" t="s">
        <v>6434</v>
      </c>
      <c r="K809" t="s">
        <v>63</v>
      </c>
      <c r="L809" t="s">
        <v>124</v>
      </c>
      <c r="N809">
        <f>VLOOKUP(H809,'export - manipulated'!L808:V4740,11,FALSE)</f>
        <v>7110</v>
      </c>
    </row>
    <row r="810" spans="1:22" x14ac:dyDescent="0.3">
      <c r="A810" t="s">
        <v>1372</v>
      </c>
      <c r="B810" t="s">
        <v>192</v>
      </c>
      <c r="C810" t="str">
        <f t="shared" si="114"/>
        <v>REGULATED</v>
      </c>
      <c r="D810" s="159" t="str">
        <f t="shared" si="111"/>
        <v>45300</v>
      </c>
      <c r="E810" t="str">
        <f t="shared" si="112"/>
        <v>X5300</v>
      </c>
      <c r="F810" s="23">
        <v>453006500269</v>
      </c>
      <c r="G810">
        <v>910</v>
      </c>
      <c r="H810" t="str">
        <f t="shared" si="113"/>
        <v>453006500269.910</v>
      </c>
      <c r="I810">
        <v>198812</v>
      </c>
      <c r="J810" t="s">
        <v>6434</v>
      </c>
      <c r="K810" t="s">
        <v>63</v>
      </c>
      <c r="L810">
        <v>20310</v>
      </c>
      <c r="M810" s="8">
        <f>VLOOKUP(H810,'export - manipulated'!L810:V4742,11,FALSE)</f>
        <v>129109.27</v>
      </c>
      <c r="V810" s="158" t="str">
        <f>CONCATENATE("5",RIGHT(F810,11))</f>
        <v>553006500269</v>
      </c>
    </row>
    <row r="811" spans="1:22" x14ac:dyDescent="0.3">
      <c r="A811" t="s">
        <v>1372</v>
      </c>
      <c r="B811" t="s">
        <v>192</v>
      </c>
      <c r="C811" t="str">
        <f t="shared" si="114"/>
        <v>UNREGULATED</v>
      </c>
      <c r="D811" s="159" t="str">
        <f t="shared" si="111"/>
        <v>55300</v>
      </c>
      <c r="E811" t="str">
        <f t="shared" si="112"/>
        <v>X5300</v>
      </c>
      <c r="F811" s="23">
        <v>553006500269</v>
      </c>
      <c r="G811">
        <v>910</v>
      </c>
      <c r="H811" t="str">
        <f t="shared" si="113"/>
        <v>553006500269.910</v>
      </c>
      <c r="I811">
        <v>198812</v>
      </c>
      <c r="J811" t="s">
        <v>6434</v>
      </c>
      <c r="K811" t="s">
        <v>63</v>
      </c>
      <c r="L811" t="s">
        <v>124</v>
      </c>
      <c r="N811">
        <f>VLOOKUP(H811,'export - manipulated'!L810:V4742,11,FALSE)</f>
        <v>78001</v>
      </c>
    </row>
    <row r="812" spans="1:22" x14ac:dyDescent="0.3">
      <c r="A812" t="s">
        <v>1376</v>
      </c>
      <c r="B812" t="s">
        <v>192</v>
      </c>
      <c r="C812" t="str">
        <f t="shared" si="114"/>
        <v>UNREGULATED</v>
      </c>
      <c r="D812" s="159" t="str">
        <f t="shared" si="111"/>
        <v>55300</v>
      </c>
      <c r="E812" t="str">
        <f t="shared" si="112"/>
        <v>X5300</v>
      </c>
      <c r="F812" s="23">
        <v>553006500528</v>
      </c>
      <c r="G812">
        <v>910</v>
      </c>
      <c r="H812" t="str">
        <f t="shared" si="113"/>
        <v>553006500528.910</v>
      </c>
      <c r="I812">
        <v>201709</v>
      </c>
      <c r="J812" t="s">
        <v>6434</v>
      </c>
      <c r="K812" t="s">
        <v>63</v>
      </c>
      <c r="L812" t="s">
        <v>124</v>
      </c>
      <c r="N812">
        <f>VLOOKUP(H812,'export - manipulated'!L811:V4743,11,FALSE)</f>
        <v>149064.71</v>
      </c>
    </row>
    <row r="813" spans="1:22" x14ac:dyDescent="0.3">
      <c r="A813" t="s">
        <v>1378</v>
      </c>
      <c r="B813" t="s">
        <v>192</v>
      </c>
      <c r="C813" t="str">
        <f t="shared" si="114"/>
        <v>REGULATED</v>
      </c>
      <c r="D813" s="159" t="str">
        <f t="shared" si="111"/>
        <v>45300</v>
      </c>
      <c r="E813" t="str">
        <f t="shared" si="112"/>
        <v>X5300</v>
      </c>
      <c r="F813" s="23">
        <v>453006500269</v>
      </c>
      <c r="G813">
        <v>670</v>
      </c>
      <c r="H813" t="str">
        <f t="shared" si="113"/>
        <v>453006500269.670</v>
      </c>
      <c r="I813">
        <v>198906</v>
      </c>
      <c r="J813" t="s">
        <v>6434</v>
      </c>
      <c r="K813" t="s">
        <v>63</v>
      </c>
      <c r="L813">
        <v>20310</v>
      </c>
      <c r="M813" s="8">
        <f>VLOOKUP(H813,'export - manipulated'!L813:V4745,11,FALSE)</f>
        <v>5802.4</v>
      </c>
      <c r="V813" s="158" t="str">
        <f>CONCATENATE("5",RIGHT(F813,11))</f>
        <v>553006500269</v>
      </c>
    </row>
    <row r="814" spans="1:22" x14ac:dyDescent="0.3">
      <c r="A814" t="s">
        <v>1378</v>
      </c>
      <c r="B814" t="s">
        <v>192</v>
      </c>
      <c r="C814" t="str">
        <f t="shared" si="114"/>
        <v>UNREGULATED</v>
      </c>
      <c r="D814" s="159" t="str">
        <f t="shared" si="111"/>
        <v>55300</v>
      </c>
      <c r="E814" t="str">
        <f t="shared" si="112"/>
        <v>X5300</v>
      </c>
      <c r="F814" s="23">
        <v>553006500269</v>
      </c>
      <c r="G814">
        <v>670</v>
      </c>
      <c r="H814" t="str">
        <f t="shared" si="113"/>
        <v>553006500269.670</v>
      </c>
      <c r="I814">
        <v>198906</v>
      </c>
      <c r="J814" t="s">
        <v>6434</v>
      </c>
      <c r="K814" t="s">
        <v>63</v>
      </c>
      <c r="L814" t="s">
        <v>124</v>
      </c>
      <c r="N814">
        <f>VLOOKUP(H814,'export - manipulated'!L813:V4745,11,FALSE)</f>
        <v>3505</v>
      </c>
    </row>
    <row r="815" spans="1:22" x14ac:dyDescent="0.3">
      <c r="A815" t="s">
        <v>1381</v>
      </c>
      <c r="B815" t="s">
        <v>192</v>
      </c>
      <c r="C815" t="str">
        <f t="shared" si="114"/>
        <v>REGULATED</v>
      </c>
      <c r="D815" s="159" t="str">
        <f t="shared" si="111"/>
        <v>45300</v>
      </c>
      <c r="E815" t="str">
        <f t="shared" si="112"/>
        <v>X5300</v>
      </c>
      <c r="F815" s="23">
        <v>453006500270</v>
      </c>
      <c r="G815">
        <v>910</v>
      </c>
      <c r="H815" t="str">
        <f t="shared" si="113"/>
        <v>453006500270.910</v>
      </c>
      <c r="I815">
        <v>198909</v>
      </c>
      <c r="J815" t="s">
        <v>6434</v>
      </c>
      <c r="K815" t="s">
        <v>63</v>
      </c>
      <c r="L815">
        <v>20310</v>
      </c>
      <c r="M815" s="8">
        <f>VLOOKUP(H815,'export - manipulated'!L815:V4747,11,FALSE)</f>
        <v>147070.81</v>
      </c>
      <c r="V815" s="158" t="str">
        <f>CONCATENATE("5",RIGHT(F815,11))</f>
        <v>553006500270</v>
      </c>
    </row>
    <row r="816" spans="1:22" x14ac:dyDescent="0.3">
      <c r="A816" t="s">
        <v>1381</v>
      </c>
      <c r="B816" t="s">
        <v>192</v>
      </c>
      <c r="C816" t="str">
        <f t="shared" si="114"/>
        <v>UNREGULATED</v>
      </c>
      <c r="D816" s="159" t="str">
        <f t="shared" si="111"/>
        <v>55300</v>
      </c>
      <c r="E816" t="str">
        <f t="shared" si="112"/>
        <v>X5300</v>
      </c>
      <c r="F816" s="23">
        <v>553006500270</v>
      </c>
      <c r="G816">
        <v>910</v>
      </c>
      <c r="H816" t="str">
        <f t="shared" si="113"/>
        <v>553006500270.910</v>
      </c>
      <c r="I816">
        <v>198909</v>
      </c>
      <c r="J816" t="s">
        <v>6434</v>
      </c>
      <c r="K816" t="s">
        <v>63</v>
      </c>
      <c r="L816" t="s">
        <v>124</v>
      </c>
      <c r="N816">
        <f>VLOOKUP(H816,'export - manipulated'!L815:V4747,11,FALSE)</f>
        <v>88853</v>
      </c>
    </row>
    <row r="817" spans="1:22" x14ac:dyDescent="0.3">
      <c r="A817" t="s">
        <v>1384</v>
      </c>
      <c r="B817" t="s">
        <v>192</v>
      </c>
      <c r="C817" t="str">
        <f t="shared" si="114"/>
        <v>UNREGULATED</v>
      </c>
      <c r="D817" s="159" t="str">
        <f t="shared" si="111"/>
        <v>55300</v>
      </c>
      <c r="E817" t="str">
        <f t="shared" si="112"/>
        <v>X5300</v>
      </c>
      <c r="F817" s="23">
        <v>553006500529</v>
      </c>
      <c r="G817">
        <v>910</v>
      </c>
      <c r="H817" t="str">
        <f t="shared" si="113"/>
        <v>553006500529.910</v>
      </c>
      <c r="I817">
        <v>201709</v>
      </c>
      <c r="J817" t="s">
        <v>6434</v>
      </c>
      <c r="K817" t="s">
        <v>63</v>
      </c>
      <c r="L817" t="s">
        <v>124</v>
      </c>
      <c r="N817">
        <f>VLOOKUP(H817,'export - manipulated'!L816:V4748,11,FALSE)</f>
        <v>149064.71</v>
      </c>
    </row>
    <row r="818" spans="1:22" x14ac:dyDescent="0.3">
      <c r="A818" t="s">
        <v>1386</v>
      </c>
      <c r="B818" t="s">
        <v>192</v>
      </c>
      <c r="C818" t="str">
        <f t="shared" si="114"/>
        <v>REGULATED</v>
      </c>
      <c r="D818" s="159" t="str">
        <f t="shared" si="111"/>
        <v>45300</v>
      </c>
      <c r="E818" t="str">
        <f t="shared" si="112"/>
        <v>X5300</v>
      </c>
      <c r="F818" s="23">
        <v>453006500271</v>
      </c>
      <c r="G818">
        <v>910</v>
      </c>
      <c r="H818" t="str">
        <f t="shared" si="113"/>
        <v>453006500271.910</v>
      </c>
      <c r="I818">
        <v>199010</v>
      </c>
      <c r="J818" t="s">
        <v>6434</v>
      </c>
      <c r="K818" t="s">
        <v>63</v>
      </c>
      <c r="L818">
        <v>20310</v>
      </c>
      <c r="M818" s="8">
        <f>VLOOKUP(H818,'export - manipulated'!L818:V4750,11,FALSE)</f>
        <v>229371.76</v>
      </c>
      <c r="V818" s="158" t="str">
        <f>CONCATENATE("5",RIGHT(F818,11))</f>
        <v>553006500271</v>
      </c>
    </row>
    <row r="819" spans="1:22" x14ac:dyDescent="0.3">
      <c r="A819" t="s">
        <v>1386</v>
      </c>
      <c r="B819" t="s">
        <v>192</v>
      </c>
      <c r="C819" t="str">
        <f t="shared" si="114"/>
        <v>UNREGULATED</v>
      </c>
      <c r="D819" s="159" t="str">
        <f t="shared" si="111"/>
        <v>55300</v>
      </c>
      <c r="E819" t="str">
        <f t="shared" si="112"/>
        <v>X5300</v>
      </c>
      <c r="F819" s="23">
        <v>553006500271</v>
      </c>
      <c r="G819">
        <v>910</v>
      </c>
      <c r="H819" t="str">
        <f t="shared" si="113"/>
        <v>553006500271.910</v>
      </c>
      <c r="I819">
        <v>199010</v>
      </c>
      <c r="J819" t="s">
        <v>6434</v>
      </c>
      <c r="K819" t="s">
        <v>63</v>
      </c>
      <c r="L819" t="s">
        <v>124</v>
      </c>
      <c r="N819">
        <f>VLOOKUP(H819,'export - manipulated'!L818:V4750,11,FALSE)</f>
        <v>138575</v>
      </c>
    </row>
    <row r="820" spans="1:22" x14ac:dyDescent="0.3">
      <c r="A820" t="s">
        <v>1389</v>
      </c>
      <c r="B820" t="s">
        <v>192</v>
      </c>
      <c r="C820" t="str">
        <f t="shared" si="114"/>
        <v>UNREGULATED</v>
      </c>
      <c r="D820" s="159" t="str">
        <f t="shared" si="111"/>
        <v>55300</v>
      </c>
      <c r="E820" t="str">
        <f t="shared" si="112"/>
        <v>X5300</v>
      </c>
      <c r="F820" s="23">
        <v>553006500530</v>
      </c>
      <c r="G820">
        <v>910</v>
      </c>
      <c r="H820" t="str">
        <f t="shared" si="113"/>
        <v>553006500530.910</v>
      </c>
      <c r="I820">
        <v>201709</v>
      </c>
      <c r="J820" t="s">
        <v>6434</v>
      </c>
      <c r="K820" t="s">
        <v>63</v>
      </c>
      <c r="L820" t="s">
        <v>124</v>
      </c>
      <c r="N820">
        <f>VLOOKUP(H820,'export - manipulated'!L819:V4751,11,FALSE)</f>
        <v>149064.71</v>
      </c>
    </row>
    <row r="821" spans="1:22" x14ac:dyDescent="0.3">
      <c r="A821" t="s">
        <v>1391</v>
      </c>
      <c r="B821" t="s">
        <v>192</v>
      </c>
      <c r="C821" t="str">
        <f t="shared" si="114"/>
        <v>UNREGULATED</v>
      </c>
      <c r="D821" s="159" t="str">
        <f t="shared" si="111"/>
        <v>55300</v>
      </c>
      <c r="E821" t="str">
        <f t="shared" si="112"/>
        <v>X5300</v>
      </c>
      <c r="F821" s="23">
        <v>553006500280</v>
      </c>
      <c r="G821">
        <v>910</v>
      </c>
      <c r="H821" t="str">
        <f t="shared" si="113"/>
        <v>553006500280.910</v>
      </c>
      <c r="I821">
        <v>200810</v>
      </c>
      <c r="J821" t="s">
        <v>6434</v>
      </c>
      <c r="K821" t="s">
        <v>63</v>
      </c>
      <c r="L821" t="s">
        <v>124</v>
      </c>
      <c r="N821">
        <f>VLOOKUP(H821,'export - manipulated'!L820:V4752,11,FALSE)</f>
        <v>892433.71</v>
      </c>
    </row>
    <row r="822" spans="1:22" x14ac:dyDescent="0.3">
      <c r="A822" t="s">
        <v>1393</v>
      </c>
      <c r="B822" t="s">
        <v>192</v>
      </c>
      <c r="C822" t="str">
        <f t="shared" si="114"/>
        <v>REGULATED</v>
      </c>
      <c r="D822" s="159" t="str">
        <f t="shared" si="111"/>
        <v>45300</v>
      </c>
      <c r="E822" t="str">
        <f t="shared" si="112"/>
        <v>X5300</v>
      </c>
      <c r="F822" s="23">
        <v>453006500549</v>
      </c>
      <c r="G822">
        <v>910</v>
      </c>
      <c r="H822" t="str">
        <f t="shared" si="113"/>
        <v>453006500549.910</v>
      </c>
      <c r="I822">
        <v>201510</v>
      </c>
      <c r="J822" t="s">
        <v>6434</v>
      </c>
      <c r="K822" t="s">
        <v>63</v>
      </c>
      <c r="L822">
        <v>20310</v>
      </c>
      <c r="M822" s="8">
        <f>VLOOKUP(H822,'export - manipulated'!L822:V4754,11,FALSE)</f>
        <v>252.59</v>
      </c>
      <c r="V822" s="158" t="str">
        <f>CONCATENATE("5",RIGHT(F822,11))</f>
        <v>553006500549</v>
      </c>
    </row>
    <row r="823" spans="1:22" x14ac:dyDescent="0.3">
      <c r="A823" t="s">
        <v>1393</v>
      </c>
      <c r="B823" t="s">
        <v>192</v>
      </c>
      <c r="C823" t="str">
        <f t="shared" si="114"/>
        <v>UNREGULATED</v>
      </c>
      <c r="D823" s="159" t="str">
        <f t="shared" si="111"/>
        <v>55300</v>
      </c>
      <c r="E823" t="str">
        <f t="shared" si="112"/>
        <v>X5300</v>
      </c>
      <c r="F823" s="23">
        <v>553006500549</v>
      </c>
      <c r="G823">
        <v>910</v>
      </c>
      <c r="H823" t="str">
        <f t="shared" si="113"/>
        <v>553006500549.910</v>
      </c>
      <c r="I823">
        <v>201510</v>
      </c>
      <c r="J823" t="s">
        <v>6434</v>
      </c>
      <c r="K823" t="s">
        <v>63</v>
      </c>
      <c r="L823" t="s">
        <v>124</v>
      </c>
      <c r="N823">
        <f>VLOOKUP(H823,'export - manipulated'!L822:V4754,11,FALSE)</f>
        <v>570.16</v>
      </c>
    </row>
    <row r="824" spans="1:22" x14ac:dyDescent="0.3">
      <c r="A824" t="s">
        <v>1396</v>
      </c>
      <c r="B824" t="s">
        <v>192</v>
      </c>
      <c r="C824" t="str">
        <f t="shared" si="114"/>
        <v>UNREGULATED</v>
      </c>
      <c r="D824" s="159" t="str">
        <f t="shared" si="111"/>
        <v>55300</v>
      </c>
      <c r="E824" t="str">
        <f t="shared" si="112"/>
        <v>X5300</v>
      </c>
      <c r="F824" s="23">
        <v>553006500281</v>
      </c>
      <c r="G824">
        <v>910</v>
      </c>
      <c r="H824" t="str">
        <f t="shared" si="113"/>
        <v>553006500281.910</v>
      </c>
      <c r="I824">
        <v>200810</v>
      </c>
      <c r="J824" t="s">
        <v>6434</v>
      </c>
      <c r="K824" t="s">
        <v>63</v>
      </c>
      <c r="L824" t="s">
        <v>124</v>
      </c>
      <c r="N824">
        <f>VLOOKUP(H824,'export - manipulated'!L823:V4755,11,FALSE)</f>
        <v>725862.23</v>
      </c>
    </row>
    <row r="825" spans="1:22" x14ac:dyDescent="0.3">
      <c r="A825" t="s">
        <v>1398</v>
      </c>
      <c r="B825" t="s">
        <v>192</v>
      </c>
      <c r="C825" t="str">
        <f t="shared" si="114"/>
        <v>REGULATED</v>
      </c>
      <c r="D825" s="159" t="str">
        <f t="shared" si="111"/>
        <v>45300</v>
      </c>
      <c r="E825" t="str">
        <f t="shared" si="112"/>
        <v>X5300</v>
      </c>
      <c r="F825" s="23">
        <v>453006500550</v>
      </c>
      <c r="G825">
        <v>910</v>
      </c>
      <c r="H825" t="str">
        <f t="shared" si="113"/>
        <v>453006500550.910</v>
      </c>
      <c r="I825">
        <v>201510</v>
      </c>
      <c r="J825" t="s">
        <v>6434</v>
      </c>
      <c r="K825" t="s">
        <v>63</v>
      </c>
      <c r="L825">
        <v>20310</v>
      </c>
      <c r="M825" s="8">
        <f>VLOOKUP(H825,'export - manipulated'!L825:V4757,11,FALSE)</f>
        <v>252.59</v>
      </c>
      <c r="V825" s="158" t="str">
        <f>CONCATENATE("5",RIGHT(F825,11))</f>
        <v>553006500550</v>
      </c>
    </row>
    <row r="826" spans="1:22" x14ac:dyDescent="0.3">
      <c r="A826" t="s">
        <v>1398</v>
      </c>
      <c r="B826" t="s">
        <v>192</v>
      </c>
      <c r="C826" t="str">
        <f t="shared" si="114"/>
        <v>UNREGULATED</v>
      </c>
      <c r="D826" s="159" t="str">
        <f t="shared" si="111"/>
        <v>55300</v>
      </c>
      <c r="E826" t="str">
        <f t="shared" si="112"/>
        <v>X5300</v>
      </c>
      <c r="F826" s="23">
        <v>553006500550</v>
      </c>
      <c r="G826">
        <v>910</v>
      </c>
      <c r="H826" t="str">
        <f t="shared" si="113"/>
        <v>553006500550.910</v>
      </c>
      <c r="I826">
        <v>201510</v>
      </c>
      <c r="J826" t="s">
        <v>6434</v>
      </c>
      <c r="K826" t="s">
        <v>63</v>
      </c>
      <c r="L826" t="s">
        <v>124</v>
      </c>
      <c r="N826">
        <f>VLOOKUP(H826,'export - manipulated'!L825:V4757,11,FALSE)</f>
        <v>570.16</v>
      </c>
    </row>
    <row r="827" spans="1:22" x14ac:dyDescent="0.3">
      <c r="A827" t="s">
        <v>1401</v>
      </c>
      <c r="B827" t="s">
        <v>192</v>
      </c>
      <c r="C827" t="str">
        <f t="shared" si="114"/>
        <v>UNREGULATED</v>
      </c>
      <c r="D827" s="159" t="str">
        <f t="shared" si="111"/>
        <v>55300</v>
      </c>
      <c r="E827" t="str">
        <f t="shared" si="112"/>
        <v>X5300</v>
      </c>
      <c r="F827" s="23">
        <v>553006500282</v>
      </c>
      <c r="G827">
        <v>752</v>
      </c>
      <c r="H827" t="str">
        <f t="shared" si="113"/>
        <v>553006500282.752</v>
      </c>
      <c r="I827">
        <v>200810</v>
      </c>
      <c r="J827" t="s">
        <v>6434</v>
      </c>
      <c r="K827" t="s">
        <v>63</v>
      </c>
      <c r="L827" t="s">
        <v>124</v>
      </c>
      <c r="N827">
        <f>VLOOKUP(H827,'export - manipulated'!L826:V4758,11,FALSE)</f>
        <v>328290.49</v>
      </c>
    </row>
    <row r="828" spans="1:22" x14ac:dyDescent="0.3">
      <c r="A828" t="s">
        <v>1401</v>
      </c>
      <c r="B828" t="s">
        <v>192</v>
      </c>
      <c r="C828" t="str">
        <f t="shared" si="114"/>
        <v>UNREGULATED</v>
      </c>
      <c r="D828" s="159" t="str">
        <f t="shared" si="111"/>
        <v>55300</v>
      </c>
      <c r="E828" t="str">
        <f t="shared" si="112"/>
        <v>X5300</v>
      </c>
      <c r="F828" s="23">
        <v>553006500282</v>
      </c>
      <c r="G828">
        <v>910</v>
      </c>
      <c r="H828" t="str">
        <f t="shared" si="113"/>
        <v>553006500282.910</v>
      </c>
      <c r="I828">
        <v>200810</v>
      </c>
      <c r="J828" t="s">
        <v>6434</v>
      </c>
      <c r="K828" t="s">
        <v>63</v>
      </c>
      <c r="L828" t="s">
        <v>124</v>
      </c>
      <c r="N828">
        <f>VLOOKUP(H828,'export - manipulated'!L827:V4759,11,FALSE)</f>
        <v>2148279.29</v>
      </c>
    </row>
    <row r="829" spans="1:22" x14ac:dyDescent="0.3">
      <c r="A829" t="s">
        <v>1404</v>
      </c>
      <c r="B829" t="s">
        <v>192</v>
      </c>
      <c r="C829" t="str">
        <f t="shared" si="114"/>
        <v>REGULATED</v>
      </c>
      <c r="D829" s="159" t="str">
        <f t="shared" si="111"/>
        <v>45300</v>
      </c>
      <c r="E829" t="str">
        <f t="shared" si="112"/>
        <v>X5300</v>
      </c>
      <c r="F829" s="23">
        <v>453006500551</v>
      </c>
      <c r="G829">
        <v>910</v>
      </c>
      <c r="H829" t="str">
        <f t="shared" si="113"/>
        <v>453006500551.910</v>
      </c>
      <c r="I829">
        <v>201510</v>
      </c>
      <c r="J829" t="s">
        <v>6434</v>
      </c>
      <c r="K829" t="s">
        <v>63</v>
      </c>
      <c r="L829">
        <v>20310</v>
      </c>
      <c r="M829" s="8">
        <f>VLOOKUP(H829,'export - manipulated'!L829:V4761,11,FALSE)</f>
        <v>252.59</v>
      </c>
      <c r="V829" s="158" t="str">
        <f>CONCATENATE("5",RIGHT(F829,11))</f>
        <v>553006500551</v>
      </c>
    </row>
    <row r="830" spans="1:22" x14ac:dyDescent="0.3">
      <c r="A830" t="s">
        <v>1404</v>
      </c>
      <c r="B830" t="s">
        <v>192</v>
      </c>
      <c r="C830" t="str">
        <f t="shared" si="114"/>
        <v>UNREGULATED</v>
      </c>
      <c r="D830" s="159" t="str">
        <f t="shared" si="111"/>
        <v>55300</v>
      </c>
      <c r="E830" t="str">
        <f t="shared" si="112"/>
        <v>X5300</v>
      </c>
      <c r="F830" s="23">
        <v>553006500551</v>
      </c>
      <c r="G830">
        <v>910</v>
      </c>
      <c r="H830" t="str">
        <f t="shared" si="113"/>
        <v>553006500551.910</v>
      </c>
      <c r="I830">
        <v>201510</v>
      </c>
      <c r="J830" t="s">
        <v>6434</v>
      </c>
      <c r="K830" t="s">
        <v>63</v>
      </c>
      <c r="L830" t="s">
        <v>124</v>
      </c>
      <c r="N830">
        <f>VLOOKUP(H830,'export - manipulated'!L829:V4761,11,FALSE)</f>
        <v>570.16</v>
      </c>
    </row>
    <row r="831" spans="1:22" x14ac:dyDescent="0.3">
      <c r="A831" t="s">
        <v>1407</v>
      </c>
      <c r="B831" t="s">
        <v>192</v>
      </c>
      <c r="C831" t="str">
        <f t="shared" si="114"/>
        <v>REGULATED</v>
      </c>
      <c r="D831" s="159" t="str">
        <f t="shared" si="111"/>
        <v>45300</v>
      </c>
      <c r="E831" t="str">
        <f t="shared" si="112"/>
        <v>X5300</v>
      </c>
      <c r="F831" s="23">
        <v>453006500578</v>
      </c>
      <c r="G831">
        <v>910</v>
      </c>
      <c r="H831" t="str">
        <f t="shared" si="113"/>
        <v>453006500578.910</v>
      </c>
      <c r="I831">
        <v>201601</v>
      </c>
      <c r="J831" t="s">
        <v>6434</v>
      </c>
      <c r="K831" t="s">
        <v>63</v>
      </c>
      <c r="L831">
        <v>20310</v>
      </c>
      <c r="M831" s="8">
        <f>VLOOKUP(H831,'export - manipulated'!L831:V4763,11,FALSE)</f>
        <v>12326.46</v>
      </c>
      <c r="V831" s="158" t="str">
        <f>CONCATENATE("5",RIGHT(F831,11))</f>
        <v>553006500578</v>
      </c>
    </row>
    <row r="832" spans="1:22" x14ac:dyDescent="0.3">
      <c r="A832" t="s">
        <v>1407</v>
      </c>
      <c r="B832" t="s">
        <v>192</v>
      </c>
      <c r="C832" t="str">
        <f t="shared" si="114"/>
        <v>UNREGULATED</v>
      </c>
      <c r="D832" s="159" t="str">
        <f t="shared" si="111"/>
        <v>55300</v>
      </c>
      <c r="E832" t="str">
        <f t="shared" si="112"/>
        <v>X5300</v>
      </c>
      <c r="F832" s="23">
        <v>553006500578</v>
      </c>
      <c r="G832">
        <v>910</v>
      </c>
      <c r="H832" t="str">
        <f t="shared" si="113"/>
        <v>553006500578.910</v>
      </c>
      <c r="I832">
        <v>201601</v>
      </c>
      <c r="J832" t="s">
        <v>6434</v>
      </c>
      <c r="K832" t="s">
        <v>63</v>
      </c>
      <c r="L832" t="s">
        <v>124</v>
      </c>
      <c r="N832">
        <f>VLOOKUP(H832,'export - manipulated'!L831:V4763,11,FALSE)</f>
        <v>27824.880000000001</v>
      </c>
    </row>
    <row r="833" spans="1:22" x14ac:dyDescent="0.3">
      <c r="A833" t="s">
        <v>1410</v>
      </c>
      <c r="B833" t="s">
        <v>192</v>
      </c>
      <c r="C833" t="str">
        <f t="shared" si="114"/>
        <v>UNREGULATED</v>
      </c>
      <c r="D833" s="159" t="str">
        <f t="shared" si="111"/>
        <v>55300</v>
      </c>
      <c r="E833" t="str">
        <f t="shared" si="112"/>
        <v>X5300</v>
      </c>
      <c r="F833" s="23">
        <v>553006500283</v>
      </c>
      <c r="G833">
        <v>910</v>
      </c>
      <c r="H833" t="str">
        <f t="shared" si="113"/>
        <v>553006500283.910</v>
      </c>
      <c r="I833">
        <v>200810</v>
      </c>
      <c r="J833" t="s">
        <v>6434</v>
      </c>
      <c r="K833" t="s">
        <v>63</v>
      </c>
      <c r="L833" t="s">
        <v>124</v>
      </c>
      <c r="N833">
        <f>VLOOKUP(H833,'export - manipulated'!L832:V4764,11,FALSE)</f>
        <v>846121.34</v>
      </c>
    </row>
    <row r="834" spans="1:22" x14ac:dyDescent="0.3">
      <c r="A834" t="s">
        <v>1412</v>
      </c>
      <c r="B834" t="s">
        <v>192</v>
      </c>
      <c r="C834" t="str">
        <f t="shared" si="114"/>
        <v>REGULATED</v>
      </c>
      <c r="D834" s="159" t="str">
        <f t="shared" si="111"/>
        <v>45300</v>
      </c>
      <c r="E834" t="str">
        <f t="shared" si="112"/>
        <v>X5300</v>
      </c>
      <c r="F834" s="23">
        <v>453006500552</v>
      </c>
      <c r="G834">
        <v>910</v>
      </c>
      <c r="H834" t="str">
        <f t="shared" si="113"/>
        <v>453006500552.910</v>
      </c>
      <c r="I834">
        <v>201510</v>
      </c>
      <c r="J834" t="s">
        <v>6434</v>
      </c>
      <c r="K834" t="s">
        <v>63</v>
      </c>
      <c r="L834">
        <v>20310</v>
      </c>
      <c r="M834" s="8">
        <f>VLOOKUP(H834,'export - manipulated'!L834:V4766,11,FALSE)</f>
        <v>252.59</v>
      </c>
      <c r="V834" s="158" t="str">
        <f>CONCATENATE("5",RIGHT(F834,11))</f>
        <v>553006500552</v>
      </c>
    </row>
    <row r="835" spans="1:22" x14ac:dyDescent="0.3">
      <c r="A835" t="s">
        <v>1412</v>
      </c>
      <c r="B835" t="s">
        <v>192</v>
      </c>
      <c r="C835" t="str">
        <f t="shared" si="114"/>
        <v>UNREGULATED</v>
      </c>
      <c r="D835" s="159" t="str">
        <f t="shared" ref="D835:D898" si="117">LEFT(F835,5)</f>
        <v>55300</v>
      </c>
      <c r="E835" t="str">
        <f t="shared" ref="E835:E898" si="118">CONCATENATE("X",(RIGHT(D835,4)))</f>
        <v>X5300</v>
      </c>
      <c r="F835" s="23">
        <v>553006500552</v>
      </c>
      <c r="G835">
        <v>910</v>
      </c>
      <c r="H835" t="str">
        <f t="shared" ref="H835:H898" si="119">CONCATENATE(F835,".",G835)</f>
        <v>553006500552.910</v>
      </c>
      <c r="I835">
        <v>201510</v>
      </c>
      <c r="J835" t="s">
        <v>6434</v>
      </c>
      <c r="K835" t="s">
        <v>63</v>
      </c>
      <c r="L835" t="s">
        <v>124</v>
      </c>
      <c r="N835">
        <f>VLOOKUP(H835,'export - manipulated'!L834:V4766,11,FALSE)</f>
        <v>570.16</v>
      </c>
    </row>
    <row r="836" spans="1:22" x14ac:dyDescent="0.3">
      <c r="A836" t="s">
        <v>1415</v>
      </c>
      <c r="B836" t="s">
        <v>192</v>
      </c>
      <c r="C836" t="str">
        <f t="shared" si="114"/>
        <v>UNREGULATED</v>
      </c>
      <c r="D836" s="159" t="str">
        <f t="shared" si="117"/>
        <v>55300</v>
      </c>
      <c r="E836" t="str">
        <f t="shared" si="118"/>
        <v>X5300</v>
      </c>
      <c r="F836" s="23">
        <v>553006500284</v>
      </c>
      <c r="G836">
        <v>910</v>
      </c>
      <c r="H836" t="str">
        <f t="shared" si="119"/>
        <v>553006500284.910</v>
      </c>
      <c r="I836">
        <v>200810</v>
      </c>
      <c r="J836" t="s">
        <v>6434</v>
      </c>
      <c r="K836" t="s">
        <v>63</v>
      </c>
      <c r="L836" t="s">
        <v>124</v>
      </c>
      <c r="N836">
        <f>VLOOKUP(H836,'export - manipulated'!L835:V4767,11,FALSE)</f>
        <v>857709.78</v>
      </c>
    </row>
    <row r="837" spans="1:22" x14ac:dyDescent="0.3">
      <c r="A837" t="s">
        <v>1417</v>
      </c>
      <c r="B837" t="s">
        <v>192</v>
      </c>
      <c r="C837" t="str">
        <f t="shared" si="114"/>
        <v>REGULATED</v>
      </c>
      <c r="D837" s="159" t="str">
        <f t="shared" si="117"/>
        <v>45300</v>
      </c>
      <c r="E837" t="str">
        <f t="shared" si="118"/>
        <v>X5300</v>
      </c>
      <c r="F837" s="23">
        <v>453006500553</v>
      </c>
      <c r="G837">
        <v>910</v>
      </c>
      <c r="H837" t="str">
        <f t="shared" si="119"/>
        <v>453006500553.910</v>
      </c>
      <c r="I837">
        <v>201510</v>
      </c>
      <c r="J837" t="s">
        <v>6434</v>
      </c>
      <c r="K837" t="s">
        <v>63</v>
      </c>
      <c r="L837">
        <v>20310</v>
      </c>
      <c r="M837" s="8">
        <f>VLOOKUP(H837,'export - manipulated'!L837:V4769,11,FALSE)</f>
        <v>252.59</v>
      </c>
      <c r="V837" s="158" t="str">
        <f>CONCATENATE("5",RIGHT(F837,11))</f>
        <v>553006500553</v>
      </c>
    </row>
    <row r="838" spans="1:22" x14ac:dyDescent="0.3">
      <c r="A838" t="s">
        <v>1417</v>
      </c>
      <c r="B838" t="s">
        <v>192</v>
      </c>
      <c r="C838" t="str">
        <f t="shared" ref="C838:C901" si="120">IF(OR(D838="45000",D838="45100",D838="45200",D838="45290",D838="45300",D838="45500",D838="45600",D838="45700",D838="45790",D838="45800"),"REGULATED","UNREGULATED")</f>
        <v>UNREGULATED</v>
      </c>
      <c r="D838" s="159" t="str">
        <f t="shared" si="117"/>
        <v>55300</v>
      </c>
      <c r="E838" t="str">
        <f t="shared" si="118"/>
        <v>X5300</v>
      </c>
      <c r="F838" s="23">
        <v>553006500553</v>
      </c>
      <c r="G838">
        <v>910</v>
      </c>
      <c r="H838" t="str">
        <f t="shared" si="119"/>
        <v>553006500553.910</v>
      </c>
      <c r="I838">
        <v>201510</v>
      </c>
      <c r="J838" t="s">
        <v>6434</v>
      </c>
      <c r="K838" t="s">
        <v>63</v>
      </c>
      <c r="L838" t="s">
        <v>124</v>
      </c>
      <c r="N838">
        <f>VLOOKUP(H838,'export - manipulated'!L837:V4769,11,FALSE)</f>
        <v>570.16</v>
      </c>
    </row>
    <row r="839" spans="1:22" x14ac:dyDescent="0.3">
      <c r="A839" t="s">
        <v>1420</v>
      </c>
      <c r="B839" t="s">
        <v>192</v>
      </c>
      <c r="C839" t="str">
        <f t="shared" si="120"/>
        <v>UNREGULATED</v>
      </c>
      <c r="D839" s="159" t="str">
        <f t="shared" si="117"/>
        <v>55300</v>
      </c>
      <c r="E839" t="str">
        <f t="shared" si="118"/>
        <v>X5300</v>
      </c>
      <c r="F839" s="23">
        <v>553006500285</v>
      </c>
      <c r="G839">
        <v>910</v>
      </c>
      <c r="H839" t="str">
        <f t="shared" si="119"/>
        <v>553006500285.910</v>
      </c>
      <c r="I839">
        <v>200810</v>
      </c>
      <c r="J839" t="s">
        <v>6434</v>
      </c>
      <c r="K839" t="s">
        <v>63</v>
      </c>
      <c r="L839" t="s">
        <v>124</v>
      </c>
      <c r="N839">
        <f>VLOOKUP(H839,'export - manipulated'!L838:V4770,11,FALSE)</f>
        <v>762579.78</v>
      </c>
    </row>
    <row r="840" spans="1:22" x14ac:dyDescent="0.3">
      <c r="A840" t="s">
        <v>1422</v>
      </c>
      <c r="B840" t="s">
        <v>192</v>
      </c>
      <c r="C840" t="str">
        <f t="shared" si="120"/>
        <v>REGULATED</v>
      </c>
      <c r="D840" s="159" t="str">
        <f t="shared" si="117"/>
        <v>45300</v>
      </c>
      <c r="E840" t="str">
        <f t="shared" si="118"/>
        <v>X5300</v>
      </c>
      <c r="F840" s="23">
        <v>453006500554</v>
      </c>
      <c r="G840">
        <v>910</v>
      </c>
      <c r="H840" t="str">
        <f t="shared" si="119"/>
        <v>453006500554.910</v>
      </c>
      <c r="I840">
        <v>201510</v>
      </c>
      <c r="J840" t="s">
        <v>6434</v>
      </c>
      <c r="K840" t="s">
        <v>63</v>
      </c>
      <c r="L840">
        <v>20310</v>
      </c>
      <c r="M840" s="8">
        <f>VLOOKUP(H840,'export - manipulated'!L840:V4772,11,FALSE)</f>
        <v>252.25</v>
      </c>
      <c r="V840" s="158" t="str">
        <f>CONCATENATE("5",RIGHT(F840,11))</f>
        <v>553006500554</v>
      </c>
    </row>
    <row r="841" spans="1:22" x14ac:dyDescent="0.3">
      <c r="A841" t="s">
        <v>1422</v>
      </c>
      <c r="B841" t="s">
        <v>192</v>
      </c>
      <c r="C841" t="str">
        <f t="shared" si="120"/>
        <v>UNREGULATED</v>
      </c>
      <c r="D841" s="159" t="str">
        <f t="shared" si="117"/>
        <v>55300</v>
      </c>
      <c r="E841" t="str">
        <f t="shared" si="118"/>
        <v>X5300</v>
      </c>
      <c r="F841" s="23">
        <v>553006500554</v>
      </c>
      <c r="G841">
        <v>910</v>
      </c>
      <c r="H841" t="str">
        <f t="shared" si="119"/>
        <v>553006500554.910</v>
      </c>
      <c r="I841">
        <v>201510</v>
      </c>
      <c r="J841" t="s">
        <v>6434</v>
      </c>
      <c r="K841" t="s">
        <v>63</v>
      </c>
      <c r="L841" t="s">
        <v>124</v>
      </c>
      <c r="N841">
        <f>VLOOKUP(H841,'export - manipulated'!L840:V4772,11,FALSE)</f>
        <v>569.5</v>
      </c>
    </row>
    <row r="842" spans="1:22" x14ac:dyDescent="0.3">
      <c r="A842" t="s">
        <v>1425</v>
      </c>
      <c r="B842" t="s">
        <v>192</v>
      </c>
      <c r="C842" t="str">
        <f t="shared" si="120"/>
        <v>UNREGULATED</v>
      </c>
      <c r="D842" s="159" t="str">
        <f t="shared" si="117"/>
        <v>55300</v>
      </c>
      <c r="E842" t="str">
        <f t="shared" si="118"/>
        <v>X5300</v>
      </c>
      <c r="F842" s="23">
        <v>553006500651</v>
      </c>
      <c r="G842">
        <v>910</v>
      </c>
      <c r="H842" t="str">
        <f t="shared" si="119"/>
        <v>553006500651.910</v>
      </c>
      <c r="I842">
        <v>201804</v>
      </c>
      <c r="J842" t="s">
        <v>6434</v>
      </c>
      <c r="K842" t="s">
        <v>63</v>
      </c>
      <c r="L842" t="s">
        <v>124</v>
      </c>
      <c r="N842">
        <f>VLOOKUP(H842,'export - manipulated'!L841:V4773,11,FALSE)</f>
        <v>977442.6</v>
      </c>
    </row>
    <row r="843" spans="1:22" x14ac:dyDescent="0.3">
      <c r="A843" t="s">
        <v>1428</v>
      </c>
      <c r="B843" t="s">
        <v>192</v>
      </c>
      <c r="C843" t="str">
        <f t="shared" si="120"/>
        <v>UNREGULATED</v>
      </c>
      <c r="D843" s="159" t="str">
        <f t="shared" si="117"/>
        <v>55300</v>
      </c>
      <c r="E843" t="str">
        <f t="shared" si="118"/>
        <v>X5300</v>
      </c>
      <c r="F843" s="23">
        <v>553006500650</v>
      </c>
      <c r="G843">
        <v>910</v>
      </c>
      <c r="H843" t="str">
        <f t="shared" si="119"/>
        <v>553006500650.910</v>
      </c>
      <c r="I843">
        <v>201803</v>
      </c>
      <c r="J843" t="s">
        <v>6434</v>
      </c>
      <c r="K843" t="s">
        <v>63</v>
      </c>
      <c r="L843" t="s">
        <v>124</v>
      </c>
      <c r="N843">
        <f>VLOOKUP(H843,'export - manipulated'!L842:V4774,11,FALSE)</f>
        <v>817063.41</v>
      </c>
    </row>
    <row r="844" spans="1:22" x14ac:dyDescent="0.3">
      <c r="A844" t="s">
        <v>1431</v>
      </c>
      <c r="B844" t="s">
        <v>192</v>
      </c>
      <c r="C844" t="str">
        <f t="shared" si="120"/>
        <v>UNREGULATED</v>
      </c>
      <c r="D844" s="159" t="str">
        <f t="shared" si="117"/>
        <v>55300</v>
      </c>
      <c r="E844" t="str">
        <f t="shared" si="118"/>
        <v>X5300</v>
      </c>
      <c r="F844" s="23">
        <v>553006500636</v>
      </c>
      <c r="G844">
        <v>910</v>
      </c>
      <c r="H844" t="str">
        <f t="shared" si="119"/>
        <v>553006500636.910</v>
      </c>
      <c r="I844">
        <v>201712</v>
      </c>
      <c r="J844" t="s">
        <v>6434</v>
      </c>
      <c r="K844" t="s">
        <v>63</v>
      </c>
      <c r="L844" t="s">
        <v>124</v>
      </c>
      <c r="N844">
        <f>VLOOKUP(H844,'export - manipulated'!L843:V4775,11,FALSE)</f>
        <v>1168269.83</v>
      </c>
    </row>
    <row r="845" spans="1:22" x14ac:dyDescent="0.3">
      <c r="A845" t="s">
        <v>1433</v>
      </c>
      <c r="B845" t="s">
        <v>192</v>
      </c>
      <c r="C845" t="str">
        <f t="shared" si="120"/>
        <v>REGULATED</v>
      </c>
      <c r="D845" s="159" t="str">
        <f t="shared" si="117"/>
        <v>45300</v>
      </c>
      <c r="E845" t="str">
        <f t="shared" si="118"/>
        <v>X5300</v>
      </c>
      <c r="F845" s="23">
        <v>453006500329</v>
      </c>
      <c r="G845">
        <v>910</v>
      </c>
      <c r="H845" t="str">
        <f t="shared" si="119"/>
        <v>453006500329.910</v>
      </c>
      <c r="I845">
        <v>201110</v>
      </c>
      <c r="J845" t="s">
        <v>6434</v>
      </c>
      <c r="K845" t="s">
        <v>63</v>
      </c>
      <c r="L845">
        <v>20310</v>
      </c>
      <c r="M845" s="8">
        <f>VLOOKUP(H845,'export - manipulated'!L845:V4777,11,FALSE)</f>
        <v>19762.12</v>
      </c>
      <c r="V845" s="158" t="str">
        <f>CONCATENATE("5",RIGHT(F845,11))</f>
        <v>553006500329</v>
      </c>
    </row>
    <row r="846" spans="1:22" x14ac:dyDescent="0.3">
      <c r="A846" t="s">
        <v>1433</v>
      </c>
      <c r="B846" t="s">
        <v>192</v>
      </c>
      <c r="C846" t="str">
        <f t="shared" si="120"/>
        <v>UNREGULATED</v>
      </c>
      <c r="D846" s="159" t="str">
        <f t="shared" si="117"/>
        <v>55300</v>
      </c>
      <c r="E846" t="str">
        <f t="shared" si="118"/>
        <v>X5300</v>
      </c>
      <c r="F846" s="23">
        <v>553006500329</v>
      </c>
      <c r="G846">
        <v>910</v>
      </c>
      <c r="H846" t="str">
        <f t="shared" si="119"/>
        <v>553006500329.910</v>
      </c>
      <c r="I846">
        <v>201110</v>
      </c>
      <c r="J846" t="s">
        <v>6434</v>
      </c>
      <c r="K846" t="s">
        <v>63</v>
      </c>
      <c r="L846" t="s">
        <v>124</v>
      </c>
      <c r="N846">
        <f>VLOOKUP(H846,'export - manipulated'!L845:V4777,11,FALSE)</f>
        <v>44630.57</v>
      </c>
    </row>
    <row r="847" spans="1:22" x14ac:dyDescent="0.3">
      <c r="A847" t="s">
        <v>1437</v>
      </c>
      <c r="B847" t="s">
        <v>192</v>
      </c>
      <c r="C847" t="str">
        <f t="shared" si="120"/>
        <v>REGULATED</v>
      </c>
      <c r="D847" s="159" t="str">
        <f t="shared" si="117"/>
        <v>45300</v>
      </c>
      <c r="E847" t="str">
        <f t="shared" si="118"/>
        <v>X5300</v>
      </c>
      <c r="F847" s="23">
        <v>453006500003</v>
      </c>
      <c r="G847">
        <v>910</v>
      </c>
      <c r="H847" t="str">
        <f t="shared" si="119"/>
        <v>453006500003.910</v>
      </c>
      <c r="I847">
        <v>199411</v>
      </c>
      <c r="J847" t="s">
        <v>6434</v>
      </c>
      <c r="K847" t="s">
        <v>63</v>
      </c>
      <c r="L847">
        <v>20310</v>
      </c>
      <c r="M847" s="8">
        <f>VLOOKUP(H847,'export - manipulated'!L847:V4779,11,FALSE)</f>
        <v>96742.43</v>
      </c>
      <c r="V847" s="158" t="str">
        <f>CONCATENATE("5",RIGHT(F847,11))</f>
        <v>553006500003</v>
      </c>
    </row>
    <row r="848" spans="1:22" x14ac:dyDescent="0.3">
      <c r="A848" t="s">
        <v>1437</v>
      </c>
      <c r="B848" t="s">
        <v>192</v>
      </c>
      <c r="C848" t="str">
        <f t="shared" si="120"/>
        <v>UNREGULATED</v>
      </c>
      <c r="D848" s="159" t="str">
        <f t="shared" si="117"/>
        <v>55300</v>
      </c>
      <c r="E848" t="str">
        <f t="shared" si="118"/>
        <v>X5300</v>
      </c>
      <c r="F848" s="23">
        <v>553006500003</v>
      </c>
      <c r="G848">
        <v>910</v>
      </c>
      <c r="H848" t="str">
        <f t="shared" si="119"/>
        <v>553006500003.910</v>
      </c>
      <c r="I848">
        <v>199411</v>
      </c>
      <c r="J848" t="s">
        <v>6434</v>
      </c>
      <c r="K848" t="s">
        <v>63</v>
      </c>
      <c r="L848" t="s">
        <v>124</v>
      </c>
      <c r="N848">
        <f>VLOOKUP(H848,'export - manipulated'!L847:V4779,11,FALSE)</f>
        <v>58447</v>
      </c>
    </row>
    <row r="849" spans="1:22" x14ac:dyDescent="0.3">
      <c r="A849" t="s">
        <v>1440</v>
      </c>
      <c r="B849" t="s">
        <v>192</v>
      </c>
      <c r="C849" t="str">
        <f t="shared" si="120"/>
        <v>REGULATED</v>
      </c>
      <c r="D849" s="159" t="str">
        <f t="shared" si="117"/>
        <v>45300</v>
      </c>
      <c r="E849" t="str">
        <f t="shared" si="118"/>
        <v>X5300</v>
      </c>
      <c r="F849" s="23">
        <v>453006500003</v>
      </c>
      <c r="G849">
        <v>270</v>
      </c>
      <c r="H849" t="str">
        <f t="shared" si="119"/>
        <v>453006500003.270</v>
      </c>
      <c r="I849">
        <v>199509</v>
      </c>
      <c r="J849" t="s">
        <v>6434</v>
      </c>
      <c r="K849" t="s">
        <v>63</v>
      </c>
      <c r="L849">
        <v>20310</v>
      </c>
      <c r="M849" s="8">
        <f>VLOOKUP(H849,'export - manipulated'!L849:V4781,11,FALSE)</f>
        <v>31205.040000000001</v>
      </c>
      <c r="V849" s="158" t="str">
        <f>CONCATENATE("5",RIGHT(F849,11))</f>
        <v>553006500003</v>
      </c>
    </row>
    <row r="850" spans="1:22" x14ac:dyDescent="0.3">
      <c r="A850" t="s">
        <v>1440</v>
      </c>
      <c r="B850" t="s">
        <v>192</v>
      </c>
      <c r="C850" t="str">
        <f t="shared" si="120"/>
        <v>UNREGULATED</v>
      </c>
      <c r="D850" s="159" t="str">
        <f t="shared" si="117"/>
        <v>55300</v>
      </c>
      <c r="E850" t="str">
        <f t="shared" si="118"/>
        <v>X5300</v>
      </c>
      <c r="F850" s="23">
        <v>553006500003</v>
      </c>
      <c r="G850">
        <v>270</v>
      </c>
      <c r="H850" t="str">
        <f t="shared" si="119"/>
        <v>553006500003.270</v>
      </c>
      <c r="I850">
        <v>199509</v>
      </c>
      <c r="J850" t="s">
        <v>6434</v>
      </c>
      <c r="K850" t="s">
        <v>63</v>
      </c>
      <c r="L850" t="s">
        <v>124</v>
      </c>
      <c r="N850">
        <f>VLOOKUP(H850,'export - manipulated'!L849:V4781,11,FALSE)</f>
        <v>18853</v>
      </c>
    </row>
    <row r="851" spans="1:22" x14ac:dyDescent="0.3">
      <c r="A851" t="s">
        <v>1443</v>
      </c>
      <c r="B851" t="s">
        <v>192</v>
      </c>
      <c r="C851" t="str">
        <f t="shared" si="120"/>
        <v>UNREGULATED</v>
      </c>
      <c r="D851" s="159" t="str">
        <f t="shared" si="117"/>
        <v>55300</v>
      </c>
      <c r="E851" t="str">
        <f t="shared" si="118"/>
        <v>X5300</v>
      </c>
      <c r="F851" s="23">
        <v>553006500003</v>
      </c>
      <c r="G851">
        <v>670</v>
      </c>
      <c r="H851" t="str">
        <f t="shared" si="119"/>
        <v>553006500003.670</v>
      </c>
      <c r="I851">
        <v>199509</v>
      </c>
      <c r="J851" t="s">
        <v>6434</v>
      </c>
      <c r="K851" t="s">
        <v>63</v>
      </c>
      <c r="L851" t="s">
        <v>124</v>
      </c>
      <c r="N851">
        <f>VLOOKUP(H851,'export - manipulated'!L850:V4782,11,FALSE)</f>
        <v>3139</v>
      </c>
    </row>
    <row r="852" spans="1:22" x14ac:dyDescent="0.3">
      <c r="A852" t="s">
        <v>1445</v>
      </c>
      <c r="B852" t="s">
        <v>192</v>
      </c>
      <c r="C852" t="str">
        <f t="shared" si="120"/>
        <v>REGULATED</v>
      </c>
      <c r="D852" s="159" t="str">
        <f t="shared" si="117"/>
        <v>45300</v>
      </c>
      <c r="E852" t="str">
        <f t="shared" si="118"/>
        <v>X5300</v>
      </c>
      <c r="F852" s="23">
        <v>453006500003</v>
      </c>
      <c r="G852">
        <v>670</v>
      </c>
      <c r="H852" t="str">
        <f t="shared" si="119"/>
        <v>453006500003.670</v>
      </c>
      <c r="I852">
        <v>199509</v>
      </c>
      <c r="J852" t="s">
        <v>6434</v>
      </c>
      <c r="K852" t="s">
        <v>63</v>
      </c>
      <c r="L852">
        <v>20310</v>
      </c>
      <c r="M852" s="8">
        <f>VLOOKUP(H852,'export - manipulated'!L852:V4784,11,FALSE)</f>
        <v>5196.2</v>
      </c>
      <c r="V852" s="158" t="str">
        <f>CONCATENATE("5",RIGHT(F852,11))</f>
        <v>553006500003</v>
      </c>
    </row>
    <row r="853" spans="1:22" x14ac:dyDescent="0.3">
      <c r="A853" t="s">
        <v>1447</v>
      </c>
      <c r="B853" t="s">
        <v>192</v>
      </c>
      <c r="C853" t="str">
        <f t="shared" si="120"/>
        <v>UNREGULATED</v>
      </c>
      <c r="D853" s="159" t="str">
        <f t="shared" si="117"/>
        <v>55300</v>
      </c>
      <c r="E853" t="str">
        <f t="shared" si="118"/>
        <v>X5300</v>
      </c>
      <c r="F853" s="23">
        <v>553006500531</v>
      </c>
      <c r="G853">
        <v>910</v>
      </c>
      <c r="H853" t="str">
        <f t="shared" si="119"/>
        <v>553006500531.910</v>
      </c>
      <c r="I853">
        <v>201709</v>
      </c>
      <c r="J853" t="s">
        <v>6434</v>
      </c>
      <c r="K853" t="s">
        <v>63</v>
      </c>
      <c r="L853" t="s">
        <v>124</v>
      </c>
      <c r="N853">
        <f>VLOOKUP(H853,'export - manipulated'!L852:V4784,11,FALSE)</f>
        <v>149064.71</v>
      </c>
    </row>
    <row r="854" spans="1:22" x14ac:dyDescent="0.3">
      <c r="A854" t="s">
        <v>1449</v>
      </c>
      <c r="B854" t="s">
        <v>192</v>
      </c>
      <c r="C854" t="str">
        <f t="shared" si="120"/>
        <v>UNREGULATED</v>
      </c>
      <c r="D854" s="159" t="str">
        <f t="shared" si="117"/>
        <v>55300</v>
      </c>
      <c r="E854" t="str">
        <f t="shared" si="118"/>
        <v>X5300</v>
      </c>
      <c r="F854" s="23">
        <v>553006500532</v>
      </c>
      <c r="G854">
        <v>910</v>
      </c>
      <c r="H854" t="str">
        <f t="shared" si="119"/>
        <v>553006500532.910</v>
      </c>
      <c r="I854">
        <v>201709</v>
      </c>
      <c r="J854" t="s">
        <v>6434</v>
      </c>
      <c r="K854" t="s">
        <v>63</v>
      </c>
      <c r="L854" t="s">
        <v>124</v>
      </c>
      <c r="N854">
        <f>VLOOKUP(H854,'export - manipulated'!L853:V4785,11,FALSE)</f>
        <v>149064.71</v>
      </c>
    </row>
    <row r="855" spans="1:22" x14ac:dyDescent="0.3">
      <c r="A855" t="s">
        <v>1451</v>
      </c>
      <c r="B855" t="s">
        <v>192</v>
      </c>
      <c r="C855" t="str">
        <f t="shared" si="120"/>
        <v>UNREGULATED</v>
      </c>
      <c r="D855" s="159" t="str">
        <f t="shared" si="117"/>
        <v>55300</v>
      </c>
      <c r="E855" t="str">
        <f t="shared" si="118"/>
        <v>X5300</v>
      </c>
      <c r="F855" s="23">
        <v>553006500533</v>
      </c>
      <c r="G855">
        <v>910</v>
      </c>
      <c r="H855" t="str">
        <f t="shared" si="119"/>
        <v>553006500533.910</v>
      </c>
      <c r="I855">
        <v>201709</v>
      </c>
      <c r="J855" t="s">
        <v>6434</v>
      </c>
      <c r="K855" t="s">
        <v>63</v>
      </c>
      <c r="L855" t="s">
        <v>124</v>
      </c>
      <c r="N855">
        <f>VLOOKUP(H855,'export - manipulated'!L854:V4786,11,FALSE)</f>
        <v>149064.71</v>
      </c>
    </row>
    <row r="856" spans="1:22" x14ac:dyDescent="0.3">
      <c r="A856" t="s">
        <v>1453</v>
      </c>
      <c r="B856" t="s">
        <v>192</v>
      </c>
      <c r="C856" t="str">
        <f t="shared" si="120"/>
        <v>UNREGULATED</v>
      </c>
      <c r="D856" s="159" t="str">
        <f t="shared" si="117"/>
        <v>55300</v>
      </c>
      <c r="E856" t="str">
        <f t="shared" si="118"/>
        <v>X5300</v>
      </c>
      <c r="F856" s="23">
        <v>553006500534</v>
      </c>
      <c r="G856">
        <v>910</v>
      </c>
      <c r="H856" t="str">
        <f t="shared" si="119"/>
        <v>553006500534.910</v>
      </c>
      <c r="I856">
        <v>201709</v>
      </c>
      <c r="J856" t="s">
        <v>6434</v>
      </c>
      <c r="K856" t="s">
        <v>63</v>
      </c>
      <c r="L856" t="s">
        <v>124</v>
      </c>
      <c r="N856">
        <f>VLOOKUP(H856,'export - manipulated'!L855:V4787,11,FALSE)</f>
        <v>149064.71</v>
      </c>
    </row>
    <row r="857" spans="1:22" x14ac:dyDescent="0.3">
      <c r="A857" t="s">
        <v>1455</v>
      </c>
      <c r="B857" t="s">
        <v>192</v>
      </c>
      <c r="C857" t="str">
        <f t="shared" si="120"/>
        <v>UNREGULATED</v>
      </c>
      <c r="D857" s="159" t="str">
        <f t="shared" si="117"/>
        <v>55300</v>
      </c>
      <c r="E857" t="str">
        <f t="shared" si="118"/>
        <v>X5300</v>
      </c>
      <c r="F857" s="23">
        <v>553006500535</v>
      </c>
      <c r="G857">
        <v>910</v>
      </c>
      <c r="H857" t="str">
        <f t="shared" si="119"/>
        <v>553006500535.910</v>
      </c>
      <c r="I857">
        <v>201709</v>
      </c>
      <c r="J857" t="s">
        <v>6434</v>
      </c>
      <c r="K857" t="s">
        <v>63</v>
      </c>
      <c r="L857" t="s">
        <v>124</v>
      </c>
      <c r="N857">
        <f>VLOOKUP(H857,'export - manipulated'!L856:V4788,11,FALSE)</f>
        <v>157217.39000000001</v>
      </c>
    </row>
    <row r="858" spans="1:22" x14ac:dyDescent="0.3">
      <c r="A858" t="s">
        <v>1457</v>
      </c>
      <c r="B858" t="s">
        <v>192</v>
      </c>
      <c r="C858" t="str">
        <f t="shared" si="120"/>
        <v>UNREGULATED</v>
      </c>
      <c r="D858" s="159" t="str">
        <f t="shared" si="117"/>
        <v>55300</v>
      </c>
      <c r="E858" t="str">
        <f t="shared" si="118"/>
        <v>X5300</v>
      </c>
      <c r="F858" s="23">
        <v>553006500536</v>
      </c>
      <c r="G858">
        <v>910</v>
      </c>
      <c r="H858" t="str">
        <f t="shared" si="119"/>
        <v>553006500536.910</v>
      </c>
      <c r="I858">
        <v>201709</v>
      </c>
      <c r="J858" t="s">
        <v>6434</v>
      </c>
      <c r="K858" t="s">
        <v>63</v>
      </c>
      <c r="L858" t="s">
        <v>124</v>
      </c>
      <c r="N858">
        <f>VLOOKUP(H858,'export - manipulated'!L857:V4789,11,FALSE)</f>
        <v>161232.01999999999</v>
      </c>
    </row>
    <row r="859" spans="1:22" x14ac:dyDescent="0.3">
      <c r="A859" t="s">
        <v>1459</v>
      </c>
      <c r="B859" t="s">
        <v>192</v>
      </c>
      <c r="C859" t="str">
        <f t="shared" si="120"/>
        <v>REGULATED</v>
      </c>
      <c r="D859" s="159" t="str">
        <f t="shared" si="117"/>
        <v>45200</v>
      </c>
      <c r="E859" t="str">
        <f t="shared" si="118"/>
        <v>X5200</v>
      </c>
      <c r="F859" s="23">
        <v>452006500102</v>
      </c>
      <c r="G859">
        <v>769</v>
      </c>
      <c r="H859" t="str">
        <f t="shared" si="119"/>
        <v>452006500102.769</v>
      </c>
      <c r="I859">
        <v>199709</v>
      </c>
      <c r="J859" t="s">
        <v>6434</v>
      </c>
      <c r="K859" t="s">
        <v>63</v>
      </c>
      <c r="L859">
        <v>20310</v>
      </c>
      <c r="M859" s="8">
        <f>VLOOKUP(H859,'export - manipulated'!L859:V4791,11,FALSE)</f>
        <v>580.71</v>
      </c>
      <c r="V859" s="158" t="str">
        <f t="shared" ref="V859:V860" si="121">CONCATENATE("5",RIGHT(F859,11))</f>
        <v>552006500102</v>
      </c>
    </row>
    <row r="860" spans="1:22" x14ac:dyDescent="0.3">
      <c r="A860" t="s">
        <v>1461</v>
      </c>
      <c r="B860" t="s">
        <v>192</v>
      </c>
      <c r="C860" t="str">
        <f t="shared" si="120"/>
        <v>REGULATED</v>
      </c>
      <c r="D860" s="159" t="str">
        <f t="shared" si="117"/>
        <v>45000</v>
      </c>
      <c r="E860" t="str">
        <f t="shared" si="118"/>
        <v>X5000</v>
      </c>
      <c r="F860" s="23">
        <v>450006500003</v>
      </c>
      <c r="G860">
        <v>1988</v>
      </c>
      <c r="H860" t="str">
        <f t="shared" si="119"/>
        <v>450006500003.1988</v>
      </c>
      <c r="I860">
        <v>198711</v>
      </c>
      <c r="J860" t="s">
        <v>6434</v>
      </c>
      <c r="K860" t="s">
        <v>63</v>
      </c>
      <c r="L860">
        <v>20310</v>
      </c>
      <c r="M860" s="8">
        <f>VLOOKUP(H860,'export - manipulated'!L860:V4792,11,FALSE)</f>
        <v>13642.01</v>
      </c>
      <c r="V860" s="158" t="str">
        <f t="shared" si="121"/>
        <v>550006500003</v>
      </c>
    </row>
    <row r="861" spans="1:22" x14ac:dyDescent="0.3">
      <c r="A861" t="s">
        <v>1461</v>
      </c>
      <c r="B861" t="s">
        <v>192</v>
      </c>
      <c r="C861" t="str">
        <f t="shared" si="120"/>
        <v>UNREGULATED</v>
      </c>
      <c r="D861" s="159" t="str">
        <f t="shared" si="117"/>
        <v>55000</v>
      </c>
      <c r="E861" t="str">
        <f t="shared" si="118"/>
        <v>X5000</v>
      </c>
      <c r="F861" s="23">
        <v>550006500003</v>
      </c>
      <c r="G861">
        <v>1988</v>
      </c>
      <c r="H861" t="str">
        <f t="shared" si="119"/>
        <v>550006500003.1988</v>
      </c>
      <c r="I861">
        <v>198711</v>
      </c>
      <c r="J861" t="s">
        <v>6434</v>
      </c>
      <c r="K861" t="s">
        <v>63</v>
      </c>
      <c r="L861" t="s">
        <v>124</v>
      </c>
      <c r="N861">
        <f>VLOOKUP(H861,'export - manipulated'!L860:V4792,11,FALSE)</f>
        <v>8242</v>
      </c>
    </row>
    <row r="862" spans="1:22" x14ac:dyDescent="0.3">
      <c r="A862" t="s">
        <v>1464</v>
      </c>
      <c r="B862" t="s">
        <v>192</v>
      </c>
      <c r="C862" t="str">
        <f t="shared" si="120"/>
        <v>REGULATED</v>
      </c>
      <c r="D862" s="159" t="str">
        <f t="shared" si="117"/>
        <v>45300</v>
      </c>
      <c r="E862" t="str">
        <f t="shared" si="118"/>
        <v>X5300</v>
      </c>
      <c r="F862" s="23">
        <v>453006500314</v>
      </c>
      <c r="G862">
        <v>910</v>
      </c>
      <c r="H862" t="str">
        <f t="shared" si="119"/>
        <v>453006500314.910</v>
      </c>
      <c r="I862">
        <v>200912</v>
      </c>
      <c r="J862" t="s">
        <v>6434</v>
      </c>
      <c r="K862" t="s">
        <v>63</v>
      </c>
      <c r="L862">
        <v>20310</v>
      </c>
      <c r="M862" s="8">
        <f>VLOOKUP(H862,'export - manipulated'!L862:V4794,11,FALSE)</f>
        <v>12615.27</v>
      </c>
      <c r="V862" s="158" t="str">
        <f>CONCATENATE("5",RIGHT(F862,11))</f>
        <v>553006500314</v>
      </c>
    </row>
    <row r="863" spans="1:22" x14ac:dyDescent="0.3">
      <c r="A863" t="s">
        <v>1464</v>
      </c>
      <c r="B863" t="s">
        <v>192</v>
      </c>
      <c r="C863" t="str">
        <f t="shared" si="120"/>
        <v>UNREGULATED</v>
      </c>
      <c r="D863" s="159" t="str">
        <f t="shared" si="117"/>
        <v>55300</v>
      </c>
      <c r="E863" t="str">
        <f t="shared" si="118"/>
        <v>X5300</v>
      </c>
      <c r="F863" s="23">
        <v>553006500314</v>
      </c>
      <c r="G863">
        <v>910</v>
      </c>
      <c r="H863" t="str">
        <f t="shared" si="119"/>
        <v>553006500314.910</v>
      </c>
      <c r="I863">
        <v>200912</v>
      </c>
      <c r="J863" t="s">
        <v>6434</v>
      </c>
      <c r="K863" t="s">
        <v>63</v>
      </c>
      <c r="L863" t="s">
        <v>124</v>
      </c>
      <c r="N863">
        <f>VLOOKUP(H863,'export - manipulated'!L862:V4794,11,FALSE)</f>
        <v>19363.18</v>
      </c>
    </row>
    <row r="864" spans="1:22" x14ac:dyDescent="0.3">
      <c r="A864" t="s">
        <v>1468</v>
      </c>
      <c r="B864" t="s">
        <v>192</v>
      </c>
      <c r="C864" t="str">
        <f t="shared" si="120"/>
        <v>REGULATED</v>
      </c>
      <c r="D864" s="159" t="str">
        <f t="shared" si="117"/>
        <v>45700</v>
      </c>
      <c r="E864" t="str">
        <f t="shared" si="118"/>
        <v>X5700</v>
      </c>
      <c r="F864" s="23">
        <v>457006500011</v>
      </c>
      <c r="G864">
        <v>615</v>
      </c>
      <c r="H864" t="str">
        <f t="shared" si="119"/>
        <v>457006500011.615</v>
      </c>
      <c r="I864">
        <v>198809</v>
      </c>
      <c r="J864" t="s">
        <v>6434</v>
      </c>
      <c r="K864" t="s">
        <v>63</v>
      </c>
      <c r="L864">
        <v>20310</v>
      </c>
      <c r="M864" s="8">
        <f>VLOOKUP(H864,'export - manipulated'!L864:V4796,11,FALSE)</f>
        <v>1701828.6</v>
      </c>
      <c r="V864" s="158" t="str">
        <f t="shared" ref="V864:V865" si="122">CONCATENATE("5",RIGHT(F864,11))</f>
        <v>557006500011</v>
      </c>
    </row>
    <row r="865" spans="1:22" x14ac:dyDescent="0.3">
      <c r="A865" t="s">
        <v>1468</v>
      </c>
      <c r="B865" t="s">
        <v>192</v>
      </c>
      <c r="C865" t="str">
        <f t="shared" si="120"/>
        <v>REGULATED</v>
      </c>
      <c r="D865" s="159" t="str">
        <f t="shared" si="117"/>
        <v>45700</v>
      </c>
      <c r="E865" t="str">
        <f t="shared" si="118"/>
        <v>X5700</v>
      </c>
      <c r="F865" s="23">
        <v>457006500040</v>
      </c>
      <c r="G865">
        <v>615</v>
      </c>
      <c r="H865" t="str">
        <f t="shared" si="119"/>
        <v>457006500040.615</v>
      </c>
      <c r="I865">
        <v>200610</v>
      </c>
      <c r="J865" t="s">
        <v>6434</v>
      </c>
      <c r="K865" t="s">
        <v>63</v>
      </c>
      <c r="L865">
        <v>20310</v>
      </c>
      <c r="M865" s="8">
        <f>VLOOKUP(H865,'export - manipulated'!L865:V4797,11,FALSE)</f>
        <v>218573.48</v>
      </c>
      <c r="V865" s="158" t="str">
        <f t="shared" si="122"/>
        <v>557006500040</v>
      </c>
    </row>
    <row r="866" spans="1:22" x14ac:dyDescent="0.3">
      <c r="A866" t="s">
        <v>1468</v>
      </c>
      <c r="B866" t="s">
        <v>192</v>
      </c>
      <c r="C866" t="str">
        <f t="shared" si="120"/>
        <v>UNREGULATED</v>
      </c>
      <c r="D866" s="159" t="str">
        <f t="shared" si="117"/>
        <v>55700</v>
      </c>
      <c r="E866" t="str">
        <f t="shared" si="118"/>
        <v>X5700</v>
      </c>
      <c r="F866" s="23">
        <v>557006500011</v>
      </c>
      <c r="G866">
        <v>615</v>
      </c>
      <c r="H866" t="str">
        <f t="shared" si="119"/>
        <v>557006500011.615</v>
      </c>
      <c r="I866">
        <v>198809</v>
      </c>
      <c r="J866" t="s">
        <v>6434</v>
      </c>
      <c r="K866" t="s">
        <v>63</v>
      </c>
      <c r="L866" t="s">
        <v>124</v>
      </c>
      <c r="N866">
        <f>VLOOKUP(H866,'export - manipulated'!L865:V4797,11,FALSE)</f>
        <v>1028163</v>
      </c>
    </row>
    <row r="867" spans="1:22" x14ac:dyDescent="0.3">
      <c r="A867" t="s">
        <v>1468</v>
      </c>
      <c r="B867" t="s">
        <v>192</v>
      </c>
      <c r="C867" t="str">
        <f t="shared" si="120"/>
        <v>UNREGULATED</v>
      </c>
      <c r="D867" s="159" t="str">
        <f t="shared" si="117"/>
        <v>55700</v>
      </c>
      <c r="E867" t="str">
        <f t="shared" si="118"/>
        <v>X5700</v>
      </c>
      <c r="F867" s="23">
        <v>557006500040</v>
      </c>
      <c r="G867">
        <v>615</v>
      </c>
      <c r="H867" t="str">
        <f t="shared" si="119"/>
        <v>557006500040.615</v>
      </c>
      <c r="I867">
        <v>200610</v>
      </c>
      <c r="J867" t="s">
        <v>6434</v>
      </c>
      <c r="K867" t="s">
        <v>63</v>
      </c>
      <c r="L867" t="s">
        <v>124</v>
      </c>
      <c r="N867">
        <f>VLOOKUP(H867,'export - manipulated'!L866:V4798,11,FALSE)</f>
        <v>132051</v>
      </c>
    </row>
    <row r="868" spans="1:22" x14ac:dyDescent="0.3">
      <c r="A868" t="s">
        <v>1468</v>
      </c>
      <c r="B868" t="s">
        <v>192</v>
      </c>
      <c r="C868" t="str">
        <f t="shared" si="120"/>
        <v>UNREGULATED</v>
      </c>
      <c r="D868" s="159" t="str">
        <f t="shared" si="117"/>
        <v>55700</v>
      </c>
      <c r="E868" t="str">
        <f t="shared" si="118"/>
        <v>X5700</v>
      </c>
      <c r="F868" s="23">
        <v>557006500042</v>
      </c>
      <c r="G868">
        <v>615</v>
      </c>
      <c r="H868" t="str">
        <f t="shared" si="119"/>
        <v>557006500042.615</v>
      </c>
      <c r="I868">
        <v>200810</v>
      </c>
      <c r="J868" t="s">
        <v>6434</v>
      </c>
      <c r="K868" t="s">
        <v>63</v>
      </c>
      <c r="L868" t="s">
        <v>124</v>
      </c>
      <c r="N868">
        <f>VLOOKUP(H868,'export - manipulated'!L867:V4799,11,FALSE)</f>
        <v>4493599.04</v>
      </c>
    </row>
    <row r="869" spans="1:22" x14ac:dyDescent="0.3">
      <c r="A869" t="s">
        <v>1474</v>
      </c>
      <c r="B869" t="s">
        <v>192</v>
      </c>
      <c r="C869" t="str">
        <f t="shared" si="120"/>
        <v>UNREGULATED</v>
      </c>
      <c r="D869" s="159" t="str">
        <f t="shared" si="117"/>
        <v>55700</v>
      </c>
      <c r="E869" t="str">
        <f t="shared" si="118"/>
        <v>X5700</v>
      </c>
      <c r="F869" s="23">
        <v>557006500113</v>
      </c>
      <c r="G869">
        <v>615</v>
      </c>
      <c r="H869" t="str">
        <f t="shared" si="119"/>
        <v>557006500113.615</v>
      </c>
      <c r="I869">
        <v>201301</v>
      </c>
      <c r="J869" t="s">
        <v>6434</v>
      </c>
      <c r="K869" t="s">
        <v>63</v>
      </c>
      <c r="L869" t="s">
        <v>124</v>
      </c>
      <c r="N869">
        <f>VLOOKUP(H869,'export - manipulated'!L868:V4800,11,FALSE)</f>
        <v>10264.11</v>
      </c>
    </row>
    <row r="870" spans="1:22" x14ac:dyDescent="0.3">
      <c r="A870" t="s">
        <v>1477</v>
      </c>
      <c r="B870" t="s">
        <v>192</v>
      </c>
      <c r="C870" t="str">
        <f t="shared" si="120"/>
        <v>REGULATED</v>
      </c>
      <c r="D870" s="159" t="str">
        <f t="shared" si="117"/>
        <v>45700</v>
      </c>
      <c r="E870" t="str">
        <f t="shared" si="118"/>
        <v>X5700</v>
      </c>
      <c r="F870" s="23">
        <v>457006500113</v>
      </c>
      <c r="G870">
        <v>615</v>
      </c>
      <c r="H870" t="str">
        <f t="shared" si="119"/>
        <v>457006500113.615</v>
      </c>
      <c r="I870">
        <v>201301</v>
      </c>
      <c r="J870" t="s">
        <v>6434</v>
      </c>
      <c r="K870" t="s">
        <v>63</v>
      </c>
      <c r="L870">
        <v>20310</v>
      </c>
      <c r="M870" s="8">
        <f>VLOOKUP(H870,'export - manipulated'!L870:V4802,11,FALSE)</f>
        <v>3664.66</v>
      </c>
      <c r="V870" s="158" t="str">
        <f t="shared" ref="V870:V872" si="123">CONCATENATE("5",RIGHT(F870,11))</f>
        <v>557006500113</v>
      </c>
    </row>
    <row r="871" spans="1:22" x14ac:dyDescent="0.3">
      <c r="A871" t="s">
        <v>1479</v>
      </c>
      <c r="B871" t="s">
        <v>192</v>
      </c>
      <c r="C871" t="str">
        <f t="shared" si="120"/>
        <v>REGULATED</v>
      </c>
      <c r="D871" s="159" t="str">
        <f t="shared" si="117"/>
        <v>45700</v>
      </c>
      <c r="E871" t="str">
        <f t="shared" si="118"/>
        <v>X5700</v>
      </c>
      <c r="F871" s="23">
        <v>457006500011</v>
      </c>
      <c r="G871">
        <v>780</v>
      </c>
      <c r="H871" t="str">
        <f t="shared" si="119"/>
        <v>457006500011.780</v>
      </c>
      <c r="I871">
        <v>198809</v>
      </c>
      <c r="J871" t="s">
        <v>6434</v>
      </c>
      <c r="K871" t="s">
        <v>63</v>
      </c>
      <c r="L871">
        <v>20310</v>
      </c>
      <c r="M871" s="8">
        <f>VLOOKUP(H871,'export - manipulated'!L871:V4803,11,FALSE)</f>
        <v>111215.91</v>
      </c>
      <c r="V871" s="158" t="str">
        <f t="shared" si="123"/>
        <v>557006500011</v>
      </c>
    </row>
    <row r="872" spans="1:22" x14ac:dyDescent="0.3">
      <c r="A872" t="s">
        <v>1479</v>
      </c>
      <c r="B872" t="s">
        <v>192</v>
      </c>
      <c r="C872" t="str">
        <f t="shared" si="120"/>
        <v>REGULATED</v>
      </c>
      <c r="D872" s="159" t="str">
        <f t="shared" si="117"/>
        <v>45700</v>
      </c>
      <c r="E872" t="str">
        <f t="shared" si="118"/>
        <v>X5700</v>
      </c>
      <c r="F872" s="23">
        <v>457006500048</v>
      </c>
      <c r="G872">
        <v>780</v>
      </c>
      <c r="H872" t="str">
        <f t="shared" si="119"/>
        <v>457006500048.780</v>
      </c>
      <c r="I872">
        <v>200712</v>
      </c>
      <c r="J872" t="s">
        <v>6434</v>
      </c>
      <c r="K872" t="s">
        <v>63</v>
      </c>
      <c r="L872">
        <v>20310</v>
      </c>
      <c r="M872" s="8">
        <f>VLOOKUP(H872,'export - manipulated'!L872:V4804,11,FALSE)</f>
        <v>13817.39</v>
      </c>
      <c r="V872" s="158" t="str">
        <f t="shared" si="123"/>
        <v>557006500048</v>
      </c>
    </row>
    <row r="873" spans="1:22" x14ac:dyDescent="0.3">
      <c r="A873" t="s">
        <v>1479</v>
      </c>
      <c r="B873" t="s">
        <v>192</v>
      </c>
      <c r="C873" t="str">
        <f t="shared" si="120"/>
        <v>UNREGULATED</v>
      </c>
      <c r="D873" s="159" t="str">
        <f t="shared" si="117"/>
        <v>55700</v>
      </c>
      <c r="E873" t="str">
        <f t="shared" si="118"/>
        <v>X5700</v>
      </c>
      <c r="F873" s="23">
        <v>557006500011</v>
      </c>
      <c r="G873">
        <v>780</v>
      </c>
      <c r="H873" t="str">
        <f t="shared" si="119"/>
        <v>557006500011.780</v>
      </c>
      <c r="I873">
        <v>198809</v>
      </c>
      <c r="J873" t="s">
        <v>6434</v>
      </c>
      <c r="K873" t="s">
        <v>63</v>
      </c>
      <c r="L873" t="s">
        <v>124</v>
      </c>
      <c r="N873">
        <f>VLOOKUP(H873,'export - manipulated'!L872:V4804,11,FALSE)</f>
        <v>67191</v>
      </c>
    </row>
    <row r="874" spans="1:22" x14ac:dyDescent="0.3">
      <c r="A874" t="s">
        <v>1479</v>
      </c>
      <c r="B874" t="s">
        <v>192</v>
      </c>
      <c r="C874" t="str">
        <f t="shared" si="120"/>
        <v>UNREGULATED</v>
      </c>
      <c r="D874" s="159" t="str">
        <f t="shared" si="117"/>
        <v>55700</v>
      </c>
      <c r="E874" t="str">
        <f t="shared" si="118"/>
        <v>X5700</v>
      </c>
      <c r="F874" s="23">
        <v>557006500048</v>
      </c>
      <c r="G874">
        <v>780</v>
      </c>
      <c r="H874" t="str">
        <f t="shared" si="119"/>
        <v>557006500048.780</v>
      </c>
      <c r="I874">
        <v>200712</v>
      </c>
      <c r="J874" t="s">
        <v>6434</v>
      </c>
      <c r="K874" t="s">
        <v>63</v>
      </c>
      <c r="L874" t="s">
        <v>124</v>
      </c>
      <c r="N874">
        <f>VLOOKUP(H874,'export - manipulated'!L873:V4805,11,FALSE)</f>
        <v>8347.18</v>
      </c>
    </row>
    <row r="875" spans="1:22" x14ac:dyDescent="0.3">
      <c r="A875" t="s">
        <v>1484</v>
      </c>
      <c r="B875" t="s">
        <v>192</v>
      </c>
      <c r="C875" t="str">
        <f t="shared" si="120"/>
        <v>UNREGULATED</v>
      </c>
      <c r="D875" s="159" t="str">
        <f t="shared" si="117"/>
        <v>55700</v>
      </c>
      <c r="E875" t="str">
        <f t="shared" si="118"/>
        <v>X5700</v>
      </c>
      <c r="F875" s="23">
        <v>557006500210</v>
      </c>
      <c r="G875">
        <v>615</v>
      </c>
      <c r="H875" t="str">
        <f t="shared" si="119"/>
        <v>557006500210.615</v>
      </c>
      <c r="I875">
        <v>201802</v>
      </c>
      <c r="J875" t="s">
        <v>6434</v>
      </c>
      <c r="K875" t="s">
        <v>63</v>
      </c>
      <c r="L875" t="s">
        <v>124</v>
      </c>
      <c r="N875">
        <f>VLOOKUP(H875,'export - manipulated'!L874:V4806,11,FALSE)</f>
        <v>606653.98</v>
      </c>
    </row>
    <row r="876" spans="1:22" x14ac:dyDescent="0.3">
      <c r="A876" t="s">
        <v>1486</v>
      </c>
      <c r="C876" t="str">
        <f t="shared" si="120"/>
        <v>REGULATED</v>
      </c>
      <c r="D876" s="159" t="str">
        <f t="shared" si="117"/>
        <v>45300</v>
      </c>
      <c r="E876" t="str">
        <f t="shared" si="118"/>
        <v>X5300</v>
      </c>
      <c r="F876" s="23">
        <v>453006500687</v>
      </c>
      <c r="G876">
        <v>910</v>
      </c>
      <c r="H876" t="str">
        <f t="shared" si="119"/>
        <v>453006500687.910</v>
      </c>
      <c r="I876">
        <v>201812</v>
      </c>
      <c r="J876" t="s">
        <v>6434</v>
      </c>
      <c r="K876" t="s">
        <v>63</v>
      </c>
      <c r="L876">
        <v>20310</v>
      </c>
      <c r="M876" s="8">
        <f>VLOOKUP(H876,'export - manipulated'!L876:V4808,11,FALSE)</f>
        <v>56057.22</v>
      </c>
      <c r="V876" s="158" t="str">
        <f>CONCATENATE("5",RIGHT(F876,11))</f>
        <v>553006500687</v>
      </c>
    </row>
    <row r="877" spans="1:22" x14ac:dyDescent="0.3">
      <c r="A877" t="s">
        <v>1486</v>
      </c>
      <c r="C877" t="str">
        <f t="shared" si="120"/>
        <v>UNREGULATED</v>
      </c>
      <c r="D877" s="159" t="str">
        <f t="shared" si="117"/>
        <v>55300</v>
      </c>
      <c r="E877" t="str">
        <f t="shared" si="118"/>
        <v>X5300</v>
      </c>
      <c r="F877" s="23">
        <v>553006500687</v>
      </c>
      <c r="G877">
        <v>910</v>
      </c>
      <c r="H877" t="str">
        <f t="shared" si="119"/>
        <v>553006500687.910</v>
      </c>
      <c r="I877">
        <v>201812</v>
      </c>
      <c r="J877" t="s">
        <v>6434</v>
      </c>
      <c r="K877" t="s">
        <v>63</v>
      </c>
      <c r="L877" t="s">
        <v>124</v>
      </c>
      <c r="N877">
        <f>VLOOKUP(H877,'export - manipulated'!L876:V4808,11,FALSE)</f>
        <v>102970.43</v>
      </c>
    </row>
    <row r="878" spans="1:22" x14ac:dyDescent="0.3">
      <c r="A878" t="s">
        <v>1489</v>
      </c>
      <c r="B878" t="s">
        <v>192</v>
      </c>
      <c r="C878" t="str">
        <f t="shared" si="120"/>
        <v>REGULATED</v>
      </c>
      <c r="D878" s="159" t="str">
        <f t="shared" si="117"/>
        <v>45300</v>
      </c>
      <c r="E878" t="str">
        <f t="shared" si="118"/>
        <v>X5300</v>
      </c>
      <c r="F878" s="23">
        <v>453006500657</v>
      </c>
      <c r="G878">
        <v>910</v>
      </c>
      <c r="H878" t="str">
        <f t="shared" si="119"/>
        <v>453006500657.910</v>
      </c>
      <c r="I878">
        <v>201809</v>
      </c>
      <c r="J878" t="s">
        <v>6434</v>
      </c>
      <c r="K878" t="s">
        <v>63</v>
      </c>
      <c r="L878">
        <v>20310</v>
      </c>
      <c r="M878" s="8">
        <f>VLOOKUP(H878,'export - manipulated'!L878:V4810,11,FALSE)</f>
        <v>4412.5200000000004</v>
      </c>
      <c r="V878" s="158" t="str">
        <f>CONCATENATE("5",RIGHT(F878,11))</f>
        <v>553006500657</v>
      </c>
    </row>
    <row r="879" spans="1:22" x14ac:dyDescent="0.3">
      <c r="A879" t="s">
        <v>1489</v>
      </c>
      <c r="B879" t="s">
        <v>192</v>
      </c>
      <c r="C879" t="str">
        <f t="shared" si="120"/>
        <v>UNREGULATED</v>
      </c>
      <c r="D879" s="159" t="str">
        <f t="shared" si="117"/>
        <v>55300</v>
      </c>
      <c r="E879" t="str">
        <f t="shared" si="118"/>
        <v>X5300</v>
      </c>
      <c r="F879" s="23">
        <v>553006500657</v>
      </c>
      <c r="G879">
        <v>910</v>
      </c>
      <c r="H879" t="str">
        <f t="shared" si="119"/>
        <v>553006500657.910</v>
      </c>
      <c r="I879">
        <v>201809</v>
      </c>
      <c r="J879" t="s">
        <v>6434</v>
      </c>
      <c r="K879" t="s">
        <v>63</v>
      </c>
      <c r="L879" t="s">
        <v>124</v>
      </c>
      <c r="N879">
        <f>VLOOKUP(H879,'export - manipulated'!L878:V4810,11,FALSE)</f>
        <v>10435.4</v>
      </c>
    </row>
    <row r="880" spans="1:22" x14ac:dyDescent="0.3">
      <c r="A880" t="s">
        <v>1493</v>
      </c>
      <c r="B880" t="s">
        <v>192</v>
      </c>
      <c r="C880" t="str">
        <f t="shared" si="120"/>
        <v>REGULATED</v>
      </c>
      <c r="D880" s="159" t="str">
        <f t="shared" si="117"/>
        <v>45300</v>
      </c>
      <c r="E880" t="str">
        <f t="shared" si="118"/>
        <v>X5300</v>
      </c>
      <c r="F880" s="23">
        <v>453006500658</v>
      </c>
      <c r="G880">
        <v>910</v>
      </c>
      <c r="H880" t="str">
        <f t="shared" si="119"/>
        <v>453006500658.910</v>
      </c>
      <c r="I880">
        <v>201809</v>
      </c>
      <c r="J880" t="s">
        <v>6434</v>
      </c>
      <c r="K880" t="s">
        <v>63</v>
      </c>
      <c r="L880">
        <v>20310</v>
      </c>
      <c r="M880" s="8">
        <f>VLOOKUP(H880,'export - manipulated'!L880:V4812,11,FALSE)</f>
        <v>6874.44</v>
      </c>
      <c r="V880" s="158" t="str">
        <f>CONCATENATE("5",RIGHT(F880,11))</f>
        <v>553006500658</v>
      </c>
    </row>
    <row r="881" spans="1:22" x14ac:dyDescent="0.3">
      <c r="A881" t="s">
        <v>1493</v>
      </c>
      <c r="B881" t="s">
        <v>192</v>
      </c>
      <c r="C881" t="str">
        <f t="shared" si="120"/>
        <v>UNREGULATED</v>
      </c>
      <c r="D881" s="159" t="str">
        <f t="shared" si="117"/>
        <v>55300</v>
      </c>
      <c r="E881" t="str">
        <f t="shared" si="118"/>
        <v>X5300</v>
      </c>
      <c r="F881" s="23">
        <v>553006500658</v>
      </c>
      <c r="G881">
        <v>910</v>
      </c>
      <c r="H881" t="str">
        <f t="shared" si="119"/>
        <v>553006500658.910</v>
      </c>
      <c r="I881">
        <v>201809</v>
      </c>
      <c r="J881" t="s">
        <v>6434</v>
      </c>
      <c r="K881" t="s">
        <v>63</v>
      </c>
      <c r="L881" t="s">
        <v>124</v>
      </c>
      <c r="N881">
        <f>VLOOKUP(H881,'export - manipulated'!L880:V4812,11,FALSE)</f>
        <v>19013.48</v>
      </c>
    </row>
    <row r="882" spans="1:22" x14ac:dyDescent="0.3">
      <c r="A882" t="s">
        <v>216</v>
      </c>
      <c r="B882" t="s">
        <v>217</v>
      </c>
      <c r="C882" t="str">
        <f t="shared" si="120"/>
        <v>REGULATED</v>
      </c>
      <c r="D882" s="159" t="str">
        <f t="shared" si="117"/>
        <v>45300</v>
      </c>
      <c r="E882" t="str">
        <f t="shared" si="118"/>
        <v>X5300</v>
      </c>
      <c r="F882" s="23">
        <v>453006000317</v>
      </c>
      <c r="G882">
        <v>910</v>
      </c>
      <c r="H882" t="str">
        <f t="shared" si="119"/>
        <v>453006000317.910</v>
      </c>
      <c r="I882">
        <v>201005</v>
      </c>
      <c r="J882" t="s">
        <v>6434</v>
      </c>
      <c r="K882" t="s">
        <v>52</v>
      </c>
      <c r="L882">
        <v>20310</v>
      </c>
      <c r="M882" s="8">
        <f>VLOOKUP(H882,'export - manipulated'!L882:V4814,11,FALSE)</f>
        <v>136161.07999999999</v>
      </c>
      <c r="V882" s="158" t="str">
        <f>CONCATENATE("5",RIGHT(F882,11))</f>
        <v>553006000317</v>
      </c>
    </row>
    <row r="883" spans="1:22" x14ac:dyDescent="0.3">
      <c r="A883" t="s">
        <v>216</v>
      </c>
      <c r="B883" t="s">
        <v>217</v>
      </c>
      <c r="C883" t="str">
        <f t="shared" si="120"/>
        <v>UNREGULATED</v>
      </c>
      <c r="D883" s="159" t="str">
        <f t="shared" si="117"/>
        <v>55300</v>
      </c>
      <c r="E883" t="str">
        <f t="shared" si="118"/>
        <v>X5300</v>
      </c>
      <c r="F883" s="23">
        <v>553006000317</v>
      </c>
      <c r="G883">
        <v>910</v>
      </c>
      <c r="H883" t="str">
        <f t="shared" si="119"/>
        <v>553006000317.910</v>
      </c>
      <c r="I883">
        <v>201005</v>
      </c>
      <c r="J883" t="s">
        <v>6434</v>
      </c>
      <c r="K883" t="s">
        <v>52</v>
      </c>
      <c r="L883" t="s">
        <v>124</v>
      </c>
      <c r="N883">
        <f>VLOOKUP(H883,'export - manipulated'!L882:V4814,11,FALSE)</f>
        <v>82255.789999999994</v>
      </c>
    </row>
    <row r="884" spans="1:22" x14ac:dyDescent="0.3">
      <c r="A884" t="s">
        <v>1499</v>
      </c>
      <c r="B884" t="s">
        <v>217</v>
      </c>
      <c r="C884" t="str">
        <f t="shared" si="120"/>
        <v>REGULATED</v>
      </c>
      <c r="D884" s="159" t="str">
        <f t="shared" si="117"/>
        <v>45000</v>
      </c>
      <c r="E884" t="str">
        <f t="shared" si="118"/>
        <v>X5000</v>
      </c>
      <c r="F884" s="23">
        <v>450006000011</v>
      </c>
      <c r="G884">
        <v>1993</v>
      </c>
      <c r="H884" t="str">
        <f t="shared" si="119"/>
        <v>450006000011.1993</v>
      </c>
      <c r="I884">
        <v>199209</v>
      </c>
      <c r="J884" t="s">
        <v>6434</v>
      </c>
      <c r="K884" t="s">
        <v>52</v>
      </c>
      <c r="L884">
        <v>20310</v>
      </c>
      <c r="M884" s="8">
        <f>VLOOKUP(H884,'export - manipulated'!L884:V4816,11,FALSE)</f>
        <v>14365.44</v>
      </c>
      <c r="V884" s="158" t="str">
        <f>CONCATENATE("5",RIGHT(F884,11))</f>
        <v>550006000011</v>
      </c>
    </row>
    <row r="885" spans="1:22" x14ac:dyDescent="0.3">
      <c r="A885" t="s">
        <v>1499</v>
      </c>
      <c r="B885" t="s">
        <v>217</v>
      </c>
      <c r="C885" t="str">
        <f t="shared" si="120"/>
        <v>UNREGULATED</v>
      </c>
      <c r="D885" s="159" t="str">
        <f t="shared" si="117"/>
        <v>55000</v>
      </c>
      <c r="E885" t="str">
        <f t="shared" si="118"/>
        <v>X5000</v>
      </c>
      <c r="F885" s="23">
        <v>550006000011</v>
      </c>
      <c r="G885">
        <v>1993</v>
      </c>
      <c r="H885" t="str">
        <f t="shared" si="119"/>
        <v>550006000011.1993</v>
      </c>
      <c r="I885">
        <v>199209</v>
      </c>
      <c r="J885" t="s">
        <v>6434</v>
      </c>
      <c r="K885" t="s">
        <v>52</v>
      </c>
      <c r="L885" t="s">
        <v>124</v>
      </c>
      <c r="N885">
        <f>VLOOKUP(H885,'export - manipulated'!L884:V4816,11,FALSE)</f>
        <v>3560</v>
      </c>
    </row>
    <row r="886" spans="1:22" x14ac:dyDescent="0.3">
      <c r="A886" t="s">
        <v>1503</v>
      </c>
      <c r="B886" t="s">
        <v>217</v>
      </c>
      <c r="C886" t="str">
        <f t="shared" si="120"/>
        <v>REGULATED</v>
      </c>
      <c r="D886" s="159" t="str">
        <f t="shared" si="117"/>
        <v>45200</v>
      </c>
      <c r="E886" t="str">
        <f t="shared" si="118"/>
        <v>X5200</v>
      </c>
      <c r="F886" s="23">
        <v>452006000053</v>
      </c>
      <c r="G886">
        <v>763</v>
      </c>
      <c r="H886" t="str">
        <f t="shared" si="119"/>
        <v>452006000053.763</v>
      </c>
      <c r="I886">
        <v>199303</v>
      </c>
      <c r="J886" t="s">
        <v>6434</v>
      </c>
      <c r="K886" t="s">
        <v>52</v>
      </c>
      <c r="L886">
        <v>20310</v>
      </c>
      <c r="M886" s="8">
        <f>VLOOKUP(H886,'export - manipulated'!L886:V4818,11,FALSE)</f>
        <v>393863.71</v>
      </c>
      <c r="V886" s="158" t="str">
        <f>CONCATENATE("5",RIGHT(F886,11))</f>
        <v>552006000053</v>
      </c>
    </row>
    <row r="887" spans="1:22" x14ac:dyDescent="0.3">
      <c r="A887" t="s">
        <v>1503</v>
      </c>
      <c r="B887" t="s">
        <v>217</v>
      </c>
      <c r="C887" t="str">
        <f t="shared" si="120"/>
        <v>UNREGULATED</v>
      </c>
      <c r="D887" s="159" t="str">
        <f t="shared" si="117"/>
        <v>55200</v>
      </c>
      <c r="E887" t="str">
        <f t="shared" si="118"/>
        <v>X5200</v>
      </c>
      <c r="F887" s="23">
        <v>552006000053</v>
      </c>
      <c r="G887">
        <v>763</v>
      </c>
      <c r="H887" t="str">
        <f t="shared" si="119"/>
        <v>552006000053.763</v>
      </c>
      <c r="I887">
        <v>199303</v>
      </c>
      <c r="J887" t="s">
        <v>6434</v>
      </c>
      <c r="K887" t="s">
        <v>52</v>
      </c>
      <c r="L887" t="s">
        <v>124</v>
      </c>
      <c r="N887">
        <f>VLOOKUP(H887,'export - manipulated'!L886:V4818,11,FALSE)</f>
        <v>97617</v>
      </c>
    </row>
    <row r="888" spans="1:22" x14ac:dyDescent="0.3">
      <c r="A888" t="s">
        <v>1506</v>
      </c>
      <c r="C888" t="str">
        <f t="shared" si="120"/>
        <v>REGULATED</v>
      </c>
      <c r="D888" s="159" t="str">
        <f t="shared" si="117"/>
        <v>45800</v>
      </c>
      <c r="E888" t="str">
        <f t="shared" si="118"/>
        <v>X5800</v>
      </c>
      <c r="F888" s="23">
        <v>458006000001</v>
      </c>
      <c r="G888">
        <v>1077</v>
      </c>
      <c r="H888" t="str">
        <f t="shared" si="119"/>
        <v>458006000001.1077</v>
      </c>
      <c r="I888">
        <v>197703</v>
      </c>
      <c r="J888" t="s">
        <v>6434</v>
      </c>
      <c r="K888" t="s">
        <v>52</v>
      </c>
      <c r="L888">
        <v>20310</v>
      </c>
      <c r="M888" s="8">
        <f>VLOOKUP(H888,'export - manipulated'!L888:V4820,11,FALSE)</f>
        <v>913012.61</v>
      </c>
      <c r="V888" s="158" t="str">
        <f t="shared" ref="V888:V889" si="124">CONCATENATE("5",RIGHT(F888,11))</f>
        <v>558006000001</v>
      </c>
    </row>
    <row r="889" spans="1:22" x14ac:dyDescent="0.3">
      <c r="A889" t="s">
        <v>1506</v>
      </c>
      <c r="C889" t="str">
        <f t="shared" si="120"/>
        <v>REGULATED</v>
      </c>
      <c r="D889" s="159" t="str">
        <f t="shared" si="117"/>
        <v>45800</v>
      </c>
      <c r="E889" t="str">
        <f t="shared" si="118"/>
        <v>X5800</v>
      </c>
      <c r="F889" s="23">
        <v>458006000001</v>
      </c>
      <c r="G889">
        <v>1095</v>
      </c>
      <c r="H889" t="str">
        <f t="shared" si="119"/>
        <v>458006000001.1095</v>
      </c>
      <c r="I889">
        <v>199503</v>
      </c>
      <c r="J889" t="s">
        <v>6434</v>
      </c>
      <c r="K889" t="s">
        <v>52</v>
      </c>
      <c r="L889">
        <v>20310</v>
      </c>
      <c r="M889" s="8">
        <f>VLOOKUP(H889,'export - manipulated'!L889:V4821,11,FALSE)</f>
        <v>2548543</v>
      </c>
      <c r="V889" s="158" t="str">
        <f t="shared" si="124"/>
        <v>558006000001</v>
      </c>
    </row>
    <row r="890" spans="1:22" x14ac:dyDescent="0.3">
      <c r="A890" t="s">
        <v>1506</v>
      </c>
      <c r="C890" t="str">
        <f t="shared" si="120"/>
        <v>UNREGULATED</v>
      </c>
      <c r="D890" s="159" t="str">
        <f t="shared" si="117"/>
        <v>55800</v>
      </c>
      <c r="E890" t="str">
        <f t="shared" si="118"/>
        <v>X5800</v>
      </c>
      <c r="F890" s="23">
        <v>558006000001</v>
      </c>
      <c r="G890">
        <v>1077</v>
      </c>
      <c r="H890" t="str">
        <f t="shared" si="119"/>
        <v>558006000001.1077</v>
      </c>
      <c r="I890">
        <v>197703</v>
      </c>
      <c r="J890" t="s">
        <v>6434</v>
      </c>
      <c r="K890" t="s">
        <v>52</v>
      </c>
      <c r="L890" t="s">
        <v>124</v>
      </c>
      <c r="N890">
        <f>VLOOKUP(H890,'export - manipulated'!L889:V4821,11,FALSE)</f>
        <v>551598</v>
      </c>
    </row>
    <row r="891" spans="1:22" x14ac:dyDescent="0.3">
      <c r="A891" t="s">
        <v>1506</v>
      </c>
      <c r="C891" t="str">
        <f t="shared" si="120"/>
        <v>UNREGULATED</v>
      </c>
      <c r="D891" s="159" t="str">
        <f t="shared" si="117"/>
        <v>55800</v>
      </c>
      <c r="E891" t="str">
        <f t="shared" si="118"/>
        <v>X5800</v>
      </c>
      <c r="F891" s="23">
        <v>558006000001</v>
      </c>
      <c r="G891">
        <v>1095</v>
      </c>
      <c r="H891" t="str">
        <f t="shared" si="119"/>
        <v>558006000001.1095</v>
      </c>
      <c r="I891">
        <v>199503</v>
      </c>
      <c r="J891" t="s">
        <v>6434</v>
      </c>
      <c r="K891" t="s">
        <v>52</v>
      </c>
      <c r="L891" t="s">
        <v>124</v>
      </c>
      <c r="N891">
        <f>VLOOKUP(H891,'export - manipulated'!L890:V4822,11,FALSE)</f>
        <v>1539707</v>
      </c>
    </row>
    <row r="892" spans="1:22" x14ac:dyDescent="0.3">
      <c r="A892" t="s">
        <v>1513</v>
      </c>
      <c r="B892" t="s">
        <v>217</v>
      </c>
      <c r="C892" t="str">
        <f t="shared" si="120"/>
        <v>REGULATED</v>
      </c>
      <c r="D892" s="159" t="str">
        <f t="shared" si="117"/>
        <v>45600</v>
      </c>
      <c r="E892" t="str">
        <f t="shared" si="118"/>
        <v>X5600</v>
      </c>
      <c r="F892" s="23">
        <v>456006000007</v>
      </c>
      <c r="G892">
        <v>80</v>
      </c>
      <c r="H892" t="str">
        <f t="shared" si="119"/>
        <v>456006000007.80</v>
      </c>
      <c r="I892">
        <v>199601</v>
      </c>
      <c r="J892" t="s">
        <v>6434</v>
      </c>
      <c r="K892" t="s">
        <v>52</v>
      </c>
      <c r="L892">
        <v>20310</v>
      </c>
      <c r="M892" s="8">
        <f>VLOOKUP(H892,'export - manipulated'!L892:V4824,11,FALSE)</f>
        <v>6561.67</v>
      </c>
      <c r="V892" s="158" t="str">
        <f>CONCATENATE("5",RIGHT(F892,11))</f>
        <v>556006000007</v>
      </c>
    </row>
    <row r="893" spans="1:22" x14ac:dyDescent="0.3">
      <c r="A893" t="s">
        <v>1513</v>
      </c>
      <c r="B893" t="s">
        <v>217</v>
      </c>
      <c r="C893" t="str">
        <f t="shared" si="120"/>
        <v>UNREGULATED</v>
      </c>
      <c r="D893" s="159" t="str">
        <f t="shared" si="117"/>
        <v>55600</v>
      </c>
      <c r="E893" t="str">
        <f t="shared" si="118"/>
        <v>X5600</v>
      </c>
      <c r="F893" s="23">
        <v>556006000007</v>
      </c>
      <c r="G893">
        <v>80</v>
      </c>
      <c r="H893" t="str">
        <f t="shared" si="119"/>
        <v>556006000007.80</v>
      </c>
      <c r="I893">
        <v>199601</v>
      </c>
      <c r="J893" t="s">
        <v>6434</v>
      </c>
      <c r="K893" t="s">
        <v>52</v>
      </c>
      <c r="L893" t="s">
        <v>124</v>
      </c>
      <c r="N893">
        <f>VLOOKUP(H893,'export - manipulated'!L892:V4824,11,FALSE)</f>
        <v>1626</v>
      </c>
    </row>
    <row r="894" spans="1:22" x14ac:dyDescent="0.3">
      <c r="A894" t="s">
        <v>1516</v>
      </c>
      <c r="B894" t="s">
        <v>217</v>
      </c>
      <c r="C894" t="str">
        <f t="shared" si="120"/>
        <v>REGULATED</v>
      </c>
      <c r="D894" s="159" t="str">
        <f t="shared" si="117"/>
        <v>45600</v>
      </c>
      <c r="E894" t="str">
        <f t="shared" si="118"/>
        <v>X5600</v>
      </c>
      <c r="F894" s="23">
        <v>456006000007</v>
      </c>
      <c r="G894">
        <v>82</v>
      </c>
      <c r="H894" t="str">
        <f t="shared" si="119"/>
        <v>456006000007.82</v>
      </c>
      <c r="I894">
        <v>198809</v>
      </c>
      <c r="J894" t="s">
        <v>6434</v>
      </c>
      <c r="K894" t="s">
        <v>52</v>
      </c>
      <c r="L894">
        <v>20310</v>
      </c>
      <c r="M894" s="8">
        <f>VLOOKUP(H894,'export - manipulated'!L894:V4826,11,FALSE)</f>
        <v>577508.74</v>
      </c>
      <c r="V894" s="158" t="str">
        <f>CONCATENATE("5",RIGHT(F894,11))</f>
        <v>556006000007</v>
      </c>
    </row>
    <row r="895" spans="1:22" x14ac:dyDescent="0.3">
      <c r="A895" t="s">
        <v>1516</v>
      </c>
      <c r="B895" t="s">
        <v>217</v>
      </c>
      <c r="C895" t="str">
        <f t="shared" si="120"/>
        <v>UNREGULATED</v>
      </c>
      <c r="D895" s="159" t="str">
        <f t="shared" si="117"/>
        <v>55600</v>
      </c>
      <c r="E895" t="str">
        <f t="shared" si="118"/>
        <v>X5600</v>
      </c>
      <c r="F895" s="23">
        <v>556006000007</v>
      </c>
      <c r="G895">
        <v>82</v>
      </c>
      <c r="H895" t="str">
        <f t="shared" si="119"/>
        <v>556006000007.82</v>
      </c>
      <c r="I895">
        <v>198809</v>
      </c>
      <c r="J895" t="s">
        <v>6434</v>
      </c>
      <c r="K895" t="s">
        <v>52</v>
      </c>
      <c r="L895" t="s">
        <v>124</v>
      </c>
      <c r="N895">
        <f>VLOOKUP(H895,'export - manipulated'!L894:V4826,11,FALSE)</f>
        <v>143133</v>
      </c>
    </row>
    <row r="896" spans="1:22" x14ac:dyDescent="0.3">
      <c r="A896" t="s">
        <v>1519</v>
      </c>
      <c r="B896" t="s">
        <v>217</v>
      </c>
      <c r="C896" t="str">
        <f t="shared" si="120"/>
        <v>REGULATED</v>
      </c>
      <c r="D896" s="159" t="str">
        <f t="shared" si="117"/>
        <v>45600</v>
      </c>
      <c r="E896" t="str">
        <f t="shared" si="118"/>
        <v>X5600</v>
      </c>
      <c r="F896" s="23">
        <v>456006000007</v>
      </c>
      <c r="G896">
        <v>150</v>
      </c>
      <c r="H896" t="str">
        <f t="shared" si="119"/>
        <v>456006000007.150</v>
      </c>
      <c r="I896">
        <v>198809</v>
      </c>
      <c r="J896" t="s">
        <v>6434</v>
      </c>
      <c r="K896" t="s">
        <v>52</v>
      </c>
      <c r="L896">
        <v>20310</v>
      </c>
      <c r="M896" s="8">
        <f>VLOOKUP(H896,'export - manipulated'!L896:V4828,11,FALSE)</f>
        <v>156120.54</v>
      </c>
      <c r="V896" s="158" t="str">
        <f>CONCATENATE("5",RIGHT(F896,11))</f>
        <v>556006000007</v>
      </c>
    </row>
    <row r="897" spans="1:22" x14ac:dyDescent="0.3">
      <c r="A897" t="s">
        <v>1519</v>
      </c>
      <c r="B897" t="s">
        <v>217</v>
      </c>
      <c r="C897" t="str">
        <f t="shared" si="120"/>
        <v>UNREGULATED</v>
      </c>
      <c r="D897" s="159" t="str">
        <f t="shared" si="117"/>
        <v>55600</v>
      </c>
      <c r="E897" t="str">
        <f t="shared" si="118"/>
        <v>X5600</v>
      </c>
      <c r="F897" s="23">
        <v>556006000007</v>
      </c>
      <c r="G897">
        <v>150</v>
      </c>
      <c r="H897" t="str">
        <f t="shared" si="119"/>
        <v>556006000007.150</v>
      </c>
      <c r="I897">
        <v>198809</v>
      </c>
      <c r="J897" t="s">
        <v>6434</v>
      </c>
      <c r="K897" t="s">
        <v>52</v>
      </c>
      <c r="L897" t="s">
        <v>124</v>
      </c>
      <c r="N897">
        <f>VLOOKUP(H897,'export - manipulated'!L896:V4828,11,FALSE)</f>
        <v>38693</v>
      </c>
    </row>
    <row r="898" spans="1:22" x14ac:dyDescent="0.3">
      <c r="A898" t="s">
        <v>1522</v>
      </c>
      <c r="B898" t="s">
        <v>217</v>
      </c>
      <c r="C898" t="str">
        <f t="shared" si="120"/>
        <v>REGULATED</v>
      </c>
      <c r="D898" s="159" t="str">
        <f t="shared" si="117"/>
        <v>45600</v>
      </c>
      <c r="E898" t="str">
        <f t="shared" si="118"/>
        <v>X5600</v>
      </c>
      <c r="F898" s="23">
        <v>456006000007</v>
      </c>
      <c r="G898">
        <v>84</v>
      </c>
      <c r="H898" t="str">
        <f t="shared" si="119"/>
        <v>456006000007.84</v>
      </c>
      <c r="I898">
        <v>199511</v>
      </c>
      <c r="J898" t="s">
        <v>6434</v>
      </c>
      <c r="K898" t="s">
        <v>52</v>
      </c>
      <c r="L898">
        <v>20310</v>
      </c>
      <c r="M898" s="8">
        <f>VLOOKUP(H898,'export - manipulated'!L898:V4830,11,FALSE)</f>
        <v>453498.31</v>
      </c>
      <c r="V898" s="158" t="str">
        <f>CONCATENATE("5",RIGHT(F898,11))</f>
        <v>556006000007</v>
      </c>
    </row>
    <row r="899" spans="1:22" x14ac:dyDescent="0.3">
      <c r="A899" t="s">
        <v>1522</v>
      </c>
      <c r="B899" t="s">
        <v>217</v>
      </c>
      <c r="C899" t="str">
        <f t="shared" si="120"/>
        <v>UNREGULATED</v>
      </c>
      <c r="D899" s="159" t="str">
        <f t="shared" ref="D899:D962" si="125">LEFT(F899,5)</f>
        <v>55600</v>
      </c>
      <c r="E899" t="str">
        <f t="shared" ref="E899:E962" si="126">CONCATENATE("X",(RIGHT(D899,4)))</f>
        <v>X5600</v>
      </c>
      <c r="F899" s="23">
        <v>556006000007</v>
      </c>
      <c r="G899">
        <v>84</v>
      </c>
      <c r="H899" t="str">
        <f t="shared" ref="H899:H962" si="127">CONCATENATE(F899,".",G899)</f>
        <v>556006000007.84</v>
      </c>
      <c r="I899">
        <v>199511</v>
      </c>
      <c r="J899" t="s">
        <v>6434</v>
      </c>
      <c r="K899" t="s">
        <v>52</v>
      </c>
      <c r="L899" t="s">
        <v>124</v>
      </c>
      <c r="N899">
        <f>VLOOKUP(H899,'export - manipulated'!L898:V4830,11,FALSE)</f>
        <v>112397</v>
      </c>
    </row>
    <row r="900" spans="1:22" x14ac:dyDescent="0.3">
      <c r="A900" t="s">
        <v>1525</v>
      </c>
      <c r="B900" t="s">
        <v>217</v>
      </c>
      <c r="C900" t="str">
        <f t="shared" si="120"/>
        <v>REGULATED</v>
      </c>
      <c r="D900" s="159" t="str">
        <f t="shared" si="125"/>
        <v>45600</v>
      </c>
      <c r="E900" t="str">
        <f t="shared" si="126"/>
        <v>X5600</v>
      </c>
      <c r="F900" s="23">
        <v>456006000007</v>
      </c>
      <c r="G900">
        <v>190</v>
      </c>
      <c r="H900" t="str">
        <f t="shared" si="127"/>
        <v>456006000007.190</v>
      </c>
      <c r="I900">
        <v>198809</v>
      </c>
      <c r="J900" t="s">
        <v>6434</v>
      </c>
      <c r="K900" t="s">
        <v>52</v>
      </c>
      <c r="L900">
        <v>20310</v>
      </c>
      <c r="M900" s="8">
        <f>VLOOKUP(H900,'export - manipulated'!L900:V4832,11,FALSE)</f>
        <v>638545.56999999995</v>
      </c>
      <c r="V900" s="158" t="str">
        <f>CONCATENATE("5",RIGHT(F900,11))</f>
        <v>556006000007</v>
      </c>
    </row>
    <row r="901" spans="1:22" x14ac:dyDescent="0.3">
      <c r="A901" t="s">
        <v>1525</v>
      </c>
      <c r="B901" t="s">
        <v>217</v>
      </c>
      <c r="C901" t="str">
        <f t="shared" si="120"/>
        <v>UNREGULATED</v>
      </c>
      <c r="D901" s="159" t="str">
        <f t="shared" si="125"/>
        <v>55600</v>
      </c>
      <c r="E901" t="str">
        <f t="shared" si="126"/>
        <v>X5600</v>
      </c>
      <c r="F901" s="23">
        <v>556006000007</v>
      </c>
      <c r="G901">
        <v>190</v>
      </c>
      <c r="H901" t="str">
        <f t="shared" si="127"/>
        <v>556006000007.190</v>
      </c>
      <c r="I901">
        <v>198809</v>
      </c>
      <c r="J901" t="s">
        <v>6434</v>
      </c>
      <c r="K901" t="s">
        <v>52</v>
      </c>
      <c r="L901" t="s">
        <v>124</v>
      </c>
      <c r="N901">
        <f>VLOOKUP(H901,'export - manipulated'!L900:V4832,11,FALSE)</f>
        <v>158260</v>
      </c>
    </row>
    <row r="902" spans="1:22" x14ac:dyDescent="0.3">
      <c r="A902" t="s">
        <v>1528</v>
      </c>
      <c r="B902" t="s">
        <v>217</v>
      </c>
      <c r="C902" t="str">
        <f t="shared" ref="C902:C965" si="128">IF(OR(D902="45000",D902="45100",D902="45200",D902="45290",D902="45300",D902="45500",D902="45600",D902="45700",D902="45790",D902="45800"),"REGULATED","UNREGULATED")</f>
        <v>REGULATED</v>
      </c>
      <c r="D902" s="159" t="str">
        <f t="shared" si="125"/>
        <v>45600</v>
      </c>
      <c r="E902" t="str">
        <f t="shared" si="126"/>
        <v>X5600</v>
      </c>
      <c r="F902" s="23">
        <v>456006000131</v>
      </c>
      <c r="G902">
        <v>191</v>
      </c>
      <c r="H902" t="str">
        <f t="shared" si="127"/>
        <v>456006000131.191</v>
      </c>
      <c r="I902">
        <v>201301</v>
      </c>
      <c r="J902" t="s">
        <v>6434</v>
      </c>
      <c r="K902" t="s">
        <v>52</v>
      </c>
      <c r="L902">
        <v>20310</v>
      </c>
      <c r="M902" s="8">
        <f>VLOOKUP(H902,'export - manipulated'!L902:V4834,11,FALSE)</f>
        <v>78341.240000000005</v>
      </c>
      <c r="V902" s="158" t="str">
        <f t="shared" ref="V902:V903" si="129">CONCATENATE("5",RIGHT(F902,11))</f>
        <v>556006000131</v>
      </c>
    </row>
    <row r="903" spans="1:22" x14ac:dyDescent="0.3">
      <c r="A903" t="s">
        <v>1530</v>
      </c>
      <c r="B903" t="s">
        <v>217</v>
      </c>
      <c r="C903" t="str">
        <f t="shared" si="128"/>
        <v>REGULATED</v>
      </c>
      <c r="D903" s="159" t="str">
        <f t="shared" si="125"/>
        <v>45600</v>
      </c>
      <c r="E903" t="str">
        <f t="shared" si="126"/>
        <v>X5600</v>
      </c>
      <c r="F903" s="23">
        <v>456006000007</v>
      </c>
      <c r="G903">
        <v>240</v>
      </c>
      <c r="H903" t="str">
        <f t="shared" si="127"/>
        <v>456006000007.240</v>
      </c>
      <c r="I903">
        <v>197509</v>
      </c>
      <c r="J903" t="s">
        <v>6434</v>
      </c>
      <c r="K903" t="s">
        <v>52</v>
      </c>
      <c r="L903">
        <v>20310</v>
      </c>
      <c r="M903" s="8">
        <f>VLOOKUP(H903,'export - manipulated'!L903:V4835,11,FALSE)</f>
        <v>25789.1</v>
      </c>
      <c r="V903" s="158" t="str">
        <f t="shared" si="129"/>
        <v>556006000007</v>
      </c>
    </row>
    <row r="904" spans="1:22" x14ac:dyDescent="0.3">
      <c r="A904" t="s">
        <v>1530</v>
      </c>
      <c r="B904" t="s">
        <v>217</v>
      </c>
      <c r="C904" t="str">
        <f t="shared" si="128"/>
        <v>UNREGULATED</v>
      </c>
      <c r="D904" s="159" t="str">
        <f t="shared" si="125"/>
        <v>55600</v>
      </c>
      <c r="E904" t="str">
        <f t="shared" si="126"/>
        <v>X5600</v>
      </c>
      <c r="F904" s="23">
        <v>556006000007</v>
      </c>
      <c r="G904">
        <v>240</v>
      </c>
      <c r="H904" t="str">
        <f t="shared" si="127"/>
        <v>556006000007.240</v>
      </c>
      <c r="I904">
        <v>197509</v>
      </c>
      <c r="J904" t="s">
        <v>6434</v>
      </c>
      <c r="K904" t="s">
        <v>52</v>
      </c>
      <c r="L904" t="s">
        <v>124</v>
      </c>
      <c r="N904">
        <f>VLOOKUP(H904,'export - manipulated'!L903:V4835,11,FALSE)</f>
        <v>6392</v>
      </c>
    </row>
    <row r="905" spans="1:22" x14ac:dyDescent="0.3">
      <c r="A905" t="s">
        <v>1533</v>
      </c>
      <c r="B905" t="s">
        <v>217</v>
      </c>
      <c r="C905" t="str">
        <f t="shared" si="128"/>
        <v>UNREGULATED</v>
      </c>
      <c r="D905" s="159" t="str">
        <f t="shared" si="125"/>
        <v>55600</v>
      </c>
      <c r="E905" t="str">
        <f t="shared" si="126"/>
        <v>X5600</v>
      </c>
      <c r="F905" s="23">
        <v>556006000131</v>
      </c>
      <c r="G905">
        <v>191</v>
      </c>
      <c r="H905" t="str">
        <f t="shared" si="127"/>
        <v>556006000131.191</v>
      </c>
      <c r="I905">
        <v>201301</v>
      </c>
      <c r="J905" t="s">
        <v>6434</v>
      </c>
      <c r="K905" t="s">
        <v>52</v>
      </c>
      <c r="L905" t="s">
        <v>124</v>
      </c>
      <c r="N905">
        <f>VLOOKUP(H905,'export - manipulated'!L904:V4836,11,FALSE)</f>
        <v>19414.240000000002</v>
      </c>
    </row>
    <row r="906" spans="1:22" x14ac:dyDescent="0.3">
      <c r="A906" t="s">
        <v>1535</v>
      </c>
      <c r="B906" t="s">
        <v>217</v>
      </c>
      <c r="C906" t="str">
        <f t="shared" si="128"/>
        <v>REGULATED</v>
      </c>
      <c r="D906" s="159" t="str">
        <f t="shared" si="125"/>
        <v>45600</v>
      </c>
      <c r="E906" t="str">
        <f t="shared" si="126"/>
        <v>X5600</v>
      </c>
      <c r="F906" s="23">
        <v>456006000007</v>
      </c>
      <c r="G906">
        <v>615</v>
      </c>
      <c r="H906" t="str">
        <f t="shared" si="127"/>
        <v>456006000007.615</v>
      </c>
      <c r="I906">
        <v>197509</v>
      </c>
      <c r="J906" t="s">
        <v>6434</v>
      </c>
      <c r="K906" t="s">
        <v>52</v>
      </c>
      <c r="L906">
        <v>20310</v>
      </c>
      <c r="M906" s="8">
        <f>VLOOKUP(H906,'export - manipulated'!L906:V4838,11,FALSE)</f>
        <v>1304176.1499999999</v>
      </c>
      <c r="V906" s="158" t="str">
        <f>CONCATENATE("5",RIGHT(F906,11))</f>
        <v>556006000007</v>
      </c>
    </row>
    <row r="907" spans="1:22" x14ac:dyDescent="0.3">
      <c r="A907" t="s">
        <v>1535</v>
      </c>
      <c r="B907" t="s">
        <v>217</v>
      </c>
      <c r="C907" t="str">
        <f t="shared" si="128"/>
        <v>UNREGULATED</v>
      </c>
      <c r="D907" s="159" t="str">
        <f t="shared" si="125"/>
        <v>55600</v>
      </c>
      <c r="E907" t="str">
        <f t="shared" si="126"/>
        <v>X5600</v>
      </c>
      <c r="F907" s="23">
        <v>556006000007</v>
      </c>
      <c r="G907">
        <v>615</v>
      </c>
      <c r="H907" t="str">
        <f t="shared" si="127"/>
        <v>556006000007.615</v>
      </c>
      <c r="I907">
        <v>197509</v>
      </c>
      <c r="J907" t="s">
        <v>6434</v>
      </c>
      <c r="K907" t="s">
        <v>52</v>
      </c>
      <c r="L907" t="s">
        <v>124</v>
      </c>
      <c r="N907">
        <f>VLOOKUP(H907,'export - manipulated'!L906:V4838,11,FALSE)</f>
        <v>322727.8</v>
      </c>
    </row>
    <row r="908" spans="1:22" x14ac:dyDescent="0.3">
      <c r="A908" t="s">
        <v>1538</v>
      </c>
      <c r="B908" t="s">
        <v>217</v>
      </c>
      <c r="C908" t="str">
        <f t="shared" si="128"/>
        <v>REGULATED</v>
      </c>
      <c r="D908" s="159" t="str">
        <f t="shared" si="125"/>
        <v>45600</v>
      </c>
      <c r="E908" t="str">
        <f t="shared" si="126"/>
        <v>X5600</v>
      </c>
      <c r="F908" s="23">
        <v>456006000007</v>
      </c>
      <c r="G908">
        <v>720</v>
      </c>
      <c r="H908" t="str">
        <f t="shared" si="127"/>
        <v>456006000007.720</v>
      </c>
      <c r="I908">
        <v>198809</v>
      </c>
      <c r="J908" t="s">
        <v>6434</v>
      </c>
      <c r="K908" t="s">
        <v>52</v>
      </c>
      <c r="L908">
        <v>20310</v>
      </c>
      <c r="M908" s="8">
        <f>VLOOKUP(H908,'export - manipulated'!L908:V4840,11,FALSE)</f>
        <v>156120.54</v>
      </c>
      <c r="V908" s="158" t="str">
        <f>CONCATENATE("5",RIGHT(F908,11))</f>
        <v>556006000007</v>
      </c>
    </row>
    <row r="909" spans="1:22" x14ac:dyDescent="0.3">
      <c r="A909" t="s">
        <v>1538</v>
      </c>
      <c r="B909" t="s">
        <v>217</v>
      </c>
      <c r="C909" t="str">
        <f t="shared" si="128"/>
        <v>UNREGULATED</v>
      </c>
      <c r="D909" s="159" t="str">
        <f t="shared" si="125"/>
        <v>55600</v>
      </c>
      <c r="E909" t="str">
        <f t="shared" si="126"/>
        <v>X5600</v>
      </c>
      <c r="F909" s="23">
        <v>556006000007</v>
      </c>
      <c r="G909">
        <v>720</v>
      </c>
      <c r="H909" t="str">
        <f t="shared" si="127"/>
        <v>556006000007.720</v>
      </c>
      <c r="I909">
        <v>198809</v>
      </c>
      <c r="J909" t="s">
        <v>6434</v>
      </c>
      <c r="K909" t="s">
        <v>52</v>
      </c>
      <c r="L909" t="s">
        <v>124</v>
      </c>
      <c r="N909">
        <f>VLOOKUP(H909,'export - manipulated'!L908:V4840,11,FALSE)</f>
        <v>38693</v>
      </c>
    </row>
    <row r="910" spans="1:22" x14ac:dyDescent="0.3">
      <c r="A910" t="s">
        <v>1541</v>
      </c>
      <c r="B910" t="s">
        <v>217</v>
      </c>
      <c r="C910" t="str">
        <f t="shared" si="128"/>
        <v>REGULATED</v>
      </c>
      <c r="D910" s="159" t="str">
        <f t="shared" si="125"/>
        <v>45200</v>
      </c>
      <c r="E910" t="str">
        <f t="shared" si="126"/>
        <v>X5200</v>
      </c>
      <c r="F910" s="23">
        <v>452006000052</v>
      </c>
      <c r="G910">
        <v>761</v>
      </c>
      <c r="H910" t="str">
        <f t="shared" si="127"/>
        <v>452006000052.761</v>
      </c>
      <c r="I910">
        <v>199912</v>
      </c>
      <c r="J910" t="s">
        <v>6434</v>
      </c>
      <c r="K910" t="s">
        <v>52</v>
      </c>
      <c r="L910">
        <v>20310</v>
      </c>
      <c r="M910" s="8">
        <f>VLOOKUP(H910,'export - manipulated'!L910:V4842,11,FALSE)</f>
        <v>8339.83</v>
      </c>
      <c r="V910" s="158" t="str">
        <f t="shared" ref="V910:V911" si="130">CONCATENATE("5",RIGHT(F910,11))</f>
        <v>552006000052</v>
      </c>
    </row>
    <row r="911" spans="1:22" x14ac:dyDescent="0.3">
      <c r="A911" t="s">
        <v>1541</v>
      </c>
      <c r="B911" t="s">
        <v>217</v>
      </c>
      <c r="C911" t="str">
        <f t="shared" si="128"/>
        <v>REGULATED</v>
      </c>
      <c r="D911" s="159" t="str">
        <f t="shared" si="125"/>
        <v>45200</v>
      </c>
      <c r="E911" t="str">
        <f t="shared" si="126"/>
        <v>X5200</v>
      </c>
      <c r="F911" s="23">
        <v>452006000052</v>
      </c>
      <c r="G911">
        <v>763</v>
      </c>
      <c r="H911" t="str">
        <f t="shared" si="127"/>
        <v>452006000052.763</v>
      </c>
      <c r="I911">
        <v>198902</v>
      </c>
      <c r="J911" t="s">
        <v>6434</v>
      </c>
      <c r="K911" t="s">
        <v>52</v>
      </c>
      <c r="L911">
        <v>20310</v>
      </c>
      <c r="M911" s="8">
        <f>VLOOKUP(H911,'export - manipulated'!L911:V4843,11,FALSE)</f>
        <v>164845.56</v>
      </c>
      <c r="V911" s="158" t="str">
        <f t="shared" si="130"/>
        <v>552006000052</v>
      </c>
    </row>
    <row r="912" spans="1:22" x14ac:dyDescent="0.3">
      <c r="A912" t="s">
        <v>1541</v>
      </c>
      <c r="B912" t="s">
        <v>217</v>
      </c>
      <c r="C912" t="str">
        <f t="shared" si="128"/>
        <v>UNREGULATED</v>
      </c>
      <c r="D912" s="159" t="str">
        <f t="shared" si="125"/>
        <v>55200</v>
      </c>
      <c r="E912" t="str">
        <f t="shared" si="126"/>
        <v>X5200</v>
      </c>
      <c r="F912" s="23">
        <v>552006000052</v>
      </c>
      <c r="G912">
        <v>761</v>
      </c>
      <c r="H912" t="str">
        <f t="shared" si="127"/>
        <v>552006000052.761</v>
      </c>
      <c r="I912">
        <v>199912</v>
      </c>
      <c r="J912" t="s">
        <v>6434</v>
      </c>
      <c r="K912" t="s">
        <v>52</v>
      </c>
      <c r="L912" t="s">
        <v>124</v>
      </c>
      <c r="N912">
        <f>VLOOKUP(H912,'export - manipulated'!L911:V4843,11,FALSE)</f>
        <v>2067</v>
      </c>
    </row>
    <row r="913" spans="1:22" x14ac:dyDescent="0.3">
      <c r="A913" t="s">
        <v>1541</v>
      </c>
      <c r="B913" t="s">
        <v>217</v>
      </c>
      <c r="C913" t="str">
        <f t="shared" si="128"/>
        <v>UNREGULATED</v>
      </c>
      <c r="D913" s="159" t="str">
        <f t="shared" si="125"/>
        <v>55200</v>
      </c>
      <c r="E913" t="str">
        <f t="shared" si="126"/>
        <v>X5200</v>
      </c>
      <c r="F913" s="23">
        <v>552006000052</v>
      </c>
      <c r="G913">
        <v>763</v>
      </c>
      <c r="H913" t="str">
        <f t="shared" si="127"/>
        <v>552006000052.763</v>
      </c>
      <c r="I913">
        <v>198902</v>
      </c>
      <c r="J913" t="s">
        <v>6434</v>
      </c>
      <c r="K913" t="s">
        <v>52</v>
      </c>
      <c r="L913" t="s">
        <v>124</v>
      </c>
      <c r="N913">
        <f>VLOOKUP(H913,'export - manipulated'!L912:V4844,11,FALSE)</f>
        <v>40857.449999999997</v>
      </c>
    </row>
    <row r="914" spans="1:22" x14ac:dyDescent="0.3">
      <c r="A914" t="s">
        <v>1546</v>
      </c>
      <c r="B914" t="s">
        <v>217</v>
      </c>
      <c r="C914" t="str">
        <f t="shared" si="128"/>
        <v>REGULATED</v>
      </c>
      <c r="D914" s="159" t="str">
        <f t="shared" si="125"/>
        <v>45300</v>
      </c>
      <c r="E914" t="str">
        <f t="shared" si="126"/>
        <v>X5300</v>
      </c>
      <c r="F914" s="23">
        <v>453006000466</v>
      </c>
      <c r="G914">
        <v>910</v>
      </c>
      <c r="H914" t="str">
        <f t="shared" si="127"/>
        <v>453006000466.910</v>
      </c>
      <c r="I914">
        <v>201409</v>
      </c>
      <c r="J914" t="s">
        <v>6434</v>
      </c>
      <c r="K914" t="s">
        <v>52</v>
      </c>
      <c r="L914">
        <v>20310</v>
      </c>
      <c r="M914" s="8">
        <f>VLOOKUP(H914,'export - manipulated'!L914:V4846,11,FALSE)</f>
        <v>23674.51</v>
      </c>
      <c r="V914" s="158" t="str">
        <f>CONCATENATE("5",RIGHT(F914,11))</f>
        <v>553006000466</v>
      </c>
    </row>
    <row r="915" spans="1:22" x14ac:dyDescent="0.3">
      <c r="A915" t="s">
        <v>1546</v>
      </c>
      <c r="B915" t="s">
        <v>217</v>
      </c>
      <c r="C915" t="str">
        <f t="shared" si="128"/>
        <v>UNREGULATED</v>
      </c>
      <c r="D915" s="159" t="str">
        <f t="shared" si="125"/>
        <v>55300</v>
      </c>
      <c r="E915" t="str">
        <f t="shared" si="126"/>
        <v>X5300</v>
      </c>
      <c r="F915" s="23">
        <v>553006000466</v>
      </c>
      <c r="G915">
        <v>910</v>
      </c>
      <c r="H915" t="str">
        <f t="shared" si="127"/>
        <v>553006000466.910</v>
      </c>
      <c r="I915">
        <v>201409</v>
      </c>
      <c r="J915" t="s">
        <v>6434</v>
      </c>
      <c r="K915" t="s">
        <v>52</v>
      </c>
      <c r="L915" t="s">
        <v>124</v>
      </c>
      <c r="N915">
        <f>VLOOKUP(H915,'export - manipulated'!L914:V4846,11,FALSE)</f>
        <v>14292.23</v>
      </c>
    </row>
    <row r="916" spans="1:22" x14ac:dyDescent="0.3">
      <c r="A916" t="s">
        <v>1549</v>
      </c>
      <c r="B916" t="s">
        <v>217</v>
      </c>
      <c r="C916" t="str">
        <f t="shared" si="128"/>
        <v>REGULATED</v>
      </c>
      <c r="D916" s="159" t="str">
        <f t="shared" si="125"/>
        <v>45700</v>
      </c>
      <c r="E916" t="str">
        <f t="shared" si="126"/>
        <v>X5700</v>
      </c>
      <c r="F916" s="23">
        <v>457006000204</v>
      </c>
      <c r="G916">
        <v>580</v>
      </c>
      <c r="H916" t="str">
        <f t="shared" si="127"/>
        <v>457006000204.580</v>
      </c>
      <c r="I916">
        <v>201712</v>
      </c>
      <c r="J916" t="s">
        <v>6434</v>
      </c>
      <c r="K916" t="s">
        <v>52</v>
      </c>
      <c r="L916">
        <v>20310</v>
      </c>
      <c r="M916" s="8">
        <f>VLOOKUP(H916,'export - manipulated'!L916:V4848,11,FALSE)</f>
        <v>23219.47</v>
      </c>
      <c r="V916" s="158" t="str">
        <f>CONCATENATE("5",RIGHT(F916,11))</f>
        <v>557006000204</v>
      </c>
    </row>
    <row r="917" spans="1:22" x14ac:dyDescent="0.3">
      <c r="A917" t="s">
        <v>1549</v>
      </c>
      <c r="B917" t="s">
        <v>217</v>
      </c>
      <c r="C917" t="str">
        <f t="shared" si="128"/>
        <v>UNREGULATED</v>
      </c>
      <c r="D917" s="159" t="str">
        <f t="shared" si="125"/>
        <v>55700</v>
      </c>
      <c r="E917" t="str">
        <f t="shared" si="126"/>
        <v>X5700</v>
      </c>
      <c r="F917" s="23">
        <v>557006000204</v>
      </c>
      <c r="G917">
        <v>580</v>
      </c>
      <c r="H917" t="str">
        <f t="shared" si="127"/>
        <v>557006000204.580</v>
      </c>
      <c r="I917">
        <v>201805</v>
      </c>
      <c r="J917" t="s">
        <v>6434</v>
      </c>
      <c r="K917" t="s">
        <v>52</v>
      </c>
      <c r="L917" t="s">
        <v>124</v>
      </c>
      <c r="N917">
        <f>VLOOKUP(H917,'export - manipulated'!L916:V4848,11,FALSE)</f>
        <v>2557.0300000000002</v>
      </c>
    </row>
    <row r="918" spans="1:22" x14ac:dyDescent="0.3">
      <c r="A918" t="s">
        <v>1552</v>
      </c>
      <c r="B918" t="s">
        <v>217</v>
      </c>
      <c r="C918" t="str">
        <f t="shared" si="128"/>
        <v>REGULATED</v>
      </c>
      <c r="D918" s="159" t="str">
        <f t="shared" si="125"/>
        <v>45700</v>
      </c>
      <c r="E918" t="str">
        <f t="shared" si="126"/>
        <v>X5700</v>
      </c>
      <c r="F918" s="23">
        <v>457006000065</v>
      </c>
      <c r="G918">
        <v>84</v>
      </c>
      <c r="H918" t="str">
        <f t="shared" si="127"/>
        <v>457006000065.84</v>
      </c>
      <c r="I918">
        <v>201011</v>
      </c>
      <c r="J918" t="s">
        <v>6434</v>
      </c>
      <c r="K918" t="s">
        <v>52</v>
      </c>
      <c r="L918">
        <v>20310</v>
      </c>
      <c r="M918" s="8">
        <f>VLOOKUP(H918,'export - manipulated'!L918:V4850,11,FALSE)</f>
        <v>17479.98</v>
      </c>
      <c r="V918" s="158" t="str">
        <f t="shared" ref="V918:V919" si="131">CONCATENATE("5",RIGHT(F918,11))</f>
        <v>557006000065</v>
      </c>
    </row>
    <row r="919" spans="1:22" x14ac:dyDescent="0.3">
      <c r="A919" t="s">
        <v>1555</v>
      </c>
      <c r="B919" t="s">
        <v>217</v>
      </c>
      <c r="C919" t="str">
        <f t="shared" si="128"/>
        <v>REGULATED</v>
      </c>
      <c r="D919" s="159" t="str">
        <f t="shared" si="125"/>
        <v>45700</v>
      </c>
      <c r="E919" t="str">
        <f t="shared" si="126"/>
        <v>X5700</v>
      </c>
      <c r="F919" s="23">
        <v>457006000065</v>
      </c>
      <c r="G919">
        <v>150</v>
      </c>
      <c r="H919" t="str">
        <f t="shared" si="127"/>
        <v>457006000065.150</v>
      </c>
      <c r="I919">
        <v>201011</v>
      </c>
      <c r="J919" t="s">
        <v>6434</v>
      </c>
      <c r="K919" t="s">
        <v>52</v>
      </c>
      <c r="L919">
        <v>20310</v>
      </c>
      <c r="M919" s="8">
        <f>VLOOKUP(H919,'export - manipulated'!L919:V4851,11,FALSE)</f>
        <v>168500.64</v>
      </c>
      <c r="V919" s="158" t="str">
        <f t="shared" si="131"/>
        <v>557006000065</v>
      </c>
    </row>
    <row r="920" spans="1:22" x14ac:dyDescent="0.3">
      <c r="A920" t="s">
        <v>1557</v>
      </c>
      <c r="B920" t="s">
        <v>217</v>
      </c>
      <c r="C920" t="str">
        <f t="shared" si="128"/>
        <v>UNREGULATED</v>
      </c>
      <c r="D920" s="159" t="str">
        <f t="shared" si="125"/>
        <v>55700</v>
      </c>
      <c r="E920" t="str">
        <f t="shared" si="126"/>
        <v>X5700</v>
      </c>
      <c r="F920" s="23">
        <v>557006000065</v>
      </c>
      <c r="G920">
        <v>615</v>
      </c>
      <c r="H920" t="str">
        <f t="shared" si="127"/>
        <v>557006000065.615</v>
      </c>
      <c r="I920">
        <v>201011</v>
      </c>
      <c r="J920" t="s">
        <v>6434</v>
      </c>
      <c r="K920" t="s">
        <v>52</v>
      </c>
      <c r="L920" t="s">
        <v>124</v>
      </c>
      <c r="N920">
        <f>VLOOKUP(H920,'export - manipulated'!L919:V4851,11,FALSE)</f>
        <v>17785.900000000001</v>
      </c>
    </row>
    <row r="921" spans="1:22" x14ac:dyDescent="0.3">
      <c r="A921" t="s">
        <v>1559</v>
      </c>
      <c r="B921" t="s">
        <v>217</v>
      </c>
      <c r="C921" t="str">
        <f t="shared" si="128"/>
        <v>UNREGULATED</v>
      </c>
      <c r="D921" s="159" t="str">
        <f t="shared" si="125"/>
        <v>55700</v>
      </c>
      <c r="E921" t="str">
        <f t="shared" si="126"/>
        <v>X5700</v>
      </c>
      <c r="F921" s="23">
        <v>557006000065</v>
      </c>
      <c r="G921">
        <v>150</v>
      </c>
      <c r="H921" t="str">
        <f t="shared" si="127"/>
        <v>557006000065.150</v>
      </c>
      <c r="I921">
        <v>201011</v>
      </c>
      <c r="J921" t="s">
        <v>6434</v>
      </c>
      <c r="K921" t="s">
        <v>52</v>
      </c>
      <c r="L921" t="s">
        <v>124</v>
      </c>
      <c r="N921">
        <f>VLOOKUP(H921,'export - manipulated'!L920:V4852,11,FALSE)</f>
        <v>18597.560000000001</v>
      </c>
    </row>
    <row r="922" spans="1:22" x14ac:dyDescent="0.3">
      <c r="A922" t="s">
        <v>1561</v>
      </c>
      <c r="B922" t="s">
        <v>217</v>
      </c>
      <c r="C922" t="str">
        <f t="shared" si="128"/>
        <v>UNREGULATED</v>
      </c>
      <c r="D922" s="159" t="str">
        <f t="shared" si="125"/>
        <v>55700</v>
      </c>
      <c r="E922" t="str">
        <f t="shared" si="126"/>
        <v>X5700</v>
      </c>
      <c r="F922" s="23">
        <v>557006000065</v>
      </c>
      <c r="G922">
        <v>84</v>
      </c>
      <c r="H922" t="str">
        <f t="shared" si="127"/>
        <v>557006000065.84</v>
      </c>
      <c r="I922">
        <v>201011</v>
      </c>
      <c r="J922" t="s">
        <v>6434</v>
      </c>
      <c r="K922" t="s">
        <v>52</v>
      </c>
      <c r="L922" t="s">
        <v>124</v>
      </c>
      <c r="N922">
        <f>VLOOKUP(H922,'export - manipulated'!L921:V4853,11,FALSE)</f>
        <v>1929.28</v>
      </c>
    </row>
    <row r="923" spans="1:22" x14ac:dyDescent="0.3">
      <c r="A923" t="s">
        <v>1563</v>
      </c>
      <c r="B923" t="s">
        <v>217</v>
      </c>
      <c r="C923" t="str">
        <f t="shared" si="128"/>
        <v>REGULATED</v>
      </c>
      <c r="D923" s="159" t="str">
        <f t="shared" si="125"/>
        <v>45700</v>
      </c>
      <c r="E923" t="str">
        <f t="shared" si="126"/>
        <v>X5700</v>
      </c>
      <c r="F923" s="23">
        <v>457006000093</v>
      </c>
      <c r="G923">
        <v>780</v>
      </c>
      <c r="H923" t="str">
        <f t="shared" si="127"/>
        <v>457006000093.780</v>
      </c>
      <c r="I923">
        <v>201211</v>
      </c>
      <c r="J923" t="s">
        <v>6434</v>
      </c>
      <c r="K923" t="s">
        <v>52</v>
      </c>
      <c r="L923">
        <v>20310</v>
      </c>
      <c r="M923" s="8">
        <f>VLOOKUP(H923,'export - manipulated'!L923:V4855,11,FALSE)</f>
        <v>30058.63</v>
      </c>
      <c r="V923" s="158" t="str">
        <f>CONCATENATE("5",RIGHT(F923,11))</f>
        <v>557006000093</v>
      </c>
    </row>
    <row r="924" spans="1:22" x14ac:dyDescent="0.3">
      <c r="A924" t="s">
        <v>1563</v>
      </c>
      <c r="B924" t="s">
        <v>217</v>
      </c>
      <c r="C924" t="str">
        <f t="shared" si="128"/>
        <v>UNREGULATED</v>
      </c>
      <c r="D924" s="159" t="str">
        <f t="shared" si="125"/>
        <v>55700</v>
      </c>
      <c r="E924" t="str">
        <f t="shared" si="126"/>
        <v>X5700</v>
      </c>
      <c r="F924" s="23">
        <v>557006000093</v>
      </c>
      <c r="G924">
        <v>780</v>
      </c>
      <c r="H924" t="str">
        <f t="shared" si="127"/>
        <v>557006000093.780</v>
      </c>
      <c r="I924">
        <v>201211</v>
      </c>
      <c r="J924" t="s">
        <v>6434</v>
      </c>
      <c r="K924" t="s">
        <v>52</v>
      </c>
      <c r="L924" t="s">
        <v>124</v>
      </c>
      <c r="N924">
        <f>VLOOKUP(H924,'export - manipulated'!L923:V4855,11,FALSE)</f>
        <v>3317.6</v>
      </c>
    </row>
    <row r="925" spans="1:22" x14ac:dyDescent="0.3">
      <c r="A925" t="s">
        <v>1566</v>
      </c>
      <c r="B925" t="s">
        <v>217</v>
      </c>
      <c r="C925" t="str">
        <f t="shared" si="128"/>
        <v>REGULATED</v>
      </c>
      <c r="D925" s="159" t="str">
        <f t="shared" si="125"/>
        <v>45200</v>
      </c>
      <c r="E925" t="str">
        <f t="shared" si="126"/>
        <v>X5200</v>
      </c>
      <c r="F925" s="23">
        <v>452006000274</v>
      </c>
      <c r="G925">
        <v>752</v>
      </c>
      <c r="H925" t="str">
        <f t="shared" si="127"/>
        <v>452006000274.752</v>
      </c>
      <c r="I925">
        <v>201612</v>
      </c>
      <c r="J925" t="s">
        <v>6434</v>
      </c>
      <c r="K925" t="s">
        <v>52</v>
      </c>
      <c r="L925">
        <v>20310</v>
      </c>
      <c r="M925" s="8">
        <f>VLOOKUP(H925,'export - manipulated'!L925:V4857,11,FALSE)</f>
        <v>14326.83</v>
      </c>
      <c r="V925" s="158" t="str">
        <f>CONCATENATE("5",RIGHT(F925,11))</f>
        <v>552006000274</v>
      </c>
    </row>
    <row r="926" spans="1:22" x14ac:dyDescent="0.3">
      <c r="A926" t="s">
        <v>1566</v>
      </c>
      <c r="B926" t="s">
        <v>217</v>
      </c>
      <c r="C926" t="str">
        <f t="shared" si="128"/>
        <v>UNREGULATED</v>
      </c>
      <c r="D926" s="159" t="str">
        <f t="shared" si="125"/>
        <v>55200</v>
      </c>
      <c r="E926" t="str">
        <f t="shared" si="126"/>
        <v>X5200</v>
      </c>
      <c r="F926" s="23">
        <v>552006000274</v>
      </c>
      <c r="G926">
        <v>752</v>
      </c>
      <c r="H926" t="str">
        <f t="shared" si="127"/>
        <v>552006000274.752</v>
      </c>
      <c r="I926">
        <v>201612</v>
      </c>
      <c r="J926" t="s">
        <v>6434</v>
      </c>
      <c r="K926" t="s">
        <v>52</v>
      </c>
      <c r="L926" t="s">
        <v>124</v>
      </c>
      <c r="N926">
        <f>VLOOKUP(H926,'export - manipulated'!L925:V4857,11,FALSE)</f>
        <v>3559.35</v>
      </c>
    </row>
    <row r="927" spans="1:22" x14ac:dyDescent="0.3">
      <c r="A927" t="s">
        <v>1569</v>
      </c>
      <c r="B927" t="s">
        <v>217</v>
      </c>
      <c r="C927" t="str">
        <f t="shared" si="128"/>
        <v>REGULATED</v>
      </c>
      <c r="D927" s="159" t="str">
        <f t="shared" si="125"/>
        <v>45500</v>
      </c>
      <c r="E927" t="str">
        <f t="shared" si="126"/>
        <v>X5500</v>
      </c>
      <c r="F927" s="23">
        <v>455006060001</v>
      </c>
      <c r="G927">
        <v>2002</v>
      </c>
      <c r="H927" t="str">
        <f t="shared" si="127"/>
        <v>455006060001.2002</v>
      </c>
      <c r="I927">
        <v>200211</v>
      </c>
      <c r="J927" t="s">
        <v>6434</v>
      </c>
      <c r="K927" t="s">
        <v>52</v>
      </c>
      <c r="L927">
        <v>20310</v>
      </c>
      <c r="M927" s="8">
        <f>VLOOKUP(H927,'export - manipulated'!L927:V4859,11,FALSE)</f>
        <v>328959.96999999997</v>
      </c>
      <c r="V927" s="158" t="str">
        <f>CONCATENATE("5",RIGHT(F927,11))</f>
        <v>555006060001</v>
      </c>
    </row>
    <row r="928" spans="1:22" x14ac:dyDescent="0.3">
      <c r="A928" t="s">
        <v>1569</v>
      </c>
      <c r="B928" t="s">
        <v>217</v>
      </c>
      <c r="C928" t="str">
        <f t="shared" si="128"/>
        <v>UNREGULATED</v>
      </c>
      <c r="D928" s="159" t="str">
        <f t="shared" si="125"/>
        <v>55500</v>
      </c>
      <c r="E928" t="str">
        <f t="shared" si="126"/>
        <v>X5500</v>
      </c>
      <c r="F928" s="23">
        <v>555006060001</v>
      </c>
      <c r="G928">
        <v>2002</v>
      </c>
      <c r="H928" t="str">
        <f t="shared" si="127"/>
        <v>555006060001.2002</v>
      </c>
      <c r="I928">
        <v>200211</v>
      </c>
      <c r="J928" t="s">
        <v>6434</v>
      </c>
      <c r="K928" t="s">
        <v>52</v>
      </c>
      <c r="L928" t="s">
        <v>124</v>
      </c>
      <c r="N928">
        <f>VLOOKUP(H928,'export - manipulated'!L927:V4859,11,FALSE)</f>
        <v>198741</v>
      </c>
    </row>
    <row r="929" spans="1:22" x14ac:dyDescent="0.3">
      <c r="A929" t="s">
        <v>1572</v>
      </c>
      <c r="B929" t="s">
        <v>217</v>
      </c>
      <c r="C929" t="str">
        <f t="shared" si="128"/>
        <v>REGULATED</v>
      </c>
      <c r="D929" s="159" t="str">
        <f t="shared" si="125"/>
        <v>45500</v>
      </c>
      <c r="E929" t="str">
        <f t="shared" si="126"/>
        <v>X5500</v>
      </c>
      <c r="F929" s="23">
        <v>455006030187</v>
      </c>
      <c r="G929">
        <v>2011</v>
      </c>
      <c r="H929" t="str">
        <f t="shared" si="127"/>
        <v>455006030187.2011</v>
      </c>
      <c r="I929">
        <v>201112</v>
      </c>
      <c r="J929" t="s">
        <v>6434</v>
      </c>
      <c r="K929" t="s">
        <v>52</v>
      </c>
      <c r="L929">
        <v>20310</v>
      </c>
      <c r="M929" s="8">
        <f>VLOOKUP(H929,'export - manipulated'!L929:V4861,11,FALSE)</f>
        <v>8328.8700000000008</v>
      </c>
      <c r="V929" s="158" t="str">
        <f>CONCATENATE("5",RIGHT(F929,11))</f>
        <v>555006030187</v>
      </c>
    </row>
    <row r="930" spans="1:22" x14ac:dyDescent="0.3">
      <c r="A930" t="s">
        <v>1572</v>
      </c>
      <c r="B930" t="s">
        <v>217</v>
      </c>
      <c r="C930" t="str">
        <f t="shared" si="128"/>
        <v>UNREGULATED</v>
      </c>
      <c r="D930" s="159" t="str">
        <f t="shared" si="125"/>
        <v>55500</v>
      </c>
      <c r="E930" t="str">
        <f t="shared" si="126"/>
        <v>X5500</v>
      </c>
      <c r="F930" s="23">
        <v>555006030187</v>
      </c>
      <c r="G930">
        <v>2011</v>
      </c>
      <c r="H930" t="str">
        <f t="shared" si="127"/>
        <v>555006030187.2011</v>
      </c>
      <c r="I930">
        <v>201112</v>
      </c>
      <c r="J930" t="s">
        <v>6434</v>
      </c>
      <c r="K930" t="s">
        <v>52</v>
      </c>
      <c r="L930" t="s">
        <v>124</v>
      </c>
      <c r="N930">
        <f>VLOOKUP(H930,'export - manipulated'!L929:V4861,11,FALSE)</f>
        <v>5031.53</v>
      </c>
    </row>
    <row r="931" spans="1:22" x14ac:dyDescent="0.3">
      <c r="A931" t="s">
        <v>1576</v>
      </c>
      <c r="B931" t="s">
        <v>217</v>
      </c>
      <c r="C931" t="str">
        <f t="shared" si="128"/>
        <v>REGULATED</v>
      </c>
      <c r="D931" s="159" t="str">
        <f t="shared" si="125"/>
        <v>45500</v>
      </c>
      <c r="E931" t="str">
        <f t="shared" si="126"/>
        <v>X5500</v>
      </c>
      <c r="F931" s="23">
        <v>455006001000</v>
      </c>
      <c r="G931">
        <v>1088</v>
      </c>
      <c r="H931" t="str">
        <f t="shared" si="127"/>
        <v>455006001000.1088</v>
      </c>
      <c r="I931">
        <v>198709</v>
      </c>
      <c r="J931" t="s">
        <v>6434</v>
      </c>
      <c r="K931" t="s">
        <v>52</v>
      </c>
      <c r="L931">
        <v>20310</v>
      </c>
      <c r="M931" s="8">
        <f>VLOOKUP(H931,'export - manipulated'!L931:V4863,11,FALSE)</f>
        <v>548033.21</v>
      </c>
      <c r="V931" s="158" t="str">
        <f t="shared" ref="V931:V933" si="132">CONCATENATE("5",RIGHT(F931,11))</f>
        <v>555006001000</v>
      </c>
    </row>
    <row r="932" spans="1:22" x14ac:dyDescent="0.3">
      <c r="A932" t="s">
        <v>1576</v>
      </c>
      <c r="B932" t="s">
        <v>217</v>
      </c>
      <c r="C932" t="str">
        <f t="shared" si="128"/>
        <v>REGULATED</v>
      </c>
      <c r="D932" s="159" t="str">
        <f t="shared" si="125"/>
        <v>45500</v>
      </c>
      <c r="E932" t="str">
        <f t="shared" si="126"/>
        <v>X5500</v>
      </c>
      <c r="F932" s="23">
        <v>455006001000</v>
      </c>
      <c r="G932">
        <v>1089</v>
      </c>
      <c r="H932" t="str">
        <f t="shared" si="127"/>
        <v>455006001000.1089</v>
      </c>
      <c r="I932">
        <v>198809</v>
      </c>
      <c r="J932" t="s">
        <v>6434</v>
      </c>
      <c r="K932" t="s">
        <v>52</v>
      </c>
      <c r="L932">
        <v>20310</v>
      </c>
      <c r="M932" s="8">
        <f>VLOOKUP(H932,'export - manipulated'!L932:V4864,11,FALSE)</f>
        <v>101237.34</v>
      </c>
      <c r="V932" s="158" t="str">
        <f t="shared" si="132"/>
        <v>555006001000</v>
      </c>
    </row>
    <row r="933" spans="1:22" x14ac:dyDescent="0.3">
      <c r="A933" t="s">
        <v>1576</v>
      </c>
      <c r="B933" t="s">
        <v>217</v>
      </c>
      <c r="C933" t="str">
        <f t="shared" si="128"/>
        <v>REGULATED</v>
      </c>
      <c r="D933" s="159" t="str">
        <f t="shared" si="125"/>
        <v>45500</v>
      </c>
      <c r="E933" t="str">
        <f t="shared" si="126"/>
        <v>X5500</v>
      </c>
      <c r="F933" s="23">
        <v>455006001000</v>
      </c>
      <c r="G933">
        <v>2007</v>
      </c>
      <c r="H933" t="str">
        <f t="shared" si="127"/>
        <v>455006001000.2007</v>
      </c>
      <c r="I933">
        <v>200701</v>
      </c>
      <c r="J933" t="s">
        <v>6434</v>
      </c>
      <c r="K933" t="s">
        <v>52</v>
      </c>
      <c r="L933">
        <v>20310</v>
      </c>
      <c r="M933" s="8">
        <f>VLOOKUP(H933,'export - manipulated'!L933:V4865,11,FALSE)</f>
        <v>0</v>
      </c>
      <c r="V933" s="158" t="str">
        <f t="shared" si="132"/>
        <v>555006001000</v>
      </c>
    </row>
    <row r="934" spans="1:22" x14ac:dyDescent="0.3">
      <c r="A934" t="s">
        <v>1576</v>
      </c>
      <c r="B934" t="s">
        <v>217</v>
      </c>
      <c r="C934" t="str">
        <f t="shared" si="128"/>
        <v>UNREGULATED</v>
      </c>
      <c r="D934" s="159" t="str">
        <f t="shared" si="125"/>
        <v>55500</v>
      </c>
      <c r="E934" t="str">
        <f t="shared" si="126"/>
        <v>X5500</v>
      </c>
      <c r="F934" s="23">
        <v>555006001000</v>
      </c>
      <c r="G934">
        <v>1088</v>
      </c>
      <c r="H934" t="str">
        <f t="shared" si="127"/>
        <v>555006001000.1088</v>
      </c>
      <c r="I934">
        <v>198709</v>
      </c>
      <c r="J934" t="s">
        <v>6434</v>
      </c>
      <c r="K934" t="s">
        <v>52</v>
      </c>
      <c r="L934" t="s">
        <v>124</v>
      </c>
      <c r="N934">
        <f>VLOOKUP(H934,'export - manipulated'!L933:V4865,11,FALSE)</f>
        <v>331094</v>
      </c>
    </row>
    <row r="935" spans="1:22" x14ac:dyDescent="0.3">
      <c r="A935" t="s">
        <v>1576</v>
      </c>
      <c r="B935" t="s">
        <v>217</v>
      </c>
      <c r="C935" t="str">
        <f t="shared" si="128"/>
        <v>UNREGULATED</v>
      </c>
      <c r="D935" s="159" t="str">
        <f t="shared" si="125"/>
        <v>55500</v>
      </c>
      <c r="E935" t="str">
        <f t="shared" si="126"/>
        <v>X5500</v>
      </c>
      <c r="F935" s="23">
        <v>555006001000</v>
      </c>
      <c r="G935">
        <v>1089</v>
      </c>
      <c r="H935" t="str">
        <f t="shared" si="127"/>
        <v>555006001000.1089</v>
      </c>
      <c r="I935">
        <v>198809</v>
      </c>
      <c r="J935" t="s">
        <v>6434</v>
      </c>
      <c r="K935" t="s">
        <v>52</v>
      </c>
      <c r="L935" t="s">
        <v>124</v>
      </c>
      <c r="N935">
        <f>VLOOKUP(H935,'export - manipulated'!L934:V4866,11,FALSE)</f>
        <v>61163</v>
      </c>
    </row>
    <row r="936" spans="1:22" x14ac:dyDescent="0.3">
      <c r="A936" t="s">
        <v>1576</v>
      </c>
      <c r="B936" t="s">
        <v>217</v>
      </c>
      <c r="C936" t="str">
        <f t="shared" si="128"/>
        <v>UNREGULATED</v>
      </c>
      <c r="D936" s="159" t="str">
        <f t="shared" si="125"/>
        <v>55500</v>
      </c>
      <c r="E936" t="str">
        <f t="shared" si="126"/>
        <v>X5500</v>
      </c>
      <c r="F936" s="23">
        <v>555006001000</v>
      </c>
      <c r="G936">
        <v>2007</v>
      </c>
      <c r="H936" t="str">
        <f t="shared" si="127"/>
        <v>555006001000.2007</v>
      </c>
      <c r="I936">
        <v>200701</v>
      </c>
      <c r="J936" t="s">
        <v>6434</v>
      </c>
      <c r="K936" t="s">
        <v>52</v>
      </c>
      <c r="L936" t="s">
        <v>124</v>
      </c>
      <c r="N936">
        <f>VLOOKUP(H936,'export - manipulated'!L935:V4867,11,FALSE)</f>
        <v>0</v>
      </c>
    </row>
    <row r="937" spans="1:22" x14ac:dyDescent="0.3">
      <c r="A937" t="s">
        <v>1583</v>
      </c>
      <c r="B937" t="s">
        <v>217</v>
      </c>
      <c r="C937" t="str">
        <f t="shared" si="128"/>
        <v>REGULATED</v>
      </c>
      <c r="D937" s="159" t="str">
        <f t="shared" si="125"/>
        <v>45500</v>
      </c>
      <c r="E937" t="str">
        <f t="shared" si="126"/>
        <v>X5500</v>
      </c>
      <c r="F937" s="23">
        <v>455006000600</v>
      </c>
      <c r="G937">
        <v>1068</v>
      </c>
      <c r="H937" t="str">
        <f t="shared" si="127"/>
        <v>455006000600.1068</v>
      </c>
      <c r="I937">
        <v>200712</v>
      </c>
      <c r="J937" t="s">
        <v>6434</v>
      </c>
      <c r="K937" t="s">
        <v>52</v>
      </c>
      <c r="L937">
        <v>20310</v>
      </c>
      <c r="M937" s="8">
        <f>VLOOKUP(H937,'export - manipulated'!L937:V4869,11,FALSE)</f>
        <v>2916.49</v>
      </c>
      <c r="V937" s="158" t="str">
        <f t="shared" ref="V937:V938" si="133">CONCATENATE("5",RIGHT(F937,11))</f>
        <v>555006000600</v>
      </c>
    </row>
    <row r="938" spans="1:22" x14ac:dyDescent="0.3">
      <c r="A938" t="s">
        <v>1583</v>
      </c>
      <c r="B938" t="s">
        <v>217</v>
      </c>
      <c r="C938" t="str">
        <f t="shared" si="128"/>
        <v>REGULATED</v>
      </c>
      <c r="D938" s="159" t="str">
        <f t="shared" si="125"/>
        <v>45500</v>
      </c>
      <c r="E938" t="str">
        <f t="shared" si="126"/>
        <v>X5500</v>
      </c>
      <c r="F938" s="23">
        <v>455006000600</v>
      </c>
      <c r="G938">
        <v>1089</v>
      </c>
      <c r="H938" t="str">
        <f t="shared" si="127"/>
        <v>455006000600.1089</v>
      </c>
      <c r="I938">
        <v>198809</v>
      </c>
      <c r="J938" t="s">
        <v>6434</v>
      </c>
      <c r="K938" t="s">
        <v>52</v>
      </c>
      <c r="L938">
        <v>20310</v>
      </c>
      <c r="M938" s="8">
        <f>VLOOKUP(H938,'export - manipulated'!L938:V4870,11,FALSE)</f>
        <v>42743.74</v>
      </c>
      <c r="V938" s="158" t="str">
        <f t="shared" si="133"/>
        <v>555006000600</v>
      </c>
    </row>
    <row r="939" spans="1:22" x14ac:dyDescent="0.3">
      <c r="A939" t="s">
        <v>1583</v>
      </c>
      <c r="B939" t="s">
        <v>217</v>
      </c>
      <c r="C939" t="str">
        <f t="shared" si="128"/>
        <v>UNREGULATED</v>
      </c>
      <c r="D939" s="159" t="str">
        <f t="shared" si="125"/>
        <v>55500</v>
      </c>
      <c r="E939" t="str">
        <f t="shared" si="126"/>
        <v>X5500</v>
      </c>
      <c r="F939" s="23">
        <v>555006000600</v>
      </c>
      <c r="G939">
        <v>1068</v>
      </c>
      <c r="H939" t="str">
        <f t="shared" si="127"/>
        <v>555006000600.1068</v>
      </c>
      <c r="I939">
        <v>200712</v>
      </c>
      <c r="J939" t="s">
        <v>6434</v>
      </c>
      <c r="K939" t="s">
        <v>52</v>
      </c>
      <c r="L939" t="s">
        <v>124</v>
      </c>
      <c r="N939">
        <f>VLOOKUP(H939,'export - manipulated'!L938:V4870,11,FALSE)</f>
        <v>1762.25</v>
      </c>
    </row>
    <row r="940" spans="1:22" x14ac:dyDescent="0.3">
      <c r="A940" t="s">
        <v>1583</v>
      </c>
      <c r="B940" t="s">
        <v>217</v>
      </c>
      <c r="C940" t="str">
        <f t="shared" si="128"/>
        <v>UNREGULATED</v>
      </c>
      <c r="D940" s="159" t="str">
        <f t="shared" si="125"/>
        <v>55500</v>
      </c>
      <c r="E940" t="str">
        <f t="shared" si="126"/>
        <v>X5500</v>
      </c>
      <c r="F940" s="23">
        <v>555006000600</v>
      </c>
      <c r="G940">
        <v>1089</v>
      </c>
      <c r="H940" t="str">
        <f t="shared" si="127"/>
        <v>555006000600.1089</v>
      </c>
      <c r="I940">
        <v>198809</v>
      </c>
      <c r="J940" t="s">
        <v>6434</v>
      </c>
      <c r="K940" t="s">
        <v>52</v>
      </c>
      <c r="L940" t="s">
        <v>124</v>
      </c>
      <c r="N940">
        <f>VLOOKUP(H940,'export - manipulated'!L939:V4871,11,FALSE)</f>
        <v>25824</v>
      </c>
    </row>
    <row r="941" spans="1:22" x14ac:dyDescent="0.3">
      <c r="A941" t="s">
        <v>1588</v>
      </c>
      <c r="B941" t="s">
        <v>217</v>
      </c>
      <c r="C941" t="str">
        <f t="shared" si="128"/>
        <v>REGULATED</v>
      </c>
      <c r="D941" s="159" t="str">
        <f t="shared" si="125"/>
        <v>45500</v>
      </c>
      <c r="E941" t="str">
        <f t="shared" si="126"/>
        <v>X5500</v>
      </c>
      <c r="F941" s="23">
        <v>455006000800</v>
      </c>
      <c r="G941">
        <v>1068</v>
      </c>
      <c r="H941" t="str">
        <f t="shared" si="127"/>
        <v>455006000800.1068</v>
      </c>
      <c r="I941">
        <v>196709</v>
      </c>
      <c r="J941" t="s">
        <v>6434</v>
      </c>
      <c r="K941" t="s">
        <v>52</v>
      </c>
      <c r="L941">
        <v>20310</v>
      </c>
      <c r="M941" s="8">
        <f>VLOOKUP(H941,'export - manipulated'!L941:V4873,11,FALSE)</f>
        <v>1892</v>
      </c>
      <c r="V941" s="158" t="str">
        <f t="shared" ref="V941:V942" si="134">CONCATENATE("5",RIGHT(F941,11))</f>
        <v>555006000800</v>
      </c>
    </row>
    <row r="942" spans="1:22" x14ac:dyDescent="0.3">
      <c r="A942" t="s">
        <v>1588</v>
      </c>
      <c r="B942" t="s">
        <v>217</v>
      </c>
      <c r="C942" t="str">
        <f t="shared" si="128"/>
        <v>REGULATED</v>
      </c>
      <c r="D942" s="159" t="str">
        <f t="shared" si="125"/>
        <v>45500</v>
      </c>
      <c r="E942" t="str">
        <f t="shared" si="126"/>
        <v>X5500</v>
      </c>
      <c r="F942" s="23">
        <v>455006000800</v>
      </c>
      <c r="G942">
        <v>1089</v>
      </c>
      <c r="H942" t="str">
        <f t="shared" si="127"/>
        <v>455006000800.1089</v>
      </c>
      <c r="I942">
        <v>198809</v>
      </c>
      <c r="J942" t="s">
        <v>6434</v>
      </c>
      <c r="K942" t="s">
        <v>52</v>
      </c>
      <c r="L942">
        <v>20310</v>
      </c>
      <c r="M942" s="8">
        <f>VLOOKUP(H942,'export - manipulated'!L942:V4874,11,FALSE)</f>
        <v>6882.8</v>
      </c>
      <c r="V942" s="158" t="str">
        <f t="shared" si="134"/>
        <v>555006000800</v>
      </c>
    </row>
    <row r="943" spans="1:22" x14ac:dyDescent="0.3">
      <c r="A943" t="s">
        <v>1588</v>
      </c>
      <c r="B943" t="s">
        <v>217</v>
      </c>
      <c r="C943" t="str">
        <f t="shared" si="128"/>
        <v>UNREGULATED</v>
      </c>
      <c r="D943" s="159" t="str">
        <f t="shared" si="125"/>
        <v>55500</v>
      </c>
      <c r="E943" t="str">
        <f t="shared" si="126"/>
        <v>X5500</v>
      </c>
      <c r="F943" s="23">
        <v>555006000800</v>
      </c>
      <c r="G943">
        <v>1089</v>
      </c>
      <c r="H943" t="str">
        <f t="shared" si="127"/>
        <v>555006000800.1089</v>
      </c>
      <c r="I943">
        <v>198809</v>
      </c>
      <c r="J943" t="s">
        <v>6434</v>
      </c>
      <c r="K943" t="s">
        <v>52</v>
      </c>
      <c r="L943" t="s">
        <v>124</v>
      </c>
      <c r="N943">
        <f>VLOOKUP(H943,'export - manipulated'!L942:V4874,11,FALSE)</f>
        <v>4158</v>
      </c>
    </row>
    <row r="944" spans="1:22" x14ac:dyDescent="0.3">
      <c r="A944" t="s">
        <v>1592</v>
      </c>
      <c r="B944" t="s">
        <v>217</v>
      </c>
      <c r="C944" t="str">
        <f t="shared" si="128"/>
        <v>REGULATED</v>
      </c>
      <c r="D944" s="159" t="str">
        <f t="shared" si="125"/>
        <v>45300</v>
      </c>
      <c r="E944" t="str">
        <f t="shared" si="126"/>
        <v>X5300</v>
      </c>
      <c r="F944" s="23">
        <v>453006000162</v>
      </c>
      <c r="G944">
        <v>910</v>
      </c>
      <c r="H944" t="str">
        <f t="shared" si="127"/>
        <v>453006000162.910</v>
      </c>
      <c r="I944">
        <v>195211</v>
      </c>
      <c r="J944" t="s">
        <v>6434</v>
      </c>
      <c r="K944" t="s">
        <v>52</v>
      </c>
      <c r="L944">
        <v>20310</v>
      </c>
      <c r="M944" s="8">
        <f>VLOOKUP(H944,'export - manipulated'!L944:V4876,11,FALSE)</f>
        <v>77656.86</v>
      </c>
      <c r="V944" s="158" t="str">
        <f>CONCATENATE("5",RIGHT(F944,11))</f>
        <v>553006000162</v>
      </c>
    </row>
    <row r="945" spans="1:22" x14ac:dyDescent="0.3">
      <c r="A945" t="s">
        <v>1592</v>
      </c>
      <c r="B945" t="s">
        <v>217</v>
      </c>
      <c r="C945" t="str">
        <f t="shared" si="128"/>
        <v>UNREGULATED</v>
      </c>
      <c r="D945" s="159" t="str">
        <f t="shared" si="125"/>
        <v>55300</v>
      </c>
      <c r="E945" t="str">
        <f t="shared" si="126"/>
        <v>X5300</v>
      </c>
      <c r="F945" s="23">
        <v>553006000162</v>
      </c>
      <c r="G945">
        <v>910</v>
      </c>
      <c r="H945" t="str">
        <f t="shared" si="127"/>
        <v>553006000162.910</v>
      </c>
      <c r="I945">
        <v>195211</v>
      </c>
      <c r="J945" t="s">
        <v>6434</v>
      </c>
      <c r="K945" t="s">
        <v>52</v>
      </c>
      <c r="L945" t="s">
        <v>124</v>
      </c>
      <c r="N945">
        <f>VLOOKUP(H945,'export - manipulated'!L944:V4876,11,FALSE)</f>
        <v>46917</v>
      </c>
    </row>
    <row r="946" spans="1:22" x14ac:dyDescent="0.3">
      <c r="A946" t="s">
        <v>1596</v>
      </c>
      <c r="B946" t="s">
        <v>217</v>
      </c>
      <c r="C946" t="str">
        <f t="shared" si="128"/>
        <v>REGULATED</v>
      </c>
      <c r="D946" s="159" t="str">
        <f t="shared" si="125"/>
        <v>45300</v>
      </c>
      <c r="E946" t="str">
        <f t="shared" si="126"/>
        <v>X5300</v>
      </c>
      <c r="F946" s="23">
        <v>453006000167</v>
      </c>
      <c r="G946">
        <v>910</v>
      </c>
      <c r="H946" t="str">
        <f t="shared" si="127"/>
        <v>453006000167.910</v>
      </c>
      <c r="I946">
        <v>195306</v>
      </c>
      <c r="J946" t="s">
        <v>6434</v>
      </c>
      <c r="K946" t="s">
        <v>52</v>
      </c>
      <c r="L946">
        <v>20310</v>
      </c>
      <c r="M946" s="8">
        <f>VLOOKUP(H946,'export - manipulated'!L946:V4878,11,FALSE)</f>
        <v>125735.07</v>
      </c>
      <c r="V946" s="158" t="str">
        <f>CONCATENATE("5",RIGHT(F946,11))</f>
        <v>553006000167</v>
      </c>
    </row>
    <row r="947" spans="1:22" x14ac:dyDescent="0.3">
      <c r="A947" t="s">
        <v>1596</v>
      </c>
      <c r="B947" t="s">
        <v>217</v>
      </c>
      <c r="C947" t="str">
        <f t="shared" si="128"/>
        <v>UNREGULATED</v>
      </c>
      <c r="D947" s="159" t="str">
        <f t="shared" si="125"/>
        <v>55300</v>
      </c>
      <c r="E947" t="str">
        <f t="shared" si="126"/>
        <v>X5300</v>
      </c>
      <c r="F947" s="23">
        <v>553006000167</v>
      </c>
      <c r="G947">
        <v>910</v>
      </c>
      <c r="H947" t="str">
        <f t="shared" si="127"/>
        <v>553006000167.910</v>
      </c>
      <c r="I947">
        <v>195306</v>
      </c>
      <c r="J947" t="s">
        <v>6434</v>
      </c>
      <c r="K947" t="s">
        <v>52</v>
      </c>
      <c r="L947" t="s">
        <v>124</v>
      </c>
      <c r="N947">
        <f>VLOOKUP(H947,'export - manipulated'!L946:V4878,11,FALSE)</f>
        <v>75963</v>
      </c>
    </row>
    <row r="948" spans="1:22" x14ac:dyDescent="0.3">
      <c r="A948" t="s">
        <v>1600</v>
      </c>
      <c r="B948" t="s">
        <v>217</v>
      </c>
      <c r="C948" t="str">
        <f t="shared" si="128"/>
        <v>REGULATED</v>
      </c>
      <c r="D948" s="159" t="str">
        <f t="shared" si="125"/>
        <v>45300</v>
      </c>
      <c r="E948" t="str">
        <f t="shared" si="126"/>
        <v>X5300</v>
      </c>
      <c r="F948" s="23">
        <v>453006000167</v>
      </c>
      <c r="G948">
        <v>780</v>
      </c>
      <c r="H948" t="str">
        <f t="shared" si="127"/>
        <v>453006000167.780</v>
      </c>
      <c r="I948">
        <v>195306</v>
      </c>
      <c r="J948" t="s">
        <v>6434</v>
      </c>
      <c r="K948" t="s">
        <v>52</v>
      </c>
      <c r="L948">
        <v>20310</v>
      </c>
      <c r="M948" s="8">
        <f>VLOOKUP(H948,'export - manipulated'!L948:V4880,11,FALSE)</f>
        <v>8525.42</v>
      </c>
      <c r="V948" s="158" t="str">
        <f>CONCATENATE("5",RIGHT(F948,11))</f>
        <v>553006000167</v>
      </c>
    </row>
    <row r="949" spans="1:22" x14ac:dyDescent="0.3">
      <c r="A949" t="s">
        <v>1600</v>
      </c>
      <c r="B949" t="s">
        <v>217</v>
      </c>
      <c r="C949" t="str">
        <f t="shared" si="128"/>
        <v>UNREGULATED</v>
      </c>
      <c r="D949" s="159" t="str">
        <f t="shared" si="125"/>
        <v>55300</v>
      </c>
      <c r="E949" t="str">
        <f t="shared" si="126"/>
        <v>X5300</v>
      </c>
      <c r="F949" s="23">
        <v>553006000167</v>
      </c>
      <c r="G949">
        <v>780</v>
      </c>
      <c r="H949" t="str">
        <f t="shared" si="127"/>
        <v>553006000167.780</v>
      </c>
      <c r="I949">
        <v>195306</v>
      </c>
      <c r="J949" t="s">
        <v>6434</v>
      </c>
      <c r="K949" t="s">
        <v>52</v>
      </c>
      <c r="L949" t="s">
        <v>124</v>
      </c>
      <c r="N949">
        <f>VLOOKUP(H949,'export - manipulated'!L948:V4880,11,FALSE)</f>
        <v>5151</v>
      </c>
    </row>
    <row r="950" spans="1:22" x14ac:dyDescent="0.3">
      <c r="A950" t="s">
        <v>1603</v>
      </c>
      <c r="B950" t="s">
        <v>217</v>
      </c>
      <c r="C950" t="str">
        <f t="shared" si="128"/>
        <v>REGULATED</v>
      </c>
      <c r="D950" s="159" t="str">
        <f t="shared" si="125"/>
        <v>45300</v>
      </c>
      <c r="E950" t="str">
        <f t="shared" si="126"/>
        <v>X5300</v>
      </c>
      <c r="F950" s="23">
        <v>453006000183</v>
      </c>
      <c r="G950">
        <v>910</v>
      </c>
      <c r="H950" t="str">
        <f t="shared" si="127"/>
        <v>453006000183.910</v>
      </c>
      <c r="I950">
        <v>195409</v>
      </c>
      <c r="J950" t="s">
        <v>6434</v>
      </c>
      <c r="K950" t="s">
        <v>52</v>
      </c>
      <c r="L950">
        <v>20310</v>
      </c>
      <c r="M950" s="8">
        <f>VLOOKUP(H950,'export - manipulated'!L950:V4882,11,FALSE)</f>
        <v>142456.89000000001</v>
      </c>
      <c r="V950" s="158" t="str">
        <f>CONCATENATE("5",RIGHT(F950,11))</f>
        <v>553006000183</v>
      </c>
    </row>
    <row r="951" spans="1:22" x14ac:dyDescent="0.3">
      <c r="A951" t="s">
        <v>1603</v>
      </c>
      <c r="B951" t="s">
        <v>217</v>
      </c>
      <c r="C951" t="str">
        <f t="shared" si="128"/>
        <v>UNREGULATED</v>
      </c>
      <c r="D951" s="159" t="str">
        <f t="shared" si="125"/>
        <v>55300</v>
      </c>
      <c r="E951" t="str">
        <f t="shared" si="126"/>
        <v>X5300</v>
      </c>
      <c r="F951" s="23">
        <v>553006000183</v>
      </c>
      <c r="G951">
        <v>910</v>
      </c>
      <c r="H951" t="str">
        <f t="shared" si="127"/>
        <v>553006000183.910</v>
      </c>
      <c r="I951">
        <v>195409</v>
      </c>
      <c r="J951" t="s">
        <v>6434</v>
      </c>
      <c r="K951" t="s">
        <v>52</v>
      </c>
      <c r="L951" t="s">
        <v>124</v>
      </c>
      <c r="N951">
        <f>VLOOKUP(H951,'export - manipulated'!L950:V4882,11,FALSE)</f>
        <v>86065</v>
      </c>
    </row>
    <row r="952" spans="1:22" x14ac:dyDescent="0.3">
      <c r="A952" t="s">
        <v>1606</v>
      </c>
      <c r="B952" t="s">
        <v>217</v>
      </c>
      <c r="C952" t="str">
        <f t="shared" si="128"/>
        <v>REGULATED</v>
      </c>
      <c r="D952" s="159" t="str">
        <f t="shared" si="125"/>
        <v>45300</v>
      </c>
      <c r="E952" t="str">
        <f t="shared" si="126"/>
        <v>X5300</v>
      </c>
      <c r="F952" s="23">
        <v>453006000312</v>
      </c>
      <c r="G952">
        <v>910</v>
      </c>
      <c r="H952" t="str">
        <f t="shared" si="127"/>
        <v>453006000312.910</v>
      </c>
      <c r="I952">
        <v>200912</v>
      </c>
      <c r="J952" t="s">
        <v>6434</v>
      </c>
      <c r="K952" t="s">
        <v>52</v>
      </c>
      <c r="L952">
        <v>20310</v>
      </c>
      <c r="M952" s="8">
        <f>VLOOKUP(H952,'export - manipulated'!L952:V4884,11,FALSE)</f>
        <v>42888.86</v>
      </c>
      <c r="V952" s="158" t="str">
        <f>CONCATENATE("5",RIGHT(F952,11))</f>
        <v>553006000312</v>
      </c>
    </row>
    <row r="953" spans="1:22" x14ac:dyDescent="0.3">
      <c r="A953" t="s">
        <v>1606</v>
      </c>
      <c r="B953" t="s">
        <v>217</v>
      </c>
      <c r="C953" t="str">
        <f t="shared" si="128"/>
        <v>UNREGULATED</v>
      </c>
      <c r="D953" s="159" t="str">
        <f t="shared" si="125"/>
        <v>55300</v>
      </c>
      <c r="E953" t="str">
        <f t="shared" si="126"/>
        <v>X5300</v>
      </c>
      <c r="F953" s="23">
        <v>553006000312</v>
      </c>
      <c r="G953">
        <v>910</v>
      </c>
      <c r="H953" t="str">
        <f t="shared" si="127"/>
        <v>553006000312.910</v>
      </c>
      <c r="I953">
        <v>200912</v>
      </c>
      <c r="J953" t="s">
        <v>6434</v>
      </c>
      <c r="K953" t="s">
        <v>52</v>
      </c>
      <c r="L953" t="s">
        <v>124</v>
      </c>
      <c r="N953">
        <f>VLOOKUP(H953,'export - manipulated'!L952:V4884,11,FALSE)</f>
        <v>21067.99</v>
      </c>
    </row>
    <row r="954" spans="1:22" x14ac:dyDescent="0.3">
      <c r="A954" t="s">
        <v>1610</v>
      </c>
      <c r="B954" t="s">
        <v>217</v>
      </c>
      <c r="C954" t="str">
        <f t="shared" si="128"/>
        <v>REGULATED</v>
      </c>
      <c r="D954" s="159" t="str">
        <f t="shared" si="125"/>
        <v>45300</v>
      </c>
      <c r="E954" t="str">
        <f t="shared" si="126"/>
        <v>X5300</v>
      </c>
      <c r="F954" s="23">
        <v>453006000184</v>
      </c>
      <c r="G954">
        <v>910</v>
      </c>
      <c r="H954" t="str">
        <f t="shared" si="127"/>
        <v>453006000184.910</v>
      </c>
      <c r="I954">
        <v>195408</v>
      </c>
      <c r="J954" t="s">
        <v>6434</v>
      </c>
      <c r="K954" t="s">
        <v>52</v>
      </c>
      <c r="L954">
        <v>20310</v>
      </c>
      <c r="M954" s="8">
        <f>VLOOKUP(H954,'export - manipulated'!L954:V4886,11,FALSE)</f>
        <v>100110.02</v>
      </c>
      <c r="V954" s="158" t="str">
        <f t="shared" ref="V954:V955" si="135">CONCATENATE("5",RIGHT(F954,11))</f>
        <v>553006000184</v>
      </c>
    </row>
    <row r="955" spans="1:22" x14ac:dyDescent="0.3">
      <c r="A955" t="s">
        <v>1610</v>
      </c>
      <c r="B955" t="s">
        <v>217</v>
      </c>
      <c r="C955" t="str">
        <f t="shared" si="128"/>
        <v>REGULATED</v>
      </c>
      <c r="D955" s="159" t="str">
        <f t="shared" si="125"/>
        <v>45300</v>
      </c>
      <c r="E955" t="str">
        <f t="shared" si="126"/>
        <v>X5300</v>
      </c>
      <c r="F955" s="23">
        <v>453006000597</v>
      </c>
      <c r="G955">
        <v>910</v>
      </c>
      <c r="H955" t="str">
        <f t="shared" si="127"/>
        <v>453006000597.910</v>
      </c>
      <c r="I955">
        <v>201611</v>
      </c>
      <c r="J955" t="s">
        <v>6434</v>
      </c>
      <c r="K955" t="s">
        <v>52</v>
      </c>
      <c r="L955">
        <v>20310</v>
      </c>
      <c r="M955" s="8">
        <f>VLOOKUP(H955,'export - manipulated'!L955:V4887,11,FALSE)</f>
        <v>109387.56</v>
      </c>
      <c r="V955" s="158" t="str">
        <f t="shared" si="135"/>
        <v>553006000597</v>
      </c>
    </row>
    <row r="956" spans="1:22" x14ac:dyDescent="0.3">
      <c r="A956" t="s">
        <v>1610</v>
      </c>
      <c r="B956" t="s">
        <v>217</v>
      </c>
      <c r="C956" t="str">
        <f t="shared" si="128"/>
        <v>UNREGULATED</v>
      </c>
      <c r="D956" s="159" t="str">
        <f t="shared" si="125"/>
        <v>55300</v>
      </c>
      <c r="E956" t="str">
        <f t="shared" si="126"/>
        <v>X5300</v>
      </c>
      <c r="F956" s="23">
        <v>553006000184</v>
      </c>
      <c r="G956">
        <v>910</v>
      </c>
      <c r="H956" t="str">
        <f t="shared" si="127"/>
        <v>553006000184.910</v>
      </c>
      <c r="I956">
        <v>195408</v>
      </c>
      <c r="J956" t="s">
        <v>6434</v>
      </c>
      <c r="K956" t="s">
        <v>52</v>
      </c>
      <c r="L956" t="s">
        <v>124</v>
      </c>
      <c r="N956">
        <f>VLOOKUP(H956,'export - manipulated'!L955:V4887,11,FALSE)</f>
        <v>60481</v>
      </c>
    </row>
    <row r="957" spans="1:22" x14ac:dyDescent="0.3">
      <c r="A957" t="s">
        <v>1610</v>
      </c>
      <c r="B957" t="s">
        <v>217</v>
      </c>
      <c r="C957" t="str">
        <f t="shared" si="128"/>
        <v>UNREGULATED</v>
      </c>
      <c r="D957" s="159" t="str">
        <f t="shared" si="125"/>
        <v>55300</v>
      </c>
      <c r="E957" t="str">
        <f t="shared" si="126"/>
        <v>X5300</v>
      </c>
      <c r="F957" s="23">
        <v>553006000597</v>
      </c>
      <c r="G957">
        <v>910</v>
      </c>
      <c r="H957" t="str">
        <f t="shared" si="127"/>
        <v>553006000597.910</v>
      </c>
      <c r="I957">
        <v>201611</v>
      </c>
      <c r="J957" t="s">
        <v>6434</v>
      </c>
      <c r="K957" t="s">
        <v>52</v>
      </c>
      <c r="L957" t="s">
        <v>124</v>
      </c>
      <c r="N957">
        <f>VLOOKUP(H957,'export - manipulated'!L956:V4888,11,FALSE)</f>
        <v>136980.82</v>
      </c>
    </row>
    <row r="958" spans="1:22" x14ac:dyDescent="0.3">
      <c r="A958" t="s">
        <v>1615</v>
      </c>
      <c r="B958" t="s">
        <v>217</v>
      </c>
      <c r="C958" t="str">
        <f t="shared" si="128"/>
        <v>REGULATED</v>
      </c>
      <c r="D958" s="159" t="str">
        <f t="shared" si="125"/>
        <v>45300</v>
      </c>
      <c r="E958" t="str">
        <f t="shared" si="126"/>
        <v>X5300</v>
      </c>
      <c r="F958" s="23">
        <v>453006000187</v>
      </c>
      <c r="G958">
        <v>910</v>
      </c>
      <c r="H958" t="str">
        <f t="shared" si="127"/>
        <v>453006000187.910</v>
      </c>
      <c r="I958">
        <v>195411</v>
      </c>
      <c r="J958" t="s">
        <v>6434</v>
      </c>
      <c r="K958" t="s">
        <v>52</v>
      </c>
      <c r="L958">
        <v>20310</v>
      </c>
      <c r="M958" s="8">
        <f>VLOOKUP(H958,'export - manipulated'!L958:V4890,11,FALSE)</f>
        <v>156426.38</v>
      </c>
      <c r="V958" s="158" t="str">
        <f>CONCATENATE("5",RIGHT(F958,11))</f>
        <v>553006000187</v>
      </c>
    </row>
    <row r="959" spans="1:22" x14ac:dyDescent="0.3">
      <c r="A959" t="s">
        <v>1615</v>
      </c>
      <c r="B959" t="s">
        <v>217</v>
      </c>
      <c r="C959" t="str">
        <f t="shared" si="128"/>
        <v>UNREGULATED</v>
      </c>
      <c r="D959" s="159" t="str">
        <f t="shared" si="125"/>
        <v>55300</v>
      </c>
      <c r="E959" t="str">
        <f t="shared" si="126"/>
        <v>X5300</v>
      </c>
      <c r="F959" s="23">
        <v>553006000187</v>
      </c>
      <c r="G959">
        <v>910</v>
      </c>
      <c r="H959" t="str">
        <f t="shared" si="127"/>
        <v>553006000187.910</v>
      </c>
      <c r="I959">
        <v>195411</v>
      </c>
      <c r="J959" t="s">
        <v>6434</v>
      </c>
      <c r="K959" t="s">
        <v>52</v>
      </c>
      <c r="L959" t="s">
        <v>124</v>
      </c>
      <c r="N959">
        <f>VLOOKUP(H959,'export - manipulated'!L958:V4890,11,FALSE)</f>
        <v>94506</v>
      </c>
    </row>
    <row r="960" spans="1:22" x14ac:dyDescent="0.3">
      <c r="A960" t="s">
        <v>1618</v>
      </c>
      <c r="B960" t="s">
        <v>217</v>
      </c>
      <c r="C960" t="str">
        <f t="shared" si="128"/>
        <v>REGULATED</v>
      </c>
      <c r="D960" s="159" t="str">
        <f t="shared" si="125"/>
        <v>45300</v>
      </c>
      <c r="E960" t="str">
        <f t="shared" si="126"/>
        <v>X5300</v>
      </c>
      <c r="F960" s="23">
        <v>453006000265</v>
      </c>
      <c r="G960">
        <v>910</v>
      </c>
      <c r="H960" t="str">
        <f t="shared" si="127"/>
        <v>453006000265.910</v>
      </c>
      <c r="I960">
        <v>198810</v>
      </c>
      <c r="J960" t="s">
        <v>6434</v>
      </c>
      <c r="K960" t="s">
        <v>52</v>
      </c>
      <c r="L960">
        <v>20310</v>
      </c>
      <c r="M960" s="8">
        <f>VLOOKUP(H960,'export - manipulated'!L960:V4892,11,FALSE)</f>
        <v>167381.26999999999</v>
      </c>
      <c r="V960" s="158" t="str">
        <f>CONCATENATE("5",RIGHT(F960,11))</f>
        <v>553006000265</v>
      </c>
    </row>
    <row r="961" spans="1:22" x14ac:dyDescent="0.3">
      <c r="A961" t="s">
        <v>1618</v>
      </c>
      <c r="B961" t="s">
        <v>217</v>
      </c>
      <c r="C961" t="str">
        <f t="shared" si="128"/>
        <v>UNREGULATED</v>
      </c>
      <c r="D961" s="159" t="str">
        <f t="shared" si="125"/>
        <v>55300</v>
      </c>
      <c r="E961" t="str">
        <f t="shared" si="126"/>
        <v>X5300</v>
      </c>
      <c r="F961" s="23">
        <v>553006000265</v>
      </c>
      <c r="G961">
        <v>910</v>
      </c>
      <c r="H961" t="str">
        <f t="shared" si="127"/>
        <v>553006000265.910</v>
      </c>
      <c r="I961">
        <v>198810</v>
      </c>
      <c r="J961" t="s">
        <v>6434</v>
      </c>
      <c r="K961" t="s">
        <v>52</v>
      </c>
      <c r="L961" t="s">
        <v>124</v>
      </c>
      <c r="N961">
        <f>VLOOKUP(H961,'export - manipulated'!L960:V4892,11,FALSE)</f>
        <v>101123</v>
      </c>
    </row>
    <row r="962" spans="1:22" x14ac:dyDescent="0.3">
      <c r="A962" t="s">
        <v>1621</v>
      </c>
      <c r="B962" t="s">
        <v>217</v>
      </c>
      <c r="C962" t="str">
        <f t="shared" si="128"/>
        <v>REGULATED</v>
      </c>
      <c r="D962" s="159" t="str">
        <f t="shared" si="125"/>
        <v>45300</v>
      </c>
      <c r="E962" t="str">
        <f t="shared" si="126"/>
        <v>X5300</v>
      </c>
      <c r="F962" s="23">
        <v>453006000266</v>
      </c>
      <c r="G962">
        <v>910</v>
      </c>
      <c r="H962" t="str">
        <f t="shared" si="127"/>
        <v>453006000266.910</v>
      </c>
      <c r="I962">
        <v>198810</v>
      </c>
      <c r="J962" t="s">
        <v>6434</v>
      </c>
      <c r="K962" t="s">
        <v>52</v>
      </c>
      <c r="L962">
        <v>20310</v>
      </c>
      <c r="M962" s="8">
        <f>VLOOKUP(H962,'export - manipulated'!L962:V4894,11,FALSE)</f>
        <v>143646.72</v>
      </c>
      <c r="V962" s="158" t="str">
        <f>CONCATENATE("5",RIGHT(F962,11))</f>
        <v>553006000266</v>
      </c>
    </row>
    <row r="963" spans="1:22" x14ac:dyDescent="0.3">
      <c r="A963" t="s">
        <v>1621</v>
      </c>
      <c r="B963" t="s">
        <v>217</v>
      </c>
      <c r="C963" t="str">
        <f t="shared" si="128"/>
        <v>UNREGULATED</v>
      </c>
      <c r="D963" s="159" t="str">
        <f t="shared" ref="D963:D1026" si="136">LEFT(F963,5)</f>
        <v>55300</v>
      </c>
      <c r="E963" t="str">
        <f t="shared" ref="E963:E1026" si="137">CONCATENATE("X",(RIGHT(D963,4)))</f>
        <v>X5300</v>
      </c>
      <c r="F963" s="23">
        <v>553006000266</v>
      </c>
      <c r="G963">
        <v>910</v>
      </c>
      <c r="H963" t="str">
        <f t="shared" ref="H963:H1026" si="138">CONCATENATE(F963,".",G963)</f>
        <v>553006000266.910</v>
      </c>
      <c r="I963">
        <v>198810</v>
      </c>
      <c r="J963" t="s">
        <v>6434</v>
      </c>
      <c r="K963" t="s">
        <v>52</v>
      </c>
      <c r="L963" t="s">
        <v>124</v>
      </c>
      <c r="N963">
        <f>VLOOKUP(H963,'export - manipulated'!L962:V4894,11,FALSE)</f>
        <v>86784</v>
      </c>
    </row>
    <row r="964" spans="1:22" x14ac:dyDescent="0.3">
      <c r="A964" t="s">
        <v>1624</v>
      </c>
      <c r="B964" t="s">
        <v>217</v>
      </c>
      <c r="C964" t="str">
        <f t="shared" si="128"/>
        <v>REGULATED</v>
      </c>
      <c r="D964" s="159" t="str">
        <f t="shared" si="136"/>
        <v>45300</v>
      </c>
      <c r="E964" t="str">
        <f t="shared" si="137"/>
        <v>X5300</v>
      </c>
      <c r="F964" s="23">
        <v>453006000576</v>
      </c>
      <c r="G964">
        <v>910</v>
      </c>
      <c r="H964" t="str">
        <f t="shared" si="138"/>
        <v>453006000576.910</v>
      </c>
      <c r="I964">
        <v>201511</v>
      </c>
      <c r="J964" t="s">
        <v>6434</v>
      </c>
      <c r="K964" t="s">
        <v>52</v>
      </c>
      <c r="L964">
        <v>20310</v>
      </c>
      <c r="M964" s="8">
        <f>VLOOKUP(H964,'export - manipulated'!L964:V4896,11,FALSE)</f>
        <v>57640.160000000003</v>
      </c>
      <c r="V964" s="158" t="str">
        <f>CONCATENATE("5",RIGHT(F964,11))</f>
        <v>553006000576</v>
      </c>
    </row>
    <row r="965" spans="1:22" x14ac:dyDescent="0.3">
      <c r="A965" t="s">
        <v>1624</v>
      </c>
      <c r="B965" t="s">
        <v>217</v>
      </c>
      <c r="C965" t="str">
        <f t="shared" si="128"/>
        <v>UNREGULATED</v>
      </c>
      <c r="D965" s="159" t="str">
        <f t="shared" si="136"/>
        <v>55300</v>
      </c>
      <c r="E965" t="str">
        <f t="shared" si="137"/>
        <v>X5300</v>
      </c>
      <c r="F965" s="23">
        <v>553006000576</v>
      </c>
      <c r="G965">
        <v>910</v>
      </c>
      <c r="H965" t="str">
        <f t="shared" si="138"/>
        <v>553006000576.910</v>
      </c>
      <c r="I965">
        <v>201511</v>
      </c>
      <c r="J965" t="s">
        <v>6434</v>
      </c>
      <c r="K965" t="s">
        <v>52</v>
      </c>
      <c r="L965" t="s">
        <v>124</v>
      </c>
      <c r="N965">
        <f>VLOOKUP(H965,'export - manipulated'!L964:V4896,11,FALSE)</f>
        <v>33997.160000000003</v>
      </c>
    </row>
    <row r="966" spans="1:22" x14ac:dyDescent="0.3">
      <c r="A966" t="s">
        <v>1628</v>
      </c>
      <c r="B966" t="s">
        <v>217</v>
      </c>
      <c r="C966" t="str">
        <f t="shared" ref="C966:C1029" si="139">IF(OR(D966="45000",D966="45100",D966="45200",D966="45290",D966="45300",D966="45500",D966="45600",D966="45700",D966="45790",D966="45800"),"REGULATED","UNREGULATED")</f>
        <v>REGULATED</v>
      </c>
      <c r="D966" s="159" t="str">
        <f t="shared" si="136"/>
        <v>45300</v>
      </c>
      <c r="E966" t="str">
        <f t="shared" si="137"/>
        <v>X5300</v>
      </c>
      <c r="F966" s="23">
        <v>453006000267</v>
      </c>
      <c r="G966">
        <v>910</v>
      </c>
      <c r="H966" t="str">
        <f t="shared" si="138"/>
        <v>453006000267.910</v>
      </c>
      <c r="I966">
        <v>198810</v>
      </c>
      <c r="J966" t="s">
        <v>6434</v>
      </c>
      <c r="K966" t="s">
        <v>52</v>
      </c>
      <c r="L966">
        <v>20310</v>
      </c>
      <c r="M966" s="8">
        <f>VLOOKUP(H966,'export - manipulated'!L966:V4898,11,FALSE)</f>
        <v>136628.5</v>
      </c>
      <c r="V966" s="158" t="str">
        <f>CONCATENATE("5",RIGHT(F966,11))</f>
        <v>553006000267</v>
      </c>
    </row>
    <row r="967" spans="1:22" x14ac:dyDescent="0.3">
      <c r="A967" t="s">
        <v>1628</v>
      </c>
      <c r="B967" t="s">
        <v>217</v>
      </c>
      <c r="C967" t="str">
        <f t="shared" si="139"/>
        <v>UNREGULATED</v>
      </c>
      <c r="D967" s="159" t="str">
        <f t="shared" si="136"/>
        <v>55300</v>
      </c>
      <c r="E967" t="str">
        <f t="shared" si="137"/>
        <v>X5300</v>
      </c>
      <c r="F967" s="23">
        <v>553006000267</v>
      </c>
      <c r="G967">
        <v>910</v>
      </c>
      <c r="H967" t="str">
        <f t="shared" si="138"/>
        <v>553006000267.910</v>
      </c>
      <c r="I967">
        <v>198810</v>
      </c>
      <c r="J967" t="s">
        <v>6434</v>
      </c>
      <c r="K967" t="s">
        <v>52</v>
      </c>
      <c r="L967" t="s">
        <v>124</v>
      </c>
      <c r="N967">
        <f>VLOOKUP(H967,'export - manipulated'!L966:V4898,11,FALSE)</f>
        <v>82545</v>
      </c>
    </row>
    <row r="968" spans="1:22" x14ac:dyDescent="0.3">
      <c r="A968" t="s">
        <v>1632</v>
      </c>
      <c r="B968" t="s">
        <v>217</v>
      </c>
      <c r="C968" t="str">
        <f t="shared" si="139"/>
        <v>REGULATED</v>
      </c>
      <c r="D968" s="159" t="str">
        <f t="shared" si="136"/>
        <v>45300</v>
      </c>
      <c r="E968" t="str">
        <f t="shared" si="137"/>
        <v>X5300</v>
      </c>
      <c r="F968" s="23">
        <v>453006000577</v>
      </c>
      <c r="G968">
        <v>910</v>
      </c>
      <c r="H968" t="str">
        <f t="shared" si="138"/>
        <v>453006000577.910</v>
      </c>
      <c r="I968">
        <v>201511</v>
      </c>
      <c r="J968" t="s">
        <v>6434</v>
      </c>
      <c r="K968" t="s">
        <v>52</v>
      </c>
      <c r="L968">
        <v>20310</v>
      </c>
      <c r="M968" s="8">
        <f>VLOOKUP(H968,'export - manipulated'!L968:V4900,11,FALSE)</f>
        <v>57640.15</v>
      </c>
      <c r="V968" s="158" t="str">
        <f>CONCATENATE("5",RIGHT(F968,11))</f>
        <v>553006000577</v>
      </c>
    </row>
    <row r="969" spans="1:22" x14ac:dyDescent="0.3">
      <c r="A969" t="s">
        <v>1632</v>
      </c>
      <c r="B969" t="s">
        <v>217</v>
      </c>
      <c r="C969" t="str">
        <f t="shared" si="139"/>
        <v>UNREGULATED</v>
      </c>
      <c r="D969" s="159" t="str">
        <f t="shared" si="136"/>
        <v>55300</v>
      </c>
      <c r="E969" t="str">
        <f t="shared" si="137"/>
        <v>X5300</v>
      </c>
      <c r="F969" s="23">
        <v>553006000577</v>
      </c>
      <c r="G969">
        <v>910</v>
      </c>
      <c r="H969" t="str">
        <f t="shared" si="138"/>
        <v>553006000577.910</v>
      </c>
      <c r="I969">
        <v>201511</v>
      </c>
      <c r="J969" t="s">
        <v>6434</v>
      </c>
      <c r="K969" t="s">
        <v>52</v>
      </c>
      <c r="L969" t="s">
        <v>124</v>
      </c>
      <c r="N969">
        <f>VLOOKUP(H969,'export - manipulated'!L968:V4900,11,FALSE)</f>
        <v>33997.15</v>
      </c>
    </row>
    <row r="970" spans="1:22" x14ac:dyDescent="0.3">
      <c r="A970" t="s">
        <v>1635</v>
      </c>
      <c r="B970" t="s">
        <v>217</v>
      </c>
      <c r="C970" t="str">
        <f t="shared" si="139"/>
        <v>REGULATED</v>
      </c>
      <c r="D970" s="159" t="str">
        <f t="shared" si="136"/>
        <v>45300</v>
      </c>
      <c r="E970" t="str">
        <f t="shared" si="137"/>
        <v>X5300</v>
      </c>
      <c r="F970" s="23">
        <v>453006000268</v>
      </c>
      <c r="G970">
        <v>910</v>
      </c>
      <c r="H970" t="str">
        <f t="shared" si="138"/>
        <v>453006000268.910</v>
      </c>
      <c r="I970">
        <v>198811</v>
      </c>
      <c r="J970" t="s">
        <v>6434</v>
      </c>
      <c r="K970" t="s">
        <v>52</v>
      </c>
      <c r="L970">
        <v>20310</v>
      </c>
      <c r="M970" s="8">
        <f>VLOOKUP(H970,'export - manipulated'!L970:V4902,11,FALSE)</f>
        <v>123393.42</v>
      </c>
      <c r="V970" s="158" t="str">
        <f>CONCATENATE("5",RIGHT(F970,11))</f>
        <v>553006000268</v>
      </c>
    </row>
    <row r="971" spans="1:22" x14ac:dyDescent="0.3">
      <c r="A971" t="s">
        <v>1635</v>
      </c>
      <c r="B971" t="s">
        <v>217</v>
      </c>
      <c r="C971" t="str">
        <f t="shared" si="139"/>
        <v>UNREGULATED</v>
      </c>
      <c r="D971" s="159" t="str">
        <f t="shared" si="136"/>
        <v>55300</v>
      </c>
      <c r="E971" t="str">
        <f t="shared" si="137"/>
        <v>X5300</v>
      </c>
      <c r="F971" s="23">
        <v>553006000268</v>
      </c>
      <c r="G971">
        <v>910</v>
      </c>
      <c r="H971" t="str">
        <f t="shared" si="138"/>
        <v>553006000268.910</v>
      </c>
      <c r="I971">
        <v>198811</v>
      </c>
      <c r="J971" t="s">
        <v>6434</v>
      </c>
      <c r="K971" t="s">
        <v>52</v>
      </c>
      <c r="L971" t="s">
        <v>124</v>
      </c>
      <c r="N971">
        <f>VLOOKUP(H971,'export - manipulated'!L970:V4902,11,FALSE)</f>
        <v>74548</v>
      </c>
    </row>
    <row r="972" spans="1:22" x14ac:dyDescent="0.3">
      <c r="A972" t="s">
        <v>1638</v>
      </c>
      <c r="B972" t="s">
        <v>217</v>
      </c>
      <c r="C972" t="str">
        <f t="shared" si="139"/>
        <v>REGULATED</v>
      </c>
      <c r="D972" s="159" t="str">
        <f t="shared" si="136"/>
        <v>45300</v>
      </c>
      <c r="E972" t="str">
        <f t="shared" si="137"/>
        <v>X5300</v>
      </c>
      <c r="F972" s="23">
        <v>453006000268</v>
      </c>
      <c r="G972">
        <v>270</v>
      </c>
      <c r="H972" t="str">
        <f t="shared" si="138"/>
        <v>453006000268.270</v>
      </c>
      <c r="I972">
        <v>198904</v>
      </c>
      <c r="J972" t="s">
        <v>6434</v>
      </c>
      <c r="K972" t="s">
        <v>52</v>
      </c>
      <c r="L972">
        <v>20310</v>
      </c>
      <c r="M972" s="8">
        <f>VLOOKUP(H972,'export - manipulated'!L972:V4904,11,FALSE)</f>
        <v>36195.31</v>
      </c>
      <c r="V972" s="158" t="str">
        <f>CONCATENATE("5",RIGHT(F972,11))</f>
        <v>553006000268</v>
      </c>
    </row>
    <row r="973" spans="1:22" x14ac:dyDescent="0.3">
      <c r="A973" t="s">
        <v>1638</v>
      </c>
      <c r="B973" t="s">
        <v>217</v>
      </c>
      <c r="C973" t="str">
        <f t="shared" si="139"/>
        <v>UNREGULATED</v>
      </c>
      <c r="D973" s="159" t="str">
        <f t="shared" si="136"/>
        <v>55300</v>
      </c>
      <c r="E973" t="str">
        <f t="shared" si="137"/>
        <v>X5300</v>
      </c>
      <c r="F973" s="23">
        <v>553006000268</v>
      </c>
      <c r="G973">
        <v>270</v>
      </c>
      <c r="H973" t="str">
        <f t="shared" si="138"/>
        <v>553006000268.270</v>
      </c>
      <c r="I973">
        <v>198904</v>
      </c>
      <c r="J973" t="s">
        <v>6434</v>
      </c>
      <c r="K973" t="s">
        <v>52</v>
      </c>
      <c r="L973" t="s">
        <v>124</v>
      </c>
      <c r="N973">
        <f>VLOOKUP(H973,'export - manipulated'!L972:V4904,11,FALSE)</f>
        <v>21867</v>
      </c>
    </row>
    <row r="974" spans="1:22" x14ac:dyDescent="0.3">
      <c r="A974" t="s">
        <v>1641</v>
      </c>
      <c r="B974" t="s">
        <v>217</v>
      </c>
      <c r="C974" t="str">
        <f t="shared" si="139"/>
        <v>REGULATED</v>
      </c>
      <c r="D974" s="159" t="str">
        <f t="shared" si="136"/>
        <v>45300</v>
      </c>
      <c r="E974" t="str">
        <f t="shared" si="137"/>
        <v>X5300</v>
      </c>
      <c r="F974" s="23">
        <v>453006000268</v>
      </c>
      <c r="G974">
        <v>670</v>
      </c>
      <c r="H974" t="str">
        <f t="shared" si="138"/>
        <v>453006000268.670</v>
      </c>
      <c r="I974">
        <v>198904</v>
      </c>
      <c r="J974" t="s">
        <v>6434</v>
      </c>
      <c r="K974" t="s">
        <v>52</v>
      </c>
      <c r="L974">
        <v>20310</v>
      </c>
      <c r="M974" s="8">
        <f>VLOOKUP(H974,'export - manipulated'!L974:V4906,11,FALSE)</f>
        <v>20177.400000000001</v>
      </c>
      <c r="V974" s="158" t="str">
        <f>CONCATENATE("5",RIGHT(F974,11))</f>
        <v>553006000268</v>
      </c>
    </row>
    <row r="975" spans="1:22" x14ac:dyDescent="0.3">
      <c r="A975" t="s">
        <v>1641</v>
      </c>
      <c r="B975" t="s">
        <v>217</v>
      </c>
      <c r="C975" t="str">
        <f t="shared" si="139"/>
        <v>UNREGULATED</v>
      </c>
      <c r="D975" s="159" t="str">
        <f t="shared" si="136"/>
        <v>55300</v>
      </c>
      <c r="E975" t="str">
        <f t="shared" si="137"/>
        <v>X5300</v>
      </c>
      <c r="F975" s="23">
        <v>553006000268</v>
      </c>
      <c r="G975">
        <v>670</v>
      </c>
      <c r="H975" t="str">
        <f t="shared" si="138"/>
        <v>553006000268.670</v>
      </c>
      <c r="I975">
        <v>198904</v>
      </c>
      <c r="J975" t="s">
        <v>6434</v>
      </c>
      <c r="K975" t="s">
        <v>52</v>
      </c>
      <c r="L975" t="s">
        <v>124</v>
      </c>
      <c r="N975">
        <f>VLOOKUP(H975,'export - manipulated'!L974:V4906,11,FALSE)</f>
        <v>12190</v>
      </c>
    </row>
    <row r="976" spans="1:22" x14ac:dyDescent="0.3">
      <c r="A976" t="s">
        <v>1644</v>
      </c>
      <c r="B976" t="s">
        <v>217</v>
      </c>
      <c r="C976" t="str">
        <f t="shared" si="139"/>
        <v>REGULATED</v>
      </c>
      <c r="D976" s="159" t="str">
        <f t="shared" si="136"/>
        <v>45300</v>
      </c>
      <c r="E976" t="str">
        <f t="shared" si="137"/>
        <v>X5300</v>
      </c>
      <c r="F976" s="23">
        <v>453006000001</v>
      </c>
      <c r="G976">
        <v>910</v>
      </c>
      <c r="H976" t="str">
        <f t="shared" si="138"/>
        <v>453006000001.910</v>
      </c>
      <c r="I976">
        <v>200101</v>
      </c>
      <c r="J976" t="s">
        <v>6434</v>
      </c>
      <c r="K976" t="s">
        <v>52</v>
      </c>
      <c r="L976">
        <v>20310</v>
      </c>
      <c r="M976" s="8">
        <f>VLOOKUP(H976,'export - manipulated'!L976:V4908,11,FALSE)</f>
        <v>185283.77</v>
      </c>
      <c r="V976" s="158" t="str">
        <f>CONCATENATE("5",RIGHT(F976,11))</f>
        <v>553006000001</v>
      </c>
    </row>
    <row r="977" spans="1:22" x14ac:dyDescent="0.3">
      <c r="A977" t="s">
        <v>1644</v>
      </c>
      <c r="B977" t="s">
        <v>217</v>
      </c>
      <c r="C977" t="str">
        <f t="shared" si="139"/>
        <v>UNREGULATED</v>
      </c>
      <c r="D977" s="159" t="str">
        <f t="shared" si="136"/>
        <v>55300</v>
      </c>
      <c r="E977" t="str">
        <f t="shared" si="137"/>
        <v>X5300</v>
      </c>
      <c r="F977" s="23">
        <v>553006000001</v>
      </c>
      <c r="G977">
        <v>910</v>
      </c>
      <c r="H977" t="str">
        <f t="shared" si="138"/>
        <v>553006000001.910</v>
      </c>
      <c r="I977">
        <v>200101</v>
      </c>
      <c r="J977" t="s">
        <v>6434</v>
      </c>
      <c r="K977" t="s">
        <v>52</v>
      </c>
      <c r="L977" t="s">
        <v>124</v>
      </c>
      <c r="N977">
        <f>VLOOKUP(H977,'export - manipulated'!L976:V4908,11,FALSE)</f>
        <v>111939</v>
      </c>
    </row>
    <row r="978" spans="1:22" x14ac:dyDescent="0.3">
      <c r="A978" t="s">
        <v>1647</v>
      </c>
      <c r="B978" t="s">
        <v>217</v>
      </c>
      <c r="C978" t="str">
        <f t="shared" si="139"/>
        <v>REGULATED</v>
      </c>
      <c r="D978" s="159" t="str">
        <f t="shared" si="136"/>
        <v>45300</v>
      </c>
      <c r="E978" t="str">
        <f t="shared" si="137"/>
        <v>X5300</v>
      </c>
      <c r="F978" s="23">
        <v>453006000048</v>
      </c>
      <c r="G978">
        <v>910</v>
      </c>
      <c r="H978" t="str">
        <f t="shared" si="138"/>
        <v>453006000048.910</v>
      </c>
      <c r="I978">
        <v>198808</v>
      </c>
      <c r="J978" t="s">
        <v>6434</v>
      </c>
      <c r="K978" t="s">
        <v>52</v>
      </c>
      <c r="L978">
        <v>20310</v>
      </c>
      <c r="M978" s="8">
        <f>VLOOKUP(H978,'export - manipulated'!L978:V4910,11,FALSE)</f>
        <v>177289.76</v>
      </c>
      <c r="V978" s="158" t="str">
        <f>CONCATENATE("5",RIGHT(F978,11))</f>
        <v>553006000048</v>
      </c>
    </row>
    <row r="979" spans="1:22" x14ac:dyDescent="0.3">
      <c r="A979" t="s">
        <v>1647</v>
      </c>
      <c r="B979" t="s">
        <v>217</v>
      </c>
      <c r="C979" t="str">
        <f t="shared" si="139"/>
        <v>UNREGULATED</v>
      </c>
      <c r="D979" s="159" t="str">
        <f t="shared" si="136"/>
        <v>55300</v>
      </c>
      <c r="E979" t="str">
        <f t="shared" si="137"/>
        <v>X5300</v>
      </c>
      <c r="F979" s="23">
        <v>553006000048</v>
      </c>
      <c r="G979">
        <v>910</v>
      </c>
      <c r="H979" t="str">
        <f t="shared" si="138"/>
        <v>553006000048.910</v>
      </c>
      <c r="I979">
        <v>198808</v>
      </c>
      <c r="J979" t="s">
        <v>6434</v>
      </c>
      <c r="K979" t="s">
        <v>52</v>
      </c>
      <c r="L979" t="s">
        <v>124</v>
      </c>
      <c r="N979">
        <f>VLOOKUP(H979,'export - manipulated'!L978:V4910,11,FALSE)</f>
        <v>107110</v>
      </c>
    </row>
    <row r="980" spans="1:22" x14ac:dyDescent="0.3">
      <c r="A980" t="s">
        <v>1650</v>
      </c>
      <c r="B980" t="s">
        <v>217</v>
      </c>
      <c r="C980" t="str">
        <f t="shared" si="139"/>
        <v>REGULATED</v>
      </c>
      <c r="D980" s="159" t="str">
        <f t="shared" si="136"/>
        <v>45300</v>
      </c>
      <c r="E980" t="str">
        <f t="shared" si="137"/>
        <v>X5300</v>
      </c>
      <c r="F980" s="23">
        <v>453006000049</v>
      </c>
      <c r="G980">
        <v>910</v>
      </c>
      <c r="H980" t="str">
        <f t="shared" si="138"/>
        <v>453006000049.910</v>
      </c>
      <c r="I980">
        <v>198808</v>
      </c>
      <c r="J980" t="s">
        <v>6434</v>
      </c>
      <c r="K980" t="s">
        <v>52</v>
      </c>
      <c r="L980">
        <v>20310</v>
      </c>
      <c r="M980" s="8">
        <f>VLOOKUP(H980,'export - manipulated'!L980:V4912,11,FALSE)</f>
        <v>159056.95999999999</v>
      </c>
      <c r="V980" s="158" t="str">
        <f>CONCATENATE("5",RIGHT(F980,11))</f>
        <v>553006000049</v>
      </c>
    </row>
    <row r="981" spans="1:22" x14ac:dyDescent="0.3">
      <c r="A981" t="s">
        <v>1650</v>
      </c>
      <c r="B981" t="s">
        <v>217</v>
      </c>
      <c r="C981" t="str">
        <f t="shared" si="139"/>
        <v>UNREGULATED</v>
      </c>
      <c r="D981" s="159" t="str">
        <f t="shared" si="136"/>
        <v>55300</v>
      </c>
      <c r="E981" t="str">
        <f t="shared" si="137"/>
        <v>X5300</v>
      </c>
      <c r="F981" s="23">
        <v>553006000049</v>
      </c>
      <c r="G981">
        <v>910</v>
      </c>
      <c r="H981" t="str">
        <f t="shared" si="138"/>
        <v>553006000049.910</v>
      </c>
      <c r="I981">
        <v>198808</v>
      </c>
      <c r="J981" t="s">
        <v>6434</v>
      </c>
      <c r="K981" t="s">
        <v>52</v>
      </c>
      <c r="L981" t="s">
        <v>124</v>
      </c>
      <c r="N981">
        <f>VLOOKUP(H981,'export - manipulated'!L980:V4912,11,FALSE)</f>
        <v>96094</v>
      </c>
    </row>
    <row r="982" spans="1:22" x14ac:dyDescent="0.3">
      <c r="A982" t="s">
        <v>1653</v>
      </c>
      <c r="B982" t="s">
        <v>217</v>
      </c>
      <c r="C982" t="str">
        <f t="shared" si="139"/>
        <v>REGULATED</v>
      </c>
      <c r="D982" s="159" t="str">
        <f t="shared" si="136"/>
        <v>45300</v>
      </c>
      <c r="E982" t="str">
        <f t="shared" si="137"/>
        <v>X5300</v>
      </c>
      <c r="F982" s="23">
        <v>453006000050</v>
      </c>
      <c r="G982">
        <v>910</v>
      </c>
      <c r="H982" t="str">
        <f t="shared" si="138"/>
        <v>453006000050.910</v>
      </c>
      <c r="I982">
        <v>198808</v>
      </c>
      <c r="J982" t="s">
        <v>6434</v>
      </c>
      <c r="K982" t="s">
        <v>52</v>
      </c>
      <c r="L982">
        <v>20310</v>
      </c>
      <c r="M982" s="8">
        <f>VLOOKUP(H982,'export - manipulated'!L982:V4914,11,FALSE)</f>
        <v>215605.94</v>
      </c>
      <c r="V982" s="158" t="str">
        <f>CONCATENATE("5",RIGHT(F982,11))</f>
        <v>553006000050</v>
      </c>
    </row>
    <row r="983" spans="1:22" x14ac:dyDescent="0.3">
      <c r="A983" t="s">
        <v>1653</v>
      </c>
      <c r="B983" t="s">
        <v>217</v>
      </c>
      <c r="C983" t="str">
        <f t="shared" si="139"/>
        <v>UNREGULATED</v>
      </c>
      <c r="D983" s="159" t="str">
        <f t="shared" si="136"/>
        <v>55300</v>
      </c>
      <c r="E983" t="str">
        <f t="shared" si="137"/>
        <v>X5300</v>
      </c>
      <c r="F983" s="23">
        <v>553006000050</v>
      </c>
      <c r="G983">
        <v>910</v>
      </c>
      <c r="H983" t="str">
        <f t="shared" si="138"/>
        <v>553006000050.910</v>
      </c>
      <c r="I983">
        <v>198808</v>
      </c>
      <c r="J983" t="s">
        <v>6434</v>
      </c>
      <c r="K983" t="s">
        <v>52</v>
      </c>
      <c r="L983" t="s">
        <v>124</v>
      </c>
      <c r="N983">
        <f>VLOOKUP(H983,'export - manipulated'!L982:V4914,11,FALSE)</f>
        <v>130258</v>
      </c>
    </row>
    <row r="984" spans="1:22" x14ac:dyDescent="0.3">
      <c r="A984" t="s">
        <v>1656</v>
      </c>
      <c r="B984" t="s">
        <v>217</v>
      </c>
      <c r="C984" t="str">
        <f t="shared" si="139"/>
        <v>REGULATED</v>
      </c>
      <c r="D984" s="159" t="str">
        <f t="shared" si="136"/>
        <v>45300</v>
      </c>
      <c r="E984" t="str">
        <f t="shared" si="137"/>
        <v>X5300</v>
      </c>
      <c r="F984" s="23">
        <v>453006000051</v>
      </c>
      <c r="G984">
        <v>910</v>
      </c>
      <c r="H984" t="str">
        <f t="shared" si="138"/>
        <v>453006000051.910</v>
      </c>
      <c r="I984">
        <v>198808</v>
      </c>
      <c r="J984" t="s">
        <v>6434</v>
      </c>
      <c r="K984" t="s">
        <v>52</v>
      </c>
      <c r="L984">
        <v>20310</v>
      </c>
      <c r="M984" s="8">
        <f>VLOOKUP(H984,'export - manipulated'!L984:V4916,11,FALSE)</f>
        <v>170883.24</v>
      </c>
      <c r="V984" s="158" t="str">
        <f>CONCATENATE("5",RIGHT(F984,11))</f>
        <v>553006000051</v>
      </c>
    </row>
    <row r="985" spans="1:22" x14ac:dyDescent="0.3">
      <c r="A985" t="s">
        <v>1656</v>
      </c>
      <c r="B985" t="s">
        <v>217</v>
      </c>
      <c r="C985" t="str">
        <f t="shared" si="139"/>
        <v>UNREGULATED</v>
      </c>
      <c r="D985" s="159" t="str">
        <f t="shared" si="136"/>
        <v>55300</v>
      </c>
      <c r="E985" t="str">
        <f t="shared" si="137"/>
        <v>X5300</v>
      </c>
      <c r="F985" s="23">
        <v>553006000051</v>
      </c>
      <c r="G985">
        <v>910</v>
      </c>
      <c r="H985" t="str">
        <f t="shared" si="138"/>
        <v>553006000051.910</v>
      </c>
      <c r="I985">
        <v>198808</v>
      </c>
      <c r="J985" t="s">
        <v>6434</v>
      </c>
      <c r="K985" t="s">
        <v>52</v>
      </c>
      <c r="L985" t="s">
        <v>124</v>
      </c>
      <c r="N985">
        <f>VLOOKUP(H985,'export - manipulated'!L984:V4916,11,FALSE)</f>
        <v>103240</v>
      </c>
    </row>
    <row r="986" spans="1:22" x14ac:dyDescent="0.3">
      <c r="A986" t="s">
        <v>1659</v>
      </c>
      <c r="B986" t="s">
        <v>217</v>
      </c>
      <c r="C986" t="str">
        <f t="shared" si="139"/>
        <v>REGULATED</v>
      </c>
      <c r="D986" s="159" t="str">
        <f t="shared" si="136"/>
        <v>45300</v>
      </c>
      <c r="E986" t="str">
        <f t="shared" si="137"/>
        <v>X5300</v>
      </c>
      <c r="F986" s="23">
        <v>453006000052</v>
      </c>
      <c r="G986">
        <v>910</v>
      </c>
      <c r="H986" t="str">
        <f t="shared" si="138"/>
        <v>453006000052.910</v>
      </c>
      <c r="I986">
        <v>198810</v>
      </c>
      <c r="J986" t="s">
        <v>6434</v>
      </c>
      <c r="K986" t="s">
        <v>52</v>
      </c>
      <c r="L986">
        <v>20310</v>
      </c>
      <c r="M986" s="8">
        <f>VLOOKUP(H986,'export - manipulated'!L986:V4918,11,FALSE)</f>
        <v>196292.99</v>
      </c>
      <c r="V986" s="158" t="str">
        <f>CONCATENATE("5",RIGHT(F986,11))</f>
        <v>553006000052</v>
      </c>
    </row>
    <row r="987" spans="1:22" x14ac:dyDescent="0.3">
      <c r="A987" t="s">
        <v>1659</v>
      </c>
      <c r="B987" t="s">
        <v>217</v>
      </c>
      <c r="C987" t="str">
        <f t="shared" si="139"/>
        <v>UNREGULATED</v>
      </c>
      <c r="D987" s="159" t="str">
        <f t="shared" si="136"/>
        <v>55300</v>
      </c>
      <c r="E987" t="str">
        <f t="shared" si="137"/>
        <v>X5300</v>
      </c>
      <c r="F987" s="23">
        <v>553006000052</v>
      </c>
      <c r="G987">
        <v>910</v>
      </c>
      <c r="H987" t="str">
        <f t="shared" si="138"/>
        <v>553006000052.910</v>
      </c>
      <c r="I987">
        <v>198810</v>
      </c>
      <c r="J987" t="s">
        <v>6434</v>
      </c>
      <c r="K987" t="s">
        <v>52</v>
      </c>
      <c r="L987" t="s">
        <v>124</v>
      </c>
      <c r="N987">
        <f>VLOOKUP(H987,'export - manipulated'!L986:V4918,11,FALSE)</f>
        <v>118590</v>
      </c>
    </row>
    <row r="988" spans="1:22" x14ac:dyDescent="0.3">
      <c r="A988" t="s">
        <v>1662</v>
      </c>
      <c r="B988" t="s">
        <v>217</v>
      </c>
      <c r="C988" t="str">
        <f t="shared" si="139"/>
        <v>REGULATED</v>
      </c>
      <c r="D988" s="159" t="str">
        <f t="shared" si="136"/>
        <v>45300</v>
      </c>
      <c r="E988" t="str">
        <f t="shared" si="137"/>
        <v>X5300</v>
      </c>
      <c r="F988" s="23">
        <v>453006000053</v>
      </c>
      <c r="G988">
        <v>910</v>
      </c>
      <c r="H988" t="str">
        <f t="shared" si="138"/>
        <v>453006000053.910</v>
      </c>
      <c r="I988">
        <v>198808</v>
      </c>
      <c r="J988" t="s">
        <v>6434</v>
      </c>
      <c r="K988" t="s">
        <v>52</v>
      </c>
      <c r="L988">
        <v>20310</v>
      </c>
      <c r="M988" s="8">
        <f>VLOOKUP(H988,'export - manipulated'!L988:V4920,11,FALSE)</f>
        <v>169700.45</v>
      </c>
      <c r="V988" s="158" t="str">
        <f>CONCATENATE("5",RIGHT(F988,11))</f>
        <v>553006000053</v>
      </c>
    </row>
    <row r="989" spans="1:22" x14ac:dyDescent="0.3">
      <c r="A989" t="s">
        <v>1662</v>
      </c>
      <c r="B989" t="s">
        <v>217</v>
      </c>
      <c r="C989" t="str">
        <f t="shared" si="139"/>
        <v>UNREGULATED</v>
      </c>
      <c r="D989" s="159" t="str">
        <f t="shared" si="136"/>
        <v>55300</v>
      </c>
      <c r="E989" t="str">
        <f t="shared" si="137"/>
        <v>X5300</v>
      </c>
      <c r="F989" s="23">
        <v>553006000053</v>
      </c>
      <c r="G989">
        <v>910</v>
      </c>
      <c r="H989" t="str">
        <f t="shared" si="138"/>
        <v>553006000053.910</v>
      </c>
      <c r="I989">
        <v>198808</v>
      </c>
      <c r="J989" t="s">
        <v>6434</v>
      </c>
      <c r="K989" t="s">
        <v>52</v>
      </c>
      <c r="L989" t="s">
        <v>124</v>
      </c>
      <c r="N989">
        <f>VLOOKUP(H989,'export - manipulated'!L988:V4920,11,FALSE)</f>
        <v>102525</v>
      </c>
    </row>
    <row r="990" spans="1:22" x14ac:dyDescent="0.3">
      <c r="A990" t="s">
        <v>1665</v>
      </c>
      <c r="B990" t="s">
        <v>217</v>
      </c>
      <c r="C990" t="str">
        <f t="shared" si="139"/>
        <v>REGULATED</v>
      </c>
      <c r="D990" s="159" t="str">
        <f t="shared" si="136"/>
        <v>45200</v>
      </c>
      <c r="E990" t="str">
        <f t="shared" si="137"/>
        <v>X5200</v>
      </c>
      <c r="F990" s="23">
        <v>452006000052</v>
      </c>
      <c r="G990">
        <v>752</v>
      </c>
      <c r="H990" t="str">
        <f t="shared" si="138"/>
        <v>452006000052.752</v>
      </c>
      <c r="I990">
        <v>198902</v>
      </c>
      <c r="J990" t="s">
        <v>6434</v>
      </c>
      <c r="K990" t="s">
        <v>52</v>
      </c>
      <c r="L990">
        <v>20310</v>
      </c>
      <c r="M990" s="8">
        <f>VLOOKUP(H990,'export - manipulated'!L990:V4922,11,FALSE)</f>
        <v>54264.88</v>
      </c>
      <c r="V990" s="158" t="str">
        <f>CONCATENATE("5",RIGHT(F990,11))</f>
        <v>552006000052</v>
      </c>
    </row>
    <row r="991" spans="1:22" x14ac:dyDescent="0.3">
      <c r="A991" t="s">
        <v>1665</v>
      </c>
      <c r="B991" t="s">
        <v>217</v>
      </c>
      <c r="C991" t="str">
        <f t="shared" si="139"/>
        <v>UNREGULATED</v>
      </c>
      <c r="D991" s="159" t="str">
        <f t="shared" si="136"/>
        <v>55200</v>
      </c>
      <c r="E991" t="str">
        <f t="shared" si="137"/>
        <v>X5200</v>
      </c>
      <c r="F991" s="23">
        <v>552006000052</v>
      </c>
      <c r="G991">
        <v>752</v>
      </c>
      <c r="H991" t="str">
        <f t="shared" si="138"/>
        <v>552006000052.752</v>
      </c>
      <c r="I991">
        <v>198902</v>
      </c>
      <c r="J991" t="s">
        <v>6434</v>
      </c>
      <c r="K991" t="s">
        <v>52</v>
      </c>
      <c r="L991" t="s">
        <v>124</v>
      </c>
      <c r="N991">
        <f>VLOOKUP(H991,'export - manipulated'!L990:V4922,11,FALSE)</f>
        <v>13449</v>
      </c>
    </row>
    <row r="992" spans="1:22" x14ac:dyDescent="0.3">
      <c r="A992" t="s">
        <v>1668</v>
      </c>
      <c r="B992" t="s">
        <v>217</v>
      </c>
      <c r="C992" t="str">
        <f t="shared" si="139"/>
        <v>REGULATED</v>
      </c>
      <c r="D992" s="159" t="str">
        <f t="shared" si="136"/>
        <v>45600</v>
      </c>
      <c r="E992" t="str">
        <f t="shared" si="137"/>
        <v>X5600</v>
      </c>
      <c r="F992" s="23">
        <v>456006000135</v>
      </c>
      <c r="G992">
        <v>175</v>
      </c>
      <c r="H992" t="str">
        <f t="shared" si="138"/>
        <v>456006000135.175</v>
      </c>
      <c r="I992">
        <v>201312</v>
      </c>
      <c r="J992" t="s">
        <v>6434</v>
      </c>
      <c r="K992" t="s">
        <v>52</v>
      </c>
      <c r="L992">
        <v>20310</v>
      </c>
      <c r="M992" s="8">
        <f>VLOOKUP(H992,'export - manipulated'!L992:V4924,11,FALSE)</f>
        <v>281908.33</v>
      </c>
      <c r="V992" s="158" t="str">
        <f>CONCATENATE("5",RIGHT(F992,11))</f>
        <v>556006000135</v>
      </c>
    </row>
    <row r="993" spans="1:22" x14ac:dyDescent="0.3">
      <c r="A993" t="s">
        <v>1670</v>
      </c>
      <c r="B993" t="s">
        <v>217</v>
      </c>
      <c r="C993" t="str">
        <f t="shared" si="139"/>
        <v>UNREGULATED</v>
      </c>
      <c r="D993" s="159" t="str">
        <f t="shared" si="136"/>
        <v>55600</v>
      </c>
      <c r="E993" t="str">
        <f t="shared" si="137"/>
        <v>X5600</v>
      </c>
      <c r="F993" s="23">
        <v>556006000135</v>
      </c>
      <c r="G993">
        <v>175</v>
      </c>
      <c r="H993" t="str">
        <f t="shared" si="138"/>
        <v>556006000135.175</v>
      </c>
      <c r="I993">
        <v>201312</v>
      </c>
      <c r="J993" t="s">
        <v>6434</v>
      </c>
      <c r="K993" t="s">
        <v>52</v>
      </c>
      <c r="L993" t="s">
        <v>124</v>
      </c>
      <c r="N993">
        <f>VLOOKUP(H993,'export - manipulated'!L992:V4924,11,FALSE)</f>
        <v>69861.48</v>
      </c>
    </row>
    <row r="994" spans="1:22" x14ac:dyDescent="0.3">
      <c r="A994" t="s">
        <v>1672</v>
      </c>
      <c r="B994" t="s">
        <v>217</v>
      </c>
      <c r="C994" t="str">
        <f t="shared" si="139"/>
        <v>REGULATED</v>
      </c>
      <c r="D994" s="159" t="str">
        <f t="shared" si="136"/>
        <v>45000</v>
      </c>
      <c r="E994" t="str">
        <f t="shared" si="137"/>
        <v>X5000</v>
      </c>
      <c r="F994" s="23">
        <v>450006000015</v>
      </c>
      <c r="G994">
        <v>1978</v>
      </c>
      <c r="H994" t="str">
        <f t="shared" si="138"/>
        <v>450006000015.1978</v>
      </c>
      <c r="I994">
        <v>197708</v>
      </c>
      <c r="J994" t="s">
        <v>6434</v>
      </c>
      <c r="K994" t="s">
        <v>52</v>
      </c>
      <c r="L994">
        <v>20310</v>
      </c>
      <c r="M994" s="8">
        <f>VLOOKUP(H994,'export - manipulated'!L994:V4926,11,FALSE)</f>
        <v>4626.55</v>
      </c>
      <c r="V994" s="158" t="str">
        <f t="shared" ref="V994:V996" si="140">CONCATENATE("5",RIGHT(F994,11))</f>
        <v>550006000015</v>
      </c>
    </row>
    <row r="995" spans="1:22" x14ac:dyDescent="0.3">
      <c r="A995" t="s">
        <v>1672</v>
      </c>
      <c r="B995" t="s">
        <v>217</v>
      </c>
      <c r="C995" t="str">
        <f t="shared" si="139"/>
        <v>REGULATED</v>
      </c>
      <c r="D995" s="159" t="str">
        <f t="shared" si="136"/>
        <v>45000</v>
      </c>
      <c r="E995" t="str">
        <f t="shared" si="137"/>
        <v>X5000</v>
      </c>
      <c r="F995" s="23">
        <v>450006000016</v>
      </c>
      <c r="G995">
        <v>1988</v>
      </c>
      <c r="H995" t="str">
        <f t="shared" si="138"/>
        <v>450006000016.1988</v>
      </c>
      <c r="I995">
        <v>198712</v>
      </c>
      <c r="J995" t="s">
        <v>6434</v>
      </c>
      <c r="K995" t="s">
        <v>52</v>
      </c>
      <c r="L995">
        <v>20310</v>
      </c>
      <c r="M995" s="8">
        <f>VLOOKUP(H995,'export - manipulated'!L995:V4927,11,FALSE)</f>
        <v>3509.89</v>
      </c>
      <c r="V995" s="158" t="str">
        <f t="shared" si="140"/>
        <v>550006000016</v>
      </c>
    </row>
    <row r="996" spans="1:22" x14ac:dyDescent="0.3">
      <c r="A996" t="s">
        <v>1672</v>
      </c>
      <c r="B996" t="s">
        <v>217</v>
      </c>
      <c r="C996" t="str">
        <f t="shared" si="139"/>
        <v>REGULATED</v>
      </c>
      <c r="D996" s="159" t="str">
        <f t="shared" si="136"/>
        <v>45000</v>
      </c>
      <c r="E996" t="str">
        <f t="shared" si="137"/>
        <v>X5000</v>
      </c>
      <c r="F996" s="23">
        <v>450006000017</v>
      </c>
      <c r="G996">
        <v>1989</v>
      </c>
      <c r="H996" t="str">
        <f t="shared" si="138"/>
        <v>450006000017.1989</v>
      </c>
      <c r="I996">
        <v>198807</v>
      </c>
      <c r="J996" t="s">
        <v>6434</v>
      </c>
      <c r="K996" t="s">
        <v>52</v>
      </c>
      <c r="L996">
        <v>20310</v>
      </c>
      <c r="M996" s="8">
        <f>VLOOKUP(H996,'export - manipulated'!L996:V4928,11,FALSE)</f>
        <v>10665.85</v>
      </c>
      <c r="V996" s="158" t="str">
        <f t="shared" si="140"/>
        <v>550006000017</v>
      </c>
    </row>
    <row r="997" spans="1:22" x14ac:dyDescent="0.3">
      <c r="A997" t="s">
        <v>1672</v>
      </c>
      <c r="B997" t="s">
        <v>217</v>
      </c>
      <c r="C997" t="str">
        <f t="shared" si="139"/>
        <v>UNREGULATED</v>
      </c>
      <c r="D997" s="159" t="str">
        <f t="shared" si="136"/>
        <v>55000</v>
      </c>
      <c r="E997" t="str">
        <f t="shared" si="137"/>
        <v>X5000</v>
      </c>
      <c r="F997" s="23">
        <v>550006000015</v>
      </c>
      <c r="G997">
        <v>1978</v>
      </c>
      <c r="H997" t="str">
        <f t="shared" si="138"/>
        <v>550006000015.1978</v>
      </c>
      <c r="I997">
        <v>197708</v>
      </c>
      <c r="J997" t="s">
        <v>6434</v>
      </c>
      <c r="K997" t="s">
        <v>52</v>
      </c>
      <c r="L997" t="s">
        <v>124</v>
      </c>
      <c r="N997">
        <f>VLOOKUP(H997,'export - manipulated'!L996:V4928,11,FALSE)</f>
        <v>1147</v>
      </c>
    </row>
    <row r="998" spans="1:22" x14ac:dyDescent="0.3">
      <c r="A998" t="s">
        <v>1672</v>
      </c>
      <c r="B998" t="s">
        <v>217</v>
      </c>
      <c r="C998" t="str">
        <f t="shared" si="139"/>
        <v>UNREGULATED</v>
      </c>
      <c r="D998" s="159" t="str">
        <f t="shared" si="136"/>
        <v>55000</v>
      </c>
      <c r="E998" t="str">
        <f t="shared" si="137"/>
        <v>X5000</v>
      </c>
      <c r="F998" s="23">
        <v>550006000016</v>
      </c>
      <c r="G998">
        <v>1988</v>
      </c>
      <c r="H998" t="str">
        <f t="shared" si="138"/>
        <v>550006000016.1988</v>
      </c>
      <c r="I998">
        <v>198712</v>
      </c>
      <c r="J998" t="s">
        <v>6434</v>
      </c>
      <c r="K998" t="s">
        <v>52</v>
      </c>
      <c r="L998" t="s">
        <v>124</v>
      </c>
      <c r="N998">
        <f>VLOOKUP(H998,'export - manipulated'!L997:V4929,11,FALSE)</f>
        <v>869.81</v>
      </c>
    </row>
    <row r="999" spans="1:22" x14ac:dyDescent="0.3">
      <c r="A999" t="s">
        <v>1672</v>
      </c>
      <c r="B999" t="s">
        <v>217</v>
      </c>
      <c r="C999" t="str">
        <f t="shared" si="139"/>
        <v>UNREGULATED</v>
      </c>
      <c r="D999" s="159" t="str">
        <f t="shared" si="136"/>
        <v>55000</v>
      </c>
      <c r="E999" t="str">
        <f t="shared" si="137"/>
        <v>X5000</v>
      </c>
      <c r="F999" s="23">
        <v>550006000017</v>
      </c>
      <c r="G999">
        <v>1989</v>
      </c>
      <c r="H999" t="str">
        <f t="shared" si="138"/>
        <v>550006000017.1989</v>
      </c>
      <c r="I999">
        <v>198807</v>
      </c>
      <c r="J999" t="s">
        <v>6434</v>
      </c>
      <c r="K999" t="s">
        <v>52</v>
      </c>
      <c r="L999" t="s">
        <v>124</v>
      </c>
      <c r="N999">
        <f>VLOOKUP(H999,'export - manipulated'!L998:V4930,11,FALSE)</f>
        <v>2643</v>
      </c>
    </row>
    <row r="1000" spans="1:22" x14ac:dyDescent="0.3">
      <c r="A1000" t="s">
        <v>1679</v>
      </c>
      <c r="B1000" t="s">
        <v>217</v>
      </c>
      <c r="C1000" t="str">
        <f t="shared" si="139"/>
        <v>REGULATED</v>
      </c>
      <c r="D1000" s="159" t="str">
        <f t="shared" si="136"/>
        <v>45600</v>
      </c>
      <c r="E1000" t="str">
        <f t="shared" si="137"/>
        <v>X5600</v>
      </c>
      <c r="F1000" s="23">
        <v>456006000136</v>
      </c>
      <c r="G1000">
        <v>210</v>
      </c>
      <c r="H1000" t="str">
        <f t="shared" si="138"/>
        <v>456006000136.210</v>
      </c>
      <c r="I1000">
        <v>201310</v>
      </c>
      <c r="J1000" t="s">
        <v>6434</v>
      </c>
      <c r="K1000" t="s">
        <v>52</v>
      </c>
      <c r="L1000">
        <v>20310</v>
      </c>
      <c r="M1000" s="8">
        <f>VLOOKUP(H1000,'export - manipulated'!L1000:V4932,11,FALSE)</f>
        <v>108177.99</v>
      </c>
      <c r="V1000" s="158" t="str">
        <f>CONCATENATE("5",RIGHT(F1000,11))</f>
        <v>556006000136</v>
      </c>
    </row>
    <row r="1001" spans="1:22" x14ac:dyDescent="0.3">
      <c r="A1001" t="s">
        <v>1681</v>
      </c>
      <c r="B1001" t="s">
        <v>217</v>
      </c>
      <c r="C1001" t="str">
        <f t="shared" si="139"/>
        <v>UNREGULATED</v>
      </c>
      <c r="D1001" s="159" t="str">
        <f t="shared" si="136"/>
        <v>55600</v>
      </c>
      <c r="E1001" t="str">
        <f t="shared" si="137"/>
        <v>X5600</v>
      </c>
      <c r="F1001" s="23">
        <v>556006000136</v>
      </c>
      <c r="G1001">
        <v>210</v>
      </c>
      <c r="H1001" t="str">
        <f t="shared" si="138"/>
        <v>556006000136.210</v>
      </c>
      <c r="I1001">
        <v>201310</v>
      </c>
      <c r="J1001" t="s">
        <v>6434</v>
      </c>
      <c r="K1001" t="s">
        <v>52</v>
      </c>
      <c r="L1001" t="s">
        <v>124</v>
      </c>
      <c r="N1001">
        <f>VLOOKUP(H1001,'export - manipulated'!L1000:V4932,11,FALSE)</f>
        <v>26808.27</v>
      </c>
    </row>
    <row r="1002" spans="1:22" x14ac:dyDescent="0.3">
      <c r="A1002" t="s">
        <v>1683</v>
      </c>
      <c r="B1002" t="s">
        <v>217</v>
      </c>
      <c r="C1002" t="str">
        <f t="shared" si="139"/>
        <v>REGULATED</v>
      </c>
      <c r="D1002" s="159" t="str">
        <f t="shared" si="136"/>
        <v>45700</v>
      </c>
      <c r="E1002" t="str">
        <f t="shared" si="137"/>
        <v>X5700</v>
      </c>
      <c r="F1002" s="23">
        <v>457006000092</v>
      </c>
      <c r="G1002">
        <v>615</v>
      </c>
      <c r="H1002" t="str">
        <f t="shared" si="138"/>
        <v>457006000092.615</v>
      </c>
      <c r="I1002">
        <v>201204</v>
      </c>
      <c r="J1002" t="s">
        <v>6434</v>
      </c>
      <c r="K1002" t="s">
        <v>52</v>
      </c>
      <c r="L1002">
        <v>20310</v>
      </c>
      <c r="M1002" s="8">
        <f>VLOOKUP(H1002,'export - manipulated'!L1002:V4934,11,FALSE)</f>
        <v>13758.41</v>
      </c>
      <c r="V1002" s="158" t="str">
        <f>CONCATENATE("5",RIGHT(F1002,11))</f>
        <v>557006000092</v>
      </c>
    </row>
    <row r="1003" spans="1:22" x14ac:dyDescent="0.3">
      <c r="A1003" t="s">
        <v>1683</v>
      </c>
      <c r="B1003" t="s">
        <v>217</v>
      </c>
      <c r="C1003" t="str">
        <f t="shared" si="139"/>
        <v>UNREGULATED</v>
      </c>
      <c r="D1003" s="159" t="str">
        <f t="shared" si="136"/>
        <v>55700</v>
      </c>
      <c r="E1003" t="str">
        <f t="shared" si="137"/>
        <v>X5700</v>
      </c>
      <c r="F1003" s="23">
        <v>557006000092</v>
      </c>
      <c r="G1003">
        <v>615</v>
      </c>
      <c r="H1003" t="str">
        <f t="shared" si="138"/>
        <v>557006000092.615</v>
      </c>
      <c r="I1003">
        <v>201204</v>
      </c>
      <c r="J1003" t="s">
        <v>6434</v>
      </c>
      <c r="K1003" t="s">
        <v>52</v>
      </c>
      <c r="L1003" t="s">
        <v>124</v>
      </c>
      <c r="N1003">
        <f>VLOOKUP(H1003,'export - manipulated'!L1002:V4934,11,FALSE)</f>
        <v>1518.53</v>
      </c>
    </row>
    <row r="1004" spans="1:22" x14ac:dyDescent="0.3">
      <c r="A1004" t="s">
        <v>1686</v>
      </c>
      <c r="B1004" t="s">
        <v>217</v>
      </c>
      <c r="C1004" t="str">
        <f t="shared" si="139"/>
        <v>REGULATED</v>
      </c>
      <c r="D1004" s="159" t="str">
        <f t="shared" si="136"/>
        <v>45700</v>
      </c>
      <c r="E1004" t="str">
        <f t="shared" si="137"/>
        <v>X5700</v>
      </c>
      <c r="F1004" s="23">
        <v>457006000007</v>
      </c>
      <c r="G1004">
        <v>615</v>
      </c>
      <c r="H1004" t="str">
        <f t="shared" si="138"/>
        <v>457006000007.615</v>
      </c>
      <c r="I1004">
        <v>196709</v>
      </c>
      <c r="J1004" t="s">
        <v>6434</v>
      </c>
      <c r="K1004" t="s">
        <v>52</v>
      </c>
      <c r="L1004">
        <v>20310</v>
      </c>
      <c r="M1004" s="8">
        <f>VLOOKUP(H1004,'export - manipulated'!L1004:V4936,11,FALSE)</f>
        <v>523963.56</v>
      </c>
      <c r="V1004" s="158" t="str">
        <f>CONCATENATE("5",RIGHT(F1004,11))</f>
        <v>557006000007</v>
      </c>
    </row>
    <row r="1005" spans="1:22" x14ac:dyDescent="0.3">
      <c r="A1005" t="s">
        <v>1686</v>
      </c>
      <c r="B1005" t="s">
        <v>217</v>
      </c>
      <c r="C1005" t="str">
        <f t="shared" si="139"/>
        <v>UNREGULATED</v>
      </c>
      <c r="D1005" s="159" t="str">
        <f t="shared" si="136"/>
        <v>55700</v>
      </c>
      <c r="E1005" t="str">
        <f t="shared" si="137"/>
        <v>X5700</v>
      </c>
      <c r="F1005" s="23">
        <v>557006000007</v>
      </c>
      <c r="G1005">
        <v>615</v>
      </c>
      <c r="H1005" t="str">
        <f t="shared" si="138"/>
        <v>557006000007.615</v>
      </c>
      <c r="I1005">
        <v>196709</v>
      </c>
      <c r="J1005" t="s">
        <v>6434</v>
      </c>
      <c r="K1005" t="s">
        <v>52</v>
      </c>
      <c r="L1005" t="s">
        <v>124</v>
      </c>
      <c r="N1005">
        <f>VLOOKUP(H1005,'export - manipulated'!L1004:V4936,11,FALSE)</f>
        <v>57848</v>
      </c>
    </row>
    <row r="1006" spans="1:22" x14ac:dyDescent="0.3">
      <c r="A1006" t="s">
        <v>1689</v>
      </c>
      <c r="B1006" t="s">
        <v>217</v>
      </c>
      <c r="C1006" t="str">
        <f t="shared" si="139"/>
        <v>REGULATED</v>
      </c>
      <c r="D1006" s="159" t="str">
        <f t="shared" si="136"/>
        <v>45700</v>
      </c>
      <c r="E1006" t="str">
        <f t="shared" si="137"/>
        <v>X5700</v>
      </c>
      <c r="F1006" s="23">
        <v>457006000007</v>
      </c>
      <c r="G1006">
        <v>84</v>
      </c>
      <c r="H1006" t="str">
        <f t="shared" si="138"/>
        <v>457006000007.84</v>
      </c>
      <c r="I1006">
        <v>200512</v>
      </c>
      <c r="J1006" t="s">
        <v>6434</v>
      </c>
      <c r="K1006" t="s">
        <v>52</v>
      </c>
      <c r="L1006">
        <v>20310</v>
      </c>
      <c r="M1006" s="8">
        <f>VLOOKUP(H1006,'export - manipulated'!L1006:V4938,11,FALSE)</f>
        <v>47561.87</v>
      </c>
      <c r="V1006" s="158" t="str">
        <f>CONCATENATE("5",RIGHT(F1006,11))</f>
        <v>557006000007</v>
      </c>
    </row>
    <row r="1007" spans="1:22" x14ac:dyDescent="0.3">
      <c r="A1007" t="s">
        <v>1689</v>
      </c>
      <c r="B1007" t="s">
        <v>217</v>
      </c>
      <c r="C1007" t="str">
        <f t="shared" si="139"/>
        <v>UNREGULATED</v>
      </c>
      <c r="D1007" s="159" t="str">
        <f t="shared" si="136"/>
        <v>55700</v>
      </c>
      <c r="E1007" t="str">
        <f t="shared" si="137"/>
        <v>X5700</v>
      </c>
      <c r="F1007" s="23">
        <v>557006000007</v>
      </c>
      <c r="G1007">
        <v>84</v>
      </c>
      <c r="H1007" t="str">
        <f t="shared" si="138"/>
        <v>557006000007.84</v>
      </c>
      <c r="I1007">
        <v>200512</v>
      </c>
      <c r="J1007" t="s">
        <v>6434</v>
      </c>
      <c r="K1007" t="s">
        <v>52</v>
      </c>
      <c r="L1007" t="s">
        <v>124</v>
      </c>
      <c r="N1007">
        <f>VLOOKUP(H1007,'export - manipulated'!L1006:V4938,11,FALSE)</f>
        <v>5251</v>
      </c>
    </row>
    <row r="1008" spans="1:22" x14ac:dyDescent="0.3">
      <c r="A1008" t="s">
        <v>1692</v>
      </c>
      <c r="B1008" t="s">
        <v>217</v>
      </c>
      <c r="C1008" t="str">
        <f t="shared" si="139"/>
        <v>REGULATED</v>
      </c>
      <c r="D1008" s="159" t="str">
        <f t="shared" si="136"/>
        <v>45700</v>
      </c>
      <c r="E1008" t="str">
        <f t="shared" si="137"/>
        <v>X5700</v>
      </c>
      <c r="F1008" s="23">
        <v>457006000007</v>
      </c>
      <c r="G1008">
        <v>780</v>
      </c>
      <c r="H1008" t="str">
        <f t="shared" si="138"/>
        <v>457006000007.780</v>
      </c>
      <c r="I1008">
        <v>200512</v>
      </c>
      <c r="J1008" t="s">
        <v>6434</v>
      </c>
      <c r="K1008" t="s">
        <v>52</v>
      </c>
      <c r="L1008">
        <v>20310</v>
      </c>
      <c r="M1008" s="8">
        <f>VLOOKUP(H1008,'export - manipulated'!L1008:V4940,11,FALSE)</f>
        <v>157808.32000000001</v>
      </c>
      <c r="V1008" s="158" t="str">
        <f>CONCATENATE("5",RIGHT(F1008,11))</f>
        <v>557006000007</v>
      </c>
    </row>
    <row r="1009" spans="1:22" x14ac:dyDescent="0.3">
      <c r="A1009" t="s">
        <v>1692</v>
      </c>
      <c r="B1009" t="s">
        <v>217</v>
      </c>
      <c r="C1009" t="str">
        <f t="shared" si="139"/>
        <v>UNREGULATED</v>
      </c>
      <c r="D1009" s="159" t="str">
        <f t="shared" si="136"/>
        <v>55700</v>
      </c>
      <c r="E1009" t="str">
        <f t="shared" si="137"/>
        <v>X5700</v>
      </c>
      <c r="F1009" s="23">
        <v>557006000007</v>
      </c>
      <c r="G1009">
        <v>780</v>
      </c>
      <c r="H1009" t="str">
        <f t="shared" si="138"/>
        <v>557006000007.780</v>
      </c>
      <c r="I1009">
        <v>200512</v>
      </c>
      <c r="J1009" t="s">
        <v>6434</v>
      </c>
      <c r="K1009" t="s">
        <v>52</v>
      </c>
      <c r="L1009" t="s">
        <v>124</v>
      </c>
      <c r="N1009">
        <f>VLOOKUP(H1009,'export - manipulated'!L1008:V4940,11,FALSE)</f>
        <v>17423</v>
      </c>
    </row>
    <row r="1010" spans="1:22" x14ac:dyDescent="0.3">
      <c r="A1010" t="s">
        <v>1695</v>
      </c>
      <c r="B1010" t="s">
        <v>217</v>
      </c>
      <c r="C1010" t="str">
        <f t="shared" si="139"/>
        <v>UNREGULATED</v>
      </c>
      <c r="D1010" s="159" t="str">
        <f t="shared" si="136"/>
        <v>55700</v>
      </c>
      <c r="E1010" t="str">
        <f t="shared" si="137"/>
        <v>X5700</v>
      </c>
      <c r="F1010" s="23">
        <v>557006000055</v>
      </c>
      <c r="G1010">
        <v>780</v>
      </c>
      <c r="H1010" t="str">
        <f t="shared" si="138"/>
        <v>557006000055.780</v>
      </c>
      <c r="I1010">
        <v>200901</v>
      </c>
      <c r="J1010" t="s">
        <v>6434</v>
      </c>
      <c r="K1010" t="s">
        <v>52</v>
      </c>
      <c r="L1010" t="s">
        <v>124</v>
      </c>
      <c r="N1010">
        <f>VLOOKUP(H1010,'export - manipulated'!L1009:V4941,11,FALSE)</f>
        <v>1729.53</v>
      </c>
    </row>
    <row r="1011" spans="1:22" x14ac:dyDescent="0.3">
      <c r="A1011" t="s">
        <v>1697</v>
      </c>
      <c r="B1011" t="s">
        <v>217</v>
      </c>
      <c r="C1011" t="str">
        <f t="shared" si="139"/>
        <v>REGULATED</v>
      </c>
      <c r="D1011" s="159" t="str">
        <f t="shared" si="136"/>
        <v>45700</v>
      </c>
      <c r="E1011" t="str">
        <f t="shared" si="137"/>
        <v>X5700</v>
      </c>
      <c r="F1011" s="23">
        <v>457006000055</v>
      </c>
      <c r="G1011">
        <v>780</v>
      </c>
      <c r="H1011" t="str">
        <f t="shared" si="138"/>
        <v>457006000055.780</v>
      </c>
      <c r="I1011">
        <v>200901</v>
      </c>
      <c r="J1011" t="s">
        <v>6434</v>
      </c>
      <c r="K1011" t="s">
        <v>52</v>
      </c>
      <c r="L1011">
        <v>20310</v>
      </c>
      <c r="M1011" s="8">
        <f>VLOOKUP(H1011,'export - manipulated'!L1011:V4943,11,FALSE)</f>
        <v>18058.07</v>
      </c>
      <c r="V1011" s="158" t="str">
        <f t="shared" ref="V1011:V1012" si="141">CONCATENATE("5",RIGHT(F1011,11))</f>
        <v>557006000055</v>
      </c>
    </row>
    <row r="1012" spans="1:22" x14ac:dyDescent="0.3">
      <c r="A1012" t="s">
        <v>1699</v>
      </c>
      <c r="B1012" t="s">
        <v>217</v>
      </c>
      <c r="C1012" t="str">
        <f t="shared" si="139"/>
        <v>REGULATED</v>
      </c>
      <c r="D1012" s="159" t="str">
        <f t="shared" si="136"/>
        <v>45300</v>
      </c>
      <c r="E1012" t="str">
        <f t="shared" si="137"/>
        <v>X5300</v>
      </c>
      <c r="F1012" s="23">
        <v>453006000602</v>
      </c>
      <c r="G1012">
        <v>910</v>
      </c>
      <c r="H1012" t="str">
        <f t="shared" si="138"/>
        <v>453006000602.910</v>
      </c>
      <c r="I1012">
        <v>201612</v>
      </c>
      <c r="J1012" t="s">
        <v>6434</v>
      </c>
      <c r="K1012" t="s">
        <v>52</v>
      </c>
      <c r="L1012">
        <v>20310</v>
      </c>
      <c r="M1012" s="8">
        <f>VLOOKUP(H1012,'export - manipulated'!L1012:V4944,11,FALSE)</f>
        <v>9359.1</v>
      </c>
      <c r="V1012" s="158" t="str">
        <f t="shared" si="141"/>
        <v>553006000602</v>
      </c>
    </row>
    <row r="1013" spans="1:22" x14ac:dyDescent="0.3">
      <c r="A1013" t="s">
        <v>1699</v>
      </c>
      <c r="B1013" t="s">
        <v>217</v>
      </c>
      <c r="C1013" t="str">
        <f t="shared" si="139"/>
        <v>UNREGULATED</v>
      </c>
      <c r="D1013" s="159" t="str">
        <f t="shared" si="136"/>
        <v>55300</v>
      </c>
      <c r="E1013" t="str">
        <f t="shared" si="137"/>
        <v>X5300</v>
      </c>
      <c r="F1013" s="23">
        <v>553006000602</v>
      </c>
      <c r="G1013">
        <v>910</v>
      </c>
      <c r="H1013" t="str">
        <f t="shared" si="138"/>
        <v>553006000602.910</v>
      </c>
      <c r="I1013">
        <v>201612</v>
      </c>
      <c r="J1013" t="s">
        <v>6434</v>
      </c>
      <c r="K1013" t="s">
        <v>52</v>
      </c>
      <c r="L1013" t="s">
        <v>124</v>
      </c>
      <c r="N1013">
        <f>VLOOKUP(H1013,'export - manipulated'!L1012:V4944,11,FALSE)</f>
        <v>11719.96</v>
      </c>
    </row>
    <row r="1014" spans="1:22" x14ac:dyDescent="0.3">
      <c r="A1014" t="s">
        <v>1702</v>
      </c>
      <c r="B1014" t="s">
        <v>217</v>
      </c>
      <c r="C1014" t="str">
        <f t="shared" si="139"/>
        <v>REGULATED</v>
      </c>
      <c r="D1014" s="159" t="str">
        <f t="shared" si="136"/>
        <v>45300</v>
      </c>
      <c r="E1014" t="str">
        <f t="shared" si="137"/>
        <v>X5300</v>
      </c>
      <c r="F1014" s="23">
        <v>453006000604</v>
      </c>
      <c r="G1014">
        <v>910</v>
      </c>
      <c r="H1014" t="str">
        <f t="shared" si="138"/>
        <v>453006000604.910</v>
      </c>
      <c r="I1014">
        <v>201612</v>
      </c>
      <c r="J1014" t="s">
        <v>6434</v>
      </c>
      <c r="K1014" t="s">
        <v>52</v>
      </c>
      <c r="L1014">
        <v>20310</v>
      </c>
      <c r="M1014" s="8">
        <f>VLOOKUP(H1014,'export - manipulated'!L1014:V4946,11,FALSE)</f>
        <v>15144.32</v>
      </c>
      <c r="V1014" s="158" t="str">
        <f>CONCATENATE("5",RIGHT(F1014,11))</f>
        <v>553006000604</v>
      </c>
    </row>
    <row r="1015" spans="1:22" x14ac:dyDescent="0.3">
      <c r="A1015" t="s">
        <v>1702</v>
      </c>
      <c r="B1015" t="s">
        <v>217</v>
      </c>
      <c r="C1015" t="str">
        <f t="shared" si="139"/>
        <v>UNREGULATED</v>
      </c>
      <c r="D1015" s="159" t="str">
        <f t="shared" si="136"/>
        <v>55300</v>
      </c>
      <c r="E1015" t="str">
        <f t="shared" si="137"/>
        <v>X5300</v>
      </c>
      <c r="F1015" s="23">
        <v>553006000604</v>
      </c>
      <c r="G1015">
        <v>910</v>
      </c>
      <c r="H1015" t="str">
        <f t="shared" si="138"/>
        <v>553006000604.910</v>
      </c>
      <c r="I1015">
        <v>201612</v>
      </c>
      <c r="J1015" t="s">
        <v>6434</v>
      </c>
      <c r="K1015" t="s">
        <v>52</v>
      </c>
      <c r="L1015" t="s">
        <v>124</v>
      </c>
      <c r="N1015">
        <f>VLOOKUP(H1015,'export - manipulated'!L1014:V4946,11,FALSE)</f>
        <v>18964.5</v>
      </c>
    </row>
    <row r="1016" spans="1:22" x14ac:dyDescent="0.3">
      <c r="A1016" t="s">
        <v>1705</v>
      </c>
      <c r="B1016" t="s">
        <v>217</v>
      </c>
      <c r="C1016" t="str">
        <f t="shared" si="139"/>
        <v>REGULATED</v>
      </c>
      <c r="D1016" s="159" t="str">
        <f t="shared" si="136"/>
        <v>45300</v>
      </c>
      <c r="E1016" t="str">
        <f t="shared" si="137"/>
        <v>X5300</v>
      </c>
      <c r="F1016" s="23">
        <v>453006000603</v>
      </c>
      <c r="G1016">
        <v>910</v>
      </c>
      <c r="H1016" t="str">
        <f t="shared" si="138"/>
        <v>453006000603.910</v>
      </c>
      <c r="I1016">
        <v>201612</v>
      </c>
      <c r="J1016" t="s">
        <v>6434</v>
      </c>
      <c r="K1016" t="s">
        <v>52</v>
      </c>
      <c r="L1016">
        <v>20310</v>
      </c>
      <c r="M1016" s="8">
        <f>VLOOKUP(H1016,'export - manipulated'!L1016:V4948,11,FALSE)</f>
        <v>13176.08</v>
      </c>
      <c r="V1016" s="158" t="str">
        <f>CONCATENATE("5",RIGHT(F1016,11))</f>
        <v>553006000603</v>
      </c>
    </row>
    <row r="1017" spans="1:22" x14ac:dyDescent="0.3">
      <c r="A1017" t="s">
        <v>1705</v>
      </c>
      <c r="B1017" t="s">
        <v>217</v>
      </c>
      <c r="C1017" t="str">
        <f t="shared" si="139"/>
        <v>UNREGULATED</v>
      </c>
      <c r="D1017" s="159" t="str">
        <f t="shared" si="136"/>
        <v>55300</v>
      </c>
      <c r="E1017" t="str">
        <f t="shared" si="137"/>
        <v>X5300</v>
      </c>
      <c r="F1017" s="23">
        <v>553006000603</v>
      </c>
      <c r="G1017">
        <v>910</v>
      </c>
      <c r="H1017" t="str">
        <f t="shared" si="138"/>
        <v>553006000603.910</v>
      </c>
      <c r="I1017">
        <v>201612</v>
      </c>
      <c r="J1017" t="s">
        <v>6434</v>
      </c>
      <c r="K1017" t="s">
        <v>52</v>
      </c>
      <c r="L1017" t="s">
        <v>124</v>
      </c>
      <c r="N1017">
        <f>VLOOKUP(H1017,'export - manipulated'!L1016:V4948,11,FALSE)</f>
        <v>16499.78</v>
      </c>
    </row>
    <row r="1018" spans="1:22" x14ac:dyDescent="0.3">
      <c r="A1018" t="s">
        <v>1708</v>
      </c>
      <c r="B1018" t="s">
        <v>127</v>
      </c>
      <c r="C1018" t="str">
        <f t="shared" si="139"/>
        <v>REGULATED</v>
      </c>
      <c r="D1018" s="159" t="str">
        <f t="shared" si="136"/>
        <v>45700</v>
      </c>
      <c r="E1018" t="str">
        <f t="shared" si="137"/>
        <v>X5700</v>
      </c>
      <c r="F1018" s="23">
        <v>457005300033</v>
      </c>
      <c r="G1018">
        <v>615</v>
      </c>
      <c r="H1018" t="str">
        <f t="shared" si="138"/>
        <v>457005300033.615</v>
      </c>
      <c r="I1018">
        <v>200201</v>
      </c>
      <c r="J1018" t="s">
        <v>6434</v>
      </c>
      <c r="K1018" t="s">
        <v>85</v>
      </c>
      <c r="L1018">
        <v>20310</v>
      </c>
      <c r="M1018" s="8">
        <f>VLOOKUP(H1018,'export - manipulated'!L1018:V4950,11,FALSE)</f>
        <v>67000</v>
      </c>
      <c r="V1018" s="158" t="str">
        <f t="shared" ref="V1018:V1021" si="142">CONCATENATE("5",RIGHT(F1018,11))</f>
        <v>557005300033</v>
      </c>
    </row>
    <row r="1019" spans="1:22" x14ac:dyDescent="0.3">
      <c r="A1019" t="s">
        <v>1710</v>
      </c>
      <c r="B1019" t="s">
        <v>127</v>
      </c>
      <c r="C1019" t="str">
        <f t="shared" si="139"/>
        <v>REGULATED</v>
      </c>
      <c r="D1019" s="159" t="str">
        <f t="shared" si="136"/>
        <v>45700</v>
      </c>
      <c r="E1019" t="str">
        <f t="shared" si="137"/>
        <v>X5700</v>
      </c>
      <c r="F1019" s="23">
        <v>457005300031</v>
      </c>
      <c r="G1019">
        <v>615</v>
      </c>
      <c r="H1019" t="str">
        <f t="shared" si="138"/>
        <v>457005300031.615</v>
      </c>
      <c r="I1019">
        <v>200201</v>
      </c>
      <c r="J1019" t="s">
        <v>6434</v>
      </c>
      <c r="K1019" t="s">
        <v>85</v>
      </c>
      <c r="L1019">
        <v>20310</v>
      </c>
      <c r="M1019" s="8">
        <f>VLOOKUP(H1019,'export - manipulated'!L1019:V4951,11,FALSE)</f>
        <v>131966</v>
      </c>
      <c r="V1019" s="158" t="str">
        <f t="shared" si="142"/>
        <v>557005300031</v>
      </c>
    </row>
    <row r="1020" spans="1:22" x14ac:dyDescent="0.3">
      <c r="A1020" t="s">
        <v>1712</v>
      </c>
      <c r="B1020" t="s">
        <v>127</v>
      </c>
      <c r="C1020" t="str">
        <f t="shared" si="139"/>
        <v>REGULATED</v>
      </c>
      <c r="D1020" s="159" t="str">
        <f t="shared" si="136"/>
        <v>45700</v>
      </c>
      <c r="E1020" t="str">
        <f t="shared" si="137"/>
        <v>X5700</v>
      </c>
      <c r="F1020" s="23">
        <v>457005300032</v>
      </c>
      <c r="G1020">
        <v>615</v>
      </c>
      <c r="H1020" t="str">
        <f t="shared" si="138"/>
        <v>457005300032.615</v>
      </c>
      <c r="I1020">
        <v>200201</v>
      </c>
      <c r="J1020" t="s">
        <v>6434</v>
      </c>
      <c r="K1020" t="s">
        <v>85</v>
      </c>
      <c r="L1020">
        <v>20310</v>
      </c>
      <c r="M1020" s="8">
        <f>VLOOKUP(H1020,'export - manipulated'!L1020:V4952,11,FALSE)</f>
        <v>354624</v>
      </c>
      <c r="V1020" s="158" t="str">
        <f t="shared" si="142"/>
        <v>557005300032</v>
      </c>
    </row>
    <row r="1021" spans="1:22" x14ac:dyDescent="0.3">
      <c r="A1021" t="s">
        <v>1714</v>
      </c>
      <c r="B1021" t="s">
        <v>162</v>
      </c>
      <c r="C1021" t="str">
        <f t="shared" si="139"/>
        <v>REGULATED</v>
      </c>
      <c r="D1021" s="159" t="str">
        <f t="shared" si="136"/>
        <v>45700</v>
      </c>
      <c r="E1021" t="str">
        <f t="shared" si="137"/>
        <v>X5700</v>
      </c>
      <c r="F1021" s="23">
        <v>457006300185</v>
      </c>
      <c r="G1021">
        <v>780</v>
      </c>
      <c r="H1021" t="str">
        <f t="shared" si="138"/>
        <v>457006300185.780</v>
      </c>
      <c r="I1021">
        <v>201711</v>
      </c>
      <c r="J1021" t="s">
        <v>6434</v>
      </c>
      <c r="K1021" t="s">
        <v>54</v>
      </c>
      <c r="L1021">
        <v>20310</v>
      </c>
      <c r="M1021" s="8">
        <f>VLOOKUP(H1021,'export - manipulated'!L1021:V4953,11,FALSE)</f>
        <v>28484.81</v>
      </c>
      <c r="V1021" s="158" t="str">
        <f t="shared" si="142"/>
        <v>557006300185</v>
      </c>
    </row>
    <row r="1022" spans="1:22" x14ac:dyDescent="0.3">
      <c r="A1022" t="s">
        <v>1714</v>
      </c>
      <c r="B1022" t="s">
        <v>162</v>
      </c>
      <c r="C1022" t="str">
        <f t="shared" si="139"/>
        <v>UNREGULATED</v>
      </c>
      <c r="D1022" s="159" t="str">
        <f t="shared" si="136"/>
        <v>55700</v>
      </c>
      <c r="E1022" t="str">
        <f t="shared" si="137"/>
        <v>X5700</v>
      </c>
      <c r="F1022" s="23">
        <v>557006300185</v>
      </c>
      <c r="G1022">
        <v>780</v>
      </c>
      <c r="H1022" t="str">
        <f t="shared" si="138"/>
        <v>557006300185.780</v>
      </c>
      <c r="I1022">
        <v>201711</v>
      </c>
      <c r="J1022" t="s">
        <v>6434</v>
      </c>
      <c r="K1022" t="s">
        <v>54</v>
      </c>
      <c r="L1022" t="s">
        <v>124</v>
      </c>
      <c r="N1022">
        <f>VLOOKUP(H1022,'export - manipulated'!L1021:V4953,11,FALSE)</f>
        <v>17237.189999999999</v>
      </c>
    </row>
    <row r="1023" spans="1:22" x14ac:dyDescent="0.3">
      <c r="A1023" t="s">
        <v>1717</v>
      </c>
      <c r="B1023" t="s">
        <v>162</v>
      </c>
      <c r="C1023" t="str">
        <f t="shared" si="139"/>
        <v>REGULATED</v>
      </c>
      <c r="D1023" s="159" t="str">
        <f t="shared" si="136"/>
        <v>45000</v>
      </c>
      <c r="E1023" t="str">
        <f t="shared" si="137"/>
        <v>X5000</v>
      </c>
      <c r="F1023" s="23">
        <v>450006300001</v>
      </c>
      <c r="G1023">
        <v>1984</v>
      </c>
      <c r="H1023" t="str">
        <f t="shared" si="138"/>
        <v>450006300001.1984</v>
      </c>
      <c r="I1023">
        <v>198401</v>
      </c>
      <c r="J1023" t="s">
        <v>6434</v>
      </c>
      <c r="K1023" t="s">
        <v>54</v>
      </c>
      <c r="L1023">
        <v>20310</v>
      </c>
      <c r="M1023" s="8">
        <f>VLOOKUP(H1023,'export - manipulated'!L1023:V4955,11,FALSE)</f>
        <v>125367.65</v>
      </c>
      <c r="V1023" s="158" t="str">
        <f>CONCATENATE("5",RIGHT(F1023,11))</f>
        <v>550006300001</v>
      </c>
    </row>
    <row r="1024" spans="1:22" x14ac:dyDescent="0.3">
      <c r="A1024" t="s">
        <v>1717</v>
      </c>
      <c r="B1024" t="s">
        <v>162</v>
      </c>
      <c r="C1024" t="str">
        <f t="shared" si="139"/>
        <v>UNREGULATED</v>
      </c>
      <c r="D1024" s="159" t="str">
        <f t="shared" si="136"/>
        <v>55000</v>
      </c>
      <c r="E1024" t="str">
        <f t="shared" si="137"/>
        <v>X5000</v>
      </c>
      <c r="F1024" s="23">
        <v>550006300001</v>
      </c>
      <c r="G1024">
        <v>1984</v>
      </c>
      <c r="H1024" t="str">
        <f t="shared" si="138"/>
        <v>550006300001.1984</v>
      </c>
      <c r="I1024">
        <v>198401</v>
      </c>
      <c r="J1024" t="s">
        <v>6434</v>
      </c>
      <c r="K1024" t="s">
        <v>54</v>
      </c>
      <c r="L1024" t="s">
        <v>124</v>
      </c>
      <c r="N1024">
        <f>VLOOKUP(H1024,'export - manipulated'!L1023:V4955,11,FALSE)</f>
        <v>75741</v>
      </c>
    </row>
    <row r="1025" spans="1:22" x14ac:dyDescent="0.3">
      <c r="A1025" t="s">
        <v>1721</v>
      </c>
      <c r="C1025" t="str">
        <f t="shared" si="139"/>
        <v>REGULATED</v>
      </c>
      <c r="D1025" s="159" t="str">
        <f t="shared" si="136"/>
        <v>45500</v>
      </c>
      <c r="E1025" t="str">
        <f t="shared" si="137"/>
        <v>X5500</v>
      </c>
      <c r="F1025" s="23">
        <v>455006301000</v>
      </c>
      <c r="G1025">
        <v>2003</v>
      </c>
      <c r="H1025" t="str">
        <f t="shared" si="138"/>
        <v>455006301000.2003</v>
      </c>
      <c r="I1025">
        <v>200312</v>
      </c>
      <c r="J1025" t="s">
        <v>6434</v>
      </c>
      <c r="K1025" t="s">
        <v>54</v>
      </c>
      <c r="L1025">
        <v>20310</v>
      </c>
      <c r="M1025" s="8">
        <f>VLOOKUP(H1025,'export - manipulated'!L1025:V4957,11,FALSE)</f>
        <v>0</v>
      </c>
      <c r="V1025" s="158" t="str">
        <f>CONCATENATE("5",RIGHT(F1025,11))</f>
        <v>555006301000</v>
      </c>
    </row>
    <row r="1026" spans="1:22" x14ac:dyDescent="0.3">
      <c r="A1026" t="s">
        <v>1721</v>
      </c>
      <c r="C1026" t="str">
        <f t="shared" si="139"/>
        <v>UNREGULATED</v>
      </c>
      <c r="D1026" s="159" t="str">
        <f t="shared" si="136"/>
        <v>55500</v>
      </c>
      <c r="E1026" t="str">
        <f t="shared" si="137"/>
        <v>X5500</v>
      </c>
      <c r="F1026" s="23">
        <v>555006301000</v>
      </c>
      <c r="G1026">
        <v>2003</v>
      </c>
      <c r="H1026" t="str">
        <f t="shared" si="138"/>
        <v>555006301000.2003</v>
      </c>
      <c r="I1026">
        <v>200312</v>
      </c>
      <c r="J1026" t="s">
        <v>6434</v>
      </c>
      <c r="K1026" t="s">
        <v>54</v>
      </c>
      <c r="L1026" t="s">
        <v>124</v>
      </c>
      <c r="N1026">
        <f>VLOOKUP(H1026,'export - manipulated'!L1025:V4957,11,FALSE)</f>
        <v>0</v>
      </c>
    </row>
    <row r="1027" spans="1:22" x14ac:dyDescent="0.3">
      <c r="A1027" t="s">
        <v>1725</v>
      </c>
      <c r="C1027" t="str">
        <f t="shared" si="139"/>
        <v>REGULATED</v>
      </c>
      <c r="D1027" s="159" t="str">
        <f t="shared" ref="D1027:D1090" si="143">LEFT(F1027,5)</f>
        <v>45500</v>
      </c>
      <c r="E1027" t="str">
        <f t="shared" ref="E1027:E1090" si="144">CONCATENATE("X",(RIGHT(D1027,4)))</f>
        <v>X5500</v>
      </c>
      <c r="F1027" s="23">
        <v>455006301000</v>
      </c>
      <c r="G1027">
        <v>2005</v>
      </c>
      <c r="H1027" t="str">
        <f t="shared" ref="H1027:H1090" si="145">CONCATENATE(F1027,".",G1027)</f>
        <v>455006301000.2005</v>
      </c>
      <c r="I1027">
        <v>200507</v>
      </c>
      <c r="J1027" t="s">
        <v>6434</v>
      </c>
      <c r="K1027" t="s">
        <v>54</v>
      </c>
      <c r="L1027">
        <v>20310</v>
      </c>
      <c r="M1027" s="8">
        <f>VLOOKUP(H1027,'export - manipulated'!L1027:V4959,11,FALSE)</f>
        <v>0</v>
      </c>
      <c r="V1027" s="158" t="str">
        <f>CONCATENATE("5",RIGHT(F1027,11))</f>
        <v>555006301000</v>
      </c>
    </row>
    <row r="1028" spans="1:22" x14ac:dyDescent="0.3">
      <c r="A1028" t="s">
        <v>1725</v>
      </c>
      <c r="C1028" t="str">
        <f t="shared" si="139"/>
        <v>UNREGULATED</v>
      </c>
      <c r="D1028" s="159" t="str">
        <f t="shared" si="143"/>
        <v>55500</v>
      </c>
      <c r="E1028" t="str">
        <f t="shared" si="144"/>
        <v>X5500</v>
      </c>
      <c r="F1028" s="23">
        <v>555006301000</v>
      </c>
      <c r="G1028">
        <v>2005</v>
      </c>
      <c r="H1028" t="str">
        <f t="shared" si="145"/>
        <v>555006301000.2005</v>
      </c>
      <c r="I1028">
        <v>200507</v>
      </c>
      <c r="J1028" t="s">
        <v>6434</v>
      </c>
      <c r="K1028" t="s">
        <v>54</v>
      </c>
      <c r="L1028" t="s">
        <v>124</v>
      </c>
      <c r="N1028">
        <f>VLOOKUP(H1028,'export - manipulated'!L1027:V4959,11,FALSE)</f>
        <v>0</v>
      </c>
    </row>
    <row r="1029" spans="1:22" x14ac:dyDescent="0.3">
      <c r="A1029" t="s">
        <v>1729</v>
      </c>
      <c r="B1029" t="s">
        <v>162</v>
      </c>
      <c r="C1029" t="str">
        <f t="shared" si="139"/>
        <v>REGULATED</v>
      </c>
      <c r="D1029" s="159" t="str">
        <f t="shared" si="143"/>
        <v>45200</v>
      </c>
      <c r="E1029" t="str">
        <f t="shared" si="144"/>
        <v>X5200</v>
      </c>
      <c r="F1029" s="23">
        <v>452006300073</v>
      </c>
      <c r="G1029">
        <v>769</v>
      </c>
      <c r="H1029" t="str">
        <f t="shared" si="145"/>
        <v>452006300073.769</v>
      </c>
      <c r="I1029">
        <v>199203</v>
      </c>
      <c r="J1029" t="s">
        <v>6434</v>
      </c>
      <c r="K1029" t="s">
        <v>54</v>
      </c>
      <c r="L1029">
        <v>20310</v>
      </c>
      <c r="M1029" s="8">
        <f>VLOOKUP(H1029,'export - manipulated'!L1029:V4961,11,FALSE)</f>
        <v>48418.86</v>
      </c>
      <c r="V1029" s="158" t="str">
        <f>CONCATENATE("5",RIGHT(F1029,11))</f>
        <v>552006300073</v>
      </c>
    </row>
    <row r="1030" spans="1:22" x14ac:dyDescent="0.3">
      <c r="A1030" t="s">
        <v>1729</v>
      </c>
      <c r="B1030" t="s">
        <v>162</v>
      </c>
      <c r="C1030" t="str">
        <f t="shared" ref="C1030:C1093" si="146">IF(OR(D1030="45000",D1030="45100",D1030="45200",D1030="45290",D1030="45300",D1030="45500",D1030="45600",D1030="45700",D1030="45790",D1030="45800"),"REGULATED","UNREGULATED")</f>
        <v>UNREGULATED</v>
      </c>
      <c r="D1030" s="159" t="str">
        <f t="shared" si="143"/>
        <v>55200</v>
      </c>
      <c r="E1030" t="str">
        <f t="shared" si="144"/>
        <v>X5200</v>
      </c>
      <c r="F1030" s="23">
        <v>552006300073</v>
      </c>
      <c r="G1030">
        <v>769</v>
      </c>
      <c r="H1030" t="str">
        <f t="shared" si="145"/>
        <v>552006300073.769</v>
      </c>
      <c r="I1030">
        <v>199203</v>
      </c>
      <c r="J1030" t="s">
        <v>6434</v>
      </c>
      <c r="K1030" t="s">
        <v>54</v>
      </c>
      <c r="L1030" t="s">
        <v>124</v>
      </c>
      <c r="N1030">
        <f>VLOOKUP(H1030,'export - manipulated'!L1029:V4961,11,FALSE)</f>
        <v>29253</v>
      </c>
    </row>
    <row r="1031" spans="1:22" x14ac:dyDescent="0.3">
      <c r="A1031" t="s">
        <v>1732</v>
      </c>
      <c r="C1031" t="str">
        <f t="shared" si="146"/>
        <v>REGULATED</v>
      </c>
      <c r="D1031" s="159" t="str">
        <f t="shared" si="143"/>
        <v>45800</v>
      </c>
      <c r="E1031" t="str">
        <f t="shared" si="144"/>
        <v>X5800</v>
      </c>
      <c r="F1031" s="23">
        <v>458006300001</v>
      </c>
      <c r="G1031">
        <v>1064</v>
      </c>
      <c r="H1031" t="str">
        <f t="shared" si="145"/>
        <v>458006300001.1064</v>
      </c>
      <c r="I1031">
        <v>196403</v>
      </c>
      <c r="J1031" t="s">
        <v>6434</v>
      </c>
      <c r="K1031" t="s">
        <v>54</v>
      </c>
      <c r="L1031">
        <v>20310</v>
      </c>
      <c r="M1031" s="8">
        <f>VLOOKUP(H1031,'export - manipulated'!L1031:V4963,11,FALSE)</f>
        <v>337820.87</v>
      </c>
      <c r="V1031" s="158" t="str">
        <f t="shared" ref="V1031:V1032" si="147">CONCATENATE("5",RIGHT(F1031,11))</f>
        <v>558006300001</v>
      </c>
    </row>
    <row r="1032" spans="1:22" x14ac:dyDescent="0.3">
      <c r="A1032" t="s">
        <v>1732</v>
      </c>
      <c r="C1032" t="str">
        <f t="shared" si="146"/>
        <v>REGULATED</v>
      </c>
      <c r="D1032" s="159" t="str">
        <f t="shared" si="143"/>
        <v>45800</v>
      </c>
      <c r="E1032" t="str">
        <f t="shared" si="144"/>
        <v>X5800</v>
      </c>
      <c r="F1032" s="23">
        <v>458006300001</v>
      </c>
      <c r="G1032">
        <v>1078</v>
      </c>
      <c r="H1032" t="str">
        <f t="shared" si="145"/>
        <v>458006300001.1078</v>
      </c>
      <c r="I1032">
        <v>197803</v>
      </c>
      <c r="J1032" t="s">
        <v>6434</v>
      </c>
      <c r="K1032" t="s">
        <v>54</v>
      </c>
      <c r="L1032">
        <v>20310</v>
      </c>
      <c r="M1032" s="8">
        <f>VLOOKUP(H1032,'export - manipulated'!L1032:V4964,11,FALSE)</f>
        <v>11911.4</v>
      </c>
      <c r="V1032" s="158" t="str">
        <f t="shared" si="147"/>
        <v>558006300001</v>
      </c>
    </row>
    <row r="1033" spans="1:22" x14ac:dyDescent="0.3">
      <c r="A1033" t="s">
        <v>1732</v>
      </c>
      <c r="C1033" t="str">
        <f t="shared" si="146"/>
        <v>UNREGULATED</v>
      </c>
      <c r="D1033" s="159" t="str">
        <f t="shared" si="143"/>
        <v>55800</v>
      </c>
      <c r="E1033" t="str">
        <f t="shared" si="144"/>
        <v>X5800</v>
      </c>
      <c r="F1033" s="23">
        <v>558006300001</v>
      </c>
      <c r="G1033">
        <v>1064</v>
      </c>
      <c r="H1033" t="str">
        <f t="shared" si="145"/>
        <v>558006300001.1064</v>
      </c>
      <c r="I1033">
        <v>196403</v>
      </c>
      <c r="J1033" t="s">
        <v>6434</v>
      </c>
      <c r="K1033" t="s">
        <v>54</v>
      </c>
      <c r="L1033" t="s">
        <v>124</v>
      </c>
      <c r="N1033">
        <f>VLOOKUP(H1033,'export - manipulated'!L1032:V4964,11,FALSE)</f>
        <v>204041.48</v>
      </c>
    </row>
    <row r="1034" spans="1:22" x14ac:dyDescent="0.3">
      <c r="A1034" t="s">
        <v>1732</v>
      </c>
      <c r="C1034" t="str">
        <f t="shared" si="146"/>
        <v>UNREGULATED</v>
      </c>
      <c r="D1034" s="159" t="str">
        <f t="shared" si="143"/>
        <v>55800</v>
      </c>
      <c r="E1034" t="str">
        <f t="shared" si="144"/>
        <v>X5800</v>
      </c>
      <c r="F1034" s="23">
        <v>558006300001</v>
      </c>
      <c r="G1034">
        <v>1078</v>
      </c>
      <c r="H1034" t="str">
        <f t="shared" si="145"/>
        <v>558006300001.1078</v>
      </c>
      <c r="I1034">
        <v>197803</v>
      </c>
      <c r="J1034" t="s">
        <v>6434</v>
      </c>
      <c r="K1034" t="s">
        <v>54</v>
      </c>
      <c r="L1034" t="s">
        <v>124</v>
      </c>
      <c r="N1034">
        <f>VLOOKUP(H1034,'export - manipulated'!L1033:V4965,11,FALSE)</f>
        <v>7197</v>
      </c>
    </row>
    <row r="1035" spans="1:22" x14ac:dyDescent="0.3">
      <c r="A1035" t="s">
        <v>1739</v>
      </c>
      <c r="B1035" t="s">
        <v>162</v>
      </c>
      <c r="C1035" t="str">
        <f t="shared" si="146"/>
        <v>REGULATED</v>
      </c>
      <c r="D1035" s="159" t="str">
        <f t="shared" si="143"/>
        <v>45700</v>
      </c>
      <c r="E1035" t="str">
        <f t="shared" si="144"/>
        <v>X5700</v>
      </c>
      <c r="F1035" s="23">
        <v>457006300090</v>
      </c>
      <c r="G1035">
        <v>780</v>
      </c>
      <c r="H1035" t="str">
        <f t="shared" si="145"/>
        <v>457006300090.780</v>
      </c>
      <c r="I1035">
        <v>201112</v>
      </c>
      <c r="J1035" t="s">
        <v>6434</v>
      </c>
      <c r="K1035" t="s">
        <v>54</v>
      </c>
      <c r="L1035">
        <v>20310</v>
      </c>
      <c r="M1035" s="8">
        <f>VLOOKUP(H1035,'export - manipulated'!L1035:V4967,11,FALSE)</f>
        <v>19016.22</v>
      </c>
      <c r="V1035" s="158" t="str">
        <f t="shared" ref="V1035:V1036" si="148">CONCATENATE("5",RIGHT(F1035,11))</f>
        <v>557006300090</v>
      </c>
    </row>
    <row r="1036" spans="1:22" x14ac:dyDescent="0.3">
      <c r="A1036" t="s">
        <v>1742</v>
      </c>
      <c r="B1036" t="s">
        <v>162</v>
      </c>
      <c r="C1036" t="str">
        <f t="shared" si="146"/>
        <v>REGULATED</v>
      </c>
      <c r="D1036" s="159" t="str">
        <f t="shared" si="143"/>
        <v>45500</v>
      </c>
      <c r="E1036" t="str">
        <f t="shared" si="144"/>
        <v>X5500</v>
      </c>
      <c r="F1036" s="23">
        <v>455006320006</v>
      </c>
      <c r="G1036">
        <v>1995</v>
      </c>
      <c r="H1036" t="str">
        <f t="shared" si="145"/>
        <v>455006320006.1995</v>
      </c>
      <c r="I1036">
        <v>199510</v>
      </c>
      <c r="J1036" t="s">
        <v>6434</v>
      </c>
      <c r="K1036" t="s">
        <v>54</v>
      </c>
      <c r="L1036">
        <v>20310</v>
      </c>
      <c r="M1036" s="8">
        <f>VLOOKUP(H1036,'export - manipulated'!L1036:V4968,11,FALSE)</f>
        <v>16797.95</v>
      </c>
      <c r="V1036" s="158" t="str">
        <f t="shared" si="148"/>
        <v>555006320006</v>
      </c>
    </row>
    <row r="1037" spans="1:22" x14ac:dyDescent="0.3">
      <c r="A1037" t="s">
        <v>1742</v>
      </c>
      <c r="B1037" t="s">
        <v>162</v>
      </c>
      <c r="C1037" t="str">
        <f t="shared" si="146"/>
        <v>UNREGULATED</v>
      </c>
      <c r="D1037" s="159" t="str">
        <f t="shared" si="143"/>
        <v>55500</v>
      </c>
      <c r="E1037" t="str">
        <f t="shared" si="144"/>
        <v>X5500</v>
      </c>
      <c r="F1037" s="23">
        <v>555006320006</v>
      </c>
      <c r="G1037">
        <v>1995</v>
      </c>
      <c r="H1037" t="str">
        <f t="shared" si="145"/>
        <v>555006320006.1995</v>
      </c>
      <c r="I1037">
        <v>199510</v>
      </c>
      <c r="J1037" t="s">
        <v>6434</v>
      </c>
      <c r="K1037" t="s">
        <v>54</v>
      </c>
      <c r="L1037" t="s">
        <v>124</v>
      </c>
      <c r="N1037">
        <f>VLOOKUP(H1037,'export - manipulated'!L1036:V4968,11,FALSE)</f>
        <v>10149</v>
      </c>
    </row>
    <row r="1038" spans="1:22" x14ac:dyDescent="0.3">
      <c r="A1038" t="s">
        <v>1745</v>
      </c>
      <c r="B1038" t="s">
        <v>162</v>
      </c>
      <c r="C1038" t="str">
        <f t="shared" si="146"/>
        <v>REGULATED</v>
      </c>
      <c r="D1038" s="159" t="str">
        <f t="shared" si="143"/>
        <v>45500</v>
      </c>
      <c r="E1038" t="str">
        <f t="shared" si="144"/>
        <v>X5500</v>
      </c>
      <c r="F1038" s="23">
        <v>455006350001</v>
      </c>
      <c r="G1038">
        <v>2000</v>
      </c>
      <c r="H1038" t="str">
        <f t="shared" si="145"/>
        <v>455006350001.2000</v>
      </c>
      <c r="I1038">
        <v>200010</v>
      </c>
      <c r="J1038" t="s">
        <v>6434</v>
      </c>
      <c r="K1038" t="s">
        <v>54</v>
      </c>
      <c r="L1038">
        <v>20310</v>
      </c>
      <c r="M1038" s="8">
        <f>VLOOKUP(H1038,'export - manipulated'!L1038:V4970,11,FALSE)</f>
        <v>9309.4699999999993</v>
      </c>
      <c r="V1038" s="158" t="str">
        <f t="shared" ref="V1038:V1039" si="149">CONCATENATE("5",RIGHT(F1038,11))</f>
        <v>555006350001</v>
      </c>
    </row>
    <row r="1039" spans="1:22" x14ac:dyDescent="0.3">
      <c r="A1039" t="s">
        <v>1745</v>
      </c>
      <c r="B1039" t="s">
        <v>162</v>
      </c>
      <c r="C1039" t="str">
        <f t="shared" si="146"/>
        <v>REGULATED</v>
      </c>
      <c r="D1039" s="159" t="str">
        <f t="shared" si="143"/>
        <v>45500</v>
      </c>
      <c r="E1039" t="str">
        <f t="shared" si="144"/>
        <v>X5500</v>
      </c>
      <c r="F1039" s="23">
        <v>455006350001</v>
      </c>
      <c r="G1039">
        <v>2001</v>
      </c>
      <c r="H1039" t="str">
        <f t="shared" si="145"/>
        <v>455006350001.2001</v>
      </c>
      <c r="I1039">
        <v>200108</v>
      </c>
      <c r="J1039" t="s">
        <v>6434</v>
      </c>
      <c r="K1039" t="s">
        <v>54</v>
      </c>
      <c r="L1039">
        <v>20310</v>
      </c>
      <c r="M1039" s="8">
        <f>VLOOKUP(H1039,'export - manipulated'!L1039:V4971,11,FALSE)</f>
        <v>80496.89</v>
      </c>
      <c r="V1039" s="158" t="str">
        <f t="shared" si="149"/>
        <v>555006350001</v>
      </c>
    </row>
    <row r="1040" spans="1:22" x14ac:dyDescent="0.3">
      <c r="A1040" t="s">
        <v>1745</v>
      </c>
      <c r="B1040" t="s">
        <v>162</v>
      </c>
      <c r="C1040" t="str">
        <f t="shared" si="146"/>
        <v>UNREGULATED</v>
      </c>
      <c r="D1040" s="159" t="str">
        <f t="shared" si="143"/>
        <v>55500</v>
      </c>
      <c r="E1040" t="str">
        <f t="shared" si="144"/>
        <v>X5500</v>
      </c>
      <c r="F1040" s="23">
        <v>555006350001</v>
      </c>
      <c r="G1040">
        <v>2000</v>
      </c>
      <c r="H1040" t="str">
        <f t="shared" si="145"/>
        <v>555006350001.2000</v>
      </c>
      <c r="I1040">
        <v>200010</v>
      </c>
      <c r="J1040" t="s">
        <v>6434</v>
      </c>
      <c r="K1040" t="s">
        <v>54</v>
      </c>
      <c r="L1040" t="s">
        <v>124</v>
      </c>
      <c r="N1040">
        <f>VLOOKUP(H1040,'export - manipulated'!L1039:V4971,11,FALSE)</f>
        <v>5624</v>
      </c>
    </row>
    <row r="1041" spans="1:22" x14ac:dyDescent="0.3">
      <c r="A1041" t="s">
        <v>1745</v>
      </c>
      <c r="B1041" t="s">
        <v>162</v>
      </c>
      <c r="C1041" t="str">
        <f t="shared" si="146"/>
        <v>UNREGULATED</v>
      </c>
      <c r="D1041" s="159" t="str">
        <f t="shared" si="143"/>
        <v>55500</v>
      </c>
      <c r="E1041" t="str">
        <f t="shared" si="144"/>
        <v>X5500</v>
      </c>
      <c r="F1041" s="23">
        <v>555006350001</v>
      </c>
      <c r="G1041">
        <v>2001</v>
      </c>
      <c r="H1041" t="str">
        <f t="shared" si="145"/>
        <v>555006350001.2001</v>
      </c>
      <c r="I1041">
        <v>200108</v>
      </c>
      <c r="J1041" t="s">
        <v>6434</v>
      </c>
      <c r="K1041" t="s">
        <v>54</v>
      </c>
      <c r="L1041" t="s">
        <v>124</v>
      </c>
      <c r="N1041">
        <f>VLOOKUP(H1041,'export - manipulated'!L1040:V4972,11,FALSE)</f>
        <v>48633</v>
      </c>
    </row>
    <row r="1042" spans="1:22" x14ac:dyDescent="0.3">
      <c r="A1042" t="s">
        <v>1750</v>
      </c>
      <c r="B1042" t="s">
        <v>162</v>
      </c>
      <c r="C1042" t="str">
        <f t="shared" si="146"/>
        <v>REGULATED</v>
      </c>
      <c r="D1042" s="159" t="str">
        <f t="shared" si="143"/>
        <v>45200</v>
      </c>
      <c r="E1042" t="str">
        <f t="shared" si="144"/>
        <v>X5200</v>
      </c>
      <c r="F1042" s="23">
        <v>452006300074</v>
      </c>
      <c r="G1042">
        <v>752</v>
      </c>
      <c r="H1042" t="str">
        <f t="shared" si="145"/>
        <v>452006300074.752</v>
      </c>
      <c r="I1042">
        <v>199511</v>
      </c>
      <c r="J1042" t="s">
        <v>6434</v>
      </c>
      <c r="K1042" t="s">
        <v>54</v>
      </c>
      <c r="L1042">
        <v>20310</v>
      </c>
      <c r="M1042" s="8">
        <f>VLOOKUP(H1042,'export - manipulated'!L1042:V4974,11,FALSE)</f>
        <v>54363.519999999997</v>
      </c>
      <c r="V1042" s="158" t="str">
        <f>CONCATENATE("5",RIGHT(F1042,11))</f>
        <v>552006300074</v>
      </c>
    </row>
    <row r="1043" spans="1:22" x14ac:dyDescent="0.3">
      <c r="A1043" t="s">
        <v>1750</v>
      </c>
      <c r="B1043" t="s">
        <v>162</v>
      </c>
      <c r="C1043" t="str">
        <f t="shared" si="146"/>
        <v>UNREGULATED</v>
      </c>
      <c r="D1043" s="159" t="str">
        <f t="shared" si="143"/>
        <v>55200</v>
      </c>
      <c r="E1043" t="str">
        <f t="shared" si="144"/>
        <v>X5200</v>
      </c>
      <c r="F1043" s="23">
        <v>552006300074</v>
      </c>
      <c r="G1043">
        <v>752</v>
      </c>
      <c r="H1043" t="str">
        <f t="shared" si="145"/>
        <v>552006300074.752</v>
      </c>
      <c r="I1043">
        <v>199511</v>
      </c>
      <c r="J1043" t="s">
        <v>6434</v>
      </c>
      <c r="K1043" t="s">
        <v>54</v>
      </c>
      <c r="L1043" t="s">
        <v>124</v>
      </c>
      <c r="N1043">
        <f>VLOOKUP(H1043,'export - manipulated'!L1042:V4974,11,FALSE)</f>
        <v>32844</v>
      </c>
    </row>
    <row r="1044" spans="1:22" x14ac:dyDescent="0.3">
      <c r="A1044" t="s">
        <v>1753</v>
      </c>
      <c r="B1044" t="s">
        <v>162</v>
      </c>
      <c r="C1044" t="str">
        <f t="shared" si="146"/>
        <v>REGULATED</v>
      </c>
      <c r="D1044" s="159" t="str">
        <f t="shared" si="143"/>
        <v>45200</v>
      </c>
      <c r="E1044" t="str">
        <f t="shared" si="144"/>
        <v>X5200</v>
      </c>
      <c r="F1044" s="23">
        <v>452006300074</v>
      </c>
      <c r="G1044">
        <v>763</v>
      </c>
      <c r="H1044" t="str">
        <f t="shared" si="145"/>
        <v>452006300074.763</v>
      </c>
      <c r="I1044">
        <v>199511</v>
      </c>
      <c r="J1044" t="s">
        <v>6434</v>
      </c>
      <c r="K1044" t="s">
        <v>54</v>
      </c>
      <c r="L1044">
        <v>20310</v>
      </c>
      <c r="M1044" s="8">
        <f>VLOOKUP(H1044,'export - manipulated'!L1044:V4976,11,FALSE)</f>
        <v>15348.69</v>
      </c>
      <c r="V1044" s="158" t="str">
        <f>CONCATENATE("5",RIGHT(F1044,11))</f>
        <v>552006300074</v>
      </c>
    </row>
    <row r="1045" spans="1:22" x14ac:dyDescent="0.3">
      <c r="A1045" t="s">
        <v>1753</v>
      </c>
      <c r="B1045" t="s">
        <v>162</v>
      </c>
      <c r="C1045" t="str">
        <f t="shared" si="146"/>
        <v>UNREGULATED</v>
      </c>
      <c r="D1045" s="159" t="str">
        <f t="shared" si="143"/>
        <v>55200</v>
      </c>
      <c r="E1045" t="str">
        <f t="shared" si="144"/>
        <v>X5200</v>
      </c>
      <c r="F1045" s="23">
        <v>552006300074</v>
      </c>
      <c r="G1045">
        <v>763</v>
      </c>
      <c r="H1045" t="str">
        <f t="shared" si="145"/>
        <v>552006300074.763</v>
      </c>
      <c r="I1045">
        <v>199511</v>
      </c>
      <c r="J1045" t="s">
        <v>6434</v>
      </c>
      <c r="K1045" t="s">
        <v>54</v>
      </c>
      <c r="L1045" t="s">
        <v>124</v>
      </c>
      <c r="N1045">
        <f>VLOOKUP(H1045,'export - manipulated'!L1044:V4976,11,FALSE)</f>
        <v>9273</v>
      </c>
    </row>
    <row r="1046" spans="1:22" x14ac:dyDescent="0.3">
      <c r="A1046" t="s">
        <v>1756</v>
      </c>
      <c r="B1046" t="s">
        <v>162</v>
      </c>
      <c r="C1046" t="str">
        <f t="shared" si="146"/>
        <v>REGULATED</v>
      </c>
      <c r="D1046" s="159" t="str">
        <f t="shared" si="143"/>
        <v>45500</v>
      </c>
      <c r="E1046" t="str">
        <f t="shared" si="144"/>
        <v>X5500</v>
      </c>
      <c r="F1046" s="23">
        <v>455006360001</v>
      </c>
      <c r="G1046">
        <v>2000</v>
      </c>
      <c r="H1046" t="str">
        <f t="shared" si="145"/>
        <v>455006360001.2000</v>
      </c>
      <c r="I1046">
        <v>200010</v>
      </c>
      <c r="J1046" t="s">
        <v>6434</v>
      </c>
      <c r="K1046" t="s">
        <v>54</v>
      </c>
      <c r="L1046">
        <v>20310</v>
      </c>
      <c r="M1046" s="8">
        <f>VLOOKUP(H1046,'export - manipulated'!L1046:V4978,11,FALSE)</f>
        <v>12489.94</v>
      </c>
      <c r="V1046" s="158" t="str">
        <f t="shared" ref="V1046:V1047" si="150">CONCATENATE("5",RIGHT(F1046,11))</f>
        <v>555006360001</v>
      </c>
    </row>
    <row r="1047" spans="1:22" x14ac:dyDescent="0.3">
      <c r="A1047" t="s">
        <v>1756</v>
      </c>
      <c r="B1047" t="s">
        <v>162</v>
      </c>
      <c r="C1047" t="str">
        <f t="shared" si="146"/>
        <v>REGULATED</v>
      </c>
      <c r="D1047" s="159" t="str">
        <f t="shared" si="143"/>
        <v>45500</v>
      </c>
      <c r="E1047" t="str">
        <f t="shared" si="144"/>
        <v>X5500</v>
      </c>
      <c r="F1047" s="23">
        <v>455006360001</v>
      </c>
      <c r="G1047">
        <v>2001</v>
      </c>
      <c r="H1047" t="str">
        <f t="shared" si="145"/>
        <v>455006360001.2001</v>
      </c>
      <c r="I1047">
        <v>200108</v>
      </c>
      <c r="J1047" t="s">
        <v>6434</v>
      </c>
      <c r="K1047" t="s">
        <v>54</v>
      </c>
      <c r="L1047">
        <v>20310</v>
      </c>
      <c r="M1047" s="8">
        <f>VLOOKUP(H1047,'export - manipulated'!L1047:V4979,11,FALSE)</f>
        <v>110047.2</v>
      </c>
      <c r="V1047" s="158" t="str">
        <f t="shared" si="150"/>
        <v>555006360001</v>
      </c>
    </row>
    <row r="1048" spans="1:22" x14ac:dyDescent="0.3">
      <c r="A1048" t="s">
        <v>1756</v>
      </c>
      <c r="B1048" t="s">
        <v>162</v>
      </c>
      <c r="C1048" t="str">
        <f t="shared" si="146"/>
        <v>UNREGULATED</v>
      </c>
      <c r="D1048" s="159" t="str">
        <f t="shared" si="143"/>
        <v>55500</v>
      </c>
      <c r="E1048" t="str">
        <f t="shared" si="144"/>
        <v>X5500</v>
      </c>
      <c r="F1048" s="23">
        <v>555006360001</v>
      </c>
      <c r="G1048">
        <v>2000</v>
      </c>
      <c r="H1048" t="str">
        <f t="shared" si="145"/>
        <v>555006360001.2000</v>
      </c>
      <c r="I1048">
        <v>200010</v>
      </c>
      <c r="J1048" t="s">
        <v>6434</v>
      </c>
      <c r="K1048" t="s">
        <v>54</v>
      </c>
      <c r="L1048" t="s">
        <v>124</v>
      </c>
      <c r="N1048">
        <f>VLOOKUP(H1048,'export - manipulated'!L1047:V4979,11,FALSE)</f>
        <v>7546</v>
      </c>
    </row>
    <row r="1049" spans="1:22" x14ac:dyDescent="0.3">
      <c r="A1049" t="s">
        <v>1756</v>
      </c>
      <c r="B1049" t="s">
        <v>162</v>
      </c>
      <c r="C1049" t="str">
        <f t="shared" si="146"/>
        <v>UNREGULATED</v>
      </c>
      <c r="D1049" s="159" t="str">
        <f t="shared" si="143"/>
        <v>55500</v>
      </c>
      <c r="E1049" t="str">
        <f t="shared" si="144"/>
        <v>X5500</v>
      </c>
      <c r="F1049" s="23">
        <v>555006360001</v>
      </c>
      <c r="G1049">
        <v>2001</v>
      </c>
      <c r="H1049" t="str">
        <f t="shared" si="145"/>
        <v>555006360001.2001</v>
      </c>
      <c r="I1049">
        <v>200108</v>
      </c>
      <c r="J1049" t="s">
        <v>6434</v>
      </c>
      <c r="K1049" t="s">
        <v>54</v>
      </c>
      <c r="L1049" t="s">
        <v>124</v>
      </c>
      <c r="N1049">
        <f>VLOOKUP(H1049,'export - manipulated'!L1048:V4980,11,FALSE)</f>
        <v>66486</v>
      </c>
    </row>
    <row r="1050" spans="1:22" x14ac:dyDescent="0.3">
      <c r="A1050" t="s">
        <v>1761</v>
      </c>
      <c r="B1050" t="s">
        <v>162</v>
      </c>
      <c r="C1050" t="str">
        <f t="shared" si="146"/>
        <v>REGULATED</v>
      </c>
      <c r="D1050" s="159" t="str">
        <f t="shared" si="143"/>
        <v>45500</v>
      </c>
      <c r="E1050" t="str">
        <f t="shared" si="144"/>
        <v>X5500</v>
      </c>
      <c r="F1050" s="23">
        <v>455006330006</v>
      </c>
      <c r="G1050">
        <v>1995</v>
      </c>
      <c r="H1050" t="str">
        <f t="shared" si="145"/>
        <v>455006330006.1995</v>
      </c>
      <c r="I1050">
        <v>199510</v>
      </c>
      <c r="J1050" t="s">
        <v>6434</v>
      </c>
      <c r="K1050" t="s">
        <v>54</v>
      </c>
      <c r="L1050">
        <v>20310</v>
      </c>
      <c r="M1050" s="8">
        <f>VLOOKUP(H1050,'export - manipulated'!L1050:V4982,11,FALSE)</f>
        <v>1940.74</v>
      </c>
      <c r="V1050" s="158" t="str">
        <f>CONCATENATE("5",RIGHT(F1050,11))</f>
        <v>555006330006</v>
      </c>
    </row>
    <row r="1051" spans="1:22" x14ac:dyDescent="0.3">
      <c r="A1051" t="s">
        <v>1761</v>
      </c>
      <c r="B1051" t="s">
        <v>162</v>
      </c>
      <c r="C1051" t="str">
        <f t="shared" si="146"/>
        <v>UNREGULATED</v>
      </c>
      <c r="D1051" s="159" t="str">
        <f t="shared" si="143"/>
        <v>55500</v>
      </c>
      <c r="E1051" t="str">
        <f t="shared" si="144"/>
        <v>X5500</v>
      </c>
      <c r="F1051" s="23">
        <v>555006330006</v>
      </c>
      <c r="G1051">
        <v>1995</v>
      </c>
      <c r="H1051" t="str">
        <f t="shared" si="145"/>
        <v>555006330006.1995</v>
      </c>
      <c r="I1051">
        <v>199510</v>
      </c>
      <c r="J1051" t="s">
        <v>6434</v>
      </c>
      <c r="K1051" t="s">
        <v>54</v>
      </c>
      <c r="L1051" t="s">
        <v>124</v>
      </c>
      <c r="N1051">
        <f>VLOOKUP(H1051,'export - manipulated'!L1050:V4982,11,FALSE)</f>
        <v>1172</v>
      </c>
    </row>
    <row r="1052" spans="1:22" x14ac:dyDescent="0.3">
      <c r="A1052" t="s">
        <v>1764</v>
      </c>
      <c r="B1052" t="s">
        <v>162</v>
      </c>
      <c r="C1052" t="str">
        <f t="shared" si="146"/>
        <v>REGULATED</v>
      </c>
      <c r="D1052" s="159" t="str">
        <f t="shared" si="143"/>
        <v>45500</v>
      </c>
      <c r="E1052" t="str">
        <f t="shared" si="144"/>
        <v>X5500</v>
      </c>
      <c r="F1052" s="23">
        <v>455006301000</v>
      </c>
      <c r="G1052">
        <v>2000</v>
      </c>
      <c r="H1052" t="str">
        <f t="shared" si="145"/>
        <v>455006301000.2000</v>
      </c>
      <c r="I1052">
        <v>200010</v>
      </c>
      <c r="J1052" t="s">
        <v>6434</v>
      </c>
      <c r="K1052" t="s">
        <v>54</v>
      </c>
      <c r="L1052">
        <v>20310</v>
      </c>
      <c r="M1052" s="8">
        <f>VLOOKUP(H1052,'export - manipulated'!L1052:V4984,11,FALSE)</f>
        <v>45020.43</v>
      </c>
      <c r="V1052" s="158" t="str">
        <f t="shared" ref="V1052:V1053" si="151">CONCATENATE("5",RIGHT(F1052,11))</f>
        <v>555006301000</v>
      </c>
    </row>
    <row r="1053" spans="1:22" x14ac:dyDescent="0.3">
      <c r="A1053" t="s">
        <v>1764</v>
      </c>
      <c r="B1053" t="s">
        <v>162</v>
      </c>
      <c r="C1053" t="str">
        <f t="shared" si="146"/>
        <v>REGULATED</v>
      </c>
      <c r="D1053" s="159" t="str">
        <f t="shared" si="143"/>
        <v>45500</v>
      </c>
      <c r="E1053" t="str">
        <f t="shared" si="144"/>
        <v>X5500</v>
      </c>
      <c r="F1053" s="23">
        <v>455006301000</v>
      </c>
      <c r="G1053">
        <v>2001</v>
      </c>
      <c r="H1053" t="str">
        <f t="shared" si="145"/>
        <v>455006301000.2001</v>
      </c>
      <c r="I1053">
        <v>200108</v>
      </c>
      <c r="J1053" t="s">
        <v>6434</v>
      </c>
      <c r="K1053" t="s">
        <v>54</v>
      </c>
      <c r="L1053">
        <v>20310</v>
      </c>
      <c r="M1053" s="8">
        <f>VLOOKUP(H1053,'export - manipulated'!L1053:V4985,11,FALSE)</f>
        <v>0</v>
      </c>
      <c r="V1053" s="158" t="str">
        <f t="shared" si="151"/>
        <v>555006301000</v>
      </c>
    </row>
    <row r="1054" spans="1:22" x14ac:dyDescent="0.3">
      <c r="A1054" t="s">
        <v>1764</v>
      </c>
      <c r="B1054" t="s">
        <v>162</v>
      </c>
      <c r="C1054" t="str">
        <f t="shared" si="146"/>
        <v>UNREGULATED</v>
      </c>
      <c r="D1054" s="159" t="str">
        <f t="shared" si="143"/>
        <v>55500</v>
      </c>
      <c r="E1054" t="str">
        <f t="shared" si="144"/>
        <v>X5500</v>
      </c>
      <c r="F1054" s="23">
        <v>555006301000</v>
      </c>
      <c r="G1054">
        <v>2000</v>
      </c>
      <c r="H1054" t="str">
        <f t="shared" si="145"/>
        <v>555006301000.2000</v>
      </c>
      <c r="I1054">
        <v>200010</v>
      </c>
      <c r="J1054" t="s">
        <v>6434</v>
      </c>
      <c r="K1054" t="s">
        <v>54</v>
      </c>
      <c r="L1054" t="s">
        <v>124</v>
      </c>
      <c r="N1054">
        <f>VLOOKUP(H1054,'export - manipulated'!L1053:V4985,11,FALSE)</f>
        <v>27199</v>
      </c>
    </row>
    <row r="1055" spans="1:22" x14ac:dyDescent="0.3">
      <c r="A1055" t="s">
        <v>1764</v>
      </c>
      <c r="B1055" t="s">
        <v>162</v>
      </c>
      <c r="C1055" t="str">
        <f t="shared" si="146"/>
        <v>UNREGULATED</v>
      </c>
      <c r="D1055" s="159" t="str">
        <f t="shared" si="143"/>
        <v>55500</v>
      </c>
      <c r="E1055" t="str">
        <f t="shared" si="144"/>
        <v>X5500</v>
      </c>
      <c r="F1055" s="23">
        <v>555006301000</v>
      </c>
      <c r="G1055">
        <v>2001</v>
      </c>
      <c r="H1055" t="str">
        <f t="shared" si="145"/>
        <v>555006301000.2001</v>
      </c>
      <c r="I1055">
        <v>200108</v>
      </c>
      <c r="J1055" t="s">
        <v>6434</v>
      </c>
      <c r="K1055" t="s">
        <v>54</v>
      </c>
      <c r="L1055" t="s">
        <v>124</v>
      </c>
      <c r="N1055">
        <f>VLOOKUP(H1055,'export - manipulated'!L1054:V4986,11,FALSE)</f>
        <v>0</v>
      </c>
    </row>
    <row r="1056" spans="1:22" x14ac:dyDescent="0.3">
      <c r="A1056" t="s">
        <v>1769</v>
      </c>
      <c r="B1056" t="s">
        <v>162</v>
      </c>
      <c r="C1056" t="str">
        <f t="shared" si="146"/>
        <v>REGULATED</v>
      </c>
      <c r="D1056" s="159" t="str">
        <f t="shared" si="143"/>
        <v>45500</v>
      </c>
      <c r="E1056" t="str">
        <f t="shared" si="144"/>
        <v>X5500</v>
      </c>
      <c r="F1056" s="23">
        <v>455006300400</v>
      </c>
      <c r="G1056">
        <v>1085</v>
      </c>
      <c r="H1056" t="str">
        <f t="shared" si="145"/>
        <v>455006300400.1085</v>
      </c>
      <c r="I1056">
        <v>198409</v>
      </c>
      <c r="J1056" t="s">
        <v>6434</v>
      </c>
      <c r="K1056" t="s">
        <v>54</v>
      </c>
      <c r="L1056">
        <v>20310</v>
      </c>
      <c r="M1056" s="8">
        <f>VLOOKUP(H1056,'export - manipulated'!L1056:V4988,11,FALSE)</f>
        <v>38641.769999999997</v>
      </c>
      <c r="V1056" s="158" t="str">
        <f t="shared" ref="V1056:V1057" si="152">CONCATENATE("5",RIGHT(F1056,11))</f>
        <v>555006300400</v>
      </c>
    </row>
    <row r="1057" spans="1:22" x14ac:dyDescent="0.3">
      <c r="A1057" t="s">
        <v>1769</v>
      </c>
      <c r="B1057" t="s">
        <v>162</v>
      </c>
      <c r="C1057" t="str">
        <f t="shared" si="146"/>
        <v>REGULATED</v>
      </c>
      <c r="D1057" s="159" t="str">
        <f t="shared" si="143"/>
        <v>45500</v>
      </c>
      <c r="E1057" t="str">
        <f t="shared" si="144"/>
        <v>X5500</v>
      </c>
      <c r="F1057" s="23">
        <v>455006300400</v>
      </c>
      <c r="G1057">
        <v>1087</v>
      </c>
      <c r="H1057" t="str">
        <f t="shared" si="145"/>
        <v>455006300400.1087</v>
      </c>
      <c r="I1057">
        <v>198609</v>
      </c>
      <c r="J1057" t="s">
        <v>6434</v>
      </c>
      <c r="K1057" t="s">
        <v>54</v>
      </c>
      <c r="L1057">
        <v>20310</v>
      </c>
      <c r="M1057" s="8">
        <f>VLOOKUP(H1057,'export - manipulated'!L1057:V4989,11,FALSE)</f>
        <v>8766.0300000000007</v>
      </c>
      <c r="V1057" s="158" t="str">
        <f t="shared" si="152"/>
        <v>555006300400</v>
      </c>
    </row>
    <row r="1058" spans="1:22" x14ac:dyDescent="0.3">
      <c r="A1058" t="s">
        <v>1769</v>
      </c>
      <c r="B1058" t="s">
        <v>162</v>
      </c>
      <c r="C1058" t="str">
        <f t="shared" si="146"/>
        <v>UNREGULATED</v>
      </c>
      <c r="D1058" s="159" t="str">
        <f t="shared" si="143"/>
        <v>55500</v>
      </c>
      <c r="E1058" t="str">
        <f t="shared" si="144"/>
        <v>X5500</v>
      </c>
      <c r="F1058" s="23">
        <v>555006300400</v>
      </c>
      <c r="G1058">
        <v>1085</v>
      </c>
      <c r="H1058" t="str">
        <f t="shared" si="145"/>
        <v>555006300400.1085</v>
      </c>
      <c r="I1058">
        <v>198409</v>
      </c>
      <c r="J1058" t="s">
        <v>6434</v>
      </c>
      <c r="K1058" t="s">
        <v>54</v>
      </c>
      <c r="L1058" t="s">
        <v>124</v>
      </c>
      <c r="N1058">
        <f>VLOOKUP(H1058,'export - manipulated'!L1057:V4989,11,FALSE)</f>
        <v>23345</v>
      </c>
    </row>
    <row r="1059" spans="1:22" x14ac:dyDescent="0.3">
      <c r="A1059" t="s">
        <v>1769</v>
      </c>
      <c r="B1059" t="s">
        <v>162</v>
      </c>
      <c r="C1059" t="str">
        <f t="shared" si="146"/>
        <v>UNREGULATED</v>
      </c>
      <c r="D1059" s="159" t="str">
        <f t="shared" si="143"/>
        <v>55500</v>
      </c>
      <c r="E1059" t="str">
        <f t="shared" si="144"/>
        <v>X5500</v>
      </c>
      <c r="F1059" s="23">
        <v>555006300400</v>
      </c>
      <c r="G1059">
        <v>1087</v>
      </c>
      <c r="H1059" t="str">
        <f t="shared" si="145"/>
        <v>555006300400.1087</v>
      </c>
      <c r="I1059">
        <v>198609</v>
      </c>
      <c r="J1059" t="s">
        <v>6434</v>
      </c>
      <c r="K1059" t="s">
        <v>54</v>
      </c>
      <c r="L1059" t="s">
        <v>124</v>
      </c>
      <c r="N1059">
        <f>VLOOKUP(H1059,'export - manipulated'!L1058:V4990,11,FALSE)</f>
        <v>5296</v>
      </c>
    </row>
    <row r="1060" spans="1:22" x14ac:dyDescent="0.3">
      <c r="A1060" t="s">
        <v>1774</v>
      </c>
      <c r="B1060" t="s">
        <v>162</v>
      </c>
      <c r="C1060" t="str">
        <f t="shared" si="146"/>
        <v>REGULATED</v>
      </c>
      <c r="D1060" s="159" t="str">
        <f t="shared" si="143"/>
        <v>45500</v>
      </c>
      <c r="E1060" t="str">
        <f t="shared" si="144"/>
        <v>X5500</v>
      </c>
      <c r="F1060" s="23">
        <v>455006300600</v>
      </c>
      <c r="G1060">
        <v>1081</v>
      </c>
      <c r="H1060" t="str">
        <f t="shared" si="145"/>
        <v>455006300600.1081</v>
      </c>
      <c r="I1060">
        <v>198009</v>
      </c>
      <c r="J1060" t="s">
        <v>6434</v>
      </c>
      <c r="K1060" t="s">
        <v>54</v>
      </c>
      <c r="L1060">
        <v>20310</v>
      </c>
      <c r="M1060" s="8">
        <f>VLOOKUP(H1060,'export - manipulated'!L1060:V4992,11,FALSE)</f>
        <v>4259.92</v>
      </c>
      <c r="V1060" s="158" t="str">
        <f t="shared" ref="V1060:V1064" si="153">CONCATENATE("5",RIGHT(F1060,11))</f>
        <v>555006300600</v>
      </c>
    </row>
    <row r="1061" spans="1:22" x14ac:dyDescent="0.3">
      <c r="A1061" t="s">
        <v>1774</v>
      </c>
      <c r="B1061" t="s">
        <v>162</v>
      </c>
      <c r="C1061" t="str">
        <f t="shared" si="146"/>
        <v>REGULATED</v>
      </c>
      <c r="D1061" s="159" t="str">
        <f t="shared" si="143"/>
        <v>45500</v>
      </c>
      <c r="E1061" t="str">
        <f t="shared" si="144"/>
        <v>X5500</v>
      </c>
      <c r="F1061" s="23">
        <v>455006300600</v>
      </c>
      <c r="G1061">
        <v>1087</v>
      </c>
      <c r="H1061" t="str">
        <f t="shared" si="145"/>
        <v>455006300600.1087</v>
      </c>
      <c r="I1061">
        <v>198609</v>
      </c>
      <c r="J1061" t="s">
        <v>6434</v>
      </c>
      <c r="K1061" t="s">
        <v>54</v>
      </c>
      <c r="L1061">
        <v>20310</v>
      </c>
      <c r="M1061" s="8">
        <f>VLOOKUP(H1061,'export - manipulated'!L1061:V4993,11,FALSE)</f>
        <v>14213.95</v>
      </c>
      <c r="V1061" s="158" t="str">
        <f t="shared" si="153"/>
        <v>555006300600</v>
      </c>
    </row>
    <row r="1062" spans="1:22" x14ac:dyDescent="0.3">
      <c r="A1062" t="s">
        <v>1774</v>
      </c>
      <c r="B1062" t="s">
        <v>162</v>
      </c>
      <c r="C1062" t="str">
        <f t="shared" si="146"/>
        <v>REGULATED</v>
      </c>
      <c r="D1062" s="159" t="str">
        <f t="shared" si="143"/>
        <v>45500</v>
      </c>
      <c r="E1062" t="str">
        <f t="shared" si="144"/>
        <v>X5500</v>
      </c>
      <c r="F1062" s="23">
        <v>455006300600</v>
      </c>
      <c r="G1062">
        <v>1088</v>
      </c>
      <c r="H1062" t="str">
        <f t="shared" si="145"/>
        <v>455006300600.1088</v>
      </c>
      <c r="I1062">
        <v>198709</v>
      </c>
      <c r="J1062" t="s">
        <v>6434</v>
      </c>
      <c r="K1062" t="s">
        <v>54</v>
      </c>
      <c r="L1062">
        <v>20310</v>
      </c>
      <c r="M1062" s="8">
        <f>VLOOKUP(H1062,'export - manipulated'!L1062:V4994,11,FALSE)</f>
        <v>60755.72</v>
      </c>
      <c r="V1062" s="158" t="str">
        <f t="shared" si="153"/>
        <v>555006300600</v>
      </c>
    </row>
    <row r="1063" spans="1:22" x14ac:dyDescent="0.3">
      <c r="A1063" t="s">
        <v>1774</v>
      </c>
      <c r="B1063" t="s">
        <v>162</v>
      </c>
      <c r="C1063" t="str">
        <f t="shared" si="146"/>
        <v>REGULATED</v>
      </c>
      <c r="D1063" s="159" t="str">
        <f t="shared" si="143"/>
        <v>45500</v>
      </c>
      <c r="E1063" t="str">
        <f t="shared" si="144"/>
        <v>X5500</v>
      </c>
      <c r="F1063" s="23">
        <v>455006300600</v>
      </c>
      <c r="G1063">
        <v>1089</v>
      </c>
      <c r="H1063" t="str">
        <f t="shared" si="145"/>
        <v>455006300600.1089</v>
      </c>
      <c r="I1063">
        <v>198809</v>
      </c>
      <c r="J1063" t="s">
        <v>6434</v>
      </c>
      <c r="K1063" t="s">
        <v>54</v>
      </c>
      <c r="L1063">
        <v>20310</v>
      </c>
      <c r="M1063" s="8">
        <f>VLOOKUP(H1063,'export - manipulated'!L1063:V4995,11,FALSE)</f>
        <v>19676.05</v>
      </c>
      <c r="V1063" s="158" t="str">
        <f t="shared" si="153"/>
        <v>555006300600</v>
      </c>
    </row>
    <row r="1064" spans="1:22" x14ac:dyDescent="0.3">
      <c r="A1064" t="s">
        <v>1774</v>
      </c>
      <c r="B1064" t="s">
        <v>162</v>
      </c>
      <c r="C1064" t="str">
        <f t="shared" si="146"/>
        <v>REGULATED</v>
      </c>
      <c r="D1064" s="159" t="str">
        <f t="shared" si="143"/>
        <v>45500</v>
      </c>
      <c r="E1064" t="str">
        <f t="shared" si="144"/>
        <v>X5500</v>
      </c>
      <c r="F1064" s="23">
        <v>455006300600</v>
      </c>
      <c r="G1064">
        <v>2005</v>
      </c>
      <c r="H1064" t="str">
        <f t="shared" si="145"/>
        <v>455006300600.2005</v>
      </c>
      <c r="I1064">
        <v>200507</v>
      </c>
      <c r="J1064" t="s">
        <v>6434</v>
      </c>
      <c r="K1064" t="s">
        <v>54</v>
      </c>
      <c r="L1064">
        <v>20310</v>
      </c>
      <c r="M1064" s="8">
        <f>VLOOKUP(H1064,'export - manipulated'!L1064:V4996,11,FALSE)</f>
        <v>29665.46</v>
      </c>
      <c r="V1064" s="158" t="str">
        <f t="shared" si="153"/>
        <v>555006300600</v>
      </c>
    </row>
    <row r="1065" spans="1:22" x14ac:dyDescent="0.3">
      <c r="A1065" t="s">
        <v>1774</v>
      </c>
      <c r="B1065" t="s">
        <v>162</v>
      </c>
      <c r="C1065" t="str">
        <f t="shared" si="146"/>
        <v>UNREGULATED</v>
      </c>
      <c r="D1065" s="159" t="str">
        <f t="shared" si="143"/>
        <v>55500</v>
      </c>
      <c r="E1065" t="str">
        <f t="shared" si="144"/>
        <v>X5500</v>
      </c>
      <c r="F1065" s="23">
        <v>555006300600</v>
      </c>
      <c r="G1065">
        <v>1081</v>
      </c>
      <c r="H1065" t="str">
        <f t="shared" si="145"/>
        <v>555006300600.1081</v>
      </c>
      <c r="I1065">
        <v>198009</v>
      </c>
      <c r="J1065" t="s">
        <v>6434</v>
      </c>
      <c r="K1065" t="s">
        <v>54</v>
      </c>
      <c r="L1065" t="s">
        <v>124</v>
      </c>
      <c r="N1065">
        <f>VLOOKUP(H1065,'export - manipulated'!L1064:V4996,11,FALSE)</f>
        <v>2574</v>
      </c>
    </row>
    <row r="1066" spans="1:22" x14ac:dyDescent="0.3">
      <c r="A1066" t="s">
        <v>1774</v>
      </c>
      <c r="B1066" t="s">
        <v>162</v>
      </c>
      <c r="C1066" t="str">
        <f t="shared" si="146"/>
        <v>UNREGULATED</v>
      </c>
      <c r="D1066" s="159" t="str">
        <f t="shared" si="143"/>
        <v>55500</v>
      </c>
      <c r="E1066" t="str">
        <f t="shared" si="144"/>
        <v>X5500</v>
      </c>
      <c r="F1066" s="23">
        <v>555006300600</v>
      </c>
      <c r="G1066">
        <v>1087</v>
      </c>
      <c r="H1066" t="str">
        <f t="shared" si="145"/>
        <v>555006300600.1087</v>
      </c>
      <c r="I1066">
        <v>198609</v>
      </c>
      <c r="J1066" t="s">
        <v>6434</v>
      </c>
      <c r="K1066" t="s">
        <v>54</v>
      </c>
      <c r="L1066" t="s">
        <v>124</v>
      </c>
      <c r="N1066">
        <f>VLOOKUP(H1066,'export - manipulated'!L1065:V4997,11,FALSE)</f>
        <v>8587</v>
      </c>
    </row>
    <row r="1067" spans="1:22" x14ac:dyDescent="0.3">
      <c r="A1067" t="s">
        <v>1774</v>
      </c>
      <c r="B1067" t="s">
        <v>162</v>
      </c>
      <c r="C1067" t="str">
        <f t="shared" si="146"/>
        <v>UNREGULATED</v>
      </c>
      <c r="D1067" s="159" t="str">
        <f t="shared" si="143"/>
        <v>55500</v>
      </c>
      <c r="E1067" t="str">
        <f t="shared" si="144"/>
        <v>X5500</v>
      </c>
      <c r="F1067" s="23">
        <v>555006300600</v>
      </c>
      <c r="G1067">
        <v>1088</v>
      </c>
      <c r="H1067" t="str">
        <f t="shared" si="145"/>
        <v>555006300600.1088</v>
      </c>
      <c r="I1067">
        <v>198709</v>
      </c>
      <c r="J1067" t="s">
        <v>6434</v>
      </c>
      <c r="K1067" t="s">
        <v>54</v>
      </c>
      <c r="L1067" t="s">
        <v>124</v>
      </c>
      <c r="N1067">
        <f>VLOOKUP(H1067,'export - manipulated'!L1066:V4998,11,FALSE)</f>
        <v>36706</v>
      </c>
    </row>
    <row r="1068" spans="1:22" x14ac:dyDescent="0.3">
      <c r="A1068" t="s">
        <v>1774</v>
      </c>
      <c r="B1068" t="s">
        <v>162</v>
      </c>
      <c r="C1068" t="str">
        <f t="shared" si="146"/>
        <v>UNREGULATED</v>
      </c>
      <c r="D1068" s="159" t="str">
        <f t="shared" si="143"/>
        <v>55500</v>
      </c>
      <c r="E1068" t="str">
        <f t="shared" si="144"/>
        <v>X5500</v>
      </c>
      <c r="F1068" s="23">
        <v>555006300600</v>
      </c>
      <c r="G1068">
        <v>1089</v>
      </c>
      <c r="H1068" t="str">
        <f t="shared" si="145"/>
        <v>555006300600.1089</v>
      </c>
      <c r="I1068">
        <v>198809</v>
      </c>
      <c r="J1068" t="s">
        <v>6434</v>
      </c>
      <c r="K1068" t="s">
        <v>54</v>
      </c>
      <c r="L1068" t="s">
        <v>124</v>
      </c>
      <c r="N1068">
        <f>VLOOKUP(H1068,'export - manipulated'!L1067:V4999,11,FALSE)</f>
        <v>11888</v>
      </c>
    </row>
    <row r="1069" spans="1:22" x14ac:dyDescent="0.3">
      <c r="A1069" t="s">
        <v>1774</v>
      </c>
      <c r="B1069" t="s">
        <v>162</v>
      </c>
      <c r="C1069" t="str">
        <f t="shared" si="146"/>
        <v>UNREGULATED</v>
      </c>
      <c r="D1069" s="159" t="str">
        <f t="shared" si="143"/>
        <v>55500</v>
      </c>
      <c r="E1069" t="str">
        <f t="shared" si="144"/>
        <v>X5500</v>
      </c>
      <c r="F1069" s="23">
        <v>555006300600</v>
      </c>
      <c r="G1069">
        <v>2005</v>
      </c>
      <c r="H1069" t="str">
        <f t="shared" si="145"/>
        <v>555006300600.2005</v>
      </c>
      <c r="I1069">
        <v>200507</v>
      </c>
      <c r="J1069" t="s">
        <v>6434</v>
      </c>
      <c r="K1069" t="s">
        <v>54</v>
      </c>
      <c r="L1069" t="s">
        <v>124</v>
      </c>
      <c r="N1069">
        <f>VLOOKUP(H1069,'export - manipulated'!L1068:V5000,11,FALSE)</f>
        <v>17922</v>
      </c>
    </row>
    <row r="1070" spans="1:22" x14ac:dyDescent="0.3">
      <c r="A1070" t="s">
        <v>1785</v>
      </c>
      <c r="B1070" t="s">
        <v>162</v>
      </c>
      <c r="C1070" t="str">
        <f t="shared" si="146"/>
        <v>REGULATED</v>
      </c>
      <c r="D1070" s="159" t="str">
        <f t="shared" si="143"/>
        <v>45500</v>
      </c>
      <c r="E1070" t="str">
        <f t="shared" si="144"/>
        <v>X5500</v>
      </c>
      <c r="F1070" s="23">
        <v>455006300800</v>
      </c>
      <c r="G1070">
        <v>2005</v>
      </c>
      <c r="H1070" t="str">
        <f t="shared" si="145"/>
        <v>455006300800.2005</v>
      </c>
      <c r="I1070">
        <v>200507</v>
      </c>
      <c r="J1070" t="s">
        <v>6434</v>
      </c>
      <c r="K1070" t="s">
        <v>54</v>
      </c>
      <c r="L1070">
        <v>20310</v>
      </c>
      <c r="M1070" s="8">
        <f>VLOOKUP(H1070,'export - manipulated'!L1070:V5002,11,FALSE)</f>
        <v>21155.53</v>
      </c>
      <c r="V1070" s="158" t="str">
        <f>CONCATENATE("5",RIGHT(F1070,11))</f>
        <v>555006300800</v>
      </c>
    </row>
    <row r="1071" spans="1:22" x14ac:dyDescent="0.3">
      <c r="A1071" t="s">
        <v>1785</v>
      </c>
      <c r="B1071" t="s">
        <v>162</v>
      </c>
      <c r="C1071" t="str">
        <f t="shared" si="146"/>
        <v>UNREGULATED</v>
      </c>
      <c r="D1071" s="159" t="str">
        <f t="shared" si="143"/>
        <v>55500</v>
      </c>
      <c r="E1071" t="str">
        <f t="shared" si="144"/>
        <v>X5500</v>
      </c>
      <c r="F1071" s="23">
        <v>555006300800</v>
      </c>
      <c r="G1071">
        <v>2005</v>
      </c>
      <c r="H1071" t="str">
        <f t="shared" si="145"/>
        <v>555006300800.2005</v>
      </c>
      <c r="I1071">
        <v>200507</v>
      </c>
      <c r="J1071" t="s">
        <v>6434</v>
      </c>
      <c r="K1071" t="s">
        <v>54</v>
      </c>
      <c r="L1071" t="s">
        <v>124</v>
      </c>
      <c r="N1071">
        <f>VLOOKUP(H1071,'export - manipulated'!L1070:V5002,11,FALSE)</f>
        <v>12781</v>
      </c>
    </row>
    <row r="1072" spans="1:22" x14ac:dyDescent="0.3">
      <c r="A1072" t="s">
        <v>1788</v>
      </c>
      <c r="B1072" t="s">
        <v>162</v>
      </c>
      <c r="C1072" t="str">
        <f t="shared" si="146"/>
        <v>REGULATED</v>
      </c>
      <c r="D1072" s="159" t="str">
        <f t="shared" si="143"/>
        <v>45300</v>
      </c>
      <c r="E1072" t="str">
        <f t="shared" si="144"/>
        <v>X5300</v>
      </c>
      <c r="F1072" s="23">
        <v>453006300138</v>
      </c>
      <c r="G1072">
        <v>910</v>
      </c>
      <c r="H1072" t="str">
        <f t="shared" si="145"/>
        <v>453006300138.910</v>
      </c>
      <c r="I1072">
        <v>194411</v>
      </c>
      <c r="J1072" t="s">
        <v>6434</v>
      </c>
      <c r="K1072" t="s">
        <v>54</v>
      </c>
      <c r="L1072">
        <v>20310</v>
      </c>
      <c r="M1072" s="8">
        <f>VLOOKUP(H1072,'export - manipulated'!L1072:V5004,11,FALSE)</f>
        <v>136898.18</v>
      </c>
      <c r="V1072" s="158" t="str">
        <f>CONCATENATE("5",RIGHT(F1072,11))</f>
        <v>553006300138</v>
      </c>
    </row>
    <row r="1073" spans="1:22" x14ac:dyDescent="0.3">
      <c r="A1073" t="s">
        <v>1788</v>
      </c>
      <c r="B1073" t="s">
        <v>162</v>
      </c>
      <c r="C1073" t="str">
        <f t="shared" si="146"/>
        <v>UNREGULATED</v>
      </c>
      <c r="D1073" s="159" t="str">
        <f t="shared" si="143"/>
        <v>55300</v>
      </c>
      <c r="E1073" t="str">
        <f t="shared" si="144"/>
        <v>X5300</v>
      </c>
      <c r="F1073" s="23">
        <v>553006300138</v>
      </c>
      <c r="G1073">
        <v>910</v>
      </c>
      <c r="H1073" t="str">
        <f t="shared" si="145"/>
        <v>553006300138.910</v>
      </c>
      <c r="I1073">
        <v>194411</v>
      </c>
      <c r="J1073" t="s">
        <v>6434</v>
      </c>
      <c r="K1073" t="s">
        <v>54</v>
      </c>
      <c r="L1073" t="s">
        <v>124</v>
      </c>
      <c r="N1073">
        <f>VLOOKUP(H1073,'export - manipulated'!L1072:V5004,11,FALSE)</f>
        <v>82708</v>
      </c>
    </row>
    <row r="1074" spans="1:22" x14ac:dyDescent="0.3">
      <c r="A1074" t="s">
        <v>1792</v>
      </c>
      <c r="B1074" t="s">
        <v>162</v>
      </c>
      <c r="C1074" t="str">
        <f t="shared" si="146"/>
        <v>REGULATED</v>
      </c>
      <c r="D1074" s="159" t="str">
        <f t="shared" si="143"/>
        <v>45300</v>
      </c>
      <c r="E1074" t="str">
        <f t="shared" si="144"/>
        <v>X5300</v>
      </c>
      <c r="F1074" s="23">
        <v>453006300141</v>
      </c>
      <c r="G1074">
        <v>910</v>
      </c>
      <c r="H1074" t="str">
        <f t="shared" si="145"/>
        <v>453006300141.910</v>
      </c>
      <c r="I1074">
        <v>194812</v>
      </c>
      <c r="J1074" t="s">
        <v>6434</v>
      </c>
      <c r="K1074" t="s">
        <v>54</v>
      </c>
      <c r="L1074">
        <v>20310</v>
      </c>
      <c r="M1074" s="8">
        <f>VLOOKUP(H1074,'export - manipulated'!L1074:V5006,11,FALSE)</f>
        <v>118566.05</v>
      </c>
      <c r="V1074" s="158" t="str">
        <f>CONCATENATE("5",RIGHT(F1074,11))</f>
        <v>553006300141</v>
      </c>
    </row>
    <row r="1075" spans="1:22" x14ac:dyDescent="0.3">
      <c r="A1075" t="s">
        <v>1792</v>
      </c>
      <c r="B1075" t="s">
        <v>162</v>
      </c>
      <c r="C1075" t="str">
        <f t="shared" si="146"/>
        <v>UNREGULATED</v>
      </c>
      <c r="D1075" s="159" t="str">
        <f t="shared" si="143"/>
        <v>55300</v>
      </c>
      <c r="E1075" t="str">
        <f t="shared" si="144"/>
        <v>X5300</v>
      </c>
      <c r="F1075" s="23">
        <v>553006300141</v>
      </c>
      <c r="G1075">
        <v>910</v>
      </c>
      <c r="H1075" t="str">
        <f t="shared" si="145"/>
        <v>553006300141.910</v>
      </c>
      <c r="I1075">
        <v>194812</v>
      </c>
      <c r="J1075" t="s">
        <v>6434</v>
      </c>
      <c r="K1075" t="s">
        <v>54</v>
      </c>
      <c r="L1075" t="s">
        <v>124</v>
      </c>
      <c r="N1075">
        <f>VLOOKUP(H1075,'export - manipulated'!L1074:V5006,11,FALSE)</f>
        <v>71632</v>
      </c>
    </row>
    <row r="1076" spans="1:22" x14ac:dyDescent="0.3">
      <c r="A1076" t="s">
        <v>1795</v>
      </c>
      <c r="B1076" t="s">
        <v>162</v>
      </c>
      <c r="C1076" t="str">
        <f t="shared" si="146"/>
        <v>REGULATED</v>
      </c>
      <c r="D1076" s="159" t="str">
        <f t="shared" si="143"/>
        <v>45300</v>
      </c>
      <c r="E1076" t="str">
        <f t="shared" si="144"/>
        <v>X5300</v>
      </c>
      <c r="F1076" s="23">
        <v>453006300146</v>
      </c>
      <c r="G1076">
        <v>910</v>
      </c>
      <c r="H1076" t="str">
        <f t="shared" si="145"/>
        <v>453006300146.910</v>
      </c>
      <c r="I1076">
        <v>199504</v>
      </c>
      <c r="J1076" t="s">
        <v>6434</v>
      </c>
      <c r="K1076" t="s">
        <v>54</v>
      </c>
      <c r="L1076">
        <v>20310</v>
      </c>
      <c r="M1076" s="8">
        <f>VLOOKUP(H1076,'export - manipulated'!L1076:V5008,11,FALSE)</f>
        <v>171285.38</v>
      </c>
      <c r="V1076" s="158" t="str">
        <f>CONCATENATE("5",RIGHT(F1076,11))</f>
        <v>553006300146</v>
      </c>
    </row>
    <row r="1077" spans="1:22" x14ac:dyDescent="0.3">
      <c r="A1077" t="s">
        <v>1795</v>
      </c>
      <c r="B1077" t="s">
        <v>162</v>
      </c>
      <c r="C1077" t="str">
        <f t="shared" si="146"/>
        <v>UNREGULATED</v>
      </c>
      <c r="D1077" s="159" t="str">
        <f t="shared" si="143"/>
        <v>55300</v>
      </c>
      <c r="E1077" t="str">
        <f t="shared" si="144"/>
        <v>X5300</v>
      </c>
      <c r="F1077" s="23">
        <v>553006300146</v>
      </c>
      <c r="G1077">
        <v>910</v>
      </c>
      <c r="H1077" t="str">
        <f t="shared" si="145"/>
        <v>553006300146.910</v>
      </c>
      <c r="I1077">
        <v>199504</v>
      </c>
      <c r="J1077" t="s">
        <v>6434</v>
      </c>
      <c r="K1077" t="s">
        <v>54</v>
      </c>
      <c r="L1077" t="s">
        <v>124</v>
      </c>
      <c r="N1077">
        <f>VLOOKUP(H1077,'export - manipulated'!L1076:V5008,11,FALSE)</f>
        <v>103482</v>
      </c>
    </row>
    <row r="1078" spans="1:22" x14ac:dyDescent="0.3">
      <c r="A1078" t="s">
        <v>1798</v>
      </c>
      <c r="B1078" t="s">
        <v>162</v>
      </c>
      <c r="C1078" t="str">
        <f t="shared" si="146"/>
        <v>REGULATED</v>
      </c>
      <c r="D1078" s="159" t="str">
        <f t="shared" si="143"/>
        <v>45300</v>
      </c>
      <c r="E1078" t="str">
        <f t="shared" si="144"/>
        <v>X5300</v>
      </c>
      <c r="F1078" s="23">
        <v>453006300148</v>
      </c>
      <c r="G1078">
        <v>910</v>
      </c>
      <c r="H1078" t="str">
        <f t="shared" si="145"/>
        <v>453006300148.910</v>
      </c>
      <c r="I1078">
        <v>195101</v>
      </c>
      <c r="J1078" t="s">
        <v>6434</v>
      </c>
      <c r="K1078" t="s">
        <v>54</v>
      </c>
      <c r="L1078">
        <v>20310</v>
      </c>
      <c r="M1078" s="8">
        <f>VLOOKUP(H1078,'export - manipulated'!L1078:V5010,11,FALSE)</f>
        <v>93734.88</v>
      </c>
      <c r="V1078" s="158" t="str">
        <f>CONCATENATE("5",RIGHT(F1078,11))</f>
        <v>553006300148</v>
      </c>
    </row>
    <row r="1079" spans="1:22" x14ac:dyDescent="0.3">
      <c r="A1079" t="s">
        <v>1798</v>
      </c>
      <c r="B1079" t="s">
        <v>162</v>
      </c>
      <c r="C1079" t="str">
        <f t="shared" si="146"/>
        <v>UNREGULATED</v>
      </c>
      <c r="D1079" s="159" t="str">
        <f t="shared" si="143"/>
        <v>55300</v>
      </c>
      <c r="E1079" t="str">
        <f t="shared" si="144"/>
        <v>X5300</v>
      </c>
      <c r="F1079" s="23">
        <v>553006300148</v>
      </c>
      <c r="G1079">
        <v>910</v>
      </c>
      <c r="H1079" t="str">
        <f t="shared" si="145"/>
        <v>553006300148.910</v>
      </c>
      <c r="I1079">
        <v>195101</v>
      </c>
      <c r="J1079" t="s">
        <v>6434</v>
      </c>
      <c r="K1079" t="s">
        <v>54</v>
      </c>
      <c r="L1079" t="s">
        <v>124</v>
      </c>
      <c r="N1079">
        <f>VLOOKUP(H1079,'export - manipulated'!L1078:V5010,11,FALSE)</f>
        <v>56630</v>
      </c>
    </row>
    <row r="1080" spans="1:22" x14ac:dyDescent="0.3">
      <c r="A1080" t="s">
        <v>1801</v>
      </c>
      <c r="B1080" t="s">
        <v>162</v>
      </c>
      <c r="C1080" t="str">
        <f t="shared" si="146"/>
        <v>REGULATED</v>
      </c>
      <c r="D1080" s="159" t="str">
        <f t="shared" si="143"/>
        <v>45300</v>
      </c>
      <c r="E1080" t="str">
        <f t="shared" si="144"/>
        <v>X5300</v>
      </c>
      <c r="F1080" s="23">
        <v>453006300247</v>
      </c>
      <c r="G1080">
        <v>910</v>
      </c>
      <c r="H1080" t="str">
        <f t="shared" si="145"/>
        <v>453006300247.910</v>
      </c>
      <c r="I1080">
        <v>198408</v>
      </c>
      <c r="J1080" t="s">
        <v>6434</v>
      </c>
      <c r="K1080" t="s">
        <v>54</v>
      </c>
      <c r="L1080">
        <v>20310</v>
      </c>
      <c r="M1080" s="8">
        <f>VLOOKUP(H1080,'export - manipulated'!L1080:V5012,11,FALSE)</f>
        <v>259149.51</v>
      </c>
      <c r="V1080" s="158" t="str">
        <f>CONCATENATE("5",RIGHT(F1080,11))</f>
        <v>553006300247</v>
      </c>
    </row>
    <row r="1081" spans="1:22" x14ac:dyDescent="0.3">
      <c r="A1081" t="s">
        <v>1801</v>
      </c>
      <c r="B1081" t="s">
        <v>162</v>
      </c>
      <c r="C1081" t="str">
        <f t="shared" si="146"/>
        <v>UNREGULATED</v>
      </c>
      <c r="D1081" s="159" t="str">
        <f t="shared" si="143"/>
        <v>55300</v>
      </c>
      <c r="E1081" t="str">
        <f t="shared" si="144"/>
        <v>X5300</v>
      </c>
      <c r="F1081" s="23">
        <v>553006300247</v>
      </c>
      <c r="G1081">
        <v>910</v>
      </c>
      <c r="H1081" t="str">
        <f t="shared" si="145"/>
        <v>553006300247.910</v>
      </c>
      <c r="I1081">
        <v>198408</v>
      </c>
      <c r="J1081" t="s">
        <v>6434</v>
      </c>
      <c r="K1081" t="s">
        <v>54</v>
      </c>
      <c r="L1081" t="s">
        <v>124</v>
      </c>
      <c r="N1081">
        <f>VLOOKUP(H1081,'export - manipulated'!L1080:V5012,11,FALSE)</f>
        <v>156565</v>
      </c>
    </row>
    <row r="1082" spans="1:22" x14ac:dyDescent="0.3">
      <c r="A1082" t="s">
        <v>1804</v>
      </c>
      <c r="B1082" t="s">
        <v>162</v>
      </c>
      <c r="C1082" t="str">
        <f t="shared" si="146"/>
        <v>REGULATED</v>
      </c>
      <c r="D1082" s="159" t="str">
        <f t="shared" si="143"/>
        <v>45300</v>
      </c>
      <c r="E1082" t="str">
        <f t="shared" si="144"/>
        <v>X5300</v>
      </c>
      <c r="F1082" s="23">
        <v>453006300250</v>
      </c>
      <c r="G1082">
        <v>910</v>
      </c>
      <c r="H1082" t="str">
        <f t="shared" si="145"/>
        <v>453006300250.910</v>
      </c>
      <c r="I1082">
        <v>198403</v>
      </c>
      <c r="J1082" t="s">
        <v>6434</v>
      </c>
      <c r="K1082" t="s">
        <v>54</v>
      </c>
      <c r="L1082">
        <v>20310</v>
      </c>
      <c r="M1082" s="8">
        <f>VLOOKUP(H1082,'export - manipulated'!L1082:V5014,11,FALSE)</f>
        <v>167697.54999999999</v>
      </c>
      <c r="V1082" s="158" t="str">
        <f t="shared" ref="V1082:V1083" si="154">CONCATENATE("5",RIGHT(F1082,11))</f>
        <v>553006300250</v>
      </c>
    </row>
    <row r="1083" spans="1:22" x14ac:dyDescent="0.3">
      <c r="A1083" t="s">
        <v>1804</v>
      </c>
      <c r="B1083" t="s">
        <v>162</v>
      </c>
      <c r="C1083" t="str">
        <f t="shared" si="146"/>
        <v>REGULATED</v>
      </c>
      <c r="D1083" s="159" t="str">
        <f t="shared" si="143"/>
        <v>45300</v>
      </c>
      <c r="E1083" t="str">
        <f t="shared" si="144"/>
        <v>X5300</v>
      </c>
      <c r="F1083" s="23">
        <v>453006300556</v>
      </c>
      <c r="G1083">
        <v>910</v>
      </c>
      <c r="H1083" t="str">
        <f t="shared" si="145"/>
        <v>453006300556.910</v>
      </c>
      <c r="I1083">
        <v>201510</v>
      </c>
      <c r="J1083" t="s">
        <v>6434</v>
      </c>
      <c r="K1083" t="s">
        <v>54</v>
      </c>
      <c r="L1083">
        <v>20310</v>
      </c>
      <c r="M1083" s="8">
        <f>VLOOKUP(H1083,'export - manipulated'!L1083:V5015,11,FALSE)</f>
        <v>26635.69</v>
      </c>
      <c r="V1083" s="158" t="str">
        <f t="shared" si="154"/>
        <v>553006300556</v>
      </c>
    </row>
    <row r="1084" spans="1:22" x14ac:dyDescent="0.3">
      <c r="A1084" t="s">
        <v>1804</v>
      </c>
      <c r="B1084" t="s">
        <v>162</v>
      </c>
      <c r="C1084" t="str">
        <f t="shared" si="146"/>
        <v>UNREGULATED</v>
      </c>
      <c r="D1084" s="159" t="str">
        <f t="shared" si="143"/>
        <v>55300</v>
      </c>
      <c r="E1084" t="str">
        <f t="shared" si="144"/>
        <v>X5300</v>
      </c>
      <c r="F1084" s="23">
        <v>553006300250</v>
      </c>
      <c r="G1084">
        <v>910</v>
      </c>
      <c r="H1084" t="str">
        <f t="shared" si="145"/>
        <v>553006300250.910</v>
      </c>
      <c r="I1084">
        <v>198403</v>
      </c>
      <c r="J1084" t="s">
        <v>6434</v>
      </c>
      <c r="K1084" t="s">
        <v>54</v>
      </c>
      <c r="L1084" t="s">
        <v>124</v>
      </c>
      <c r="N1084">
        <f>VLOOKUP(H1084,'export - manipulated'!L1083:V5015,11,FALSE)</f>
        <v>101314</v>
      </c>
    </row>
    <row r="1085" spans="1:22" x14ac:dyDescent="0.3">
      <c r="A1085" t="s">
        <v>1804</v>
      </c>
      <c r="B1085" t="s">
        <v>162</v>
      </c>
      <c r="C1085" t="str">
        <f t="shared" si="146"/>
        <v>UNREGULATED</v>
      </c>
      <c r="D1085" s="159" t="str">
        <f t="shared" si="143"/>
        <v>55300</v>
      </c>
      <c r="E1085" t="str">
        <f t="shared" si="144"/>
        <v>X5300</v>
      </c>
      <c r="F1085" s="23">
        <v>553006300556</v>
      </c>
      <c r="G1085">
        <v>910</v>
      </c>
      <c r="H1085" t="str">
        <f t="shared" si="145"/>
        <v>553006300556.910</v>
      </c>
      <c r="I1085">
        <v>201510</v>
      </c>
      <c r="J1085" t="s">
        <v>6434</v>
      </c>
      <c r="K1085" t="s">
        <v>54</v>
      </c>
      <c r="L1085" t="s">
        <v>124</v>
      </c>
      <c r="N1085">
        <f>VLOOKUP(H1085,'export - manipulated'!L1084:V5016,11,FALSE)</f>
        <v>16118.22</v>
      </c>
    </row>
    <row r="1086" spans="1:22" x14ac:dyDescent="0.3">
      <c r="A1086" t="s">
        <v>1809</v>
      </c>
      <c r="B1086" t="s">
        <v>162</v>
      </c>
      <c r="C1086" t="str">
        <f t="shared" si="146"/>
        <v>REGULATED</v>
      </c>
      <c r="D1086" s="159" t="str">
        <f t="shared" si="143"/>
        <v>45300</v>
      </c>
      <c r="E1086" t="str">
        <f t="shared" si="144"/>
        <v>X5300</v>
      </c>
      <c r="F1086" s="23">
        <v>453006300251</v>
      </c>
      <c r="G1086">
        <v>910</v>
      </c>
      <c r="H1086" t="str">
        <f t="shared" si="145"/>
        <v>453006300251.910</v>
      </c>
      <c r="I1086">
        <v>199504</v>
      </c>
      <c r="J1086" t="s">
        <v>6434</v>
      </c>
      <c r="K1086" t="s">
        <v>54</v>
      </c>
      <c r="L1086">
        <v>20310</v>
      </c>
      <c r="M1086" s="8">
        <f>VLOOKUP(H1086,'export - manipulated'!L1086:V5018,11,FALSE)</f>
        <v>220062.6</v>
      </c>
      <c r="V1086" s="158" t="str">
        <f>CONCATENATE("5",RIGHT(F1086,11))</f>
        <v>553006300251</v>
      </c>
    </row>
    <row r="1087" spans="1:22" x14ac:dyDescent="0.3">
      <c r="A1087" t="s">
        <v>1809</v>
      </c>
      <c r="B1087" t="s">
        <v>162</v>
      </c>
      <c r="C1087" t="str">
        <f t="shared" si="146"/>
        <v>UNREGULATED</v>
      </c>
      <c r="D1087" s="159" t="str">
        <f t="shared" si="143"/>
        <v>55300</v>
      </c>
      <c r="E1087" t="str">
        <f t="shared" si="144"/>
        <v>X5300</v>
      </c>
      <c r="F1087" s="23">
        <v>553006300251</v>
      </c>
      <c r="G1087">
        <v>910</v>
      </c>
      <c r="H1087" t="str">
        <f t="shared" si="145"/>
        <v>553006300251.910</v>
      </c>
      <c r="I1087">
        <v>199504</v>
      </c>
      <c r="J1087" t="s">
        <v>6434</v>
      </c>
      <c r="K1087" t="s">
        <v>54</v>
      </c>
      <c r="L1087" t="s">
        <v>124</v>
      </c>
      <c r="N1087">
        <f>VLOOKUP(H1087,'export - manipulated'!L1086:V5018,11,FALSE)</f>
        <v>132951</v>
      </c>
    </row>
    <row r="1088" spans="1:22" x14ac:dyDescent="0.3">
      <c r="A1088" t="s">
        <v>1812</v>
      </c>
      <c r="B1088" t="s">
        <v>162</v>
      </c>
      <c r="C1088" t="str">
        <f t="shared" si="146"/>
        <v>REGULATED</v>
      </c>
      <c r="D1088" s="159" t="str">
        <f t="shared" si="143"/>
        <v>45300</v>
      </c>
      <c r="E1088" t="str">
        <f t="shared" si="144"/>
        <v>X5300</v>
      </c>
      <c r="F1088" s="23">
        <v>453006300257</v>
      </c>
      <c r="G1088">
        <v>910</v>
      </c>
      <c r="H1088" t="str">
        <f t="shared" si="145"/>
        <v>453006300257.910</v>
      </c>
      <c r="I1088">
        <v>198612</v>
      </c>
      <c r="J1088" t="s">
        <v>6434</v>
      </c>
      <c r="K1088" t="s">
        <v>54</v>
      </c>
      <c r="L1088">
        <v>20310</v>
      </c>
      <c r="M1088" s="8">
        <f>VLOOKUP(H1088,'export - manipulated'!L1088:V5020,11,FALSE)</f>
        <v>178391.31</v>
      </c>
      <c r="V1088" s="158" t="str">
        <f>CONCATENATE("5",RIGHT(F1088,11))</f>
        <v>553006300257</v>
      </c>
    </row>
    <row r="1089" spans="1:22" x14ac:dyDescent="0.3">
      <c r="A1089" t="s">
        <v>1812</v>
      </c>
      <c r="B1089" t="s">
        <v>162</v>
      </c>
      <c r="C1089" t="str">
        <f t="shared" si="146"/>
        <v>UNREGULATED</v>
      </c>
      <c r="D1089" s="159" t="str">
        <f t="shared" si="143"/>
        <v>55300</v>
      </c>
      <c r="E1089" t="str">
        <f t="shared" si="144"/>
        <v>X5300</v>
      </c>
      <c r="F1089" s="23">
        <v>553006300257</v>
      </c>
      <c r="G1089">
        <v>910</v>
      </c>
      <c r="H1089" t="str">
        <f t="shared" si="145"/>
        <v>553006300257.910</v>
      </c>
      <c r="I1089">
        <v>198612</v>
      </c>
      <c r="J1089" t="s">
        <v>6434</v>
      </c>
      <c r="K1089" t="s">
        <v>54</v>
      </c>
      <c r="L1089" t="s">
        <v>124</v>
      </c>
      <c r="N1089">
        <f>VLOOKUP(H1089,'export - manipulated'!L1088:V5020,11,FALSE)</f>
        <v>107775</v>
      </c>
    </row>
    <row r="1090" spans="1:22" x14ac:dyDescent="0.3">
      <c r="A1090" t="s">
        <v>1815</v>
      </c>
      <c r="B1090" t="s">
        <v>162</v>
      </c>
      <c r="C1090" t="str">
        <f t="shared" si="146"/>
        <v>REGULATED</v>
      </c>
      <c r="D1090" s="159" t="str">
        <f t="shared" si="143"/>
        <v>45300</v>
      </c>
      <c r="E1090" t="str">
        <f t="shared" si="144"/>
        <v>X5300</v>
      </c>
      <c r="F1090" s="23">
        <v>453006300258</v>
      </c>
      <c r="G1090">
        <v>910</v>
      </c>
      <c r="H1090" t="str">
        <f t="shared" si="145"/>
        <v>453006300258.910</v>
      </c>
      <c r="I1090">
        <v>198612</v>
      </c>
      <c r="J1090" t="s">
        <v>6434</v>
      </c>
      <c r="K1090" t="s">
        <v>54</v>
      </c>
      <c r="L1090">
        <v>20310</v>
      </c>
      <c r="M1090" s="8">
        <f>VLOOKUP(H1090,'export - manipulated'!L1090:V5022,11,FALSE)</f>
        <v>168327.36</v>
      </c>
      <c r="V1090" s="158" t="str">
        <f>CONCATENATE("5",RIGHT(F1090,11))</f>
        <v>553006300258</v>
      </c>
    </row>
    <row r="1091" spans="1:22" x14ac:dyDescent="0.3">
      <c r="A1091" t="s">
        <v>1815</v>
      </c>
      <c r="B1091" t="s">
        <v>162</v>
      </c>
      <c r="C1091" t="str">
        <f t="shared" si="146"/>
        <v>UNREGULATED</v>
      </c>
      <c r="D1091" s="159" t="str">
        <f t="shared" ref="D1091:D1154" si="155">LEFT(F1091,5)</f>
        <v>55300</v>
      </c>
      <c r="E1091" t="str">
        <f t="shared" ref="E1091:E1154" si="156">CONCATENATE("X",(RIGHT(D1091,4)))</f>
        <v>X5300</v>
      </c>
      <c r="F1091" s="23">
        <v>553006300258</v>
      </c>
      <c r="G1091">
        <v>910</v>
      </c>
      <c r="H1091" t="str">
        <f t="shared" ref="H1091:H1154" si="157">CONCATENATE(F1091,".",G1091)</f>
        <v>553006300258.910</v>
      </c>
      <c r="I1091">
        <v>198612</v>
      </c>
      <c r="J1091" t="s">
        <v>6434</v>
      </c>
      <c r="K1091" t="s">
        <v>54</v>
      </c>
      <c r="L1091" t="s">
        <v>124</v>
      </c>
      <c r="N1091">
        <f>VLOOKUP(H1091,'export - manipulated'!L1090:V5022,11,FALSE)</f>
        <v>101695</v>
      </c>
    </row>
    <row r="1092" spans="1:22" x14ac:dyDescent="0.3">
      <c r="A1092" t="s">
        <v>1818</v>
      </c>
      <c r="B1092" t="s">
        <v>162</v>
      </c>
      <c r="C1092" t="str">
        <f t="shared" si="146"/>
        <v>REGULATED</v>
      </c>
      <c r="D1092" s="159" t="str">
        <f t="shared" si="155"/>
        <v>45300</v>
      </c>
      <c r="E1092" t="str">
        <f t="shared" si="156"/>
        <v>X5300</v>
      </c>
      <c r="F1092" s="23">
        <v>453006300259</v>
      </c>
      <c r="G1092">
        <v>910</v>
      </c>
      <c r="H1092" t="str">
        <f t="shared" si="157"/>
        <v>453006300259.910</v>
      </c>
      <c r="I1092">
        <v>198710</v>
      </c>
      <c r="J1092" t="s">
        <v>6434</v>
      </c>
      <c r="K1092" t="s">
        <v>54</v>
      </c>
      <c r="L1092">
        <v>20310</v>
      </c>
      <c r="M1092" s="8">
        <f>VLOOKUP(H1092,'export - manipulated'!L1092:V5024,11,FALSE)</f>
        <v>187567.05</v>
      </c>
      <c r="V1092" s="158" t="str">
        <f>CONCATENATE("5",RIGHT(F1092,11))</f>
        <v>553006300259</v>
      </c>
    </row>
    <row r="1093" spans="1:22" x14ac:dyDescent="0.3">
      <c r="A1093" t="s">
        <v>1818</v>
      </c>
      <c r="B1093" t="s">
        <v>162</v>
      </c>
      <c r="C1093" t="str">
        <f t="shared" si="146"/>
        <v>UNREGULATED</v>
      </c>
      <c r="D1093" s="159" t="str">
        <f t="shared" si="155"/>
        <v>55300</v>
      </c>
      <c r="E1093" t="str">
        <f t="shared" si="156"/>
        <v>X5300</v>
      </c>
      <c r="F1093" s="23">
        <v>553006300259</v>
      </c>
      <c r="G1093">
        <v>910</v>
      </c>
      <c r="H1093" t="str">
        <f t="shared" si="157"/>
        <v>553006300259.910</v>
      </c>
      <c r="I1093">
        <v>198710</v>
      </c>
      <c r="J1093" t="s">
        <v>6434</v>
      </c>
      <c r="K1093" t="s">
        <v>54</v>
      </c>
      <c r="L1093" t="s">
        <v>124</v>
      </c>
      <c r="N1093">
        <f>VLOOKUP(H1093,'export - manipulated'!L1092:V5024,11,FALSE)</f>
        <v>113319</v>
      </c>
    </row>
    <row r="1094" spans="1:22" x14ac:dyDescent="0.3">
      <c r="A1094" t="s">
        <v>1821</v>
      </c>
      <c r="B1094" t="s">
        <v>162</v>
      </c>
      <c r="C1094" t="str">
        <f t="shared" ref="C1094:C1157" si="158">IF(OR(D1094="45000",D1094="45100",D1094="45200",D1094="45290",D1094="45300",D1094="45500",D1094="45600",D1094="45700",D1094="45790",D1094="45800"),"REGULATED","UNREGULATED")</f>
        <v>REGULATED</v>
      </c>
      <c r="D1094" s="159" t="str">
        <f t="shared" si="155"/>
        <v>45300</v>
      </c>
      <c r="E1094" t="str">
        <f t="shared" si="156"/>
        <v>X5300</v>
      </c>
      <c r="F1094" s="23">
        <v>453006300260</v>
      </c>
      <c r="G1094">
        <v>910</v>
      </c>
      <c r="H1094" t="str">
        <f t="shared" si="157"/>
        <v>453006300260.910</v>
      </c>
      <c r="I1094">
        <v>199504</v>
      </c>
      <c r="J1094" t="s">
        <v>6434</v>
      </c>
      <c r="K1094" t="s">
        <v>54</v>
      </c>
      <c r="L1094">
        <v>20310</v>
      </c>
      <c r="M1094" s="8">
        <f>VLOOKUP(H1094,'export - manipulated'!L1094:V5026,11,FALSE)</f>
        <v>154806.39999999999</v>
      </c>
      <c r="V1094" s="158" t="str">
        <f>CONCATENATE("5",RIGHT(F1094,11))</f>
        <v>553006300260</v>
      </c>
    </row>
    <row r="1095" spans="1:22" x14ac:dyDescent="0.3">
      <c r="A1095" t="s">
        <v>1821</v>
      </c>
      <c r="B1095" t="s">
        <v>162</v>
      </c>
      <c r="C1095" t="str">
        <f t="shared" si="158"/>
        <v>UNREGULATED</v>
      </c>
      <c r="D1095" s="159" t="str">
        <f t="shared" si="155"/>
        <v>55300</v>
      </c>
      <c r="E1095" t="str">
        <f t="shared" si="156"/>
        <v>X5300</v>
      </c>
      <c r="F1095" s="23">
        <v>553006300260</v>
      </c>
      <c r="G1095">
        <v>910</v>
      </c>
      <c r="H1095" t="str">
        <f t="shared" si="157"/>
        <v>553006300260.910</v>
      </c>
      <c r="I1095">
        <v>199504</v>
      </c>
      <c r="J1095" t="s">
        <v>6434</v>
      </c>
      <c r="K1095" t="s">
        <v>54</v>
      </c>
      <c r="L1095" t="s">
        <v>124</v>
      </c>
      <c r="N1095">
        <f>VLOOKUP(H1095,'export - manipulated'!L1094:V5026,11,FALSE)</f>
        <v>93527</v>
      </c>
    </row>
    <row r="1096" spans="1:22" x14ac:dyDescent="0.3">
      <c r="A1096" t="s">
        <v>1824</v>
      </c>
      <c r="B1096" t="s">
        <v>162</v>
      </c>
      <c r="C1096" t="str">
        <f t="shared" si="158"/>
        <v>REGULATED</v>
      </c>
      <c r="D1096" s="159" t="str">
        <f t="shared" si="155"/>
        <v>45300</v>
      </c>
      <c r="E1096" t="str">
        <f t="shared" si="156"/>
        <v>X5300</v>
      </c>
      <c r="F1096" s="23">
        <v>453006300261</v>
      </c>
      <c r="G1096">
        <v>910</v>
      </c>
      <c r="H1096" t="str">
        <f t="shared" si="157"/>
        <v>453006300261.910</v>
      </c>
      <c r="I1096">
        <v>199504</v>
      </c>
      <c r="J1096" t="s">
        <v>6434</v>
      </c>
      <c r="K1096" t="s">
        <v>54</v>
      </c>
      <c r="L1096">
        <v>20310</v>
      </c>
      <c r="M1096" s="8">
        <f>VLOOKUP(H1096,'export - manipulated'!L1096:V5028,11,FALSE)</f>
        <v>162461.09</v>
      </c>
      <c r="V1096" s="158" t="str">
        <f>CONCATENATE("5",RIGHT(F1096,11))</f>
        <v>553006300261</v>
      </c>
    </row>
    <row r="1097" spans="1:22" x14ac:dyDescent="0.3">
      <c r="A1097" t="s">
        <v>1824</v>
      </c>
      <c r="B1097" t="s">
        <v>162</v>
      </c>
      <c r="C1097" t="str">
        <f t="shared" si="158"/>
        <v>UNREGULATED</v>
      </c>
      <c r="D1097" s="159" t="str">
        <f t="shared" si="155"/>
        <v>55300</v>
      </c>
      <c r="E1097" t="str">
        <f t="shared" si="156"/>
        <v>X5300</v>
      </c>
      <c r="F1097" s="23">
        <v>553006300261</v>
      </c>
      <c r="G1097">
        <v>910</v>
      </c>
      <c r="H1097" t="str">
        <f t="shared" si="157"/>
        <v>553006300261.910</v>
      </c>
      <c r="I1097">
        <v>199504</v>
      </c>
      <c r="J1097" t="s">
        <v>6434</v>
      </c>
      <c r="K1097" t="s">
        <v>54</v>
      </c>
      <c r="L1097" t="s">
        <v>124</v>
      </c>
      <c r="N1097">
        <f>VLOOKUP(H1097,'export - manipulated'!L1096:V5028,11,FALSE)</f>
        <v>98151</v>
      </c>
    </row>
    <row r="1098" spans="1:22" x14ac:dyDescent="0.3">
      <c r="A1098" t="s">
        <v>1827</v>
      </c>
      <c r="B1098" t="s">
        <v>162</v>
      </c>
      <c r="C1098" t="str">
        <f t="shared" si="158"/>
        <v>REGULATED</v>
      </c>
      <c r="D1098" s="159" t="str">
        <f t="shared" si="155"/>
        <v>45300</v>
      </c>
      <c r="E1098" t="str">
        <f t="shared" si="156"/>
        <v>X5300</v>
      </c>
      <c r="F1098" s="23">
        <v>453006300262</v>
      </c>
      <c r="G1098">
        <v>910</v>
      </c>
      <c r="H1098" t="str">
        <f t="shared" si="157"/>
        <v>453006300262.910</v>
      </c>
      <c r="I1098">
        <v>199504</v>
      </c>
      <c r="J1098" t="s">
        <v>6434</v>
      </c>
      <c r="K1098" t="s">
        <v>54</v>
      </c>
      <c r="L1098">
        <v>20310</v>
      </c>
      <c r="M1098" s="8">
        <f>VLOOKUP(H1098,'export - manipulated'!L1098:V5030,11,FALSE)</f>
        <v>172157.05</v>
      </c>
      <c r="V1098" s="158" t="str">
        <f t="shared" ref="V1098:V1099" si="159">CONCATENATE("5",RIGHT(F1098,11))</f>
        <v>553006300262</v>
      </c>
    </row>
    <row r="1099" spans="1:22" x14ac:dyDescent="0.3">
      <c r="A1099" t="s">
        <v>1827</v>
      </c>
      <c r="B1099" t="s">
        <v>162</v>
      </c>
      <c r="C1099" t="str">
        <f t="shared" si="158"/>
        <v>REGULATED</v>
      </c>
      <c r="D1099" s="159" t="str">
        <f t="shared" si="155"/>
        <v>45300</v>
      </c>
      <c r="E1099" t="str">
        <f t="shared" si="156"/>
        <v>X5300</v>
      </c>
      <c r="F1099" s="23">
        <v>453006300595</v>
      </c>
      <c r="G1099">
        <v>910</v>
      </c>
      <c r="H1099" t="str">
        <f t="shared" si="157"/>
        <v>453006300595.910</v>
      </c>
      <c r="I1099">
        <v>201610</v>
      </c>
      <c r="J1099" t="s">
        <v>6434</v>
      </c>
      <c r="K1099" t="s">
        <v>54</v>
      </c>
      <c r="L1099">
        <v>20310</v>
      </c>
      <c r="M1099" s="8">
        <f>VLOOKUP(H1099,'export - manipulated'!L1099:V5031,11,FALSE)</f>
        <v>2197.1799999999998</v>
      </c>
      <c r="V1099" s="158" t="str">
        <f t="shared" si="159"/>
        <v>553006300595</v>
      </c>
    </row>
    <row r="1100" spans="1:22" x14ac:dyDescent="0.3">
      <c r="A1100" t="s">
        <v>1827</v>
      </c>
      <c r="B1100" t="s">
        <v>162</v>
      </c>
      <c r="C1100" t="str">
        <f t="shared" si="158"/>
        <v>UNREGULATED</v>
      </c>
      <c r="D1100" s="159" t="str">
        <f t="shared" si="155"/>
        <v>55300</v>
      </c>
      <c r="E1100" t="str">
        <f t="shared" si="156"/>
        <v>X5300</v>
      </c>
      <c r="F1100" s="23">
        <v>553006300262</v>
      </c>
      <c r="G1100">
        <v>910</v>
      </c>
      <c r="H1100" t="str">
        <f t="shared" si="157"/>
        <v>553006300262.910</v>
      </c>
      <c r="I1100">
        <v>199504</v>
      </c>
      <c r="J1100" t="s">
        <v>6434</v>
      </c>
      <c r="K1100" t="s">
        <v>54</v>
      </c>
      <c r="L1100" t="s">
        <v>124</v>
      </c>
      <c r="N1100">
        <f>VLOOKUP(H1100,'export - manipulated'!L1099:V5031,11,FALSE)</f>
        <v>104009</v>
      </c>
    </row>
    <row r="1101" spans="1:22" x14ac:dyDescent="0.3">
      <c r="A1101" t="s">
        <v>1827</v>
      </c>
      <c r="B1101" t="s">
        <v>162</v>
      </c>
      <c r="C1101" t="str">
        <f t="shared" si="158"/>
        <v>UNREGULATED</v>
      </c>
      <c r="D1101" s="159" t="str">
        <f t="shared" si="155"/>
        <v>55300</v>
      </c>
      <c r="E1101" t="str">
        <f t="shared" si="156"/>
        <v>X5300</v>
      </c>
      <c r="F1101" s="23">
        <v>553006300595</v>
      </c>
      <c r="G1101">
        <v>910</v>
      </c>
      <c r="H1101" t="str">
        <f t="shared" si="157"/>
        <v>553006300595.910</v>
      </c>
      <c r="I1101">
        <v>201610</v>
      </c>
      <c r="J1101" t="s">
        <v>6434</v>
      </c>
      <c r="K1101" t="s">
        <v>54</v>
      </c>
      <c r="L1101" t="s">
        <v>124</v>
      </c>
      <c r="N1101">
        <f>VLOOKUP(H1101,'export - manipulated'!L1100:V5032,11,FALSE)</f>
        <v>3174.89</v>
      </c>
    </row>
    <row r="1102" spans="1:22" x14ac:dyDescent="0.3">
      <c r="A1102" t="s">
        <v>1832</v>
      </c>
      <c r="B1102" t="s">
        <v>162</v>
      </c>
      <c r="C1102" t="str">
        <f t="shared" si="158"/>
        <v>REGULATED</v>
      </c>
      <c r="D1102" s="159" t="str">
        <f t="shared" si="155"/>
        <v>45300</v>
      </c>
      <c r="E1102" t="str">
        <f t="shared" si="156"/>
        <v>X5300</v>
      </c>
      <c r="F1102" s="23">
        <v>453006300263</v>
      </c>
      <c r="G1102">
        <v>910</v>
      </c>
      <c r="H1102" t="str">
        <f t="shared" si="157"/>
        <v>453006300263.910</v>
      </c>
      <c r="I1102">
        <v>198707</v>
      </c>
      <c r="J1102" t="s">
        <v>6434</v>
      </c>
      <c r="K1102" t="s">
        <v>54</v>
      </c>
      <c r="L1102">
        <v>20310</v>
      </c>
      <c r="M1102" s="8">
        <f>VLOOKUP(H1102,'export - manipulated'!L1102:V5034,11,FALSE)</f>
        <v>178422.41</v>
      </c>
      <c r="V1102" s="158" t="str">
        <f>CONCATENATE("5",RIGHT(F1102,11))</f>
        <v>553006300263</v>
      </c>
    </row>
    <row r="1103" spans="1:22" x14ac:dyDescent="0.3">
      <c r="A1103" t="s">
        <v>1832</v>
      </c>
      <c r="B1103" t="s">
        <v>162</v>
      </c>
      <c r="C1103" t="str">
        <f t="shared" si="158"/>
        <v>UNREGULATED</v>
      </c>
      <c r="D1103" s="159" t="str">
        <f t="shared" si="155"/>
        <v>55300</v>
      </c>
      <c r="E1103" t="str">
        <f t="shared" si="156"/>
        <v>X5300</v>
      </c>
      <c r="F1103" s="23">
        <v>553006300263</v>
      </c>
      <c r="G1103">
        <v>910</v>
      </c>
      <c r="H1103" t="str">
        <f t="shared" si="157"/>
        <v>553006300263.910</v>
      </c>
      <c r="I1103">
        <v>198707</v>
      </c>
      <c r="J1103" t="s">
        <v>6434</v>
      </c>
      <c r="K1103" t="s">
        <v>54</v>
      </c>
      <c r="L1103" t="s">
        <v>124</v>
      </c>
      <c r="N1103">
        <f>VLOOKUP(H1103,'export - manipulated'!L1102:V5034,11,FALSE)</f>
        <v>107795</v>
      </c>
    </row>
    <row r="1104" spans="1:22" x14ac:dyDescent="0.3">
      <c r="A1104" t="s">
        <v>1835</v>
      </c>
      <c r="B1104" t="s">
        <v>162</v>
      </c>
      <c r="C1104" t="str">
        <f t="shared" si="158"/>
        <v>REGULATED</v>
      </c>
      <c r="D1104" s="159" t="str">
        <f t="shared" si="155"/>
        <v>45300</v>
      </c>
      <c r="E1104" t="str">
        <f t="shared" si="156"/>
        <v>X5300</v>
      </c>
      <c r="F1104" s="23">
        <v>453006300264</v>
      </c>
      <c r="G1104">
        <v>910</v>
      </c>
      <c r="H1104" t="str">
        <f t="shared" si="157"/>
        <v>453006300264.910</v>
      </c>
      <c r="I1104">
        <v>198802</v>
      </c>
      <c r="J1104" t="s">
        <v>6434</v>
      </c>
      <c r="K1104" t="s">
        <v>54</v>
      </c>
      <c r="L1104">
        <v>20310</v>
      </c>
      <c r="M1104" s="8">
        <f>VLOOKUP(H1104,'export - manipulated'!L1104:V5036,11,FALSE)</f>
        <v>180571.06</v>
      </c>
      <c r="V1104" s="158" t="str">
        <f>CONCATENATE("5",RIGHT(F1104,11))</f>
        <v>553006300264</v>
      </c>
    </row>
    <row r="1105" spans="1:22" x14ac:dyDescent="0.3">
      <c r="A1105" t="s">
        <v>1835</v>
      </c>
      <c r="B1105" t="s">
        <v>162</v>
      </c>
      <c r="C1105" t="str">
        <f t="shared" si="158"/>
        <v>UNREGULATED</v>
      </c>
      <c r="D1105" s="159" t="str">
        <f t="shared" si="155"/>
        <v>55300</v>
      </c>
      <c r="E1105" t="str">
        <f t="shared" si="156"/>
        <v>X5300</v>
      </c>
      <c r="F1105" s="23">
        <v>553006300264</v>
      </c>
      <c r="G1105">
        <v>910</v>
      </c>
      <c r="H1105" t="str">
        <f t="shared" si="157"/>
        <v>553006300264.910</v>
      </c>
      <c r="I1105">
        <v>198802</v>
      </c>
      <c r="J1105" t="s">
        <v>6434</v>
      </c>
      <c r="K1105" t="s">
        <v>54</v>
      </c>
      <c r="L1105" t="s">
        <v>124</v>
      </c>
      <c r="N1105">
        <f>VLOOKUP(H1105,'export - manipulated'!L1104:V5036,11,FALSE)</f>
        <v>109092</v>
      </c>
    </row>
    <row r="1106" spans="1:22" x14ac:dyDescent="0.3">
      <c r="A1106" t="s">
        <v>1838</v>
      </c>
      <c r="B1106" t="s">
        <v>162</v>
      </c>
      <c r="C1106" t="str">
        <f t="shared" si="158"/>
        <v>REGULATED</v>
      </c>
      <c r="D1106" s="159" t="str">
        <f t="shared" si="155"/>
        <v>45300</v>
      </c>
      <c r="E1106" t="str">
        <f t="shared" si="156"/>
        <v>X5300</v>
      </c>
      <c r="F1106" s="23">
        <v>453006300264</v>
      </c>
      <c r="G1106">
        <v>270</v>
      </c>
      <c r="H1106" t="str">
        <f t="shared" si="157"/>
        <v>453006300264.270</v>
      </c>
      <c r="I1106">
        <v>199301</v>
      </c>
      <c r="J1106" t="s">
        <v>6434</v>
      </c>
      <c r="K1106" t="s">
        <v>54</v>
      </c>
      <c r="L1106">
        <v>20310</v>
      </c>
      <c r="M1106" s="8">
        <f>VLOOKUP(H1106,'export - manipulated'!L1106:V5038,11,FALSE)</f>
        <v>23231.31</v>
      </c>
      <c r="V1106" s="158" t="str">
        <f>CONCATENATE("5",RIGHT(F1106,11))</f>
        <v>553006300264</v>
      </c>
    </row>
    <row r="1107" spans="1:22" x14ac:dyDescent="0.3">
      <c r="A1107" t="s">
        <v>1838</v>
      </c>
      <c r="B1107" t="s">
        <v>162</v>
      </c>
      <c r="C1107" t="str">
        <f t="shared" si="158"/>
        <v>UNREGULATED</v>
      </c>
      <c r="D1107" s="159" t="str">
        <f t="shared" si="155"/>
        <v>55300</v>
      </c>
      <c r="E1107" t="str">
        <f t="shared" si="156"/>
        <v>X5300</v>
      </c>
      <c r="F1107" s="23">
        <v>553006300264</v>
      </c>
      <c r="G1107">
        <v>270</v>
      </c>
      <c r="H1107" t="str">
        <f t="shared" si="157"/>
        <v>553006300264.270</v>
      </c>
      <c r="I1107">
        <v>199301</v>
      </c>
      <c r="J1107" t="s">
        <v>6434</v>
      </c>
      <c r="K1107" t="s">
        <v>54</v>
      </c>
      <c r="L1107" t="s">
        <v>124</v>
      </c>
      <c r="N1107">
        <f>VLOOKUP(H1107,'export - manipulated'!L1106:V5038,11,FALSE)</f>
        <v>14035</v>
      </c>
    </row>
    <row r="1108" spans="1:22" x14ac:dyDescent="0.3">
      <c r="A1108" t="s">
        <v>1841</v>
      </c>
      <c r="B1108" t="s">
        <v>162</v>
      </c>
      <c r="C1108" t="str">
        <f t="shared" si="158"/>
        <v>REGULATED</v>
      </c>
      <c r="D1108" s="159" t="str">
        <f t="shared" si="155"/>
        <v>45300</v>
      </c>
      <c r="E1108" t="str">
        <f t="shared" si="156"/>
        <v>X5300</v>
      </c>
      <c r="F1108" s="23">
        <v>453006300264</v>
      </c>
      <c r="G1108">
        <v>670</v>
      </c>
      <c r="H1108" t="str">
        <f t="shared" si="157"/>
        <v>453006300264.670</v>
      </c>
      <c r="I1108">
        <v>199301</v>
      </c>
      <c r="J1108" t="s">
        <v>6434</v>
      </c>
      <c r="K1108" t="s">
        <v>54</v>
      </c>
      <c r="L1108">
        <v>20310</v>
      </c>
      <c r="M1108" s="8">
        <f>VLOOKUP(H1108,'export - manipulated'!L1108:V5040,11,FALSE)</f>
        <v>7865.22</v>
      </c>
      <c r="V1108" s="158" t="str">
        <f>CONCATENATE("5",RIGHT(F1108,11))</f>
        <v>553006300264</v>
      </c>
    </row>
    <row r="1109" spans="1:22" x14ac:dyDescent="0.3">
      <c r="A1109" t="s">
        <v>1841</v>
      </c>
      <c r="B1109" t="s">
        <v>162</v>
      </c>
      <c r="C1109" t="str">
        <f t="shared" si="158"/>
        <v>UNREGULATED</v>
      </c>
      <c r="D1109" s="159" t="str">
        <f t="shared" si="155"/>
        <v>55300</v>
      </c>
      <c r="E1109" t="str">
        <f t="shared" si="156"/>
        <v>X5300</v>
      </c>
      <c r="F1109" s="23">
        <v>553006300264</v>
      </c>
      <c r="G1109">
        <v>670</v>
      </c>
      <c r="H1109" t="str">
        <f t="shared" si="157"/>
        <v>553006300264.670</v>
      </c>
      <c r="I1109">
        <v>199301</v>
      </c>
      <c r="J1109" t="s">
        <v>6434</v>
      </c>
      <c r="K1109" t="s">
        <v>54</v>
      </c>
      <c r="L1109" t="s">
        <v>124</v>
      </c>
      <c r="N1109">
        <f>VLOOKUP(H1109,'export - manipulated'!L1108:V5040,11,FALSE)</f>
        <v>4752</v>
      </c>
    </row>
    <row r="1110" spans="1:22" x14ac:dyDescent="0.3">
      <c r="A1110" t="s">
        <v>1844</v>
      </c>
      <c r="B1110" t="s">
        <v>162</v>
      </c>
      <c r="C1110" t="str">
        <f t="shared" si="158"/>
        <v>REGULATED</v>
      </c>
      <c r="D1110" s="159" t="str">
        <f t="shared" si="155"/>
        <v>45300</v>
      </c>
      <c r="E1110" t="str">
        <f t="shared" si="156"/>
        <v>X5300</v>
      </c>
      <c r="F1110" s="23">
        <v>453006300047</v>
      </c>
      <c r="G1110">
        <v>910</v>
      </c>
      <c r="H1110" t="str">
        <f t="shared" si="157"/>
        <v>453006300047.910</v>
      </c>
      <c r="I1110">
        <v>193012</v>
      </c>
      <c r="J1110" t="s">
        <v>6434</v>
      </c>
      <c r="K1110" t="s">
        <v>54</v>
      </c>
      <c r="L1110">
        <v>20310</v>
      </c>
      <c r="M1110" s="8">
        <f>VLOOKUP(H1110,'export - manipulated'!L1110:V5042,11,FALSE)</f>
        <v>104556.07</v>
      </c>
      <c r="V1110" s="158" t="str">
        <f>CONCATENATE("5",RIGHT(F1110,11))</f>
        <v>553006300047</v>
      </c>
    </row>
    <row r="1111" spans="1:22" x14ac:dyDescent="0.3">
      <c r="A1111" t="s">
        <v>1844</v>
      </c>
      <c r="B1111" t="s">
        <v>162</v>
      </c>
      <c r="C1111" t="str">
        <f t="shared" si="158"/>
        <v>UNREGULATED</v>
      </c>
      <c r="D1111" s="159" t="str">
        <f t="shared" si="155"/>
        <v>55300</v>
      </c>
      <c r="E1111" t="str">
        <f t="shared" si="156"/>
        <v>X5300</v>
      </c>
      <c r="F1111" s="23">
        <v>553006300047</v>
      </c>
      <c r="G1111">
        <v>910</v>
      </c>
      <c r="H1111" t="str">
        <f t="shared" si="157"/>
        <v>553006300047.910</v>
      </c>
      <c r="I1111">
        <v>193012</v>
      </c>
      <c r="J1111" t="s">
        <v>6434</v>
      </c>
      <c r="K1111" t="s">
        <v>54</v>
      </c>
      <c r="L1111" t="s">
        <v>124</v>
      </c>
      <c r="N1111">
        <f>VLOOKUP(H1111,'export - manipulated'!L1110:V5042,11,FALSE)</f>
        <v>63168</v>
      </c>
    </row>
    <row r="1112" spans="1:22" x14ac:dyDescent="0.3">
      <c r="A1112" t="s">
        <v>1847</v>
      </c>
      <c r="B1112" t="s">
        <v>162</v>
      </c>
      <c r="C1112" t="str">
        <f t="shared" si="158"/>
        <v>REGULATED</v>
      </c>
      <c r="D1112" s="159" t="str">
        <f t="shared" si="155"/>
        <v>45300</v>
      </c>
      <c r="E1112" t="str">
        <f t="shared" si="156"/>
        <v>X5300</v>
      </c>
      <c r="F1112" s="23">
        <v>453006300047</v>
      </c>
      <c r="G1112">
        <v>780</v>
      </c>
      <c r="H1112" t="str">
        <f t="shared" si="157"/>
        <v>453006300047.780</v>
      </c>
      <c r="I1112">
        <v>200112</v>
      </c>
      <c r="J1112" t="s">
        <v>6434</v>
      </c>
      <c r="K1112" t="s">
        <v>54</v>
      </c>
      <c r="L1112">
        <v>20310</v>
      </c>
      <c r="M1112" s="8">
        <f>VLOOKUP(H1112,'export - manipulated'!L1112:V5044,11,FALSE)</f>
        <v>2634.4</v>
      </c>
      <c r="V1112" s="158" t="str">
        <f t="shared" ref="V1112:V1113" si="160">CONCATENATE("5",RIGHT(F1112,11))</f>
        <v>553006300047</v>
      </c>
    </row>
    <row r="1113" spans="1:22" x14ac:dyDescent="0.3">
      <c r="A1113" t="s">
        <v>1847</v>
      </c>
      <c r="B1113" t="s">
        <v>162</v>
      </c>
      <c r="C1113" t="str">
        <f t="shared" si="158"/>
        <v>REGULATED</v>
      </c>
      <c r="D1113" s="159" t="str">
        <f t="shared" si="155"/>
        <v>45300</v>
      </c>
      <c r="E1113" t="str">
        <f t="shared" si="156"/>
        <v>X5300</v>
      </c>
      <c r="F1113" s="23">
        <v>453006300278</v>
      </c>
      <c r="G1113">
        <v>780</v>
      </c>
      <c r="H1113" t="str">
        <f t="shared" si="157"/>
        <v>453006300278.780</v>
      </c>
      <c r="I1113">
        <v>200712</v>
      </c>
      <c r="J1113" t="s">
        <v>6434</v>
      </c>
      <c r="K1113" t="s">
        <v>54</v>
      </c>
      <c r="L1113">
        <v>20310</v>
      </c>
      <c r="M1113" s="8">
        <f>VLOOKUP(H1113,'export - manipulated'!L1113:V5045,11,FALSE)</f>
        <v>15367.66</v>
      </c>
      <c r="V1113" s="158" t="str">
        <f t="shared" si="160"/>
        <v>553006300278</v>
      </c>
    </row>
    <row r="1114" spans="1:22" x14ac:dyDescent="0.3">
      <c r="A1114" t="s">
        <v>1847</v>
      </c>
      <c r="B1114" t="s">
        <v>162</v>
      </c>
      <c r="C1114" t="str">
        <f t="shared" si="158"/>
        <v>UNREGULATED</v>
      </c>
      <c r="D1114" s="159" t="str">
        <f t="shared" si="155"/>
        <v>55300</v>
      </c>
      <c r="E1114" t="str">
        <f t="shared" si="156"/>
        <v>X5300</v>
      </c>
      <c r="F1114" s="23">
        <v>553006300047</v>
      </c>
      <c r="G1114">
        <v>780</v>
      </c>
      <c r="H1114" t="str">
        <f t="shared" si="157"/>
        <v>553006300047.780</v>
      </c>
      <c r="I1114">
        <v>200112</v>
      </c>
      <c r="J1114" t="s">
        <v>6434</v>
      </c>
      <c r="K1114" t="s">
        <v>54</v>
      </c>
      <c r="L1114" t="s">
        <v>124</v>
      </c>
      <c r="N1114">
        <f>VLOOKUP(H1114,'export - manipulated'!L1113:V5045,11,FALSE)</f>
        <v>1591</v>
      </c>
    </row>
    <row r="1115" spans="1:22" x14ac:dyDescent="0.3">
      <c r="A1115" t="s">
        <v>1847</v>
      </c>
      <c r="B1115" t="s">
        <v>162</v>
      </c>
      <c r="C1115" t="str">
        <f t="shared" si="158"/>
        <v>UNREGULATED</v>
      </c>
      <c r="D1115" s="159" t="str">
        <f t="shared" si="155"/>
        <v>55300</v>
      </c>
      <c r="E1115" t="str">
        <f t="shared" si="156"/>
        <v>X5300</v>
      </c>
      <c r="F1115" s="23">
        <v>553006300278</v>
      </c>
      <c r="G1115">
        <v>780</v>
      </c>
      <c r="H1115" t="str">
        <f t="shared" si="157"/>
        <v>553006300278.780</v>
      </c>
      <c r="I1115">
        <v>200712</v>
      </c>
      <c r="J1115" t="s">
        <v>6434</v>
      </c>
      <c r="K1115" t="s">
        <v>54</v>
      </c>
      <c r="L1115" t="s">
        <v>124</v>
      </c>
      <c r="N1115">
        <f>VLOOKUP(H1115,'export - manipulated'!L1114:V5046,11,FALSE)</f>
        <v>6757.04</v>
      </c>
    </row>
    <row r="1116" spans="1:22" x14ac:dyDescent="0.3">
      <c r="A1116" t="s">
        <v>1852</v>
      </c>
      <c r="B1116" t="s">
        <v>162</v>
      </c>
      <c r="C1116" t="str">
        <f t="shared" si="158"/>
        <v>REGULATED</v>
      </c>
      <c r="D1116" s="159" t="str">
        <f t="shared" si="155"/>
        <v>45300</v>
      </c>
      <c r="E1116" t="str">
        <f t="shared" si="156"/>
        <v>X5300</v>
      </c>
      <c r="F1116" s="23">
        <v>453006300047</v>
      </c>
      <c r="G1116">
        <v>84</v>
      </c>
      <c r="H1116" t="str">
        <f t="shared" si="157"/>
        <v>453006300047.84</v>
      </c>
      <c r="I1116">
        <v>200112</v>
      </c>
      <c r="J1116" t="s">
        <v>6434</v>
      </c>
      <c r="K1116" t="s">
        <v>54</v>
      </c>
      <c r="L1116">
        <v>20310</v>
      </c>
      <c r="M1116" s="8">
        <f>VLOOKUP(H1116,'export - manipulated'!L1116:V5048,11,FALSE)</f>
        <v>1624.75</v>
      </c>
      <c r="V1116" s="158" t="str">
        <f t="shared" ref="V1116:V1117" si="161">CONCATENATE("5",RIGHT(F1116,11))</f>
        <v>553006300047</v>
      </c>
    </row>
    <row r="1117" spans="1:22" x14ac:dyDescent="0.3">
      <c r="A1117" t="s">
        <v>1854</v>
      </c>
      <c r="B1117" t="s">
        <v>162</v>
      </c>
      <c r="C1117" t="str">
        <f t="shared" si="158"/>
        <v>REGULATED</v>
      </c>
      <c r="D1117" s="159" t="str">
        <f t="shared" si="155"/>
        <v>45300</v>
      </c>
      <c r="E1117" t="str">
        <f t="shared" si="156"/>
        <v>X5300</v>
      </c>
      <c r="F1117" s="23">
        <v>453006300049</v>
      </c>
      <c r="G1117">
        <v>910</v>
      </c>
      <c r="H1117" t="str">
        <f t="shared" si="157"/>
        <v>453006300049.910</v>
      </c>
      <c r="I1117">
        <v>199504</v>
      </c>
      <c r="J1117" t="s">
        <v>6434</v>
      </c>
      <c r="K1117" t="s">
        <v>54</v>
      </c>
      <c r="L1117">
        <v>20310</v>
      </c>
      <c r="M1117" s="8">
        <f>VLOOKUP(H1117,'export - manipulated'!L1117:V5049,11,FALSE)</f>
        <v>163593.70000000001</v>
      </c>
      <c r="V1117" s="158" t="str">
        <f t="shared" si="161"/>
        <v>553006300049</v>
      </c>
    </row>
    <row r="1118" spans="1:22" x14ac:dyDescent="0.3">
      <c r="A1118" t="s">
        <v>1854</v>
      </c>
      <c r="B1118" t="s">
        <v>162</v>
      </c>
      <c r="C1118" t="str">
        <f t="shared" si="158"/>
        <v>UNREGULATED</v>
      </c>
      <c r="D1118" s="159" t="str">
        <f t="shared" si="155"/>
        <v>55300</v>
      </c>
      <c r="E1118" t="str">
        <f t="shared" si="156"/>
        <v>X5300</v>
      </c>
      <c r="F1118" s="23">
        <v>553006300049</v>
      </c>
      <c r="G1118">
        <v>910</v>
      </c>
      <c r="H1118" t="str">
        <f t="shared" si="157"/>
        <v>553006300049.910</v>
      </c>
      <c r="I1118">
        <v>199504</v>
      </c>
      <c r="J1118" t="s">
        <v>6434</v>
      </c>
      <c r="K1118" t="s">
        <v>54</v>
      </c>
      <c r="L1118" t="s">
        <v>124</v>
      </c>
      <c r="N1118">
        <f>VLOOKUP(H1118,'export - manipulated'!L1117:V5049,11,FALSE)</f>
        <v>98835</v>
      </c>
    </row>
    <row r="1119" spans="1:22" x14ac:dyDescent="0.3">
      <c r="A1119" t="s">
        <v>1857</v>
      </c>
      <c r="B1119" t="s">
        <v>162</v>
      </c>
      <c r="C1119" t="str">
        <f t="shared" si="158"/>
        <v>REGULATED</v>
      </c>
      <c r="D1119" s="159" t="str">
        <f t="shared" si="155"/>
        <v>45300</v>
      </c>
      <c r="E1119" t="str">
        <f t="shared" si="156"/>
        <v>X5300</v>
      </c>
      <c r="F1119" s="23">
        <v>453006300049</v>
      </c>
      <c r="G1119">
        <v>670</v>
      </c>
      <c r="H1119" t="str">
        <f t="shared" si="157"/>
        <v>453006300049.670</v>
      </c>
      <c r="I1119">
        <v>199512</v>
      </c>
      <c r="J1119" t="s">
        <v>6434</v>
      </c>
      <c r="K1119" t="s">
        <v>54</v>
      </c>
      <c r="L1119">
        <v>20310</v>
      </c>
      <c r="M1119" s="8">
        <f>VLOOKUP(H1119,'export - manipulated'!L1119:V5051,11,FALSE)</f>
        <v>1100.05</v>
      </c>
      <c r="V1119" s="158" t="str">
        <f t="shared" ref="V1119:V1120" si="162">CONCATENATE("5",RIGHT(F1119,11))</f>
        <v>553006300049</v>
      </c>
    </row>
    <row r="1120" spans="1:22" x14ac:dyDescent="0.3">
      <c r="A1120" t="s">
        <v>1859</v>
      </c>
      <c r="B1120" t="s">
        <v>162</v>
      </c>
      <c r="C1120" t="str">
        <f t="shared" si="158"/>
        <v>REGULATED</v>
      </c>
      <c r="D1120" s="159" t="str">
        <f t="shared" si="155"/>
        <v>45300</v>
      </c>
      <c r="E1120" t="str">
        <f t="shared" si="156"/>
        <v>X5300</v>
      </c>
      <c r="F1120" s="23">
        <v>453006300049</v>
      </c>
      <c r="G1120">
        <v>270</v>
      </c>
      <c r="H1120" t="str">
        <f t="shared" si="157"/>
        <v>453006300049.270</v>
      </c>
      <c r="I1120">
        <v>199512</v>
      </c>
      <c r="J1120" t="s">
        <v>6434</v>
      </c>
      <c r="K1120" t="s">
        <v>54</v>
      </c>
      <c r="L1120">
        <v>20310</v>
      </c>
      <c r="M1120" s="8">
        <f>VLOOKUP(H1120,'export - manipulated'!L1120:V5052,11,FALSE)</f>
        <v>6325.67</v>
      </c>
      <c r="V1120" s="158" t="str">
        <f t="shared" si="162"/>
        <v>553006300049</v>
      </c>
    </row>
    <row r="1121" spans="1:22" x14ac:dyDescent="0.3">
      <c r="A1121" t="s">
        <v>1859</v>
      </c>
      <c r="B1121" t="s">
        <v>162</v>
      </c>
      <c r="C1121" t="str">
        <f t="shared" si="158"/>
        <v>UNREGULATED</v>
      </c>
      <c r="D1121" s="159" t="str">
        <f t="shared" si="155"/>
        <v>55300</v>
      </c>
      <c r="E1121" t="str">
        <f t="shared" si="156"/>
        <v>X5300</v>
      </c>
      <c r="F1121" s="23">
        <v>553006300049</v>
      </c>
      <c r="G1121">
        <v>270</v>
      </c>
      <c r="H1121" t="str">
        <f t="shared" si="157"/>
        <v>553006300049.270</v>
      </c>
      <c r="I1121">
        <v>199512</v>
      </c>
      <c r="J1121" t="s">
        <v>6434</v>
      </c>
      <c r="K1121" t="s">
        <v>54</v>
      </c>
      <c r="L1121" t="s">
        <v>124</v>
      </c>
      <c r="N1121">
        <f>VLOOKUP(H1121,'export - manipulated'!L1120:V5052,11,FALSE)</f>
        <v>3822</v>
      </c>
    </row>
    <row r="1122" spans="1:22" x14ac:dyDescent="0.3">
      <c r="A1122" t="s">
        <v>1862</v>
      </c>
      <c r="B1122" t="s">
        <v>162</v>
      </c>
      <c r="C1122" t="str">
        <f t="shared" si="158"/>
        <v>REGULATED</v>
      </c>
      <c r="D1122" s="159" t="str">
        <f t="shared" si="155"/>
        <v>45300</v>
      </c>
      <c r="E1122" t="str">
        <f t="shared" si="156"/>
        <v>X5300</v>
      </c>
      <c r="F1122" s="23">
        <v>453006300040</v>
      </c>
      <c r="G1122">
        <v>910</v>
      </c>
      <c r="H1122" t="str">
        <f t="shared" si="157"/>
        <v>453006300040.910</v>
      </c>
      <c r="I1122">
        <v>200712</v>
      </c>
      <c r="J1122" t="s">
        <v>6434</v>
      </c>
      <c r="K1122" t="s">
        <v>54</v>
      </c>
      <c r="L1122">
        <v>20310</v>
      </c>
      <c r="M1122" s="8">
        <f>VLOOKUP(H1122,'export - manipulated'!L1122:V5054,11,FALSE)</f>
        <v>52323.46</v>
      </c>
      <c r="V1122" s="158" t="str">
        <f t="shared" ref="V1122:V1123" si="163">CONCATENATE("5",RIGHT(F1122,11))</f>
        <v>553006300040</v>
      </c>
    </row>
    <row r="1123" spans="1:22" x14ac:dyDescent="0.3">
      <c r="A1123" t="s">
        <v>1862</v>
      </c>
      <c r="B1123" t="s">
        <v>162</v>
      </c>
      <c r="C1123" t="str">
        <f t="shared" si="158"/>
        <v>REGULATED</v>
      </c>
      <c r="D1123" s="159" t="str">
        <f t="shared" si="155"/>
        <v>45300</v>
      </c>
      <c r="E1123" t="str">
        <f t="shared" si="156"/>
        <v>X5300</v>
      </c>
      <c r="F1123" s="23">
        <v>453006300053</v>
      </c>
      <c r="G1123">
        <v>910</v>
      </c>
      <c r="H1123" t="str">
        <f t="shared" si="157"/>
        <v>453006300053.910</v>
      </c>
      <c r="I1123">
        <v>197910</v>
      </c>
      <c r="J1123" t="s">
        <v>6434</v>
      </c>
      <c r="K1123" t="s">
        <v>54</v>
      </c>
      <c r="L1123">
        <v>20310</v>
      </c>
      <c r="M1123" s="8">
        <f>VLOOKUP(H1123,'export - manipulated'!L1123:V5055,11,FALSE)</f>
        <v>43794.73</v>
      </c>
      <c r="V1123" s="158" t="str">
        <f t="shared" si="163"/>
        <v>553006300053</v>
      </c>
    </row>
    <row r="1124" spans="1:22" x14ac:dyDescent="0.3">
      <c r="A1124" t="s">
        <v>1862</v>
      </c>
      <c r="B1124" t="s">
        <v>162</v>
      </c>
      <c r="C1124" t="str">
        <f t="shared" si="158"/>
        <v>UNREGULATED</v>
      </c>
      <c r="D1124" s="159" t="str">
        <f t="shared" si="155"/>
        <v>55300</v>
      </c>
      <c r="E1124" t="str">
        <f t="shared" si="156"/>
        <v>X5300</v>
      </c>
      <c r="F1124" s="23">
        <v>553006300040</v>
      </c>
      <c r="G1124">
        <v>910</v>
      </c>
      <c r="H1124" t="str">
        <f t="shared" si="157"/>
        <v>553006300040.910</v>
      </c>
      <c r="I1124">
        <v>200712</v>
      </c>
      <c r="J1124" t="s">
        <v>6434</v>
      </c>
      <c r="K1124" t="s">
        <v>54</v>
      </c>
      <c r="L1124" t="s">
        <v>124</v>
      </c>
      <c r="N1124">
        <f>VLOOKUP(H1124,'export - manipulated'!L1123:V5055,11,FALSE)</f>
        <v>31612</v>
      </c>
    </row>
    <row r="1125" spans="1:22" x14ac:dyDescent="0.3">
      <c r="A1125" t="s">
        <v>1862</v>
      </c>
      <c r="B1125" t="s">
        <v>162</v>
      </c>
      <c r="C1125" t="str">
        <f t="shared" si="158"/>
        <v>UNREGULATED</v>
      </c>
      <c r="D1125" s="159" t="str">
        <f t="shared" si="155"/>
        <v>55300</v>
      </c>
      <c r="E1125" t="str">
        <f t="shared" si="156"/>
        <v>X5300</v>
      </c>
      <c r="F1125" s="23">
        <v>553006300053</v>
      </c>
      <c r="G1125">
        <v>910</v>
      </c>
      <c r="H1125" t="str">
        <f t="shared" si="157"/>
        <v>553006300053.910</v>
      </c>
      <c r="I1125">
        <v>197910</v>
      </c>
      <c r="J1125" t="s">
        <v>6434</v>
      </c>
      <c r="K1125" t="s">
        <v>54</v>
      </c>
      <c r="L1125" t="s">
        <v>124</v>
      </c>
      <c r="N1125">
        <f>VLOOKUP(H1125,'export - manipulated'!L1124:V5056,11,FALSE)</f>
        <v>26458</v>
      </c>
    </row>
    <row r="1126" spans="1:22" x14ac:dyDescent="0.3">
      <c r="A1126" t="s">
        <v>1868</v>
      </c>
      <c r="B1126" t="s">
        <v>162</v>
      </c>
      <c r="C1126" t="str">
        <f t="shared" si="158"/>
        <v>REGULATED</v>
      </c>
      <c r="D1126" s="159" t="str">
        <f t="shared" si="155"/>
        <v>45700</v>
      </c>
      <c r="E1126" t="str">
        <f t="shared" si="156"/>
        <v>X5700</v>
      </c>
      <c r="F1126" s="23">
        <v>457006300010</v>
      </c>
      <c r="G1126">
        <v>615</v>
      </c>
      <c r="H1126" t="str">
        <f t="shared" si="157"/>
        <v>457006300010.615</v>
      </c>
      <c r="I1126">
        <v>199510</v>
      </c>
      <c r="J1126" t="s">
        <v>6434</v>
      </c>
      <c r="K1126" t="s">
        <v>54</v>
      </c>
      <c r="L1126">
        <v>20310</v>
      </c>
      <c r="M1126" s="8">
        <f>VLOOKUP(H1126,'export - manipulated'!L1126:V5058,11,FALSE)</f>
        <v>424433.28</v>
      </c>
      <c r="V1126" s="158" t="str">
        <f>CONCATENATE("5",RIGHT(F1126,11))</f>
        <v>557006300010</v>
      </c>
    </row>
    <row r="1127" spans="1:22" x14ac:dyDescent="0.3">
      <c r="A1127" t="s">
        <v>1868</v>
      </c>
      <c r="B1127" t="s">
        <v>162</v>
      </c>
      <c r="C1127" t="str">
        <f t="shared" si="158"/>
        <v>UNREGULATED</v>
      </c>
      <c r="D1127" s="159" t="str">
        <f t="shared" si="155"/>
        <v>55700</v>
      </c>
      <c r="E1127" t="str">
        <f t="shared" si="156"/>
        <v>X5700</v>
      </c>
      <c r="F1127" s="23">
        <v>557006300010</v>
      </c>
      <c r="G1127">
        <v>615</v>
      </c>
      <c r="H1127" t="str">
        <f t="shared" si="157"/>
        <v>557006300010.615</v>
      </c>
      <c r="I1127">
        <v>199510</v>
      </c>
      <c r="J1127" t="s">
        <v>6434</v>
      </c>
      <c r="K1127" t="s">
        <v>54</v>
      </c>
      <c r="L1127" t="s">
        <v>124</v>
      </c>
      <c r="N1127">
        <f>VLOOKUP(H1127,'export - manipulated'!L1126:V5058,11,FALSE)</f>
        <v>256422</v>
      </c>
    </row>
    <row r="1128" spans="1:22" x14ac:dyDescent="0.3">
      <c r="A1128" t="s">
        <v>1872</v>
      </c>
      <c r="B1128" t="s">
        <v>162</v>
      </c>
      <c r="C1128" t="str">
        <f t="shared" si="158"/>
        <v>REGULATED</v>
      </c>
      <c r="D1128" s="159" t="str">
        <f t="shared" si="155"/>
        <v>45700</v>
      </c>
      <c r="E1128" t="str">
        <f t="shared" si="156"/>
        <v>X5700</v>
      </c>
      <c r="F1128" s="23">
        <v>457006300010</v>
      </c>
      <c r="G1128">
        <v>270</v>
      </c>
      <c r="H1128" t="str">
        <f t="shared" si="157"/>
        <v>457006300010.270</v>
      </c>
      <c r="I1128">
        <v>199510</v>
      </c>
      <c r="J1128" t="s">
        <v>6434</v>
      </c>
      <c r="K1128" t="s">
        <v>54</v>
      </c>
      <c r="L1128">
        <v>20310</v>
      </c>
      <c r="M1128" s="8">
        <f>VLOOKUP(H1128,'export - manipulated'!L1128:V5060,11,FALSE)</f>
        <v>3539.9</v>
      </c>
      <c r="V1128" s="158" t="str">
        <f>CONCATENATE("5",RIGHT(F1128,11))</f>
        <v>557006300010</v>
      </c>
    </row>
    <row r="1129" spans="1:22" x14ac:dyDescent="0.3">
      <c r="A1129" t="s">
        <v>1872</v>
      </c>
      <c r="B1129" t="s">
        <v>162</v>
      </c>
      <c r="C1129" t="str">
        <f t="shared" si="158"/>
        <v>UNREGULATED</v>
      </c>
      <c r="D1129" s="159" t="str">
        <f t="shared" si="155"/>
        <v>55700</v>
      </c>
      <c r="E1129" t="str">
        <f t="shared" si="156"/>
        <v>X5700</v>
      </c>
      <c r="F1129" s="23">
        <v>557006300010</v>
      </c>
      <c r="G1129">
        <v>270</v>
      </c>
      <c r="H1129" t="str">
        <f t="shared" si="157"/>
        <v>557006300010.270</v>
      </c>
      <c r="I1129">
        <v>199510</v>
      </c>
      <c r="J1129" t="s">
        <v>6434</v>
      </c>
      <c r="K1129" t="s">
        <v>54</v>
      </c>
      <c r="L1129" t="s">
        <v>124</v>
      </c>
      <c r="N1129">
        <f>VLOOKUP(H1129,'export - manipulated'!L1128:V5060,11,FALSE)</f>
        <v>2138</v>
      </c>
    </row>
    <row r="1130" spans="1:22" x14ac:dyDescent="0.3">
      <c r="A1130" t="s">
        <v>1875</v>
      </c>
      <c r="B1130" t="s">
        <v>162</v>
      </c>
      <c r="C1130" t="str">
        <f t="shared" si="158"/>
        <v>REGULATED</v>
      </c>
      <c r="D1130" s="159" t="str">
        <f t="shared" si="155"/>
        <v>45700</v>
      </c>
      <c r="E1130" t="str">
        <f t="shared" si="156"/>
        <v>X5700</v>
      </c>
      <c r="F1130" s="23">
        <v>457006300034</v>
      </c>
      <c r="G1130">
        <v>615</v>
      </c>
      <c r="H1130" t="str">
        <f t="shared" si="157"/>
        <v>457006300034.615</v>
      </c>
      <c r="I1130">
        <v>200211</v>
      </c>
      <c r="J1130" t="s">
        <v>6434</v>
      </c>
      <c r="K1130" t="s">
        <v>54</v>
      </c>
      <c r="L1130">
        <v>20310</v>
      </c>
      <c r="M1130" s="8">
        <f>VLOOKUP(H1130,'export - manipulated'!L1130:V5062,11,FALSE)</f>
        <v>519171.49</v>
      </c>
      <c r="V1130" s="158" t="str">
        <f>CONCATENATE("5",RIGHT(F1130,11))</f>
        <v>557006300034</v>
      </c>
    </row>
    <row r="1131" spans="1:22" x14ac:dyDescent="0.3">
      <c r="A1131" t="s">
        <v>1875</v>
      </c>
      <c r="B1131" t="s">
        <v>162</v>
      </c>
      <c r="C1131" t="str">
        <f t="shared" si="158"/>
        <v>UNREGULATED</v>
      </c>
      <c r="D1131" s="159" t="str">
        <f t="shared" si="155"/>
        <v>55700</v>
      </c>
      <c r="E1131" t="str">
        <f t="shared" si="156"/>
        <v>X5700</v>
      </c>
      <c r="F1131" s="23">
        <v>557006300034</v>
      </c>
      <c r="G1131">
        <v>615</v>
      </c>
      <c r="H1131" t="str">
        <f t="shared" si="157"/>
        <v>557006300034.615</v>
      </c>
      <c r="I1131">
        <v>200211</v>
      </c>
      <c r="J1131" t="s">
        <v>6434</v>
      </c>
      <c r="K1131" t="s">
        <v>54</v>
      </c>
      <c r="L1131" t="s">
        <v>124</v>
      </c>
      <c r="N1131">
        <f>VLOOKUP(H1131,'export - manipulated'!L1130:V5062,11,FALSE)</f>
        <v>313659</v>
      </c>
    </row>
    <row r="1132" spans="1:22" x14ac:dyDescent="0.3">
      <c r="A1132" t="s">
        <v>1878</v>
      </c>
      <c r="B1132" t="s">
        <v>162</v>
      </c>
      <c r="C1132" t="str">
        <f t="shared" si="158"/>
        <v>REGULATED</v>
      </c>
      <c r="D1132" s="159" t="str">
        <f t="shared" si="155"/>
        <v>45700</v>
      </c>
      <c r="E1132" t="str">
        <f t="shared" si="156"/>
        <v>X5700</v>
      </c>
      <c r="F1132" s="23">
        <v>457006300010</v>
      </c>
      <c r="G1132">
        <v>670</v>
      </c>
      <c r="H1132" t="str">
        <f t="shared" si="157"/>
        <v>457006300010.670</v>
      </c>
      <c r="I1132">
        <v>199510</v>
      </c>
      <c r="J1132" t="s">
        <v>6434</v>
      </c>
      <c r="K1132" t="s">
        <v>54</v>
      </c>
      <c r="L1132">
        <v>20310</v>
      </c>
      <c r="M1132" s="8">
        <f>VLOOKUP(H1132,'export - manipulated'!L1132:V5064,11,FALSE)</f>
        <v>1919.74</v>
      </c>
      <c r="V1132" s="158" t="str">
        <f t="shared" ref="V1132:V1133" si="164">CONCATENATE("5",RIGHT(F1132,11))</f>
        <v>557006300010</v>
      </c>
    </row>
    <row r="1133" spans="1:22" x14ac:dyDescent="0.3">
      <c r="A1133" t="s">
        <v>1880</v>
      </c>
      <c r="B1133" t="s">
        <v>162</v>
      </c>
      <c r="C1133" t="str">
        <f t="shared" si="158"/>
        <v>REGULATED</v>
      </c>
      <c r="D1133" s="159" t="str">
        <f t="shared" si="155"/>
        <v>45700</v>
      </c>
      <c r="E1133" t="str">
        <f t="shared" si="156"/>
        <v>X5700</v>
      </c>
      <c r="F1133" s="23">
        <v>457006300010</v>
      </c>
      <c r="G1133">
        <v>780</v>
      </c>
      <c r="H1133" t="str">
        <f t="shared" si="157"/>
        <v>457006300010.780</v>
      </c>
      <c r="I1133">
        <v>199510</v>
      </c>
      <c r="J1133" t="s">
        <v>6434</v>
      </c>
      <c r="K1133" t="s">
        <v>54</v>
      </c>
      <c r="L1133">
        <v>20310</v>
      </c>
      <c r="M1133" s="8">
        <f>VLOOKUP(H1133,'export - manipulated'!L1133:V5065,11,FALSE)</f>
        <v>175173.69</v>
      </c>
      <c r="V1133" s="158" t="str">
        <f t="shared" si="164"/>
        <v>557006300010</v>
      </c>
    </row>
    <row r="1134" spans="1:22" x14ac:dyDescent="0.3">
      <c r="A1134" t="s">
        <v>1880</v>
      </c>
      <c r="B1134" t="s">
        <v>162</v>
      </c>
      <c r="C1134" t="str">
        <f t="shared" si="158"/>
        <v>UNREGULATED</v>
      </c>
      <c r="D1134" s="159" t="str">
        <f t="shared" si="155"/>
        <v>55700</v>
      </c>
      <c r="E1134" t="str">
        <f t="shared" si="156"/>
        <v>X5700</v>
      </c>
      <c r="F1134" s="23">
        <v>557006300010</v>
      </c>
      <c r="G1134">
        <v>780</v>
      </c>
      <c r="H1134" t="str">
        <f t="shared" si="157"/>
        <v>557006300010.780</v>
      </c>
      <c r="I1134">
        <v>199510</v>
      </c>
      <c r="J1134" t="s">
        <v>6434</v>
      </c>
      <c r="K1134" t="s">
        <v>54</v>
      </c>
      <c r="L1134" t="s">
        <v>124</v>
      </c>
      <c r="N1134">
        <f>VLOOKUP(H1134,'export - manipulated'!L1133:V5065,11,FALSE)</f>
        <v>105832</v>
      </c>
    </row>
    <row r="1135" spans="1:22" x14ac:dyDescent="0.3">
      <c r="A1135" t="s">
        <v>1883</v>
      </c>
      <c r="B1135" t="s">
        <v>162</v>
      </c>
      <c r="C1135" t="str">
        <f t="shared" si="158"/>
        <v>UNREGULATED</v>
      </c>
      <c r="D1135" s="159" t="str">
        <f t="shared" si="155"/>
        <v>55700</v>
      </c>
      <c r="E1135" t="str">
        <f t="shared" si="156"/>
        <v>X5700</v>
      </c>
      <c r="F1135" s="23">
        <v>557006300090</v>
      </c>
      <c r="G1135">
        <v>780</v>
      </c>
      <c r="H1135" t="str">
        <f t="shared" si="157"/>
        <v>557006300090.780</v>
      </c>
      <c r="I1135">
        <v>201112</v>
      </c>
      <c r="J1135" t="s">
        <v>6434</v>
      </c>
      <c r="K1135" t="s">
        <v>54</v>
      </c>
      <c r="L1135" t="s">
        <v>124</v>
      </c>
      <c r="N1135">
        <f>VLOOKUP(H1135,'export - manipulated'!L1134:V5066,11,FALSE)</f>
        <v>11487.8</v>
      </c>
    </row>
    <row r="1136" spans="1:22" x14ac:dyDescent="0.3">
      <c r="A1136" t="s">
        <v>1885</v>
      </c>
      <c r="B1136" t="s">
        <v>162</v>
      </c>
      <c r="C1136" t="str">
        <f t="shared" si="158"/>
        <v>REGULATED</v>
      </c>
      <c r="D1136" s="159" t="str">
        <f t="shared" si="155"/>
        <v>45700</v>
      </c>
      <c r="E1136" t="str">
        <f t="shared" si="156"/>
        <v>X5700</v>
      </c>
      <c r="F1136" s="23">
        <v>457006300064</v>
      </c>
      <c r="G1136">
        <v>615</v>
      </c>
      <c r="H1136" t="str">
        <f t="shared" si="157"/>
        <v>457006300064.615</v>
      </c>
      <c r="I1136">
        <v>201012</v>
      </c>
      <c r="J1136" t="s">
        <v>6434</v>
      </c>
      <c r="K1136" t="s">
        <v>54</v>
      </c>
      <c r="L1136">
        <v>20310</v>
      </c>
      <c r="M1136" s="8">
        <f>VLOOKUP(H1136,'export - manipulated'!L1136:V5068,11,FALSE)</f>
        <v>13250.97</v>
      </c>
      <c r="V1136" s="158" t="str">
        <f>CONCATENATE("5",RIGHT(F1136,11))</f>
        <v>557006300064</v>
      </c>
    </row>
    <row r="1137" spans="1:22" x14ac:dyDescent="0.3">
      <c r="A1137" t="s">
        <v>1888</v>
      </c>
      <c r="B1137" t="s">
        <v>162</v>
      </c>
      <c r="C1137" t="str">
        <f t="shared" si="158"/>
        <v>UNREGULATED</v>
      </c>
      <c r="D1137" s="159" t="str">
        <f t="shared" si="155"/>
        <v>55700</v>
      </c>
      <c r="E1137" t="str">
        <f t="shared" si="156"/>
        <v>X5700</v>
      </c>
      <c r="F1137" s="23">
        <v>557006300064</v>
      </c>
      <c r="G1137">
        <v>615</v>
      </c>
      <c r="H1137" t="str">
        <f t="shared" si="157"/>
        <v>557006300064.615</v>
      </c>
      <c r="I1137">
        <v>201012</v>
      </c>
      <c r="J1137" t="s">
        <v>6434</v>
      </c>
      <c r="K1137" t="s">
        <v>54</v>
      </c>
      <c r="L1137" t="s">
        <v>124</v>
      </c>
      <c r="N1137">
        <f>VLOOKUP(H1137,'export - manipulated'!L1136:V5068,11,FALSE)</f>
        <v>8004.99</v>
      </c>
    </row>
    <row r="1138" spans="1:22" x14ac:dyDescent="0.3">
      <c r="A1138" t="s">
        <v>1891</v>
      </c>
      <c r="B1138" t="s">
        <v>162</v>
      </c>
      <c r="C1138" t="str">
        <f t="shared" si="158"/>
        <v>REGULATED</v>
      </c>
      <c r="D1138" s="159" t="str">
        <f t="shared" si="155"/>
        <v>45300</v>
      </c>
      <c r="E1138" t="str">
        <f t="shared" si="156"/>
        <v>X5300</v>
      </c>
      <c r="F1138" s="23">
        <v>453006300654</v>
      </c>
      <c r="G1138">
        <v>910</v>
      </c>
      <c r="H1138" t="str">
        <f t="shared" si="157"/>
        <v>453006300654.910</v>
      </c>
      <c r="I1138">
        <v>201809</v>
      </c>
      <c r="J1138" t="s">
        <v>6434</v>
      </c>
      <c r="K1138" t="s">
        <v>54</v>
      </c>
      <c r="L1138">
        <v>20310</v>
      </c>
      <c r="M1138" s="8">
        <f>VLOOKUP(H1138,'export - manipulated'!L1138:V5070,11,FALSE)</f>
        <v>23642.01</v>
      </c>
      <c r="V1138" s="158" t="str">
        <f>CONCATENATE("5",RIGHT(F1138,11))</f>
        <v>553006300654</v>
      </c>
    </row>
    <row r="1139" spans="1:22" x14ac:dyDescent="0.3">
      <c r="A1139" t="s">
        <v>1891</v>
      </c>
      <c r="B1139" t="s">
        <v>162</v>
      </c>
      <c r="C1139" t="str">
        <f t="shared" si="158"/>
        <v>UNREGULATED</v>
      </c>
      <c r="D1139" s="159" t="str">
        <f t="shared" si="155"/>
        <v>55300</v>
      </c>
      <c r="E1139" t="str">
        <f t="shared" si="156"/>
        <v>X5300</v>
      </c>
      <c r="F1139" s="23">
        <v>553006300654</v>
      </c>
      <c r="G1139">
        <v>910</v>
      </c>
      <c r="H1139" t="str">
        <f t="shared" si="157"/>
        <v>553006300654.910</v>
      </c>
      <c r="I1139">
        <v>201809</v>
      </c>
      <c r="J1139" t="s">
        <v>6434</v>
      </c>
      <c r="K1139" t="s">
        <v>54</v>
      </c>
      <c r="L1139" t="s">
        <v>124</v>
      </c>
      <c r="N1139">
        <f>VLOOKUP(H1139,'export - manipulated'!L1138:V5070,11,FALSE)</f>
        <v>37733.11</v>
      </c>
    </row>
    <row r="1140" spans="1:22" x14ac:dyDescent="0.3">
      <c r="A1140" t="s">
        <v>1894</v>
      </c>
      <c r="B1140" t="s">
        <v>162</v>
      </c>
      <c r="C1140" t="str">
        <f t="shared" si="158"/>
        <v>UNREGULATED</v>
      </c>
      <c r="D1140" s="159" t="str">
        <f t="shared" si="155"/>
        <v>55300</v>
      </c>
      <c r="E1140" t="str">
        <f t="shared" si="156"/>
        <v>X5300</v>
      </c>
      <c r="F1140" s="23">
        <v>553006300653</v>
      </c>
      <c r="G1140">
        <v>910</v>
      </c>
      <c r="H1140" t="str">
        <f t="shared" si="157"/>
        <v>553006300653.910</v>
      </c>
      <c r="I1140">
        <v>201809</v>
      </c>
      <c r="J1140" t="s">
        <v>6434</v>
      </c>
      <c r="K1140" t="s">
        <v>54</v>
      </c>
      <c r="L1140" t="s">
        <v>124</v>
      </c>
      <c r="N1140">
        <f>VLOOKUP(H1140,'export - manipulated'!L1139:V5071,11,FALSE)</f>
        <v>55217.58</v>
      </c>
    </row>
    <row r="1141" spans="1:22" x14ac:dyDescent="0.3">
      <c r="A1141" t="s">
        <v>1896</v>
      </c>
      <c r="B1141" t="s">
        <v>139</v>
      </c>
      <c r="C1141" t="str">
        <f t="shared" si="158"/>
        <v>REGULATED</v>
      </c>
      <c r="D1141" s="159" t="str">
        <f t="shared" si="155"/>
        <v>45200</v>
      </c>
      <c r="E1141" t="str">
        <f t="shared" si="156"/>
        <v>X5200</v>
      </c>
      <c r="F1141" s="23">
        <v>452006400231</v>
      </c>
      <c r="G1141">
        <v>764</v>
      </c>
      <c r="H1141" t="str">
        <f t="shared" si="157"/>
        <v>452006400231.764</v>
      </c>
      <c r="I1141">
        <v>201412</v>
      </c>
      <c r="J1141" t="s">
        <v>6434</v>
      </c>
      <c r="K1141" t="s">
        <v>1898</v>
      </c>
      <c r="L1141">
        <v>20310</v>
      </c>
      <c r="M1141" s="8">
        <f>VLOOKUP(H1141,'export - manipulated'!L1141:V5073,11,FALSE)</f>
        <v>38962.5</v>
      </c>
      <c r="V1141" s="158" t="str">
        <f>CONCATENATE("5",RIGHT(F1141,11))</f>
        <v>552006400231</v>
      </c>
    </row>
    <row r="1142" spans="1:22" x14ac:dyDescent="0.3">
      <c r="A1142" t="s">
        <v>1896</v>
      </c>
      <c r="B1142" t="s">
        <v>139</v>
      </c>
      <c r="C1142" t="str">
        <f t="shared" si="158"/>
        <v>UNREGULATED</v>
      </c>
      <c r="D1142" s="159" t="str">
        <f t="shared" si="155"/>
        <v>55200</v>
      </c>
      <c r="E1142" t="str">
        <f t="shared" si="156"/>
        <v>X5200</v>
      </c>
      <c r="F1142" s="23">
        <v>552006400231</v>
      </c>
      <c r="G1142">
        <v>764</v>
      </c>
      <c r="H1142" t="str">
        <f t="shared" si="157"/>
        <v>552006400231.764</v>
      </c>
      <c r="I1142">
        <v>201412</v>
      </c>
      <c r="J1142" t="s">
        <v>6434</v>
      </c>
      <c r="K1142" t="s">
        <v>1898</v>
      </c>
      <c r="L1142" t="s">
        <v>124</v>
      </c>
      <c r="N1142">
        <f>VLOOKUP(H1142,'export - manipulated'!L1141:V5073,11,FALSE)</f>
        <v>23537.5</v>
      </c>
    </row>
    <row r="1143" spans="1:22" x14ac:dyDescent="0.3">
      <c r="A1143" t="s">
        <v>1900</v>
      </c>
      <c r="C1143" t="str">
        <f t="shared" si="158"/>
        <v>REGULATED</v>
      </c>
      <c r="D1143" s="159" t="str">
        <f t="shared" si="155"/>
        <v>45300</v>
      </c>
      <c r="E1143" t="str">
        <f t="shared" si="156"/>
        <v>X5300</v>
      </c>
      <c r="F1143" s="23">
        <v>453006400474</v>
      </c>
      <c r="G1143">
        <v>910</v>
      </c>
      <c r="H1143" t="str">
        <f t="shared" si="157"/>
        <v>453006400474.910</v>
      </c>
      <c r="I1143">
        <v>201412</v>
      </c>
      <c r="J1143" t="s">
        <v>6434</v>
      </c>
      <c r="K1143" t="s">
        <v>1898</v>
      </c>
      <c r="L1143">
        <v>20310</v>
      </c>
      <c r="M1143" s="8">
        <f>VLOOKUP(H1143,'export - manipulated'!L1143:V5075,11,FALSE)</f>
        <v>9409.81</v>
      </c>
      <c r="V1143" s="158" t="str">
        <f>CONCATENATE("5",RIGHT(F1143,11))</f>
        <v>553006400474</v>
      </c>
    </row>
    <row r="1144" spans="1:22" x14ac:dyDescent="0.3">
      <c r="A1144" t="s">
        <v>1900</v>
      </c>
      <c r="C1144" t="str">
        <f t="shared" si="158"/>
        <v>UNREGULATED</v>
      </c>
      <c r="D1144" s="159" t="str">
        <f t="shared" si="155"/>
        <v>55300</v>
      </c>
      <c r="E1144" t="str">
        <f t="shared" si="156"/>
        <v>X5300</v>
      </c>
      <c r="F1144" s="23">
        <v>553006400474</v>
      </c>
      <c r="G1144">
        <v>910</v>
      </c>
      <c r="H1144" t="str">
        <f t="shared" si="157"/>
        <v>553006400474.910</v>
      </c>
      <c r="I1144">
        <v>201412</v>
      </c>
      <c r="J1144" t="s">
        <v>6434</v>
      </c>
      <c r="K1144" t="s">
        <v>1898</v>
      </c>
      <c r="L1144" t="s">
        <v>124</v>
      </c>
      <c r="N1144">
        <f>VLOOKUP(H1144,'export - manipulated'!L1143:V5075,11,FALSE)</f>
        <v>32337.360000000001</v>
      </c>
    </row>
    <row r="1145" spans="1:22" x14ac:dyDescent="0.3">
      <c r="A1145" t="s">
        <v>1903</v>
      </c>
      <c r="C1145" t="str">
        <f t="shared" si="158"/>
        <v>REGULATED</v>
      </c>
      <c r="D1145" s="159" t="str">
        <f t="shared" si="155"/>
        <v>45800</v>
      </c>
      <c r="E1145" t="str">
        <f t="shared" si="156"/>
        <v>X5800</v>
      </c>
      <c r="F1145" s="23">
        <v>458006400001</v>
      </c>
      <c r="G1145">
        <v>1064</v>
      </c>
      <c r="H1145" t="str">
        <f t="shared" si="157"/>
        <v>458006400001.1064</v>
      </c>
      <c r="I1145">
        <v>196403</v>
      </c>
      <c r="J1145" t="s">
        <v>6434</v>
      </c>
      <c r="K1145" t="s">
        <v>1898</v>
      </c>
      <c r="L1145">
        <v>20310</v>
      </c>
      <c r="M1145" s="8">
        <f>VLOOKUP(H1145,'export - manipulated'!L1145:V5077,11,FALSE)</f>
        <v>922906.04</v>
      </c>
      <c r="V1145" s="158" t="str">
        <f>CONCATENATE("5",RIGHT(F1145,11))</f>
        <v>558006400001</v>
      </c>
    </row>
    <row r="1146" spans="1:22" x14ac:dyDescent="0.3">
      <c r="A1146" t="s">
        <v>1903</v>
      </c>
      <c r="C1146" t="str">
        <f t="shared" si="158"/>
        <v>UNREGULATED</v>
      </c>
      <c r="D1146" s="159" t="str">
        <f t="shared" si="155"/>
        <v>55800</v>
      </c>
      <c r="E1146" t="str">
        <f t="shared" si="156"/>
        <v>X5800</v>
      </c>
      <c r="F1146" s="23">
        <v>558006400001</v>
      </c>
      <c r="G1146">
        <v>1064</v>
      </c>
      <c r="H1146" t="str">
        <f t="shared" si="157"/>
        <v>558006400001.1064</v>
      </c>
      <c r="I1146">
        <v>196403</v>
      </c>
      <c r="J1146" t="s">
        <v>6434</v>
      </c>
      <c r="K1146" t="s">
        <v>1898</v>
      </c>
      <c r="L1146" t="s">
        <v>124</v>
      </c>
      <c r="N1146">
        <f>VLOOKUP(H1146,'export - manipulated'!L1145:V5077,11,FALSE)</f>
        <v>557575</v>
      </c>
    </row>
    <row r="1147" spans="1:22" x14ac:dyDescent="0.3">
      <c r="A1147" t="s">
        <v>1908</v>
      </c>
      <c r="C1147" t="str">
        <f t="shared" si="158"/>
        <v>REGULATED</v>
      </c>
      <c r="D1147" s="159" t="str">
        <f t="shared" si="155"/>
        <v>45500</v>
      </c>
      <c r="E1147" t="str">
        <f t="shared" si="156"/>
        <v>X5500</v>
      </c>
      <c r="F1147" s="23">
        <v>455006420131</v>
      </c>
      <c r="G1147">
        <v>1999</v>
      </c>
      <c r="H1147" t="str">
        <f t="shared" si="157"/>
        <v>455006420131.1999</v>
      </c>
      <c r="I1147">
        <v>199905</v>
      </c>
      <c r="J1147" t="s">
        <v>6434</v>
      </c>
      <c r="K1147" t="s">
        <v>1898</v>
      </c>
      <c r="L1147">
        <v>20310</v>
      </c>
      <c r="M1147" s="8">
        <f>VLOOKUP(H1147,'export - manipulated'!L1147:V5079,11,FALSE)</f>
        <v>12976.72</v>
      </c>
      <c r="V1147" s="158" t="str">
        <f t="shared" ref="V1147:V1148" si="165">CONCATENATE("5",RIGHT(F1147,11))</f>
        <v>555006420131</v>
      </c>
    </row>
    <row r="1148" spans="1:22" x14ac:dyDescent="0.3">
      <c r="A1148" t="s">
        <v>1908</v>
      </c>
      <c r="C1148" t="str">
        <f t="shared" si="158"/>
        <v>REGULATED</v>
      </c>
      <c r="D1148" s="159" t="str">
        <f t="shared" si="155"/>
        <v>45500</v>
      </c>
      <c r="E1148" t="str">
        <f t="shared" si="156"/>
        <v>X5500</v>
      </c>
      <c r="F1148" s="23">
        <v>455006420131</v>
      </c>
      <c r="G1148">
        <v>2004</v>
      </c>
      <c r="H1148" t="str">
        <f t="shared" si="157"/>
        <v>455006420131.2004</v>
      </c>
      <c r="I1148">
        <v>200412</v>
      </c>
      <c r="J1148" t="s">
        <v>6434</v>
      </c>
      <c r="K1148" t="s">
        <v>1898</v>
      </c>
      <c r="L1148">
        <v>20310</v>
      </c>
      <c r="M1148" s="8">
        <f>VLOOKUP(H1148,'export - manipulated'!L1148:V5080,11,FALSE)</f>
        <v>5351.67</v>
      </c>
      <c r="V1148" s="158" t="str">
        <f t="shared" si="165"/>
        <v>555006420131</v>
      </c>
    </row>
    <row r="1149" spans="1:22" x14ac:dyDescent="0.3">
      <c r="A1149" t="s">
        <v>1908</v>
      </c>
      <c r="C1149" t="str">
        <f t="shared" si="158"/>
        <v>UNREGULATED</v>
      </c>
      <c r="D1149" s="159" t="str">
        <f t="shared" si="155"/>
        <v>55500</v>
      </c>
      <c r="E1149" t="str">
        <f t="shared" si="156"/>
        <v>X5500</v>
      </c>
      <c r="F1149" s="23">
        <v>555006420131</v>
      </c>
      <c r="G1149">
        <v>1999</v>
      </c>
      <c r="H1149" t="str">
        <f t="shared" si="157"/>
        <v>555006420131.1999</v>
      </c>
      <c r="I1149">
        <v>199905</v>
      </c>
      <c r="J1149" t="s">
        <v>6434</v>
      </c>
      <c r="K1149" t="s">
        <v>1898</v>
      </c>
      <c r="L1149" t="s">
        <v>124</v>
      </c>
      <c r="N1149">
        <f>VLOOKUP(H1149,'export - manipulated'!L1148:V5080,11,FALSE)</f>
        <v>7840</v>
      </c>
    </row>
    <row r="1150" spans="1:22" x14ac:dyDescent="0.3">
      <c r="A1150" t="s">
        <v>1908</v>
      </c>
      <c r="C1150" t="str">
        <f t="shared" si="158"/>
        <v>UNREGULATED</v>
      </c>
      <c r="D1150" s="159" t="str">
        <f t="shared" si="155"/>
        <v>55500</v>
      </c>
      <c r="E1150" t="str">
        <f t="shared" si="156"/>
        <v>X5500</v>
      </c>
      <c r="F1150" s="23">
        <v>555006420131</v>
      </c>
      <c r="G1150">
        <v>2004</v>
      </c>
      <c r="H1150" t="str">
        <f t="shared" si="157"/>
        <v>555006420131.2004</v>
      </c>
      <c r="I1150">
        <v>200412</v>
      </c>
      <c r="J1150" t="s">
        <v>6434</v>
      </c>
      <c r="K1150" t="s">
        <v>1898</v>
      </c>
      <c r="L1150" t="s">
        <v>124</v>
      </c>
      <c r="N1150">
        <f>VLOOKUP(H1150,'export - manipulated'!L1149:V5081,11,FALSE)</f>
        <v>3234</v>
      </c>
    </row>
    <row r="1151" spans="1:22" x14ac:dyDescent="0.3">
      <c r="A1151" t="s">
        <v>1913</v>
      </c>
      <c r="C1151" t="str">
        <f t="shared" si="158"/>
        <v>REGULATED</v>
      </c>
      <c r="D1151" s="159" t="str">
        <f t="shared" si="155"/>
        <v>45100</v>
      </c>
      <c r="E1151" t="str">
        <f t="shared" si="156"/>
        <v>X5100</v>
      </c>
      <c r="F1151" s="23">
        <v>451006400001</v>
      </c>
      <c r="G1151">
        <v>1995</v>
      </c>
      <c r="H1151" t="str">
        <f t="shared" si="157"/>
        <v>451006400001.1995</v>
      </c>
      <c r="I1151">
        <v>199509</v>
      </c>
      <c r="J1151" t="s">
        <v>6434</v>
      </c>
      <c r="K1151" t="s">
        <v>1898</v>
      </c>
      <c r="L1151">
        <v>20310</v>
      </c>
      <c r="M1151" s="8">
        <f>VLOOKUP(H1151,'export - manipulated'!L1151:V5083,11,FALSE)</f>
        <v>169432.44</v>
      </c>
      <c r="V1151" s="158" t="str">
        <f>CONCATENATE("5",RIGHT(F1151,11))</f>
        <v>551006400001</v>
      </c>
    </row>
    <row r="1152" spans="1:22" x14ac:dyDescent="0.3">
      <c r="A1152" t="s">
        <v>1913</v>
      </c>
      <c r="C1152" t="str">
        <f t="shared" si="158"/>
        <v>UNREGULATED</v>
      </c>
      <c r="D1152" s="159" t="str">
        <f t="shared" si="155"/>
        <v>55100</v>
      </c>
      <c r="E1152" t="str">
        <f t="shared" si="156"/>
        <v>X5100</v>
      </c>
      <c r="F1152" s="23">
        <v>551006400001</v>
      </c>
      <c r="G1152">
        <v>1995</v>
      </c>
      <c r="H1152" t="str">
        <f t="shared" si="157"/>
        <v>551006400001.1995</v>
      </c>
      <c r="I1152">
        <v>199509</v>
      </c>
      <c r="J1152" t="s">
        <v>6434</v>
      </c>
      <c r="K1152" t="s">
        <v>1898</v>
      </c>
      <c r="L1152" t="s">
        <v>124</v>
      </c>
      <c r="N1152">
        <f>VLOOKUP(H1152,'export - manipulated'!L1151:V5083,11,FALSE)</f>
        <v>102363</v>
      </c>
    </row>
    <row r="1153" spans="1:22" x14ac:dyDescent="0.3">
      <c r="A1153" t="s">
        <v>1916</v>
      </c>
      <c r="B1153" t="s">
        <v>139</v>
      </c>
      <c r="C1153" t="str">
        <f t="shared" si="158"/>
        <v>UNREGULATED</v>
      </c>
      <c r="D1153" s="159" t="str">
        <f t="shared" si="155"/>
        <v>55700</v>
      </c>
      <c r="E1153" t="str">
        <f t="shared" si="156"/>
        <v>X5700</v>
      </c>
      <c r="F1153" s="23">
        <v>557006400044</v>
      </c>
      <c r="G1153">
        <v>615</v>
      </c>
      <c r="H1153" t="str">
        <f t="shared" si="157"/>
        <v>557006400044.615</v>
      </c>
      <c r="I1153">
        <v>200810</v>
      </c>
      <c r="J1153" t="s">
        <v>6434</v>
      </c>
      <c r="K1153" t="s">
        <v>1898</v>
      </c>
      <c r="L1153" t="s">
        <v>124</v>
      </c>
      <c r="N1153">
        <f>VLOOKUP(H1153,'export - manipulated'!L1152:V5084,11,FALSE)</f>
        <v>2700659.56</v>
      </c>
    </row>
    <row r="1154" spans="1:22" x14ac:dyDescent="0.3">
      <c r="A1154" t="s">
        <v>1918</v>
      </c>
      <c r="C1154" t="str">
        <f t="shared" si="158"/>
        <v>REGULATED</v>
      </c>
      <c r="D1154" s="159" t="str">
        <f t="shared" si="155"/>
        <v>45500</v>
      </c>
      <c r="E1154" t="str">
        <f t="shared" si="156"/>
        <v>X5500</v>
      </c>
      <c r="F1154" s="23">
        <v>455006401000</v>
      </c>
      <c r="G1154">
        <v>1078</v>
      </c>
      <c r="H1154" t="str">
        <f t="shared" si="157"/>
        <v>455006401000.1078</v>
      </c>
      <c r="I1154">
        <v>197709</v>
      </c>
      <c r="J1154" t="s">
        <v>6434</v>
      </c>
      <c r="K1154" t="s">
        <v>1898</v>
      </c>
      <c r="L1154">
        <v>20310</v>
      </c>
      <c r="M1154" s="8">
        <f>VLOOKUP(H1154,'export - manipulated'!L1154:V5086,11,FALSE)</f>
        <v>57747.09</v>
      </c>
      <c r="V1154" s="158" t="str">
        <f t="shared" ref="V1154:V1155" si="166">CONCATENATE("5",RIGHT(F1154,11))</f>
        <v>555006401000</v>
      </c>
    </row>
    <row r="1155" spans="1:22" x14ac:dyDescent="0.3">
      <c r="A1155" t="s">
        <v>1918</v>
      </c>
      <c r="C1155" t="str">
        <f t="shared" si="158"/>
        <v>REGULATED</v>
      </c>
      <c r="D1155" s="159" t="str">
        <f t="shared" ref="D1155:D1218" si="167">LEFT(F1155,5)</f>
        <v>45500</v>
      </c>
      <c r="E1155" t="str">
        <f t="shared" ref="E1155:E1218" si="168">CONCATENATE("X",(RIGHT(D1155,4)))</f>
        <v>X5500</v>
      </c>
      <c r="F1155" s="23">
        <v>455006401000</v>
      </c>
      <c r="G1155">
        <v>2001</v>
      </c>
      <c r="H1155" t="str">
        <f t="shared" ref="H1155:H1218" si="169">CONCATENATE(F1155,".",G1155)</f>
        <v>455006401000.2001</v>
      </c>
      <c r="I1155">
        <v>200110</v>
      </c>
      <c r="J1155" t="s">
        <v>6434</v>
      </c>
      <c r="K1155" t="s">
        <v>1898</v>
      </c>
      <c r="L1155">
        <v>20310</v>
      </c>
      <c r="M1155" s="8">
        <f>VLOOKUP(H1155,'export - manipulated'!L1155:V5087,11,FALSE)</f>
        <v>60742.57</v>
      </c>
      <c r="V1155" s="158" t="str">
        <f t="shared" si="166"/>
        <v>555006401000</v>
      </c>
    </row>
    <row r="1156" spans="1:22" x14ac:dyDescent="0.3">
      <c r="A1156" t="s">
        <v>1918</v>
      </c>
      <c r="C1156" t="str">
        <f t="shared" si="158"/>
        <v>UNREGULATED</v>
      </c>
      <c r="D1156" s="159" t="str">
        <f t="shared" si="167"/>
        <v>55500</v>
      </c>
      <c r="E1156" t="str">
        <f t="shared" si="168"/>
        <v>X5500</v>
      </c>
      <c r="F1156" s="23">
        <v>555006401000</v>
      </c>
      <c r="G1156">
        <v>1078</v>
      </c>
      <c r="H1156" t="str">
        <f t="shared" si="169"/>
        <v>555006401000.1078</v>
      </c>
      <c r="I1156">
        <v>197709</v>
      </c>
      <c r="J1156" t="s">
        <v>6434</v>
      </c>
      <c r="K1156" t="s">
        <v>1898</v>
      </c>
      <c r="L1156" t="s">
        <v>124</v>
      </c>
      <c r="N1156">
        <f>VLOOKUP(H1156,'export - manipulated'!L1155:V5087,11,FALSE)</f>
        <v>34888</v>
      </c>
    </row>
    <row r="1157" spans="1:22" x14ac:dyDescent="0.3">
      <c r="A1157" t="s">
        <v>1918</v>
      </c>
      <c r="C1157" t="str">
        <f t="shared" si="158"/>
        <v>UNREGULATED</v>
      </c>
      <c r="D1157" s="159" t="str">
        <f t="shared" si="167"/>
        <v>55500</v>
      </c>
      <c r="E1157" t="str">
        <f t="shared" si="168"/>
        <v>X5500</v>
      </c>
      <c r="F1157" s="23">
        <v>555006401000</v>
      </c>
      <c r="G1157">
        <v>2001</v>
      </c>
      <c r="H1157" t="str">
        <f t="shared" si="169"/>
        <v>555006401000.2001</v>
      </c>
      <c r="I1157">
        <v>200110</v>
      </c>
      <c r="J1157" t="s">
        <v>6434</v>
      </c>
      <c r="K1157" t="s">
        <v>1898</v>
      </c>
      <c r="L1157" t="s">
        <v>124</v>
      </c>
      <c r="N1157">
        <f>VLOOKUP(H1157,'export - manipulated'!L1156:V5088,11,FALSE)</f>
        <v>36697.57</v>
      </c>
    </row>
    <row r="1158" spans="1:22" x14ac:dyDescent="0.3">
      <c r="A1158" t="s">
        <v>1918</v>
      </c>
      <c r="C1158" t="str">
        <f t="shared" ref="C1158:C1221" si="170">IF(OR(D1158="45000",D1158="45100",D1158="45200",D1158="45290",D1158="45300",D1158="45500",D1158="45600",D1158="45700",D1158="45790",D1158="45800"),"REGULATED","UNREGULATED")</f>
        <v>UNREGULATED</v>
      </c>
      <c r="D1158" s="159" t="str">
        <f t="shared" si="167"/>
        <v>55500</v>
      </c>
      <c r="E1158" t="str">
        <f t="shared" si="168"/>
        <v>X5500</v>
      </c>
      <c r="F1158" s="23">
        <v>555006401000</v>
      </c>
      <c r="G1158">
        <v>2008</v>
      </c>
      <c r="H1158" t="str">
        <f t="shared" si="169"/>
        <v>555006401000.2008</v>
      </c>
      <c r="I1158">
        <v>200811</v>
      </c>
      <c r="J1158" t="s">
        <v>6434</v>
      </c>
      <c r="K1158" t="s">
        <v>1898</v>
      </c>
      <c r="L1158" t="s">
        <v>124</v>
      </c>
      <c r="N1158">
        <f>VLOOKUP(H1158,'export - manipulated'!L1157:V5089,11,FALSE)</f>
        <v>759894.39</v>
      </c>
    </row>
    <row r="1159" spans="1:22" x14ac:dyDescent="0.3">
      <c r="A1159" t="s">
        <v>1924</v>
      </c>
      <c r="C1159" t="str">
        <f t="shared" si="170"/>
        <v>UNREGULATED</v>
      </c>
      <c r="D1159" s="159" t="str">
        <f t="shared" si="167"/>
        <v>55500</v>
      </c>
      <c r="E1159" t="str">
        <f t="shared" si="168"/>
        <v>X5500</v>
      </c>
      <c r="F1159" s="23">
        <v>555006401200</v>
      </c>
      <c r="G1159">
        <v>2008</v>
      </c>
      <c r="H1159" t="str">
        <f t="shared" si="169"/>
        <v>555006401200.2008</v>
      </c>
      <c r="I1159">
        <v>200811</v>
      </c>
      <c r="J1159" t="s">
        <v>6434</v>
      </c>
      <c r="K1159" t="s">
        <v>1898</v>
      </c>
      <c r="L1159" t="s">
        <v>124</v>
      </c>
      <c r="N1159">
        <f>VLOOKUP(H1159,'export - manipulated'!L1158:V5090,11,FALSE)</f>
        <v>23787.919999999998</v>
      </c>
    </row>
    <row r="1160" spans="1:22" x14ac:dyDescent="0.3">
      <c r="A1160" t="s">
        <v>1926</v>
      </c>
      <c r="C1160" t="str">
        <f t="shared" si="170"/>
        <v>UNREGULATED</v>
      </c>
      <c r="D1160" s="159" t="str">
        <f t="shared" si="167"/>
        <v>55500</v>
      </c>
      <c r="E1160" t="str">
        <f t="shared" si="168"/>
        <v>X5500</v>
      </c>
      <c r="F1160" s="23">
        <v>555006401600</v>
      </c>
      <c r="G1160">
        <v>2008</v>
      </c>
      <c r="H1160" t="str">
        <f t="shared" si="169"/>
        <v>555006401600.2008</v>
      </c>
      <c r="I1160">
        <v>200811</v>
      </c>
      <c r="J1160" t="s">
        <v>6434</v>
      </c>
      <c r="K1160" t="s">
        <v>1898</v>
      </c>
      <c r="L1160" t="s">
        <v>124</v>
      </c>
      <c r="N1160">
        <f>VLOOKUP(H1160,'export - manipulated'!L1159:V5091,11,FALSE)</f>
        <v>44941.72</v>
      </c>
    </row>
    <row r="1161" spans="1:22" x14ac:dyDescent="0.3">
      <c r="A1161" t="s">
        <v>1928</v>
      </c>
      <c r="C1161" t="str">
        <f t="shared" si="170"/>
        <v>REGULATED</v>
      </c>
      <c r="D1161" s="159" t="str">
        <f t="shared" si="167"/>
        <v>45500</v>
      </c>
      <c r="E1161" t="str">
        <f t="shared" si="168"/>
        <v>X5500</v>
      </c>
      <c r="F1161" s="23">
        <v>455006402000</v>
      </c>
      <c r="G1161">
        <v>1078</v>
      </c>
      <c r="H1161" t="str">
        <f t="shared" si="169"/>
        <v>455006402000.1078</v>
      </c>
      <c r="I1161">
        <v>197709</v>
      </c>
      <c r="J1161" t="s">
        <v>6434</v>
      </c>
      <c r="K1161" t="s">
        <v>1898</v>
      </c>
      <c r="L1161">
        <v>20310</v>
      </c>
      <c r="M1161" s="8">
        <f>VLOOKUP(H1161,'export - manipulated'!L1161:V5093,11,FALSE)</f>
        <v>46289.5</v>
      </c>
      <c r="V1161" s="158" t="str">
        <f t="shared" ref="V1161:V1162" si="171">CONCATENATE("5",RIGHT(F1161,11))</f>
        <v>555006402000</v>
      </c>
    </row>
    <row r="1162" spans="1:22" x14ac:dyDescent="0.3">
      <c r="A1162" t="s">
        <v>1928</v>
      </c>
      <c r="C1162" t="str">
        <f t="shared" si="170"/>
        <v>REGULATED</v>
      </c>
      <c r="D1162" s="159" t="str">
        <f t="shared" si="167"/>
        <v>45500</v>
      </c>
      <c r="E1162" t="str">
        <f t="shared" si="168"/>
        <v>X5500</v>
      </c>
      <c r="F1162" s="23">
        <v>455006402000</v>
      </c>
      <c r="G1162">
        <v>2001</v>
      </c>
      <c r="H1162" t="str">
        <f t="shared" si="169"/>
        <v>455006402000.2001</v>
      </c>
      <c r="I1162">
        <v>200110</v>
      </c>
      <c r="J1162" t="s">
        <v>6434</v>
      </c>
      <c r="K1162" t="s">
        <v>1898</v>
      </c>
      <c r="L1162">
        <v>20310</v>
      </c>
      <c r="M1162" s="8">
        <f>VLOOKUP(H1162,'export - manipulated'!L1162:V5094,11,FALSE)</f>
        <v>801632.04</v>
      </c>
      <c r="V1162" s="158" t="str">
        <f t="shared" si="171"/>
        <v>555006402000</v>
      </c>
    </row>
    <row r="1163" spans="1:22" x14ac:dyDescent="0.3">
      <c r="A1163" t="s">
        <v>1928</v>
      </c>
      <c r="C1163" t="str">
        <f t="shared" si="170"/>
        <v>UNREGULATED</v>
      </c>
      <c r="D1163" s="159" t="str">
        <f t="shared" si="167"/>
        <v>55500</v>
      </c>
      <c r="E1163" t="str">
        <f t="shared" si="168"/>
        <v>X5500</v>
      </c>
      <c r="F1163" s="23">
        <v>555006402000</v>
      </c>
      <c r="G1163">
        <v>1078</v>
      </c>
      <c r="H1163" t="str">
        <f t="shared" si="169"/>
        <v>555006402000.1078</v>
      </c>
      <c r="I1163">
        <v>197709</v>
      </c>
      <c r="J1163" t="s">
        <v>6434</v>
      </c>
      <c r="K1163" t="s">
        <v>1898</v>
      </c>
      <c r="L1163" t="s">
        <v>124</v>
      </c>
      <c r="N1163">
        <f>VLOOKUP(H1163,'export - manipulated'!L1162:V5094,11,FALSE)</f>
        <v>27966</v>
      </c>
    </row>
    <row r="1164" spans="1:22" x14ac:dyDescent="0.3">
      <c r="A1164" t="s">
        <v>1928</v>
      </c>
      <c r="C1164" t="str">
        <f t="shared" si="170"/>
        <v>UNREGULATED</v>
      </c>
      <c r="D1164" s="159" t="str">
        <f t="shared" si="167"/>
        <v>55500</v>
      </c>
      <c r="E1164" t="str">
        <f t="shared" si="168"/>
        <v>X5500</v>
      </c>
      <c r="F1164" s="23">
        <v>555006402000</v>
      </c>
      <c r="G1164">
        <v>2001</v>
      </c>
      <c r="H1164" t="str">
        <f t="shared" si="169"/>
        <v>555006402000.2001</v>
      </c>
      <c r="I1164">
        <v>200110</v>
      </c>
      <c r="J1164" t="s">
        <v>6434</v>
      </c>
      <c r="K1164" t="s">
        <v>1898</v>
      </c>
      <c r="L1164" t="s">
        <v>124</v>
      </c>
      <c r="N1164">
        <f>VLOOKUP(H1164,'export - manipulated'!L1163:V5095,11,FALSE)</f>
        <v>484307</v>
      </c>
    </row>
    <row r="1165" spans="1:22" x14ac:dyDescent="0.3">
      <c r="A1165" t="s">
        <v>1933</v>
      </c>
      <c r="C1165" t="str">
        <f t="shared" si="170"/>
        <v>REGULATED</v>
      </c>
      <c r="D1165" s="159" t="str">
        <f t="shared" si="167"/>
        <v>45300</v>
      </c>
      <c r="E1165" t="str">
        <f t="shared" si="168"/>
        <v>X5300</v>
      </c>
      <c r="F1165" s="23">
        <v>453006400140</v>
      </c>
      <c r="G1165">
        <v>910</v>
      </c>
      <c r="H1165" t="str">
        <f t="shared" si="169"/>
        <v>453006400140.910</v>
      </c>
      <c r="I1165">
        <v>194812</v>
      </c>
      <c r="J1165" t="s">
        <v>6434</v>
      </c>
      <c r="K1165" t="s">
        <v>1898</v>
      </c>
      <c r="L1165">
        <v>20310</v>
      </c>
      <c r="M1165" s="8">
        <f>VLOOKUP(H1165,'export - manipulated'!L1165:V5097,11,FALSE)</f>
        <v>81379.429999999993</v>
      </c>
      <c r="V1165" s="158" t="str">
        <f>CONCATENATE("5",RIGHT(F1165,11))</f>
        <v>553006400140</v>
      </c>
    </row>
    <row r="1166" spans="1:22" x14ac:dyDescent="0.3">
      <c r="A1166" t="s">
        <v>1933</v>
      </c>
      <c r="C1166" t="str">
        <f t="shared" si="170"/>
        <v>UNREGULATED</v>
      </c>
      <c r="D1166" s="159" t="str">
        <f t="shared" si="167"/>
        <v>55300</v>
      </c>
      <c r="E1166" t="str">
        <f t="shared" si="168"/>
        <v>X5300</v>
      </c>
      <c r="F1166" s="23">
        <v>553006400140</v>
      </c>
      <c r="G1166">
        <v>910</v>
      </c>
      <c r="H1166" t="str">
        <f t="shared" si="169"/>
        <v>553006400140.910</v>
      </c>
      <c r="I1166">
        <v>194812</v>
      </c>
      <c r="J1166" t="s">
        <v>6434</v>
      </c>
      <c r="K1166" t="s">
        <v>1898</v>
      </c>
      <c r="L1166" t="s">
        <v>124</v>
      </c>
      <c r="N1166">
        <f>VLOOKUP(H1166,'export - manipulated'!L1165:V5097,11,FALSE)</f>
        <v>49166</v>
      </c>
    </row>
    <row r="1167" spans="1:22" x14ac:dyDescent="0.3">
      <c r="A1167" t="s">
        <v>1933</v>
      </c>
      <c r="C1167" t="str">
        <f t="shared" si="170"/>
        <v>UNREGULATED</v>
      </c>
      <c r="D1167" s="159" t="str">
        <f t="shared" si="167"/>
        <v>55300</v>
      </c>
      <c r="E1167" t="str">
        <f t="shared" si="168"/>
        <v>X5300</v>
      </c>
      <c r="F1167" s="23">
        <v>553006400483</v>
      </c>
      <c r="G1167">
        <v>910</v>
      </c>
      <c r="H1167" t="str">
        <f t="shared" si="169"/>
        <v>553006400483.910</v>
      </c>
      <c r="I1167">
        <v>201701</v>
      </c>
      <c r="J1167" t="s">
        <v>6434</v>
      </c>
      <c r="K1167" t="s">
        <v>1898</v>
      </c>
      <c r="L1167" t="s">
        <v>124</v>
      </c>
      <c r="N1167">
        <f>VLOOKUP(H1167,'export - manipulated'!L1166:V5098,11,FALSE)</f>
        <v>147644.41</v>
      </c>
    </row>
    <row r="1168" spans="1:22" x14ac:dyDescent="0.3">
      <c r="A1168" t="s">
        <v>1938</v>
      </c>
      <c r="C1168" t="str">
        <f t="shared" si="170"/>
        <v>REGULATED</v>
      </c>
      <c r="D1168" s="159" t="str">
        <f t="shared" si="167"/>
        <v>45300</v>
      </c>
      <c r="E1168" t="str">
        <f t="shared" si="168"/>
        <v>X5300</v>
      </c>
      <c r="F1168" s="23">
        <v>453006400242</v>
      </c>
      <c r="G1168">
        <v>910</v>
      </c>
      <c r="H1168" t="str">
        <f t="shared" si="169"/>
        <v>453006400242.910</v>
      </c>
      <c r="I1168">
        <v>197707</v>
      </c>
      <c r="J1168" t="s">
        <v>6434</v>
      </c>
      <c r="K1168" t="s">
        <v>1898</v>
      </c>
      <c r="L1168">
        <v>20310</v>
      </c>
      <c r="M1168" s="8">
        <f>VLOOKUP(H1168,'export - manipulated'!L1168:V5100,11,FALSE)</f>
        <v>401239.76</v>
      </c>
      <c r="V1168" s="158" t="str">
        <f>CONCATENATE("5",RIGHT(F1168,11))</f>
        <v>553006400242</v>
      </c>
    </row>
    <row r="1169" spans="1:22" x14ac:dyDescent="0.3">
      <c r="A1169" t="s">
        <v>1938</v>
      </c>
      <c r="C1169" t="str">
        <f t="shared" si="170"/>
        <v>UNREGULATED</v>
      </c>
      <c r="D1169" s="159" t="str">
        <f t="shared" si="167"/>
        <v>55300</v>
      </c>
      <c r="E1169" t="str">
        <f t="shared" si="168"/>
        <v>X5300</v>
      </c>
      <c r="F1169" s="23">
        <v>553006400242</v>
      </c>
      <c r="G1169">
        <v>910</v>
      </c>
      <c r="H1169" t="str">
        <f t="shared" si="169"/>
        <v>553006400242.910</v>
      </c>
      <c r="I1169">
        <v>197707</v>
      </c>
      <c r="J1169" t="s">
        <v>6434</v>
      </c>
      <c r="K1169" t="s">
        <v>1898</v>
      </c>
      <c r="L1169" t="s">
        <v>124</v>
      </c>
      <c r="N1169">
        <f>VLOOKUP(H1169,'export - manipulated'!L1168:V5100,11,FALSE)</f>
        <v>242409</v>
      </c>
    </row>
    <row r="1170" spans="1:22" x14ac:dyDescent="0.3">
      <c r="A1170" t="s">
        <v>1938</v>
      </c>
      <c r="C1170" t="str">
        <f t="shared" si="170"/>
        <v>UNREGULATED</v>
      </c>
      <c r="D1170" s="159" t="str">
        <f t="shared" si="167"/>
        <v>55300</v>
      </c>
      <c r="E1170" t="str">
        <f t="shared" si="168"/>
        <v>X5300</v>
      </c>
      <c r="F1170" s="23">
        <v>553006400464</v>
      </c>
      <c r="G1170">
        <v>910</v>
      </c>
      <c r="H1170" t="str">
        <f t="shared" si="169"/>
        <v>553006400464.910</v>
      </c>
      <c r="I1170">
        <v>201409</v>
      </c>
      <c r="J1170" t="s">
        <v>6434</v>
      </c>
      <c r="K1170" t="s">
        <v>1898</v>
      </c>
      <c r="L1170" t="s">
        <v>124</v>
      </c>
      <c r="N1170">
        <f>VLOOKUP(H1170,'export - manipulated'!L1169:V5101,11,FALSE)</f>
        <v>29409.05</v>
      </c>
    </row>
    <row r="1171" spans="1:22" x14ac:dyDescent="0.3">
      <c r="A1171" t="s">
        <v>1938</v>
      </c>
      <c r="C1171" t="str">
        <f t="shared" si="170"/>
        <v>UNREGULATED</v>
      </c>
      <c r="D1171" s="159" t="str">
        <f t="shared" si="167"/>
        <v>55300</v>
      </c>
      <c r="E1171" t="str">
        <f t="shared" si="168"/>
        <v>X5300</v>
      </c>
      <c r="F1171" s="23">
        <v>553006400484</v>
      </c>
      <c r="G1171">
        <v>910</v>
      </c>
      <c r="H1171" t="str">
        <f t="shared" si="169"/>
        <v>553006400484.910</v>
      </c>
      <c r="I1171">
        <v>201701</v>
      </c>
      <c r="J1171" t="s">
        <v>6434</v>
      </c>
      <c r="K1171" t="s">
        <v>1898</v>
      </c>
      <c r="L1171" t="s">
        <v>124</v>
      </c>
      <c r="N1171">
        <f>VLOOKUP(H1171,'export - manipulated'!L1170:V5102,11,FALSE)</f>
        <v>147644.41</v>
      </c>
    </row>
    <row r="1172" spans="1:22" x14ac:dyDescent="0.3">
      <c r="A1172" t="s">
        <v>1943</v>
      </c>
      <c r="C1172" t="str">
        <f t="shared" si="170"/>
        <v>REGULATED</v>
      </c>
      <c r="D1172" s="159" t="str">
        <f t="shared" si="167"/>
        <v>45300</v>
      </c>
      <c r="E1172" t="str">
        <f t="shared" si="168"/>
        <v>X5300</v>
      </c>
      <c r="F1172" s="23">
        <v>453006400243</v>
      </c>
      <c r="G1172">
        <v>910</v>
      </c>
      <c r="H1172" t="str">
        <f t="shared" si="169"/>
        <v>453006400243.910</v>
      </c>
      <c r="I1172">
        <v>197708</v>
      </c>
      <c r="J1172" t="s">
        <v>6434</v>
      </c>
      <c r="K1172" t="s">
        <v>1898</v>
      </c>
      <c r="L1172">
        <v>20310</v>
      </c>
      <c r="M1172" s="8">
        <f>VLOOKUP(H1172,'export - manipulated'!L1172:V5104,11,FALSE)</f>
        <v>351687.73</v>
      </c>
      <c r="V1172" s="158" t="str">
        <f>CONCATENATE("5",RIGHT(F1172,11))</f>
        <v>553006400243</v>
      </c>
    </row>
    <row r="1173" spans="1:22" x14ac:dyDescent="0.3">
      <c r="A1173" t="s">
        <v>1943</v>
      </c>
      <c r="C1173" t="str">
        <f t="shared" si="170"/>
        <v>UNREGULATED</v>
      </c>
      <c r="D1173" s="159" t="str">
        <f t="shared" si="167"/>
        <v>55300</v>
      </c>
      <c r="E1173" t="str">
        <f t="shared" si="168"/>
        <v>X5300</v>
      </c>
      <c r="F1173" s="23">
        <v>553006400243</v>
      </c>
      <c r="G1173">
        <v>910</v>
      </c>
      <c r="H1173" t="str">
        <f t="shared" si="169"/>
        <v>553006400243.910</v>
      </c>
      <c r="I1173">
        <v>197708</v>
      </c>
      <c r="J1173" t="s">
        <v>6434</v>
      </c>
      <c r="K1173" t="s">
        <v>1898</v>
      </c>
      <c r="L1173" t="s">
        <v>124</v>
      </c>
      <c r="N1173">
        <f>VLOOKUP(H1173,'export - manipulated'!L1172:V5104,11,FALSE)</f>
        <v>212473</v>
      </c>
    </row>
    <row r="1174" spans="1:22" x14ac:dyDescent="0.3">
      <c r="A1174" t="s">
        <v>1943</v>
      </c>
      <c r="C1174" t="str">
        <f t="shared" si="170"/>
        <v>UNREGULATED</v>
      </c>
      <c r="D1174" s="159" t="str">
        <f t="shared" si="167"/>
        <v>55300</v>
      </c>
      <c r="E1174" t="str">
        <f t="shared" si="168"/>
        <v>X5300</v>
      </c>
      <c r="F1174" s="23">
        <v>553006400485</v>
      </c>
      <c r="G1174">
        <v>910</v>
      </c>
      <c r="H1174" t="str">
        <f t="shared" si="169"/>
        <v>553006400485.910</v>
      </c>
      <c r="I1174">
        <v>201701</v>
      </c>
      <c r="J1174" t="s">
        <v>6434</v>
      </c>
      <c r="K1174" t="s">
        <v>1898</v>
      </c>
      <c r="L1174" t="s">
        <v>124</v>
      </c>
      <c r="N1174">
        <f>VLOOKUP(H1174,'export - manipulated'!L1173:V5105,11,FALSE)</f>
        <v>147644.41</v>
      </c>
    </row>
    <row r="1175" spans="1:22" x14ac:dyDescent="0.3">
      <c r="A1175" t="s">
        <v>1948</v>
      </c>
      <c r="C1175" t="str">
        <f t="shared" si="170"/>
        <v>REGULATED</v>
      </c>
      <c r="D1175" s="159" t="str">
        <f t="shared" si="167"/>
        <v>45300</v>
      </c>
      <c r="E1175" t="str">
        <f t="shared" si="168"/>
        <v>X5300</v>
      </c>
      <c r="F1175" s="23">
        <v>453006400244</v>
      </c>
      <c r="G1175">
        <v>910</v>
      </c>
      <c r="H1175" t="str">
        <f t="shared" si="169"/>
        <v>453006400244.910</v>
      </c>
      <c r="I1175">
        <v>199512</v>
      </c>
      <c r="J1175" t="s">
        <v>6434</v>
      </c>
      <c r="K1175" t="s">
        <v>1898</v>
      </c>
      <c r="L1175">
        <v>20310</v>
      </c>
      <c r="M1175" s="8">
        <f>VLOOKUP(H1175,'export - manipulated'!L1175:V5107,11,FALSE)</f>
        <v>257212.41</v>
      </c>
      <c r="V1175" s="158" t="str">
        <f>CONCATENATE("5",RIGHT(F1175,11))</f>
        <v>553006400244</v>
      </c>
    </row>
    <row r="1176" spans="1:22" x14ac:dyDescent="0.3">
      <c r="A1176" t="s">
        <v>1948</v>
      </c>
      <c r="C1176" t="str">
        <f t="shared" si="170"/>
        <v>UNREGULATED</v>
      </c>
      <c r="D1176" s="159" t="str">
        <f t="shared" si="167"/>
        <v>55300</v>
      </c>
      <c r="E1176" t="str">
        <f t="shared" si="168"/>
        <v>X5300</v>
      </c>
      <c r="F1176" s="23">
        <v>553006400244</v>
      </c>
      <c r="G1176">
        <v>910</v>
      </c>
      <c r="H1176" t="str">
        <f t="shared" si="169"/>
        <v>553006400244.910</v>
      </c>
      <c r="I1176">
        <v>199512</v>
      </c>
      <c r="J1176" t="s">
        <v>6434</v>
      </c>
      <c r="K1176" t="s">
        <v>1898</v>
      </c>
      <c r="L1176" t="s">
        <v>124</v>
      </c>
      <c r="N1176">
        <f>VLOOKUP(H1176,'export - manipulated'!L1175:V5107,11,FALSE)</f>
        <v>155395</v>
      </c>
    </row>
    <row r="1177" spans="1:22" x14ac:dyDescent="0.3">
      <c r="A1177" t="s">
        <v>1951</v>
      </c>
      <c r="C1177" t="str">
        <f t="shared" si="170"/>
        <v>UNREGULATED</v>
      </c>
      <c r="D1177" s="159" t="str">
        <f t="shared" si="167"/>
        <v>55300</v>
      </c>
      <c r="E1177" t="str">
        <f t="shared" si="168"/>
        <v>X5300</v>
      </c>
      <c r="F1177" s="23">
        <v>553006400486</v>
      </c>
      <c r="G1177">
        <v>910</v>
      </c>
      <c r="H1177" t="str">
        <f t="shared" si="169"/>
        <v>553006400486.910</v>
      </c>
      <c r="I1177">
        <v>201701</v>
      </c>
      <c r="J1177" t="s">
        <v>6434</v>
      </c>
      <c r="K1177" t="s">
        <v>1898</v>
      </c>
      <c r="L1177" t="s">
        <v>124</v>
      </c>
      <c r="N1177">
        <f>VLOOKUP(H1177,'export - manipulated'!L1176:V5108,11,FALSE)</f>
        <v>147644.41</v>
      </c>
    </row>
    <row r="1178" spans="1:22" x14ac:dyDescent="0.3">
      <c r="A1178" t="s">
        <v>1953</v>
      </c>
      <c r="C1178" t="str">
        <f t="shared" si="170"/>
        <v>REGULATED</v>
      </c>
      <c r="D1178" s="159" t="str">
        <f t="shared" si="167"/>
        <v>45300</v>
      </c>
      <c r="E1178" t="str">
        <f t="shared" si="168"/>
        <v>X5300</v>
      </c>
      <c r="F1178" s="23">
        <v>453006400244</v>
      </c>
      <c r="G1178">
        <v>780</v>
      </c>
      <c r="H1178" t="str">
        <f t="shared" si="169"/>
        <v>453006400244.780</v>
      </c>
      <c r="I1178">
        <v>199512</v>
      </c>
      <c r="J1178" t="s">
        <v>6434</v>
      </c>
      <c r="K1178" t="s">
        <v>1898</v>
      </c>
      <c r="L1178">
        <v>20310</v>
      </c>
      <c r="M1178" s="8">
        <f>VLOOKUP(H1178,'export - manipulated'!L1178:V5110,11,FALSE)</f>
        <v>8537.56</v>
      </c>
      <c r="V1178" s="158" t="str">
        <f>CONCATENATE("5",RIGHT(F1178,11))</f>
        <v>553006400244</v>
      </c>
    </row>
    <row r="1179" spans="1:22" x14ac:dyDescent="0.3">
      <c r="A1179" t="s">
        <v>1953</v>
      </c>
      <c r="C1179" t="str">
        <f t="shared" si="170"/>
        <v>UNREGULATED</v>
      </c>
      <c r="D1179" s="159" t="str">
        <f t="shared" si="167"/>
        <v>55300</v>
      </c>
      <c r="E1179" t="str">
        <f t="shared" si="168"/>
        <v>X5300</v>
      </c>
      <c r="F1179" s="23">
        <v>553006400244</v>
      </c>
      <c r="G1179">
        <v>780</v>
      </c>
      <c r="H1179" t="str">
        <f t="shared" si="169"/>
        <v>553006400244.780</v>
      </c>
      <c r="I1179">
        <v>199512</v>
      </c>
      <c r="J1179" t="s">
        <v>6434</v>
      </c>
      <c r="K1179" t="s">
        <v>1898</v>
      </c>
      <c r="L1179" t="s">
        <v>124</v>
      </c>
      <c r="N1179">
        <f>VLOOKUP(H1179,'export - manipulated'!L1178:V5110,11,FALSE)</f>
        <v>5158</v>
      </c>
    </row>
    <row r="1180" spans="1:22" x14ac:dyDescent="0.3">
      <c r="A1180" t="s">
        <v>1953</v>
      </c>
      <c r="C1180" t="str">
        <f t="shared" si="170"/>
        <v>UNREGULATED</v>
      </c>
      <c r="D1180" s="159" t="str">
        <f t="shared" si="167"/>
        <v>55300</v>
      </c>
      <c r="E1180" t="str">
        <f t="shared" si="168"/>
        <v>X5300</v>
      </c>
      <c r="F1180" s="23">
        <v>553006400465</v>
      </c>
      <c r="G1180">
        <v>910</v>
      </c>
      <c r="H1180" t="str">
        <f t="shared" si="169"/>
        <v>553006400465.910</v>
      </c>
      <c r="I1180">
        <v>201409</v>
      </c>
      <c r="J1180" t="s">
        <v>6434</v>
      </c>
      <c r="K1180" t="s">
        <v>1898</v>
      </c>
      <c r="L1180" t="s">
        <v>124</v>
      </c>
      <c r="N1180">
        <f>VLOOKUP(H1180,'export - manipulated'!L1179:V5111,11,FALSE)</f>
        <v>29409.040000000001</v>
      </c>
    </row>
    <row r="1181" spans="1:22" x14ac:dyDescent="0.3">
      <c r="A1181" t="s">
        <v>1957</v>
      </c>
      <c r="C1181" t="str">
        <f t="shared" si="170"/>
        <v>REGULATED</v>
      </c>
      <c r="D1181" s="159" t="str">
        <f t="shared" si="167"/>
        <v>45300</v>
      </c>
      <c r="E1181" t="str">
        <f t="shared" si="168"/>
        <v>X5300</v>
      </c>
      <c r="F1181" s="23">
        <v>453006400245</v>
      </c>
      <c r="G1181">
        <v>910</v>
      </c>
      <c r="H1181" t="str">
        <f t="shared" si="169"/>
        <v>453006400245.910</v>
      </c>
      <c r="I1181">
        <v>197709</v>
      </c>
      <c r="J1181" t="s">
        <v>6434</v>
      </c>
      <c r="K1181" t="s">
        <v>1898</v>
      </c>
      <c r="L1181">
        <v>20310</v>
      </c>
      <c r="M1181" s="8">
        <f>VLOOKUP(H1181,'export - manipulated'!L1181:V5113,11,FALSE)</f>
        <v>324104.78000000003</v>
      </c>
      <c r="V1181" s="158" t="str">
        <f>CONCATENATE("5",RIGHT(F1181,11))</f>
        <v>553006400245</v>
      </c>
    </row>
    <row r="1182" spans="1:22" x14ac:dyDescent="0.3">
      <c r="A1182" t="s">
        <v>1957</v>
      </c>
      <c r="C1182" t="str">
        <f t="shared" si="170"/>
        <v>UNREGULATED</v>
      </c>
      <c r="D1182" s="159" t="str">
        <f t="shared" si="167"/>
        <v>55300</v>
      </c>
      <c r="E1182" t="str">
        <f t="shared" si="168"/>
        <v>X5300</v>
      </c>
      <c r="F1182" s="23">
        <v>553006400245</v>
      </c>
      <c r="G1182">
        <v>910</v>
      </c>
      <c r="H1182" t="str">
        <f t="shared" si="169"/>
        <v>553006400245.910</v>
      </c>
      <c r="I1182">
        <v>197709</v>
      </c>
      <c r="J1182" t="s">
        <v>6434</v>
      </c>
      <c r="K1182" t="s">
        <v>1898</v>
      </c>
      <c r="L1182" t="s">
        <v>124</v>
      </c>
      <c r="N1182">
        <f>VLOOKUP(H1182,'export - manipulated'!L1181:V5113,11,FALSE)</f>
        <v>195809</v>
      </c>
    </row>
    <row r="1183" spans="1:22" x14ac:dyDescent="0.3">
      <c r="A1183" t="s">
        <v>1957</v>
      </c>
      <c r="C1183" t="str">
        <f t="shared" si="170"/>
        <v>UNREGULATED</v>
      </c>
      <c r="D1183" s="159" t="str">
        <f t="shared" si="167"/>
        <v>55300</v>
      </c>
      <c r="E1183" t="str">
        <f t="shared" si="168"/>
        <v>X5300</v>
      </c>
      <c r="F1183" s="23">
        <v>553006400487</v>
      </c>
      <c r="G1183">
        <v>910</v>
      </c>
      <c r="H1183" t="str">
        <f t="shared" si="169"/>
        <v>553006400487.910</v>
      </c>
      <c r="I1183">
        <v>201701</v>
      </c>
      <c r="J1183" t="s">
        <v>6434</v>
      </c>
      <c r="K1183" t="s">
        <v>1898</v>
      </c>
      <c r="L1183" t="s">
        <v>124</v>
      </c>
      <c r="N1183">
        <f>VLOOKUP(H1183,'export - manipulated'!L1182:V5114,11,FALSE)</f>
        <v>147644.41</v>
      </c>
    </row>
    <row r="1184" spans="1:22" x14ac:dyDescent="0.3">
      <c r="A1184" t="s">
        <v>1961</v>
      </c>
      <c r="C1184" t="str">
        <f t="shared" si="170"/>
        <v>UNREGULATED</v>
      </c>
      <c r="D1184" s="159" t="str">
        <f t="shared" si="167"/>
        <v>55300</v>
      </c>
      <c r="E1184" t="str">
        <f t="shared" si="168"/>
        <v>X5300</v>
      </c>
      <c r="F1184" s="23">
        <v>553006400273</v>
      </c>
      <c r="G1184">
        <v>752</v>
      </c>
      <c r="H1184" t="str">
        <f t="shared" si="169"/>
        <v>553006400273.752</v>
      </c>
      <c r="I1184">
        <v>200811</v>
      </c>
      <c r="J1184" t="s">
        <v>6434</v>
      </c>
      <c r="K1184" t="s">
        <v>1898</v>
      </c>
      <c r="L1184" t="s">
        <v>124</v>
      </c>
      <c r="N1184">
        <f>VLOOKUP(H1184,'export - manipulated'!L1183:V5115,11,FALSE)</f>
        <v>309485.89</v>
      </c>
    </row>
    <row r="1185" spans="1:22" x14ac:dyDescent="0.3">
      <c r="A1185" t="s">
        <v>1961</v>
      </c>
      <c r="C1185" t="str">
        <f t="shared" si="170"/>
        <v>UNREGULATED</v>
      </c>
      <c r="D1185" s="159" t="str">
        <f t="shared" si="167"/>
        <v>55300</v>
      </c>
      <c r="E1185" t="str">
        <f t="shared" si="168"/>
        <v>X5300</v>
      </c>
      <c r="F1185" s="23">
        <v>553006400273</v>
      </c>
      <c r="G1185">
        <v>910</v>
      </c>
      <c r="H1185" t="str">
        <f t="shared" si="169"/>
        <v>553006400273.910</v>
      </c>
      <c r="I1185">
        <v>200811</v>
      </c>
      <c r="J1185" t="s">
        <v>6434</v>
      </c>
      <c r="K1185" t="s">
        <v>1898</v>
      </c>
      <c r="L1185" t="s">
        <v>124</v>
      </c>
      <c r="N1185">
        <f>VLOOKUP(H1185,'export - manipulated'!L1184:V5116,11,FALSE)</f>
        <v>735133.37</v>
      </c>
    </row>
    <row r="1186" spans="1:22" x14ac:dyDescent="0.3">
      <c r="A1186" t="s">
        <v>1964</v>
      </c>
      <c r="C1186" t="str">
        <f t="shared" si="170"/>
        <v>REGULATED</v>
      </c>
      <c r="D1186" s="159" t="str">
        <f t="shared" si="167"/>
        <v>45300</v>
      </c>
      <c r="E1186" t="str">
        <f t="shared" si="168"/>
        <v>X5300</v>
      </c>
      <c r="F1186" s="23">
        <v>453006400558</v>
      </c>
      <c r="G1186">
        <v>910</v>
      </c>
      <c r="H1186" t="str">
        <f t="shared" si="169"/>
        <v>453006400558.910</v>
      </c>
      <c r="I1186">
        <v>201510</v>
      </c>
      <c r="J1186" t="s">
        <v>6434</v>
      </c>
      <c r="K1186" t="s">
        <v>1898</v>
      </c>
      <c r="L1186">
        <v>20310</v>
      </c>
      <c r="M1186" s="8">
        <f>VLOOKUP(H1186,'export - manipulated'!L1186:V5118,11,FALSE)</f>
        <v>8961.44</v>
      </c>
      <c r="V1186" s="158" t="str">
        <f>CONCATENATE("5",RIGHT(F1186,11))</f>
        <v>553006400558</v>
      </c>
    </row>
    <row r="1187" spans="1:22" x14ac:dyDescent="0.3">
      <c r="A1187" t="s">
        <v>1964</v>
      </c>
      <c r="C1187" t="str">
        <f t="shared" si="170"/>
        <v>UNREGULATED</v>
      </c>
      <c r="D1187" s="159" t="str">
        <f t="shared" si="167"/>
        <v>55300</v>
      </c>
      <c r="E1187" t="str">
        <f t="shared" si="168"/>
        <v>X5300</v>
      </c>
      <c r="F1187" s="23">
        <v>553006400558</v>
      </c>
      <c r="G1187">
        <v>910</v>
      </c>
      <c r="H1187" t="str">
        <f t="shared" si="169"/>
        <v>553006400558.910</v>
      </c>
      <c r="I1187">
        <v>201510</v>
      </c>
      <c r="J1187" t="s">
        <v>6434</v>
      </c>
      <c r="K1187" t="s">
        <v>1898</v>
      </c>
      <c r="L1187" t="s">
        <v>124</v>
      </c>
      <c r="N1187">
        <f>VLOOKUP(H1187,'export - manipulated'!L1186:V5118,11,FALSE)</f>
        <v>30867.17</v>
      </c>
    </row>
    <row r="1188" spans="1:22" x14ac:dyDescent="0.3">
      <c r="A1188" t="s">
        <v>1967</v>
      </c>
      <c r="C1188" t="str">
        <f t="shared" si="170"/>
        <v>UNREGULATED</v>
      </c>
      <c r="D1188" s="159" t="str">
        <f t="shared" si="167"/>
        <v>55300</v>
      </c>
      <c r="E1188" t="str">
        <f t="shared" si="168"/>
        <v>X5300</v>
      </c>
      <c r="F1188" s="23">
        <v>553006400559</v>
      </c>
      <c r="G1188">
        <v>910</v>
      </c>
      <c r="H1188" t="str">
        <f t="shared" si="169"/>
        <v>553006400559.910</v>
      </c>
      <c r="I1188">
        <v>201510</v>
      </c>
      <c r="J1188" t="s">
        <v>6434</v>
      </c>
      <c r="K1188" t="s">
        <v>1898</v>
      </c>
      <c r="L1188" t="s">
        <v>124</v>
      </c>
      <c r="N1188">
        <f>VLOOKUP(H1188,'export - manipulated'!L1187:V5119,11,FALSE)</f>
        <v>31727.07</v>
      </c>
    </row>
    <row r="1189" spans="1:22" x14ac:dyDescent="0.3">
      <c r="A1189" t="s">
        <v>1969</v>
      </c>
      <c r="C1189" t="str">
        <f t="shared" si="170"/>
        <v>UNREGULATED</v>
      </c>
      <c r="D1189" s="159" t="str">
        <f t="shared" si="167"/>
        <v>55300</v>
      </c>
      <c r="E1189" t="str">
        <f t="shared" si="168"/>
        <v>X5300</v>
      </c>
      <c r="F1189" s="23">
        <v>553006400274</v>
      </c>
      <c r="G1189">
        <v>910</v>
      </c>
      <c r="H1189" t="str">
        <f t="shared" si="169"/>
        <v>553006400274.910</v>
      </c>
      <c r="I1189">
        <v>200811</v>
      </c>
      <c r="J1189" t="s">
        <v>6434</v>
      </c>
      <c r="K1189" t="s">
        <v>1898</v>
      </c>
      <c r="L1189" t="s">
        <v>124</v>
      </c>
      <c r="N1189">
        <f>VLOOKUP(H1189,'export - manipulated'!L1188:V5120,11,FALSE)</f>
        <v>759524.07</v>
      </c>
    </row>
    <row r="1190" spans="1:22" x14ac:dyDescent="0.3">
      <c r="A1190" t="s">
        <v>1971</v>
      </c>
      <c r="C1190" t="str">
        <f t="shared" si="170"/>
        <v>UNREGULATED</v>
      </c>
      <c r="D1190" s="159" t="str">
        <f t="shared" si="167"/>
        <v>55300</v>
      </c>
      <c r="E1190" t="str">
        <f t="shared" si="168"/>
        <v>X5300</v>
      </c>
      <c r="F1190" s="23">
        <v>553006400275</v>
      </c>
      <c r="G1190">
        <v>910</v>
      </c>
      <c r="H1190" t="str">
        <f t="shared" si="169"/>
        <v>553006400275.910</v>
      </c>
      <c r="I1190">
        <v>200811</v>
      </c>
      <c r="J1190" t="s">
        <v>6434</v>
      </c>
      <c r="K1190" t="s">
        <v>1898</v>
      </c>
      <c r="L1190" t="s">
        <v>124</v>
      </c>
      <c r="N1190">
        <f>VLOOKUP(H1190,'export - manipulated'!L1189:V5121,11,FALSE)</f>
        <v>701894.89</v>
      </c>
    </row>
    <row r="1191" spans="1:22" x14ac:dyDescent="0.3">
      <c r="A1191" t="s">
        <v>1973</v>
      </c>
      <c r="B1191" t="s">
        <v>139</v>
      </c>
      <c r="C1191" t="str">
        <f t="shared" si="170"/>
        <v>REGULATED</v>
      </c>
      <c r="D1191" s="159" t="str">
        <f t="shared" si="167"/>
        <v>45300</v>
      </c>
      <c r="E1191" t="str">
        <f t="shared" si="168"/>
        <v>X5300</v>
      </c>
      <c r="F1191" s="23">
        <v>453006400559</v>
      </c>
      <c r="G1191">
        <v>910</v>
      </c>
      <c r="H1191" t="str">
        <f t="shared" si="169"/>
        <v>453006400559.910</v>
      </c>
      <c r="I1191">
        <v>201510</v>
      </c>
      <c r="J1191" t="s">
        <v>6434</v>
      </c>
      <c r="K1191" t="s">
        <v>1898</v>
      </c>
      <c r="L1191">
        <v>20310</v>
      </c>
      <c r="M1191" s="8">
        <f>VLOOKUP(H1191,'export - manipulated'!L1191:V5123,11,FALSE)</f>
        <v>9211.09</v>
      </c>
      <c r="V1191" s="158" t="str">
        <f>CONCATENATE("5",RIGHT(F1191,11))</f>
        <v>553006400559</v>
      </c>
    </row>
    <row r="1192" spans="1:22" x14ac:dyDescent="0.3">
      <c r="A1192" t="s">
        <v>1975</v>
      </c>
      <c r="C1192" t="str">
        <f t="shared" si="170"/>
        <v>UNREGULATED</v>
      </c>
      <c r="D1192" s="159" t="str">
        <f t="shared" si="167"/>
        <v>55300</v>
      </c>
      <c r="E1192" t="str">
        <f t="shared" si="168"/>
        <v>X5300</v>
      </c>
      <c r="F1192" s="23">
        <v>553006400276</v>
      </c>
      <c r="G1192">
        <v>910</v>
      </c>
      <c r="H1192" t="str">
        <f t="shared" si="169"/>
        <v>553006400276.910</v>
      </c>
      <c r="I1192">
        <v>200811</v>
      </c>
      <c r="J1192" t="s">
        <v>6434</v>
      </c>
      <c r="K1192" t="s">
        <v>1898</v>
      </c>
      <c r="L1192" t="s">
        <v>124</v>
      </c>
      <c r="N1192">
        <f>VLOOKUP(H1192,'export - manipulated'!L1191:V5123,11,FALSE)</f>
        <v>777347.76</v>
      </c>
    </row>
    <row r="1193" spans="1:22" x14ac:dyDescent="0.3">
      <c r="A1193" t="s">
        <v>1977</v>
      </c>
      <c r="C1193" t="str">
        <f t="shared" si="170"/>
        <v>UNREGULATED</v>
      </c>
      <c r="D1193" s="159" t="str">
        <f t="shared" si="167"/>
        <v>55300</v>
      </c>
      <c r="E1193" t="str">
        <f t="shared" si="168"/>
        <v>X5300</v>
      </c>
      <c r="F1193" s="23">
        <v>553006400277</v>
      </c>
      <c r="G1193">
        <v>910</v>
      </c>
      <c r="H1193" t="str">
        <f t="shared" si="169"/>
        <v>553006400277.910</v>
      </c>
      <c r="I1193">
        <v>200811</v>
      </c>
      <c r="J1193" t="s">
        <v>6434</v>
      </c>
      <c r="K1193" t="s">
        <v>1898</v>
      </c>
      <c r="L1193" t="s">
        <v>124</v>
      </c>
      <c r="N1193">
        <f>VLOOKUP(H1193,'export - manipulated'!L1192:V5124,11,FALSE)</f>
        <v>750755.24</v>
      </c>
    </row>
    <row r="1194" spans="1:22" x14ac:dyDescent="0.3">
      <c r="A1194" t="s">
        <v>1979</v>
      </c>
      <c r="C1194" t="str">
        <f t="shared" si="170"/>
        <v>REGULATED</v>
      </c>
      <c r="D1194" s="159" t="str">
        <f t="shared" si="167"/>
        <v>45000</v>
      </c>
      <c r="E1194" t="str">
        <f t="shared" si="168"/>
        <v>X5000</v>
      </c>
      <c r="F1194" s="23">
        <v>450006400052</v>
      </c>
      <c r="G1194">
        <v>2014</v>
      </c>
      <c r="H1194" t="str">
        <f t="shared" si="169"/>
        <v>450006400052.2014</v>
      </c>
      <c r="I1194">
        <v>201407</v>
      </c>
      <c r="J1194" t="s">
        <v>6434</v>
      </c>
      <c r="K1194" t="s">
        <v>1898</v>
      </c>
      <c r="L1194">
        <v>20310</v>
      </c>
      <c r="M1194" s="8">
        <f>VLOOKUP(H1194,'export - manipulated'!L1194:V5126,11,FALSE)</f>
        <v>144932.43</v>
      </c>
      <c r="V1194" s="158" t="str">
        <f>CONCATENATE("5",RIGHT(F1194,11))</f>
        <v>550006400052</v>
      </c>
    </row>
    <row r="1195" spans="1:22" x14ac:dyDescent="0.3">
      <c r="A1195" t="s">
        <v>1979</v>
      </c>
      <c r="C1195" t="str">
        <f t="shared" si="170"/>
        <v>UNREGULATED</v>
      </c>
      <c r="D1195" s="159" t="str">
        <f t="shared" si="167"/>
        <v>55000</v>
      </c>
      <c r="E1195" t="str">
        <f t="shared" si="168"/>
        <v>X5000</v>
      </c>
      <c r="F1195" s="23">
        <v>550006400052</v>
      </c>
      <c r="G1195">
        <v>2014</v>
      </c>
      <c r="H1195" t="str">
        <f t="shared" si="169"/>
        <v>550006400052.2014</v>
      </c>
      <c r="I1195">
        <v>201407</v>
      </c>
      <c r="J1195" t="s">
        <v>6434</v>
      </c>
      <c r="K1195" t="s">
        <v>1898</v>
      </c>
      <c r="L1195" t="s">
        <v>124</v>
      </c>
      <c r="N1195">
        <f>VLOOKUP(H1195,'export - manipulated'!L1194:V5126,11,FALSE)</f>
        <v>87554.63</v>
      </c>
    </row>
    <row r="1196" spans="1:22" x14ac:dyDescent="0.3">
      <c r="A1196" t="s">
        <v>1983</v>
      </c>
      <c r="B1196" t="s">
        <v>139</v>
      </c>
      <c r="C1196" t="str">
        <f t="shared" si="170"/>
        <v>REGULATED</v>
      </c>
      <c r="D1196" s="159" t="str">
        <f t="shared" si="167"/>
        <v>45700</v>
      </c>
      <c r="E1196" t="str">
        <f t="shared" si="168"/>
        <v>X5700</v>
      </c>
      <c r="F1196" s="23">
        <v>457006400029</v>
      </c>
      <c r="G1196">
        <v>615</v>
      </c>
      <c r="H1196" t="str">
        <f t="shared" si="169"/>
        <v>457006400029.615</v>
      </c>
      <c r="I1196">
        <v>200110</v>
      </c>
      <c r="J1196" t="s">
        <v>6434</v>
      </c>
      <c r="K1196" t="s">
        <v>1898</v>
      </c>
      <c r="L1196">
        <v>20310</v>
      </c>
      <c r="M1196" s="8">
        <f>VLOOKUP(H1196,'export - manipulated'!L1196:V5128,11,FALSE)</f>
        <v>2133354.1</v>
      </c>
      <c r="V1196" s="158" t="str">
        <f>CONCATENATE("5",RIGHT(F1196,11))</f>
        <v>557006400029</v>
      </c>
    </row>
    <row r="1197" spans="1:22" x14ac:dyDescent="0.3">
      <c r="A1197" t="s">
        <v>1983</v>
      </c>
      <c r="B1197" t="s">
        <v>139</v>
      </c>
      <c r="C1197" t="str">
        <f t="shared" si="170"/>
        <v>UNREGULATED</v>
      </c>
      <c r="D1197" s="159" t="str">
        <f t="shared" si="167"/>
        <v>55700</v>
      </c>
      <c r="E1197" t="str">
        <f t="shared" si="168"/>
        <v>X5700</v>
      </c>
      <c r="F1197" s="23">
        <v>557006400029</v>
      </c>
      <c r="G1197">
        <v>615</v>
      </c>
      <c r="H1197" t="str">
        <f t="shared" si="169"/>
        <v>557006400029.615</v>
      </c>
      <c r="I1197">
        <v>200110</v>
      </c>
      <c r="J1197" t="s">
        <v>6434</v>
      </c>
      <c r="K1197" t="s">
        <v>1898</v>
      </c>
      <c r="L1197" t="s">
        <v>124</v>
      </c>
      <c r="N1197">
        <f>VLOOKUP(H1197,'export - manipulated'!L1196:V5128,11,FALSE)</f>
        <v>1288870</v>
      </c>
    </row>
    <row r="1198" spans="1:22" x14ac:dyDescent="0.3">
      <c r="A1198" t="s">
        <v>1986</v>
      </c>
      <c r="B1198" t="s">
        <v>139</v>
      </c>
      <c r="C1198" t="str">
        <f t="shared" si="170"/>
        <v>REGULATED</v>
      </c>
      <c r="D1198" s="159" t="str">
        <f t="shared" si="167"/>
        <v>45200</v>
      </c>
      <c r="E1198" t="str">
        <f t="shared" si="168"/>
        <v>X5200</v>
      </c>
      <c r="F1198" s="23">
        <v>452006400106</v>
      </c>
      <c r="G1198">
        <v>763</v>
      </c>
      <c r="H1198" t="str">
        <f t="shared" si="169"/>
        <v>452006400106.763</v>
      </c>
      <c r="I1198">
        <v>200110</v>
      </c>
      <c r="J1198" t="s">
        <v>6434</v>
      </c>
      <c r="K1198" t="s">
        <v>1898</v>
      </c>
      <c r="L1198">
        <v>20310</v>
      </c>
      <c r="M1198" s="8">
        <f>VLOOKUP(H1198,'export - manipulated'!L1198:V5130,11,FALSE)</f>
        <v>17996.830000000002</v>
      </c>
      <c r="V1198" s="158" t="str">
        <f>CONCATENATE("5",RIGHT(F1198,11))</f>
        <v>552006400106</v>
      </c>
    </row>
    <row r="1199" spans="1:22" x14ac:dyDescent="0.3">
      <c r="A1199" t="s">
        <v>1986</v>
      </c>
      <c r="B1199" t="s">
        <v>139</v>
      </c>
      <c r="C1199" t="str">
        <f t="shared" si="170"/>
        <v>UNREGULATED</v>
      </c>
      <c r="D1199" s="159" t="str">
        <f t="shared" si="167"/>
        <v>55200</v>
      </c>
      <c r="E1199" t="str">
        <f t="shared" si="168"/>
        <v>X5200</v>
      </c>
      <c r="F1199" s="23">
        <v>552006400106</v>
      </c>
      <c r="G1199">
        <v>763</v>
      </c>
      <c r="H1199" t="str">
        <f t="shared" si="169"/>
        <v>552006400106.763</v>
      </c>
      <c r="I1199">
        <v>200110</v>
      </c>
      <c r="J1199" t="s">
        <v>6434</v>
      </c>
      <c r="K1199" t="s">
        <v>1898</v>
      </c>
      <c r="L1199" t="s">
        <v>124</v>
      </c>
      <c r="N1199">
        <f>VLOOKUP(H1199,'export - manipulated'!L1198:V5130,11,FALSE)</f>
        <v>10873</v>
      </c>
    </row>
    <row r="1200" spans="1:22" x14ac:dyDescent="0.3">
      <c r="A1200" t="s">
        <v>1989</v>
      </c>
      <c r="B1200" t="s">
        <v>139</v>
      </c>
      <c r="C1200" t="str">
        <f t="shared" si="170"/>
        <v>REGULATED</v>
      </c>
      <c r="D1200" s="159" t="str">
        <f t="shared" si="167"/>
        <v>45700</v>
      </c>
      <c r="E1200" t="str">
        <f t="shared" si="168"/>
        <v>X5700</v>
      </c>
      <c r="F1200" s="23">
        <v>457006400029</v>
      </c>
      <c r="G1200">
        <v>780</v>
      </c>
      <c r="H1200" t="str">
        <f t="shared" si="169"/>
        <v>457006400029.780</v>
      </c>
      <c r="I1200">
        <v>200110</v>
      </c>
      <c r="J1200" t="s">
        <v>6434</v>
      </c>
      <c r="K1200" t="s">
        <v>1898</v>
      </c>
      <c r="L1200">
        <v>20310</v>
      </c>
      <c r="M1200" s="8">
        <f>VLOOKUP(H1200,'export - manipulated'!L1200:V5132,11,FALSE)</f>
        <v>38477.18</v>
      </c>
      <c r="V1200" s="158" t="str">
        <f t="shared" ref="V1200:V1201" si="172">CONCATENATE("5",RIGHT(F1200,11))</f>
        <v>557006400029</v>
      </c>
    </row>
    <row r="1201" spans="1:22" x14ac:dyDescent="0.3">
      <c r="A1201" t="s">
        <v>1989</v>
      </c>
      <c r="B1201" t="s">
        <v>139</v>
      </c>
      <c r="C1201" t="str">
        <f t="shared" si="170"/>
        <v>REGULATED</v>
      </c>
      <c r="D1201" s="159" t="str">
        <f t="shared" si="167"/>
        <v>45700</v>
      </c>
      <c r="E1201" t="str">
        <f t="shared" si="168"/>
        <v>X5700</v>
      </c>
      <c r="F1201" s="23">
        <v>457006400051</v>
      </c>
      <c r="G1201">
        <v>780</v>
      </c>
      <c r="H1201" t="str">
        <f t="shared" si="169"/>
        <v>457006400051.780</v>
      </c>
      <c r="I1201">
        <v>200712</v>
      </c>
      <c r="J1201" t="s">
        <v>6434</v>
      </c>
      <c r="K1201" t="s">
        <v>1898</v>
      </c>
      <c r="L1201">
        <v>20310</v>
      </c>
      <c r="M1201" s="8">
        <f>VLOOKUP(H1201,'export - manipulated'!L1201:V5133,11,FALSE)</f>
        <v>15395.35</v>
      </c>
      <c r="V1201" s="158" t="str">
        <f t="shared" si="172"/>
        <v>557006400051</v>
      </c>
    </row>
    <row r="1202" spans="1:22" x14ac:dyDescent="0.3">
      <c r="A1202" t="s">
        <v>1989</v>
      </c>
      <c r="B1202" t="s">
        <v>139</v>
      </c>
      <c r="C1202" t="str">
        <f t="shared" si="170"/>
        <v>UNREGULATED</v>
      </c>
      <c r="D1202" s="159" t="str">
        <f t="shared" si="167"/>
        <v>55700</v>
      </c>
      <c r="E1202" t="str">
        <f t="shared" si="168"/>
        <v>X5700</v>
      </c>
      <c r="F1202" s="23">
        <v>557006400029</v>
      </c>
      <c r="G1202">
        <v>780</v>
      </c>
      <c r="H1202" t="str">
        <f t="shared" si="169"/>
        <v>557006400029.780</v>
      </c>
      <c r="I1202">
        <v>200110</v>
      </c>
      <c r="J1202" t="s">
        <v>6434</v>
      </c>
      <c r="K1202" t="s">
        <v>1898</v>
      </c>
      <c r="L1202" t="s">
        <v>124</v>
      </c>
      <c r="N1202">
        <f>VLOOKUP(H1202,'export - manipulated'!L1201:V5133,11,FALSE)</f>
        <v>23246</v>
      </c>
    </row>
    <row r="1203" spans="1:22" x14ac:dyDescent="0.3">
      <c r="A1203" t="s">
        <v>1989</v>
      </c>
      <c r="B1203" t="s">
        <v>139</v>
      </c>
      <c r="C1203" t="str">
        <f t="shared" si="170"/>
        <v>UNREGULATED</v>
      </c>
      <c r="D1203" s="159" t="str">
        <f t="shared" si="167"/>
        <v>55700</v>
      </c>
      <c r="E1203" t="str">
        <f t="shared" si="168"/>
        <v>X5700</v>
      </c>
      <c r="F1203" s="23">
        <v>557006400051</v>
      </c>
      <c r="G1203">
        <v>780</v>
      </c>
      <c r="H1203" t="str">
        <f t="shared" si="169"/>
        <v>557006400051.780</v>
      </c>
      <c r="I1203">
        <v>200712</v>
      </c>
      <c r="J1203" t="s">
        <v>6434</v>
      </c>
      <c r="K1203" t="s">
        <v>1898</v>
      </c>
      <c r="L1203" t="s">
        <v>124</v>
      </c>
      <c r="N1203">
        <f>VLOOKUP(H1203,'export - manipulated'!L1202:V5134,11,FALSE)</f>
        <v>6769.22</v>
      </c>
    </row>
    <row r="1204" spans="1:22" x14ac:dyDescent="0.3">
      <c r="A1204" t="s">
        <v>1994</v>
      </c>
      <c r="C1204" t="str">
        <f t="shared" si="170"/>
        <v>UNREGULATED</v>
      </c>
      <c r="D1204" s="159" t="str">
        <f t="shared" si="167"/>
        <v>55300</v>
      </c>
      <c r="E1204" t="str">
        <f t="shared" si="168"/>
        <v>X5300</v>
      </c>
      <c r="F1204" s="23">
        <v>553006400488</v>
      </c>
      <c r="G1204">
        <v>910</v>
      </c>
      <c r="H1204" t="str">
        <f t="shared" si="169"/>
        <v>553006400488.910</v>
      </c>
      <c r="I1204">
        <v>201701</v>
      </c>
      <c r="J1204" t="s">
        <v>6434</v>
      </c>
      <c r="K1204" t="s">
        <v>1898</v>
      </c>
      <c r="L1204" t="s">
        <v>124</v>
      </c>
      <c r="N1204">
        <f>VLOOKUP(H1204,'export - manipulated'!L1203:V5135,11,FALSE)</f>
        <v>147644.41</v>
      </c>
    </row>
    <row r="1205" spans="1:22" x14ac:dyDescent="0.3">
      <c r="A1205" t="s">
        <v>1996</v>
      </c>
      <c r="C1205" t="str">
        <f t="shared" si="170"/>
        <v>UNREGULATED</v>
      </c>
      <c r="D1205" s="159" t="str">
        <f t="shared" si="167"/>
        <v>55300</v>
      </c>
      <c r="E1205" t="str">
        <f t="shared" si="168"/>
        <v>X5300</v>
      </c>
      <c r="F1205" s="23">
        <v>553006400489</v>
      </c>
      <c r="G1205">
        <v>910</v>
      </c>
      <c r="H1205" t="str">
        <f t="shared" si="169"/>
        <v>553006400489.910</v>
      </c>
      <c r="I1205">
        <v>201701</v>
      </c>
      <c r="J1205" t="s">
        <v>6434</v>
      </c>
      <c r="K1205" t="s">
        <v>1898</v>
      </c>
      <c r="L1205" t="s">
        <v>124</v>
      </c>
      <c r="N1205">
        <f>VLOOKUP(H1205,'export - manipulated'!L1204:V5136,11,FALSE)</f>
        <v>147644.41</v>
      </c>
    </row>
    <row r="1206" spans="1:22" x14ac:dyDescent="0.3">
      <c r="A1206" t="s">
        <v>1998</v>
      </c>
      <c r="C1206" t="str">
        <f t="shared" si="170"/>
        <v>UNREGULATED</v>
      </c>
      <c r="D1206" s="159" t="str">
        <f t="shared" si="167"/>
        <v>55300</v>
      </c>
      <c r="E1206" t="str">
        <f t="shared" si="168"/>
        <v>X5300</v>
      </c>
      <c r="F1206" s="23">
        <v>553006400490</v>
      </c>
      <c r="G1206">
        <v>910</v>
      </c>
      <c r="H1206" t="str">
        <f t="shared" si="169"/>
        <v>553006400490.910</v>
      </c>
      <c r="I1206">
        <v>201701</v>
      </c>
      <c r="J1206" t="s">
        <v>6434</v>
      </c>
      <c r="K1206" t="s">
        <v>1898</v>
      </c>
      <c r="L1206" t="s">
        <v>124</v>
      </c>
      <c r="N1206">
        <f>VLOOKUP(H1206,'export - manipulated'!L1205:V5137,11,FALSE)</f>
        <v>147644.41</v>
      </c>
    </row>
    <row r="1207" spans="1:22" x14ac:dyDescent="0.3">
      <c r="A1207" t="s">
        <v>2000</v>
      </c>
      <c r="C1207" t="str">
        <f t="shared" si="170"/>
        <v>UNREGULATED</v>
      </c>
      <c r="D1207" s="159" t="str">
        <f t="shared" si="167"/>
        <v>55300</v>
      </c>
      <c r="E1207" t="str">
        <f t="shared" si="168"/>
        <v>X5300</v>
      </c>
      <c r="F1207" s="23">
        <v>553006400491</v>
      </c>
      <c r="G1207">
        <v>910</v>
      </c>
      <c r="H1207" t="str">
        <f t="shared" si="169"/>
        <v>553006400491.910</v>
      </c>
      <c r="I1207">
        <v>201701</v>
      </c>
      <c r="J1207" t="s">
        <v>6434</v>
      </c>
      <c r="K1207" t="s">
        <v>1898</v>
      </c>
      <c r="L1207" t="s">
        <v>124</v>
      </c>
      <c r="N1207">
        <f>VLOOKUP(H1207,'export - manipulated'!L1206:V5138,11,FALSE)</f>
        <v>147644.41</v>
      </c>
    </row>
    <row r="1208" spans="1:22" x14ac:dyDescent="0.3">
      <c r="A1208" t="s">
        <v>2002</v>
      </c>
      <c r="C1208" t="str">
        <f t="shared" si="170"/>
        <v>UNREGULATED</v>
      </c>
      <c r="D1208" s="159" t="str">
        <f t="shared" si="167"/>
        <v>55300</v>
      </c>
      <c r="E1208" t="str">
        <f t="shared" si="168"/>
        <v>X5300</v>
      </c>
      <c r="F1208" s="23">
        <v>553006400492</v>
      </c>
      <c r="G1208">
        <v>910</v>
      </c>
      <c r="H1208" t="str">
        <f t="shared" si="169"/>
        <v>553006400492.910</v>
      </c>
      <c r="I1208">
        <v>201701</v>
      </c>
      <c r="J1208" t="s">
        <v>6434</v>
      </c>
      <c r="K1208" t="s">
        <v>1898</v>
      </c>
      <c r="L1208" t="s">
        <v>124</v>
      </c>
      <c r="N1208">
        <f>VLOOKUP(H1208,'export - manipulated'!L1207:V5139,11,FALSE)</f>
        <v>155797.09</v>
      </c>
    </row>
    <row r="1209" spans="1:22" x14ac:dyDescent="0.3">
      <c r="A1209" t="s">
        <v>2004</v>
      </c>
      <c r="C1209" t="str">
        <f t="shared" si="170"/>
        <v>UNREGULATED</v>
      </c>
      <c r="D1209" s="159" t="str">
        <f t="shared" si="167"/>
        <v>55300</v>
      </c>
      <c r="E1209" t="str">
        <f t="shared" si="168"/>
        <v>X5300</v>
      </c>
      <c r="F1209" s="23">
        <v>553006400493</v>
      </c>
      <c r="G1209">
        <v>910</v>
      </c>
      <c r="H1209" t="str">
        <f t="shared" si="169"/>
        <v>553006400493.910</v>
      </c>
      <c r="I1209">
        <v>201701</v>
      </c>
      <c r="J1209" t="s">
        <v>6434</v>
      </c>
      <c r="K1209" t="s">
        <v>1898</v>
      </c>
      <c r="L1209" t="s">
        <v>124</v>
      </c>
      <c r="N1209">
        <f>VLOOKUP(H1209,'export - manipulated'!L1208:V5140,11,FALSE)</f>
        <v>172201.13</v>
      </c>
    </row>
    <row r="1210" spans="1:22" x14ac:dyDescent="0.3">
      <c r="A1210" t="s">
        <v>2006</v>
      </c>
      <c r="C1210" t="str">
        <f t="shared" si="170"/>
        <v>REGULATED</v>
      </c>
      <c r="D1210" s="159" t="str">
        <f t="shared" si="167"/>
        <v>45000</v>
      </c>
      <c r="E1210" t="str">
        <f t="shared" si="168"/>
        <v>X5000</v>
      </c>
      <c r="F1210" s="23">
        <v>450006400045</v>
      </c>
      <c r="G1210">
        <v>2007</v>
      </c>
      <c r="H1210" t="str">
        <f t="shared" si="169"/>
        <v>450006400045.2007</v>
      </c>
      <c r="I1210">
        <v>200711</v>
      </c>
      <c r="J1210" t="s">
        <v>6434</v>
      </c>
      <c r="K1210" t="s">
        <v>1898</v>
      </c>
      <c r="L1210">
        <v>20310</v>
      </c>
      <c r="M1210" s="8">
        <f>VLOOKUP(H1210,'export - manipulated'!L1210:V5142,11,FALSE)</f>
        <v>294689.53999999998</v>
      </c>
      <c r="V1210" s="158" t="str">
        <f>CONCATENATE("5",RIGHT(F1210,11))</f>
        <v>550006400045</v>
      </c>
    </row>
    <row r="1211" spans="1:22" x14ac:dyDescent="0.3">
      <c r="A1211" t="s">
        <v>2006</v>
      </c>
      <c r="B1211" t="s">
        <v>139</v>
      </c>
      <c r="C1211" t="str">
        <f t="shared" si="170"/>
        <v>UNREGULATED</v>
      </c>
      <c r="D1211" s="159" t="str">
        <f t="shared" si="167"/>
        <v>55000</v>
      </c>
      <c r="E1211" t="str">
        <f t="shared" si="168"/>
        <v>X5000</v>
      </c>
      <c r="F1211" s="23">
        <v>550006400045</v>
      </c>
      <c r="G1211">
        <v>2007</v>
      </c>
      <c r="H1211" t="str">
        <f t="shared" si="169"/>
        <v>550006400045.2007</v>
      </c>
      <c r="I1211">
        <v>200711</v>
      </c>
      <c r="J1211" t="s">
        <v>6434</v>
      </c>
      <c r="K1211" t="s">
        <v>1898</v>
      </c>
      <c r="L1211" t="s">
        <v>124</v>
      </c>
      <c r="N1211">
        <f>VLOOKUP(H1211,'export - manipulated'!L1210:V5142,11,FALSE)</f>
        <v>177995</v>
      </c>
    </row>
    <row r="1212" spans="1:22" x14ac:dyDescent="0.3">
      <c r="A1212" t="s">
        <v>2010</v>
      </c>
      <c r="C1212" t="str">
        <f t="shared" si="170"/>
        <v>REGULATED</v>
      </c>
      <c r="D1212" s="159" t="str">
        <f t="shared" si="167"/>
        <v>45300</v>
      </c>
      <c r="E1212" t="str">
        <f t="shared" si="168"/>
        <v>X5300</v>
      </c>
      <c r="F1212" s="23">
        <v>453006400450</v>
      </c>
      <c r="G1212">
        <v>910</v>
      </c>
      <c r="H1212" t="str">
        <f t="shared" si="169"/>
        <v>453006400450.910</v>
      </c>
      <c r="I1212">
        <v>201409</v>
      </c>
      <c r="J1212" t="s">
        <v>6434</v>
      </c>
      <c r="K1212" t="s">
        <v>1898</v>
      </c>
      <c r="L1212">
        <v>20310</v>
      </c>
      <c r="M1212" s="8">
        <f>VLOOKUP(H1212,'export - manipulated'!L1212:V5144,11,FALSE)</f>
        <v>931.55</v>
      </c>
      <c r="V1212" s="158" t="str">
        <f>CONCATENATE("5",RIGHT(F1212,11))</f>
        <v>553006400450</v>
      </c>
    </row>
    <row r="1213" spans="1:22" x14ac:dyDescent="0.3">
      <c r="A1213" t="s">
        <v>2010</v>
      </c>
      <c r="C1213" t="str">
        <f t="shared" si="170"/>
        <v>UNREGULATED</v>
      </c>
      <c r="D1213" s="159" t="str">
        <f t="shared" si="167"/>
        <v>55300</v>
      </c>
      <c r="E1213" t="str">
        <f t="shared" si="168"/>
        <v>X5300</v>
      </c>
      <c r="F1213" s="23">
        <v>553006400450</v>
      </c>
      <c r="G1213">
        <v>910</v>
      </c>
      <c r="H1213" t="str">
        <f t="shared" si="169"/>
        <v>553006400450.910</v>
      </c>
      <c r="I1213">
        <v>201409</v>
      </c>
      <c r="J1213" t="s">
        <v>6434</v>
      </c>
      <c r="K1213" t="s">
        <v>1898</v>
      </c>
      <c r="L1213" t="s">
        <v>124</v>
      </c>
      <c r="N1213">
        <f>VLOOKUP(H1213,'export - manipulated'!L1212:V5144,11,FALSE)</f>
        <v>3202.16</v>
      </c>
    </row>
    <row r="1214" spans="1:22" x14ac:dyDescent="0.3">
      <c r="A1214" t="s">
        <v>2013</v>
      </c>
      <c r="C1214" t="str">
        <f t="shared" si="170"/>
        <v>REGULATED</v>
      </c>
      <c r="D1214" s="159" t="str">
        <f t="shared" si="167"/>
        <v>45300</v>
      </c>
      <c r="E1214" t="str">
        <f t="shared" si="168"/>
        <v>X5300</v>
      </c>
      <c r="F1214" s="23">
        <v>453006400451</v>
      </c>
      <c r="G1214">
        <v>910</v>
      </c>
      <c r="H1214" t="str">
        <f t="shared" si="169"/>
        <v>453006400451.910</v>
      </c>
      <c r="I1214">
        <v>201409</v>
      </c>
      <c r="J1214" t="s">
        <v>6434</v>
      </c>
      <c r="K1214" t="s">
        <v>1898</v>
      </c>
      <c r="L1214">
        <v>20310</v>
      </c>
      <c r="M1214" s="8">
        <f>VLOOKUP(H1214,'export - manipulated'!L1214:V5146,11,FALSE)</f>
        <v>931.55</v>
      </c>
      <c r="V1214" s="158" t="str">
        <f t="shared" ref="V1214:V1215" si="173">CONCATENATE("5",RIGHT(F1214,11))</f>
        <v>553006400451</v>
      </c>
    </row>
    <row r="1215" spans="1:22" x14ac:dyDescent="0.3">
      <c r="A1215" t="s">
        <v>2013</v>
      </c>
      <c r="C1215" t="str">
        <f t="shared" si="170"/>
        <v>REGULATED</v>
      </c>
      <c r="D1215" s="159" t="str">
        <f t="shared" si="167"/>
        <v>45300</v>
      </c>
      <c r="E1215" t="str">
        <f t="shared" si="168"/>
        <v>X5300</v>
      </c>
      <c r="F1215" s="23">
        <v>453006400464</v>
      </c>
      <c r="G1215">
        <v>910</v>
      </c>
      <c r="H1215" t="str">
        <f t="shared" si="169"/>
        <v>453006400464.910</v>
      </c>
      <c r="I1215">
        <v>201409</v>
      </c>
      <c r="J1215" t="s">
        <v>6434</v>
      </c>
      <c r="K1215" t="s">
        <v>1898</v>
      </c>
      <c r="L1215">
        <v>20310</v>
      </c>
      <c r="M1215" s="8">
        <f>VLOOKUP(H1215,'export - manipulated'!L1215:V5147,11,FALSE)</f>
        <v>8557.69</v>
      </c>
      <c r="V1215" s="158" t="str">
        <f t="shared" si="173"/>
        <v>553006400464</v>
      </c>
    </row>
    <row r="1216" spans="1:22" x14ac:dyDescent="0.3">
      <c r="A1216" t="s">
        <v>2013</v>
      </c>
      <c r="C1216" t="str">
        <f t="shared" si="170"/>
        <v>UNREGULATED</v>
      </c>
      <c r="D1216" s="159" t="str">
        <f t="shared" si="167"/>
        <v>55300</v>
      </c>
      <c r="E1216" t="str">
        <f t="shared" si="168"/>
        <v>X5300</v>
      </c>
      <c r="F1216" s="23">
        <v>553006400451</v>
      </c>
      <c r="G1216">
        <v>910</v>
      </c>
      <c r="H1216" t="str">
        <f t="shared" si="169"/>
        <v>553006400451.910</v>
      </c>
      <c r="I1216">
        <v>201409</v>
      </c>
      <c r="J1216" t="s">
        <v>6434</v>
      </c>
      <c r="K1216" t="s">
        <v>1898</v>
      </c>
      <c r="L1216" t="s">
        <v>124</v>
      </c>
      <c r="N1216">
        <f>VLOOKUP(H1216,'export - manipulated'!L1215:V5147,11,FALSE)</f>
        <v>3202.16</v>
      </c>
    </row>
    <row r="1217" spans="1:22" x14ac:dyDescent="0.3">
      <c r="A1217" t="s">
        <v>2017</v>
      </c>
      <c r="C1217" t="str">
        <f t="shared" si="170"/>
        <v>REGULATED</v>
      </c>
      <c r="D1217" s="159" t="str">
        <f t="shared" si="167"/>
        <v>45300</v>
      </c>
      <c r="E1217" t="str">
        <f t="shared" si="168"/>
        <v>X5300</v>
      </c>
      <c r="F1217" s="23">
        <v>453006400452</v>
      </c>
      <c r="G1217">
        <v>910</v>
      </c>
      <c r="H1217" t="str">
        <f t="shared" si="169"/>
        <v>453006400452.910</v>
      </c>
      <c r="I1217">
        <v>201409</v>
      </c>
      <c r="J1217" t="s">
        <v>6434</v>
      </c>
      <c r="K1217" t="s">
        <v>1898</v>
      </c>
      <c r="L1217">
        <v>20310</v>
      </c>
      <c r="M1217" s="8">
        <f>VLOOKUP(H1217,'export - manipulated'!L1217:V5149,11,FALSE)</f>
        <v>931.55</v>
      </c>
      <c r="V1217" s="158" t="str">
        <f>CONCATENATE("5",RIGHT(F1217,11))</f>
        <v>553006400452</v>
      </c>
    </row>
    <row r="1218" spans="1:22" x14ac:dyDescent="0.3">
      <c r="A1218" t="s">
        <v>2017</v>
      </c>
      <c r="C1218" t="str">
        <f t="shared" si="170"/>
        <v>UNREGULATED</v>
      </c>
      <c r="D1218" s="159" t="str">
        <f t="shared" si="167"/>
        <v>55300</v>
      </c>
      <c r="E1218" t="str">
        <f t="shared" si="168"/>
        <v>X5300</v>
      </c>
      <c r="F1218" s="23">
        <v>553006400452</v>
      </c>
      <c r="G1218">
        <v>910</v>
      </c>
      <c r="H1218" t="str">
        <f t="shared" si="169"/>
        <v>553006400452.910</v>
      </c>
      <c r="I1218">
        <v>201409</v>
      </c>
      <c r="J1218" t="s">
        <v>6434</v>
      </c>
      <c r="K1218" t="s">
        <v>1898</v>
      </c>
      <c r="L1218" t="s">
        <v>124</v>
      </c>
      <c r="N1218">
        <f>VLOOKUP(H1218,'export - manipulated'!L1217:V5149,11,FALSE)</f>
        <v>3202.16</v>
      </c>
    </row>
    <row r="1219" spans="1:22" x14ac:dyDescent="0.3">
      <c r="A1219" t="s">
        <v>2020</v>
      </c>
      <c r="C1219" t="str">
        <f t="shared" si="170"/>
        <v>REGULATED</v>
      </c>
      <c r="D1219" s="159" t="str">
        <f t="shared" ref="D1219:D1282" si="174">LEFT(F1219,5)</f>
        <v>45300</v>
      </c>
      <c r="E1219" t="str">
        <f t="shared" ref="E1219:E1282" si="175">CONCATENATE("X",(RIGHT(D1219,4)))</f>
        <v>X5300</v>
      </c>
      <c r="F1219" s="23">
        <v>453006400454</v>
      </c>
      <c r="G1219">
        <v>910</v>
      </c>
      <c r="H1219" t="str">
        <f t="shared" ref="H1219:H1282" si="176">CONCATENATE(F1219,".",G1219)</f>
        <v>453006400454.910</v>
      </c>
      <c r="I1219">
        <v>201409</v>
      </c>
      <c r="J1219" t="s">
        <v>6434</v>
      </c>
      <c r="K1219" t="s">
        <v>1898</v>
      </c>
      <c r="L1219">
        <v>20310</v>
      </c>
      <c r="M1219" s="8">
        <f>VLOOKUP(H1219,'export - manipulated'!L1219:V5151,11,FALSE)</f>
        <v>931.55</v>
      </c>
      <c r="V1219" s="158" t="str">
        <f>CONCATENATE("5",RIGHT(F1219,11))</f>
        <v>553006400454</v>
      </c>
    </row>
    <row r="1220" spans="1:22" x14ac:dyDescent="0.3">
      <c r="A1220" t="s">
        <v>2020</v>
      </c>
      <c r="C1220" t="str">
        <f t="shared" si="170"/>
        <v>UNREGULATED</v>
      </c>
      <c r="D1220" s="159" t="str">
        <f t="shared" si="174"/>
        <v>55300</v>
      </c>
      <c r="E1220" t="str">
        <f t="shared" si="175"/>
        <v>X5300</v>
      </c>
      <c r="F1220" s="23">
        <v>553006400454</v>
      </c>
      <c r="G1220">
        <v>910</v>
      </c>
      <c r="H1220" t="str">
        <f t="shared" si="176"/>
        <v>553006400454.910</v>
      </c>
      <c r="I1220">
        <v>201409</v>
      </c>
      <c r="J1220" t="s">
        <v>6434</v>
      </c>
      <c r="K1220" t="s">
        <v>1898</v>
      </c>
      <c r="L1220" t="s">
        <v>124</v>
      </c>
      <c r="N1220">
        <f>VLOOKUP(H1220,'export - manipulated'!L1219:V5151,11,FALSE)</f>
        <v>3202.16</v>
      </c>
    </row>
    <row r="1221" spans="1:22" x14ac:dyDescent="0.3">
      <c r="A1221" t="s">
        <v>2023</v>
      </c>
      <c r="C1221" t="str">
        <f t="shared" si="170"/>
        <v>REGULATED</v>
      </c>
      <c r="D1221" s="159" t="str">
        <f t="shared" si="174"/>
        <v>45300</v>
      </c>
      <c r="E1221" t="str">
        <f t="shared" si="175"/>
        <v>X5300</v>
      </c>
      <c r="F1221" s="23">
        <v>453006400455</v>
      </c>
      <c r="G1221">
        <v>910</v>
      </c>
      <c r="H1221" t="str">
        <f t="shared" si="176"/>
        <v>453006400455.910</v>
      </c>
      <c r="I1221">
        <v>201409</v>
      </c>
      <c r="J1221" t="s">
        <v>6434</v>
      </c>
      <c r="K1221" t="s">
        <v>1898</v>
      </c>
      <c r="L1221">
        <v>20310</v>
      </c>
      <c r="M1221" s="8">
        <f>VLOOKUP(H1221,'export - manipulated'!L1221:V5153,11,FALSE)</f>
        <v>931.55</v>
      </c>
      <c r="V1221" s="158" t="str">
        <f>CONCATENATE("5",RIGHT(F1221,11))</f>
        <v>553006400455</v>
      </c>
    </row>
    <row r="1222" spans="1:22" x14ac:dyDescent="0.3">
      <c r="A1222" t="s">
        <v>2023</v>
      </c>
      <c r="C1222" t="str">
        <f t="shared" ref="C1222:C1285" si="177">IF(OR(D1222="45000",D1222="45100",D1222="45200",D1222="45290",D1222="45300",D1222="45500",D1222="45600",D1222="45700",D1222="45790",D1222="45800"),"REGULATED","UNREGULATED")</f>
        <v>UNREGULATED</v>
      </c>
      <c r="D1222" s="159" t="str">
        <f t="shared" si="174"/>
        <v>55300</v>
      </c>
      <c r="E1222" t="str">
        <f t="shared" si="175"/>
        <v>X5300</v>
      </c>
      <c r="F1222" s="23">
        <v>553006400455</v>
      </c>
      <c r="G1222">
        <v>910</v>
      </c>
      <c r="H1222" t="str">
        <f t="shared" si="176"/>
        <v>553006400455.910</v>
      </c>
      <c r="I1222">
        <v>201409</v>
      </c>
      <c r="J1222" t="s">
        <v>6434</v>
      </c>
      <c r="K1222" t="s">
        <v>1898</v>
      </c>
      <c r="L1222" t="s">
        <v>124</v>
      </c>
      <c r="N1222">
        <f>VLOOKUP(H1222,'export - manipulated'!L1221:V5153,11,FALSE)</f>
        <v>3202.16</v>
      </c>
    </row>
    <row r="1223" spans="1:22" x14ac:dyDescent="0.3">
      <c r="A1223" t="s">
        <v>2026</v>
      </c>
      <c r="C1223" t="str">
        <f t="shared" si="177"/>
        <v>REGULATED</v>
      </c>
      <c r="D1223" s="159" t="str">
        <f t="shared" si="174"/>
        <v>45300</v>
      </c>
      <c r="E1223" t="str">
        <f t="shared" si="175"/>
        <v>X5300</v>
      </c>
      <c r="F1223" s="23">
        <v>453006400456</v>
      </c>
      <c r="G1223">
        <v>910</v>
      </c>
      <c r="H1223" t="str">
        <f t="shared" si="176"/>
        <v>453006400456.910</v>
      </c>
      <c r="I1223">
        <v>201409</v>
      </c>
      <c r="J1223" t="s">
        <v>6434</v>
      </c>
      <c r="K1223" t="s">
        <v>1898</v>
      </c>
      <c r="L1223">
        <v>20310</v>
      </c>
      <c r="M1223" s="8">
        <f>VLOOKUP(H1223,'export - manipulated'!L1223:V5155,11,FALSE)</f>
        <v>931.55</v>
      </c>
      <c r="V1223" s="158" t="str">
        <f>CONCATENATE("5",RIGHT(F1223,11))</f>
        <v>553006400456</v>
      </c>
    </row>
    <row r="1224" spans="1:22" x14ac:dyDescent="0.3">
      <c r="A1224" t="s">
        <v>2026</v>
      </c>
      <c r="C1224" t="str">
        <f t="shared" si="177"/>
        <v>UNREGULATED</v>
      </c>
      <c r="D1224" s="159" t="str">
        <f t="shared" si="174"/>
        <v>55300</v>
      </c>
      <c r="E1224" t="str">
        <f t="shared" si="175"/>
        <v>X5300</v>
      </c>
      <c r="F1224" s="23">
        <v>553006400456</v>
      </c>
      <c r="G1224">
        <v>910</v>
      </c>
      <c r="H1224" t="str">
        <f t="shared" si="176"/>
        <v>553006400456.910</v>
      </c>
      <c r="I1224">
        <v>201409</v>
      </c>
      <c r="J1224" t="s">
        <v>6434</v>
      </c>
      <c r="K1224" t="s">
        <v>1898</v>
      </c>
      <c r="L1224" t="s">
        <v>124</v>
      </c>
      <c r="N1224">
        <f>VLOOKUP(H1224,'export - manipulated'!L1223:V5155,11,FALSE)</f>
        <v>3202.16</v>
      </c>
    </row>
    <row r="1225" spans="1:22" x14ac:dyDescent="0.3">
      <c r="A1225" t="s">
        <v>2029</v>
      </c>
      <c r="C1225" t="str">
        <f t="shared" si="177"/>
        <v>REGULATED</v>
      </c>
      <c r="D1225" s="159" t="str">
        <f t="shared" si="174"/>
        <v>45300</v>
      </c>
      <c r="E1225" t="str">
        <f t="shared" si="175"/>
        <v>X5300</v>
      </c>
      <c r="F1225" s="23">
        <v>453006400457</v>
      </c>
      <c r="G1225">
        <v>910</v>
      </c>
      <c r="H1225" t="str">
        <f t="shared" si="176"/>
        <v>453006400457.910</v>
      </c>
      <c r="I1225">
        <v>201409</v>
      </c>
      <c r="J1225" t="s">
        <v>6434</v>
      </c>
      <c r="K1225" t="s">
        <v>1898</v>
      </c>
      <c r="L1225">
        <v>20310</v>
      </c>
      <c r="M1225" s="8">
        <f>VLOOKUP(H1225,'export - manipulated'!L1225:V5157,11,FALSE)</f>
        <v>931.55</v>
      </c>
      <c r="V1225" s="158" t="str">
        <f>CONCATENATE("5",RIGHT(F1225,11))</f>
        <v>553006400457</v>
      </c>
    </row>
    <row r="1226" spans="1:22" x14ac:dyDescent="0.3">
      <c r="A1226" t="s">
        <v>2029</v>
      </c>
      <c r="C1226" t="str">
        <f t="shared" si="177"/>
        <v>UNREGULATED</v>
      </c>
      <c r="D1226" s="159" t="str">
        <f t="shared" si="174"/>
        <v>55300</v>
      </c>
      <c r="E1226" t="str">
        <f t="shared" si="175"/>
        <v>X5300</v>
      </c>
      <c r="F1226" s="23">
        <v>553006400457</v>
      </c>
      <c r="G1226">
        <v>910</v>
      </c>
      <c r="H1226" t="str">
        <f t="shared" si="176"/>
        <v>553006400457.910</v>
      </c>
      <c r="I1226">
        <v>201409</v>
      </c>
      <c r="J1226" t="s">
        <v>6434</v>
      </c>
      <c r="K1226" t="s">
        <v>1898</v>
      </c>
      <c r="L1226" t="s">
        <v>124</v>
      </c>
      <c r="N1226">
        <f>VLOOKUP(H1226,'export - manipulated'!L1225:V5157,11,FALSE)</f>
        <v>3202.16</v>
      </c>
    </row>
    <row r="1227" spans="1:22" x14ac:dyDescent="0.3">
      <c r="A1227" t="s">
        <v>2032</v>
      </c>
      <c r="C1227" t="str">
        <f t="shared" si="177"/>
        <v>REGULATED</v>
      </c>
      <c r="D1227" s="159" t="str">
        <f t="shared" si="174"/>
        <v>45300</v>
      </c>
      <c r="E1227" t="str">
        <f t="shared" si="175"/>
        <v>X5300</v>
      </c>
      <c r="F1227" s="23">
        <v>453006400458</v>
      </c>
      <c r="G1227">
        <v>910</v>
      </c>
      <c r="H1227" t="str">
        <f t="shared" si="176"/>
        <v>453006400458.910</v>
      </c>
      <c r="I1227">
        <v>201409</v>
      </c>
      <c r="J1227" t="s">
        <v>6434</v>
      </c>
      <c r="K1227" t="s">
        <v>1898</v>
      </c>
      <c r="L1227">
        <v>20310</v>
      </c>
      <c r="M1227" s="8">
        <f>VLOOKUP(H1227,'export - manipulated'!L1227:V5159,11,FALSE)</f>
        <v>931.55</v>
      </c>
      <c r="V1227" s="158" t="str">
        <f>CONCATENATE("5",RIGHT(F1227,11))</f>
        <v>553006400458</v>
      </c>
    </row>
    <row r="1228" spans="1:22" x14ac:dyDescent="0.3">
      <c r="A1228" t="s">
        <v>2032</v>
      </c>
      <c r="C1228" t="str">
        <f t="shared" si="177"/>
        <v>UNREGULATED</v>
      </c>
      <c r="D1228" s="159" t="str">
        <f t="shared" si="174"/>
        <v>55300</v>
      </c>
      <c r="E1228" t="str">
        <f t="shared" si="175"/>
        <v>X5300</v>
      </c>
      <c r="F1228" s="23">
        <v>553006400458</v>
      </c>
      <c r="G1228">
        <v>910</v>
      </c>
      <c r="H1228" t="str">
        <f t="shared" si="176"/>
        <v>553006400458.910</v>
      </c>
      <c r="I1228">
        <v>201409</v>
      </c>
      <c r="J1228" t="s">
        <v>6434</v>
      </c>
      <c r="K1228" t="s">
        <v>1898</v>
      </c>
      <c r="L1228" t="s">
        <v>124</v>
      </c>
      <c r="N1228">
        <f>VLOOKUP(H1228,'export - manipulated'!L1227:V5159,11,FALSE)</f>
        <v>3202.16</v>
      </c>
    </row>
    <row r="1229" spans="1:22" x14ac:dyDescent="0.3">
      <c r="A1229" t="s">
        <v>2035</v>
      </c>
      <c r="C1229" t="str">
        <f t="shared" si="177"/>
        <v>REGULATED</v>
      </c>
      <c r="D1229" s="159" t="str">
        <f t="shared" si="174"/>
        <v>45300</v>
      </c>
      <c r="E1229" t="str">
        <f t="shared" si="175"/>
        <v>X5300</v>
      </c>
      <c r="F1229" s="23">
        <v>453006400459</v>
      </c>
      <c r="G1229">
        <v>910</v>
      </c>
      <c r="H1229" t="str">
        <f t="shared" si="176"/>
        <v>453006400459.910</v>
      </c>
      <c r="I1229">
        <v>201409</v>
      </c>
      <c r="J1229" t="s">
        <v>6434</v>
      </c>
      <c r="K1229" t="s">
        <v>1898</v>
      </c>
      <c r="L1229">
        <v>20310</v>
      </c>
      <c r="M1229" s="8">
        <f>VLOOKUP(H1229,'export - manipulated'!L1229:V5161,11,FALSE)</f>
        <v>931.55</v>
      </c>
      <c r="V1229" s="158" t="str">
        <f>CONCATENATE("5",RIGHT(F1229,11))</f>
        <v>553006400459</v>
      </c>
    </row>
    <row r="1230" spans="1:22" x14ac:dyDescent="0.3">
      <c r="A1230" t="s">
        <v>2035</v>
      </c>
      <c r="C1230" t="str">
        <f t="shared" si="177"/>
        <v>UNREGULATED</v>
      </c>
      <c r="D1230" s="159" t="str">
        <f t="shared" si="174"/>
        <v>55300</v>
      </c>
      <c r="E1230" t="str">
        <f t="shared" si="175"/>
        <v>X5300</v>
      </c>
      <c r="F1230" s="23">
        <v>553006400459</v>
      </c>
      <c r="G1230">
        <v>910</v>
      </c>
      <c r="H1230" t="str">
        <f t="shared" si="176"/>
        <v>553006400459.910</v>
      </c>
      <c r="I1230">
        <v>201409</v>
      </c>
      <c r="J1230" t="s">
        <v>6434</v>
      </c>
      <c r="K1230" t="s">
        <v>1898</v>
      </c>
      <c r="L1230" t="s">
        <v>124</v>
      </c>
      <c r="N1230">
        <f>VLOOKUP(H1230,'export - manipulated'!L1229:V5161,11,FALSE)</f>
        <v>3202.16</v>
      </c>
    </row>
    <row r="1231" spans="1:22" x14ac:dyDescent="0.3">
      <c r="A1231" t="s">
        <v>2038</v>
      </c>
      <c r="C1231" t="str">
        <f t="shared" si="177"/>
        <v>REGULATED</v>
      </c>
      <c r="D1231" s="159" t="str">
        <f t="shared" si="174"/>
        <v>45300</v>
      </c>
      <c r="E1231" t="str">
        <f t="shared" si="175"/>
        <v>X5300</v>
      </c>
      <c r="F1231" s="23">
        <v>453006400453</v>
      </c>
      <c r="G1231">
        <v>910</v>
      </c>
      <c r="H1231" t="str">
        <f t="shared" si="176"/>
        <v>453006400453.910</v>
      </c>
      <c r="I1231">
        <v>201409</v>
      </c>
      <c r="J1231" t="s">
        <v>6434</v>
      </c>
      <c r="K1231" t="s">
        <v>1898</v>
      </c>
      <c r="L1231">
        <v>20310</v>
      </c>
      <c r="M1231" s="8">
        <f>VLOOKUP(H1231,'export - manipulated'!L1231:V5163,11,FALSE)</f>
        <v>931.55</v>
      </c>
      <c r="V1231" s="158" t="str">
        <f t="shared" ref="V1231:V1232" si="178">CONCATENATE("5",RIGHT(F1231,11))</f>
        <v>553006400453</v>
      </c>
    </row>
    <row r="1232" spans="1:22" x14ac:dyDescent="0.3">
      <c r="A1232" t="s">
        <v>2038</v>
      </c>
      <c r="C1232" t="str">
        <f t="shared" si="177"/>
        <v>REGULATED</v>
      </c>
      <c r="D1232" s="159" t="str">
        <f t="shared" si="174"/>
        <v>45300</v>
      </c>
      <c r="E1232" t="str">
        <f t="shared" si="175"/>
        <v>X5300</v>
      </c>
      <c r="F1232" s="23">
        <v>453006400465</v>
      </c>
      <c r="G1232">
        <v>910</v>
      </c>
      <c r="H1232" t="str">
        <f t="shared" si="176"/>
        <v>453006400465.910</v>
      </c>
      <c r="I1232">
        <v>201409</v>
      </c>
      <c r="J1232" t="s">
        <v>6434</v>
      </c>
      <c r="K1232" t="s">
        <v>1898</v>
      </c>
      <c r="L1232">
        <v>20310</v>
      </c>
      <c r="M1232" s="8">
        <f>VLOOKUP(H1232,'export - manipulated'!L1232:V5164,11,FALSE)</f>
        <v>8557.69</v>
      </c>
      <c r="V1232" s="158" t="str">
        <f t="shared" si="178"/>
        <v>553006400465</v>
      </c>
    </row>
    <row r="1233" spans="1:22" x14ac:dyDescent="0.3">
      <c r="A1233" t="s">
        <v>2038</v>
      </c>
      <c r="C1233" t="str">
        <f t="shared" si="177"/>
        <v>UNREGULATED</v>
      </c>
      <c r="D1233" s="159" t="str">
        <f t="shared" si="174"/>
        <v>55300</v>
      </c>
      <c r="E1233" t="str">
        <f t="shared" si="175"/>
        <v>X5300</v>
      </c>
      <c r="F1233" s="23">
        <v>553006400453</v>
      </c>
      <c r="G1233">
        <v>910</v>
      </c>
      <c r="H1233" t="str">
        <f t="shared" si="176"/>
        <v>553006400453.910</v>
      </c>
      <c r="I1233">
        <v>201409</v>
      </c>
      <c r="J1233" t="s">
        <v>6434</v>
      </c>
      <c r="K1233" t="s">
        <v>1898</v>
      </c>
      <c r="L1233" t="s">
        <v>124</v>
      </c>
      <c r="N1233">
        <f>VLOOKUP(H1233,'export - manipulated'!L1232:V5164,11,FALSE)</f>
        <v>3202.16</v>
      </c>
    </row>
    <row r="1234" spans="1:22" x14ac:dyDescent="0.3">
      <c r="A1234" t="s">
        <v>2042</v>
      </c>
      <c r="C1234" t="str">
        <f t="shared" si="177"/>
        <v>REGULATED</v>
      </c>
      <c r="D1234" s="159" t="str">
        <f t="shared" si="174"/>
        <v>45000</v>
      </c>
      <c r="E1234" t="str">
        <f t="shared" si="175"/>
        <v>X5000</v>
      </c>
      <c r="F1234" s="23">
        <v>450006400050</v>
      </c>
      <c r="G1234">
        <v>2013</v>
      </c>
      <c r="H1234" t="str">
        <f t="shared" si="176"/>
        <v>450006400050.2013</v>
      </c>
      <c r="I1234">
        <v>201308</v>
      </c>
      <c r="J1234" t="s">
        <v>6434</v>
      </c>
      <c r="K1234" t="s">
        <v>1898</v>
      </c>
      <c r="L1234">
        <v>20310</v>
      </c>
      <c r="M1234" s="8">
        <f>VLOOKUP(H1234,'export - manipulated'!L1234:V5166,11,FALSE)</f>
        <v>540527.12</v>
      </c>
      <c r="V1234" s="158" t="str">
        <f t="shared" ref="V1234:V1236" si="179">CONCATENATE("5",RIGHT(F1234,11))</f>
        <v>550006400050</v>
      </c>
    </row>
    <row r="1235" spans="1:22" x14ac:dyDescent="0.3">
      <c r="A1235" t="s">
        <v>2045</v>
      </c>
      <c r="C1235" t="str">
        <f t="shared" si="177"/>
        <v>REGULATED</v>
      </c>
      <c r="D1235" s="159" t="str">
        <f t="shared" si="174"/>
        <v>45000</v>
      </c>
      <c r="E1235" t="str">
        <f t="shared" si="175"/>
        <v>X5000</v>
      </c>
      <c r="F1235" s="23">
        <v>450006400049</v>
      </c>
      <c r="G1235">
        <v>2013</v>
      </c>
      <c r="H1235" t="str">
        <f t="shared" si="176"/>
        <v>450006400049.2013</v>
      </c>
      <c r="I1235">
        <v>201305</v>
      </c>
      <c r="J1235" t="s">
        <v>6434</v>
      </c>
      <c r="K1235" t="s">
        <v>1898</v>
      </c>
      <c r="L1235">
        <v>20310</v>
      </c>
      <c r="M1235" s="8">
        <f>VLOOKUP(H1235,'export - manipulated'!L1235:V5167,11,FALSE)</f>
        <v>107914.76</v>
      </c>
      <c r="V1235" s="158" t="str">
        <f t="shared" si="179"/>
        <v>550006400049</v>
      </c>
    </row>
    <row r="1236" spans="1:22" x14ac:dyDescent="0.3">
      <c r="A1236" t="s">
        <v>2048</v>
      </c>
      <c r="B1236" t="s">
        <v>139</v>
      </c>
      <c r="C1236" t="str">
        <f t="shared" si="177"/>
        <v>REGULATED</v>
      </c>
      <c r="D1236" s="159" t="str">
        <f t="shared" si="174"/>
        <v>45600</v>
      </c>
      <c r="E1236" t="str">
        <f t="shared" si="175"/>
        <v>X5600</v>
      </c>
      <c r="F1236" s="23">
        <v>456009100117</v>
      </c>
      <c r="G1236">
        <v>170</v>
      </c>
      <c r="H1236" t="str">
        <f t="shared" si="176"/>
        <v>456009100117.170</v>
      </c>
      <c r="I1236">
        <v>201212</v>
      </c>
      <c r="J1236" t="s">
        <v>6434</v>
      </c>
      <c r="K1236" t="s">
        <v>87</v>
      </c>
      <c r="L1236">
        <v>20310</v>
      </c>
      <c r="M1236" s="8">
        <f>VLOOKUP(H1236,'export - manipulated'!L1236:V5168,11,FALSE)</f>
        <v>0</v>
      </c>
      <c r="V1236" s="158" t="str">
        <f t="shared" si="179"/>
        <v>556009100117</v>
      </c>
    </row>
    <row r="1237" spans="1:22" x14ac:dyDescent="0.3">
      <c r="A1237" t="s">
        <v>2048</v>
      </c>
      <c r="B1237" t="s">
        <v>139</v>
      </c>
      <c r="C1237" t="str">
        <f t="shared" si="177"/>
        <v>UNREGULATED</v>
      </c>
      <c r="D1237" s="159" t="str">
        <f t="shared" si="174"/>
        <v>55600</v>
      </c>
      <c r="E1237" t="str">
        <f t="shared" si="175"/>
        <v>X5600</v>
      </c>
      <c r="F1237" s="23">
        <v>556009100117</v>
      </c>
      <c r="G1237">
        <v>170</v>
      </c>
      <c r="H1237" t="str">
        <f t="shared" si="176"/>
        <v>556009100117.170</v>
      </c>
      <c r="I1237">
        <v>201212</v>
      </c>
      <c r="J1237" t="s">
        <v>6434</v>
      </c>
      <c r="K1237" t="s">
        <v>87</v>
      </c>
      <c r="L1237" t="s">
        <v>124</v>
      </c>
      <c r="N1237">
        <f>VLOOKUP(H1237,'export - manipulated'!L1236:V5168,11,FALSE)</f>
        <v>0</v>
      </c>
    </row>
    <row r="1238" spans="1:22" x14ac:dyDescent="0.3">
      <c r="A1238" t="s">
        <v>2051</v>
      </c>
      <c r="B1238" t="s">
        <v>139</v>
      </c>
      <c r="C1238" t="str">
        <f t="shared" si="177"/>
        <v>REGULATED</v>
      </c>
      <c r="D1238" s="159" t="str">
        <f t="shared" si="174"/>
        <v>45600</v>
      </c>
      <c r="E1238" t="str">
        <f t="shared" si="175"/>
        <v>X5600</v>
      </c>
      <c r="F1238" s="23">
        <v>456009200191</v>
      </c>
      <c r="G1238">
        <v>210</v>
      </c>
      <c r="H1238" t="str">
        <f t="shared" si="176"/>
        <v>456009200191.210</v>
      </c>
      <c r="I1238">
        <v>201712</v>
      </c>
      <c r="J1238" t="s">
        <v>6434</v>
      </c>
      <c r="K1238" t="s">
        <v>88</v>
      </c>
      <c r="L1238">
        <v>20310</v>
      </c>
      <c r="M1238" s="8">
        <f>VLOOKUP(H1238,'export - manipulated'!L1238:V5170,11,FALSE)</f>
        <v>32833.17</v>
      </c>
      <c r="V1238" s="158" t="str">
        <f>CONCATENATE("5",RIGHT(F1238,11))</f>
        <v>556009200191</v>
      </c>
    </row>
    <row r="1239" spans="1:22" x14ac:dyDescent="0.3">
      <c r="A1239" t="s">
        <v>2051</v>
      </c>
      <c r="B1239" t="s">
        <v>139</v>
      </c>
      <c r="C1239" t="str">
        <f t="shared" si="177"/>
        <v>UNREGULATED</v>
      </c>
      <c r="D1239" s="159" t="str">
        <f t="shared" si="174"/>
        <v>55600</v>
      </c>
      <c r="E1239" t="str">
        <f t="shared" si="175"/>
        <v>X5600</v>
      </c>
      <c r="F1239" s="23">
        <v>556009200191</v>
      </c>
      <c r="G1239">
        <v>210</v>
      </c>
      <c r="H1239" t="str">
        <f t="shared" si="176"/>
        <v>556009200191.210</v>
      </c>
      <c r="I1239">
        <v>201712</v>
      </c>
      <c r="J1239" t="s">
        <v>6434</v>
      </c>
      <c r="K1239" t="s">
        <v>88</v>
      </c>
      <c r="L1239" t="s">
        <v>124</v>
      </c>
      <c r="N1239">
        <f>VLOOKUP(H1239,'export - manipulated'!L1238:V5170,11,FALSE)</f>
        <v>16721.54</v>
      </c>
    </row>
    <row r="1240" spans="1:22" x14ac:dyDescent="0.3">
      <c r="A1240" t="s">
        <v>2055</v>
      </c>
      <c r="B1240" t="s">
        <v>139</v>
      </c>
      <c r="C1240" t="str">
        <f t="shared" si="177"/>
        <v>REGULATED</v>
      </c>
      <c r="D1240" s="159" t="str">
        <f t="shared" si="174"/>
        <v>45600</v>
      </c>
      <c r="E1240" t="str">
        <f t="shared" si="175"/>
        <v>X5600</v>
      </c>
      <c r="F1240" s="23">
        <v>456009200126</v>
      </c>
      <c r="G1240">
        <v>175</v>
      </c>
      <c r="H1240" t="str">
        <f t="shared" si="176"/>
        <v>456009200126.175</v>
      </c>
      <c r="I1240">
        <v>201312</v>
      </c>
      <c r="J1240" t="s">
        <v>6434</v>
      </c>
      <c r="K1240" t="s">
        <v>88</v>
      </c>
      <c r="L1240">
        <v>20310</v>
      </c>
      <c r="M1240" s="8">
        <f>VLOOKUP(H1240,'export - manipulated'!L1240:V5172,11,FALSE)</f>
        <v>152137.71</v>
      </c>
      <c r="V1240" s="158" t="str">
        <f>CONCATENATE("5",RIGHT(F1240,11))</f>
        <v>556009200126</v>
      </c>
    </row>
    <row r="1241" spans="1:22" x14ac:dyDescent="0.3">
      <c r="A1241" t="s">
        <v>2058</v>
      </c>
      <c r="B1241" t="s">
        <v>139</v>
      </c>
      <c r="C1241" t="str">
        <f t="shared" si="177"/>
        <v>UNREGULATED</v>
      </c>
      <c r="D1241" s="159" t="str">
        <f t="shared" si="174"/>
        <v>55600</v>
      </c>
      <c r="E1241" t="str">
        <f t="shared" si="175"/>
        <v>X5600</v>
      </c>
      <c r="F1241" s="23">
        <v>556009200126</v>
      </c>
      <c r="G1241">
        <v>175</v>
      </c>
      <c r="H1241" t="str">
        <f t="shared" si="176"/>
        <v>556009200126.175</v>
      </c>
      <c r="I1241">
        <v>201312</v>
      </c>
      <c r="J1241" t="s">
        <v>6434</v>
      </c>
      <c r="K1241" t="s">
        <v>88</v>
      </c>
      <c r="L1241" t="s">
        <v>124</v>
      </c>
      <c r="N1241">
        <f>VLOOKUP(H1241,'export - manipulated'!L1240:V5172,11,FALSE)</f>
        <v>37694.14</v>
      </c>
    </row>
    <row r="1242" spans="1:22" x14ac:dyDescent="0.3">
      <c r="A1242" t="s">
        <v>2060</v>
      </c>
      <c r="B1242" t="s">
        <v>139</v>
      </c>
      <c r="C1242" t="str">
        <f t="shared" si="177"/>
        <v>REGULATED</v>
      </c>
      <c r="D1242" s="159" t="str">
        <f t="shared" si="174"/>
        <v>45600</v>
      </c>
      <c r="E1242" t="str">
        <f t="shared" si="175"/>
        <v>X5600</v>
      </c>
      <c r="F1242" s="23">
        <v>456009200176</v>
      </c>
      <c r="G1242">
        <v>615</v>
      </c>
      <c r="H1242" t="str">
        <f t="shared" si="176"/>
        <v>456009200176.615</v>
      </c>
      <c r="I1242">
        <v>201612</v>
      </c>
      <c r="J1242" t="s">
        <v>6434</v>
      </c>
      <c r="K1242" t="s">
        <v>88</v>
      </c>
      <c r="L1242">
        <v>20310</v>
      </c>
      <c r="M1242" s="8">
        <f>VLOOKUP(H1242,'export - manipulated'!L1242:V5174,11,FALSE)</f>
        <v>16160.5</v>
      </c>
      <c r="V1242" s="158" t="str">
        <f>CONCATENATE("5",RIGHT(F1242,11))</f>
        <v>556009200176</v>
      </c>
    </row>
    <row r="1243" spans="1:22" x14ac:dyDescent="0.3">
      <c r="A1243" t="s">
        <v>2060</v>
      </c>
      <c r="B1243" t="s">
        <v>139</v>
      </c>
      <c r="C1243" t="str">
        <f t="shared" si="177"/>
        <v>UNREGULATED</v>
      </c>
      <c r="D1243" s="159" t="str">
        <f t="shared" si="174"/>
        <v>55600</v>
      </c>
      <c r="E1243" t="str">
        <f t="shared" si="175"/>
        <v>X5600</v>
      </c>
      <c r="F1243" s="23">
        <v>556009200176</v>
      </c>
      <c r="G1243">
        <v>615</v>
      </c>
      <c r="H1243" t="str">
        <f t="shared" si="176"/>
        <v>556009200176.615</v>
      </c>
      <c r="I1243">
        <v>201612</v>
      </c>
      <c r="J1243" t="s">
        <v>6434</v>
      </c>
      <c r="K1243" t="s">
        <v>88</v>
      </c>
      <c r="L1243" t="s">
        <v>124</v>
      </c>
      <c r="N1243">
        <f>VLOOKUP(H1243,'export - manipulated'!L1242:V5174,11,FALSE)</f>
        <v>4014.9</v>
      </c>
    </row>
    <row r="1244" spans="1:22" x14ac:dyDescent="0.3">
      <c r="A1244" t="s">
        <v>2064</v>
      </c>
      <c r="B1244" t="s">
        <v>127</v>
      </c>
      <c r="C1244" t="str">
        <f t="shared" si="177"/>
        <v>UNREGULATED</v>
      </c>
      <c r="D1244" s="159" t="str">
        <f t="shared" si="174"/>
        <v>55200</v>
      </c>
      <c r="E1244" t="str">
        <f t="shared" si="175"/>
        <v>X5200</v>
      </c>
      <c r="F1244" s="23">
        <v>552009300135</v>
      </c>
      <c r="G1244">
        <v>763</v>
      </c>
      <c r="H1244" t="str">
        <f t="shared" si="176"/>
        <v>552009300135.763</v>
      </c>
      <c r="I1244">
        <v>200812</v>
      </c>
      <c r="J1244" t="s">
        <v>6434</v>
      </c>
      <c r="K1244" t="s">
        <v>230</v>
      </c>
      <c r="L1244" t="s">
        <v>124</v>
      </c>
      <c r="N1244">
        <f>VLOOKUP(H1244,'export - manipulated'!L1243:V5175,11,FALSE)</f>
        <v>3075.62</v>
      </c>
    </row>
    <row r="1245" spans="1:22" x14ac:dyDescent="0.3">
      <c r="A1245" t="s">
        <v>2066</v>
      </c>
      <c r="B1245" t="s">
        <v>127</v>
      </c>
      <c r="C1245" t="str">
        <f t="shared" si="177"/>
        <v>REGULATED</v>
      </c>
      <c r="D1245" s="159" t="str">
        <f t="shared" si="174"/>
        <v>45600</v>
      </c>
      <c r="E1245" t="str">
        <f t="shared" si="175"/>
        <v>X5600</v>
      </c>
      <c r="F1245" s="23">
        <v>456009300132</v>
      </c>
      <c r="G1245">
        <v>720</v>
      </c>
      <c r="H1245" t="str">
        <f t="shared" si="176"/>
        <v>456009300132.720</v>
      </c>
      <c r="I1245">
        <v>201306</v>
      </c>
      <c r="J1245" t="s">
        <v>6434</v>
      </c>
      <c r="K1245" t="s">
        <v>230</v>
      </c>
      <c r="L1245">
        <v>20310</v>
      </c>
      <c r="M1245" s="8">
        <f>VLOOKUP(H1245,'export - manipulated'!L1245:V5177,11,FALSE)</f>
        <v>18941.2</v>
      </c>
      <c r="V1245" s="158" t="str">
        <f>CONCATENATE("5",RIGHT(F1245,11))</f>
        <v>556009300132</v>
      </c>
    </row>
    <row r="1246" spans="1:22" x14ac:dyDescent="0.3">
      <c r="A1246" t="s">
        <v>2068</v>
      </c>
      <c r="B1246" t="s">
        <v>127</v>
      </c>
      <c r="C1246" t="str">
        <f t="shared" si="177"/>
        <v>UNREGULATED</v>
      </c>
      <c r="D1246" s="159" t="str">
        <f t="shared" si="174"/>
        <v>55600</v>
      </c>
      <c r="E1246" t="str">
        <f t="shared" si="175"/>
        <v>X5600</v>
      </c>
      <c r="F1246" s="23">
        <v>556009300132</v>
      </c>
      <c r="G1246">
        <v>720</v>
      </c>
      <c r="H1246" t="str">
        <f t="shared" si="176"/>
        <v>556009300132.720</v>
      </c>
      <c r="I1246">
        <v>201306</v>
      </c>
      <c r="J1246" t="s">
        <v>6434</v>
      </c>
      <c r="K1246" t="s">
        <v>230</v>
      </c>
      <c r="L1246" t="s">
        <v>124</v>
      </c>
      <c r="N1246">
        <f>VLOOKUP(H1246,'export - manipulated'!L1245:V5177,11,FALSE)</f>
        <v>4693.9399999999996</v>
      </c>
    </row>
    <row r="1247" spans="1:22" x14ac:dyDescent="0.3">
      <c r="A1247" t="s">
        <v>2070</v>
      </c>
      <c r="B1247" t="s">
        <v>127</v>
      </c>
      <c r="C1247" t="str">
        <f t="shared" si="177"/>
        <v>UNREGULATED</v>
      </c>
      <c r="D1247" s="159" t="str">
        <f t="shared" si="174"/>
        <v>55200</v>
      </c>
      <c r="E1247" t="str">
        <f t="shared" si="175"/>
        <v>X5200</v>
      </c>
      <c r="F1247" s="23">
        <v>552009300209</v>
      </c>
      <c r="G1247">
        <v>768</v>
      </c>
      <c r="H1247" t="str">
        <f t="shared" si="176"/>
        <v>552009300209.768</v>
      </c>
      <c r="I1247">
        <v>201212</v>
      </c>
      <c r="J1247" t="s">
        <v>6434</v>
      </c>
      <c r="K1247" t="s">
        <v>230</v>
      </c>
      <c r="L1247" t="s">
        <v>124</v>
      </c>
      <c r="N1247">
        <f>VLOOKUP(H1247,'export - manipulated'!L1246:V5178,11,FALSE)</f>
        <v>978.6</v>
      </c>
    </row>
    <row r="1248" spans="1:22" x14ac:dyDescent="0.3">
      <c r="A1248" t="s">
        <v>2073</v>
      </c>
      <c r="B1248" t="s">
        <v>127</v>
      </c>
      <c r="C1248" t="str">
        <f t="shared" si="177"/>
        <v>REGULATED</v>
      </c>
      <c r="D1248" s="159" t="str">
        <f t="shared" si="174"/>
        <v>45200</v>
      </c>
      <c r="E1248" t="str">
        <f t="shared" si="175"/>
        <v>X5200</v>
      </c>
      <c r="F1248" s="23">
        <v>452009300281</v>
      </c>
      <c r="G1248">
        <v>757</v>
      </c>
      <c r="H1248" t="str">
        <f t="shared" si="176"/>
        <v>452009300281.757</v>
      </c>
      <c r="I1248">
        <v>201708</v>
      </c>
      <c r="J1248" t="s">
        <v>6434</v>
      </c>
      <c r="K1248" t="s">
        <v>230</v>
      </c>
      <c r="L1248">
        <v>20310</v>
      </c>
      <c r="M1248" s="8">
        <f>VLOOKUP(H1248,'export - manipulated'!L1248:V5180,11,FALSE)</f>
        <v>3950.29</v>
      </c>
      <c r="V1248" s="158" t="str">
        <f>CONCATENATE("5",RIGHT(F1248,11))</f>
        <v>552009300281</v>
      </c>
    </row>
    <row r="1249" spans="1:22" x14ac:dyDescent="0.3">
      <c r="A1249" t="s">
        <v>2073</v>
      </c>
      <c r="B1249" t="s">
        <v>127</v>
      </c>
      <c r="C1249" t="str">
        <f t="shared" si="177"/>
        <v>UNREGULATED</v>
      </c>
      <c r="D1249" s="159" t="str">
        <f t="shared" si="174"/>
        <v>55200</v>
      </c>
      <c r="E1249" t="str">
        <f t="shared" si="175"/>
        <v>X5200</v>
      </c>
      <c r="F1249" s="23">
        <v>552009300281</v>
      </c>
      <c r="G1249">
        <v>757</v>
      </c>
      <c r="H1249" t="str">
        <f t="shared" si="176"/>
        <v>552009300281.757</v>
      </c>
      <c r="I1249">
        <v>201709</v>
      </c>
      <c r="J1249" t="s">
        <v>6434</v>
      </c>
      <c r="K1249" t="s">
        <v>230</v>
      </c>
      <c r="L1249" t="s">
        <v>124</v>
      </c>
      <c r="N1249">
        <f>VLOOKUP(H1249,'export - manipulated'!L1248:V5180,11,FALSE)</f>
        <v>1075.52</v>
      </c>
    </row>
    <row r="1250" spans="1:22" x14ac:dyDescent="0.3">
      <c r="A1250" t="s">
        <v>2076</v>
      </c>
      <c r="B1250" t="s">
        <v>127</v>
      </c>
      <c r="C1250" t="str">
        <f t="shared" si="177"/>
        <v>REGULATED</v>
      </c>
      <c r="D1250" s="159" t="str">
        <f t="shared" si="174"/>
        <v>45600</v>
      </c>
      <c r="E1250" t="str">
        <f t="shared" si="175"/>
        <v>X5600</v>
      </c>
      <c r="F1250" s="23">
        <v>456008800190</v>
      </c>
      <c r="G1250">
        <v>210</v>
      </c>
      <c r="H1250" t="str">
        <f t="shared" si="176"/>
        <v>456008800190.210</v>
      </c>
      <c r="I1250">
        <v>201712</v>
      </c>
      <c r="J1250" t="s">
        <v>6434</v>
      </c>
      <c r="K1250" t="s">
        <v>84</v>
      </c>
      <c r="L1250">
        <v>20310</v>
      </c>
      <c r="M1250" s="8">
        <f>VLOOKUP(H1250,'export - manipulated'!L1250:V5182,11,FALSE)</f>
        <v>659632.71</v>
      </c>
      <c r="V1250" s="158" t="str">
        <f>CONCATENATE("5",RIGHT(F1250,11))</f>
        <v>556008800190</v>
      </c>
    </row>
    <row r="1251" spans="1:22" x14ac:dyDescent="0.3">
      <c r="A1251" t="s">
        <v>2076</v>
      </c>
      <c r="B1251" t="s">
        <v>127</v>
      </c>
      <c r="C1251" t="str">
        <f t="shared" si="177"/>
        <v>UNREGULATED</v>
      </c>
      <c r="D1251" s="159" t="str">
        <f t="shared" si="174"/>
        <v>55600</v>
      </c>
      <c r="E1251" t="str">
        <f t="shared" si="175"/>
        <v>X5600</v>
      </c>
      <c r="F1251" s="23">
        <v>556008800190</v>
      </c>
      <c r="G1251">
        <v>210</v>
      </c>
      <c r="H1251" t="str">
        <f t="shared" si="176"/>
        <v>556008800190.210</v>
      </c>
      <c r="I1251">
        <v>201712</v>
      </c>
      <c r="J1251" t="s">
        <v>6434</v>
      </c>
      <c r="K1251" t="s">
        <v>84</v>
      </c>
      <c r="L1251" t="s">
        <v>124</v>
      </c>
      <c r="N1251">
        <f>VLOOKUP(H1251,'export - manipulated'!L1250:V5182,11,FALSE)</f>
        <v>969665.05</v>
      </c>
    </row>
    <row r="1252" spans="1:22" x14ac:dyDescent="0.3">
      <c r="A1252" t="s">
        <v>2079</v>
      </c>
      <c r="B1252" t="s">
        <v>127</v>
      </c>
      <c r="C1252" t="str">
        <f t="shared" si="177"/>
        <v>REGULATED</v>
      </c>
      <c r="D1252" s="159" t="str">
        <f t="shared" si="174"/>
        <v>45600</v>
      </c>
      <c r="E1252" t="str">
        <f t="shared" si="175"/>
        <v>X5600</v>
      </c>
      <c r="F1252" s="23">
        <v>456008800139</v>
      </c>
      <c r="G1252">
        <v>160</v>
      </c>
      <c r="H1252" t="str">
        <f t="shared" si="176"/>
        <v>456008800139.160</v>
      </c>
      <c r="I1252">
        <v>201401</v>
      </c>
      <c r="J1252" t="s">
        <v>6434</v>
      </c>
      <c r="K1252" t="s">
        <v>84</v>
      </c>
      <c r="L1252">
        <v>20310</v>
      </c>
      <c r="M1252" s="8">
        <f>VLOOKUP(H1252,'export - manipulated'!L1252:V5184,11,FALSE)</f>
        <v>647850.18999999994</v>
      </c>
      <c r="V1252" s="158" t="str">
        <f>CONCATENATE("5",RIGHT(F1252,11))</f>
        <v>556008800139</v>
      </c>
    </row>
    <row r="1253" spans="1:22" x14ac:dyDescent="0.3">
      <c r="A1253" t="s">
        <v>2081</v>
      </c>
      <c r="B1253" t="s">
        <v>127</v>
      </c>
      <c r="C1253" t="str">
        <f t="shared" si="177"/>
        <v>UNREGULATED</v>
      </c>
      <c r="D1253" s="159" t="str">
        <f t="shared" si="174"/>
        <v>55600</v>
      </c>
      <c r="E1253" t="str">
        <f t="shared" si="175"/>
        <v>X5600</v>
      </c>
      <c r="F1253" s="23">
        <v>556008800139</v>
      </c>
      <c r="G1253">
        <v>160</v>
      </c>
      <c r="H1253" t="str">
        <f t="shared" si="176"/>
        <v>556008800139.160</v>
      </c>
      <c r="I1253">
        <v>201401</v>
      </c>
      <c r="J1253" t="s">
        <v>6434</v>
      </c>
      <c r="K1253" t="s">
        <v>84</v>
      </c>
      <c r="L1253" t="s">
        <v>124</v>
      </c>
      <c r="N1253">
        <f>VLOOKUP(H1253,'export - manipulated'!L1252:V5184,11,FALSE)</f>
        <v>932272.22</v>
      </c>
    </row>
    <row r="1254" spans="1:22" x14ac:dyDescent="0.3">
      <c r="A1254" t="s">
        <v>2083</v>
      </c>
      <c r="B1254" t="s">
        <v>127</v>
      </c>
      <c r="C1254" t="str">
        <f t="shared" si="177"/>
        <v>REGULATED</v>
      </c>
      <c r="D1254" s="159" t="str">
        <f t="shared" si="174"/>
        <v>45600</v>
      </c>
      <c r="E1254" t="str">
        <f t="shared" si="175"/>
        <v>X5600</v>
      </c>
      <c r="F1254" s="23">
        <v>456009300035</v>
      </c>
      <c r="G1254">
        <v>780</v>
      </c>
      <c r="H1254" t="str">
        <f t="shared" si="176"/>
        <v>456009300035.780</v>
      </c>
      <c r="I1254">
        <v>198809</v>
      </c>
      <c r="J1254" t="s">
        <v>6434</v>
      </c>
      <c r="K1254" t="s">
        <v>84</v>
      </c>
      <c r="L1254">
        <v>20310</v>
      </c>
      <c r="M1254" s="8">
        <f>VLOOKUP(H1254,'export - manipulated'!L1254:V5186,11,FALSE)</f>
        <v>122698.7</v>
      </c>
      <c r="V1254" s="158" t="str">
        <f>CONCATENATE("5",RIGHT(F1254,11))</f>
        <v>556009300035</v>
      </c>
    </row>
    <row r="1255" spans="1:22" x14ac:dyDescent="0.3">
      <c r="A1255" t="s">
        <v>2083</v>
      </c>
      <c r="B1255" t="s">
        <v>127</v>
      </c>
      <c r="C1255" t="str">
        <f t="shared" si="177"/>
        <v>UNREGULATED</v>
      </c>
      <c r="D1255" s="159" t="str">
        <f t="shared" si="174"/>
        <v>55600</v>
      </c>
      <c r="E1255" t="str">
        <f t="shared" si="175"/>
        <v>X5600</v>
      </c>
      <c r="F1255" s="23">
        <v>556009300035</v>
      </c>
      <c r="G1255">
        <v>780</v>
      </c>
      <c r="H1255" t="str">
        <f t="shared" si="176"/>
        <v>556009300035.780</v>
      </c>
      <c r="I1255">
        <v>198809</v>
      </c>
      <c r="J1255" t="s">
        <v>6434</v>
      </c>
      <c r="K1255" t="s">
        <v>84</v>
      </c>
      <c r="L1255" t="s">
        <v>124</v>
      </c>
      <c r="N1255">
        <f>VLOOKUP(H1255,'export - manipulated'!L1254:V5186,11,FALSE)</f>
        <v>176566.42</v>
      </c>
    </row>
    <row r="1256" spans="1:22" x14ac:dyDescent="0.3">
      <c r="A1256" t="s">
        <v>2087</v>
      </c>
      <c r="B1256" t="s">
        <v>127</v>
      </c>
      <c r="C1256" t="str">
        <f t="shared" si="177"/>
        <v>REGULATED</v>
      </c>
      <c r="D1256" s="159" t="str">
        <f t="shared" si="174"/>
        <v>45600</v>
      </c>
      <c r="E1256" t="str">
        <f t="shared" si="175"/>
        <v>X5600</v>
      </c>
      <c r="F1256" s="23">
        <v>456009300035</v>
      </c>
      <c r="G1256">
        <v>150</v>
      </c>
      <c r="H1256" t="str">
        <f t="shared" si="176"/>
        <v>456009300035.150</v>
      </c>
      <c r="I1256">
        <v>198509</v>
      </c>
      <c r="J1256" t="s">
        <v>6434</v>
      </c>
      <c r="K1256" t="s">
        <v>84</v>
      </c>
      <c r="L1256">
        <v>20310</v>
      </c>
      <c r="M1256" s="8">
        <f>VLOOKUP(H1256,'export - manipulated'!L1256:V5188,11,FALSE)</f>
        <v>3045062.32</v>
      </c>
      <c r="V1256" s="158" t="str">
        <f>CONCATENATE("5",RIGHT(F1256,11))</f>
        <v>556009300035</v>
      </c>
    </row>
    <row r="1257" spans="1:22" x14ac:dyDescent="0.3">
      <c r="A1257" t="s">
        <v>2087</v>
      </c>
      <c r="B1257" t="s">
        <v>127</v>
      </c>
      <c r="C1257" t="str">
        <f t="shared" si="177"/>
        <v>UNREGULATED</v>
      </c>
      <c r="D1257" s="159" t="str">
        <f t="shared" si="174"/>
        <v>55600</v>
      </c>
      <c r="E1257" t="str">
        <f t="shared" si="175"/>
        <v>X5600</v>
      </c>
      <c r="F1257" s="23">
        <v>556009300035</v>
      </c>
      <c r="G1257">
        <v>150</v>
      </c>
      <c r="H1257" t="str">
        <f t="shared" si="176"/>
        <v>556009300035.150</v>
      </c>
      <c r="I1257">
        <v>198509</v>
      </c>
      <c r="J1257" t="s">
        <v>6434</v>
      </c>
      <c r="K1257" t="s">
        <v>84</v>
      </c>
      <c r="L1257" t="s">
        <v>124</v>
      </c>
      <c r="N1257">
        <f>VLOOKUP(H1257,'export - manipulated'!L1256:V5188,11,FALSE)</f>
        <v>4381918.9400000004</v>
      </c>
    </row>
    <row r="1258" spans="1:22" x14ac:dyDescent="0.3">
      <c r="A1258" t="s">
        <v>2090</v>
      </c>
      <c r="B1258" t="s">
        <v>127</v>
      </c>
      <c r="C1258" t="str">
        <f t="shared" si="177"/>
        <v>REGULATED</v>
      </c>
      <c r="D1258" s="159" t="str">
        <f t="shared" si="174"/>
        <v>45200</v>
      </c>
      <c r="E1258" t="str">
        <f t="shared" si="175"/>
        <v>X5200</v>
      </c>
      <c r="F1258" s="23">
        <v>452009300051</v>
      </c>
      <c r="G1258">
        <v>763</v>
      </c>
      <c r="H1258" t="str">
        <f t="shared" si="176"/>
        <v>452009300051.763</v>
      </c>
      <c r="I1258">
        <v>198603</v>
      </c>
      <c r="J1258" t="s">
        <v>6434</v>
      </c>
      <c r="K1258" t="s">
        <v>84</v>
      </c>
      <c r="L1258">
        <v>20310</v>
      </c>
      <c r="M1258" s="8">
        <f>VLOOKUP(H1258,'export - manipulated'!L1258:V5190,11,FALSE)</f>
        <v>466995.46</v>
      </c>
      <c r="V1258" s="158" t="str">
        <f>CONCATENATE("5",RIGHT(F1258,11))</f>
        <v>552009300051</v>
      </c>
    </row>
    <row r="1259" spans="1:22" x14ac:dyDescent="0.3">
      <c r="A1259" t="s">
        <v>2090</v>
      </c>
      <c r="B1259" t="s">
        <v>127</v>
      </c>
      <c r="C1259" t="str">
        <f t="shared" si="177"/>
        <v>UNREGULATED</v>
      </c>
      <c r="D1259" s="159" t="str">
        <f t="shared" si="174"/>
        <v>55200</v>
      </c>
      <c r="E1259" t="str">
        <f t="shared" si="175"/>
        <v>X5200</v>
      </c>
      <c r="F1259" s="23">
        <v>552009300051</v>
      </c>
      <c r="G1259">
        <v>763</v>
      </c>
      <c r="H1259" t="str">
        <f t="shared" si="176"/>
        <v>552009300051.763</v>
      </c>
      <c r="I1259">
        <v>198603</v>
      </c>
      <c r="J1259" t="s">
        <v>6434</v>
      </c>
      <c r="K1259" t="s">
        <v>84</v>
      </c>
      <c r="L1259" t="s">
        <v>124</v>
      </c>
      <c r="N1259">
        <f>VLOOKUP(H1259,'export - manipulated'!L1258:V5190,11,FALSE)</f>
        <v>672017.85</v>
      </c>
    </row>
    <row r="1260" spans="1:22" x14ac:dyDescent="0.3">
      <c r="A1260" t="s">
        <v>2094</v>
      </c>
      <c r="B1260" t="s">
        <v>127</v>
      </c>
      <c r="C1260" t="str">
        <f t="shared" si="177"/>
        <v>REGULATED</v>
      </c>
      <c r="D1260" s="159" t="str">
        <f t="shared" si="174"/>
        <v>45200</v>
      </c>
      <c r="E1260" t="str">
        <f t="shared" si="175"/>
        <v>X5200</v>
      </c>
      <c r="F1260" s="23">
        <v>452009300164</v>
      </c>
      <c r="G1260">
        <v>762</v>
      </c>
      <c r="H1260" t="str">
        <f t="shared" si="176"/>
        <v>452009300164.762</v>
      </c>
      <c r="I1260">
        <v>200901</v>
      </c>
      <c r="J1260" t="s">
        <v>6434</v>
      </c>
      <c r="K1260" t="s">
        <v>84</v>
      </c>
      <c r="L1260">
        <v>20310</v>
      </c>
      <c r="M1260" s="8">
        <f>VLOOKUP(H1260,'export - manipulated'!L1260:V5192,11,FALSE)</f>
        <v>9525.17</v>
      </c>
      <c r="V1260" s="158" t="str">
        <f>CONCATENATE("5",RIGHT(F1260,11))</f>
        <v>552009300164</v>
      </c>
    </row>
    <row r="1261" spans="1:22" x14ac:dyDescent="0.3">
      <c r="A1261" t="s">
        <v>2094</v>
      </c>
      <c r="B1261" t="s">
        <v>127</v>
      </c>
      <c r="C1261" t="str">
        <f t="shared" si="177"/>
        <v>UNREGULATED</v>
      </c>
      <c r="D1261" s="159" t="str">
        <f t="shared" si="174"/>
        <v>55200</v>
      </c>
      <c r="E1261" t="str">
        <f t="shared" si="175"/>
        <v>X5200</v>
      </c>
      <c r="F1261" s="23">
        <v>552009300164</v>
      </c>
      <c r="G1261">
        <v>762</v>
      </c>
      <c r="H1261" t="str">
        <f t="shared" si="176"/>
        <v>552009300164.762</v>
      </c>
      <c r="I1261">
        <v>200901</v>
      </c>
      <c r="J1261" t="s">
        <v>6434</v>
      </c>
      <c r="K1261" t="s">
        <v>84</v>
      </c>
      <c r="L1261" t="s">
        <v>124</v>
      </c>
      <c r="N1261">
        <f>VLOOKUP(H1261,'export - manipulated'!L1260:V5192,11,FALSE)</f>
        <v>9424.94</v>
      </c>
    </row>
    <row r="1262" spans="1:22" x14ac:dyDescent="0.3">
      <c r="A1262" t="s">
        <v>2098</v>
      </c>
      <c r="B1262" t="s">
        <v>127</v>
      </c>
      <c r="C1262" t="str">
        <f t="shared" si="177"/>
        <v>REGULATED</v>
      </c>
      <c r="D1262" s="159" t="str">
        <f t="shared" si="174"/>
        <v>45700</v>
      </c>
      <c r="E1262" t="str">
        <f t="shared" si="175"/>
        <v>X5700</v>
      </c>
      <c r="F1262" s="23">
        <v>457008800187</v>
      </c>
      <c r="G1262">
        <v>150</v>
      </c>
      <c r="H1262" t="str">
        <f t="shared" si="176"/>
        <v>457008800187.150</v>
      </c>
      <c r="I1262">
        <v>201712</v>
      </c>
      <c r="J1262" t="s">
        <v>6434</v>
      </c>
      <c r="K1262" t="s">
        <v>84</v>
      </c>
      <c r="L1262">
        <v>20310</v>
      </c>
      <c r="M1262" s="8">
        <f>VLOOKUP(H1262,'export - manipulated'!L1262:V5194,11,FALSE)</f>
        <v>164866.39000000001</v>
      </c>
      <c r="V1262" s="158" t="str">
        <f>CONCATENATE("5",RIGHT(F1262,11))</f>
        <v>557008800187</v>
      </c>
    </row>
    <row r="1263" spans="1:22" x14ac:dyDescent="0.3">
      <c r="A1263" t="s">
        <v>2098</v>
      </c>
      <c r="B1263" t="s">
        <v>127</v>
      </c>
      <c r="C1263" t="str">
        <f t="shared" si="177"/>
        <v>UNREGULATED</v>
      </c>
      <c r="D1263" s="159" t="str">
        <f t="shared" si="174"/>
        <v>55700</v>
      </c>
      <c r="E1263" t="str">
        <f t="shared" si="175"/>
        <v>X5700</v>
      </c>
      <c r="F1263" s="23">
        <v>557008800187</v>
      </c>
      <c r="G1263">
        <v>150</v>
      </c>
      <c r="H1263" t="str">
        <f t="shared" si="176"/>
        <v>557008800187.150</v>
      </c>
      <c r="I1263">
        <v>201712</v>
      </c>
      <c r="J1263" t="s">
        <v>6434</v>
      </c>
      <c r="K1263" t="s">
        <v>84</v>
      </c>
      <c r="L1263" t="s">
        <v>124</v>
      </c>
      <c r="N1263">
        <f>VLOOKUP(H1263,'export - manipulated'!L1262:V5194,11,FALSE)</f>
        <v>237246.76</v>
      </c>
    </row>
    <row r="1264" spans="1:22" x14ac:dyDescent="0.3">
      <c r="A1264" t="s">
        <v>2101</v>
      </c>
      <c r="B1264" t="s">
        <v>127</v>
      </c>
      <c r="C1264" t="str">
        <f t="shared" si="177"/>
        <v>REGULATED</v>
      </c>
      <c r="D1264" s="159" t="str">
        <f t="shared" si="174"/>
        <v>45600</v>
      </c>
      <c r="E1264" t="str">
        <f t="shared" si="175"/>
        <v>X5600</v>
      </c>
      <c r="F1264" s="23">
        <v>456009400192</v>
      </c>
      <c r="G1264">
        <v>210</v>
      </c>
      <c r="H1264" t="str">
        <f t="shared" si="176"/>
        <v>456009400192.210</v>
      </c>
      <c r="I1264">
        <v>201712</v>
      </c>
      <c r="J1264" t="s">
        <v>6434</v>
      </c>
      <c r="K1264" t="s">
        <v>108</v>
      </c>
      <c r="L1264">
        <v>20310</v>
      </c>
      <c r="M1264" s="8">
        <f>VLOOKUP(H1264,'export - manipulated'!L1264:V5196,11,FALSE)</f>
        <v>474148.35</v>
      </c>
      <c r="V1264" s="158" t="str">
        <f>CONCATENATE("5",RIGHT(F1264,11))</f>
        <v>556009400192</v>
      </c>
    </row>
    <row r="1265" spans="1:22" x14ac:dyDescent="0.3">
      <c r="A1265" t="s">
        <v>2101</v>
      </c>
      <c r="B1265" t="s">
        <v>127</v>
      </c>
      <c r="C1265" t="str">
        <f t="shared" si="177"/>
        <v>UNREGULATED</v>
      </c>
      <c r="D1265" s="159" t="str">
        <f t="shared" si="174"/>
        <v>55600</v>
      </c>
      <c r="E1265" t="str">
        <f t="shared" si="175"/>
        <v>X5600</v>
      </c>
      <c r="F1265" s="23">
        <v>556009400192</v>
      </c>
      <c r="G1265">
        <v>210</v>
      </c>
      <c r="H1265" t="str">
        <f t="shared" si="176"/>
        <v>556009400192.210</v>
      </c>
      <c r="I1265">
        <v>201712</v>
      </c>
      <c r="J1265" t="s">
        <v>6434</v>
      </c>
      <c r="K1265" t="s">
        <v>108</v>
      </c>
      <c r="L1265" t="s">
        <v>124</v>
      </c>
      <c r="N1265">
        <f>VLOOKUP(H1265,'export - manipulated'!L1264:V5196,11,FALSE)</f>
        <v>0</v>
      </c>
    </row>
    <row r="1266" spans="1:22" x14ac:dyDescent="0.3">
      <c r="A1266" t="s">
        <v>2104</v>
      </c>
      <c r="B1266" t="s">
        <v>127</v>
      </c>
      <c r="C1266" t="str">
        <f t="shared" si="177"/>
        <v>REGULATED</v>
      </c>
      <c r="D1266" s="159" t="str">
        <f t="shared" si="174"/>
        <v>45600</v>
      </c>
      <c r="E1266" t="str">
        <f t="shared" si="175"/>
        <v>X5600</v>
      </c>
      <c r="F1266" s="23">
        <v>456009400123</v>
      </c>
      <c r="G1266">
        <v>190</v>
      </c>
      <c r="H1266" t="str">
        <f t="shared" si="176"/>
        <v>456009400123.190</v>
      </c>
      <c r="I1266">
        <v>201311</v>
      </c>
      <c r="J1266" t="s">
        <v>6434</v>
      </c>
      <c r="K1266" t="s">
        <v>108</v>
      </c>
      <c r="L1266">
        <v>20310</v>
      </c>
      <c r="M1266" s="8">
        <f>VLOOKUP(H1266,'export - manipulated'!L1266:V5198,11,FALSE)</f>
        <v>2008651.47</v>
      </c>
      <c r="V1266" s="158" t="str">
        <f t="shared" ref="V1266:V1269" si="180">CONCATENATE("5",RIGHT(F1266,11))</f>
        <v>556009400123</v>
      </c>
    </row>
    <row r="1267" spans="1:22" x14ac:dyDescent="0.3">
      <c r="A1267" t="s">
        <v>2107</v>
      </c>
      <c r="B1267" t="s">
        <v>127</v>
      </c>
      <c r="C1267" t="str">
        <f t="shared" si="177"/>
        <v>REGULATED</v>
      </c>
      <c r="D1267" s="159" t="str">
        <f t="shared" si="174"/>
        <v>45600</v>
      </c>
      <c r="E1267" t="str">
        <f t="shared" si="175"/>
        <v>X5600</v>
      </c>
      <c r="F1267" s="23">
        <v>456009400128</v>
      </c>
      <c r="G1267">
        <v>200</v>
      </c>
      <c r="H1267" t="str">
        <f t="shared" si="176"/>
        <v>456009400128.200</v>
      </c>
      <c r="I1267">
        <v>201309</v>
      </c>
      <c r="J1267" t="s">
        <v>6434</v>
      </c>
      <c r="K1267" t="s">
        <v>108</v>
      </c>
      <c r="L1267">
        <v>20310</v>
      </c>
      <c r="M1267" s="8">
        <f>VLOOKUP(H1267,'export - manipulated'!L1267:V5199,11,FALSE)</f>
        <v>292405.42</v>
      </c>
      <c r="V1267" s="158" t="str">
        <f t="shared" si="180"/>
        <v>556009400128</v>
      </c>
    </row>
    <row r="1268" spans="1:22" x14ac:dyDescent="0.3">
      <c r="A1268" t="s">
        <v>2109</v>
      </c>
      <c r="B1268" t="s">
        <v>127</v>
      </c>
      <c r="C1268" t="str">
        <f t="shared" si="177"/>
        <v>REGULATED</v>
      </c>
      <c r="D1268" s="159" t="str">
        <f t="shared" si="174"/>
        <v>45600</v>
      </c>
      <c r="E1268" t="str">
        <f t="shared" si="175"/>
        <v>X5600</v>
      </c>
      <c r="F1268" s="23">
        <v>456009400195</v>
      </c>
      <c r="G1268">
        <v>790</v>
      </c>
      <c r="H1268" t="str">
        <f t="shared" si="176"/>
        <v>456009400195.790</v>
      </c>
      <c r="I1268">
        <v>201812</v>
      </c>
      <c r="J1268" t="s">
        <v>6434</v>
      </c>
      <c r="K1268" t="s">
        <v>108</v>
      </c>
      <c r="L1268">
        <v>20310</v>
      </c>
      <c r="M1268" s="8">
        <f>VLOOKUP(H1268,'export - manipulated'!L1268:V5200,11,FALSE)</f>
        <v>66441.279999999999</v>
      </c>
      <c r="V1268" s="158" t="str">
        <f t="shared" si="180"/>
        <v>556009400195</v>
      </c>
    </row>
    <row r="1269" spans="1:22" x14ac:dyDescent="0.3">
      <c r="A1269" t="s">
        <v>2112</v>
      </c>
      <c r="B1269" t="s">
        <v>127</v>
      </c>
      <c r="C1269" t="str">
        <f t="shared" si="177"/>
        <v>REGULATED</v>
      </c>
      <c r="D1269" s="159" t="str">
        <f t="shared" si="174"/>
        <v>45600</v>
      </c>
      <c r="E1269" t="str">
        <f t="shared" si="175"/>
        <v>X5600</v>
      </c>
      <c r="F1269" s="23">
        <v>456009500183</v>
      </c>
      <c r="G1269">
        <v>780</v>
      </c>
      <c r="H1269" t="str">
        <f t="shared" si="176"/>
        <v>456009500183.780</v>
      </c>
      <c r="I1269">
        <v>201712</v>
      </c>
      <c r="J1269" t="s">
        <v>6434</v>
      </c>
      <c r="K1269" t="s">
        <v>109</v>
      </c>
      <c r="L1269">
        <v>20310</v>
      </c>
      <c r="M1269" s="8">
        <f>VLOOKUP(H1269,'export - manipulated'!L1269:V5201,11,FALSE)</f>
        <v>29593.48</v>
      </c>
      <c r="V1269" s="158" t="str">
        <f t="shared" si="180"/>
        <v>556009500183</v>
      </c>
    </row>
    <row r="1270" spans="1:22" x14ac:dyDescent="0.3">
      <c r="A1270" t="s">
        <v>2112</v>
      </c>
      <c r="B1270" t="s">
        <v>127</v>
      </c>
      <c r="C1270" t="str">
        <f t="shared" si="177"/>
        <v>UNREGULATED</v>
      </c>
      <c r="D1270" s="159" t="str">
        <f t="shared" si="174"/>
        <v>55600</v>
      </c>
      <c r="E1270" t="str">
        <f t="shared" si="175"/>
        <v>X5600</v>
      </c>
      <c r="F1270" s="23">
        <v>556009500183</v>
      </c>
      <c r="G1270">
        <v>780</v>
      </c>
      <c r="H1270" t="str">
        <f t="shared" si="176"/>
        <v>556009500183.780</v>
      </c>
      <c r="I1270">
        <v>201712</v>
      </c>
      <c r="J1270" t="s">
        <v>6434</v>
      </c>
      <c r="K1270" t="s">
        <v>109</v>
      </c>
      <c r="L1270" t="s">
        <v>124</v>
      </c>
      <c r="N1270">
        <f>VLOOKUP(H1270,'export - manipulated'!L1269:V5201,11,FALSE)</f>
        <v>7352.19</v>
      </c>
    </row>
    <row r="1271" spans="1:22" x14ac:dyDescent="0.3">
      <c r="A1271" t="s">
        <v>2116</v>
      </c>
      <c r="B1271" t="s">
        <v>127</v>
      </c>
      <c r="C1271" t="str">
        <f t="shared" si="177"/>
        <v>REGULATED</v>
      </c>
      <c r="D1271" s="159" t="str">
        <f t="shared" si="174"/>
        <v>45600</v>
      </c>
      <c r="E1271" t="str">
        <f t="shared" si="175"/>
        <v>X5600</v>
      </c>
      <c r="F1271" s="23">
        <v>456009500178</v>
      </c>
      <c r="G1271">
        <v>615</v>
      </c>
      <c r="H1271" t="str">
        <f t="shared" si="176"/>
        <v>456009500178.615</v>
      </c>
      <c r="I1271">
        <v>201605</v>
      </c>
      <c r="J1271" t="s">
        <v>6434</v>
      </c>
      <c r="K1271" t="s">
        <v>109</v>
      </c>
      <c r="L1271">
        <v>20310</v>
      </c>
      <c r="M1271" s="8">
        <f>VLOOKUP(H1271,'export - manipulated'!L1271:V5203,11,FALSE)</f>
        <v>115288.51</v>
      </c>
      <c r="V1271" s="158" t="str">
        <f>CONCATENATE("5",RIGHT(F1271,11))</f>
        <v>556009500178</v>
      </c>
    </row>
    <row r="1272" spans="1:22" x14ac:dyDescent="0.3">
      <c r="A1272" t="s">
        <v>2116</v>
      </c>
      <c r="B1272" t="s">
        <v>127</v>
      </c>
      <c r="C1272" t="str">
        <f t="shared" si="177"/>
        <v>UNREGULATED</v>
      </c>
      <c r="D1272" s="159" t="str">
        <f t="shared" si="174"/>
        <v>55600</v>
      </c>
      <c r="E1272" t="str">
        <f t="shared" si="175"/>
        <v>X5600</v>
      </c>
      <c r="F1272" s="23">
        <v>556009500178</v>
      </c>
      <c r="G1272">
        <v>615</v>
      </c>
      <c r="H1272" t="str">
        <f t="shared" si="176"/>
        <v>556009500178.615</v>
      </c>
      <c r="I1272">
        <v>201605</v>
      </c>
      <c r="J1272" t="s">
        <v>6434</v>
      </c>
      <c r="K1272" t="s">
        <v>109</v>
      </c>
      <c r="L1272" t="s">
        <v>124</v>
      </c>
      <c r="N1272">
        <f>VLOOKUP(H1272,'export - manipulated'!L1271:V5203,11,FALSE)</f>
        <v>28642.21</v>
      </c>
    </row>
    <row r="1273" spans="1:22" x14ac:dyDescent="0.3">
      <c r="A1273" t="s">
        <v>2119</v>
      </c>
      <c r="B1273" t="s">
        <v>127</v>
      </c>
      <c r="C1273" t="str">
        <f t="shared" si="177"/>
        <v>REGULATED</v>
      </c>
      <c r="D1273" s="159" t="str">
        <f t="shared" si="174"/>
        <v>45600</v>
      </c>
      <c r="E1273" t="str">
        <f t="shared" si="175"/>
        <v>X5600</v>
      </c>
      <c r="F1273" s="23">
        <v>456009600193</v>
      </c>
      <c r="G1273">
        <v>210</v>
      </c>
      <c r="H1273" t="str">
        <f t="shared" si="176"/>
        <v>456009600193.210</v>
      </c>
      <c r="I1273">
        <v>201712</v>
      </c>
      <c r="J1273" t="s">
        <v>6434</v>
      </c>
      <c r="K1273" t="s">
        <v>110</v>
      </c>
      <c r="L1273">
        <v>20310</v>
      </c>
      <c r="M1273" s="8">
        <f>VLOOKUP(H1273,'export - manipulated'!L1273:V5205,11,FALSE)</f>
        <v>1240581.51</v>
      </c>
      <c r="V1273" s="158" t="str">
        <f>CONCATENATE("5",RIGHT(F1273,11))</f>
        <v>556009600193</v>
      </c>
    </row>
    <row r="1274" spans="1:22" x14ac:dyDescent="0.3">
      <c r="A1274" t="s">
        <v>2119</v>
      </c>
      <c r="B1274" t="s">
        <v>127</v>
      </c>
      <c r="C1274" t="str">
        <f t="shared" si="177"/>
        <v>UNREGULATED</v>
      </c>
      <c r="D1274" s="159" t="str">
        <f t="shared" si="174"/>
        <v>55600</v>
      </c>
      <c r="E1274" t="str">
        <f t="shared" si="175"/>
        <v>X5600</v>
      </c>
      <c r="F1274" s="23">
        <v>556009600193</v>
      </c>
      <c r="G1274">
        <v>210</v>
      </c>
      <c r="H1274" t="str">
        <f t="shared" si="176"/>
        <v>556009600193.210</v>
      </c>
      <c r="I1274">
        <v>201712</v>
      </c>
      <c r="J1274" t="s">
        <v>6434</v>
      </c>
      <c r="K1274" t="s">
        <v>110</v>
      </c>
      <c r="L1274" t="s">
        <v>124</v>
      </c>
      <c r="N1274">
        <f>VLOOKUP(H1274,'export - manipulated'!L1273:V5205,11,FALSE)</f>
        <v>360559.98</v>
      </c>
    </row>
    <row r="1275" spans="1:22" x14ac:dyDescent="0.3">
      <c r="A1275" t="s">
        <v>2122</v>
      </c>
      <c r="B1275" t="s">
        <v>127</v>
      </c>
      <c r="C1275" t="str">
        <f t="shared" si="177"/>
        <v>REGULATED</v>
      </c>
      <c r="D1275" s="159" t="str">
        <f t="shared" si="174"/>
        <v>45600</v>
      </c>
      <c r="E1275" t="str">
        <f t="shared" si="175"/>
        <v>X5600</v>
      </c>
      <c r="F1275" s="23">
        <v>456009600177</v>
      </c>
      <c r="G1275">
        <v>780</v>
      </c>
      <c r="H1275" t="str">
        <f t="shared" si="176"/>
        <v>456009600177.780</v>
      </c>
      <c r="I1275">
        <v>201612</v>
      </c>
      <c r="J1275" t="s">
        <v>6434</v>
      </c>
      <c r="K1275" t="s">
        <v>110</v>
      </c>
      <c r="L1275">
        <v>20310</v>
      </c>
      <c r="M1275" s="8">
        <f>VLOOKUP(H1275,'export - manipulated'!L1275:V5207,11,FALSE)</f>
        <v>7549.75</v>
      </c>
      <c r="V1275" s="158" t="str">
        <f>CONCATENATE("5",RIGHT(F1275,11))</f>
        <v>556009600177</v>
      </c>
    </row>
    <row r="1276" spans="1:22" x14ac:dyDescent="0.3">
      <c r="A1276" t="s">
        <v>2122</v>
      </c>
      <c r="B1276" t="s">
        <v>127</v>
      </c>
      <c r="C1276" t="str">
        <f t="shared" si="177"/>
        <v>UNREGULATED</v>
      </c>
      <c r="D1276" s="159" t="str">
        <f t="shared" si="174"/>
        <v>55600</v>
      </c>
      <c r="E1276" t="str">
        <f t="shared" si="175"/>
        <v>X5600</v>
      </c>
      <c r="F1276" s="23">
        <v>556009600177</v>
      </c>
      <c r="G1276">
        <v>780</v>
      </c>
      <c r="H1276" t="str">
        <f t="shared" si="176"/>
        <v>556009600177.780</v>
      </c>
      <c r="I1276">
        <v>201612</v>
      </c>
      <c r="J1276" t="s">
        <v>6434</v>
      </c>
      <c r="K1276" t="s">
        <v>110</v>
      </c>
      <c r="L1276" t="s">
        <v>124</v>
      </c>
      <c r="N1276">
        <f>VLOOKUP(H1276,'export - manipulated'!L1275:V5207,11,FALSE)</f>
        <v>2229.7199999999998</v>
      </c>
    </row>
    <row r="1277" spans="1:22" x14ac:dyDescent="0.3">
      <c r="A1277" t="s">
        <v>2126</v>
      </c>
      <c r="B1277" t="s">
        <v>127</v>
      </c>
      <c r="C1277" t="str">
        <f t="shared" si="177"/>
        <v>REGULATED</v>
      </c>
      <c r="D1277" s="159" t="str">
        <f t="shared" si="174"/>
        <v>45600</v>
      </c>
      <c r="E1277" t="str">
        <f t="shared" si="175"/>
        <v>X5600</v>
      </c>
      <c r="F1277" s="23">
        <v>456009700181</v>
      </c>
      <c r="G1277">
        <v>720</v>
      </c>
      <c r="H1277" t="str">
        <f t="shared" si="176"/>
        <v>456009700181.720</v>
      </c>
      <c r="I1277">
        <v>201801</v>
      </c>
      <c r="J1277" t="s">
        <v>6434</v>
      </c>
      <c r="K1277" t="s">
        <v>111</v>
      </c>
      <c r="L1277">
        <v>20310</v>
      </c>
      <c r="M1277" s="8">
        <f>VLOOKUP(H1277,'export - manipulated'!L1277:V5209,11,FALSE)</f>
        <v>2080.04</v>
      </c>
      <c r="V1277" s="158" t="str">
        <f t="shared" ref="V1277:V1303" si="181">CONCATENATE("5",RIGHT(F1277,11))</f>
        <v>556009700181</v>
      </c>
    </row>
    <row r="1278" spans="1:22" x14ac:dyDescent="0.3">
      <c r="A1278" t="s">
        <v>2128</v>
      </c>
      <c r="B1278" t="s">
        <v>127</v>
      </c>
      <c r="C1278" t="str">
        <f t="shared" si="177"/>
        <v>REGULATED</v>
      </c>
      <c r="D1278" s="159" t="str">
        <f t="shared" si="174"/>
        <v>45600</v>
      </c>
      <c r="E1278" t="str">
        <f t="shared" si="175"/>
        <v>X5600</v>
      </c>
      <c r="F1278" s="23">
        <v>456009700181</v>
      </c>
      <c r="G1278">
        <v>175</v>
      </c>
      <c r="H1278" t="str">
        <f t="shared" si="176"/>
        <v>456009700181.175</v>
      </c>
      <c r="I1278">
        <v>201710</v>
      </c>
      <c r="J1278" t="s">
        <v>6434</v>
      </c>
      <c r="K1278" t="s">
        <v>111</v>
      </c>
      <c r="L1278">
        <v>20310</v>
      </c>
      <c r="M1278" s="8">
        <f>VLOOKUP(H1278,'export - manipulated'!L1278:V5210,11,FALSE)</f>
        <v>14385872.880000001</v>
      </c>
      <c r="V1278" s="158" t="str">
        <f t="shared" si="181"/>
        <v>556009700181</v>
      </c>
    </row>
    <row r="1279" spans="1:22" x14ac:dyDescent="0.3">
      <c r="A1279" t="s">
        <v>2130</v>
      </c>
      <c r="B1279" t="s">
        <v>127</v>
      </c>
      <c r="C1279" t="str">
        <f t="shared" si="177"/>
        <v>REGULATED</v>
      </c>
      <c r="D1279" s="159" t="str">
        <f t="shared" si="174"/>
        <v>45600</v>
      </c>
      <c r="E1279" t="str">
        <f t="shared" si="175"/>
        <v>X5600</v>
      </c>
      <c r="F1279" s="23">
        <v>456009700181</v>
      </c>
      <c r="G1279">
        <v>200</v>
      </c>
      <c r="H1279" t="str">
        <f t="shared" si="176"/>
        <v>456009700181.200</v>
      </c>
      <c r="I1279">
        <v>201710</v>
      </c>
      <c r="J1279" t="s">
        <v>6434</v>
      </c>
      <c r="K1279" t="s">
        <v>111</v>
      </c>
      <c r="L1279">
        <v>20310</v>
      </c>
      <c r="M1279" s="8">
        <f>VLOOKUP(H1279,'export - manipulated'!L1279:V5211,11,FALSE)</f>
        <v>257.20999999999998</v>
      </c>
      <c r="V1279" s="158" t="str">
        <f t="shared" si="181"/>
        <v>556009700181</v>
      </c>
    </row>
    <row r="1280" spans="1:22" x14ac:dyDescent="0.3">
      <c r="A1280" t="s">
        <v>2132</v>
      </c>
      <c r="B1280" t="s">
        <v>127</v>
      </c>
      <c r="C1280" t="str">
        <f t="shared" si="177"/>
        <v>REGULATED</v>
      </c>
      <c r="D1280" s="159" t="str">
        <f t="shared" si="174"/>
        <v>45600</v>
      </c>
      <c r="E1280" t="str">
        <f t="shared" si="175"/>
        <v>X5600</v>
      </c>
      <c r="F1280" s="23">
        <v>456009700181</v>
      </c>
      <c r="G1280">
        <v>790</v>
      </c>
      <c r="H1280" t="str">
        <f t="shared" si="176"/>
        <v>456009700181.790</v>
      </c>
      <c r="I1280">
        <v>201710</v>
      </c>
      <c r="J1280" t="s">
        <v>6434</v>
      </c>
      <c r="K1280" t="s">
        <v>111</v>
      </c>
      <c r="L1280">
        <v>20310</v>
      </c>
      <c r="M1280" s="8">
        <f>VLOOKUP(H1280,'export - manipulated'!L1280:V5212,11,FALSE)</f>
        <v>109243647.73</v>
      </c>
      <c r="V1280" s="158" t="str">
        <f t="shared" si="181"/>
        <v>556009700181</v>
      </c>
    </row>
    <row r="1281" spans="1:22" x14ac:dyDescent="0.3">
      <c r="A1281" t="s">
        <v>2134</v>
      </c>
      <c r="B1281" t="s">
        <v>127</v>
      </c>
      <c r="C1281" t="str">
        <f t="shared" si="177"/>
        <v>REGULATED</v>
      </c>
      <c r="D1281" s="159" t="str">
        <f t="shared" si="174"/>
        <v>45600</v>
      </c>
      <c r="E1281" t="str">
        <f t="shared" si="175"/>
        <v>X5600</v>
      </c>
      <c r="F1281" s="23">
        <v>456009700179</v>
      </c>
      <c r="G1281">
        <v>188</v>
      </c>
      <c r="H1281" t="str">
        <f t="shared" si="176"/>
        <v>456009700179.188</v>
      </c>
      <c r="I1281">
        <v>201708</v>
      </c>
      <c r="J1281" t="s">
        <v>6434</v>
      </c>
      <c r="K1281" t="s">
        <v>111</v>
      </c>
      <c r="L1281">
        <v>20310</v>
      </c>
      <c r="M1281" s="8">
        <f>VLOOKUP(H1281,'export - manipulated'!L1281:V5213,11,FALSE)</f>
        <v>436248.33</v>
      </c>
      <c r="V1281" s="158" t="str">
        <f t="shared" si="181"/>
        <v>556009700179</v>
      </c>
    </row>
    <row r="1282" spans="1:22" x14ac:dyDescent="0.3">
      <c r="A1282" t="s">
        <v>2136</v>
      </c>
      <c r="B1282" t="s">
        <v>127</v>
      </c>
      <c r="C1282" t="str">
        <f t="shared" si="177"/>
        <v>REGULATED</v>
      </c>
      <c r="D1282" s="159" t="str">
        <f t="shared" si="174"/>
        <v>45200</v>
      </c>
      <c r="E1282" t="str">
        <f t="shared" si="175"/>
        <v>X5200</v>
      </c>
      <c r="F1282" s="23">
        <v>452009700290</v>
      </c>
      <c r="G1282">
        <v>763</v>
      </c>
      <c r="H1282" t="str">
        <f t="shared" si="176"/>
        <v>452009700290.763</v>
      </c>
      <c r="I1282">
        <v>201710</v>
      </c>
      <c r="J1282" t="s">
        <v>6434</v>
      </c>
      <c r="K1282" t="s">
        <v>111</v>
      </c>
      <c r="L1282">
        <v>20310</v>
      </c>
      <c r="M1282" s="8">
        <f>VLOOKUP(H1282,'export - manipulated'!L1282:V5214,11,FALSE)</f>
        <v>298952.09999999998</v>
      </c>
      <c r="V1282" s="158" t="str">
        <f t="shared" si="181"/>
        <v>552009700290</v>
      </c>
    </row>
    <row r="1283" spans="1:22" x14ac:dyDescent="0.3">
      <c r="A1283" t="s">
        <v>2138</v>
      </c>
      <c r="B1283" t="s">
        <v>127</v>
      </c>
      <c r="C1283" t="str">
        <f t="shared" si="177"/>
        <v>REGULATED</v>
      </c>
      <c r="D1283" s="159" t="str">
        <f t="shared" ref="D1283:D1346" si="182">LEFT(F1283,5)</f>
        <v>45600</v>
      </c>
      <c r="E1283" t="str">
        <f t="shared" ref="E1283:E1346" si="183">CONCATENATE("X",(RIGHT(D1283,4)))</f>
        <v>X5600</v>
      </c>
      <c r="F1283" s="23">
        <v>456009700179</v>
      </c>
      <c r="G1283">
        <v>840</v>
      </c>
      <c r="H1283" t="str">
        <f t="shared" ref="H1283:H1346" si="184">CONCATENATE(F1283,".",G1283)</f>
        <v>456009700179.840</v>
      </c>
      <c r="I1283">
        <v>201708</v>
      </c>
      <c r="J1283" t="s">
        <v>6434</v>
      </c>
      <c r="K1283" t="s">
        <v>111</v>
      </c>
      <c r="L1283">
        <v>20310</v>
      </c>
      <c r="M1283" s="8">
        <f>VLOOKUP(H1283,'export - manipulated'!L1283:V5215,11,FALSE)</f>
        <v>327979.07</v>
      </c>
      <c r="V1283" s="158" t="str">
        <f t="shared" si="181"/>
        <v>556009700179</v>
      </c>
    </row>
    <row r="1284" spans="1:22" x14ac:dyDescent="0.3">
      <c r="A1284" t="s">
        <v>2140</v>
      </c>
      <c r="B1284" t="s">
        <v>139</v>
      </c>
      <c r="C1284" t="str">
        <f t="shared" si="177"/>
        <v>REGULATED</v>
      </c>
      <c r="D1284" s="159" t="str">
        <f t="shared" si="182"/>
        <v>45600</v>
      </c>
      <c r="E1284" t="str">
        <f t="shared" si="183"/>
        <v>X5600</v>
      </c>
      <c r="F1284" s="23">
        <v>456009700179</v>
      </c>
      <c r="G1284">
        <v>780</v>
      </c>
      <c r="H1284" t="str">
        <f t="shared" si="184"/>
        <v>456009700179.780</v>
      </c>
      <c r="I1284">
        <v>201708</v>
      </c>
      <c r="J1284" t="s">
        <v>6434</v>
      </c>
      <c r="K1284" t="s">
        <v>111</v>
      </c>
      <c r="L1284">
        <v>20310</v>
      </c>
      <c r="M1284" s="8">
        <f>VLOOKUP(H1284,'export - manipulated'!L1284:V5216,11,FALSE)</f>
        <v>173544.97</v>
      </c>
      <c r="V1284" s="158" t="str">
        <f t="shared" si="181"/>
        <v>556009700179</v>
      </c>
    </row>
    <row r="1285" spans="1:22" x14ac:dyDescent="0.3">
      <c r="A1285" t="s">
        <v>2142</v>
      </c>
      <c r="B1285" t="s">
        <v>127</v>
      </c>
      <c r="C1285" t="str">
        <f t="shared" si="177"/>
        <v>REGULATED</v>
      </c>
      <c r="D1285" s="159" t="str">
        <f t="shared" si="182"/>
        <v>45600</v>
      </c>
      <c r="E1285" t="str">
        <f t="shared" si="183"/>
        <v>X5600</v>
      </c>
      <c r="F1285" s="23">
        <v>456009700168</v>
      </c>
      <c r="G1285">
        <v>805</v>
      </c>
      <c r="H1285" t="str">
        <f t="shared" si="184"/>
        <v>456009700168.805</v>
      </c>
      <c r="I1285">
        <v>201610</v>
      </c>
      <c r="J1285" t="s">
        <v>6434</v>
      </c>
      <c r="K1285" t="s">
        <v>111</v>
      </c>
      <c r="L1285">
        <v>20310</v>
      </c>
      <c r="M1285" s="8">
        <f>VLOOKUP(H1285,'export - manipulated'!L1285:V5217,11,FALSE)</f>
        <v>62829661.049999997</v>
      </c>
      <c r="V1285" s="158" t="str">
        <f t="shared" si="181"/>
        <v>556009700168</v>
      </c>
    </row>
    <row r="1286" spans="1:22" x14ac:dyDescent="0.3">
      <c r="A1286" t="s">
        <v>2145</v>
      </c>
      <c r="B1286" t="s">
        <v>127</v>
      </c>
      <c r="C1286" t="str">
        <f t="shared" ref="C1286:C1349" si="185">IF(OR(D1286="45000",D1286="45100",D1286="45200",D1286="45290",D1286="45300",D1286="45500",D1286="45600",D1286="45700",D1286="45790",D1286="45800"),"REGULATED","UNREGULATED")</f>
        <v>REGULATED</v>
      </c>
      <c r="D1286" s="159" t="str">
        <f t="shared" si="182"/>
        <v>45600</v>
      </c>
      <c r="E1286" t="str">
        <f t="shared" si="183"/>
        <v>X5600</v>
      </c>
      <c r="F1286" s="23">
        <v>456009700179</v>
      </c>
      <c r="G1286">
        <v>805</v>
      </c>
      <c r="H1286" t="str">
        <f t="shared" si="184"/>
        <v>456009700179.805</v>
      </c>
      <c r="I1286">
        <v>201708</v>
      </c>
      <c r="J1286" t="s">
        <v>6434</v>
      </c>
      <c r="K1286" t="s">
        <v>111</v>
      </c>
      <c r="L1286">
        <v>20310</v>
      </c>
      <c r="M1286" s="8">
        <f>VLOOKUP(H1286,'export - manipulated'!L1286:V5218,11,FALSE)</f>
        <v>35902360.479999997</v>
      </c>
      <c r="V1286" s="158" t="str">
        <f t="shared" si="181"/>
        <v>556009700179</v>
      </c>
    </row>
    <row r="1287" spans="1:22" x14ac:dyDescent="0.3">
      <c r="A1287" t="s">
        <v>2147</v>
      </c>
      <c r="B1287" t="s">
        <v>127</v>
      </c>
      <c r="C1287" t="str">
        <f t="shared" si="185"/>
        <v>REGULATED</v>
      </c>
      <c r="D1287" s="159" t="str">
        <f t="shared" si="182"/>
        <v>45600</v>
      </c>
      <c r="E1287" t="str">
        <f t="shared" si="183"/>
        <v>X5600</v>
      </c>
      <c r="F1287" s="23">
        <v>456009700179</v>
      </c>
      <c r="G1287">
        <v>615</v>
      </c>
      <c r="H1287" t="str">
        <f t="shared" si="184"/>
        <v>456009700179.615</v>
      </c>
      <c r="I1287">
        <v>201708</v>
      </c>
      <c r="J1287" t="s">
        <v>6434</v>
      </c>
      <c r="K1287" t="s">
        <v>111</v>
      </c>
      <c r="L1287">
        <v>20310</v>
      </c>
      <c r="M1287" s="8">
        <f>VLOOKUP(H1287,'export - manipulated'!L1287:V5219,11,FALSE)</f>
        <v>10002768.699999999</v>
      </c>
      <c r="V1287" s="158" t="str">
        <f t="shared" si="181"/>
        <v>556009700179</v>
      </c>
    </row>
    <row r="1288" spans="1:22" x14ac:dyDescent="0.3">
      <c r="A1288" t="s">
        <v>2149</v>
      </c>
      <c r="B1288" t="s">
        <v>127</v>
      </c>
      <c r="C1288" t="str">
        <f t="shared" si="185"/>
        <v>REGULATED</v>
      </c>
      <c r="D1288" s="159" t="str">
        <f t="shared" si="182"/>
        <v>45200</v>
      </c>
      <c r="E1288" t="str">
        <f t="shared" si="183"/>
        <v>X5200</v>
      </c>
      <c r="F1288" s="23">
        <v>452009700280</v>
      </c>
      <c r="G1288">
        <v>763</v>
      </c>
      <c r="H1288" t="str">
        <f t="shared" si="184"/>
        <v>452009700280.763</v>
      </c>
      <c r="I1288">
        <v>201708</v>
      </c>
      <c r="J1288" t="s">
        <v>6434</v>
      </c>
      <c r="K1288" t="s">
        <v>111</v>
      </c>
      <c r="L1288">
        <v>20310</v>
      </c>
      <c r="M1288" s="8">
        <f>VLOOKUP(H1288,'export - manipulated'!L1288:V5220,11,FALSE)</f>
        <v>102260.08</v>
      </c>
      <c r="V1288" s="158" t="str">
        <f t="shared" si="181"/>
        <v>552009700280</v>
      </c>
    </row>
    <row r="1289" spans="1:22" x14ac:dyDescent="0.3">
      <c r="A1289" t="s">
        <v>2151</v>
      </c>
      <c r="B1289" t="s">
        <v>127</v>
      </c>
      <c r="C1289" t="str">
        <f t="shared" si="185"/>
        <v>REGULATED</v>
      </c>
      <c r="D1289" s="159" t="str">
        <f t="shared" si="182"/>
        <v>45200</v>
      </c>
      <c r="E1289" t="str">
        <f t="shared" si="183"/>
        <v>X5200</v>
      </c>
      <c r="F1289" s="23">
        <v>452009700284</v>
      </c>
      <c r="G1289">
        <v>763</v>
      </c>
      <c r="H1289" t="str">
        <f t="shared" si="184"/>
        <v>452009700284.763</v>
      </c>
      <c r="I1289">
        <v>201710</v>
      </c>
      <c r="J1289" t="s">
        <v>6434</v>
      </c>
      <c r="K1289" t="s">
        <v>111</v>
      </c>
      <c r="L1289">
        <v>20310</v>
      </c>
      <c r="M1289" s="8">
        <f>VLOOKUP(H1289,'export - manipulated'!L1289:V5221,11,FALSE)</f>
        <v>2761.43</v>
      </c>
      <c r="V1289" s="158" t="str">
        <f t="shared" si="181"/>
        <v>552009700284</v>
      </c>
    </row>
    <row r="1290" spans="1:22" x14ac:dyDescent="0.3">
      <c r="A1290" t="s">
        <v>2153</v>
      </c>
      <c r="B1290" t="s">
        <v>127</v>
      </c>
      <c r="C1290" t="str">
        <f t="shared" si="185"/>
        <v>REGULATED</v>
      </c>
      <c r="D1290" s="159" t="str">
        <f t="shared" si="182"/>
        <v>45200</v>
      </c>
      <c r="E1290" t="str">
        <f t="shared" si="183"/>
        <v>X5200</v>
      </c>
      <c r="F1290" s="23">
        <v>452009700282</v>
      </c>
      <c r="G1290">
        <v>763</v>
      </c>
      <c r="H1290" t="str">
        <f t="shared" si="184"/>
        <v>452009700282.763</v>
      </c>
      <c r="I1290">
        <v>201710</v>
      </c>
      <c r="J1290" t="s">
        <v>6434</v>
      </c>
      <c r="K1290" t="s">
        <v>111</v>
      </c>
      <c r="L1290">
        <v>20310</v>
      </c>
      <c r="M1290" s="8">
        <f>VLOOKUP(H1290,'export - manipulated'!L1290:V5222,11,FALSE)</f>
        <v>3055143.85</v>
      </c>
      <c r="V1290" s="158" t="str">
        <f t="shared" si="181"/>
        <v>552009700282</v>
      </c>
    </row>
    <row r="1291" spans="1:22" x14ac:dyDescent="0.3">
      <c r="A1291" t="s">
        <v>2155</v>
      </c>
      <c r="B1291" t="s">
        <v>127</v>
      </c>
      <c r="C1291" t="str">
        <f t="shared" si="185"/>
        <v>REGULATED</v>
      </c>
      <c r="D1291" s="159" t="str">
        <f t="shared" si="182"/>
        <v>45200</v>
      </c>
      <c r="E1291" t="str">
        <f t="shared" si="183"/>
        <v>X5200</v>
      </c>
      <c r="F1291" s="23">
        <v>452009700288</v>
      </c>
      <c r="G1291">
        <v>763</v>
      </c>
      <c r="H1291" t="str">
        <f t="shared" si="184"/>
        <v>452009700288.763</v>
      </c>
      <c r="I1291">
        <v>201710</v>
      </c>
      <c r="J1291" t="s">
        <v>6434</v>
      </c>
      <c r="K1291" t="s">
        <v>111</v>
      </c>
      <c r="L1291">
        <v>20310</v>
      </c>
      <c r="M1291" s="8">
        <f>VLOOKUP(H1291,'export - manipulated'!L1291:V5223,11,FALSE)</f>
        <v>95134.23</v>
      </c>
      <c r="V1291" s="158" t="str">
        <f t="shared" si="181"/>
        <v>552009700288</v>
      </c>
    </row>
    <row r="1292" spans="1:22" x14ac:dyDescent="0.3">
      <c r="A1292" t="s">
        <v>2157</v>
      </c>
      <c r="B1292" t="s">
        <v>127</v>
      </c>
      <c r="C1292" t="str">
        <f t="shared" si="185"/>
        <v>REGULATED</v>
      </c>
      <c r="D1292" s="159" t="str">
        <f t="shared" si="182"/>
        <v>45600</v>
      </c>
      <c r="E1292" t="str">
        <f t="shared" si="183"/>
        <v>X5600</v>
      </c>
      <c r="F1292" s="23">
        <v>456009700181</v>
      </c>
      <c r="G1292">
        <v>805</v>
      </c>
      <c r="H1292" t="str">
        <f t="shared" si="184"/>
        <v>456009700181.805</v>
      </c>
      <c r="I1292">
        <v>201710</v>
      </c>
      <c r="J1292" t="s">
        <v>6434</v>
      </c>
      <c r="K1292" t="s">
        <v>111</v>
      </c>
      <c r="L1292">
        <v>20310</v>
      </c>
      <c r="M1292" s="8">
        <f>VLOOKUP(H1292,'export - manipulated'!L1292:V5224,11,FALSE)</f>
        <v>588389.02</v>
      </c>
      <c r="V1292" s="158" t="str">
        <f t="shared" si="181"/>
        <v>556009700181</v>
      </c>
    </row>
    <row r="1293" spans="1:22" x14ac:dyDescent="0.3">
      <c r="A1293" t="s">
        <v>2159</v>
      </c>
      <c r="B1293" t="s">
        <v>127</v>
      </c>
      <c r="C1293" t="str">
        <f t="shared" si="185"/>
        <v>REGULATED</v>
      </c>
      <c r="D1293" s="159" t="str">
        <f t="shared" si="182"/>
        <v>45200</v>
      </c>
      <c r="E1293" t="str">
        <f t="shared" si="183"/>
        <v>X5200</v>
      </c>
      <c r="F1293" s="23">
        <v>452009700286</v>
      </c>
      <c r="G1293">
        <v>763</v>
      </c>
      <c r="H1293" t="str">
        <f t="shared" si="184"/>
        <v>452009700286.763</v>
      </c>
      <c r="I1293">
        <v>201710</v>
      </c>
      <c r="J1293" t="s">
        <v>6434</v>
      </c>
      <c r="K1293" t="s">
        <v>111</v>
      </c>
      <c r="L1293">
        <v>20310</v>
      </c>
      <c r="M1293" s="8">
        <f>VLOOKUP(H1293,'export - manipulated'!L1293:V5225,11,FALSE)</f>
        <v>95134.23</v>
      </c>
      <c r="V1293" s="158" t="str">
        <f t="shared" si="181"/>
        <v>552009700286</v>
      </c>
    </row>
    <row r="1294" spans="1:22" x14ac:dyDescent="0.3">
      <c r="A1294" t="s">
        <v>2161</v>
      </c>
      <c r="B1294" t="s">
        <v>127</v>
      </c>
      <c r="C1294" t="str">
        <f t="shared" si="185"/>
        <v>REGULATED</v>
      </c>
      <c r="D1294" s="159" t="str">
        <f t="shared" si="182"/>
        <v>45600</v>
      </c>
      <c r="E1294" t="str">
        <f t="shared" si="183"/>
        <v>X5600</v>
      </c>
      <c r="F1294" s="23">
        <v>456009700181</v>
      </c>
      <c r="G1294">
        <v>780</v>
      </c>
      <c r="H1294" t="str">
        <f t="shared" si="184"/>
        <v>456009700181.780</v>
      </c>
      <c r="I1294">
        <v>201710</v>
      </c>
      <c r="J1294" t="s">
        <v>6434</v>
      </c>
      <c r="K1294" t="s">
        <v>111</v>
      </c>
      <c r="L1294">
        <v>20310</v>
      </c>
      <c r="M1294" s="8">
        <f>VLOOKUP(H1294,'export - manipulated'!L1294:V5226,11,FALSE)</f>
        <v>409867.65</v>
      </c>
      <c r="V1294" s="158" t="str">
        <f t="shared" si="181"/>
        <v>556009700181</v>
      </c>
    </row>
    <row r="1295" spans="1:22" x14ac:dyDescent="0.3">
      <c r="A1295" t="s">
        <v>2163</v>
      </c>
      <c r="B1295" t="s">
        <v>127</v>
      </c>
      <c r="C1295" t="str">
        <f t="shared" si="185"/>
        <v>REGULATED</v>
      </c>
      <c r="D1295" s="159" t="str">
        <f t="shared" si="182"/>
        <v>45200</v>
      </c>
      <c r="E1295" t="str">
        <f t="shared" si="183"/>
        <v>X5200</v>
      </c>
      <c r="F1295" s="23">
        <v>452009700283</v>
      </c>
      <c r="G1295">
        <v>751</v>
      </c>
      <c r="H1295" t="str">
        <f t="shared" si="184"/>
        <v>452009700283.751</v>
      </c>
      <c r="I1295">
        <v>201710</v>
      </c>
      <c r="J1295" t="s">
        <v>6434</v>
      </c>
      <c r="K1295" t="s">
        <v>111</v>
      </c>
      <c r="L1295">
        <v>20310</v>
      </c>
      <c r="M1295" s="8">
        <f>VLOOKUP(H1295,'export - manipulated'!L1295:V5227,11,FALSE)</f>
        <v>0</v>
      </c>
      <c r="V1295" s="158" t="str">
        <f t="shared" si="181"/>
        <v>552009700283</v>
      </c>
    </row>
    <row r="1296" spans="1:22" x14ac:dyDescent="0.3">
      <c r="A1296" t="s">
        <v>2165</v>
      </c>
      <c r="B1296" t="s">
        <v>127</v>
      </c>
      <c r="C1296" t="str">
        <f t="shared" si="185"/>
        <v>REGULATED</v>
      </c>
      <c r="D1296" s="159" t="str">
        <f t="shared" si="182"/>
        <v>45200</v>
      </c>
      <c r="E1296" t="str">
        <f t="shared" si="183"/>
        <v>X5200</v>
      </c>
      <c r="F1296" s="23">
        <v>452009700283</v>
      </c>
      <c r="G1296">
        <v>752</v>
      </c>
      <c r="H1296" t="str">
        <f t="shared" si="184"/>
        <v>452009700283.752</v>
      </c>
      <c r="I1296">
        <v>201801</v>
      </c>
      <c r="J1296" t="s">
        <v>6434</v>
      </c>
      <c r="K1296" t="s">
        <v>111</v>
      </c>
      <c r="L1296">
        <v>20310</v>
      </c>
      <c r="M1296" s="8">
        <f>VLOOKUP(H1296,'export - manipulated'!L1296:V5228,11,FALSE)</f>
        <v>2484625.1</v>
      </c>
      <c r="V1296" s="158" t="str">
        <f t="shared" si="181"/>
        <v>552009700283</v>
      </c>
    </row>
    <row r="1297" spans="1:22" x14ac:dyDescent="0.3">
      <c r="A1297" t="s">
        <v>2167</v>
      </c>
      <c r="B1297" t="s">
        <v>127</v>
      </c>
      <c r="C1297" t="str">
        <f t="shared" si="185"/>
        <v>REGULATED</v>
      </c>
      <c r="D1297" s="159" t="str">
        <f t="shared" si="182"/>
        <v>45200</v>
      </c>
      <c r="E1297" t="str">
        <f t="shared" si="183"/>
        <v>X5200</v>
      </c>
      <c r="F1297" s="23">
        <v>452009700289</v>
      </c>
      <c r="G1297">
        <v>763</v>
      </c>
      <c r="H1297" t="str">
        <f t="shared" si="184"/>
        <v>452009700289.763</v>
      </c>
      <c r="I1297">
        <v>201710</v>
      </c>
      <c r="J1297" t="s">
        <v>6434</v>
      </c>
      <c r="K1297" t="s">
        <v>111</v>
      </c>
      <c r="L1297">
        <v>20310</v>
      </c>
      <c r="M1297" s="8">
        <f>VLOOKUP(H1297,'export - manipulated'!L1297:V5229,11,FALSE)</f>
        <v>95134.19</v>
      </c>
      <c r="V1297" s="158" t="str">
        <f t="shared" si="181"/>
        <v>552009700289</v>
      </c>
    </row>
    <row r="1298" spans="1:22" x14ac:dyDescent="0.3">
      <c r="A1298" t="s">
        <v>2169</v>
      </c>
      <c r="B1298" t="s">
        <v>127</v>
      </c>
      <c r="C1298" t="str">
        <f t="shared" si="185"/>
        <v>REGULATED</v>
      </c>
      <c r="D1298" s="159" t="str">
        <f t="shared" si="182"/>
        <v>45200</v>
      </c>
      <c r="E1298" t="str">
        <f t="shared" si="183"/>
        <v>X5200</v>
      </c>
      <c r="F1298" s="23">
        <v>452009700287</v>
      </c>
      <c r="G1298">
        <v>763</v>
      </c>
      <c r="H1298" t="str">
        <f t="shared" si="184"/>
        <v>452009700287.763</v>
      </c>
      <c r="I1298">
        <v>201710</v>
      </c>
      <c r="J1298" t="s">
        <v>6434</v>
      </c>
      <c r="K1298" t="s">
        <v>111</v>
      </c>
      <c r="L1298">
        <v>20310</v>
      </c>
      <c r="M1298" s="8">
        <f>VLOOKUP(H1298,'export - manipulated'!L1298:V5230,11,FALSE)</f>
        <v>95134.23</v>
      </c>
      <c r="V1298" s="158" t="str">
        <f t="shared" si="181"/>
        <v>552009700287</v>
      </c>
    </row>
    <row r="1299" spans="1:22" x14ac:dyDescent="0.3">
      <c r="A1299" t="s">
        <v>2171</v>
      </c>
      <c r="B1299" t="s">
        <v>127</v>
      </c>
      <c r="C1299" t="str">
        <f t="shared" si="185"/>
        <v>REGULATED</v>
      </c>
      <c r="D1299" s="159" t="str">
        <f t="shared" si="182"/>
        <v>45200</v>
      </c>
      <c r="E1299" t="str">
        <f t="shared" si="183"/>
        <v>X5200</v>
      </c>
      <c r="F1299" s="23">
        <v>452009700285</v>
      </c>
      <c r="G1299">
        <v>763</v>
      </c>
      <c r="H1299" t="str">
        <f t="shared" si="184"/>
        <v>452009700285.763</v>
      </c>
      <c r="I1299">
        <v>201710</v>
      </c>
      <c r="J1299" t="s">
        <v>6434</v>
      </c>
      <c r="K1299" t="s">
        <v>111</v>
      </c>
      <c r="L1299">
        <v>20310</v>
      </c>
      <c r="M1299" s="8">
        <f>VLOOKUP(H1299,'export - manipulated'!L1299:V5231,11,FALSE)</f>
        <v>328917.58</v>
      </c>
      <c r="V1299" s="158" t="str">
        <f t="shared" si="181"/>
        <v>552009700285</v>
      </c>
    </row>
    <row r="1300" spans="1:22" x14ac:dyDescent="0.3">
      <c r="A1300" t="s">
        <v>2173</v>
      </c>
      <c r="B1300" t="s">
        <v>127</v>
      </c>
      <c r="C1300" t="str">
        <f t="shared" si="185"/>
        <v>REGULATED</v>
      </c>
      <c r="D1300" s="159" t="str">
        <f t="shared" si="182"/>
        <v>45600</v>
      </c>
      <c r="E1300" t="str">
        <f t="shared" si="183"/>
        <v>X5600</v>
      </c>
      <c r="F1300" s="23">
        <v>456009700181</v>
      </c>
      <c r="G1300">
        <v>800</v>
      </c>
      <c r="H1300" t="str">
        <f t="shared" si="184"/>
        <v>456009700181.800</v>
      </c>
      <c r="I1300">
        <v>201710</v>
      </c>
      <c r="J1300" t="s">
        <v>6434</v>
      </c>
      <c r="K1300" t="s">
        <v>111</v>
      </c>
      <c r="L1300">
        <v>20310</v>
      </c>
      <c r="M1300" s="8">
        <f>VLOOKUP(H1300,'export - manipulated'!L1300:V5232,11,FALSE)</f>
        <v>2299.09</v>
      </c>
      <c r="V1300" s="158" t="str">
        <f t="shared" si="181"/>
        <v>556009700181</v>
      </c>
    </row>
    <row r="1301" spans="1:22" x14ac:dyDescent="0.3">
      <c r="A1301" t="s">
        <v>2175</v>
      </c>
      <c r="B1301" t="s">
        <v>127</v>
      </c>
      <c r="C1301" t="str">
        <f t="shared" si="185"/>
        <v>REGULATED</v>
      </c>
      <c r="D1301" s="159" t="str">
        <f t="shared" si="182"/>
        <v>45600</v>
      </c>
      <c r="E1301" t="str">
        <f t="shared" si="183"/>
        <v>X5600</v>
      </c>
      <c r="F1301" s="23">
        <v>456009700182</v>
      </c>
      <c r="G1301">
        <v>780</v>
      </c>
      <c r="H1301" t="str">
        <f t="shared" si="184"/>
        <v>456009700182.780</v>
      </c>
      <c r="I1301">
        <v>201710</v>
      </c>
      <c r="J1301" t="s">
        <v>6434</v>
      </c>
      <c r="K1301" t="s">
        <v>111</v>
      </c>
      <c r="L1301">
        <v>20310</v>
      </c>
      <c r="M1301" s="8">
        <f>VLOOKUP(H1301,'export - manipulated'!L1301:V5233,11,FALSE)</f>
        <v>190935.67999999999</v>
      </c>
      <c r="V1301" s="158" t="str">
        <f t="shared" si="181"/>
        <v>556009700182</v>
      </c>
    </row>
    <row r="1302" spans="1:22" x14ac:dyDescent="0.3">
      <c r="A1302" t="s">
        <v>2177</v>
      </c>
      <c r="B1302" t="s">
        <v>127</v>
      </c>
      <c r="C1302" t="str">
        <f t="shared" si="185"/>
        <v>REGULATED</v>
      </c>
      <c r="D1302" s="159" t="str">
        <f t="shared" si="182"/>
        <v>45600</v>
      </c>
      <c r="E1302" t="str">
        <f t="shared" si="183"/>
        <v>X5600</v>
      </c>
      <c r="F1302" s="23">
        <v>456009700182</v>
      </c>
      <c r="G1302">
        <v>840</v>
      </c>
      <c r="H1302" t="str">
        <f t="shared" si="184"/>
        <v>456009700182.840</v>
      </c>
      <c r="I1302">
        <v>201710</v>
      </c>
      <c r="J1302" t="s">
        <v>6434</v>
      </c>
      <c r="K1302" t="s">
        <v>111</v>
      </c>
      <c r="L1302">
        <v>20310</v>
      </c>
      <c r="M1302" s="8">
        <f>VLOOKUP(H1302,'export - manipulated'!L1302:V5234,11,FALSE)</f>
        <v>1432114.61</v>
      </c>
      <c r="V1302" s="158" t="str">
        <f t="shared" si="181"/>
        <v>556009700182</v>
      </c>
    </row>
    <row r="1303" spans="1:22" x14ac:dyDescent="0.3">
      <c r="A1303" t="s">
        <v>2179</v>
      </c>
      <c r="B1303" t="s">
        <v>127</v>
      </c>
      <c r="C1303" t="str">
        <f t="shared" si="185"/>
        <v>REGULATED</v>
      </c>
      <c r="D1303" s="159" t="str">
        <f t="shared" si="182"/>
        <v>45600</v>
      </c>
      <c r="E1303" t="str">
        <f t="shared" si="183"/>
        <v>X5600</v>
      </c>
      <c r="F1303" s="23">
        <v>456009700182</v>
      </c>
      <c r="G1303">
        <v>615</v>
      </c>
      <c r="H1303" t="str">
        <f t="shared" si="184"/>
        <v>456009700182.615</v>
      </c>
      <c r="I1303">
        <v>201710</v>
      </c>
      <c r="J1303" t="s">
        <v>6434</v>
      </c>
      <c r="K1303" t="s">
        <v>111</v>
      </c>
      <c r="L1303">
        <v>20310</v>
      </c>
      <c r="M1303" s="8">
        <f>VLOOKUP(H1303,'export - manipulated'!L1303:V5235,11,FALSE)</f>
        <v>5988969.2400000002</v>
      </c>
      <c r="V1303" s="158" t="str">
        <f t="shared" si="181"/>
        <v>556009700182</v>
      </c>
    </row>
    <row r="1304" spans="1:22" x14ac:dyDescent="0.3">
      <c r="A1304" t="s">
        <v>2181</v>
      </c>
      <c r="B1304" t="s">
        <v>127</v>
      </c>
      <c r="C1304" t="str">
        <f t="shared" si="185"/>
        <v>UNREGULATED</v>
      </c>
      <c r="D1304" s="159" t="str">
        <f t="shared" si="182"/>
        <v>55200</v>
      </c>
      <c r="E1304" t="str">
        <f t="shared" si="183"/>
        <v>X5200</v>
      </c>
      <c r="F1304" s="23">
        <v>552009300228</v>
      </c>
      <c r="G1304">
        <v>763</v>
      </c>
      <c r="H1304" t="str">
        <f t="shared" si="184"/>
        <v>552009300228.763</v>
      </c>
      <c r="I1304">
        <v>201410</v>
      </c>
      <c r="J1304" t="s">
        <v>6434</v>
      </c>
      <c r="K1304" t="s">
        <v>230</v>
      </c>
      <c r="L1304" t="s">
        <v>124</v>
      </c>
      <c r="N1304">
        <f>VLOOKUP(H1304,'export - manipulated'!L1303:V5235,11,FALSE)</f>
        <v>464542.07</v>
      </c>
    </row>
    <row r="1305" spans="1:22" x14ac:dyDescent="0.3">
      <c r="A1305" t="s">
        <v>2184</v>
      </c>
      <c r="B1305" t="s">
        <v>325</v>
      </c>
      <c r="C1305" t="str">
        <f t="shared" si="185"/>
        <v>UNREGULATED</v>
      </c>
      <c r="D1305" s="159" t="str">
        <f t="shared" si="182"/>
        <v>55700</v>
      </c>
      <c r="E1305" t="str">
        <f t="shared" si="183"/>
        <v>X5700</v>
      </c>
      <c r="F1305" s="23">
        <v>557006900115</v>
      </c>
      <c r="G1305">
        <v>840</v>
      </c>
      <c r="H1305" t="str">
        <f t="shared" si="184"/>
        <v>557006900115.840</v>
      </c>
      <c r="I1305">
        <v>201312</v>
      </c>
      <c r="J1305" t="s">
        <v>6434</v>
      </c>
      <c r="K1305" t="s">
        <v>66</v>
      </c>
      <c r="L1305" t="s">
        <v>124</v>
      </c>
      <c r="N1305">
        <f>VLOOKUP(H1305,'export - manipulated'!L1304:V5236,11,FALSE)</f>
        <v>4742.8100000000004</v>
      </c>
    </row>
    <row r="1306" spans="1:22" x14ac:dyDescent="0.3">
      <c r="A1306" t="s">
        <v>2187</v>
      </c>
      <c r="B1306" t="s">
        <v>325</v>
      </c>
      <c r="C1306" t="str">
        <f t="shared" si="185"/>
        <v>UNREGULATED</v>
      </c>
      <c r="D1306" s="159" t="str">
        <f t="shared" si="182"/>
        <v>55700</v>
      </c>
      <c r="E1306" t="str">
        <f t="shared" si="183"/>
        <v>X5700</v>
      </c>
      <c r="F1306" s="23">
        <v>557006900115</v>
      </c>
      <c r="G1306">
        <v>615</v>
      </c>
      <c r="H1306" t="str">
        <f t="shared" si="184"/>
        <v>557006900115.615</v>
      </c>
      <c r="I1306">
        <v>201312</v>
      </c>
      <c r="J1306" t="s">
        <v>6434</v>
      </c>
      <c r="K1306" t="s">
        <v>66</v>
      </c>
      <c r="L1306" t="s">
        <v>124</v>
      </c>
      <c r="N1306">
        <f>VLOOKUP(H1306,'export - manipulated'!L1305:V5237,11,FALSE)</f>
        <v>629118.84</v>
      </c>
    </row>
    <row r="1307" spans="1:22" x14ac:dyDescent="0.3">
      <c r="A1307" t="s">
        <v>2189</v>
      </c>
      <c r="B1307" t="s">
        <v>127</v>
      </c>
      <c r="C1307" t="str">
        <f t="shared" si="185"/>
        <v>REGULATED</v>
      </c>
      <c r="D1307" s="159" t="str">
        <f t="shared" si="182"/>
        <v>45200</v>
      </c>
      <c r="E1307" t="str">
        <f t="shared" si="183"/>
        <v>X5200</v>
      </c>
      <c r="F1307" s="23">
        <v>452009300240</v>
      </c>
      <c r="G1307">
        <v>768</v>
      </c>
      <c r="H1307" t="str">
        <f t="shared" si="184"/>
        <v>452009300240.768</v>
      </c>
      <c r="I1307">
        <v>201412</v>
      </c>
      <c r="J1307" t="s">
        <v>6434</v>
      </c>
      <c r="K1307" t="s">
        <v>230</v>
      </c>
      <c r="L1307">
        <v>20310</v>
      </c>
      <c r="M1307" s="8">
        <f>VLOOKUP(H1307,'export - manipulated'!L1307:V5239,11,FALSE)</f>
        <v>31947.97</v>
      </c>
      <c r="V1307" s="158" t="str">
        <f>CONCATENATE("5",RIGHT(F1307,11))</f>
        <v>552009300240</v>
      </c>
    </row>
    <row r="1308" spans="1:22" x14ac:dyDescent="0.3">
      <c r="A1308" t="s">
        <v>2189</v>
      </c>
      <c r="B1308" t="s">
        <v>127</v>
      </c>
      <c r="C1308" t="str">
        <f t="shared" si="185"/>
        <v>UNREGULATED</v>
      </c>
      <c r="D1308" s="159" t="str">
        <f t="shared" si="182"/>
        <v>55200</v>
      </c>
      <c r="E1308" t="str">
        <f t="shared" si="183"/>
        <v>X5200</v>
      </c>
      <c r="F1308" s="23">
        <v>552009300240</v>
      </c>
      <c r="G1308">
        <v>768</v>
      </c>
      <c r="H1308" t="str">
        <f t="shared" si="184"/>
        <v>552009300240.768</v>
      </c>
      <c r="I1308">
        <v>201412</v>
      </c>
      <c r="J1308" t="s">
        <v>6434</v>
      </c>
      <c r="K1308" t="s">
        <v>230</v>
      </c>
      <c r="L1308" t="s">
        <v>124</v>
      </c>
      <c r="N1308">
        <f>VLOOKUP(H1308,'export - manipulated'!L1307:V5239,11,FALSE)</f>
        <v>7917.23</v>
      </c>
    </row>
    <row r="1309" spans="1:22" x14ac:dyDescent="0.3">
      <c r="A1309" t="s">
        <v>2193</v>
      </c>
      <c r="B1309" t="s">
        <v>127</v>
      </c>
      <c r="C1309" t="str">
        <f t="shared" si="185"/>
        <v>UNREGULATED</v>
      </c>
      <c r="D1309" s="159" t="str">
        <f t="shared" si="182"/>
        <v>55200</v>
      </c>
      <c r="E1309" t="str">
        <f t="shared" si="183"/>
        <v>X5200</v>
      </c>
      <c r="F1309" s="23">
        <v>552009300201</v>
      </c>
      <c r="G1309">
        <v>779</v>
      </c>
      <c r="H1309" t="str">
        <f t="shared" si="184"/>
        <v>552009300201.779</v>
      </c>
      <c r="I1309">
        <v>201212</v>
      </c>
      <c r="J1309" t="s">
        <v>6434</v>
      </c>
      <c r="K1309" t="s">
        <v>230</v>
      </c>
      <c r="L1309" t="s">
        <v>124</v>
      </c>
      <c r="N1309">
        <f>VLOOKUP(H1309,'export - manipulated'!L1308:V5240,11,FALSE)</f>
        <v>790.08</v>
      </c>
    </row>
    <row r="1310" spans="1:22" x14ac:dyDescent="0.3">
      <c r="A1310" t="s">
        <v>2195</v>
      </c>
      <c r="B1310" t="s">
        <v>127</v>
      </c>
      <c r="C1310" t="str">
        <f t="shared" si="185"/>
        <v>REGULATED</v>
      </c>
      <c r="D1310" s="159" t="str">
        <f t="shared" si="182"/>
        <v>45200</v>
      </c>
      <c r="E1310" t="str">
        <f t="shared" si="183"/>
        <v>X5200</v>
      </c>
      <c r="F1310" s="23">
        <v>452009300300</v>
      </c>
      <c r="G1310">
        <v>757</v>
      </c>
      <c r="H1310" t="str">
        <f t="shared" si="184"/>
        <v>452009300300.757</v>
      </c>
      <c r="I1310">
        <v>201712</v>
      </c>
      <c r="J1310" t="s">
        <v>6434</v>
      </c>
      <c r="K1310" t="s">
        <v>230</v>
      </c>
      <c r="L1310">
        <v>20310</v>
      </c>
      <c r="M1310" s="8">
        <f>VLOOKUP(H1310,'export - manipulated'!L1310:V5242,11,FALSE)</f>
        <v>5779.39</v>
      </c>
      <c r="V1310" s="158" t="str">
        <f>CONCATENATE("5",RIGHT(F1310,11))</f>
        <v>552009300300</v>
      </c>
    </row>
    <row r="1311" spans="1:22" x14ac:dyDescent="0.3">
      <c r="A1311" t="s">
        <v>2195</v>
      </c>
      <c r="B1311" t="s">
        <v>127</v>
      </c>
      <c r="C1311" t="str">
        <f t="shared" si="185"/>
        <v>UNREGULATED</v>
      </c>
      <c r="D1311" s="159" t="str">
        <f t="shared" si="182"/>
        <v>55200</v>
      </c>
      <c r="E1311" t="str">
        <f t="shared" si="183"/>
        <v>X5200</v>
      </c>
      <c r="F1311" s="23">
        <v>552009300300</v>
      </c>
      <c r="G1311">
        <v>757</v>
      </c>
      <c r="H1311" t="str">
        <f t="shared" si="184"/>
        <v>552009300300.757</v>
      </c>
      <c r="I1311">
        <v>201712</v>
      </c>
      <c r="J1311" t="s">
        <v>6434</v>
      </c>
      <c r="K1311" t="s">
        <v>230</v>
      </c>
      <c r="L1311" t="s">
        <v>124</v>
      </c>
      <c r="N1311">
        <f>VLOOKUP(H1311,'export - manipulated'!L1310:V5242,11,FALSE)</f>
        <v>1573.11</v>
      </c>
    </row>
    <row r="1312" spans="1:22" x14ac:dyDescent="0.3">
      <c r="A1312" t="s">
        <v>2198</v>
      </c>
      <c r="B1312" t="s">
        <v>127</v>
      </c>
      <c r="C1312" t="str">
        <f t="shared" si="185"/>
        <v>REGULATED</v>
      </c>
      <c r="D1312" s="159" t="str">
        <f t="shared" si="182"/>
        <v>45200</v>
      </c>
      <c r="E1312" t="str">
        <f t="shared" si="183"/>
        <v>X5200</v>
      </c>
      <c r="F1312" s="23">
        <v>452009300224</v>
      </c>
      <c r="G1312">
        <v>757</v>
      </c>
      <c r="H1312" t="str">
        <f t="shared" si="184"/>
        <v>452009300224.757</v>
      </c>
      <c r="I1312">
        <v>201401</v>
      </c>
      <c r="J1312" t="s">
        <v>6434</v>
      </c>
      <c r="K1312" t="s">
        <v>230</v>
      </c>
      <c r="L1312">
        <v>20310</v>
      </c>
      <c r="M1312" s="8">
        <f>VLOOKUP(H1312,'export - manipulated'!L1312:V5244,11,FALSE)</f>
        <v>3456.17</v>
      </c>
      <c r="V1312" s="158" t="str">
        <f>CONCATENATE("5",RIGHT(F1312,11))</f>
        <v>552009300224</v>
      </c>
    </row>
    <row r="1313" spans="1:22" x14ac:dyDescent="0.3">
      <c r="A1313" t="s">
        <v>2198</v>
      </c>
      <c r="B1313" t="s">
        <v>127</v>
      </c>
      <c r="C1313" t="str">
        <f t="shared" si="185"/>
        <v>UNREGULATED</v>
      </c>
      <c r="D1313" s="159" t="str">
        <f t="shared" si="182"/>
        <v>55200</v>
      </c>
      <c r="E1313" t="str">
        <f t="shared" si="183"/>
        <v>X5200</v>
      </c>
      <c r="F1313" s="23">
        <v>552009300224</v>
      </c>
      <c r="G1313">
        <v>757</v>
      </c>
      <c r="H1313" t="str">
        <f t="shared" si="184"/>
        <v>552009300224.757</v>
      </c>
      <c r="I1313">
        <v>201401</v>
      </c>
      <c r="J1313" t="s">
        <v>6434</v>
      </c>
      <c r="K1313" t="s">
        <v>230</v>
      </c>
      <c r="L1313" t="s">
        <v>124</v>
      </c>
      <c r="N1313">
        <f>VLOOKUP(H1313,'export - manipulated'!L1312:V5244,11,FALSE)</f>
        <v>856.49</v>
      </c>
    </row>
    <row r="1314" spans="1:22" x14ac:dyDescent="0.3">
      <c r="A1314" t="s">
        <v>2202</v>
      </c>
      <c r="B1314" t="s">
        <v>127</v>
      </c>
      <c r="C1314" t="str">
        <f t="shared" si="185"/>
        <v>REGULATED</v>
      </c>
      <c r="D1314" s="159" t="str">
        <f t="shared" si="182"/>
        <v>45200</v>
      </c>
      <c r="E1314" t="str">
        <f t="shared" si="183"/>
        <v>X5200</v>
      </c>
      <c r="F1314" s="23">
        <v>452009300236</v>
      </c>
      <c r="G1314">
        <v>757</v>
      </c>
      <c r="H1314" t="str">
        <f t="shared" si="184"/>
        <v>452009300236.757</v>
      </c>
      <c r="I1314">
        <v>201410</v>
      </c>
      <c r="J1314" t="s">
        <v>6434</v>
      </c>
      <c r="K1314" t="s">
        <v>230</v>
      </c>
      <c r="L1314">
        <v>20310</v>
      </c>
      <c r="M1314" s="8">
        <f>VLOOKUP(H1314,'export - manipulated'!L1314:V5246,11,FALSE)</f>
        <v>5459.86</v>
      </c>
      <c r="V1314" s="158" t="str">
        <f>CONCATENATE("5",RIGHT(F1314,11))</f>
        <v>552009300236</v>
      </c>
    </row>
    <row r="1315" spans="1:22" x14ac:dyDescent="0.3">
      <c r="A1315" t="s">
        <v>2202</v>
      </c>
      <c r="B1315" t="s">
        <v>127</v>
      </c>
      <c r="C1315" t="str">
        <f t="shared" si="185"/>
        <v>UNREGULATED</v>
      </c>
      <c r="D1315" s="159" t="str">
        <f t="shared" si="182"/>
        <v>55200</v>
      </c>
      <c r="E1315" t="str">
        <f t="shared" si="183"/>
        <v>X5200</v>
      </c>
      <c r="F1315" s="23">
        <v>552009300236</v>
      </c>
      <c r="G1315">
        <v>757</v>
      </c>
      <c r="H1315" t="str">
        <f t="shared" si="184"/>
        <v>552009300236.757</v>
      </c>
      <c r="I1315">
        <v>201410</v>
      </c>
      <c r="J1315" t="s">
        <v>6434</v>
      </c>
      <c r="K1315" t="s">
        <v>230</v>
      </c>
      <c r="L1315" t="s">
        <v>124</v>
      </c>
      <c r="N1315">
        <f>VLOOKUP(H1315,'export - manipulated'!L1314:V5246,11,FALSE)</f>
        <v>1353.04</v>
      </c>
    </row>
    <row r="1316" spans="1:22" x14ac:dyDescent="0.3">
      <c r="A1316" t="s">
        <v>2205</v>
      </c>
      <c r="B1316" t="s">
        <v>127</v>
      </c>
      <c r="C1316" t="str">
        <f t="shared" si="185"/>
        <v>REGULATED</v>
      </c>
      <c r="D1316" s="159" t="str">
        <f t="shared" si="182"/>
        <v>45200</v>
      </c>
      <c r="E1316" t="str">
        <f t="shared" si="183"/>
        <v>X5200</v>
      </c>
      <c r="F1316" s="23">
        <v>452009300237</v>
      </c>
      <c r="G1316">
        <v>768</v>
      </c>
      <c r="H1316" t="str">
        <f t="shared" si="184"/>
        <v>452009300237.768</v>
      </c>
      <c r="I1316">
        <v>201412</v>
      </c>
      <c r="J1316" t="s">
        <v>6434</v>
      </c>
      <c r="K1316" t="s">
        <v>230</v>
      </c>
      <c r="L1316">
        <v>20310</v>
      </c>
      <c r="M1316" s="8">
        <f>VLOOKUP(H1316,'export - manipulated'!L1316:V5248,11,FALSE)</f>
        <v>53914.03</v>
      </c>
      <c r="V1316" s="158" t="str">
        <f>CONCATENATE("5",RIGHT(F1316,11))</f>
        <v>552009300237</v>
      </c>
    </row>
    <row r="1317" spans="1:22" x14ac:dyDescent="0.3">
      <c r="A1317" t="s">
        <v>2205</v>
      </c>
      <c r="B1317" t="s">
        <v>127</v>
      </c>
      <c r="C1317" t="str">
        <f t="shared" si="185"/>
        <v>UNREGULATED</v>
      </c>
      <c r="D1317" s="159" t="str">
        <f t="shared" si="182"/>
        <v>55200</v>
      </c>
      <c r="E1317" t="str">
        <f t="shared" si="183"/>
        <v>X5200</v>
      </c>
      <c r="F1317" s="23">
        <v>552009300237</v>
      </c>
      <c r="G1317">
        <v>768</v>
      </c>
      <c r="H1317" t="str">
        <f t="shared" si="184"/>
        <v>552009300237.768</v>
      </c>
      <c r="I1317">
        <v>201412</v>
      </c>
      <c r="J1317" t="s">
        <v>6434</v>
      </c>
      <c r="K1317" t="s">
        <v>230</v>
      </c>
      <c r="L1317" t="s">
        <v>124</v>
      </c>
      <c r="N1317">
        <f>VLOOKUP(H1317,'export - manipulated'!L1316:V5248,11,FALSE)</f>
        <v>13422.72</v>
      </c>
    </row>
    <row r="1318" spans="1:22" x14ac:dyDescent="0.3">
      <c r="A1318" t="s">
        <v>2209</v>
      </c>
      <c r="B1318" t="s">
        <v>127</v>
      </c>
      <c r="C1318" t="str">
        <f t="shared" si="185"/>
        <v>UNREGULATED</v>
      </c>
      <c r="D1318" s="159" t="str">
        <f t="shared" si="182"/>
        <v>55200</v>
      </c>
      <c r="E1318" t="str">
        <f t="shared" si="183"/>
        <v>X5200</v>
      </c>
      <c r="F1318" s="23">
        <v>552008600204</v>
      </c>
      <c r="G1318">
        <v>763</v>
      </c>
      <c r="H1318" t="str">
        <f t="shared" si="184"/>
        <v>552008600204.763</v>
      </c>
      <c r="I1318">
        <v>201212</v>
      </c>
      <c r="J1318" t="s">
        <v>6434</v>
      </c>
      <c r="K1318" t="s">
        <v>82</v>
      </c>
      <c r="L1318" t="s">
        <v>124</v>
      </c>
      <c r="N1318">
        <f>VLOOKUP(H1318,'export - manipulated'!L1317:V5249,11,FALSE)</f>
        <v>279586.15999999997</v>
      </c>
    </row>
    <row r="1319" spans="1:22" x14ac:dyDescent="0.3">
      <c r="A1319" t="s">
        <v>2211</v>
      </c>
      <c r="B1319" t="s">
        <v>127</v>
      </c>
      <c r="C1319" t="str">
        <f t="shared" si="185"/>
        <v>REGULATED</v>
      </c>
      <c r="D1319" s="159" t="str">
        <f t="shared" si="182"/>
        <v>45200</v>
      </c>
      <c r="E1319" t="str">
        <f t="shared" si="183"/>
        <v>X5200</v>
      </c>
      <c r="F1319" s="23">
        <v>452008600207</v>
      </c>
      <c r="G1319">
        <v>779</v>
      </c>
      <c r="H1319" t="str">
        <f t="shared" si="184"/>
        <v>452008600207.779</v>
      </c>
      <c r="I1319">
        <v>201212</v>
      </c>
      <c r="J1319" t="s">
        <v>6434</v>
      </c>
      <c r="K1319" t="s">
        <v>82</v>
      </c>
      <c r="L1319">
        <v>20310</v>
      </c>
      <c r="M1319" s="8">
        <f>VLOOKUP(H1319,'export - manipulated'!L1319:V5251,11,FALSE)</f>
        <v>27785.56</v>
      </c>
      <c r="V1319" s="158" t="str">
        <f t="shared" ref="V1319:V1320" si="186">CONCATENATE("5",RIGHT(F1319,11))</f>
        <v>552008600207</v>
      </c>
    </row>
    <row r="1320" spans="1:22" x14ac:dyDescent="0.3">
      <c r="A1320" t="s">
        <v>2213</v>
      </c>
      <c r="B1320" t="s">
        <v>127</v>
      </c>
      <c r="C1320" t="str">
        <f t="shared" si="185"/>
        <v>REGULATED</v>
      </c>
      <c r="D1320" s="159" t="str">
        <f t="shared" si="182"/>
        <v>45200</v>
      </c>
      <c r="E1320" t="str">
        <f t="shared" si="183"/>
        <v>X5200</v>
      </c>
      <c r="F1320" s="23">
        <v>452008600227</v>
      </c>
      <c r="G1320">
        <v>779</v>
      </c>
      <c r="H1320" t="str">
        <f t="shared" si="184"/>
        <v>452008600227.779</v>
      </c>
      <c r="I1320">
        <v>201401</v>
      </c>
      <c r="J1320" t="s">
        <v>6434</v>
      </c>
      <c r="K1320" t="s">
        <v>82</v>
      </c>
      <c r="L1320">
        <v>20310</v>
      </c>
      <c r="M1320" s="8">
        <f>VLOOKUP(H1320,'export - manipulated'!L1320:V5252,11,FALSE)</f>
        <v>30070.13</v>
      </c>
      <c r="V1320" s="158" t="str">
        <f t="shared" si="186"/>
        <v>552008600227</v>
      </c>
    </row>
    <row r="1321" spans="1:22" x14ac:dyDescent="0.3">
      <c r="A1321" t="s">
        <v>2215</v>
      </c>
      <c r="B1321" t="s">
        <v>127</v>
      </c>
      <c r="C1321" t="str">
        <f t="shared" si="185"/>
        <v>UNREGULATED</v>
      </c>
      <c r="D1321" s="159" t="str">
        <f t="shared" si="182"/>
        <v>55200</v>
      </c>
      <c r="E1321" t="str">
        <f t="shared" si="183"/>
        <v>X5200</v>
      </c>
      <c r="F1321" s="23">
        <v>552008600227</v>
      </c>
      <c r="G1321">
        <v>779</v>
      </c>
      <c r="H1321" t="str">
        <f t="shared" si="184"/>
        <v>552008600227.779</v>
      </c>
      <c r="I1321">
        <v>201401</v>
      </c>
      <c r="J1321" t="s">
        <v>6434</v>
      </c>
      <c r="K1321" t="s">
        <v>82</v>
      </c>
      <c r="L1321" t="s">
        <v>124</v>
      </c>
      <c r="N1321">
        <f>VLOOKUP(H1321,'export - manipulated'!L1320:V5252,11,FALSE)</f>
        <v>7451.87</v>
      </c>
    </row>
    <row r="1322" spans="1:22" x14ac:dyDescent="0.3">
      <c r="A1322" t="s">
        <v>2217</v>
      </c>
      <c r="B1322" t="s">
        <v>127</v>
      </c>
      <c r="C1322" t="str">
        <f t="shared" si="185"/>
        <v>REGULATED</v>
      </c>
      <c r="D1322" s="159" t="str">
        <f t="shared" si="182"/>
        <v>45700</v>
      </c>
      <c r="E1322" t="str">
        <f t="shared" si="183"/>
        <v>X5700</v>
      </c>
      <c r="F1322" s="23">
        <v>457008600138</v>
      </c>
      <c r="G1322">
        <v>805</v>
      </c>
      <c r="H1322" t="str">
        <f t="shared" si="184"/>
        <v>457008600138.805</v>
      </c>
      <c r="I1322">
        <v>201611</v>
      </c>
      <c r="J1322" t="s">
        <v>6434</v>
      </c>
      <c r="K1322" t="s">
        <v>82</v>
      </c>
      <c r="L1322">
        <v>20310</v>
      </c>
      <c r="M1322" s="8">
        <f>VLOOKUP(H1322,'export - manipulated'!L1322:V5254,11,FALSE)</f>
        <v>101584.75</v>
      </c>
      <c r="V1322" s="158" t="str">
        <f>CONCATENATE("5",RIGHT(F1322,11))</f>
        <v>557008600138</v>
      </c>
    </row>
    <row r="1323" spans="1:22" x14ac:dyDescent="0.3">
      <c r="A1323" t="s">
        <v>2217</v>
      </c>
      <c r="B1323" t="s">
        <v>127</v>
      </c>
      <c r="C1323" t="str">
        <f t="shared" si="185"/>
        <v>UNREGULATED</v>
      </c>
      <c r="D1323" s="159" t="str">
        <f t="shared" si="182"/>
        <v>55700</v>
      </c>
      <c r="E1323" t="str">
        <f t="shared" si="183"/>
        <v>X5700</v>
      </c>
      <c r="F1323" s="23">
        <v>557008600138</v>
      </c>
      <c r="G1323">
        <v>805</v>
      </c>
      <c r="H1323" t="str">
        <f t="shared" si="184"/>
        <v>557008600138.805</v>
      </c>
      <c r="I1323">
        <v>201611</v>
      </c>
      <c r="J1323" t="s">
        <v>6434</v>
      </c>
      <c r="K1323" t="s">
        <v>82</v>
      </c>
      <c r="L1323" t="s">
        <v>124</v>
      </c>
      <c r="N1323">
        <f>VLOOKUP(H1323,'export - manipulated'!L1322:V5254,11,FALSE)</f>
        <v>9783.0300000000007</v>
      </c>
    </row>
    <row r="1324" spans="1:22" x14ac:dyDescent="0.3">
      <c r="A1324" t="s">
        <v>2221</v>
      </c>
      <c r="B1324" t="s">
        <v>127</v>
      </c>
      <c r="C1324" t="str">
        <f t="shared" si="185"/>
        <v>REGULATED</v>
      </c>
      <c r="D1324" s="159" t="str">
        <f t="shared" si="182"/>
        <v>45700</v>
      </c>
      <c r="E1324" t="str">
        <f t="shared" si="183"/>
        <v>X5700</v>
      </c>
      <c r="F1324" s="23">
        <v>457008600114</v>
      </c>
      <c r="G1324">
        <v>780</v>
      </c>
      <c r="H1324" t="str">
        <f t="shared" si="184"/>
        <v>457008600114.780</v>
      </c>
      <c r="I1324">
        <v>201305</v>
      </c>
      <c r="J1324" t="s">
        <v>6434</v>
      </c>
      <c r="K1324" t="s">
        <v>82</v>
      </c>
      <c r="L1324">
        <v>20310</v>
      </c>
      <c r="M1324" s="8">
        <f>VLOOKUP(H1324,'export - manipulated'!L1324:V5256,11,FALSE)</f>
        <v>134759.37</v>
      </c>
      <c r="V1324" s="158" t="str">
        <f t="shared" ref="V1324:V1328" si="187">CONCATENATE("5",RIGHT(F1324,11))</f>
        <v>557008600114</v>
      </c>
    </row>
    <row r="1325" spans="1:22" x14ac:dyDescent="0.3">
      <c r="A1325" t="s">
        <v>2223</v>
      </c>
      <c r="B1325" t="s">
        <v>127</v>
      </c>
      <c r="C1325" t="str">
        <f t="shared" si="185"/>
        <v>REGULATED</v>
      </c>
      <c r="D1325" s="159" t="str">
        <f t="shared" si="182"/>
        <v>45200</v>
      </c>
      <c r="E1325" t="str">
        <f t="shared" si="183"/>
        <v>X5200</v>
      </c>
      <c r="F1325" s="23">
        <v>452008600204</v>
      </c>
      <c r="G1325">
        <v>763</v>
      </c>
      <c r="H1325" t="str">
        <f t="shared" si="184"/>
        <v>452008600204.763</v>
      </c>
      <c r="I1325">
        <v>201212</v>
      </c>
      <c r="J1325" t="s">
        <v>6434</v>
      </c>
      <c r="K1325" t="s">
        <v>82</v>
      </c>
      <c r="L1325">
        <v>20310</v>
      </c>
      <c r="M1325" s="8">
        <f>VLOOKUP(H1325,'export - manipulated'!L1325:V5257,11,FALSE)</f>
        <v>1128199.1299999999</v>
      </c>
      <c r="V1325" s="158" t="str">
        <f t="shared" si="187"/>
        <v>552008600204</v>
      </c>
    </row>
    <row r="1326" spans="1:22" x14ac:dyDescent="0.3">
      <c r="A1326" t="s">
        <v>2225</v>
      </c>
      <c r="B1326" t="s">
        <v>127</v>
      </c>
      <c r="C1326" t="str">
        <f t="shared" si="185"/>
        <v>REGULATED</v>
      </c>
      <c r="D1326" s="159" t="str">
        <f t="shared" si="182"/>
        <v>45200</v>
      </c>
      <c r="E1326" t="str">
        <f t="shared" si="183"/>
        <v>X5200</v>
      </c>
      <c r="F1326" s="23">
        <v>452008600206</v>
      </c>
      <c r="G1326">
        <v>768</v>
      </c>
      <c r="H1326" t="str">
        <f t="shared" si="184"/>
        <v>452008600206.768</v>
      </c>
      <c r="I1326">
        <v>201212</v>
      </c>
      <c r="J1326" t="s">
        <v>6434</v>
      </c>
      <c r="K1326" t="s">
        <v>82</v>
      </c>
      <c r="L1326">
        <v>20310</v>
      </c>
      <c r="M1326" s="8">
        <f>VLOOKUP(H1326,'export - manipulated'!L1326:V5258,11,FALSE)</f>
        <v>56313</v>
      </c>
      <c r="V1326" s="158" t="str">
        <f t="shared" si="187"/>
        <v>552008600206</v>
      </c>
    </row>
    <row r="1327" spans="1:22" x14ac:dyDescent="0.3">
      <c r="A1327" t="s">
        <v>2227</v>
      </c>
      <c r="B1327" t="s">
        <v>127</v>
      </c>
      <c r="C1327" t="str">
        <f t="shared" si="185"/>
        <v>REGULATED</v>
      </c>
      <c r="D1327" s="159" t="str">
        <f t="shared" si="182"/>
        <v>45200</v>
      </c>
      <c r="E1327" t="str">
        <f t="shared" si="183"/>
        <v>X5200</v>
      </c>
      <c r="F1327" s="23">
        <v>452008600271</v>
      </c>
      <c r="G1327">
        <v>768</v>
      </c>
      <c r="H1327" t="str">
        <f t="shared" si="184"/>
        <v>452008600271.768</v>
      </c>
      <c r="I1327">
        <v>201612</v>
      </c>
      <c r="J1327" t="s">
        <v>6434</v>
      </c>
      <c r="K1327" t="s">
        <v>82</v>
      </c>
      <c r="L1327">
        <v>20310</v>
      </c>
      <c r="M1327" s="8">
        <f>VLOOKUP(H1327,'export - manipulated'!L1327:V5259,11,FALSE)</f>
        <v>26733.34</v>
      </c>
      <c r="V1327" s="158" t="str">
        <f t="shared" si="187"/>
        <v>552008600271</v>
      </c>
    </row>
    <row r="1328" spans="1:22" x14ac:dyDescent="0.3">
      <c r="A1328" t="s">
        <v>2229</v>
      </c>
      <c r="B1328" t="s">
        <v>127</v>
      </c>
      <c r="C1328" t="str">
        <f t="shared" si="185"/>
        <v>REGULATED</v>
      </c>
      <c r="D1328" s="159" t="str">
        <f t="shared" si="182"/>
        <v>45700</v>
      </c>
      <c r="E1328" t="str">
        <f t="shared" si="183"/>
        <v>X5700</v>
      </c>
      <c r="F1328" s="23">
        <v>457008600188</v>
      </c>
      <c r="G1328">
        <v>615</v>
      </c>
      <c r="H1328" t="str">
        <f t="shared" si="184"/>
        <v>457008600188.615</v>
      </c>
      <c r="I1328">
        <v>201712</v>
      </c>
      <c r="J1328" t="s">
        <v>6434</v>
      </c>
      <c r="K1328" t="s">
        <v>82</v>
      </c>
      <c r="L1328">
        <v>20310</v>
      </c>
      <c r="M1328" s="8">
        <f>VLOOKUP(H1328,'export - manipulated'!L1328:V5260,11,FALSE)</f>
        <v>207735.31</v>
      </c>
      <c r="V1328" s="158" t="str">
        <f t="shared" si="187"/>
        <v>557008600188</v>
      </c>
    </row>
    <row r="1329" spans="1:22" x14ac:dyDescent="0.3">
      <c r="A1329" t="s">
        <v>2229</v>
      </c>
      <c r="B1329" t="s">
        <v>127</v>
      </c>
      <c r="C1329" t="str">
        <f t="shared" si="185"/>
        <v>UNREGULATED</v>
      </c>
      <c r="D1329" s="159" t="str">
        <f t="shared" si="182"/>
        <v>55700</v>
      </c>
      <c r="E1329" t="str">
        <f t="shared" si="183"/>
        <v>X5700</v>
      </c>
      <c r="F1329" s="23">
        <v>557008600188</v>
      </c>
      <c r="G1329">
        <v>615</v>
      </c>
      <c r="H1329" t="str">
        <f t="shared" si="184"/>
        <v>557008600188.615</v>
      </c>
      <c r="I1329">
        <v>201712</v>
      </c>
      <c r="J1329" t="s">
        <v>6434</v>
      </c>
      <c r="K1329" t="s">
        <v>82</v>
      </c>
      <c r="L1329" t="s">
        <v>124</v>
      </c>
      <c r="N1329">
        <f>VLOOKUP(H1329,'export - manipulated'!L1328:V5260,11,FALSE)</f>
        <v>22825.52</v>
      </c>
    </row>
    <row r="1330" spans="1:22" x14ac:dyDescent="0.3">
      <c r="A1330" t="s">
        <v>2232</v>
      </c>
      <c r="B1330" t="s">
        <v>127</v>
      </c>
      <c r="C1330" t="str">
        <f t="shared" si="185"/>
        <v>UNREGULATED</v>
      </c>
      <c r="D1330" s="159" t="str">
        <f t="shared" si="182"/>
        <v>55200</v>
      </c>
      <c r="E1330" t="str">
        <f t="shared" si="183"/>
        <v>X5200</v>
      </c>
      <c r="F1330" s="23">
        <v>552008600265</v>
      </c>
      <c r="G1330">
        <v>779</v>
      </c>
      <c r="H1330" t="str">
        <f t="shared" si="184"/>
        <v>552008600265.779</v>
      </c>
      <c r="I1330">
        <v>201701</v>
      </c>
      <c r="J1330" t="s">
        <v>6434</v>
      </c>
      <c r="K1330" t="s">
        <v>82</v>
      </c>
      <c r="L1330" t="s">
        <v>124</v>
      </c>
      <c r="N1330">
        <f>VLOOKUP(H1330,'export - manipulated'!L1329:V5261,11,FALSE)</f>
        <v>4836.18</v>
      </c>
    </row>
    <row r="1331" spans="1:22" x14ac:dyDescent="0.3">
      <c r="A1331" t="s">
        <v>2234</v>
      </c>
      <c r="B1331" t="s">
        <v>127</v>
      </c>
      <c r="C1331" t="str">
        <f t="shared" si="185"/>
        <v>REGULATED</v>
      </c>
      <c r="D1331" s="159" t="str">
        <f t="shared" si="182"/>
        <v>45200</v>
      </c>
      <c r="E1331" t="str">
        <f t="shared" si="183"/>
        <v>X5200</v>
      </c>
      <c r="F1331" s="23">
        <v>452008600265</v>
      </c>
      <c r="G1331">
        <v>779</v>
      </c>
      <c r="H1331" t="str">
        <f t="shared" si="184"/>
        <v>452008600265.779</v>
      </c>
      <c r="I1331">
        <v>201607</v>
      </c>
      <c r="J1331" t="s">
        <v>6434</v>
      </c>
      <c r="K1331" t="s">
        <v>82</v>
      </c>
      <c r="L1331">
        <v>20310</v>
      </c>
      <c r="M1331" s="8">
        <f>VLOOKUP(H1331,'export - manipulated'!L1331:V5263,11,FALSE)</f>
        <v>19466.23</v>
      </c>
      <c r="V1331" s="158" t="str">
        <f>CONCATENATE("5",RIGHT(F1331,11))</f>
        <v>552008600265</v>
      </c>
    </row>
    <row r="1332" spans="1:22" x14ac:dyDescent="0.3">
      <c r="A1332" t="s">
        <v>2237</v>
      </c>
      <c r="B1332" t="s">
        <v>127</v>
      </c>
      <c r="C1332" t="str">
        <f t="shared" si="185"/>
        <v>UNREGULATED</v>
      </c>
      <c r="D1332" s="159" t="str">
        <f t="shared" si="182"/>
        <v>55700</v>
      </c>
      <c r="E1332" t="str">
        <f t="shared" si="183"/>
        <v>X5700</v>
      </c>
      <c r="F1332" s="23">
        <v>557008600112</v>
      </c>
      <c r="G1332">
        <v>780</v>
      </c>
      <c r="H1332" t="str">
        <f t="shared" si="184"/>
        <v>557008600112.780</v>
      </c>
      <c r="I1332">
        <v>201212</v>
      </c>
      <c r="J1332" t="s">
        <v>6434</v>
      </c>
      <c r="K1332" t="s">
        <v>82</v>
      </c>
      <c r="L1332" t="s">
        <v>124</v>
      </c>
      <c r="N1332">
        <f>VLOOKUP(H1332,'export - manipulated'!L1331:V5263,11,FALSE)</f>
        <v>4425.6000000000004</v>
      </c>
    </row>
    <row r="1333" spans="1:22" x14ac:dyDescent="0.3">
      <c r="A1333" t="s">
        <v>2239</v>
      </c>
      <c r="B1333" t="s">
        <v>127</v>
      </c>
      <c r="C1333" t="str">
        <f t="shared" si="185"/>
        <v>REGULATED</v>
      </c>
      <c r="D1333" s="159" t="str">
        <f t="shared" si="182"/>
        <v>45700</v>
      </c>
      <c r="E1333" t="str">
        <f t="shared" si="183"/>
        <v>X5700</v>
      </c>
      <c r="F1333" s="23">
        <v>457008600108</v>
      </c>
      <c r="G1333">
        <v>780</v>
      </c>
      <c r="H1333" t="str">
        <f t="shared" si="184"/>
        <v>457008600108.780</v>
      </c>
      <c r="I1333">
        <v>201212</v>
      </c>
      <c r="J1333" t="s">
        <v>6434</v>
      </c>
      <c r="K1333" t="s">
        <v>82</v>
      </c>
      <c r="L1333">
        <v>20310</v>
      </c>
      <c r="M1333" s="8">
        <f>VLOOKUP(H1333,'export - manipulated'!L1333:V5265,11,FALSE)</f>
        <v>13121.99</v>
      </c>
      <c r="V1333" s="158" t="str">
        <f>CONCATENATE("5",RIGHT(F1333,11))</f>
        <v>557008600108</v>
      </c>
    </row>
    <row r="1334" spans="1:22" x14ac:dyDescent="0.3">
      <c r="A1334" t="s">
        <v>2239</v>
      </c>
      <c r="B1334" t="s">
        <v>127</v>
      </c>
      <c r="C1334" t="str">
        <f t="shared" si="185"/>
        <v>UNREGULATED</v>
      </c>
      <c r="D1334" s="159" t="str">
        <f t="shared" si="182"/>
        <v>55700</v>
      </c>
      <c r="E1334" t="str">
        <f t="shared" si="183"/>
        <v>X5700</v>
      </c>
      <c r="F1334" s="23">
        <v>557008600108</v>
      </c>
      <c r="G1334">
        <v>780</v>
      </c>
      <c r="H1334" t="str">
        <f t="shared" si="184"/>
        <v>557008600108.780</v>
      </c>
      <c r="I1334">
        <v>201212</v>
      </c>
      <c r="J1334" t="s">
        <v>6434</v>
      </c>
      <c r="K1334" t="s">
        <v>82</v>
      </c>
      <c r="L1334" t="s">
        <v>124</v>
      </c>
      <c r="N1334">
        <f>VLOOKUP(H1334,'export - manipulated'!L1333:V5265,11,FALSE)</f>
        <v>1448.28</v>
      </c>
    </row>
    <row r="1335" spans="1:22" x14ac:dyDescent="0.3">
      <c r="A1335" t="s">
        <v>2242</v>
      </c>
      <c r="B1335" t="s">
        <v>127</v>
      </c>
      <c r="C1335" t="str">
        <f t="shared" si="185"/>
        <v>REGULATED</v>
      </c>
      <c r="D1335" s="159" t="str">
        <f t="shared" si="182"/>
        <v>45200</v>
      </c>
      <c r="E1335" t="str">
        <f t="shared" si="183"/>
        <v>X5200</v>
      </c>
      <c r="F1335" s="23">
        <v>452008600291</v>
      </c>
      <c r="G1335">
        <v>779</v>
      </c>
      <c r="H1335" t="str">
        <f t="shared" si="184"/>
        <v>452008600291.779</v>
      </c>
      <c r="I1335">
        <v>201710</v>
      </c>
      <c r="J1335" t="s">
        <v>6434</v>
      </c>
      <c r="K1335" t="s">
        <v>82</v>
      </c>
      <c r="L1335">
        <v>20310</v>
      </c>
      <c r="M1335" s="8">
        <f>VLOOKUP(H1335,'export - manipulated'!L1335:V5267,11,FALSE)</f>
        <v>3960.94</v>
      </c>
      <c r="V1335" s="158" t="str">
        <f t="shared" ref="V1335:V1336" si="188">CONCATENATE("5",RIGHT(F1335,11))</f>
        <v>552008600291</v>
      </c>
    </row>
    <row r="1336" spans="1:22" x14ac:dyDescent="0.3">
      <c r="A1336" t="s">
        <v>2244</v>
      </c>
      <c r="B1336" t="s">
        <v>127</v>
      </c>
      <c r="C1336" t="str">
        <f t="shared" si="185"/>
        <v>REGULATED</v>
      </c>
      <c r="D1336" s="159" t="str">
        <f t="shared" si="182"/>
        <v>45200</v>
      </c>
      <c r="E1336" t="str">
        <f t="shared" si="183"/>
        <v>X5200</v>
      </c>
      <c r="F1336" s="23">
        <v>452008600306</v>
      </c>
      <c r="G1336">
        <v>779</v>
      </c>
      <c r="H1336" t="str">
        <f t="shared" si="184"/>
        <v>452008600306.779</v>
      </c>
      <c r="I1336">
        <v>201710</v>
      </c>
      <c r="J1336" t="s">
        <v>6434</v>
      </c>
      <c r="K1336" t="s">
        <v>82</v>
      </c>
      <c r="L1336">
        <v>20310</v>
      </c>
      <c r="M1336" s="8">
        <f>VLOOKUP(H1336,'export - manipulated'!L1336:V5268,11,FALSE)</f>
        <v>4718.6899999999996</v>
      </c>
      <c r="V1336" s="158" t="str">
        <f t="shared" si="188"/>
        <v>552008600306</v>
      </c>
    </row>
    <row r="1337" spans="1:22" x14ac:dyDescent="0.3">
      <c r="A1337" t="s">
        <v>2244</v>
      </c>
      <c r="B1337" t="s">
        <v>127</v>
      </c>
      <c r="C1337" t="str">
        <f t="shared" si="185"/>
        <v>UNREGULATED</v>
      </c>
      <c r="D1337" s="159" t="str">
        <f t="shared" si="182"/>
        <v>55200</v>
      </c>
      <c r="E1337" t="str">
        <f t="shared" si="183"/>
        <v>X5200</v>
      </c>
      <c r="F1337" s="23">
        <v>552008600306</v>
      </c>
      <c r="G1337">
        <v>779</v>
      </c>
      <c r="H1337" t="str">
        <f t="shared" si="184"/>
        <v>552008600306.779</v>
      </c>
      <c r="I1337">
        <v>201710</v>
      </c>
      <c r="J1337" t="s">
        <v>6434</v>
      </c>
      <c r="K1337" t="s">
        <v>82</v>
      </c>
      <c r="L1337" t="s">
        <v>124</v>
      </c>
      <c r="N1337">
        <f>VLOOKUP(H1337,'export - manipulated'!L1336:V5268,11,FALSE)</f>
        <v>1172.31</v>
      </c>
    </row>
    <row r="1338" spans="1:22" x14ac:dyDescent="0.3">
      <c r="A1338" t="s">
        <v>2247</v>
      </c>
      <c r="B1338" t="s">
        <v>127</v>
      </c>
      <c r="C1338" t="str">
        <f t="shared" si="185"/>
        <v>REGULATED</v>
      </c>
      <c r="D1338" s="159" t="str">
        <f t="shared" si="182"/>
        <v>45200</v>
      </c>
      <c r="E1338" t="str">
        <f t="shared" si="183"/>
        <v>X5200</v>
      </c>
      <c r="F1338" s="23">
        <v>452008600294</v>
      </c>
      <c r="G1338">
        <v>779</v>
      </c>
      <c r="H1338" t="str">
        <f t="shared" si="184"/>
        <v>452008600294.779</v>
      </c>
      <c r="I1338">
        <v>201709</v>
      </c>
      <c r="J1338" t="s">
        <v>6434</v>
      </c>
      <c r="K1338" t="s">
        <v>82</v>
      </c>
      <c r="L1338">
        <v>20310</v>
      </c>
      <c r="M1338" s="8">
        <f>VLOOKUP(H1338,'export - manipulated'!L1338:V5270,11,FALSE)</f>
        <v>6325.84</v>
      </c>
      <c r="V1338" s="158" t="str">
        <f>CONCATENATE("5",RIGHT(F1338,11))</f>
        <v>552008600294</v>
      </c>
    </row>
    <row r="1339" spans="1:22" x14ac:dyDescent="0.3">
      <c r="A1339" t="s">
        <v>2249</v>
      </c>
      <c r="B1339" t="s">
        <v>127</v>
      </c>
      <c r="C1339" t="str">
        <f t="shared" si="185"/>
        <v>UNREGULATED</v>
      </c>
      <c r="D1339" s="159" t="str">
        <f t="shared" si="182"/>
        <v>55200</v>
      </c>
      <c r="E1339" t="str">
        <f t="shared" si="183"/>
        <v>X5200</v>
      </c>
      <c r="F1339" s="23">
        <v>552008600206</v>
      </c>
      <c r="G1339">
        <v>768</v>
      </c>
      <c r="H1339" t="str">
        <f t="shared" si="184"/>
        <v>552008600206.768</v>
      </c>
      <c r="I1339">
        <v>201212</v>
      </c>
      <c r="J1339" t="s">
        <v>6434</v>
      </c>
      <c r="K1339" t="s">
        <v>82</v>
      </c>
      <c r="L1339" t="s">
        <v>124</v>
      </c>
      <c r="N1339">
        <f>VLOOKUP(H1339,'export - manipulated'!L1338:V5270,11,FALSE)</f>
        <v>13955.28</v>
      </c>
    </row>
    <row r="1340" spans="1:22" x14ac:dyDescent="0.3">
      <c r="A1340" t="s">
        <v>2251</v>
      </c>
      <c r="B1340" t="s">
        <v>127</v>
      </c>
      <c r="C1340" t="str">
        <f t="shared" si="185"/>
        <v>REGULATED</v>
      </c>
      <c r="D1340" s="159" t="str">
        <f t="shared" si="182"/>
        <v>45200</v>
      </c>
      <c r="E1340" t="str">
        <f t="shared" si="183"/>
        <v>X5200</v>
      </c>
      <c r="F1340" s="23">
        <v>452008600270</v>
      </c>
      <c r="G1340">
        <v>768</v>
      </c>
      <c r="H1340" t="str">
        <f t="shared" si="184"/>
        <v>452008600270.768</v>
      </c>
      <c r="I1340">
        <v>201611</v>
      </c>
      <c r="J1340" t="s">
        <v>6434</v>
      </c>
      <c r="K1340" t="s">
        <v>82</v>
      </c>
      <c r="L1340">
        <v>20310</v>
      </c>
      <c r="M1340" s="8">
        <f>VLOOKUP(H1340,'export - manipulated'!L1340:V5272,11,FALSE)</f>
        <v>38257.9</v>
      </c>
      <c r="V1340" s="158" t="str">
        <f>CONCATENATE("5",RIGHT(F1340,11))</f>
        <v>552008600270</v>
      </c>
    </row>
    <row r="1341" spans="1:22" x14ac:dyDescent="0.3">
      <c r="A1341" t="s">
        <v>2251</v>
      </c>
      <c r="B1341" t="s">
        <v>127</v>
      </c>
      <c r="C1341" t="str">
        <f t="shared" si="185"/>
        <v>UNREGULATED</v>
      </c>
      <c r="D1341" s="159" t="str">
        <f t="shared" si="182"/>
        <v>55200</v>
      </c>
      <c r="E1341" t="str">
        <f t="shared" si="183"/>
        <v>X5200</v>
      </c>
      <c r="F1341" s="23">
        <v>552008600270</v>
      </c>
      <c r="G1341">
        <v>768</v>
      </c>
      <c r="H1341" t="str">
        <f t="shared" si="184"/>
        <v>552008600270.768</v>
      </c>
      <c r="I1341">
        <v>201611</v>
      </c>
      <c r="J1341" t="s">
        <v>6434</v>
      </c>
      <c r="K1341" t="s">
        <v>82</v>
      </c>
      <c r="L1341" t="s">
        <v>124</v>
      </c>
      <c r="N1341">
        <f>VLOOKUP(H1341,'export - manipulated'!L1340:V5272,11,FALSE)</f>
        <v>9504.77</v>
      </c>
    </row>
    <row r="1342" spans="1:22" x14ac:dyDescent="0.3">
      <c r="A1342" t="s">
        <v>2254</v>
      </c>
      <c r="B1342" t="s">
        <v>127</v>
      </c>
      <c r="C1342" t="str">
        <f t="shared" si="185"/>
        <v>REGULATED</v>
      </c>
      <c r="D1342" s="159" t="str">
        <f t="shared" si="182"/>
        <v>45200</v>
      </c>
      <c r="E1342" t="str">
        <f t="shared" si="183"/>
        <v>X5200</v>
      </c>
      <c r="F1342" s="23">
        <v>452008600296</v>
      </c>
      <c r="G1342">
        <v>768</v>
      </c>
      <c r="H1342" t="str">
        <f t="shared" si="184"/>
        <v>452008600296.768</v>
      </c>
      <c r="I1342">
        <v>201712</v>
      </c>
      <c r="J1342" t="s">
        <v>6434</v>
      </c>
      <c r="K1342" t="s">
        <v>82</v>
      </c>
      <c r="L1342">
        <v>20310</v>
      </c>
      <c r="M1342" s="8">
        <f>VLOOKUP(H1342,'export - manipulated'!L1342:V5274,11,FALSE)</f>
        <v>81927.59</v>
      </c>
      <c r="V1342" s="158" t="str">
        <f>CONCATENATE("5",RIGHT(F1342,11))</f>
        <v>552008600296</v>
      </c>
    </row>
    <row r="1343" spans="1:22" x14ac:dyDescent="0.3">
      <c r="A1343" t="s">
        <v>2254</v>
      </c>
      <c r="B1343" t="s">
        <v>127</v>
      </c>
      <c r="C1343" t="str">
        <f t="shared" si="185"/>
        <v>UNREGULATED</v>
      </c>
      <c r="D1343" s="159" t="str">
        <f t="shared" si="182"/>
        <v>55200</v>
      </c>
      <c r="E1343" t="str">
        <f t="shared" si="183"/>
        <v>X5200</v>
      </c>
      <c r="F1343" s="23">
        <v>552008600296</v>
      </c>
      <c r="G1343">
        <v>768</v>
      </c>
      <c r="H1343" t="str">
        <f t="shared" si="184"/>
        <v>552008600296.768</v>
      </c>
      <c r="I1343">
        <v>201712</v>
      </c>
      <c r="J1343" t="s">
        <v>6434</v>
      </c>
      <c r="K1343" t="s">
        <v>82</v>
      </c>
      <c r="L1343" t="s">
        <v>124</v>
      </c>
      <c r="N1343">
        <f>VLOOKUP(H1343,'export - manipulated'!L1342:V5274,11,FALSE)</f>
        <v>21190.48</v>
      </c>
    </row>
    <row r="1344" spans="1:22" x14ac:dyDescent="0.3">
      <c r="A1344" t="s">
        <v>2257</v>
      </c>
      <c r="B1344" t="s">
        <v>127</v>
      </c>
      <c r="C1344" t="str">
        <f t="shared" si="185"/>
        <v>UNREGULATED</v>
      </c>
      <c r="D1344" s="159" t="str">
        <f t="shared" si="182"/>
        <v>55200</v>
      </c>
      <c r="E1344" t="str">
        <f t="shared" si="183"/>
        <v>X5200</v>
      </c>
      <c r="F1344" s="23">
        <v>552008600207</v>
      </c>
      <c r="G1344">
        <v>779</v>
      </c>
      <c r="H1344" t="str">
        <f t="shared" si="184"/>
        <v>552008600207.779</v>
      </c>
      <c r="I1344">
        <v>201212</v>
      </c>
      <c r="J1344" t="s">
        <v>6434</v>
      </c>
      <c r="K1344" t="s">
        <v>82</v>
      </c>
      <c r="L1344" t="s">
        <v>124</v>
      </c>
      <c r="N1344">
        <f>VLOOKUP(H1344,'export - manipulated'!L1343:V5275,11,FALSE)</f>
        <v>6885.71</v>
      </c>
    </row>
    <row r="1345" spans="1:22" x14ac:dyDescent="0.3">
      <c r="A1345" t="s">
        <v>2259</v>
      </c>
      <c r="B1345" t="s">
        <v>127</v>
      </c>
      <c r="C1345" t="str">
        <f t="shared" si="185"/>
        <v>REGULATED</v>
      </c>
      <c r="D1345" s="159" t="str">
        <f t="shared" si="182"/>
        <v>45200</v>
      </c>
      <c r="E1345" t="str">
        <f t="shared" si="183"/>
        <v>X5200</v>
      </c>
      <c r="F1345" s="23">
        <v>452008600296</v>
      </c>
      <c r="G1345">
        <v>752</v>
      </c>
      <c r="H1345" t="str">
        <f t="shared" si="184"/>
        <v>452008600296.752</v>
      </c>
      <c r="I1345">
        <v>201712</v>
      </c>
      <c r="J1345" t="s">
        <v>6434</v>
      </c>
      <c r="K1345" t="s">
        <v>82</v>
      </c>
      <c r="L1345">
        <v>20310</v>
      </c>
      <c r="M1345" s="8">
        <f>VLOOKUP(H1345,'export - manipulated'!L1345:V5277,11,FALSE)</f>
        <v>34299.67</v>
      </c>
      <c r="V1345" s="158" t="str">
        <f>CONCATENATE("5",RIGHT(F1345,11))</f>
        <v>552008600296</v>
      </c>
    </row>
    <row r="1346" spans="1:22" x14ac:dyDescent="0.3">
      <c r="A1346" t="s">
        <v>2259</v>
      </c>
      <c r="B1346" t="s">
        <v>127</v>
      </c>
      <c r="C1346" t="str">
        <f t="shared" si="185"/>
        <v>UNREGULATED</v>
      </c>
      <c r="D1346" s="159" t="str">
        <f t="shared" si="182"/>
        <v>55200</v>
      </c>
      <c r="E1346" t="str">
        <f t="shared" si="183"/>
        <v>X5200</v>
      </c>
      <c r="F1346" s="23">
        <v>552008600296</v>
      </c>
      <c r="G1346">
        <v>752</v>
      </c>
      <c r="H1346" t="str">
        <f t="shared" si="184"/>
        <v>552008600296.752</v>
      </c>
      <c r="I1346">
        <v>201712</v>
      </c>
      <c r="J1346" t="s">
        <v>6434</v>
      </c>
      <c r="K1346" t="s">
        <v>82</v>
      </c>
      <c r="L1346" t="s">
        <v>124</v>
      </c>
      <c r="N1346">
        <f>VLOOKUP(H1346,'export - manipulated'!L1345:V5277,11,FALSE)</f>
        <v>8521.39</v>
      </c>
    </row>
    <row r="1347" spans="1:22" x14ac:dyDescent="0.3">
      <c r="A1347" t="s">
        <v>2262</v>
      </c>
      <c r="B1347" t="s">
        <v>127</v>
      </c>
      <c r="C1347" t="str">
        <f t="shared" si="185"/>
        <v>REGULATED</v>
      </c>
      <c r="D1347" s="159" t="str">
        <f t="shared" ref="D1347:D1410" si="189">LEFT(F1347,5)</f>
        <v>45700</v>
      </c>
      <c r="E1347" t="str">
        <f t="shared" ref="E1347:E1410" si="190">CONCATENATE("X",(RIGHT(D1347,4)))</f>
        <v>X5700</v>
      </c>
      <c r="F1347" s="23">
        <v>457008600119</v>
      </c>
      <c r="G1347">
        <v>615</v>
      </c>
      <c r="H1347" t="str">
        <f t="shared" ref="H1347:H1410" si="191">CONCATENATE(F1347,".",G1347)</f>
        <v>457008600119.615</v>
      </c>
      <c r="I1347">
        <v>201311</v>
      </c>
      <c r="J1347" t="s">
        <v>6434</v>
      </c>
      <c r="K1347" t="s">
        <v>82</v>
      </c>
      <c r="L1347">
        <v>20310</v>
      </c>
      <c r="M1347" s="8">
        <f>VLOOKUP(H1347,'export - manipulated'!L1347:V5279,11,FALSE)</f>
        <v>179695.84</v>
      </c>
      <c r="V1347" s="158" t="str">
        <f>CONCATENATE("5",RIGHT(F1347,11))</f>
        <v>557008600119</v>
      </c>
    </row>
    <row r="1348" spans="1:22" x14ac:dyDescent="0.3">
      <c r="A1348" t="s">
        <v>2264</v>
      </c>
      <c r="B1348" t="s">
        <v>127</v>
      </c>
      <c r="C1348" t="str">
        <f t="shared" si="185"/>
        <v>UNREGULATED</v>
      </c>
      <c r="D1348" s="159" t="str">
        <f t="shared" si="189"/>
        <v>55700</v>
      </c>
      <c r="E1348" t="str">
        <f t="shared" si="190"/>
        <v>X5700</v>
      </c>
      <c r="F1348" s="23">
        <v>557008600119</v>
      </c>
      <c r="G1348">
        <v>615</v>
      </c>
      <c r="H1348" t="str">
        <f t="shared" si="191"/>
        <v>557008600119.615</v>
      </c>
      <c r="I1348">
        <v>201311</v>
      </c>
      <c r="J1348" t="s">
        <v>6434</v>
      </c>
      <c r="K1348" t="s">
        <v>82</v>
      </c>
      <c r="L1348" t="s">
        <v>124</v>
      </c>
      <c r="N1348">
        <f>VLOOKUP(H1348,'export - manipulated'!L1347:V5279,11,FALSE)</f>
        <v>19833.189999999999</v>
      </c>
    </row>
    <row r="1349" spans="1:22" x14ac:dyDescent="0.3">
      <c r="A1349" t="s">
        <v>2266</v>
      </c>
      <c r="B1349" t="s">
        <v>127</v>
      </c>
      <c r="C1349" t="str">
        <f t="shared" si="185"/>
        <v>REGULATED</v>
      </c>
      <c r="D1349" s="159" t="str">
        <f t="shared" si="189"/>
        <v>45200</v>
      </c>
      <c r="E1349" t="str">
        <f t="shared" si="190"/>
        <v>X5200</v>
      </c>
      <c r="F1349" s="23">
        <v>452008600273</v>
      </c>
      <c r="G1349">
        <v>230</v>
      </c>
      <c r="H1349" t="str">
        <f t="shared" si="191"/>
        <v>452008600273.230</v>
      </c>
      <c r="I1349">
        <v>201612</v>
      </c>
      <c r="J1349" t="s">
        <v>6434</v>
      </c>
      <c r="K1349" t="s">
        <v>82</v>
      </c>
      <c r="L1349">
        <v>20310</v>
      </c>
      <c r="M1349" s="8">
        <f>VLOOKUP(H1349,'export - manipulated'!L1349:V5281,11,FALSE)</f>
        <v>17535.79</v>
      </c>
      <c r="V1349" s="158" t="str">
        <f>CONCATENATE("5",RIGHT(F1349,11))</f>
        <v>552008600273</v>
      </c>
    </row>
    <row r="1350" spans="1:22" x14ac:dyDescent="0.3">
      <c r="A1350" t="s">
        <v>2268</v>
      </c>
      <c r="B1350" t="s">
        <v>127</v>
      </c>
      <c r="C1350" t="str">
        <f t="shared" ref="C1350:C1413" si="192">IF(OR(D1350="45000",D1350="45100",D1350="45200",D1350="45290",D1350="45300",D1350="45500",D1350="45600",D1350="45700",D1350="45790",D1350="45800"),"REGULATED","UNREGULATED")</f>
        <v>UNREGULATED</v>
      </c>
      <c r="D1350" s="159" t="str">
        <f t="shared" si="189"/>
        <v>55200</v>
      </c>
      <c r="E1350" t="str">
        <f t="shared" si="190"/>
        <v>X5200</v>
      </c>
      <c r="F1350" s="23">
        <v>552008600303</v>
      </c>
      <c r="G1350">
        <v>768</v>
      </c>
      <c r="H1350" t="str">
        <f t="shared" si="191"/>
        <v>552008600303.768</v>
      </c>
      <c r="I1350">
        <v>201712</v>
      </c>
      <c r="J1350" t="s">
        <v>6434</v>
      </c>
      <c r="K1350" t="s">
        <v>82</v>
      </c>
      <c r="L1350" t="s">
        <v>124</v>
      </c>
      <c r="N1350">
        <f>VLOOKUP(H1350,'export - manipulated'!L1349:V5281,11,FALSE)</f>
        <v>15345.29</v>
      </c>
    </row>
    <row r="1351" spans="1:22" x14ac:dyDescent="0.3">
      <c r="A1351" t="s">
        <v>2270</v>
      </c>
      <c r="B1351" t="s">
        <v>127</v>
      </c>
      <c r="C1351" t="str">
        <f t="shared" si="192"/>
        <v>REGULATED</v>
      </c>
      <c r="D1351" s="159" t="str">
        <f t="shared" si="189"/>
        <v>45200</v>
      </c>
      <c r="E1351" t="str">
        <f t="shared" si="190"/>
        <v>X5200</v>
      </c>
      <c r="F1351" s="23">
        <v>452008600303</v>
      </c>
      <c r="G1351">
        <v>768</v>
      </c>
      <c r="H1351" t="str">
        <f t="shared" si="191"/>
        <v>452008600303.768</v>
      </c>
      <c r="I1351">
        <v>201712</v>
      </c>
      <c r="J1351" t="s">
        <v>6434</v>
      </c>
      <c r="K1351" t="s">
        <v>82</v>
      </c>
      <c r="L1351">
        <v>20310</v>
      </c>
      <c r="M1351" s="8">
        <f>VLOOKUP(H1351,'export - manipulated'!L1351:V5283,11,FALSE)</f>
        <v>11453.12</v>
      </c>
      <c r="V1351" s="158" t="str">
        <f>CONCATENATE("5",RIGHT(F1351,11))</f>
        <v>552008600303</v>
      </c>
    </row>
    <row r="1352" spans="1:22" x14ac:dyDescent="0.3">
      <c r="A1352" t="s">
        <v>2272</v>
      </c>
      <c r="B1352" t="s">
        <v>127</v>
      </c>
      <c r="C1352" t="str">
        <f t="shared" si="192"/>
        <v>UNREGULATED</v>
      </c>
      <c r="D1352" s="159" t="str">
        <f t="shared" si="189"/>
        <v>55700</v>
      </c>
      <c r="E1352" t="str">
        <f t="shared" si="190"/>
        <v>X5700</v>
      </c>
      <c r="F1352" s="23">
        <v>557008600111</v>
      </c>
      <c r="G1352">
        <v>615</v>
      </c>
      <c r="H1352" t="str">
        <f t="shared" si="191"/>
        <v>557008600111.615</v>
      </c>
      <c r="I1352">
        <v>201210</v>
      </c>
      <c r="J1352" t="s">
        <v>6434</v>
      </c>
      <c r="K1352" t="s">
        <v>82</v>
      </c>
      <c r="L1352" t="s">
        <v>124</v>
      </c>
      <c r="N1352">
        <f>VLOOKUP(H1352,'export - manipulated'!L1351:V5283,11,FALSE)</f>
        <v>23182.45</v>
      </c>
    </row>
    <row r="1353" spans="1:22" x14ac:dyDescent="0.3">
      <c r="A1353" t="s">
        <v>2274</v>
      </c>
      <c r="B1353" t="s">
        <v>127</v>
      </c>
      <c r="C1353" t="str">
        <f t="shared" si="192"/>
        <v>REGULATED</v>
      </c>
      <c r="D1353" s="159" t="str">
        <f t="shared" si="189"/>
        <v>45700</v>
      </c>
      <c r="E1353" t="str">
        <f t="shared" si="190"/>
        <v>X5700</v>
      </c>
      <c r="F1353" s="23">
        <v>457008600111</v>
      </c>
      <c r="G1353">
        <v>615</v>
      </c>
      <c r="H1353" t="str">
        <f t="shared" si="191"/>
        <v>457008600111.615</v>
      </c>
      <c r="I1353">
        <v>201210</v>
      </c>
      <c r="J1353" t="s">
        <v>6434</v>
      </c>
      <c r="K1353" t="s">
        <v>82</v>
      </c>
      <c r="L1353">
        <v>20310</v>
      </c>
      <c r="M1353" s="8">
        <f>VLOOKUP(H1353,'export - manipulated'!L1353:V5285,11,FALSE)</f>
        <v>210041.44</v>
      </c>
      <c r="V1353" s="158" t="str">
        <f>CONCATENATE("5",RIGHT(F1353,11))</f>
        <v>557008600111</v>
      </c>
    </row>
    <row r="1354" spans="1:22" x14ac:dyDescent="0.3">
      <c r="A1354" t="s">
        <v>2276</v>
      </c>
      <c r="B1354" t="s">
        <v>127</v>
      </c>
      <c r="C1354" t="str">
        <f t="shared" si="192"/>
        <v>UNREGULATED</v>
      </c>
      <c r="D1354" s="159" t="str">
        <f t="shared" si="189"/>
        <v>55700</v>
      </c>
      <c r="E1354" t="str">
        <f t="shared" si="190"/>
        <v>X5700</v>
      </c>
      <c r="F1354" s="23">
        <v>557008600117</v>
      </c>
      <c r="G1354">
        <v>615</v>
      </c>
      <c r="H1354" t="str">
        <f t="shared" si="191"/>
        <v>557008600117.615</v>
      </c>
      <c r="I1354">
        <v>201303</v>
      </c>
      <c r="J1354" t="s">
        <v>6434</v>
      </c>
      <c r="K1354" t="s">
        <v>82</v>
      </c>
      <c r="L1354" t="s">
        <v>124</v>
      </c>
      <c r="N1354">
        <f>VLOOKUP(H1354,'export - manipulated'!L1353:V5285,11,FALSE)</f>
        <v>7123.16</v>
      </c>
    </row>
    <row r="1355" spans="1:22" x14ac:dyDescent="0.3">
      <c r="A1355" t="s">
        <v>2276</v>
      </c>
      <c r="B1355" t="s">
        <v>127</v>
      </c>
      <c r="C1355" t="str">
        <f t="shared" si="192"/>
        <v>UNREGULATED</v>
      </c>
      <c r="D1355" s="159" t="str">
        <f t="shared" si="189"/>
        <v>55700</v>
      </c>
      <c r="E1355" t="str">
        <f t="shared" si="190"/>
        <v>X5700</v>
      </c>
      <c r="F1355" s="23">
        <v>557008600118</v>
      </c>
      <c r="G1355">
        <v>615</v>
      </c>
      <c r="H1355" t="str">
        <f t="shared" si="191"/>
        <v>557008600118.615</v>
      </c>
      <c r="I1355">
        <v>201311</v>
      </c>
      <c r="J1355" t="s">
        <v>6434</v>
      </c>
      <c r="K1355" t="s">
        <v>82</v>
      </c>
      <c r="L1355" t="s">
        <v>124</v>
      </c>
      <c r="N1355">
        <f>VLOOKUP(H1355,'export - manipulated'!L1354:V5286,11,FALSE)</f>
        <v>1813.77</v>
      </c>
    </row>
    <row r="1356" spans="1:22" x14ac:dyDescent="0.3">
      <c r="A1356" t="s">
        <v>2279</v>
      </c>
      <c r="B1356" t="s">
        <v>127</v>
      </c>
      <c r="C1356" t="str">
        <f t="shared" si="192"/>
        <v>REGULATED</v>
      </c>
      <c r="D1356" s="159" t="str">
        <f t="shared" si="189"/>
        <v>45700</v>
      </c>
      <c r="E1356" t="str">
        <f t="shared" si="190"/>
        <v>X5700</v>
      </c>
      <c r="F1356" s="23">
        <v>457008600117</v>
      </c>
      <c r="G1356">
        <v>615</v>
      </c>
      <c r="H1356" t="str">
        <f t="shared" si="191"/>
        <v>457008600117.615</v>
      </c>
      <c r="I1356">
        <v>201303</v>
      </c>
      <c r="J1356" t="s">
        <v>6434</v>
      </c>
      <c r="K1356" t="s">
        <v>82</v>
      </c>
      <c r="L1356">
        <v>20310</v>
      </c>
      <c r="M1356" s="8">
        <f>VLOOKUP(H1356,'export - manipulated'!L1356:V5288,11,FALSE)</f>
        <v>64538.400000000001</v>
      </c>
      <c r="V1356" s="158" t="str">
        <f t="shared" ref="V1356:V1358" si="193">CONCATENATE("5",RIGHT(F1356,11))</f>
        <v>557008600117</v>
      </c>
    </row>
    <row r="1357" spans="1:22" x14ac:dyDescent="0.3">
      <c r="A1357" t="s">
        <v>2279</v>
      </c>
      <c r="B1357" t="s">
        <v>127</v>
      </c>
      <c r="C1357" t="str">
        <f t="shared" si="192"/>
        <v>REGULATED</v>
      </c>
      <c r="D1357" s="159" t="str">
        <f t="shared" si="189"/>
        <v>45700</v>
      </c>
      <c r="E1357" t="str">
        <f t="shared" si="190"/>
        <v>X5700</v>
      </c>
      <c r="F1357" s="23">
        <v>457008600118</v>
      </c>
      <c r="G1357">
        <v>615</v>
      </c>
      <c r="H1357" t="str">
        <f t="shared" si="191"/>
        <v>457008600118.615</v>
      </c>
      <c r="I1357">
        <v>201311</v>
      </c>
      <c r="J1357" t="s">
        <v>6434</v>
      </c>
      <c r="K1357" t="s">
        <v>82</v>
      </c>
      <c r="L1357">
        <v>20310</v>
      </c>
      <c r="M1357" s="8">
        <f>VLOOKUP(H1357,'export - manipulated'!L1357:V5289,11,FALSE)</f>
        <v>16433.43</v>
      </c>
      <c r="V1357" s="158" t="str">
        <f t="shared" si="193"/>
        <v>557008600118</v>
      </c>
    </row>
    <row r="1358" spans="1:22" x14ac:dyDescent="0.3">
      <c r="A1358" t="s">
        <v>2282</v>
      </c>
      <c r="B1358" t="s">
        <v>127</v>
      </c>
      <c r="C1358" t="str">
        <f t="shared" si="192"/>
        <v>REGULATED</v>
      </c>
      <c r="D1358" s="159" t="str">
        <f t="shared" si="189"/>
        <v>45700</v>
      </c>
      <c r="E1358" t="str">
        <f t="shared" si="190"/>
        <v>X5700</v>
      </c>
      <c r="F1358" s="23">
        <v>457008600183</v>
      </c>
      <c r="G1358">
        <v>780</v>
      </c>
      <c r="H1358" t="str">
        <f t="shared" si="191"/>
        <v>457008600183.780</v>
      </c>
      <c r="I1358">
        <v>201709</v>
      </c>
      <c r="J1358" t="s">
        <v>6434</v>
      </c>
      <c r="K1358" t="s">
        <v>82</v>
      </c>
      <c r="L1358">
        <v>20310</v>
      </c>
      <c r="M1358" s="8">
        <f>VLOOKUP(H1358,'export - manipulated'!L1358:V5290,11,FALSE)</f>
        <v>0</v>
      </c>
      <c r="V1358" s="158" t="str">
        <f t="shared" si="193"/>
        <v>557008600183</v>
      </c>
    </row>
    <row r="1359" spans="1:22" x14ac:dyDescent="0.3">
      <c r="A1359" t="s">
        <v>2284</v>
      </c>
      <c r="B1359" t="s">
        <v>127</v>
      </c>
      <c r="C1359" t="str">
        <f t="shared" si="192"/>
        <v>UNREGULATED</v>
      </c>
      <c r="D1359" s="159" t="str">
        <f t="shared" si="189"/>
        <v>55700</v>
      </c>
      <c r="E1359" t="str">
        <f t="shared" si="190"/>
        <v>X5700</v>
      </c>
      <c r="F1359" s="23">
        <v>557008600183</v>
      </c>
      <c r="G1359">
        <v>780</v>
      </c>
      <c r="H1359" t="str">
        <f t="shared" si="191"/>
        <v>557008600183.780</v>
      </c>
      <c r="I1359">
        <v>201709</v>
      </c>
      <c r="J1359" t="s">
        <v>6434</v>
      </c>
      <c r="K1359" t="s">
        <v>82</v>
      </c>
      <c r="L1359" t="s">
        <v>124</v>
      </c>
      <c r="N1359">
        <f>VLOOKUP(H1359,'export - manipulated'!L1358:V5290,11,FALSE)</f>
        <v>0</v>
      </c>
    </row>
    <row r="1360" spans="1:22" x14ac:dyDescent="0.3">
      <c r="A1360" t="s">
        <v>2286</v>
      </c>
      <c r="B1360" t="s">
        <v>127</v>
      </c>
      <c r="C1360" t="str">
        <f t="shared" si="192"/>
        <v>UNREGULATED</v>
      </c>
      <c r="D1360" s="159" t="str">
        <f t="shared" si="189"/>
        <v>55600</v>
      </c>
      <c r="E1360" t="str">
        <f t="shared" si="190"/>
        <v>X5600</v>
      </c>
      <c r="F1360" s="23">
        <v>556008600113</v>
      </c>
      <c r="G1360">
        <v>615</v>
      </c>
      <c r="H1360" t="str">
        <f t="shared" si="191"/>
        <v>556008600113.615</v>
      </c>
      <c r="I1360">
        <v>201211</v>
      </c>
      <c r="J1360" t="s">
        <v>6434</v>
      </c>
      <c r="K1360" t="s">
        <v>82</v>
      </c>
      <c r="L1360" t="s">
        <v>124</v>
      </c>
      <c r="N1360">
        <f>VLOOKUP(H1360,'export - manipulated'!L1359:V5291,11,FALSE)</f>
        <v>11510.54</v>
      </c>
    </row>
    <row r="1361" spans="1:22" x14ac:dyDescent="0.3">
      <c r="A1361" t="s">
        <v>2288</v>
      </c>
      <c r="B1361" t="s">
        <v>127</v>
      </c>
      <c r="C1361" t="str">
        <f t="shared" si="192"/>
        <v>REGULATED</v>
      </c>
      <c r="D1361" s="159" t="str">
        <f t="shared" si="189"/>
        <v>45600</v>
      </c>
      <c r="E1361" t="str">
        <f t="shared" si="190"/>
        <v>X5600</v>
      </c>
      <c r="F1361" s="23">
        <v>456008600113</v>
      </c>
      <c r="G1361">
        <v>615</v>
      </c>
      <c r="H1361" t="str">
        <f t="shared" si="191"/>
        <v>456008600113.615</v>
      </c>
      <c r="I1361">
        <v>201211</v>
      </c>
      <c r="J1361" t="s">
        <v>6434</v>
      </c>
      <c r="K1361" t="s">
        <v>82</v>
      </c>
      <c r="L1361">
        <v>20310</v>
      </c>
      <c r="M1361" s="8">
        <f>VLOOKUP(H1361,'export - manipulated'!L1361:V5293,11,FALSE)</f>
        <v>46447.87</v>
      </c>
      <c r="V1361" s="158" t="str">
        <f>CONCATENATE("5",RIGHT(F1361,11))</f>
        <v>556008600113</v>
      </c>
    </row>
    <row r="1362" spans="1:22" x14ac:dyDescent="0.3">
      <c r="A1362" t="s">
        <v>2290</v>
      </c>
      <c r="B1362" t="s">
        <v>127</v>
      </c>
      <c r="C1362" t="str">
        <f t="shared" si="192"/>
        <v>UNREGULATED</v>
      </c>
      <c r="D1362" s="159" t="str">
        <f t="shared" si="189"/>
        <v>55200</v>
      </c>
      <c r="E1362" t="str">
        <f t="shared" si="190"/>
        <v>X5200</v>
      </c>
      <c r="F1362" s="23">
        <v>552008600291</v>
      </c>
      <c r="G1362">
        <v>779</v>
      </c>
      <c r="H1362" t="str">
        <f t="shared" si="191"/>
        <v>552008600291.779</v>
      </c>
      <c r="I1362">
        <v>201710</v>
      </c>
      <c r="J1362" t="s">
        <v>6434</v>
      </c>
      <c r="K1362" t="s">
        <v>82</v>
      </c>
      <c r="L1362" t="s">
        <v>124</v>
      </c>
      <c r="N1362">
        <f>VLOOKUP(H1362,'export - manipulated'!L1361:V5293,11,FALSE)</f>
        <v>984.06</v>
      </c>
    </row>
    <row r="1363" spans="1:22" x14ac:dyDescent="0.3">
      <c r="A1363" t="s">
        <v>2292</v>
      </c>
      <c r="B1363" t="s">
        <v>127</v>
      </c>
      <c r="C1363" t="str">
        <f t="shared" si="192"/>
        <v>UNREGULATED</v>
      </c>
      <c r="D1363" s="159" t="str">
        <f t="shared" si="189"/>
        <v>55200</v>
      </c>
      <c r="E1363" t="str">
        <f t="shared" si="190"/>
        <v>X5200</v>
      </c>
      <c r="F1363" s="23">
        <v>552008600294</v>
      </c>
      <c r="G1363">
        <v>779</v>
      </c>
      <c r="H1363" t="str">
        <f t="shared" si="191"/>
        <v>552008600294.779</v>
      </c>
      <c r="I1363">
        <v>201709</v>
      </c>
      <c r="J1363" t="s">
        <v>6434</v>
      </c>
      <c r="K1363" t="s">
        <v>82</v>
      </c>
      <c r="L1363" t="s">
        <v>124</v>
      </c>
      <c r="N1363">
        <f>VLOOKUP(H1363,'export - manipulated'!L1362:V5294,11,FALSE)</f>
        <v>1571.59</v>
      </c>
    </row>
    <row r="1364" spans="1:22" x14ac:dyDescent="0.3">
      <c r="A1364" t="s">
        <v>2294</v>
      </c>
      <c r="B1364" t="s">
        <v>127</v>
      </c>
      <c r="C1364" t="str">
        <f t="shared" si="192"/>
        <v>UNREGULATED</v>
      </c>
      <c r="D1364" s="159" t="str">
        <f t="shared" si="189"/>
        <v>55200</v>
      </c>
      <c r="E1364" t="str">
        <f t="shared" si="190"/>
        <v>X5200</v>
      </c>
      <c r="F1364" s="23">
        <v>552008600271</v>
      </c>
      <c r="G1364">
        <v>768</v>
      </c>
      <c r="H1364" t="str">
        <f t="shared" si="191"/>
        <v>552008600271.768</v>
      </c>
      <c r="I1364">
        <v>201612</v>
      </c>
      <c r="J1364" t="s">
        <v>6434</v>
      </c>
      <c r="K1364" t="s">
        <v>82</v>
      </c>
      <c r="L1364" t="s">
        <v>124</v>
      </c>
      <c r="N1364">
        <f>VLOOKUP(H1364,'export - manipulated'!L1363:V5295,11,FALSE)</f>
        <v>6641.62</v>
      </c>
    </row>
    <row r="1365" spans="1:22" x14ac:dyDescent="0.3">
      <c r="A1365" t="s">
        <v>2296</v>
      </c>
      <c r="B1365" t="s">
        <v>127</v>
      </c>
      <c r="C1365" t="str">
        <f t="shared" si="192"/>
        <v>REGULATED</v>
      </c>
      <c r="D1365" s="159" t="str">
        <f t="shared" si="189"/>
        <v>45200</v>
      </c>
      <c r="E1365" t="str">
        <f t="shared" si="190"/>
        <v>X5200</v>
      </c>
      <c r="F1365" s="23">
        <v>452008600298</v>
      </c>
      <c r="G1365">
        <v>779</v>
      </c>
      <c r="H1365" t="str">
        <f t="shared" si="191"/>
        <v>452008600298.779</v>
      </c>
      <c r="I1365">
        <v>201712</v>
      </c>
      <c r="J1365" t="s">
        <v>6434</v>
      </c>
      <c r="K1365" t="s">
        <v>82</v>
      </c>
      <c r="L1365">
        <v>20310</v>
      </c>
      <c r="M1365" s="8">
        <f>VLOOKUP(H1365,'export - manipulated'!L1365:V5297,11,FALSE)</f>
        <v>342003.21</v>
      </c>
      <c r="V1365" s="158" t="str">
        <f>CONCATENATE("5",RIGHT(F1365,11))</f>
        <v>552008600298</v>
      </c>
    </row>
    <row r="1366" spans="1:22" x14ac:dyDescent="0.3">
      <c r="A1366" t="s">
        <v>2296</v>
      </c>
      <c r="B1366" t="s">
        <v>127</v>
      </c>
      <c r="C1366" t="str">
        <f t="shared" si="192"/>
        <v>UNREGULATED</v>
      </c>
      <c r="D1366" s="159" t="str">
        <f t="shared" si="189"/>
        <v>55200</v>
      </c>
      <c r="E1366" t="str">
        <f t="shared" si="190"/>
        <v>X5200</v>
      </c>
      <c r="F1366" s="23">
        <v>552008600298</v>
      </c>
      <c r="G1366">
        <v>779</v>
      </c>
      <c r="H1366" t="str">
        <f t="shared" si="191"/>
        <v>552008600298.779</v>
      </c>
      <c r="I1366">
        <v>201712</v>
      </c>
      <c r="J1366" t="s">
        <v>6434</v>
      </c>
      <c r="K1366" t="s">
        <v>82</v>
      </c>
      <c r="L1366" t="s">
        <v>124</v>
      </c>
      <c r="N1366">
        <f>VLOOKUP(H1366,'export - manipulated'!L1365:V5297,11,FALSE)</f>
        <v>85774.15</v>
      </c>
    </row>
    <row r="1367" spans="1:22" x14ac:dyDescent="0.3">
      <c r="A1367" t="s">
        <v>2299</v>
      </c>
      <c r="B1367" t="s">
        <v>127</v>
      </c>
      <c r="C1367" t="str">
        <f t="shared" si="192"/>
        <v>UNREGULATED</v>
      </c>
      <c r="D1367" s="159" t="str">
        <f t="shared" si="189"/>
        <v>55200</v>
      </c>
      <c r="E1367" t="str">
        <f t="shared" si="190"/>
        <v>X5200</v>
      </c>
      <c r="F1367" s="23">
        <v>552008600273</v>
      </c>
      <c r="G1367">
        <v>230</v>
      </c>
      <c r="H1367" t="str">
        <f t="shared" si="191"/>
        <v>552008600273.230</v>
      </c>
      <c r="I1367">
        <v>201612</v>
      </c>
      <c r="J1367" t="s">
        <v>6434</v>
      </c>
      <c r="K1367" t="s">
        <v>82</v>
      </c>
      <c r="L1367" t="s">
        <v>124</v>
      </c>
      <c r="N1367">
        <f>VLOOKUP(H1367,'export - manipulated'!L1366:V5298,11,FALSE)</f>
        <v>4356.58</v>
      </c>
    </row>
    <row r="1368" spans="1:22" x14ac:dyDescent="0.3">
      <c r="A1368" t="s">
        <v>2301</v>
      </c>
      <c r="B1368" t="s">
        <v>127</v>
      </c>
      <c r="C1368" t="str">
        <f t="shared" si="192"/>
        <v>UNREGULATED</v>
      </c>
      <c r="D1368" s="159" t="str">
        <f t="shared" si="189"/>
        <v>55700</v>
      </c>
      <c r="E1368" t="str">
        <f t="shared" si="190"/>
        <v>X5700</v>
      </c>
      <c r="F1368" s="23">
        <v>557008600114</v>
      </c>
      <c r="G1368">
        <v>780</v>
      </c>
      <c r="H1368" t="str">
        <f t="shared" si="191"/>
        <v>557008600114.780</v>
      </c>
      <c r="I1368">
        <v>201305</v>
      </c>
      <c r="J1368" t="s">
        <v>6434</v>
      </c>
      <c r="K1368" t="s">
        <v>82</v>
      </c>
      <c r="L1368" t="s">
        <v>124</v>
      </c>
      <c r="N1368">
        <f>VLOOKUP(H1368,'export - manipulated'!L1367:V5299,11,FALSE)</f>
        <v>14873.51</v>
      </c>
    </row>
    <row r="1369" spans="1:22" x14ac:dyDescent="0.3">
      <c r="A1369" t="s">
        <v>2303</v>
      </c>
      <c r="B1369" t="s">
        <v>127</v>
      </c>
      <c r="C1369" t="str">
        <f t="shared" si="192"/>
        <v>UNREGULATED</v>
      </c>
      <c r="D1369" s="159" t="str">
        <f t="shared" si="189"/>
        <v>55200</v>
      </c>
      <c r="E1369" t="str">
        <f t="shared" si="190"/>
        <v>X5200</v>
      </c>
      <c r="F1369" s="23">
        <v>552009300267</v>
      </c>
      <c r="G1369">
        <v>757</v>
      </c>
      <c r="H1369" t="str">
        <f t="shared" si="191"/>
        <v>552009300267.757</v>
      </c>
      <c r="I1369">
        <v>201609</v>
      </c>
      <c r="J1369" t="s">
        <v>6434</v>
      </c>
      <c r="K1369" t="s">
        <v>230</v>
      </c>
      <c r="L1369" t="s">
        <v>124</v>
      </c>
      <c r="N1369">
        <f>VLOOKUP(H1369,'export - manipulated'!L1368:V5300,11,FALSE)</f>
        <v>484.41</v>
      </c>
    </row>
    <row r="1370" spans="1:22" x14ac:dyDescent="0.3">
      <c r="A1370" t="s">
        <v>2306</v>
      </c>
      <c r="B1370" t="s">
        <v>127</v>
      </c>
      <c r="C1370" t="str">
        <f t="shared" si="192"/>
        <v>REGULATED</v>
      </c>
      <c r="D1370" s="159" t="str">
        <f t="shared" si="189"/>
        <v>45200</v>
      </c>
      <c r="E1370" t="str">
        <f t="shared" si="190"/>
        <v>X5200</v>
      </c>
      <c r="F1370" s="23">
        <v>452009300267</v>
      </c>
      <c r="G1370">
        <v>757</v>
      </c>
      <c r="H1370" t="str">
        <f t="shared" si="191"/>
        <v>452009300267.757</v>
      </c>
      <c r="I1370">
        <v>201609</v>
      </c>
      <c r="J1370" t="s">
        <v>6434</v>
      </c>
      <c r="K1370" t="s">
        <v>230</v>
      </c>
      <c r="L1370">
        <v>20310</v>
      </c>
      <c r="M1370" s="8">
        <f>VLOOKUP(H1370,'export - manipulated'!L1370:V5302,11,FALSE)</f>
        <v>1779.21</v>
      </c>
      <c r="V1370" s="158" t="str">
        <f t="shared" ref="V1370:V1371" si="194">CONCATENATE("5",RIGHT(F1370,11))</f>
        <v>552009300267</v>
      </c>
    </row>
    <row r="1371" spans="1:22" x14ac:dyDescent="0.3">
      <c r="A1371" t="s">
        <v>2308</v>
      </c>
      <c r="B1371" t="s">
        <v>127</v>
      </c>
      <c r="C1371" t="str">
        <f t="shared" si="192"/>
        <v>REGULATED</v>
      </c>
      <c r="D1371" s="159" t="str">
        <f t="shared" si="189"/>
        <v>45200</v>
      </c>
      <c r="E1371" t="str">
        <f t="shared" si="190"/>
        <v>X5200</v>
      </c>
      <c r="F1371" s="23">
        <v>452009300299</v>
      </c>
      <c r="G1371">
        <v>757</v>
      </c>
      <c r="H1371" t="str">
        <f t="shared" si="191"/>
        <v>452009300299.757</v>
      </c>
      <c r="I1371">
        <v>201712</v>
      </c>
      <c r="J1371" t="s">
        <v>6434</v>
      </c>
      <c r="K1371" t="s">
        <v>230</v>
      </c>
      <c r="L1371">
        <v>20310</v>
      </c>
      <c r="M1371" s="8">
        <f>VLOOKUP(H1371,'export - manipulated'!L1371:V5303,11,FALSE)</f>
        <v>5551.52</v>
      </c>
      <c r="V1371" s="158" t="str">
        <f t="shared" si="194"/>
        <v>552009300299</v>
      </c>
    </row>
    <row r="1372" spans="1:22" x14ac:dyDescent="0.3">
      <c r="A1372" t="s">
        <v>2308</v>
      </c>
      <c r="B1372" t="s">
        <v>127</v>
      </c>
      <c r="C1372" t="str">
        <f t="shared" si="192"/>
        <v>UNREGULATED</v>
      </c>
      <c r="D1372" s="159" t="str">
        <f t="shared" si="189"/>
        <v>55200</v>
      </c>
      <c r="E1372" t="str">
        <f t="shared" si="190"/>
        <v>X5200</v>
      </c>
      <c r="F1372" s="23">
        <v>552009300299</v>
      </c>
      <c r="G1372">
        <v>757</v>
      </c>
      <c r="H1372" t="str">
        <f t="shared" si="191"/>
        <v>552009300299.757</v>
      </c>
      <c r="I1372">
        <v>201712</v>
      </c>
      <c r="J1372" t="s">
        <v>6434</v>
      </c>
      <c r="K1372" t="s">
        <v>230</v>
      </c>
      <c r="L1372" t="s">
        <v>124</v>
      </c>
      <c r="N1372">
        <f>VLOOKUP(H1372,'export - manipulated'!L1371:V5303,11,FALSE)</f>
        <v>1511.48</v>
      </c>
    </row>
    <row r="1373" spans="1:22" x14ac:dyDescent="0.3">
      <c r="A1373" t="s">
        <v>2311</v>
      </c>
      <c r="B1373" t="s">
        <v>127</v>
      </c>
      <c r="C1373" t="str">
        <f t="shared" si="192"/>
        <v>REGULATED</v>
      </c>
      <c r="D1373" s="159" t="str">
        <f t="shared" si="189"/>
        <v>45200</v>
      </c>
      <c r="E1373" t="str">
        <f t="shared" si="190"/>
        <v>X5200</v>
      </c>
      <c r="F1373" s="23">
        <v>452009300297</v>
      </c>
      <c r="G1373">
        <v>766</v>
      </c>
      <c r="H1373" t="str">
        <f t="shared" si="191"/>
        <v>452009300297.766</v>
      </c>
      <c r="I1373">
        <v>201712</v>
      </c>
      <c r="J1373" t="s">
        <v>6434</v>
      </c>
      <c r="K1373" t="s">
        <v>230</v>
      </c>
      <c r="L1373">
        <v>20310</v>
      </c>
      <c r="M1373" s="8">
        <f>VLOOKUP(H1373,'export - manipulated'!L1373:V5305,11,FALSE)</f>
        <v>51090</v>
      </c>
      <c r="V1373" s="158" t="str">
        <f>CONCATENATE("5",RIGHT(F1373,11))</f>
        <v>552009300297</v>
      </c>
    </row>
    <row r="1374" spans="1:22" x14ac:dyDescent="0.3">
      <c r="A1374" t="s">
        <v>2311</v>
      </c>
      <c r="B1374" t="s">
        <v>127</v>
      </c>
      <c r="C1374" t="str">
        <f t="shared" si="192"/>
        <v>UNREGULATED</v>
      </c>
      <c r="D1374" s="159" t="str">
        <f t="shared" si="189"/>
        <v>55200</v>
      </c>
      <c r="E1374" t="str">
        <f t="shared" si="190"/>
        <v>X5200</v>
      </c>
      <c r="F1374" s="23">
        <v>552009300297</v>
      </c>
      <c r="G1374">
        <v>766</v>
      </c>
      <c r="H1374" t="str">
        <f t="shared" si="191"/>
        <v>552009300297.766</v>
      </c>
      <c r="I1374">
        <v>201712</v>
      </c>
      <c r="J1374" t="s">
        <v>6434</v>
      </c>
      <c r="K1374" t="s">
        <v>230</v>
      </c>
      <c r="L1374" t="s">
        <v>124</v>
      </c>
      <c r="N1374">
        <f>VLOOKUP(H1374,'export - manipulated'!L1373:V5305,11,FALSE)</f>
        <v>13910</v>
      </c>
    </row>
    <row r="1375" spans="1:22" x14ac:dyDescent="0.3">
      <c r="A1375" t="s">
        <v>2315</v>
      </c>
      <c r="B1375" t="s">
        <v>127</v>
      </c>
      <c r="C1375" t="str">
        <f t="shared" si="192"/>
        <v>REGULATED</v>
      </c>
      <c r="D1375" s="159" t="str">
        <f t="shared" si="189"/>
        <v>45200</v>
      </c>
      <c r="E1375" t="str">
        <f t="shared" si="190"/>
        <v>X5200</v>
      </c>
      <c r="F1375" s="23">
        <v>452009200304</v>
      </c>
      <c r="G1375">
        <v>768</v>
      </c>
      <c r="H1375" t="str">
        <f t="shared" si="191"/>
        <v>452009200304.768</v>
      </c>
      <c r="I1375">
        <v>201712</v>
      </c>
      <c r="J1375" t="s">
        <v>6434</v>
      </c>
      <c r="K1375" t="s">
        <v>230</v>
      </c>
      <c r="L1375">
        <v>20310</v>
      </c>
      <c r="M1375" s="8">
        <f>VLOOKUP(H1375,'export - manipulated'!L1375:V5307,11,FALSE)</f>
        <v>68513.53</v>
      </c>
      <c r="V1375" s="158" t="str">
        <f>CONCATENATE("5",RIGHT(F1375,11))</f>
        <v>552009200304</v>
      </c>
    </row>
    <row r="1376" spans="1:22" x14ac:dyDescent="0.3">
      <c r="A1376" t="s">
        <v>2315</v>
      </c>
      <c r="B1376" t="s">
        <v>127</v>
      </c>
      <c r="C1376" t="str">
        <f t="shared" si="192"/>
        <v>UNREGULATED</v>
      </c>
      <c r="D1376" s="159" t="str">
        <f t="shared" si="189"/>
        <v>55200</v>
      </c>
      <c r="E1376" t="str">
        <f t="shared" si="190"/>
        <v>X5200</v>
      </c>
      <c r="F1376" s="23">
        <v>552009200304</v>
      </c>
      <c r="G1376">
        <v>768</v>
      </c>
      <c r="H1376" t="str">
        <f t="shared" si="191"/>
        <v>552009200304.768</v>
      </c>
      <c r="I1376">
        <v>201712</v>
      </c>
      <c r="J1376" t="s">
        <v>6434</v>
      </c>
      <c r="K1376" t="s">
        <v>230</v>
      </c>
      <c r="L1376" t="s">
        <v>124</v>
      </c>
      <c r="N1376">
        <f>VLOOKUP(H1376,'export - manipulated'!L1375:V5307,11,FALSE)</f>
        <v>17021.47</v>
      </c>
    </row>
    <row r="1377" spans="1:22" x14ac:dyDescent="0.3">
      <c r="A1377" t="s">
        <v>2318</v>
      </c>
      <c r="B1377" t="s">
        <v>127</v>
      </c>
      <c r="C1377" t="str">
        <f t="shared" si="192"/>
        <v>REGULATED</v>
      </c>
      <c r="D1377" s="159" t="str">
        <f t="shared" si="189"/>
        <v>45200</v>
      </c>
      <c r="E1377" t="str">
        <f t="shared" si="190"/>
        <v>X5200</v>
      </c>
      <c r="F1377" s="23">
        <v>452009300308</v>
      </c>
      <c r="G1377">
        <v>768</v>
      </c>
      <c r="H1377" t="str">
        <f t="shared" si="191"/>
        <v>452009300308.768</v>
      </c>
      <c r="I1377">
        <v>201712</v>
      </c>
      <c r="J1377" t="s">
        <v>6434</v>
      </c>
      <c r="K1377" t="s">
        <v>230</v>
      </c>
      <c r="L1377">
        <v>20310</v>
      </c>
      <c r="M1377" s="8">
        <f>VLOOKUP(H1377,'export - manipulated'!L1377:V5309,11,FALSE)</f>
        <v>25497.919999999998</v>
      </c>
      <c r="V1377" s="158" t="str">
        <f>CONCATENATE("5",RIGHT(F1377,11))</f>
        <v>552009300308</v>
      </c>
    </row>
    <row r="1378" spans="1:22" x14ac:dyDescent="0.3">
      <c r="A1378" t="s">
        <v>2318</v>
      </c>
      <c r="B1378" t="s">
        <v>127</v>
      </c>
      <c r="C1378" t="str">
        <f t="shared" si="192"/>
        <v>UNREGULATED</v>
      </c>
      <c r="D1378" s="159" t="str">
        <f t="shared" si="189"/>
        <v>55200</v>
      </c>
      <c r="E1378" t="str">
        <f t="shared" si="190"/>
        <v>X5200</v>
      </c>
      <c r="F1378" s="23">
        <v>552009300308</v>
      </c>
      <c r="G1378">
        <v>768</v>
      </c>
      <c r="H1378" t="str">
        <f t="shared" si="191"/>
        <v>552009300308.768</v>
      </c>
      <c r="I1378">
        <v>201712</v>
      </c>
      <c r="J1378" t="s">
        <v>6434</v>
      </c>
      <c r="K1378" t="s">
        <v>230</v>
      </c>
      <c r="L1378" t="s">
        <v>124</v>
      </c>
      <c r="N1378">
        <f>VLOOKUP(H1378,'export - manipulated'!L1377:V5309,11,FALSE)</f>
        <v>6942.18</v>
      </c>
    </row>
    <row r="1379" spans="1:22" x14ac:dyDescent="0.3">
      <c r="A1379" t="s">
        <v>2321</v>
      </c>
      <c r="B1379" t="s">
        <v>127</v>
      </c>
      <c r="C1379" t="str">
        <f t="shared" si="192"/>
        <v>REGULATED</v>
      </c>
      <c r="D1379" s="159" t="str">
        <f t="shared" si="189"/>
        <v>45700</v>
      </c>
      <c r="E1379" t="str">
        <f t="shared" si="190"/>
        <v>X5700</v>
      </c>
      <c r="F1379" s="23">
        <v>457008600193</v>
      </c>
      <c r="G1379">
        <v>615</v>
      </c>
      <c r="H1379" t="str">
        <f t="shared" si="191"/>
        <v>457008600193.615</v>
      </c>
      <c r="I1379">
        <v>201712</v>
      </c>
      <c r="J1379" t="s">
        <v>6434</v>
      </c>
      <c r="K1379" t="s">
        <v>82</v>
      </c>
      <c r="L1379">
        <v>20310</v>
      </c>
      <c r="M1379" s="8">
        <f>VLOOKUP(H1379,'export - manipulated'!L1379:V5311,11,FALSE)</f>
        <v>455952.2</v>
      </c>
      <c r="V1379" s="158" t="str">
        <f>CONCATENATE("5",RIGHT(F1379,11))</f>
        <v>557008600193</v>
      </c>
    </row>
    <row r="1380" spans="1:22" x14ac:dyDescent="0.3">
      <c r="A1380" t="s">
        <v>2321</v>
      </c>
      <c r="B1380" t="s">
        <v>127</v>
      </c>
      <c r="C1380" t="str">
        <f t="shared" si="192"/>
        <v>UNREGULATED</v>
      </c>
      <c r="D1380" s="159" t="str">
        <f t="shared" si="189"/>
        <v>55700</v>
      </c>
      <c r="E1380" t="str">
        <f t="shared" si="190"/>
        <v>X5700</v>
      </c>
      <c r="F1380" s="23">
        <v>557008600193</v>
      </c>
      <c r="G1380">
        <v>615</v>
      </c>
      <c r="H1380" t="str">
        <f t="shared" si="191"/>
        <v>557008600193.615</v>
      </c>
      <c r="I1380">
        <v>201712</v>
      </c>
      <c r="J1380" t="s">
        <v>6434</v>
      </c>
      <c r="K1380" t="s">
        <v>82</v>
      </c>
      <c r="L1380" t="s">
        <v>124</v>
      </c>
      <c r="N1380">
        <f>VLOOKUP(H1380,'export - manipulated'!L1379:V5311,11,FALSE)</f>
        <v>51271.63</v>
      </c>
    </row>
    <row r="1381" spans="1:22" x14ac:dyDescent="0.3">
      <c r="A1381" t="s">
        <v>2324</v>
      </c>
      <c r="B1381" t="s">
        <v>127</v>
      </c>
      <c r="C1381" t="str">
        <f t="shared" si="192"/>
        <v>REGULATED</v>
      </c>
      <c r="D1381" s="159" t="str">
        <f t="shared" si="189"/>
        <v>45200</v>
      </c>
      <c r="E1381" t="str">
        <f t="shared" si="190"/>
        <v>X5200</v>
      </c>
      <c r="F1381" s="23">
        <v>452009300214</v>
      </c>
      <c r="G1381">
        <v>763</v>
      </c>
      <c r="H1381" t="str">
        <f t="shared" si="191"/>
        <v>452009300214.763</v>
      </c>
      <c r="I1381">
        <v>201310</v>
      </c>
      <c r="J1381" t="s">
        <v>6434</v>
      </c>
      <c r="K1381" t="s">
        <v>230</v>
      </c>
      <c r="L1381">
        <v>20310</v>
      </c>
      <c r="M1381" s="8">
        <f>VLOOKUP(H1381,'export - manipulated'!L1381:V5313,11,FALSE)</f>
        <v>49896.21</v>
      </c>
      <c r="V1381" s="158" t="str">
        <f>CONCATENATE("5",RIGHT(F1381,11))</f>
        <v>552009300214</v>
      </c>
    </row>
    <row r="1382" spans="1:22" x14ac:dyDescent="0.3">
      <c r="A1382" t="s">
        <v>2326</v>
      </c>
      <c r="B1382" t="s">
        <v>127</v>
      </c>
      <c r="C1382" t="str">
        <f t="shared" si="192"/>
        <v>UNREGULATED</v>
      </c>
      <c r="D1382" s="159" t="str">
        <f t="shared" si="189"/>
        <v>55200</v>
      </c>
      <c r="E1382" t="str">
        <f t="shared" si="190"/>
        <v>X5200</v>
      </c>
      <c r="F1382" s="23">
        <v>552009300214</v>
      </c>
      <c r="G1382">
        <v>763</v>
      </c>
      <c r="H1382" t="str">
        <f t="shared" si="191"/>
        <v>552009300214.763</v>
      </c>
      <c r="I1382">
        <v>201310</v>
      </c>
      <c r="J1382" t="s">
        <v>6434</v>
      </c>
      <c r="K1382" t="s">
        <v>230</v>
      </c>
      <c r="L1382" t="s">
        <v>124</v>
      </c>
      <c r="N1382">
        <f>VLOOKUP(H1382,'export - manipulated'!L1381:V5313,11,FALSE)</f>
        <v>12365.1</v>
      </c>
    </row>
    <row r="1383" spans="1:22" x14ac:dyDescent="0.3">
      <c r="A1383" t="s">
        <v>2328</v>
      </c>
      <c r="B1383" t="s">
        <v>127</v>
      </c>
      <c r="C1383" t="str">
        <f t="shared" si="192"/>
        <v>REGULATED</v>
      </c>
      <c r="D1383" s="159" t="str">
        <f t="shared" si="189"/>
        <v>45200</v>
      </c>
      <c r="E1383" t="str">
        <f t="shared" si="190"/>
        <v>X5200</v>
      </c>
      <c r="F1383" s="23">
        <v>452008600241</v>
      </c>
      <c r="G1383">
        <v>768</v>
      </c>
      <c r="H1383" t="str">
        <f t="shared" si="191"/>
        <v>452008600241.768</v>
      </c>
      <c r="I1383">
        <v>201410</v>
      </c>
      <c r="J1383" t="s">
        <v>6434</v>
      </c>
      <c r="K1383" t="s">
        <v>82</v>
      </c>
      <c r="L1383">
        <v>20310</v>
      </c>
      <c r="M1383" s="8">
        <f>VLOOKUP(H1383,'export - manipulated'!L1383:V5315,11,FALSE)</f>
        <v>11551.43</v>
      </c>
      <c r="V1383" s="158" t="str">
        <f>CONCATENATE("5",RIGHT(F1383,11))</f>
        <v>552008600241</v>
      </c>
    </row>
    <row r="1384" spans="1:22" x14ac:dyDescent="0.3">
      <c r="A1384" t="s">
        <v>2328</v>
      </c>
      <c r="B1384" t="s">
        <v>127</v>
      </c>
      <c r="C1384" t="str">
        <f t="shared" si="192"/>
        <v>UNREGULATED</v>
      </c>
      <c r="D1384" s="159" t="str">
        <f t="shared" si="189"/>
        <v>55200</v>
      </c>
      <c r="E1384" t="str">
        <f t="shared" si="190"/>
        <v>X5200</v>
      </c>
      <c r="F1384" s="23">
        <v>552008600241</v>
      </c>
      <c r="G1384">
        <v>768</v>
      </c>
      <c r="H1384" t="str">
        <f t="shared" si="191"/>
        <v>552008600241.768</v>
      </c>
      <c r="I1384">
        <v>201410</v>
      </c>
      <c r="J1384" t="s">
        <v>6434</v>
      </c>
      <c r="K1384" t="s">
        <v>82</v>
      </c>
      <c r="L1384" t="s">
        <v>124</v>
      </c>
      <c r="N1384">
        <f>VLOOKUP(H1384,'export - manipulated'!L1383:V5315,11,FALSE)</f>
        <v>2862.65</v>
      </c>
    </row>
    <row r="1385" spans="1:22" x14ac:dyDescent="0.3">
      <c r="A1385" t="s">
        <v>2331</v>
      </c>
      <c r="B1385" t="s">
        <v>127</v>
      </c>
      <c r="C1385" t="str">
        <f t="shared" si="192"/>
        <v>UNREGULATED</v>
      </c>
      <c r="D1385" s="159" t="str">
        <f t="shared" si="189"/>
        <v>55200</v>
      </c>
      <c r="E1385" t="str">
        <f t="shared" si="190"/>
        <v>X5200</v>
      </c>
      <c r="F1385" s="23">
        <v>552009300129</v>
      </c>
      <c r="G1385">
        <v>763</v>
      </c>
      <c r="H1385" t="str">
        <f t="shared" si="191"/>
        <v>552009300129.763</v>
      </c>
      <c r="I1385">
        <v>200812</v>
      </c>
      <c r="J1385" t="s">
        <v>6434</v>
      </c>
      <c r="K1385" t="s">
        <v>230</v>
      </c>
      <c r="L1385" t="s">
        <v>124</v>
      </c>
      <c r="N1385">
        <f>VLOOKUP(H1385,'export - manipulated'!L1384:V5316,11,FALSE)</f>
        <v>350926.03</v>
      </c>
    </row>
    <row r="1386" spans="1:22" x14ac:dyDescent="0.3">
      <c r="A1386" t="s">
        <v>2333</v>
      </c>
      <c r="B1386" t="s">
        <v>127</v>
      </c>
      <c r="C1386" t="str">
        <f t="shared" si="192"/>
        <v>REGULATED</v>
      </c>
      <c r="D1386" s="159" t="str">
        <f t="shared" si="189"/>
        <v>45200</v>
      </c>
      <c r="E1386" t="str">
        <f t="shared" si="190"/>
        <v>X5200</v>
      </c>
      <c r="F1386" s="23">
        <v>452008600309</v>
      </c>
      <c r="G1386">
        <v>779</v>
      </c>
      <c r="H1386" t="str">
        <f t="shared" si="191"/>
        <v>452008600309.779</v>
      </c>
      <c r="I1386">
        <v>201712</v>
      </c>
      <c r="J1386" t="s">
        <v>6434</v>
      </c>
      <c r="K1386" t="s">
        <v>82</v>
      </c>
      <c r="L1386">
        <v>20310</v>
      </c>
      <c r="M1386" s="8">
        <f>VLOOKUP(H1386,'export - manipulated'!L1386:V5318,11,FALSE)</f>
        <v>81659.64</v>
      </c>
      <c r="V1386" s="158" t="str">
        <f>CONCATENATE("5",RIGHT(F1386,11))</f>
        <v>552008600309</v>
      </c>
    </row>
    <row r="1387" spans="1:22" x14ac:dyDescent="0.3">
      <c r="A1387" t="s">
        <v>2333</v>
      </c>
      <c r="B1387" t="s">
        <v>127</v>
      </c>
      <c r="C1387" t="str">
        <f t="shared" si="192"/>
        <v>UNREGULATED</v>
      </c>
      <c r="D1387" s="159" t="str">
        <f t="shared" si="189"/>
        <v>55200</v>
      </c>
      <c r="E1387" t="str">
        <f t="shared" si="190"/>
        <v>X5200</v>
      </c>
      <c r="F1387" s="23">
        <v>552008600309</v>
      </c>
      <c r="G1387">
        <v>779</v>
      </c>
      <c r="H1387" t="str">
        <f t="shared" si="191"/>
        <v>552008600309.779</v>
      </c>
      <c r="I1387">
        <v>201712</v>
      </c>
      <c r="J1387" t="s">
        <v>6434</v>
      </c>
      <c r="K1387" t="s">
        <v>82</v>
      </c>
      <c r="L1387" t="s">
        <v>124</v>
      </c>
      <c r="N1387">
        <f>VLOOKUP(H1387,'export - manipulated'!L1386:V5318,11,FALSE)</f>
        <v>20287.48</v>
      </c>
    </row>
    <row r="1388" spans="1:22" x14ac:dyDescent="0.3">
      <c r="A1388" t="s">
        <v>2337</v>
      </c>
      <c r="B1388" t="s">
        <v>127</v>
      </c>
      <c r="C1388" t="str">
        <f t="shared" si="192"/>
        <v>REGULATED</v>
      </c>
      <c r="D1388" s="159" t="str">
        <f t="shared" si="189"/>
        <v>45700</v>
      </c>
      <c r="E1388" t="str">
        <f t="shared" si="190"/>
        <v>X5700</v>
      </c>
      <c r="F1388" s="23">
        <v>457008600127</v>
      </c>
      <c r="G1388">
        <v>840</v>
      </c>
      <c r="H1388" t="str">
        <f t="shared" si="191"/>
        <v>457008600127.840</v>
      </c>
      <c r="I1388">
        <v>201408</v>
      </c>
      <c r="J1388" t="s">
        <v>6434</v>
      </c>
      <c r="K1388" t="s">
        <v>82</v>
      </c>
      <c r="L1388">
        <v>20310</v>
      </c>
      <c r="M1388" s="8">
        <f>VLOOKUP(H1388,'export - manipulated'!L1388:V5320,11,FALSE)</f>
        <v>155139.23000000001</v>
      </c>
      <c r="V1388" s="158" t="str">
        <f>CONCATENATE("5",RIGHT(F1388,11))</f>
        <v>557008600127</v>
      </c>
    </row>
    <row r="1389" spans="1:22" x14ac:dyDescent="0.3">
      <c r="A1389" t="s">
        <v>2337</v>
      </c>
      <c r="B1389" t="s">
        <v>127</v>
      </c>
      <c r="C1389" t="str">
        <f t="shared" si="192"/>
        <v>UNREGULATED</v>
      </c>
      <c r="D1389" s="159" t="str">
        <f t="shared" si="189"/>
        <v>55700</v>
      </c>
      <c r="E1389" t="str">
        <f t="shared" si="190"/>
        <v>X5700</v>
      </c>
      <c r="F1389" s="23">
        <v>557008600127</v>
      </c>
      <c r="G1389">
        <v>840</v>
      </c>
      <c r="H1389" t="str">
        <f t="shared" si="191"/>
        <v>557008600127.840</v>
      </c>
      <c r="I1389">
        <v>201408</v>
      </c>
      <c r="J1389" t="s">
        <v>6434</v>
      </c>
      <c r="K1389" t="s">
        <v>82</v>
      </c>
      <c r="L1389" t="s">
        <v>124</v>
      </c>
      <c r="N1389">
        <f>VLOOKUP(H1389,'export - manipulated'!L1388:V5320,11,FALSE)</f>
        <v>17122.849999999999</v>
      </c>
    </row>
    <row r="1390" spans="1:22" x14ac:dyDescent="0.3">
      <c r="A1390" t="s">
        <v>2340</v>
      </c>
      <c r="B1390" t="s">
        <v>127</v>
      </c>
      <c r="C1390" t="str">
        <f t="shared" si="192"/>
        <v>REGULATED</v>
      </c>
      <c r="D1390" s="159" t="str">
        <f t="shared" si="189"/>
        <v>45700</v>
      </c>
      <c r="E1390" t="str">
        <f t="shared" si="190"/>
        <v>X5700</v>
      </c>
      <c r="F1390" s="23">
        <v>457008600195</v>
      </c>
      <c r="G1390">
        <v>615</v>
      </c>
      <c r="H1390" t="str">
        <f t="shared" si="191"/>
        <v>457008600195.615</v>
      </c>
      <c r="I1390">
        <v>201712</v>
      </c>
      <c r="J1390" t="s">
        <v>6434</v>
      </c>
      <c r="K1390" t="s">
        <v>82</v>
      </c>
      <c r="L1390">
        <v>20310</v>
      </c>
      <c r="M1390" s="8">
        <f>VLOOKUP(H1390,'export - manipulated'!L1390:V5322,11,FALSE)</f>
        <v>50661.59</v>
      </c>
      <c r="V1390" s="158" t="str">
        <f>CONCATENATE("5",RIGHT(F1390,11))</f>
        <v>557008600195</v>
      </c>
    </row>
    <row r="1391" spans="1:22" x14ac:dyDescent="0.3">
      <c r="A1391" t="s">
        <v>2340</v>
      </c>
      <c r="B1391" t="s">
        <v>127</v>
      </c>
      <c r="C1391" t="str">
        <f t="shared" si="192"/>
        <v>UNREGULATED</v>
      </c>
      <c r="D1391" s="159" t="str">
        <f t="shared" si="189"/>
        <v>55700</v>
      </c>
      <c r="E1391" t="str">
        <f t="shared" si="190"/>
        <v>X5700</v>
      </c>
      <c r="F1391" s="23">
        <v>557008600195</v>
      </c>
      <c r="G1391">
        <v>615</v>
      </c>
      <c r="H1391" t="str">
        <f t="shared" si="191"/>
        <v>557008600195.615</v>
      </c>
      <c r="I1391">
        <v>201712</v>
      </c>
      <c r="J1391" t="s">
        <v>6434</v>
      </c>
      <c r="K1391" t="s">
        <v>82</v>
      </c>
      <c r="L1391" t="s">
        <v>124</v>
      </c>
      <c r="N1391">
        <f>VLOOKUP(H1391,'export - manipulated'!L1390:V5322,11,FALSE)</f>
        <v>5706.02</v>
      </c>
    </row>
    <row r="1392" spans="1:22" x14ac:dyDescent="0.3">
      <c r="A1392" t="s">
        <v>2343</v>
      </c>
      <c r="B1392" t="s">
        <v>127</v>
      </c>
      <c r="C1392" t="str">
        <f t="shared" si="192"/>
        <v>REGULATED</v>
      </c>
      <c r="D1392" s="159" t="str">
        <f t="shared" si="189"/>
        <v>45700</v>
      </c>
      <c r="E1392" t="str">
        <f t="shared" si="190"/>
        <v>X5700</v>
      </c>
      <c r="F1392" s="23">
        <v>457008600112</v>
      </c>
      <c r="G1392">
        <v>780</v>
      </c>
      <c r="H1392" t="str">
        <f t="shared" si="191"/>
        <v>457008600112.780</v>
      </c>
      <c r="I1392">
        <v>201212</v>
      </c>
      <c r="J1392" t="s">
        <v>6434</v>
      </c>
      <c r="K1392" t="s">
        <v>82</v>
      </c>
      <c r="L1392">
        <v>20310</v>
      </c>
      <c r="M1392" s="8">
        <f>VLOOKUP(H1392,'export - manipulated'!L1392:V5324,11,FALSE)</f>
        <v>40097.51</v>
      </c>
      <c r="V1392" s="158" t="str">
        <f t="shared" ref="V1392:V1393" si="195">CONCATENATE("5",RIGHT(F1392,11))</f>
        <v>557008600112</v>
      </c>
    </row>
    <row r="1393" spans="1:22" x14ac:dyDescent="0.3">
      <c r="A1393" t="s">
        <v>2345</v>
      </c>
      <c r="B1393" t="s">
        <v>139</v>
      </c>
      <c r="C1393" t="str">
        <f t="shared" si="192"/>
        <v>REGULATED</v>
      </c>
      <c r="D1393" s="159" t="str">
        <f t="shared" si="189"/>
        <v>45200</v>
      </c>
      <c r="E1393" t="str">
        <f t="shared" si="190"/>
        <v>X5200</v>
      </c>
      <c r="F1393" s="23">
        <v>452009300305</v>
      </c>
      <c r="G1393">
        <v>768</v>
      </c>
      <c r="H1393" t="str">
        <f t="shared" si="191"/>
        <v>452009300305.768</v>
      </c>
      <c r="I1393">
        <v>201712</v>
      </c>
      <c r="J1393" t="s">
        <v>6434</v>
      </c>
      <c r="K1393" t="s">
        <v>230</v>
      </c>
      <c r="L1393">
        <v>20310</v>
      </c>
      <c r="M1393" s="8">
        <f>VLOOKUP(H1393,'export - manipulated'!L1393:V5325,11,FALSE)</f>
        <v>19837.830000000002</v>
      </c>
      <c r="V1393" s="158" t="str">
        <f t="shared" si="195"/>
        <v>552009300305</v>
      </c>
    </row>
    <row r="1394" spans="1:22" x14ac:dyDescent="0.3">
      <c r="A1394" t="s">
        <v>2345</v>
      </c>
      <c r="B1394" t="s">
        <v>127</v>
      </c>
      <c r="C1394" t="str">
        <f t="shared" si="192"/>
        <v>UNREGULATED</v>
      </c>
      <c r="D1394" s="159" t="str">
        <f t="shared" si="189"/>
        <v>55200</v>
      </c>
      <c r="E1394" t="str">
        <f t="shared" si="190"/>
        <v>X5200</v>
      </c>
      <c r="F1394" s="23">
        <v>552009300305</v>
      </c>
      <c r="G1394">
        <v>768</v>
      </c>
      <c r="H1394" t="str">
        <f t="shared" si="191"/>
        <v>552009300305.768</v>
      </c>
      <c r="I1394">
        <v>201712</v>
      </c>
      <c r="J1394" t="s">
        <v>6434</v>
      </c>
      <c r="K1394" t="s">
        <v>230</v>
      </c>
      <c r="L1394" t="s">
        <v>124</v>
      </c>
      <c r="N1394">
        <f>VLOOKUP(H1394,'export - manipulated'!L1393:V5325,11,FALSE)</f>
        <v>5062.17</v>
      </c>
    </row>
    <row r="1395" spans="1:22" x14ac:dyDescent="0.3">
      <c r="A1395" t="s">
        <v>2348</v>
      </c>
      <c r="B1395" t="s">
        <v>139</v>
      </c>
      <c r="C1395" t="str">
        <f t="shared" si="192"/>
        <v>REGULATED</v>
      </c>
      <c r="D1395" s="159" t="str">
        <f t="shared" si="189"/>
        <v>45200</v>
      </c>
      <c r="E1395" t="str">
        <f t="shared" si="190"/>
        <v>X5200</v>
      </c>
      <c r="F1395" s="23">
        <v>452009000104</v>
      </c>
      <c r="G1395">
        <v>760</v>
      </c>
      <c r="H1395" t="str">
        <f t="shared" si="191"/>
        <v>452009000104.760</v>
      </c>
      <c r="I1395">
        <v>199708</v>
      </c>
      <c r="J1395" t="s">
        <v>6434</v>
      </c>
      <c r="K1395" t="s">
        <v>86</v>
      </c>
      <c r="L1395">
        <v>20310</v>
      </c>
      <c r="M1395" s="8">
        <f>VLOOKUP(H1395,'export - manipulated'!L1395:V5327,11,FALSE)</f>
        <v>0</v>
      </c>
      <c r="V1395" s="158" t="str">
        <f t="shared" ref="V1395:V1397" si="196">CONCATENATE("5",RIGHT(F1395,11))</f>
        <v>552009000104</v>
      </c>
    </row>
    <row r="1396" spans="1:22" x14ac:dyDescent="0.3">
      <c r="A1396" t="s">
        <v>2348</v>
      </c>
      <c r="B1396" t="s">
        <v>139</v>
      </c>
      <c r="C1396" t="str">
        <f t="shared" si="192"/>
        <v>REGULATED</v>
      </c>
      <c r="D1396" s="159" t="str">
        <f t="shared" si="189"/>
        <v>45200</v>
      </c>
      <c r="E1396" t="str">
        <f t="shared" si="190"/>
        <v>X5200</v>
      </c>
      <c r="F1396" s="23">
        <v>452009000104</v>
      </c>
      <c r="G1396">
        <v>761</v>
      </c>
      <c r="H1396" t="str">
        <f t="shared" si="191"/>
        <v>452009000104.761</v>
      </c>
      <c r="I1396">
        <v>199708</v>
      </c>
      <c r="J1396" t="s">
        <v>6434</v>
      </c>
      <c r="K1396" t="s">
        <v>86</v>
      </c>
      <c r="L1396">
        <v>20310</v>
      </c>
      <c r="M1396" s="8">
        <f>VLOOKUP(H1396,'export - manipulated'!L1396:V5328,11,FALSE)</f>
        <v>0</v>
      </c>
      <c r="V1396" s="158" t="str">
        <f t="shared" si="196"/>
        <v>552009000104</v>
      </c>
    </row>
    <row r="1397" spans="1:22" x14ac:dyDescent="0.3">
      <c r="A1397" t="s">
        <v>2348</v>
      </c>
      <c r="B1397" t="s">
        <v>139</v>
      </c>
      <c r="C1397" t="str">
        <f t="shared" si="192"/>
        <v>REGULATED</v>
      </c>
      <c r="D1397" s="159" t="str">
        <f t="shared" si="189"/>
        <v>45200</v>
      </c>
      <c r="E1397" t="str">
        <f t="shared" si="190"/>
        <v>X5200</v>
      </c>
      <c r="F1397" s="23">
        <v>452009000104</v>
      </c>
      <c r="G1397">
        <v>763</v>
      </c>
      <c r="H1397" t="str">
        <f t="shared" si="191"/>
        <v>452009000104.763</v>
      </c>
      <c r="I1397">
        <v>199708</v>
      </c>
      <c r="J1397" t="s">
        <v>6434</v>
      </c>
      <c r="K1397" t="s">
        <v>86</v>
      </c>
      <c r="L1397">
        <v>20310</v>
      </c>
      <c r="M1397" s="8">
        <f>VLOOKUP(H1397,'export - manipulated'!L1397:V5329,11,FALSE)</f>
        <v>0</v>
      </c>
      <c r="V1397" s="158" t="str">
        <f t="shared" si="196"/>
        <v>552009000104</v>
      </c>
    </row>
    <row r="1398" spans="1:22" x14ac:dyDescent="0.3">
      <c r="A1398" t="s">
        <v>2348</v>
      </c>
      <c r="B1398" t="s">
        <v>139</v>
      </c>
      <c r="C1398" t="str">
        <f t="shared" si="192"/>
        <v>UNREGULATED</v>
      </c>
      <c r="D1398" s="159" t="str">
        <f t="shared" si="189"/>
        <v>55200</v>
      </c>
      <c r="E1398" t="str">
        <f t="shared" si="190"/>
        <v>X5200</v>
      </c>
      <c r="F1398" s="23">
        <v>552009000104</v>
      </c>
      <c r="G1398">
        <v>760</v>
      </c>
      <c r="H1398" t="str">
        <f t="shared" si="191"/>
        <v>552009000104.760</v>
      </c>
      <c r="I1398">
        <v>201301</v>
      </c>
      <c r="J1398" t="s">
        <v>6434</v>
      </c>
      <c r="K1398" t="s">
        <v>86</v>
      </c>
      <c r="L1398" t="s">
        <v>124</v>
      </c>
      <c r="N1398">
        <f>VLOOKUP(H1398,'export - manipulated'!L1397:V5329,11,FALSE)</f>
        <v>0</v>
      </c>
    </row>
    <row r="1399" spans="1:22" x14ac:dyDescent="0.3">
      <c r="A1399" t="s">
        <v>2348</v>
      </c>
      <c r="B1399" t="s">
        <v>139</v>
      </c>
      <c r="C1399" t="str">
        <f t="shared" si="192"/>
        <v>UNREGULATED</v>
      </c>
      <c r="D1399" s="159" t="str">
        <f t="shared" si="189"/>
        <v>55200</v>
      </c>
      <c r="E1399" t="str">
        <f t="shared" si="190"/>
        <v>X5200</v>
      </c>
      <c r="F1399" s="23">
        <v>552009000104</v>
      </c>
      <c r="G1399">
        <v>761</v>
      </c>
      <c r="H1399" t="str">
        <f t="shared" si="191"/>
        <v>552009000104.761</v>
      </c>
      <c r="I1399">
        <v>199708</v>
      </c>
      <c r="J1399" t="s">
        <v>6434</v>
      </c>
      <c r="K1399" t="s">
        <v>86</v>
      </c>
      <c r="L1399" t="s">
        <v>124</v>
      </c>
      <c r="N1399">
        <f>VLOOKUP(H1399,'export - manipulated'!L1398:V5330,11,FALSE)</f>
        <v>0</v>
      </c>
    </row>
    <row r="1400" spans="1:22" x14ac:dyDescent="0.3">
      <c r="A1400" t="s">
        <v>2348</v>
      </c>
      <c r="B1400" t="s">
        <v>139</v>
      </c>
      <c r="C1400" t="str">
        <f t="shared" si="192"/>
        <v>UNREGULATED</v>
      </c>
      <c r="D1400" s="159" t="str">
        <f t="shared" si="189"/>
        <v>55200</v>
      </c>
      <c r="E1400" t="str">
        <f t="shared" si="190"/>
        <v>X5200</v>
      </c>
      <c r="F1400" s="23">
        <v>552009000104</v>
      </c>
      <c r="G1400">
        <v>763</v>
      </c>
      <c r="H1400" t="str">
        <f t="shared" si="191"/>
        <v>552009000104.763</v>
      </c>
      <c r="I1400">
        <v>199708</v>
      </c>
      <c r="J1400" t="s">
        <v>6434</v>
      </c>
      <c r="K1400" t="s">
        <v>86</v>
      </c>
      <c r="L1400" t="s">
        <v>124</v>
      </c>
      <c r="N1400">
        <f>VLOOKUP(H1400,'export - manipulated'!L1399:V5331,11,FALSE)</f>
        <v>0</v>
      </c>
    </row>
    <row r="1401" spans="1:22" x14ac:dyDescent="0.3">
      <c r="A1401" t="s">
        <v>2355</v>
      </c>
      <c r="B1401" t="s">
        <v>139</v>
      </c>
      <c r="C1401" t="str">
        <f t="shared" si="192"/>
        <v>REGULATED</v>
      </c>
      <c r="D1401" s="159" t="str">
        <f t="shared" si="189"/>
        <v>45200</v>
      </c>
      <c r="E1401" t="str">
        <f t="shared" si="190"/>
        <v>X5200</v>
      </c>
      <c r="F1401" s="23">
        <v>452009000019</v>
      </c>
      <c r="G1401">
        <v>763</v>
      </c>
      <c r="H1401" t="str">
        <f t="shared" si="191"/>
        <v>452009000019.763</v>
      </c>
      <c r="I1401">
        <v>194912</v>
      </c>
      <c r="J1401" t="s">
        <v>6434</v>
      </c>
      <c r="K1401" t="s">
        <v>86</v>
      </c>
      <c r="L1401">
        <v>20310</v>
      </c>
      <c r="M1401" s="8">
        <f>VLOOKUP(H1401,'export - manipulated'!L1401:V5333,11,FALSE)</f>
        <v>0</v>
      </c>
      <c r="V1401" s="158" t="str">
        <f>CONCATENATE("5",RIGHT(F1401,11))</f>
        <v>552009000019</v>
      </c>
    </row>
    <row r="1402" spans="1:22" x14ac:dyDescent="0.3">
      <c r="A1402" t="s">
        <v>2355</v>
      </c>
      <c r="B1402" t="s">
        <v>139</v>
      </c>
      <c r="C1402" t="str">
        <f t="shared" si="192"/>
        <v>UNREGULATED</v>
      </c>
      <c r="D1402" s="159" t="str">
        <f t="shared" si="189"/>
        <v>55200</v>
      </c>
      <c r="E1402" t="str">
        <f t="shared" si="190"/>
        <v>X5200</v>
      </c>
      <c r="F1402" s="23">
        <v>552009000019</v>
      </c>
      <c r="G1402">
        <v>763</v>
      </c>
      <c r="H1402" t="str">
        <f t="shared" si="191"/>
        <v>552009000019.763</v>
      </c>
      <c r="I1402">
        <v>194912</v>
      </c>
      <c r="J1402" t="s">
        <v>6434</v>
      </c>
      <c r="K1402" t="s">
        <v>86</v>
      </c>
      <c r="L1402" t="s">
        <v>124</v>
      </c>
      <c r="N1402">
        <f>VLOOKUP(H1402,'export - manipulated'!L1401:V5333,11,FALSE)</f>
        <v>0</v>
      </c>
    </row>
    <row r="1403" spans="1:22" x14ac:dyDescent="0.3">
      <c r="A1403" t="s">
        <v>2358</v>
      </c>
      <c r="B1403" t="s">
        <v>127</v>
      </c>
      <c r="C1403" t="str">
        <f t="shared" si="192"/>
        <v>REGULATED</v>
      </c>
      <c r="D1403" s="159" t="str">
        <f t="shared" si="189"/>
        <v>45200</v>
      </c>
      <c r="E1403" t="str">
        <f t="shared" si="190"/>
        <v>X5200</v>
      </c>
      <c r="F1403" s="23">
        <v>452009300201</v>
      </c>
      <c r="G1403">
        <v>779</v>
      </c>
      <c r="H1403" t="str">
        <f t="shared" si="191"/>
        <v>452009300201.779</v>
      </c>
      <c r="I1403">
        <v>201212</v>
      </c>
      <c r="J1403" t="s">
        <v>6434</v>
      </c>
      <c r="K1403" t="s">
        <v>230</v>
      </c>
      <c r="L1403">
        <v>20310</v>
      </c>
      <c r="M1403" s="8">
        <f>VLOOKUP(H1403,'export - manipulated'!L1403:V5335,11,FALSE)</f>
        <v>3188.17</v>
      </c>
      <c r="V1403" s="158" t="str">
        <f t="shared" ref="V1403:V1404" si="197">CONCATENATE("5",RIGHT(F1403,11))</f>
        <v>552009300201</v>
      </c>
    </row>
    <row r="1404" spans="1:22" x14ac:dyDescent="0.3">
      <c r="A1404" t="s">
        <v>2360</v>
      </c>
      <c r="B1404" t="s">
        <v>139</v>
      </c>
      <c r="C1404" t="str">
        <f t="shared" si="192"/>
        <v>REGULATED</v>
      </c>
      <c r="D1404" s="159" t="str">
        <f t="shared" si="189"/>
        <v>45600</v>
      </c>
      <c r="E1404" t="str">
        <f t="shared" si="190"/>
        <v>X5600</v>
      </c>
      <c r="F1404" s="23">
        <v>456009000025</v>
      </c>
      <c r="G1404">
        <v>615</v>
      </c>
      <c r="H1404" t="str">
        <f t="shared" si="191"/>
        <v>456009000025.615</v>
      </c>
      <c r="I1404">
        <v>199809</v>
      </c>
      <c r="J1404" t="s">
        <v>6434</v>
      </c>
      <c r="K1404" t="s">
        <v>86</v>
      </c>
      <c r="L1404">
        <v>20310</v>
      </c>
      <c r="M1404" s="8">
        <f>VLOOKUP(H1404,'export - manipulated'!L1404:V5336,11,FALSE)</f>
        <v>0</v>
      </c>
      <c r="V1404" s="158" t="str">
        <f t="shared" si="197"/>
        <v>556009000025</v>
      </c>
    </row>
    <row r="1405" spans="1:22" x14ac:dyDescent="0.3">
      <c r="A1405" t="s">
        <v>2360</v>
      </c>
      <c r="B1405" t="s">
        <v>139</v>
      </c>
      <c r="C1405" t="str">
        <f t="shared" si="192"/>
        <v>UNREGULATED</v>
      </c>
      <c r="D1405" s="159" t="str">
        <f t="shared" si="189"/>
        <v>55600</v>
      </c>
      <c r="E1405" t="str">
        <f t="shared" si="190"/>
        <v>X5600</v>
      </c>
      <c r="F1405" s="23">
        <v>556009000025</v>
      </c>
      <c r="G1405">
        <v>615</v>
      </c>
      <c r="H1405" t="str">
        <f t="shared" si="191"/>
        <v>556009000025.615</v>
      </c>
      <c r="I1405">
        <v>199809</v>
      </c>
      <c r="J1405" t="s">
        <v>6434</v>
      </c>
      <c r="K1405" t="s">
        <v>86</v>
      </c>
      <c r="L1405" t="s">
        <v>124</v>
      </c>
      <c r="N1405">
        <f>VLOOKUP(H1405,'export - manipulated'!L1404:V5336,11,FALSE)</f>
        <v>0</v>
      </c>
    </row>
    <row r="1406" spans="1:22" x14ac:dyDescent="0.3">
      <c r="A1406" t="s">
        <v>2364</v>
      </c>
      <c r="B1406" t="s">
        <v>139</v>
      </c>
      <c r="C1406" t="str">
        <f t="shared" si="192"/>
        <v>REGULATED</v>
      </c>
      <c r="D1406" s="159" t="str">
        <f t="shared" si="189"/>
        <v>45200</v>
      </c>
      <c r="E1406" t="str">
        <f t="shared" si="190"/>
        <v>X5200</v>
      </c>
      <c r="F1406" s="23">
        <v>452009000018</v>
      </c>
      <c r="G1406">
        <v>763</v>
      </c>
      <c r="H1406" t="str">
        <f t="shared" si="191"/>
        <v>452009000018.763</v>
      </c>
      <c r="I1406">
        <v>194903</v>
      </c>
      <c r="J1406" t="s">
        <v>6434</v>
      </c>
      <c r="K1406" t="s">
        <v>86</v>
      </c>
      <c r="L1406">
        <v>20310</v>
      </c>
      <c r="M1406" s="8">
        <f>VLOOKUP(H1406,'export - manipulated'!L1406:V5338,11,FALSE)</f>
        <v>0</v>
      </c>
      <c r="V1406" s="158" t="str">
        <f>CONCATENATE("5",RIGHT(F1406,11))</f>
        <v>552009000018</v>
      </c>
    </row>
    <row r="1407" spans="1:22" x14ac:dyDescent="0.3">
      <c r="A1407" t="s">
        <v>2364</v>
      </c>
      <c r="B1407" t="s">
        <v>139</v>
      </c>
      <c r="C1407" t="str">
        <f t="shared" si="192"/>
        <v>UNREGULATED</v>
      </c>
      <c r="D1407" s="159" t="str">
        <f t="shared" si="189"/>
        <v>55200</v>
      </c>
      <c r="E1407" t="str">
        <f t="shared" si="190"/>
        <v>X5200</v>
      </c>
      <c r="F1407" s="23">
        <v>552009000018</v>
      </c>
      <c r="G1407">
        <v>763</v>
      </c>
      <c r="H1407" t="str">
        <f t="shared" si="191"/>
        <v>552009000018.763</v>
      </c>
      <c r="I1407">
        <v>194903</v>
      </c>
      <c r="J1407" t="s">
        <v>6434</v>
      </c>
      <c r="K1407" t="s">
        <v>86</v>
      </c>
      <c r="L1407" t="s">
        <v>124</v>
      </c>
      <c r="N1407">
        <f>VLOOKUP(H1407,'export - manipulated'!L1406:V5338,11,FALSE)</f>
        <v>0</v>
      </c>
    </row>
    <row r="1408" spans="1:22" x14ac:dyDescent="0.3">
      <c r="A1408" t="s">
        <v>2367</v>
      </c>
      <c r="B1408" t="s">
        <v>139</v>
      </c>
      <c r="C1408" t="str">
        <f t="shared" si="192"/>
        <v>REGULATED</v>
      </c>
      <c r="D1408" s="159" t="str">
        <f t="shared" si="189"/>
        <v>45200</v>
      </c>
      <c r="E1408" t="str">
        <f t="shared" si="190"/>
        <v>X5200</v>
      </c>
      <c r="F1408" s="23">
        <v>452009000049</v>
      </c>
      <c r="G1408">
        <v>763</v>
      </c>
      <c r="H1408" t="str">
        <f t="shared" si="191"/>
        <v>452009000049.763</v>
      </c>
      <c r="I1408">
        <v>193603</v>
      </c>
      <c r="J1408" t="s">
        <v>6434</v>
      </c>
      <c r="K1408" t="s">
        <v>86</v>
      </c>
      <c r="L1408">
        <v>20310</v>
      </c>
      <c r="M1408" s="8">
        <f>VLOOKUP(H1408,'export - manipulated'!L1408:V5340,11,FALSE)</f>
        <v>0</v>
      </c>
      <c r="V1408" s="158" t="str">
        <f t="shared" ref="V1408:V1410" si="198">CONCATENATE("5",RIGHT(F1408,11))</f>
        <v>552009000049</v>
      </c>
    </row>
    <row r="1409" spans="1:22" x14ac:dyDescent="0.3">
      <c r="A1409" t="s">
        <v>2369</v>
      </c>
      <c r="B1409" t="s">
        <v>139</v>
      </c>
      <c r="C1409" t="str">
        <f t="shared" si="192"/>
        <v>REGULATED</v>
      </c>
      <c r="D1409" s="159" t="str">
        <f t="shared" si="189"/>
        <v>45200</v>
      </c>
      <c r="E1409" t="str">
        <f t="shared" si="190"/>
        <v>X5200</v>
      </c>
      <c r="F1409" s="23">
        <v>452009000015</v>
      </c>
      <c r="G1409">
        <v>763</v>
      </c>
      <c r="H1409" t="str">
        <f t="shared" si="191"/>
        <v>452009000015.763</v>
      </c>
      <c r="I1409">
        <v>199503</v>
      </c>
      <c r="J1409" t="s">
        <v>6434</v>
      </c>
      <c r="K1409" t="s">
        <v>86</v>
      </c>
      <c r="L1409">
        <v>20310</v>
      </c>
      <c r="M1409" s="8">
        <f>VLOOKUP(H1409,'export - manipulated'!L1409:V5341,11,FALSE)</f>
        <v>0</v>
      </c>
      <c r="V1409" s="158" t="str">
        <f t="shared" si="198"/>
        <v>552009000015</v>
      </c>
    </row>
    <row r="1410" spans="1:22" x14ac:dyDescent="0.3">
      <c r="A1410" t="s">
        <v>2369</v>
      </c>
      <c r="B1410" t="s">
        <v>139</v>
      </c>
      <c r="C1410" t="str">
        <f t="shared" si="192"/>
        <v>REGULATED</v>
      </c>
      <c r="D1410" s="159" t="str">
        <f t="shared" si="189"/>
        <v>45200</v>
      </c>
      <c r="E1410" t="str">
        <f t="shared" si="190"/>
        <v>X5200</v>
      </c>
      <c r="F1410" s="23">
        <v>452009000155</v>
      </c>
      <c r="G1410">
        <v>780</v>
      </c>
      <c r="H1410" t="str">
        <f t="shared" si="191"/>
        <v>452009000155.780</v>
      </c>
      <c r="I1410">
        <v>200712</v>
      </c>
      <c r="J1410" t="s">
        <v>6434</v>
      </c>
      <c r="K1410" t="s">
        <v>86</v>
      </c>
      <c r="L1410">
        <v>20310</v>
      </c>
      <c r="M1410" s="8">
        <f>VLOOKUP(H1410,'export - manipulated'!L1410:V5342,11,FALSE)</f>
        <v>0</v>
      </c>
      <c r="V1410" s="158" t="str">
        <f t="shared" si="198"/>
        <v>552009000155</v>
      </c>
    </row>
    <row r="1411" spans="1:22" x14ac:dyDescent="0.3">
      <c r="A1411" t="s">
        <v>2369</v>
      </c>
      <c r="B1411" t="s">
        <v>139</v>
      </c>
      <c r="C1411" t="str">
        <f t="shared" si="192"/>
        <v>UNREGULATED</v>
      </c>
      <c r="D1411" s="159" t="str">
        <f t="shared" ref="D1411:D1474" si="199">LEFT(F1411,5)</f>
        <v>55200</v>
      </c>
      <c r="E1411" t="str">
        <f t="shared" ref="E1411:E1474" si="200">CONCATENATE("X",(RIGHT(D1411,4)))</f>
        <v>X5200</v>
      </c>
      <c r="F1411" s="23">
        <v>552009000015</v>
      </c>
      <c r="G1411">
        <v>763</v>
      </c>
      <c r="H1411" t="str">
        <f t="shared" ref="H1411:H1474" si="201">CONCATENATE(F1411,".",G1411)</f>
        <v>552009000015.763</v>
      </c>
      <c r="I1411">
        <v>199503</v>
      </c>
      <c r="J1411" t="s">
        <v>6434</v>
      </c>
      <c r="K1411" t="s">
        <v>86</v>
      </c>
      <c r="L1411" t="s">
        <v>124</v>
      </c>
      <c r="N1411">
        <f>VLOOKUP(H1411,'export - manipulated'!L1410:V5342,11,FALSE)</f>
        <v>0</v>
      </c>
    </row>
    <row r="1412" spans="1:22" x14ac:dyDescent="0.3">
      <c r="A1412" t="s">
        <v>2369</v>
      </c>
      <c r="B1412" t="s">
        <v>139</v>
      </c>
      <c r="C1412" t="str">
        <f t="shared" si="192"/>
        <v>UNREGULATED</v>
      </c>
      <c r="D1412" s="159" t="str">
        <f t="shared" si="199"/>
        <v>55200</v>
      </c>
      <c r="E1412" t="str">
        <f t="shared" si="200"/>
        <v>X5200</v>
      </c>
      <c r="F1412" s="23">
        <v>552009000155</v>
      </c>
      <c r="G1412">
        <v>780</v>
      </c>
      <c r="H1412" t="str">
        <f t="shared" si="201"/>
        <v>552009000155.780</v>
      </c>
      <c r="I1412">
        <v>200712</v>
      </c>
      <c r="J1412" t="s">
        <v>6434</v>
      </c>
      <c r="K1412" t="s">
        <v>86</v>
      </c>
      <c r="L1412" t="s">
        <v>124</v>
      </c>
      <c r="N1412">
        <f>VLOOKUP(H1412,'export - manipulated'!L1411:V5343,11,FALSE)</f>
        <v>0</v>
      </c>
    </row>
    <row r="1413" spans="1:22" x14ac:dyDescent="0.3">
      <c r="A1413" t="s">
        <v>2374</v>
      </c>
      <c r="B1413" t="s">
        <v>139</v>
      </c>
      <c r="C1413" t="str">
        <f t="shared" si="192"/>
        <v>REGULATED</v>
      </c>
      <c r="D1413" s="159" t="str">
        <f t="shared" si="199"/>
        <v>45200</v>
      </c>
      <c r="E1413" t="str">
        <f t="shared" si="200"/>
        <v>X5200</v>
      </c>
      <c r="F1413" s="23">
        <v>452009000205</v>
      </c>
      <c r="G1413">
        <v>779</v>
      </c>
      <c r="H1413" t="str">
        <f t="shared" si="201"/>
        <v>452009000205.779</v>
      </c>
      <c r="I1413">
        <v>201202</v>
      </c>
      <c r="J1413" t="s">
        <v>6434</v>
      </c>
      <c r="K1413" t="s">
        <v>86</v>
      </c>
      <c r="L1413">
        <v>20310</v>
      </c>
      <c r="M1413" s="8">
        <f>VLOOKUP(H1413,'export - manipulated'!L1413:V5345,11,FALSE)</f>
        <v>0</v>
      </c>
      <c r="V1413" s="158" t="str">
        <f t="shared" ref="V1413:V1416" si="202">CONCATENATE("5",RIGHT(F1413,11))</f>
        <v>552009000205</v>
      </c>
    </row>
    <row r="1414" spans="1:22" x14ac:dyDescent="0.3">
      <c r="A1414" t="s">
        <v>2376</v>
      </c>
      <c r="B1414" t="s">
        <v>139</v>
      </c>
      <c r="C1414" t="str">
        <f t="shared" ref="C1414:C1477" si="203">IF(OR(D1414="45000",D1414="45100",D1414="45200",D1414="45290",D1414="45300",D1414="45500",D1414="45600",D1414="45700",D1414="45790",D1414="45800"),"REGULATED","UNREGULATED")</f>
        <v>REGULATED</v>
      </c>
      <c r="D1414" s="159" t="str">
        <f t="shared" si="199"/>
        <v>45200</v>
      </c>
      <c r="E1414" t="str">
        <f t="shared" si="200"/>
        <v>X5200</v>
      </c>
      <c r="F1414" s="23">
        <v>452009000200</v>
      </c>
      <c r="G1414">
        <v>768</v>
      </c>
      <c r="H1414" t="str">
        <f t="shared" si="201"/>
        <v>452009000200.768</v>
      </c>
      <c r="I1414">
        <v>201208</v>
      </c>
      <c r="J1414" t="s">
        <v>6434</v>
      </c>
      <c r="K1414" t="s">
        <v>86</v>
      </c>
      <c r="L1414">
        <v>20310</v>
      </c>
      <c r="M1414" s="8">
        <f>VLOOKUP(H1414,'export - manipulated'!L1414:V5346,11,FALSE)</f>
        <v>0</v>
      </c>
      <c r="V1414" s="158" t="str">
        <f t="shared" si="202"/>
        <v>552009000200</v>
      </c>
    </row>
    <row r="1415" spans="1:22" x14ac:dyDescent="0.3">
      <c r="A1415" t="s">
        <v>2378</v>
      </c>
      <c r="B1415" t="s">
        <v>139</v>
      </c>
      <c r="C1415" t="str">
        <f t="shared" si="203"/>
        <v>REGULATED</v>
      </c>
      <c r="D1415" s="159" t="str">
        <f t="shared" si="199"/>
        <v>45200</v>
      </c>
      <c r="E1415" t="str">
        <f t="shared" si="200"/>
        <v>X5200</v>
      </c>
      <c r="F1415" s="23">
        <v>452009000134</v>
      </c>
      <c r="G1415">
        <v>762</v>
      </c>
      <c r="H1415" t="str">
        <f t="shared" si="201"/>
        <v>452009000134.762</v>
      </c>
      <c r="I1415">
        <v>200812</v>
      </c>
      <c r="J1415" t="s">
        <v>6434</v>
      </c>
      <c r="K1415" t="s">
        <v>82</v>
      </c>
      <c r="L1415">
        <v>20310</v>
      </c>
      <c r="M1415" s="8">
        <f>VLOOKUP(H1415,'export - manipulated'!L1415:V5347,11,FALSE)</f>
        <v>82457.070000000007</v>
      </c>
      <c r="V1415" s="158" t="str">
        <f t="shared" si="202"/>
        <v>552009000134</v>
      </c>
    </row>
    <row r="1416" spans="1:22" x14ac:dyDescent="0.3">
      <c r="A1416" t="s">
        <v>2380</v>
      </c>
      <c r="B1416" t="s">
        <v>139</v>
      </c>
      <c r="C1416" t="str">
        <f t="shared" si="203"/>
        <v>REGULATED</v>
      </c>
      <c r="D1416" s="159" t="str">
        <f t="shared" si="199"/>
        <v>45200</v>
      </c>
      <c r="E1416" t="str">
        <f t="shared" si="200"/>
        <v>X5200</v>
      </c>
      <c r="F1416" s="23">
        <v>452009000039</v>
      </c>
      <c r="G1416">
        <v>752</v>
      </c>
      <c r="H1416" t="str">
        <f t="shared" si="201"/>
        <v>452009000039.752</v>
      </c>
      <c r="I1416">
        <v>195003</v>
      </c>
      <c r="J1416" t="s">
        <v>6434</v>
      </c>
      <c r="K1416" t="s">
        <v>86</v>
      </c>
      <c r="L1416">
        <v>20310</v>
      </c>
      <c r="M1416" s="8">
        <f>VLOOKUP(H1416,'export - manipulated'!L1416:V5348,11,FALSE)</f>
        <v>0</v>
      </c>
      <c r="V1416" s="158" t="str">
        <f t="shared" si="202"/>
        <v>552009000039</v>
      </c>
    </row>
    <row r="1417" spans="1:22" x14ac:dyDescent="0.3">
      <c r="A1417" t="s">
        <v>2380</v>
      </c>
      <c r="B1417" t="s">
        <v>139</v>
      </c>
      <c r="C1417" t="str">
        <f t="shared" si="203"/>
        <v>UNREGULATED</v>
      </c>
      <c r="D1417" s="159" t="str">
        <f t="shared" si="199"/>
        <v>55200</v>
      </c>
      <c r="E1417" t="str">
        <f t="shared" si="200"/>
        <v>X5200</v>
      </c>
      <c r="F1417" s="23">
        <v>552009000039</v>
      </c>
      <c r="G1417">
        <v>752</v>
      </c>
      <c r="H1417" t="str">
        <f t="shared" si="201"/>
        <v>552009000039.752</v>
      </c>
      <c r="I1417">
        <v>195003</v>
      </c>
      <c r="J1417" t="s">
        <v>6434</v>
      </c>
      <c r="K1417" t="s">
        <v>86</v>
      </c>
      <c r="L1417" t="s">
        <v>124</v>
      </c>
      <c r="N1417">
        <f>VLOOKUP(H1417,'export - manipulated'!L1416:V5348,11,FALSE)</f>
        <v>0</v>
      </c>
    </row>
    <row r="1418" spans="1:22" x14ac:dyDescent="0.3">
      <c r="A1418" t="s">
        <v>2383</v>
      </c>
      <c r="B1418" t="s">
        <v>139</v>
      </c>
      <c r="C1418" t="str">
        <f t="shared" si="203"/>
        <v>REGULATED</v>
      </c>
      <c r="D1418" s="159" t="str">
        <f t="shared" si="199"/>
        <v>45200</v>
      </c>
      <c r="E1418" t="str">
        <f t="shared" si="200"/>
        <v>X5200</v>
      </c>
      <c r="F1418" s="23">
        <v>452009000178</v>
      </c>
      <c r="G1418">
        <v>779</v>
      </c>
      <c r="H1418" t="str">
        <f t="shared" si="201"/>
        <v>452009000178.779</v>
      </c>
      <c r="I1418">
        <v>201110</v>
      </c>
      <c r="J1418" t="s">
        <v>6434</v>
      </c>
      <c r="K1418" t="s">
        <v>86</v>
      </c>
      <c r="L1418">
        <v>20310</v>
      </c>
      <c r="M1418" s="8">
        <f>VLOOKUP(H1418,'export - manipulated'!L1418:V5350,11,FALSE)</f>
        <v>0</v>
      </c>
      <c r="V1418" s="158" t="str">
        <f>CONCATENATE("5",RIGHT(F1418,11))</f>
        <v>552009000178</v>
      </c>
    </row>
    <row r="1419" spans="1:22" x14ac:dyDescent="0.3">
      <c r="A1419" t="s">
        <v>2383</v>
      </c>
      <c r="B1419" t="s">
        <v>139</v>
      </c>
      <c r="C1419" t="str">
        <f t="shared" si="203"/>
        <v>UNREGULATED</v>
      </c>
      <c r="D1419" s="159" t="str">
        <f t="shared" si="199"/>
        <v>55200</v>
      </c>
      <c r="E1419" t="str">
        <f t="shared" si="200"/>
        <v>X5200</v>
      </c>
      <c r="F1419" s="23">
        <v>552009000178</v>
      </c>
      <c r="G1419">
        <v>779</v>
      </c>
      <c r="H1419" t="str">
        <f t="shared" si="201"/>
        <v>552009000178.779</v>
      </c>
      <c r="I1419">
        <v>201110</v>
      </c>
      <c r="J1419" t="s">
        <v>6434</v>
      </c>
      <c r="K1419" t="s">
        <v>86</v>
      </c>
      <c r="L1419" t="s">
        <v>124</v>
      </c>
      <c r="N1419">
        <f>VLOOKUP(H1419,'export - manipulated'!L1418:V5350,11,FALSE)</f>
        <v>0</v>
      </c>
    </row>
    <row r="1420" spans="1:22" x14ac:dyDescent="0.3">
      <c r="A1420" t="s">
        <v>2386</v>
      </c>
      <c r="B1420" t="s">
        <v>139</v>
      </c>
      <c r="C1420" t="str">
        <f t="shared" si="203"/>
        <v>UNREGULATED</v>
      </c>
      <c r="D1420" s="159" t="str">
        <f t="shared" si="199"/>
        <v>55600</v>
      </c>
      <c r="E1420" t="str">
        <f t="shared" si="200"/>
        <v>X5600</v>
      </c>
      <c r="F1420" s="23">
        <v>556009000084</v>
      </c>
      <c r="G1420">
        <v>189</v>
      </c>
      <c r="H1420" t="str">
        <f t="shared" si="201"/>
        <v>556009000084.189</v>
      </c>
      <c r="I1420">
        <v>201011</v>
      </c>
      <c r="J1420" t="s">
        <v>6434</v>
      </c>
      <c r="K1420" t="s">
        <v>86</v>
      </c>
      <c r="L1420" t="s">
        <v>124</v>
      </c>
      <c r="N1420">
        <f>VLOOKUP(H1420,'export - manipulated'!L1419:V5351,11,FALSE)</f>
        <v>0</v>
      </c>
    </row>
    <row r="1421" spans="1:22" x14ac:dyDescent="0.3">
      <c r="A1421" t="s">
        <v>2388</v>
      </c>
      <c r="B1421" t="s">
        <v>139</v>
      </c>
      <c r="C1421" t="str">
        <f t="shared" si="203"/>
        <v>REGULATED</v>
      </c>
      <c r="D1421" s="159" t="str">
        <f t="shared" si="199"/>
        <v>45600</v>
      </c>
      <c r="E1421" t="str">
        <f t="shared" si="200"/>
        <v>X5600</v>
      </c>
      <c r="F1421" s="23">
        <v>456009000084</v>
      </c>
      <c r="G1421">
        <v>189</v>
      </c>
      <c r="H1421" t="str">
        <f t="shared" si="201"/>
        <v>456009000084.189</v>
      </c>
      <c r="I1421">
        <v>201301</v>
      </c>
      <c r="J1421" t="s">
        <v>6434</v>
      </c>
      <c r="K1421" t="s">
        <v>86</v>
      </c>
      <c r="L1421">
        <v>20310</v>
      </c>
      <c r="M1421" s="8">
        <f>VLOOKUP(H1421,'export - manipulated'!L1421:V5353,11,FALSE)</f>
        <v>0</v>
      </c>
      <c r="V1421" s="158" t="str">
        <f t="shared" ref="V1421:V1423" si="204">CONCATENATE("5",RIGHT(F1421,11))</f>
        <v>556009000084</v>
      </c>
    </row>
    <row r="1422" spans="1:22" x14ac:dyDescent="0.3">
      <c r="A1422" t="s">
        <v>2390</v>
      </c>
      <c r="B1422" t="s">
        <v>139</v>
      </c>
      <c r="C1422" t="str">
        <f t="shared" si="203"/>
        <v>REGULATED</v>
      </c>
      <c r="D1422" s="159" t="str">
        <f t="shared" si="199"/>
        <v>45200</v>
      </c>
      <c r="E1422" t="str">
        <f t="shared" si="200"/>
        <v>X5200</v>
      </c>
      <c r="F1422" s="23">
        <v>452009000167</v>
      </c>
      <c r="G1422">
        <v>763</v>
      </c>
      <c r="H1422" t="str">
        <f t="shared" si="201"/>
        <v>452009000167.763</v>
      </c>
      <c r="I1422">
        <v>200912</v>
      </c>
      <c r="J1422" t="s">
        <v>6434</v>
      </c>
      <c r="K1422" t="s">
        <v>82</v>
      </c>
      <c r="L1422">
        <v>20310</v>
      </c>
      <c r="M1422" s="8">
        <f>VLOOKUP(H1422,'export - manipulated'!L1422:V5354,11,FALSE)</f>
        <v>10216.120000000001</v>
      </c>
      <c r="V1422" s="158" t="str">
        <f t="shared" si="204"/>
        <v>552009000167</v>
      </c>
    </row>
    <row r="1423" spans="1:22" x14ac:dyDescent="0.3">
      <c r="A1423" t="s">
        <v>2392</v>
      </c>
      <c r="B1423" t="s">
        <v>139</v>
      </c>
      <c r="C1423" t="str">
        <f t="shared" si="203"/>
        <v>REGULATED</v>
      </c>
      <c r="D1423" s="159" t="str">
        <f t="shared" si="199"/>
        <v>45200</v>
      </c>
      <c r="E1423" t="str">
        <f t="shared" si="200"/>
        <v>X5200</v>
      </c>
      <c r="F1423" s="23">
        <v>452009000007</v>
      </c>
      <c r="G1423">
        <v>763</v>
      </c>
      <c r="H1423" t="str">
        <f t="shared" si="201"/>
        <v>452009000007.763</v>
      </c>
      <c r="I1423">
        <v>196203</v>
      </c>
      <c r="J1423" t="s">
        <v>6434</v>
      </c>
      <c r="K1423" t="s">
        <v>82</v>
      </c>
      <c r="L1423">
        <v>20310</v>
      </c>
      <c r="M1423" s="8">
        <f>VLOOKUP(H1423,'export - manipulated'!L1423:V5355,11,FALSE)</f>
        <v>8198.33</v>
      </c>
      <c r="V1423" s="158" t="str">
        <f t="shared" si="204"/>
        <v>552009000007</v>
      </c>
    </row>
    <row r="1424" spans="1:22" x14ac:dyDescent="0.3">
      <c r="A1424" t="s">
        <v>2392</v>
      </c>
      <c r="B1424" t="s">
        <v>139</v>
      </c>
      <c r="C1424" t="str">
        <f t="shared" si="203"/>
        <v>UNREGULATED</v>
      </c>
      <c r="D1424" s="159" t="str">
        <f t="shared" si="199"/>
        <v>55200</v>
      </c>
      <c r="E1424" t="str">
        <f t="shared" si="200"/>
        <v>X5200</v>
      </c>
      <c r="F1424" s="23">
        <v>552009000007</v>
      </c>
      <c r="G1424">
        <v>760</v>
      </c>
      <c r="H1424" t="str">
        <f t="shared" si="201"/>
        <v>552009000007.760</v>
      </c>
      <c r="I1424">
        <v>199809</v>
      </c>
      <c r="J1424" t="s">
        <v>6434</v>
      </c>
      <c r="K1424" t="s">
        <v>82</v>
      </c>
      <c r="L1424" t="s">
        <v>124</v>
      </c>
      <c r="N1424">
        <f>VLOOKUP(H1424,'export - manipulated'!L1423:V5355,11,FALSE)</f>
        <v>12945</v>
      </c>
    </row>
    <row r="1425" spans="1:22" x14ac:dyDescent="0.3">
      <c r="A1425" t="s">
        <v>2392</v>
      </c>
      <c r="B1425" t="s">
        <v>139</v>
      </c>
      <c r="C1425" t="str">
        <f t="shared" si="203"/>
        <v>UNREGULATED</v>
      </c>
      <c r="D1425" s="159" t="str">
        <f t="shared" si="199"/>
        <v>55200</v>
      </c>
      <c r="E1425" t="str">
        <f t="shared" si="200"/>
        <v>X5200</v>
      </c>
      <c r="F1425" s="23">
        <v>552009000007</v>
      </c>
      <c r="G1425">
        <v>763</v>
      </c>
      <c r="H1425" t="str">
        <f t="shared" si="201"/>
        <v>552009000007.763</v>
      </c>
      <c r="I1425">
        <v>196203</v>
      </c>
      <c r="J1425" t="s">
        <v>6434</v>
      </c>
      <c r="K1425" t="s">
        <v>82</v>
      </c>
      <c r="L1425" t="s">
        <v>124</v>
      </c>
      <c r="N1425">
        <f>VLOOKUP(H1425,'export - manipulated'!L1424:V5356,11,FALSE)</f>
        <v>2032</v>
      </c>
    </row>
    <row r="1426" spans="1:22" x14ac:dyDescent="0.3">
      <c r="A1426" t="s">
        <v>2396</v>
      </c>
      <c r="B1426" t="s">
        <v>139</v>
      </c>
      <c r="C1426" t="str">
        <f t="shared" si="203"/>
        <v>REGULATED</v>
      </c>
      <c r="D1426" s="159" t="str">
        <f t="shared" si="199"/>
        <v>45200</v>
      </c>
      <c r="E1426" t="str">
        <f t="shared" si="200"/>
        <v>X5200</v>
      </c>
      <c r="F1426" s="23">
        <v>452009000007</v>
      </c>
      <c r="G1426">
        <v>760</v>
      </c>
      <c r="H1426" t="str">
        <f t="shared" si="201"/>
        <v>452009000007.760</v>
      </c>
      <c r="I1426">
        <v>199809</v>
      </c>
      <c r="J1426" t="s">
        <v>6434</v>
      </c>
      <c r="K1426" t="s">
        <v>82</v>
      </c>
      <c r="L1426">
        <v>20310</v>
      </c>
      <c r="M1426" s="8">
        <f>VLOOKUP(H1426,'export - manipulated'!L1426:V5358,11,FALSE)</f>
        <v>52228.480000000003</v>
      </c>
      <c r="V1426" s="158" t="str">
        <f>CONCATENATE("5",RIGHT(F1426,11))</f>
        <v>552009000007</v>
      </c>
    </row>
    <row r="1427" spans="1:22" x14ac:dyDescent="0.3">
      <c r="A1427" t="s">
        <v>2398</v>
      </c>
      <c r="B1427" t="s">
        <v>139</v>
      </c>
      <c r="C1427" t="str">
        <f t="shared" si="203"/>
        <v>UNREGULATED</v>
      </c>
      <c r="D1427" s="159" t="str">
        <f t="shared" si="199"/>
        <v>55200</v>
      </c>
      <c r="E1427" t="str">
        <f t="shared" si="200"/>
        <v>X5200</v>
      </c>
      <c r="F1427" s="23">
        <v>552009000004</v>
      </c>
      <c r="G1427">
        <v>763</v>
      </c>
      <c r="H1427" t="str">
        <f t="shared" si="201"/>
        <v>552009000004.763</v>
      </c>
      <c r="I1427">
        <v>195402</v>
      </c>
      <c r="J1427" t="s">
        <v>6434</v>
      </c>
      <c r="K1427" t="s">
        <v>82</v>
      </c>
      <c r="L1427" t="s">
        <v>124</v>
      </c>
      <c r="N1427">
        <f>VLOOKUP(H1427,'export - manipulated'!L1426:V5358,11,FALSE)</f>
        <v>49587</v>
      </c>
    </row>
    <row r="1428" spans="1:22" x14ac:dyDescent="0.3">
      <c r="A1428" t="s">
        <v>2400</v>
      </c>
      <c r="B1428" t="s">
        <v>139</v>
      </c>
      <c r="C1428" t="str">
        <f t="shared" si="203"/>
        <v>REGULATED</v>
      </c>
      <c r="D1428" s="159" t="str">
        <f t="shared" si="199"/>
        <v>45200</v>
      </c>
      <c r="E1428" t="str">
        <f t="shared" si="200"/>
        <v>X5200</v>
      </c>
      <c r="F1428" s="23">
        <v>452009000009</v>
      </c>
      <c r="G1428">
        <v>761</v>
      </c>
      <c r="H1428" t="str">
        <f t="shared" si="201"/>
        <v>452009000009.761</v>
      </c>
      <c r="I1428">
        <v>195003</v>
      </c>
      <c r="J1428" t="s">
        <v>6434</v>
      </c>
      <c r="K1428" t="s">
        <v>82</v>
      </c>
      <c r="L1428">
        <v>20310</v>
      </c>
      <c r="M1428" s="8">
        <f>VLOOKUP(H1428,'export - manipulated'!L1428:V5360,11,FALSE)</f>
        <v>20578.5</v>
      </c>
      <c r="V1428" s="158" t="str">
        <f t="shared" ref="V1428:V1431" si="205">CONCATENATE("5",RIGHT(F1428,11))</f>
        <v>552009000009</v>
      </c>
    </row>
    <row r="1429" spans="1:22" x14ac:dyDescent="0.3">
      <c r="A1429" t="s">
        <v>2400</v>
      </c>
      <c r="B1429" t="s">
        <v>139</v>
      </c>
      <c r="C1429" t="str">
        <f t="shared" si="203"/>
        <v>REGULATED</v>
      </c>
      <c r="D1429" s="159" t="str">
        <f t="shared" si="199"/>
        <v>45200</v>
      </c>
      <c r="E1429" t="str">
        <f t="shared" si="200"/>
        <v>X5200</v>
      </c>
      <c r="F1429" s="23">
        <v>452009000009</v>
      </c>
      <c r="G1429">
        <v>762</v>
      </c>
      <c r="H1429" t="str">
        <f t="shared" si="201"/>
        <v>452009000009.762</v>
      </c>
      <c r="I1429">
        <v>200710</v>
      </c>
      <c r="J1429" t="s">
        <v>6434</v>
      </c>
      <c r="K1429" t="s">
        <v>82</v>
      </c>
      <c r="L1429">
        <v>20310</v>
      </c>
      <c r="M1429" s="8">
        <f>VLOOKUP(H1429,'export - manipulated'!L1429:V5361,11,FALSE)</f>
        <v>4512.55</v>
      </c>
      <c r="V1429" s="158" t="str">
        <f t="shared" si="205"/>
        <v>552009000009</v>
      </c>
    </row>
    <row r="1430" spans="1:22" x14ac:dyDescent="0.3">
      <c r="A1430" t="s">
        <v>2400</v>
      </c>
      <c r="B1430" t="s">
        <v>139</v>
      </c>
      <c r="C1430" t="str">
        <f t="shared" si="203"/>
        <v>REGULATED</v>
      </c>
      <c r="D1430" s="159" t="str">
        <f t="shared" si="199"/>
        <v>45200</v>
      </c>
      <c r="E1430" t="str">
        <f t="shared" si="200"/>
        <v>X5200</v>
      </c>
      <c r="F1430" s="23">
        <v>452009000009</v>
      </c>
      <c r="G1430">
        <v>763</v>
      </c>
      <c r="H1430" t="str">
        <f t="shared" si="201"/>
        <v>452009000009.763</v>
      </c>
      <c r="I1430">
        <v>195003</v>
      </c>
      <c r="J1430" t="s">
        <v>6434</v>
      </c>
      <c r="K1430" t="s">
        <v>82</v>
      </c>
      <c r="L1430">
        <v>20310</v>
      </c>
      <c r="M1430" s="8">
        <f>VLOOKUP(H1430,'export - manipulated'!L1430:V5362,11,FALSE)</f>
        <v>1147123.3600000001</v>
      </c>
      <c r="V1430" s="158" t="str">
        <f t="shared" si="205"/>
        <v>552009000009</v>
      </c>
    </row>
    <row r="1431" spans="1:22" x14ac:dyDescent="0.3">
      <c r="A1431" t="s">
        <v>2400</v>
      </c>
      <c r="B1431" t="s">
        <v>139</v>
      </c>
      <c r="C1431" t="str">
        <f t="shared" si="203"/>
        <v>REGULATED</v>
      </c>
      <c r="D1431" s="159" t="str">
        <f t="shared" si="199"/>
        <v>45200</v>
      </c>
      <c r="E1431" t="str">
        <f t="shared" si="200"/>
        <v>X5200</v>
      </c>
      <c r="F1431" s="23">
        <v>452009000009</v>
      </c>
      <c r="G1431">
        <v>769</v>
      </c>
      <c r="H1431" t="str">
        <f t="shared" si="201"/>
        <v>452009000009.769</v>
      </c>
      <c r="I1431">
        <v>195003</v>
      </c>
      <c r="J1431" t="s">
        <v>6434</v>
      </c>
      <c r="K1431" t="s">
        <v>82</v>
      </c>
      <c r="L1431">
        <v>20310</v>
      </c>
      <c r="M1431" s="8">
        <f>VLOOKUP(H1431,'export - manipulated'!L1431:V5363,11,FALSE)</f>
        <v>276163.96999999997</v>
      </c>
      <c r="V1431" s="158" t="str">
        <f t="shared" si="205"/>
        <v>552009000009</v>
      </c>
    </row>
    <row r="1432" spans="1:22" x14ac:dyDescent="0.3">
      <c r="A1432" t="s">
        <v>2405</v>
      </c>
      <c r="B1432" t="s">
        <v>139</v>
      </c>
      <c r="C1432" t="str">
        <f t="shared" si="203"/>
        <v>UNREGULATED</v>
      </c>
      <c r="D1432" s="159" t="str">
        <f t="shared" si="199"/>
        <v>55200</v>
      </c>
      <c r="E1432" t="str">
        <f t="shared" si="200"/>
        <v>X5200</v>
      </c>
      <c r="F1432" s="23">
        <v>552009000254</v>
      </c>
      <c r="G1432">
        <v>763</v>
      </c>
      <c r="H1432" t="str">
        <f t="shared" si="201"/>
        <v>552009000254.763</v>
      </c>
      <c r="I1432">
        <v>201508</v>
      </c>
      <c r="J1432" t="s">
        <v>6434</v>
      </c>
      <c r="K1432" t="s">
        <v>82</v>
      </c>
      <c r="L1432" t="s">
        <v>124</v>
      </c>
      <c r="N1432">
        <f>VLOOKUP(H1432,'export - manipulated'!L1431:V5363,11,FALSE)</f>
        <v>2885.5</v>
      </c>
    </row>
    <row r="1433" spans="1:22" x14ac:dyDescent="0.3">
      <c r="A1433" t="s">
        <v>2407</v>
      </c>
      <c r="B1433" t="s">
        <v>139</v>
      </c>
      <c r="C1433" t="str">
        <f t="shared" si="203"/>
        <v>REGULATED</v>
      </c>
      <c r="D1433" s="159" t="str">
        <f t="shared" si="199"/>
        <v>45200</v>
      </c>
      <c r="E1433" t="str">
        <f t="shared" si="200"/>
        <v>X5200</v>
      </c>
      <c r="F1433" s="23">
        <v>452009000172</v>
      </c>
      <c r="G1433">
        <v>230</v>
      </c>
      <c r="H1433" t="str">
        <f t="shared" si="201"/>
        <v>452009000172.230</v>
      </c>
      <c r="I1433">
        <v>200912</v>
      </c>
      <c r="J1433" t="s">
        <v>6434</v>
      </c>
      <c r="K1433" t="s">
        <v>82</v>
      </c>
      <c r="L1433">
        <v>20310</v>
      </c>
      <c r="M1433" s="8">
        <f>VLOOKUP(H1433,'export - manipulated'!L1433:V5365,11,FALSE)</f>
        <v>21632.23</v>
      </c>
      <c r="V1433" s="158" t="str">
        <f t="shared" ref="V1433:V1436" si="206">CONCATENATE("5",RIGHT(F1433,11))</f>
        <v>552009000172</v>
      </c>
    </row>
    <row r="1434" spans="1:22" x14ac:dyDescent="0.3">
      <c r="A1434" t="s">
        <v>2409</v>
      </c>
      <c r="B1434" t="s">
        <v>139</v>
      </c>
      <c r="C1434" t="str">
        <f t="shared" si="203"/>
        <v>REGULATED</v>
      </c>
      <c r="D1434" s="159" t="str">
        <f t="shared" si="199"/>
        <v>45200</v>
      </c>
      <c r="E1434" t="str">
        <f t="shared" si="200"/>
        <v>X5200</v>
      </c>
      <c r="F1434" s="23">
        <v>452009000171</v>
      </c>
      <c r="G1434">
        <v>763</v>
      </c>
      <c r="H1434" t="str">
        <f t="shared" si="201"/>
        <v>452009000171.763</v>
      </c>
      <c r="I1434">
        <v>200910</v>
      </c>
      <c r="J1434" t="s">
        <v>6434</v>
      </c>
      <c r="K1434" t="s">
        <v>82</v>
      </c>
      <c r="L1434">
        <v>20310</v>
      </c>
      <c r="M1434" s="8">
        <f>VLOOKUP(H1434,'export - manipulated'!L1434:V5366,11,FALSE)</f>
        <v>28458.39</v>
      </c>
      <c r="V1434" s="158" t="str">
        <f t="shared" si="206"/>
        <v>552009000171</v>
      </c>
    </row>
    <row r="1435" spans="1:22" x14ac:dyDescent="0.3">
      <c r="A1435" t="s">
        <v>2411</v>
      </c>
      <c r="B1435" t="s">
        <v>139</v>
      </c>
      <c r="C1435" t="str">
        <f t="shared" si="203"/>
        <v>REGULATED</v>
      </c>
      <c r="D1435" s="159" t="str">
        <f t="shared" si="199"/>
        <v>45200</v>
      </c>
      <c r="E1435" t="str">
        <f t="shared" si="200"/>
        <v>X5200</v>
      </c>
      <c r="F1435" s="23">
        <v>452009000166</v>
      </c>
      <c r="G1435">
        <v>169</v>
      </c>
      <c r="H1435" t="str">
        <f t="shared" si="201"/>
        <v>452009000166.169</v>
      </c>
      <c r="I1435">
        <v>200908</v>
      </c>
      <c r="J1435" t="s">
        <v>6434</v>
      </c>
      <c r="K1435" t="s">
        <v>82</v>
      </c>
      <c r="L1435">
        <v>20310</v>
      </c>
      <c r="M1435" s="8">
        <f>VLOOKUP(H1435,'export - manipulated'!L1435:V5367,11,FALSE)</f>
        <v>19652.259999999998</v>
      </c>
      <c r="V1435" s="158" t="str">
        <f t="shared" si="206"/>
        <v>552009000166</v>
      </c>
    </row>
    <row r="1436" spans="1:22" x14ac:dyDescent="0.3">
      <c r="A1436" t="s">
        <v>2413</v>
      </c>
      <c r="B1436" t="s">
        <v>139</v>
      </c>
      <c r="C1436" t="str">
        <f t="shared" si="203"/>
        <v>REGULATED</v>
      </c>
      <c r="D1436" s="159" t="str">
        <f t="shared" si="199"/>
        <v>45200</v>
      </c>
      <c r="E1436" t="str">
        <f t="shared" si="200"/>
        <v>X5200</v>
      </c>
      <c r="F1436" s="23">
        <v>452009000166</v>
      </c>
      <c r="G1436">
        <v>760</v>
      </c>
      <c r="H1436" t="str">
        <f t="shared" si="201"/>
        <v>452009000166.760</v>
      </c>
      <c r="I1436">
        <v>200908</v>
      </c>
      <c r="J1436" t="s">
        <v>6434</v>
      </c>
      <c r="K1436" t="s">
        <v>82</v>
      </c>
      <c r="L1436">
        <v>20310</v>
      </c>
      <c r="M1436" s="8">
        <f>VLOOKUP(H1436,'export - manipulated'!L1436:V5368,11,FALSE)</f>
        <v>16920.580000000002</v>
      </c>
      <c r="V1436" s="158" t="str">
        <f t="shared" si="206"/>
        <v>552009000166</v>
      </c>
    </row>
    <row r="1437" spans="1:22" x14ac:dyDescent="0.3">
      <c r="A1437" t="s">
        <v>2413</v>
      </c>
      <c r="B1437" t="s">
        <v>139</v>
      </c>
      <c r="C1437" t="str">
        <f t="shared" si="203"/>
        <v>UNREGULATED</v>
      </c>
      <c r="D1437" s="159" t="str">
        <f t="shared" si="199"/>
        <v>55200</v>
      </c>
      <c r="E1437" t="str">
        <f t="shared" si="200"/>
        <v>X5200</v>
      </c>
      <c r="F1437" s="23">
        <v>552009000166</v>
      </c>
      <c r="G1437">
        <v>169</v>
      </c>
      <c r="H1437" t="str">
        <f t="shared" si="201"/>
        <v>552009000166.169</v>
      </c>
      <c r="I1437">
        <v>200908</v>
      </c>
      <c r="J1437" t="s">
        <v>6434</v>
      </c>
      <c r="K1437" t="s">
        <v>82</v>
      </c>
      <c r="L1437" t="s">
        <v>124</v>
      </c>
      <c r="N1437">
        <f>VLOOKUP(H1437,'export - manipulated'!L1436:V5368,11,FALSE)</f>
        <v>3960.11</v>
      </c>
    </row>
    <row r="1438" spans="1:22" x14ac:dyDescent="0.3">
      <c r="A1438" t="s">
        <v>2413</v>
      </c>
      <c r="B1438" t="s">
        <v>139</v>
      </c>
      <c r="C1438" t="str">
        <f t="shared" si="203"/>
        <v>UNREGULATED</v>
      </c>
      <c r="D1438" s="159" t="str">
        <f t="shared" si="199"/>
        <v>55200</v>
      </c>
      <c r="E1438" t="str">
        <f t="shared" si="200"/>
        <v>X5200</v>
      </c>
      <c r="F1438" s="23">
        <v>552009000166</v>
      </c>
      <c r="G1438">
        <v>760</v>
      </c>
      <c r="H1438" t="str">
        <f t="shared" si="201"/>
        <v>552009000166.760</v>
      </c>
      <c r="I1438">
        <v>200908</v>
      </c>
      <c r="J1438" t="s">
        <v>6434</v>
      </c>
      <c r="K1438" t="s">
        <v>82</v>
      </c>
      <c r="L1438" t="s">
        <v>124</v>
      </c>
      <c r="N1438">
        <f>VLOOKUP(H1438,'export - manipulated'!L1437:V5369,11,FALSE)</f>
        <v>2568.23</v>
      </c>
    </row>
    <row r="1439" spans="1:22" x14ac:dyDescent="0.3">
      <c r="A1439" t="s">
        <v>2417</v>
      </c>
      <c r="B1439" t="s">
        <v>139</v>
      </c>
      <c r="C1439" t="str">
        <f t="shared" si="203"/>
        <v>UNREGULATED</v>
      </c>
      <c r="D1439" s="159" t="str">
        <f t="shared" si="199"/>
        <v>55200</v>
      </c>
      <c r="E1439" t="str">
        <f t="shared" si="200"/>
        <v>X5200</v>
      </c>
      <c r="F1439" s="23">
        <v>552009000167</v>
      </c>
      <c r="G1439">
        <v>763</v>
      </c>
      <c r="H1439" t="str">
        <f t="shared" si="201"/>
        <v>552009000167.763</v>
      </c>
      <c r="I1439">
        <v>200912</v>
      </c>
      <c r="J1439" t="s">
        <v>6434</v>
      </c>
      <c r="K1439" t="s">
        <v>82</v>
      </c>
      <c r="L1439" t="s">
        <v>124</v>
      </c>
      <c r="N1439">
        <f>VLOOKUP(H1439,'export - manipulated'!L1438:V5370,11,FALSE)</f>
        <v>2058.31</v>
      </c>
    </row>
    <row r="1440" spans="1:22" x14ac:dyDescent="0.3">
      <c r="A1440" t="s">
        <v>2419</v>
      </c>
      <c r="B1440" t="s">
        <v>139</v>
      </c>
      <c r="C1440" t="str">
        <f t="shared" si="203"/>
        <v>UNREGULATED</v>
      </c>
      <c r="D1440" s="159" t="str">
        <f t="shared" si="199"/>
        <v>55200</v>
      </c>
      <c r="E1440" t="str">
        <f t="shared" si="200"/>
        <v>X5200</v>
      </c>
      <c r="F1440" s="23">
        <v>552009000173</v>
      </c>
      <c r="G1440">
        <v>762</v>
      </c>
      <c r="H1440" t="str">
        <f t="shared" si="201"/>
        <v>552009000173.762</v>
      </c>
      <c r="I1440">
        <v>200912</v>
      </c>
      <c r="J1440" t="s">
        <v>6434</v>
      </c>
      <c r="K1440" t="s">
        <v>82</v>
      </c>
      <c r="L1440" t="s">
        <v>124</v>
      </c>
      <c r="N1440">
        <f>VLOOKUP(H1440,'export - manipulated'!L1439:V5371,11,FALSE)</f>
        <v>6893.24</v>
      </c>
    </row>
    <row r="1441" spans="1:22" x14ac:dyDescent="0.3">
      <c r="A1441" t="s">
        <v>2421</v>
      </c>
      <c r="B1441" t="s">
        <v>139</v>
      </c>
      <c r="C1441" t="str">
        <f t="shared" si="203"/>
        <v>REGULATED</v>
      </c>
      <c r="D1441" s="159" t="str">
        <f t="shared" si="199"/>
        <v>45200</v>
      </c>
      <c r="E1441" t="str">
        <f t="shared" si="200"/>
        <v>X5200</v>
      </c>
      <c r="F1441" s="23">
        <v>452009000061</v>
      </c>
      <c r="G1441">
        <v>763</v>
      </c>
      <c r="H1441" t="str">
        <f t="shared" si="201"/>
        <v>452009000061.763</v>
      </c>
      <c r="I1441">
        <v>199010</v>
      </c>
      <c r="J1441" t="s">
        <v>6434</v>
      </c>
      <c r="K1441" t="s">
        <v>82</v>
      </c>
      <c r="L1441">
        <v>20310</v>
      </c>
      <c r="M1441" s="8">
        <f>VLOOKUP(H1441,'export - manipulated'!L1441:V5373,11,FALSE)</f>
        <v>25392.94</v>
      </c>
      <c r="V1441" s="158" t="str">
        <f>CONCATENATE("5",RIGHT(F1441,11))</f>
        <v>552009000061</v>
      </c>
    </row>
    <row r="1442" spans="1:22" x14ac:dyDescent="0.3">
      <c r="A1442" t="s">
        <v>2421</v>
      </c>
      <c r="B1442" t="s">
        <v>139</v>
      </c>
      <c r="C1442" t="str">
        <f t="shared" si="203"/>
        <v>UNREGULATED</v>
      </c>
      <c r="D1442" s="159" t="str">
        <f t="shared" si="199"/>
        <v>55200</v>
      </c>
      <c r="E1442" t="str">
        <f t="shared" si="200"/>
        <v>X5200</v>
      </c>
      <c r="F1442" s="23">
        <v>552009000061</v>
      </c>
      <c r="G1442">
        <v>763</v>
      </c>
      <c r="H1442" t="str">
        <f t="shared" si="201"/>
        <v>552009000061.763</v>
      </c>
      <c r="I1442">
        <v>199010</v>
      </c>
      <c r="J1442" t="s">
        <v>6434</v>
      </c>
      <c r="K1442" t="s">
        <v>82</v>
      </c>
      <c r="L1442" t="s">
        <v>124</v>
      </c>
      <c r="N1442">
        <f>VLOOKUP(H1442,'export - manipulated'!L1441:V5373,11,FALSE)</f>
        <v>6294</v>
      </c>
    </row>
    <row r="1443" spans="1:22" x14ac:dyDescent="0.3">
      <c r="A1443" t="s">
        <v>2424</v>
      </c>
      <c r="B1443" t="s">
        <v>139</v>
      </c>
      <c r="C1443" t="str">
        <f t="shared" si="203"/>
        <v>REGULATED</v>
      </c>
      <c r="D1443" s="159" t="str">
        <f t="shared" si="199"/>
        <v>45200</v>
      </c>
      <c r="E1443" t="str">
        <f t="shared" si="200"/>
        <v>X5200</v>
      </c>
      <c r="F1443" s="23">
        <v>452009000146</v>
      </c>
      <c r="G1443">
        <v>763</v>
      </c>
      <c r="H1443" t="str">
        <f t="shared" si="201"/>
        <v>452009000146.763</v>
      </c>
      <c r="I1443">
        <v>200912</v>
      </c>
      <c r="J1443" t="s">
        <v>6434</v>
      </c>
      <c r="K1443" t="s">
        <v>82</v>
      </c>
      <c r="L1443">
        <v>20310</v>
      </c>
      <c r="M1443" s="8">
        <f>VLOOKUP(H1443,'export - manipulated'!L1443:V5375,11,FALSE)</f>
        <v>86240.78</v>
      </c>
      <c r="V1443" s="158" t="str">
        <f t="shared" ref="V1443:V1444" si="207">CONCATENATE("5",RIGHT(F1443,11))</f>
        <v>552009000146</v>
      </c>
    </row>
    <row r="1444" spans="1:22" x14ac:dyDescent="0.3">
      <c r="A1444" t="s">
        <v>2424</v>
      </c>
      <c r="B1444" t="s">
        <v>139</v>
      </c>
      <c r="C1444" t="str">
        <f t="shared" si="203"/>
        <v>REGULATED</v>
      </c>
      <c r="D1444" s="159" t="str">
        <f t="shared" si="199"/>
        <v>45200</v>
      </c>
      <c r="E1444" t="str">
        <f t="shared" si="200"/>
        <v>X5200</v>
      </c>
      <c r="F1444" s="23">
        <v>452009000169</v>
      </c>
      <c r="G1444">
        <v>763</v>
      </c>
      <c r="H1444" t="str">
        <f t="shared" si="201"/>
        <v>452009000169.763</v>
      </c>
      <c r="I1444">
        <v>200901</v>
      </c>
      <c r="J1444" t="s">
        <v>6434</v>
      </c>
      <c r="K1444" t="s">
        <v>82</v>
      </c>
      <c r="L1444">
        <v>20310</v>
      </c>
      <c r="M1444" s="8">
        <f>VLOOKUP(H1444,'export - manipulated'!L1444:V5376,11,FALSE)</f>
        <v>217827.91</v>
      </c>
      <c r="V1444" s="158" t="str">
        <f t="shared" si="207"/>
        <v>552009000169</v>
      </c>
    </row>
    <row r="1445" spans="1:22" x14ac:dyDescent="0.3">
      <c r="A1445" t="s">
        <v>2424</v>
      </c>
      <c r="B1445" t="s">
        <v>139</v>
      </c>
      <c r="C1445" t="str">
        <f t="shared" si="203"/>
        <v>UNREGULATED</v>
      </c>
      <c r="D1445" s="159" t="str">
        <f t="shared" si="199"/>
        <v>55200</v>
      </c>
      <c r="E1445" t="str">
        <f t="shared" si="200"/>
        <v>X5200</v>
      </c>
      <c r="F1445" s="23">
        <v>552009000146</v>
      </c>
      <c r="G1445">
        <v>763</v>
      </c>
      <c r="H1445" t="str">
        <f t="shared" si="201"/>
        <v>552009000146.763</v>
      </c>
      <c r="I1445">
        <v>200912</v>
      </c>
      <c r="J1445" t="s">
        <v>6434</v>
      </c>
      <c r="K1445" t="s">
        <v>82</v>
      </c>
      <c r="L1445" t="s">
        <v>124</v>
      </c>
      <c r="N1445">
        <f>VLOOKUP(H1445,'export - manipulated'!L1444:V5376,11,FALSE)</f>
        <v>17708.03</v>
      </c>
    </row>
    <row r="1446" spans="1:22" x14ac:dyDescent="0.3">
      <c r="A1446" t="s">
        <v>2424</v>
      </c>
      <c r="B1446" t="s">
        <v>139</v>
      </c>
      <c r="C1446" t="str">
        <f t="shared" si="203"/>
        <v>UNREGULATED</v>
      </c>
      <c r="D1446" s="159" t="str">
        <f t="shared" si="199"/>
        <v>55200</v>
      </c>
      <c r="E1446" t="str">
        <f t="shared" si="200"/>
        <v>X5200</v>
      </c>
      <c r="F1446" s="23">
        <v>552009000169</v>
      </c>
      <c r="G1446">
        <v>763</v>
      </c>
      <c r="H1446" t="str">
        <f t="shared" si="201"/>
        <v>552009000169.763</v>
      </c>
      <c r="I1446">
        <v>200901</v>
      </c>
      <c r="J1446" t="s">
        <v>6434</v>
      </c>
      <c r="K1446" t="s">
        <v>82</v>
      </c>
      <c r="L1446" t="s">
        <v>124</v>
      </c>
      <c r="N1446">
        <f>VLOOKUP(H1446,'export - manipulated'!L1445:V5377,11,FALSE)</f>
        <v>43894.35</v>
      </c>
    </row>
    <row r="1447" spans="1:22" x14ac:dyDescent="0.3">
      <c r="A1447" t="s">
        <v>2429</v>
      </c>
      <c r="B1447" t="s">
        <v>139</v>
      </c>
      <c r="C1447" t="str">
        <f t="shared" si="203"/>
        <v>UNREGULATED</v>
      </c>
      <c r="D1447" s="159" t="str">
        <f t="shared" si="199"/>
        <v>55200</v>
      </c>
      <c r="E1447" t="str">
        <f t="shared" si="200"/>
        <v>X5200</v>
      </c>
      <c r="F1447" s="23">
        <v>552009000171</v>
      </c>
      <c r="G1447">
        <v>763</v>
      </c>
      <c r="H1447" t="str">
        <f t="shared" si="201"/>
        <v>552009000171.763</v>
      </c>
      <c r="I1447">
        <v>200910</v>
      </c>
      <c r="J1447" t="s">
        <v>6434</v>
      </c>
      <c r="K1447" t="s">
        <v>82</v>
      </c>
      <c r="L1447" t="s">
        <v>124</v>
      </c>
      <c r="N1447">
        <f>VLOOKUP(H1447,'export - manipulated'!L1446:V5378,11,FALSE)</f>
        <v>5734.63</v>
      </c>
    </row>
    <row r="1448" spans="1:22" x14ac:dyDescent="0.3">
      <c r="A1448" t="s">
        <v>2431</v>
      </c>
      <c r="B1448" t="s">
        <v>139</v>
      </c>
      <c r="C1448" t="str">
        <f t="shared" si="203"/>
        <v>REGULATED</v>
      </c>
      <c r="D1448" s="159" t="str">
        <f t="shared" si="199"/>
        <v>45200</v>
      </c>
      <c r="E1448" t="str">
        <f t="shared" si="200"/>
        <v>X5200</v>
      </c>
      <c r="F1448" s="23">
        <v>452009000222</v>
      </c>
      <c r="G1448">
        <v>757</v>
      </c>
      <c r="H1448" t="str">
        <f t="shared" si="201"/>
        <v>452009000222.757</v>
      </c>
      <c r="I1448">
        <v>201312</v>
      </c>
      <c r="J1448" t="s">
        <v>6434</v>
      </c>
      <c r="K1448" t="s">
        <v>82</v>
      </c>
      <c r="L1448">
        <v>20310</v>
      </c>
      <c r="M1448" s="8">
        <f>VLOOKUP(H1448,'export - manipulated'!L1448:V5380,11,FALSE)</f>
        <v>2814.77</v>
      </c>
      <c r="V1448" s="158" t="str">
        <f>CONCATENATE("5",RIGHT(F1448,11))</f>
        <v>552009000222</v>
      </c>
    </row>
    <row r="1449" spans="1:22" x14ac:dyDescent="0.3">
      <c r="A1449" t="s">
        <v>2433</v>
      </c>
      <c r="B1449" t="s">
        <v>139</v>
      </c>
      <c r="C1449" t="str">
        <f t="shared" si="203"/>
        <v>UNREGULATED</v>
      </c>
      <c r="D1449" s="159" t="str">
        <f t="shared" si="199"/>
        <v>55200</v>
      </c>
      <c r="E1449" t="str">
        <f t="shared" si="200"/>
        <v>X5200</v>
      </c>
      <c r="F1449" s="23">
        <v>552009000222</v>
      </c>
      <c r="G1449">
        <v>757</v>
      </c>
      <c r="H1449" t="str">
        <f t="shared" si="201"/>
        <v>552009000222.757</v>
      </c>
      <c r="I1449">
        <v>201312</v>
      </c>
      <c r="J1449" t="s">
        <v>6434</v>
      </c>
      <c r="K1449" t="s">
        <v>82</v>
      </c>
      <c r="L1449" t="s">
        <v>124</v>
      </c>
      <c r="N1449">
        <f>VLOOKUP(H1449,'export - manipulated'!L1448:V5380,11,FALSE)</f>
        <v>697.55</v>
      </c>
    </row>
    <row r="1450" spans="1:22" x14ac:dyDescent="0.3">
      <c r="A1450" t="s">
        <v>2435</v>
      </c>
      <c r="B1450" t="s">
        <v>139</v>
      </c>
      <c r="C1450" t="str">
        <f t="shared" si="203"/>
        <v>REGULATED</v>
      </c>
      <c r="D1450" s="159" t="str">
        <f t="shared" si="199"/>
        <v>45200</v>
      </c>
      <c r="E1450" t="str">
        <f t="shared" si="200"/>
        <v>X5200</v>
      </c>
      <c r="F1450" s="23">
        <v>452009000254</v>
      </c>
      <c r="G1450">
        <v>763</v>
      </c>
      <c r="H1450" t="str">
        <f t="shared" si="201"/>
        <v>452009000254.763</v>
      </c>
      <c r="I1450">
        <v>201508</v>
      </c>
      <c r="J1450" t="s">
        <v>6434</v>
      </c>
      <c r="K1450" t="s">
        <v>82</v>
      </c>
      <c r="L1450">
        <v>20310</v>
      </c>
      <c r="M1450" s="8">
        <f>VLOOKUP(H1450,'export - manipulated'!L1450:V5382,11,FALSE)</f>
        <v>11614.5</v>
      </c>
      <c r="V1450" s="158" t="str">
        <f t="shared" ref="V1450:V1451" si="208">CONCATENATE("5",RIGHT(F1450,11))</f>
        <v>552009000254</v>
      </c>
    </row>
    <row r="1451" spans="1:22" x14ac:dyDescent="0.3">
      <c r="A1451" t="s">
        <v>2437</v>
      </c>
      <c r="B1451" t="s">
        <v>139</v>
      </c>
      <c r="C1451" t="str">
        <f t="shared" si="203"/>
        <v>REGULATED</v>
      </c>
      <c r="D1451" s="159" t="str">
        <f t="shared" si="199"/>
        <v>45200</v>
      </c>
      <c r="E1451" t="str">
        <f t="shared" si="200"/>
        <v>X5200</v>
      </c>
      <c r="F1451" s="23">
        <v>452009000172</v>
      </c>
      <c r="G1451">
        <v>763</v>
      </c>
      <c r="H1451" t="str">
        <f t="shared" si="201"/>
        <v>452009000172.763</v>
      </c>
      <c r="I1451">
        <v>200912</v>
      </c>
      <c r="J1451" t="s">
        <v>6434</v>
      </c>
      <c r="K1451" t="s">
        <v>82</v>
      </c>
      <c r="L1451">
        <v>20310</v>
      </c>
      <c r="M1451" s="8">
        <f>VLOOKUP(H1451,'export - manipulated'!L1451:V5383,11,FALSE)</f>
        <v>2757.46</v>
      </c>
      <c r="V1451" s="158" t="str">
        <f t="shared" si="208"/>
        <v>552009000172</v>
      </c>
    </row>
    <row r="1452" spans="1:22" x14ac:dyDescent="0.3">
      <c r="A1452" t="s">
        <v>2439</v>
      </c>
      <c r="B1452" t="s">
        <v>139</v>
      </c>
      <c r="C1452" t="str">
        <f t="shared" si="203"/>
        <v>UNREGULATED</v>
      </c>
      <c r="D1452" s="159" t="str">
        <f t="shared" si="199"/>
        <v>55200</v>
      </c>
      <c r="E1452" t="str">
        <f t="shared" si="200"/>
        <v>X5200</v>
      </c>
      <c r="F1452" s="23">
        <v>552009000172</v>
      </c>
      <c r="G1452">
        <v>230</v>
      </c>
      <c r="H1452" t="str">
        <f t="shared" si="201"/>
        <v>552009000172.230</v>
      </c>
      <c r="I1452">
        <v>200912</v>
      </c>
      <c r="J1452" t="s">
        <v>6434</v>
      </c>
      <c r="K1452" t="s">
        <v>82</v>
      </c>
      <c r="L1452" t="s">
        <v>124</v>
      </c>
      <c r="N1452">
        <f>VLOOKUP(H1452,'export - manipulated'!L1451:V5383,11,FALSE)</f>
        <v>4359.1000000000004</v>
      </c>
    </row>
    <row r="1453" spans="1:22" x14ac:dyDescent="0.3">
      <c r="A1453" t="s">
        <v>2439</v>
      </c>
      <c r="B1453" t="s">
        <v>139</v>
      </c>
      <c r="C1453" t="str">
        <f t="shared" si="203"/>
        <v>UNREGULATED</v>
      </c>
      <c r="D1453" s="159" t="str">
        <f t="shared" si="199"/>
        <v>55200</v>
      </c>
      <c r="E1453" t="str">
        <f t="shared" si="200"/>
        <v>X5200</v>
      </c>
      <c r="F1453" s="23">
        <v>552009000172</v>
      </c>
      <c r="G1453">
        <v>763</v>
      </c>
      <c r="H1453" t="str">
        <f t="shared" si="201"/>
        <v>552009000172.763</v>
      </c>
      <c r="I1453">
        <v>200912</v>
      </c>
      <c r="J1453" t="s">
        <v>6434</v>
      </c>
      <c r="K1453" t="s">
        <v>82</v>
      </c>
      <c r="L1453" t="s">
        <v>124</v>
      </c>
      <c r="N1453">
        <f>VLOOKUP(H1453,'export - manipulated'!L1452:V5384,11,FALSE)</f>
        <v>555.66</v>
      </c>
    </row>
    <row r="1454" spans="1:22" x14ac:dyDescent="0.3">
      <c r="A1454" t="s">
        <v>2442</v>
      </c>
      <c r="B1454" t="s">
        <v>139</v>
      </c>
      <c r="C1454" t="str">
        <f t="shared" si="203"/>
        <v>REGULATED</v>
      </c>
      <c r="D1454" s="159" t="str">
        <f t="shared" si="199"/>
        <v>45200</v>
      </c>
      <c r="E1454" t="str">
        <f t="shared" si="200"/>
        <v>X5200</v>
      </c>
      <c r="F1454" s="23">
        <v>452009000173</v>
      </c>
      <c r="G1454">
        <v>762</v>
      </c>
      <c r="H1454" t="str">
        <f t="shared" si="201"/>
        <v>452009000173.762</v>
      </c>
      <c r="I1454">
        <v>200912</v>
      </c>
      <c r="J1454" t="s">
        <v>6434</v>
      </c>
      <c r="K1454" t="s">
        <v>82</v>
      </c>
      <c r="L1454">
        <v>20310</v>
      </c>
      <c r="M1454" s="8">
        <f>VLOOKUP(H1454,'export - manipulated'!L1454:V5386,11,FALSE)</f>
        <v>34218.400000000001</v>
      </c>
      <c r="V1454" s="158" t="str">
        <f>CONCATENATE("5",RIGHT(F1454,11))</f>
        <v>552009000173</v>
      </c>
    </row>
    <row r="1455" spans="1:22" x14ac:dyDescent="0.3">
      <c r="A1455" t="s">
        <v>2445</v>
      </c>
      <c r="B1455" t="s">
        <v>139</v>
      </c>
      <c r="C1455" t="str">
        <f t="shared" si="203"/>
        <v>UNREGULATED</v>
      </c>
      <c r="D1455" s="159" t="str">
        <f t="shared" si="199"/>
        <v>55200</v>
      </c>
      <c r="E1455" t="str">
        <f t="shared" si="200"/>
        <v>X5200</v>
      </c>
      <c r="F1455" s="23">
        <v>552009000170</v>
      </c>
      <c r="G1455">
        <v>760</v>
      </c>
      <c r="H1455" t="str">
        <f t="shared" si="201"/>
        <v>552009000170.760</v>
      </c>
      <c r="I1455">
        <v>200901</v>
      </c>
      <c r="J1455" t="s">
        <v>6434</v>
      </c>
      <c r="K1455" t="s">
        <v>82</v>
      </c>
      <c r="L1455" t="s">
        <v>124</v>
      </c>
      <c r="N1455">
        <f>VLOOKUP(H1455,'export - manipulated'!L1454:V5386,11,FALSE)</f>
        <v>747.01</v>
      </c>
    </row>
    <row r="1456" spans="1:22" x14ac:dyDescent="0.3">
      <c r="A1456" t="s">
        <v>2447</v>
      </c>
      <c r="B1456" t="s">
        <v>139</v>
      </c>
      <c r="C1456" t="str">
        <f t="shared" si="203"/>
        <v>REGULATED</v>
      </c>
      <c r="D1456" s="159" t="str">
        <f t="shared" si="199"/>
        <v>45200</v>
      </c>
      <c r="E1456" t="str">
        <f t="shared" si="200"/>
        <v>X5200</v>
      </c>
      <c r="F1456" s="23">
        <v>452009000004</v>
      </c>
      <c r="G1456">
        <v>763</v>
      </c>
      <c r="H1456" t="str">
        <f t="shared" si="201"/>
        <v>452009000004.763</v>
      </c>
      <c r="I1456">
        <v>195402</v>
      </c>
      <c r="J1456" t="s">
        <v>6434</v>
      </c>
      <c r="K1456" t="s">
        <v>82</v>
      </c>
      <c r="L1456">
        <v>20310</v>
      </c>
      <c r="M1456" s="8">
        <f>VLOOKUP(H1456,'export - manipulated'!L1456:V5388,11,FALSE)</f>
        <v>200075.28</v>
      </c>
      <c r="V1456" s="158" t="str">
        <f>CONCATENATE("5",RIGHT(F1456,11))</f>
        <v>552009000004</v>
      </c>
    </row>
    <row r="1457" spans="1:22" x14ac:dyDescent="0.3">
      <c r="A1457" t="s">
        <v>2449</v>
      </c>
      <c r="B1457" t="s">
        <v>139</v>
      </c>
      <c r="C1457" t="str">
        <f t="shared" si="203"/>
        <v>UNREGULATED</v>
      </c>
      <c r="D1457" s="159" t="str">
        <f t="shared" si="199"/>
        <v>55200</v>
      </c>
      <c r="E1457" t="str">
        <f t="shared" si="200"/>
        <v>X5200</v>
      </c>
      <c r="F1457" s="23">
        <v>552009000009</v>
      </c>
      <c r="G1457">
        <v>761</v>
      </c>
      <c r="H1457" t="str">
        <f t="shared" si="201"/>
        <v>552009000009.761</v>
      </c>
      <c r="I1457">
        <v>195003</v>
      </c>
      <c r="J1457" t="s">
        <v>6434</v>
      </c>
      <c r="K1457" t="s">
        <v>82</v>
      </c>
      <c r="L1457" t="s">
        <v>124</v>
      </c>
      <c r="N1457">
        <f>VLOOKUP(H1457,'export - manipulated'!L1456:V5388,11,FALSE)</f>
        <v>5100</v>
      </c>
    </row>
    <row r="1458" spans="1:22" x14ac:dyDescent="0.3">
      <c r="A1458" t="s">
        <v>2449</v>
      </c>
      <c r="B1458" t="s">
        <v>139</v>
      </c>
      <c r="C1458" t="str">
        <f t="shared" si="203"/>
        <v>UNREGULATED</v>
      </c>
      <c r="D1458" s="159" t="str">
        <f t="shared" si="199"/>
        <v>55200</v>
      </c>
      <c r="E1458" t="str">
        <f t="shared" si="200"/>
        <v>X5200</v>
      </c>
      <c r="F1458" s="23">
        <v>552009000009</v>
      </c>
      <c r="G1458">
        <v>762</v>
      </c>
      <c r="H1458" t="str">
        <f t="shared" si="201"/>
        <v>552009000009.762</v>
      </c>
      <c r="I1458">
        <v>200710</v>
      </c>
      <c r="J1458" t="s">
        <v>6434</v>
      </c>
      <c r="K1458" t="s">
        <v>82</v>
      </c>
      <c r="L1458" t="s">
        <v>124</v>
      </c>
      <c r="N1458">
        <f>VLOOKUP(H1458,'export - manipulated'!L1457:V5389,11,FALSE)</f>
        <v>1118</v>
      </c>
    </row>
    <row r="1459" spans="1:22" x14ac:dyDescent="0.3">
      <c r="A1459" t="s">
        <v>2449</v>
      </c>
      <c r="B1459" t="s">
        <v>139</v>
      </c>
      <c r="C1459" t="str">
        <f t="shared" si="203"/>
        <v>UNREGULATED</v>
      </c>
      <c r="D1459" s="159" t="str">
        <f t="shared" si="199"/>
        <v>55200</v>
      </c>
      <c r="E1459" t="str">
        <f t="shared" si="200"/>
        <v>X5200</v>
      </c>
      <c r="F1459" s="23">
        <v>552009000009</v>
      </c>
      <c r="G1459">
        <v>763</v>
      </c>
      <c r="H1459" t="str">
        <f t="shared" si="201"/>
        <v>552009000009.763</v>
      </c>
      <c r="I1459">
        <v>195003</v>
      </c>
      <c r="J1459" t="s">
        <v>6434</v>
      </c>
      <c r="K1459" t="s">
        <v>82</v>
      </c>
      <c r="L1459" t="s">
        <v>124</v>
      </c>
      <c r="N1459">
        <f>VLOOKUP(H1459,'export - manipulated'!L1458:V5390,11,FALSE)</f>
        <v>284308</v>
      </c>
    </row>
    <row r="1460" spans="1:22" x14ac:dyDescent="0.3">
      <c r="A1460" t="s">
        <v>2449</v>
      </c>
      <c r="B1460" t="s">
        <v>139</v>
      </c>
      <c r="C1460" t="str">
        <f t="shared" si="203"/>
        <v>UNREGULATED</v>
      </c>
      <c r="D1460" s="159" t="str">
        <f t="shared" si="199"/>
        <v>55200</v>
      </c>
      <c r="E1460" t="str">
        <f t="shared" si="200"/>
        <v>X5200</v>
      </c>
      <c r="F1460" s="23">
        <v>552009000009</v>
      </c>
      <c r="G1460">
        <v>769</v>
      </c>
      <c r="H1460" t="str">
        <f t="shared" si="201"/>
        <v>552009000009.769</v>
      </c>
      <c r="I1460">
        <v>195003</v>
      </c>
      <c r="J1460" t="s">
        <v>6434</v>
      </c>
      <c r="K1460" t="s">
        <v>82</v>
      </c>
      <c r="L1460" t="s">
        <v>124</v>
      </c>
      <c r="N1460">
        <f>VLOOKUP(H1460,'export - manipulated'!L1459:V5391,11,FALSE)</f>
        <v>68446</v>
      </c>
    </row>
    <row r="1461" spans="1:22" x14ac:dyDescent="0.3">
      <c r="A1461" t="s">
        <v>2454</v>
      </c>
      <c r="B1461" t="s">
        <v>139</v>
      </c>
      <c r="C1461" t="str">
        <f t="shared" si="203"/>
        <v>REGULATED</v>
      </c>
      <c r="D1461" s="159" t="str">
        <f t="shared" si="199"/>
        <v>45200</v>
      </c>
      <c r="E1461" t="str">
        <f t="shared" si="200"/>
        <v>X5200</v>
      </c>
      <c r="F1461" s="23">
        <v>452009000170</v>
      </c>
      <c r="G1461">
        <v>760</v>
      </c>
      <c r="H1461" t="str">
        <f t="shared" si="201"/>
        <v>452009000170.760</v>
      </c>
      <c r="I1461">
        <v>200901</v>
      </c>
      <c r="J1461" t="s">
        <v>6434</v>
      </c>
      <c r="K1461" t="s">
        <v>82</v>
      </c>
      <c r="L1461">
        <v>20310</v>
      </c>
      <c r="M1461" s="8">
        <f>VLOOKUP(H1461,'export - manipulated'!L1461:V5393,11,FALSE)</f>
        <v>3707.05</v>
      </c>
      <c r="V1461" s="158" t="str">
        <f t="shared" ref="V1461:V1462" si="209">CONCATENATE("5",RIGHT(F1461,11))</f>
        <v>552009000170</v>
      </c>
    </row>
    <row r="1462" spans="1:22" x14ac:dyDescent="0.3">
      <c r="A1462" t="s">
        <v>2456</v>
      </c>
      <c r="B1462" t="s">
        <v>139</v>
      </c>
      <c r="C1462" t="str">
        <f t="shared" si="203"/>
        <v>REGULATED</v>
      </c>
      <c r="D1462" s="159" t="str">
        <f t="shared" si="199"/>
        <v>45200</v>
      </c>
      <c r="E1462" t="str">
        <f t="shared" si="200"/>
        <v>X5200</v>
      </c>
      <c r="F1462" s="23">
        <v>452009100062</v>
      </c>
      <c r="G1462">
        <v>763</v>
      </c>
      <c r="H1462" t="str">
        <f t="shared" si="201"/>
        <v>452009100062.763</v>
      </c>
      <c r="I1462">
        <v>199103</v>
      </c>
      <c r="J1462" t="s">
        <v>6434</v>
      </c>
      <c r="K1462" t="s">
        <v>87</v>
      </c>
      <c r="L1462">
        <v>20310</v>
      </c>
      <c r="M1462" s="8">
        <f>VLOOKUP(H1462,'export - manipulated'!L1462:V5394,11,FALSE)</f>
        <v>0</v>
      </c>
      <c r="V1462" s="158" t="str">
        <f t="shared" si="209"/>
        <v>552009100062</v>
      </c>
    </row>
    <row r="1463" spans="1:22" x14ac:dyDescent="0.3">
      <c r="A1463" t="s">
        <v>2456</v>
      </c>
      <c r="B1463" t="s">
        <v>139</v>
      </c>
      <c r="C1463" t="str">
        <f t="shared" si="203"/>
        <v>UNREGULATED</v>
      </c>
      <c r="D1463" s="159" t="str">
        <f t="shared" si="199"/>
        <v>55200</v>
      </c>
      <c r="E1463" t="str">
        <f t="shared" si="200"/>
        <v>X5200</v>
      </c>
      <c r="F1463" s="23">
        <v>552009100062</v>
      </c>
      <c r="G1463">
        <v>763</v>
      </c>
      <c r="H1463" t="str">
        <f t="shared" si="201"/>
        <v>552009100062.763</v>
      </c>
      <c r="I1463">
        <v>199103</v>
      </c>
      <c r="J1463" t="s">
        <v>6434</v>
      </c>
      <c r="K1463" t="s">
        <v>87</v>
      </c>
      <c r="L1463" t="s">
        <v>124</v>
      </c>
      <c r="N1463">
        <f>VLOOKUP(H1463,'export - manipulated'!L1462:V5394,11,FALSE)</f>
        <v>0</v>
      </c>
    </row>
    <row r="1464" spans="1:22" x14ac:dyDescent="0.3">
      <c r="A1464" t="s">
        <v>2459</v>
      </c>
      <c r="B1464" t="s">
        <v>139</v>
      </c>
      <c r="C1464" t="str">
        <f t="shared" si="203"/>
        <v>REGULATED</v>
      </c>
      <c r="D1464" s="159" t="str">
        <f t="shared" si="199"/>
        <v>45200</v>
      </c>
      <c r="E1464" t="str">
        <f t="shared" si="200"/>
        <v>X5200</v>
      </c>
      <c r="F1464" s="23">
        <v>452009100062</v>
      </c>
      <c r="G1464">
        <v>752</v>
      </c>
      <c r="H1464" t="str">
        <f t="shared" si="201"/>
        <v>452009100062.752</v>
      </c>
      <c r="I1464">
        <v>199103</v>
      </c>
      <c r="J1464" t="s">
        <v>6434</v>
      </c>
      <c r="K1464" t="s">
        <v>87</v>
      </c>
      <c r="L1464">
        <v>20310</v>
      </c>
      <c r="M1464" s="8">
        <f>VLOOKUP(H1464,'export - manipulated'!L1464:V5396,11,FALSE)</f>
        <v>0</v>
      </c>
      <c r="V1464" s="158" t="str">
        <f>CONCATENATE("5",RIGHT(F1464,11))</f>
        <v>552009100062</v>
      </c>
    </row>
    <row r="1465" spans="1:22" x14ac:dyDescent="0.3">
      <c r="A1465" t="s">
        <v>2459</v>
      </c>
      <c r="B1465" t="s">
        <v>139</v>
      </c>
      <c r="C1465" t="str">
        <f t="shared" si="203"/>
        <v>UNREGULATED</v>
      </c>
      <c r="D1465" s="159" t="str">
        <f t="shared" si="199"/>
        <v>55200</v>
      </c>
      <c r="E1465" t="str">
        <f t="shared" si="200"/>
        <v>X5200</v>
      </c>
      <c r="F1465" s="23">
        <v>552009100062</v>
      </c>
      <c r="G1465">
        <v>752</v>
      </c>
      <c r="H1465" t="str">
        <f t="shared" si="201"/>
        <v>552009100062.752</v>
      </c>
      <c r="I1465">
        <v>199103</v>
      </c>
      <c r="J1465" t="s">
        <v>6434</v>
      </c>
      <c r="K1465" t="s">
        <v>87</v>
      </c>
      <c r="L1465" t="s">
        <v>124</v>
      </c>
      <c r="N1465">
        <f>VLOOKUP(H1465,'export - manipulated'!L1464:V5396,11,FALSE)</f>
        <v>0</v>
      </c>
    </row>
    <row r="1466" spans="1:22" x14ac:dyDescent="0.3">
      <c r="A1466" t="s">
        <v>2462</v>
      </c>
      <c r="B1466" t="s">
        <v>139</v>
      </c>
      <c r="C1466" t="str">
        <f t="shared" si="203"/>
        <v>REGULATED</v>
      </c>
      <c r="D1466" s="159" t="str">
        <f t="shared" si="199"/>
        <v>45200</v>
      </c>
      <c r="E1466" t="str">
        <f t="shared" si="200"/>
        <v>X5200</v>
      </c>
      <c r="F1466" s="23">
        <v>452009100161</v>
      </c>
      <c r="G1466">
        <v>760</v>
      </c>
      <c r="H1466" t="str">
        <f t="shared" si="201"/>
        <v>452009100161.760</v>
      </c>
      <c r="I1466">
        <v>200911</v>
      </c>
      <c r="J1466" t="s">
        <v>6434</v>
      </c>
      <c r="K1466" t="s">
        <v>87</v>
      </c>
      <c r="L1466">
        <v>20310</v>
      </c>
      <c r="M1466" s="8">
        <f>VLOOKUP(H1466,'export - manipulated'!L1466:V5398,11,FALSE)</f>
        <v>0</v>
      </c>
      <c r="V1466" s="158" t="str">
        <f>CONCATENATE("5",RIGHT(F1466,11))</f>
        <v>552009100161</v>
      </c>
    </row>
    <row r="1467" spans="1:22" x14ac:dyDescent="0.3">
      <c r="A1467" t="s">
        <v>2462</v>
      </c>
      <c r="B1467" t="s">
        <v>139</v>
      </c>
      <c r="C1467" t="str">
        <f t="shared" si="203"/>
        <v>UNREGULATED</v>
      </c>
      <c r="D1467" s="159" t="str">
        <f t="shared" si="199"/>
        <v>55200</v>
      </c>
      <c r="E1467" t="str">
        <f t="shared" si="200"/>
        <v>X5200</v>
      </c>
      <c r="F1467" s="23">
        <v>552009100161</v>
      </c>
      <c r="G1467">
        <v>760</v>
      </c>
      <c r="H1467" t="str">
        <f t="shared" si="201"/>
        <v>552009100161.760</v>
      </c>
      <c r="I1467">
        <v>200911</v>
      </c>
      <c r="J1467" t="s">
        <v>6434</v>
      </c>
      <c r="K1467" t="s">
        <v>87</v>
      </c>
      <c r="L1467" t="s">
        <v>124</v>
      </c>
      <c r="N1467">
        <f>VLOOKUP(H1467,'export - manipulated'!L1466:V5398,11,FALSE)</f>
        <v>0</v>
      </c>
    </row>
    <row r="1468" spans="1:22" x14ac:dyDescent="0.3">
      <c r="A1468" t="s">
        <v>2465</v>
      </c>
      <c r="B1468" t="s">
        <v>139</v>
      </c>
      <c r="C1468" t="str">
        <f t="shared" si="203"/>
        <v>REGULATED</v>
      </c>
      <c r="D1468" s="159" t="str">
        <f t="shared" si="199"/>
        <v>45200</v>
      </c>
      <c r="E1468" t="str">
        <f t="shared" si="200"/>
        <v>X5200</v>
      </c>
      <c r="F1468" s="23">
        <v>452009100150</v>
      </c>
      <c r="G1468">
        <v>761</v>
      </c>
      <c r="H1468" t="str">
        <f t="shared" si="201"/>
        <v>452009100150.761</v>
      </c>
      <c r="I1468">
        <v>200901</v>
      </c>
      <c r="J1468" t="s">
        <v>6434</v>
      </c>
      <c r="K1468" t="s">
        <v>87</v>
      </c>
      <c r="L1468">
        <v>20310</v>
      </c>
      <c r="M1468" s="8">
        <f>VLOOKUP(H1468,'export - manipulated'!L1468:V5400,11,FALSE)</f>
        <v>0</v>
      </c>
      <c r="V1468" s="158" t="str">
        <f>CONCATENATE("5",RIGHT(F1468,11))</f>
        <v>552009100150</v>
      </c>
    </row>
    <row r="1469" spans="1:22" x14ac:dyDescent="0.3">
      <c r="A1469" t="s">
        <v>2465</v>
      </c>
      <c r="B1469" t="s">
        <v>139</v>
      </c>
      <c r="C1469" t="str">
        <f t="shared" si="203"/>
        <v>UNREGULATED</v>
      </c>
      <c r="D1469" s="159" t="str">
        <f t="shared" si="199"/>
        <v>55200</v>
      </c>
      <c r="E1469" t="str">
        <f t="shared" si="200"/>
        <v>X5200</v>
      </c>
      <c r="F1469" s="23">
        <v>552009100150</v>
      </c>
      <c r="G1469">
        <v>763</v>
      </c>
      <c r="H1469" t="str">
        <f t="shared" si="201"/>
        <v>552009100150.763</v>
      </c>
      <c r="I1469">
        <v>200901</v>
      </c>
      <c r="J1469" t="s">
        <v>6434</v>
      </c>
      <c r="K1469" t="s">
        <v>87</v>
      </c>
      <c r="L1469" t="s">
        <v>124</v>
      </c>
      <c r="N1469">
        <f>VLOOKUP(H1469,'export - manipulated'!L1468:V5400,11,FALSE)</f>
        <v>0</v>
      </c>
    </row>
    <row r="1470" spans="1:22" x14ac:dyDescent="0.3">
      <c r="A1470" t="s">
        <v>2468</v>
      </c>
      <c r="B1470" t="s">
        <v>139</v>
      </c>
      <c r="C1470" t="str">
        <f t="shared" si="203"/>
        <v>REGULATED</v>
      </c>
      <c r="D1470" s="159" t="str">
        <f t="shared" si="199"/>
        <v>45200</v>
      </c>
      <c r="E1470" t="str">
        <f t="shared" si="200"/>
        <v>X5200</v>
      </c>
      <c r="F1470" s="23">
        <v>452009100050</v>
      </c>
      <c r="G1470">
        <v>763</v>
      </c>
      <c r="H1470" t="str">
        <f t="shared" si="201"/>
        <v>452009100050.763</v>
      </c>
      <c r="I1470">
        <v>198601</v>
      </c>
      <c r="J1470" t="s">
        <v>6434</v>
      </c>
      <c r="K1470" t="s">
        <v>87</v>
      </c>
      <c r="L1470">
        <v>20310</v>
      </c>
      <c r="M1470" s="8">
        <f>VLOOKUP(H1470,'export - manipulated'!L1470:V5402,11,FALSE)</f>
        <v>0</v>
      </c>
      <c r="V1470" s="158" t="str">
        <f>CONCATENATE("5",RIGHT(F1470,11))</f>
        <v>552009100050</v>
      </c>
    </row>
    <row r="1471" spans="1:22" x14ac:dyDescent="0.3">
      <c r="A1471" t="s">
        <v>2468</v>
      </c>
      <c r="B1471" t="s">
        <v>139</v>
      </c>
      <c r="C1471" t="str">
        <f t="shared" si="203"/>
        <v>UNREGULATED</v>
      </c>
      <c r="D1471" s="159" t="str">
        <f t="shared" si="199"/>
        <v>55200</v>
      </c>
      <c r="E1471" t="str">
        <f t="shared" si="200"/>
        <v>X5200</v>
      </c>
      <c r="F1471" s="23">
        <v>552009100050</v>
      </c>
      <c r="G1471">
        <v>763</v>
      </c>
      <c r="H1471" t="str">
        <f t="shared" si="201"/>
        <v>552009100050.763</v>
      </c>
      <c r="I1471">
        <v>198601</v>
      </c>
      <c r="J1471" t="s">
        <v>6434</v>
      </c>
      <c r="K1471" t="s">
        <v>87</v>
      </c>
      <c r="L1471" t="s">
        <v>124</v>
      </c>
      <c r="N1471">
        <f>VLOOKUP(H1471,'export - manipulated'!L1470:V5402,11,FALSE)</f>
        <v>0</v>
      </c>
    </row>
    <row r="1472" spans="1:22" x14ac:dyDescent="0.3">
      <c r="A1472" t="s">
        <v>2471</v>
      </c>
      <c r="B1472" t="s">
        <v>139</v>
      </c>
      <c r="C1472" t="str">
        <f t="shared" si="203"/>
        <v>REGULATED</v>
      </c>
      <c r="D1472" s="159" t="str">
        <f t="shared" si="199"/>
        <v>45200</v>
      </c>
      <c r="E1472" t="str">
        <f t="shared" si="200"/>
        <v>X5200</v>
      </c>
      <c r="F1472" s="23">
        <v>452009100179</v>
      </c>
      <c r="G1472">
        <v>764</v>
      </c>
      <c r="H1472" t="str">
        <f t="shared" si="201"/>
        <v>452009100179.764</v>
      </c>
      <c r="I1472">
        <v>201110</v>
      </c>
      <c r="J1472" t="s">
        <v>6434</v>
      </c>
      <c r="K1472" t="s">
        <v>87</v>
      </c>
      <c r="L1472">
        <v>20310</v>
      </c>
      <c r="M1472" s="8">
        <f>VLOOKUP(H1472,'export - manipulated'!L1472:V5404,11,FALSE)</f>
        <v>0</v>
      </c>
      <c r="V1472" s="158" t="str">
        <f>CONCATENATE("5",RIGHT(F1472,11))</f>
        <v>552009100179</v>
      </c>
    </row>
    <row r="1473" spans="1:22" x14ac:dyDescent="0.3">
      <c r="A1473" t="s">
        <v>2471</v>
      </c>
      <c r="B1473" t="s">
        <v>139</v>
      </c>
      <c r="C1473" t="str">
        <f t="shared" si="203"/>
        <v>UNREGULATED</v>
      </c>
      <c r="D1473" s="159" t="str">
        <f t="shared" si="199"/>
        <v>55200</v>
      </c>
      <c r="E1473" t="str">
        <f t="shared" si="200"/>
        <v>X5200</v>
      </c>
      <c r="F1473" s="23">
        <v>552009100179</v>
      </c>
      <c r="G1473">
        <v>764</v>
      </c>
      <c r="H1473" t="str">
        <f t="shared" si="201"/>
        <v>552009100179.764</v>
      </c>
      <c r="I1473">
        <v>201110</v>
      </c>
      <c r="J1473" t="s">
        <v>6434</v>
      </c>
      <c r="K1473" t="s">
        <v>87</v>
      </c>
      <c r="L1473" t="s">
        <v>124</v>
      </c>
      <c r="N1473">
        <f>VLOOKUP(H1473,'export - manipulated'!L1472:V5404,11,FALSE)</f>
        <v>0</v>
      </c>
    </row>
    <row r="1474" spans="1:22" x14ac:dyDescent="0.3">
      <c r="A1474" t="s">
        <v>2474</v>
      </c>
      <c r="B1474" t="s">
        <v>139</v>
      </c>
      <c r="C1474" t="str">
        <f t="shared" si="203"/>
        <v>REGULATED</v>
      </c>
      <c r="D1474" s="159" t="str">
        <f t="shared" si="199"/>
        <v>45200</v>
      </c>
      <c r="E1474" t="str">
        <f t="shared" si="200"/>
        <v>X5200</v>
      </c>
      <c r="F1474" s="23">
        <v>452009100017</v>
      </c>
      <c r="G1474">
        <v>763</v>
      </c>
      <c r="H1474" t="str">
        <f t="shared" si="201"/>
        <v>452009100017.763</v>
      </c>
      <c r="I1474">
        <v>195411</v>
      </c>
      <c r="J1474" t="s">
        <v>6434</v>
      </c>
      <c r="K1474" t="s">
        <v>87</v>
      </c>
      <c r="L1474">
        <v>20310</v>
      </c>
      <c r="M1474" s="8">
        <f>VLOOKUP(H1474,'export - manipulated'!L1474:V5406,11,FALSE)</f>
        <v>0</v>
      </c>
      <c r="V1474" s="158" t="str">
        <f t="shared" ref="V1474:V1478" si="210">CONCATENATE("5",RIGHT(F1474,11))</f>
        <v>552009100017</v>
      </c>
    </row>
    <row r="1475" spans="1:22" x14ac:dyDescent="0.3">
      <c r="A1475" t="s">
        <v>2476</v>
      </c>
      <c r="B1475" t="s">
        <v>139</v>
      </c>
      <c r="C1475" t="str">
        <f t="shared" si="203"/>
        <v>REGULATED</v>
      </c>
      <c r="D1475" s="159" t="str">
        <f t="shared" ref="D1475:D1538" si="211">LEFT(F1475,5)</f>
        <v>45600</v>
      </c>
      <c r="E1475" t="str">
        <f t="shared" ref="E1475:E1538" si="212">CONCATENATE("X",(RIGHT(D1475,4)))</f>
        <v>X5600</v>
      </c>
      <c r="F1475" s="23">
        <v>456009100031</v>
      </c>
      <c r="G1475">
        <v>615</v>
      </c>
      <c r="H1475" t="str">
        <f t="shared" ref="H1475:H1538" si="213">CONCATENATE(F1475,".",G1475)</f>
        <v>456009100031.615</v>
      </c>
      <c r="I1475">
        <v>197709</v>
      </c>
      <c r="J1475" t="s">
        <v>6434</v>
      </c>
      <c r="K1475" t="s">
        <v>87</v>
      </c>
      <c r="L1475">
        <v>20310</v>
      </c>
      <c r="M1475" s="8">
        <f>VLOOKUP(H1475,'export - manipulated'!L1475:V5407,11,FALSE)</f>
        <v>0</v>
      </c>
      <c r="V1475" s="158" t="str">
        <f t="shared" si="210"/>
        <v>556009100031</v>
      </c>
    </row>
    <row r="1476" spans="1:22" x14ac:dyDescent="0.3">
      <c r="A1476" t="s">
        <v>2476</v>
      </c>
      <c r="B1476" t="s">
        <v>139</v>
      </c>
      <c r="C1476" t="str">
        <f t="shared" si="203"/>
        <v>REGULATED</v>
      </c>
      <c r="D1476" s="159" t="str">
        <f t="shared" si="211"/>
        <v>45600</v>
      </c>
      <c r="E1476" t="str">
        <f t="shared" si="212"/>
        <v>X5600</v>
      </c>
      <c r="F1476" s="23">
        <v>456009100044</v>
      </c>
      <c r="G1476">
        <v>615</v>
      </c>
      <c r="H1476" t="str">
        <f t="shared" si="213"/>
        <v>456009100044.615</v>
      </c>
      <c r="I1476">
        <v>200602</v>
      </c>
      <c r="J1476" t="s">
        <v>6434</v>
      </c>
      <c r="K1476" t="s">
        <v>87</v>
      </c>
      <c r="L1476">
        <v>20310</v>
      </c>
      <c r="M1476" s="8">
        <f>VLOOKUP(H1476,'export - manipulated'!L1476:V5408,11,FALSE)</f>
        <v>0</v>
      </c>
      <c r="V1476" s="158" t="str">
        <f t="shared" si="210"/>
        <v>556009100044</v>
      </c>
    </row>
    <row r="1477" spans="1:22" x14ac:dyDescent="0.3">
      <c r="A1477" t="s">
        <v>2476</v>
      </c>
      <c r="B1477" t="s">
        <v>139</v>
      </c>
      <c r="C1477" t="str">
        <f t="shared" si="203"/>
        <v>REGULATED</v>
      </c>
      <c r="D1477" s="159" t="str">
        <f t="shared" si="211"/>
        <v>45600</v>
      </c>
      <c r="E1477" t="str">
        <f t="shared" si="212"/>
        <v>X5600</v>
      </c>
      <c r="F1477" s="23">
        <v>456009100059</v>
      </c>
      <c r="G1477">
        <v>615</v>
      </c>
      <c r="H1477" t="str">
        <f t="shared" si="213"/>
        <v>456009100059.615</v>
      </c>
      <c r="I1477">
        <v>200805</v>
      </c>
      <c r="J1477" t="s">
        <v>6434</v>
      </c>
      <c r="K1477" t="s">
        <v>87</v>
      </c>
      <c r="L1477">
        <v>20310</v>
      </c>
      <c r="M1477" s="8">
        <f>VLOOKUP(H1477,'export - manipulated'!L1477:V5409,11,FALSE)</f>
        <v>0</v>
      </c>
      <c r="V1477" s="158" t="str">
        <f t="shared" si="210"/>
        <v>556009100059</v>
      </c>
    </row>
    <row r="1478" spans="1:22" x14ac:dyDescent="0.3">
      <c r="A1478" t="s">
        <v>2476</v>
      </c>
      <c r="B1478" t="s">
        <v>139</v>
      </c>
      <c r="C1478" t="str">
        <f t="shared" ref="C1478:C1541" si="214">IF(OR(D1478="45000",D1478="45100",D1478="45200",D1478="45290",D1478="45300",D1478="45500",D1478="45600",D1478="45700",D1478="45790",D1478="45800"),"REGULATED","UNREGULATED")</f>
        <v>REGULATED</v>
      </c>
      <c r="D1478" s="159" t="str">
        <f t="shared" si="211"/>
        <v>45600</v>
      </c>
      <c r="E1478" t="str">
        <f t="shared" si="212"/>
        <v>X5600</v>
      </c>
      <c r="F1478" s="23">
        <v>456009100112</v>
      </c>
      <c r="G1478">
        <v>615</v>
      </c>
      <c r="H1478" t="str">
        <f t="shared" si="213"/>
        <v>456009100112.615</v>
      </c>
      <c r="I1478">
        <v>199601</v>
      </c>
      <c r="J1478" t="s">
        <v>6434</v>
      </c>
      <c r="K1478" t="s">
        <v>87</v>
      </c>
      <c r="L1478">
        <v>20310</v>
      </c>
      <c r="M1478" s="8">
        <f>VLOOKUP(H1478,'export - manipulated'!L1478:V5410,11,FALSE)</f>
        <v>0</v>
      </c>
      <c r="V1478" s="158" t="str">
        <f t="shared" si="210"/>
        <v>556009100112</v>
      </c>
    </row>
    <row r="1479" spans="1:22" x14ac:dyDescent="0.3">
      <c r="A1479" t="s">
        <v>2476</v>
      </c>
      <c r="B1479" t="s">
        <v>139</v>
      </c>
      <c r="C1479" t="str">
        <f t="shared" si="214"/>
        <v>UNREGULATED</v>
      </c>
      <c r="D1479" s="159" t="str">
        <f t="shared" si="211"/>
        <v>55600</v>
      </c>
      <c r="E1479" t="str">
        <f t="shared" si="212"/>
        <v>X5600</v>
      </c>
      <c r="F1479" s="23">
        <v>556009100031</v>
      </c>
      <c r="G1479">
        <v>615</v>
      </c>
      <c r="H1479" t="str">
        <f t="shared" si="213"/>
        <v>556009100031.615</v>
      </c>
      <c r="I1479">
        <v>197709</v>
      </c>
      <c r="J1479" t="s">
        <v>6434</v>
      </c>
      <c r="K1479" t="s">
        <v>87</v>
      </c>
      <c r="L1479" t="s">
        <v>124</v>
      </c>
      <c r="N1479">
        <f>VLOOKUP(H1479,'export - manipulated'!L1478:V5410,11,FALSE)</f>
        <v>0</v>
      </c>
    </row>
    <row r="1480" spans="1:22" x14ac:dyDescent="0.3">
      <c r="A1480" t="s">
        <v>2476</v>
      </c>
      <c r="B1480" t="s">
        <v>139</v>
      </c>
      <c r="C1480" t="str">
        <f t="shared" si="214"/>
        <v>UNREGULATED</v>
      </c>
      <c r="D1480" s="159" t="str">
        <f t="shared" si="211"/>
        <v>55600</v>
      </c>
      <c r="E1480" t="str">
        <f t="shared" si="212"/>
        <v>X5600</v>
      </c>
      <c r="F1480" s="23">
        <v>556009100044</v>
      </c>
      <c r="G1480">
        <v>615</v>
      </c>
      <c r="H1480" t="str">
        <f t="shared" si="213"/>
        <v>556009100044.615</v>
      </c>
      <c r="I1480">
        <v>200602</v>
      </c>
      <c r="J1480" t="s">
        <v>6434</v>
      </c>
      <c r="K1480" t="s">
        <v>87</v>
      </c>
      <c r="L1480" t="s">
        <v>124</v>
      </c>
      <c r="N1480">
        <f>VLOOKUP(H1480,'export - manipulated'!L1479:V5411,11,FALSE)</f>
        <v>0</v>
      </c>
    </row>
    <row r="1481" spans="1:22" x14ac:dyDescent="0.3">
      <c r="A1481" t="s">
        <v>2476</v>
      </c>
      <c r="B1481" t="s">
        <v>139</v>
      </c>
      <c r="C1481" t="str">
        <f t="shared" si="214"/>
        <v>UNREGULATED</v>
      </c>
      <c r="D1481" s="159" t="str">
        <f t="shared" si="211"/>
        <v>55600</v>
      </c>
      <c r="E1481" t="str">
        <f t="shared" si="212"/>
        <v>X5600</v>
      </c>
      <c r="F1481" s="23">
        <v>556009100044</v>
      </c>
      <c r="G1481">
        <v>780</v>
      </c>
      <c r="H1481" t="str">
        <f t="shared" si="213"/>
        <v>556009100044.780</v>
      </c>
      <c r="I1481">
        <v>201301</v>
      </c>
      <c r="J1481" t="s">
        <v>6434</v>
      </c>
      <c r="K1481" t="s">
        <v>87</v>
      </c>
      <c r="L1481" t="s">
        <v>124</v>
      </c>
      <c r="N1481">
        <f>VLOOKUP(H1481,'export - manipulated'!L1480:V5412,11,FALSE)</f>
        <v>0</v>
      </c>
    </row>
    <row r="1482" spans="1:22" x14ac:dyDescent="0.3">
      <c r="A1482" t="s">
        <v>2476</v>
      </c>
      <c r="B1482" t="s">
        <v>139</v>
      </c>
      <c r="C1482" t="str">
        <f t="shared" si="214"/>
        <v>UNREGULATED</v>
      </c>
      <c r="D1482" s="159" t="str">
        <f t="shared" si="211"/>
        <v>55600</v>
      </c>
      <c r="E1482" t="str">
        <f t="shared" si="212"/>
        <v>X5600</v>
      </c>
      <c r="F1482" s="23">
        <v>556009100112</v>
      </c>
      <c r="G1482">
        <v>615</v>
      </c>
      <c r="H1482" t="str">
        <f t="shared" si="213"/>
        <v>556009100112.615</v>
      </c>
      <c r="I1482">
        <v>199601</v>
      </c>
      <c r="J1482" t="s">
        <v>6434</v>
      </c>
      <c r="K1482" t="s">
        <v>87</v>
      </c>
      <c r="L1482" t="s">
        <v>124</v>
      </c>
      <c r="N1482">
        <f>VLOOKUP(H1482,'export - manipulated'!L1481:V5413,11,FALSE)</f>
        <v>0</v>
      </c>
    </row>
    <row r="1483" spans="1:22" x14ac:dyDescent="0.3">
      <c r="A1483" t="s">
        <v>2486</v>
      </c>
      <c r="B1483" t="s">
        <v>139</v>
      </c>
      <c r="C1483" t="str">
        <f t="shared" si="214"/>
        <v>REGULATED</v>
      </c>
      <c r="D1483" s="159" t="str">
        <f t="shared" si="211"/>
        <v>45600</v>
      </c>
      <c r="E1483" t="str">
        <f t="shared" si="212"/>
        <v>X5600</v>
      </c>
      <c r="F1483" s="23">
        <v>456009100031</v>
      </c>
      <c r="G1483">
        <v>80</v>
      </c>
      <c r="H1483" t="str">
        <f t="shared" si="213"/>
        <v>456009100031.80</v>
      </c>
      <c r="I1483">
        <v>198209</v>
      </c>
      <c r="J1483" t="s">
        <v>6434</v>
      </c>
      <c r="K1483" t="s">
        <v>87</v>
      </c>
      <c r="L1483">
        <v>20310</v>
      </c>
      <c r="M1483" s="8">
        <f>VLOOKUP(H1483,'export - manipulated'!L1483:V5415,11,FALSE)</f>
        <v>0</v>
      </c>
      <c r="V1483" s="158" t="str">
        <f>CONCATENATE("5",RIGHT(F1483,11))</f>
        <v>556009100031</v>
      </c>
    </row>
    <row r="1484" spans="1:22" x14ac:dyDescent="0.3">
      <c r="A1484" t="s">
        <v>2486</v>
      </c>
      <c r="B1484" t="s">
        <v>139</v>
      </c>
      <c r="C1484" t="str">
        <f t="shared" si="214"/>
        <v>UNREGULATED</v>
      </c>
      <c r="D1484" s="159" t="str">
        <f t="shared" si="211"/>
        <v>55600</v>
      </c>
      <c r="E1484" t="str">
        <f t="shared" si="212"/>
        <v>X5600</v>
      </c>
      <c r="F1484" s="23">
        <v>556009100031</v>
      </c>
      <c r="G1484">
        <v>80</v>
      </c>
      <c r="H1484" t="str">
        <f t="shared" si="213"/>
        <v>556009100031.80</v>
      </c>
      <c r="I1484">
        <v>198209</v>
      </c>
      <c r="J1484" t="s">
        <v>6434</v>
      </c>
      <c r="K1484" t="s">
        <v>87</v>
      </c>
      <c r="L1484" t="s">
        <v>124</v>
      </c>
      <c r="N1484">
        <f>VLOOKUP(H1484,'export - manipulated'!L1483:V5415,11,FALSE)</f>
        <v>0</v>
      </c>
    </row>
    <row r="1485" spans="1:22" x14ac:dyDescent="0.3">
      <c r="A1485" t="s">
        <v>2489</v>
      </c>
      <c r="B1485" t="s">
        <v>139</v>
      </c>
      <c r="C1485" t="str">
        <f t="shared" si="214"/>
        <v>REGULATED</v>
      </c>
      <c r="D1485" s="159" t="str">
        <f t="shared" si="211"/>
        <v>45600</v>
      </c>
      <c r="E1485" t="str">
        <f t="shared" si="212"/>
        <v>X5600</v>
      </c>
      <c r="F1485" s="23">
        <v>456009100031</v>
      </c>
      <c r="G1485">
        <v>5</v>
      </c>
      <c r="H1485" t="str">
        <f t="shared" si="213"/>
        <v>456009100031.5</v>
      </c>
      <c r="I1485">
        <v>197709</v>
      </c>
      <c r="J1485" t="s">
        <v>6434</v>
      </c>
      <c r="K1485" t="s">
        <v>87</v>
      </c>
      <c r="L1485">
        <v>20310</v>
      </c>
      <c r="M1485" s="8">
        <f>VLOOKUP(H1485,'export - manipulated'!L1485:V5417,11,FALSE)</f>
        <v>0</v>
      </c>
      <c r="V1485" s="158" t="str">
        <f>CONCATENATE("5",RIGHT(F1485,11))</f>
        <v>556009100031</v>
      </c>
    </row>
    <row r="1486" spans="1:22" x14ac:dyDescent="0.3">
      <c r="A1486" t="s">
        <v>2489</v>
      </c>
      <c r="B1486" t="s">
        <v>139</v>
      </c>
      <c r="C1486" t="str">
        <f t="shared" si="214"/>
        <v>UNREGULATED</v>
      </c>
      <c r="D1486" s="159" t="str">
        <f t="shared" si="211"/>
        <v>55600</v>
      </c>
      <c r="E1486" t="str">
        <f t="shared" si="212"/>
        <v>X5600</v>
      </c>
      <c r="F1486" s="23">
        <v>556009100031</v>
      </c>
      <c r="G1486">
        <v>5</v>
      </c>
      <c r="H1486" t="str">
        <f t="shared" si="213"/>
        <v>556009100031.5</v>
      </c>
      <c r="I1486">
        <v>197709</v>
      </c>
      <c r="J1486" t="s">
        <v>6434</v>
      </c>
      <c r="K1486" t="s">
        <v>87</v>
      </c>
      <c r="L1486" t="s">
        <v>124</v>
      </c>
      <c r="N1486">
        <f>VLOOKUP(H1486,'export - manipulated'!L1485:V5417,11,FALSE)</f>
        <v>0</v>
      </c>
    </row>
    <row r="1487" spans="1:22" x14ac:dyDescent="0.3">
      <c r="A1487" t="s">
        <v>2492</v>
      </c>
      <c r="B1487" t="s">
        <v>139</v>
      </c>
      <c r="C1487" t="str">
        <f t="shared" si="214"/>
        <v>REGULATED</v>
      </c>
      <c r="D1487" s="159" t="str">
        <f t="shared" si="211"/>
        <v>45600</v>
      </c>
      <c r="E1487" t="str">
        <f t="shared" si="212"/>
        <v>X5600</v>
      </c>
      <c r="F1487" s="23">
        <v>456009100031</v>
      </c>
      <c r="G1487">
        <v>170</v>
      </c>
      <c r="H1487" t="str">
        <f t="shared" si="213"/>
        <v>456009100031.170</v>
      </c>
      <c r="I1487">
        <v>197709</v>
      </c>
      <c r="J1487" t="s">
        <v>6434</v>
      </c>
      <c r="K1487" t="s">
        <v>87</v>
      </c>
      <c r="L1487">
        <v>20310</v>
      </c>
      <c r="M1487" s="8">
        <f>VLOOKUP(H1487,'export - manipulated'!L1487:V5419,11,FALSE)</f>
        <v>0</v>
      </c>
      <c r="V1487" s="158" t="str">
        <f>CONCATENATE("5",RIGHT(F1487,11))</f>
        <v>556009100031</v>
      </c>
    </row>
    <row r="1488" spans="1:22" x14ac:dyDescent="0.3">
      <c r="A1488" t="s">
        <v>2492</v>
      </c>
      <c r="B1488" t="s">
        <v>139</v>
      </c>
      <c r="C1488" t="str">
        <f t="shared" si="214"/>
        <v>UNREGULATED</v>
      </c>
      <c r="D1488" s="159" t="str">
        <f t="shared" si="211"/>
        <v>55600</v>
      </c>
      <c r="E1488" t="str">
        <f t="shared" si="212"/>
        <v>X5600</v>
      </c>
      <c r="F1488" s="23">
        <v>556009100031</v>
      </c>
      <c r="G1488">
        <v>170</v>
      </c>
      <c r="H1488" t="str">
        <f t="shared" si="213"/>
        <v>556009100031.170</v>
      </c>
      <c r="I1488">
        <v>197709</v>
      </c>
      <c r="J1488" t="s">
        <v>6434</v>
      </c>
      <c r="K1488" t="s">
        <v>87</v>
      </c>
      <c r="L1488" t="s">
        <v>124</v>
      </c>
      <c r="N1488">
        <f>VLOOKUP(H1488,'export - manipulated'!L1487:V5419,11,FALSE)</f>
        <v>0</v>
      </c>
    </row>
    <row r="1489" spans="1:22" x14ac:dyDescent="0.3">
      <c r="A1489" t="s">
        <v>2495</v>
      </c>
      <c r="B1489" t="s">
        <v>139</v>
      </c>
      <c r="C1489" t="str">
        <f t="shared" si="214"/>
        <v>REGULATED</v>
      </c>
      <c r="D1489" s="159" t="str">
        <f t="shared" si="211"/>
        <v>45600</v>
      </c>
      <c r="E1489" t="str">
        <f t="shared" si="212"/>
        <v>X5600</v>
      </c>
      <c r="F1489" s="23">
        <v>456009100031</v>
      </c>
      <c r="G1489">
        <v>810</v>
      </c>
      <c r="H1489" t="str">
        <f t="shared" si="213"/>
        <v>456009100031.810</v>
      </c>
      <c r="I1489">
        <v>197709</v>
      </c>
      <c r="J1489" t="s">
        <v>6434</v>
      </c>
      <c r="K1489" t="s">
        <v>87</v>
      </c>
      <c r="L1489">
        <v>20310</v>
      </c>
      <c r="M1489" s="8">
        <f>VLOOKUP(H1489,'export - manipulated'!L1489:V5421,11,FALSE)</f>
        <v>0</v>
      </c>
      <c r="V1489" s="158" t="str">
        <f>CONCATENATE("5",RIGHT(F1489,11))</f>
        <v>556009100031</v>
      </c>
    </row>
    <row r="1490" spans="1:22" x14ac:dyDescent="0.3">
      <c r="A1490" t="s">
        <v>2495</v>
      </c>
      <c r="B1490" t="s">
        <v>139</v>
      </c>
      <c r="C1490" t="str">
        <f t="shared" si="214"/>
        <v>UNREGULATED</v>
      </c>
      <c r="D1490" s="159" t="str">
        <f t="shared" si="211"/>
        <v>55600</v>
      </c>
      <c r="E1490" t="str">
        <f t="shared" si="212"/>
        <v>X5600</v>
      </c>
      <c r="F1490" s="23">
        <v>556009100031</v>
      </c>
      <c r="G1490">
        <v>810</v>
      </c>
      <c r="H1490" t="str">
        <f t="shared" si="213"/>
        <v>556009100031.810</v>
      </c>
      <c r="I1490">
        <v>197709</v>
      </c>
      <c r="J1490" t="s">
        <v>6434</v>
      </c>
      <c r="K1490" t="s">
        <v>87</v>
      </c>
      <c r="L1490" t="s">
        <v>124</v>
      </c>
      <c r="N1490">
        <f>VLOOKUP(H1490,'export - manipulated'!L1489:V5421,11,FALSE)</f>
        <v>0</v>
      </c>
    </row>
    <row r="1491" spans="1:22" x14ac:dyDescent="0.3">
      <c r="A1491" t="s">
        <v>2498</v>
      </c>
      <c r="B1491" t="s">
        <v>139</v>
      </c>
      <c r="C1491" t="str">
        <f t="shared" si="214"/>
        <v>REGULATED</v>
      </c>
      <c r="D1491" s="159" t="str">
        <f t="shared" si="211"/>
        <v>45600</v>
      </c>
      <c r="E1491" t="str">
        <f t="shared" si="212"/>
        <v>X5600</v>
      </c>
      <c r="F1491" s="23">
        <v>456009100031</v>
      </c>
      <c r="G1491">
        <v>82</v>
      </c>
      <c r="H1491" t="str">
        <f t="shared" si="213"/>
        <v>456009100031.82</v>
      </c>
      <c r="I1491">
        <v>197709</v>
      </c>
      <c r="J1491" t="s">
        <v>6434</v>
      </c>
      <c r="K1491" t="s">
        <v>87</v>
      </c>
      <c r="L1491">
        <v>20310</v>
      </c>
      <c r="M1491" s="8">
        <f>VLOOKUP(H1491,'export - manipulated'!L1491:V5423,11,FALSE)</f>
        <v>0</v>
      </c>
      <c r="V1491" s="158" t="str">
        <f>CONCATENATE("5",RIGHT(F1491,11))</f>
        <v>556009100031</v>
      </c>
    </row>
    <row r="1492" spans="1:22" x14ac:dyDescent="0.3">
      <c r="A1492" t="s">
        <v>2498</v>
      </c>
      <c r="B1492" t="s">
        <v>139</v>
      </c>
      <c r="C1492" t="str">
        <f t="shared" si="214"/>
        <v>UNREGULATED</v>
      </c>
      <c r="D1492" s="159" t="str">
        <f t="shared" si="211"/>
        <v>55600</v>
      </c>
      <c r="E1492" t="str">
        <f t="shared" si="212"/>
        <v>X5600</v>
      </c>
      <c r="F1492" s="23">
        <v>556009100031</v>
      </c>
      <c r="G1492">
        <v>82</v>
      </c>
      <c r="H1492" t="str">
        <f t="shared" si="213"/>
        <v>556009100031.82</v>
      </c>
      <c r="I1492">
        <v>197709</v>
      </c>
      <c r="J1492" t="s">
        <v>6434</v>
      </c>
      <c r="K1492" t="s">
        <v>87</v>
      </c>
      <c r="L1492" t="s">
        <v>124</v>
      </c>
      <c r="N1492">
        <f>VLOOKUP(H1492,'export - manipulated'!L1491:V5423,11,FALSE)</f>
        <v>0</v>
      </c>
    </row>
    <row r="1493" spans="1:22" x14ac:dyDescent="0.3">
      <c r="A1493" t="s">
        <v>2501</v>
      </c>
      <c r="B1493" t="s">
        <v>139</v>
      </c>
      <c r="C1493" t="str">
        <f t="shared" si="214"/>
        <v>REGULATED</v>
      </c>
      <c r="D1493" s="159" t="str">
        <f t="shared" si="211"/>
        <v>45600</v>
      </c>
      <c r="E1493" t="str">
        <f t="shared" si="212"/>
        <v>X5600</v>
      </c>
      <c r="F1493" s="23">
        <v>456009100064</v>
      </c>
      <c r="G1493">
        <v>84</v>
      </c>
      <c r="H1493" t="str">
        <f t="shared" si="213"/>
        <v>456009100064.84</v>
      </c>
      <c r="I1493">
        <v>200806</v>
      </c>
      <c r="J1493" t="s">
        <v>6434</v>
      </c>
      <c r="K1493" t="s">
        <v>87</v>
      </c>
      <c r="L1493">
        <v>20310</v>
      </c>
      <c r="M1493" s="8">
        <f>VLOOKUP(H1493,'export - manipulated'!L1493:V5425,11,FALSE)</f>
        <v>0</v>
      </c>
      <c r="V1493" s="158" t="str">
        <f>CONCATENATE("5",RIGHT(F1493,11))</f>
        <v>556009100064</v>
      </c>
    </row>
    <row r="1494" spans="1:22" x14ac:dyDescent="0.3">
      <c r="A1494" t="s">
        <v>2501</v>
      </c>
      <c r="B1494" t="s">
        <v>139</v>
      </c>
      <c r="C1494" t="str">
        <f t="shared" si="214"/>
        <v>UNREGULATED</v>
      </c>
      <c r="D1494" s="159" t="str">
        <f t="shared" si="211"/>
        <v>55600</v>
      </c>
      <c r="E1494" t="str">
        <f t="shared" si="212"/>
        <v>X5600</v>
      </c>
      <c r="F1494" s="23">
        <v>556009100064</v>
      </c>
      <c r="G1494">
        <v>84</v>
      </c>
      <c r="H1494" t="str">
        <f t="shared" si="213"/>
        <v>556009100064.84</v>
      </c>
      <c r="I1494">
        <v>200806</v>
      </c>
      <c r="J1494" t="s">
        <v>6434</v>
      </c>
      <c r="K1494" t="s">
        <v>87</v>
      </c>
      <c r="L1494" t="s">
        <v>124</v>
      </c>
      <c r="N1494">
        <f>VLOOKUP(H1494,'export - manipulated'!L1493:V5425,11,FALSE)</f>
        <v>0</v>
      </c>
    </row>
    <row r="1495" spans="1:22" x14ac:dyDescent="0.3">
      <c r="A1495" t="s">
        <v>2504</v>
      </c>
      <c r="B1495" t="s">
        <v>139</v>
      </c>
      <c r="C1495" t="str">
        <f t="shared" si="214"/>
        <v>REGULATED</v>
      </c>
      <c r="D1495" s="159" t="str">
        <f t="shared" si="211"/>
        <v>45600</v>
      </c>
      <c r="E1495" t="str">
        <f t="shared" si="212"/>
        <v>X5600</v>
      </c>
      <c r="F1495" s="23">
        <v>456009100031</v>
      </c>
      <c r="G1495">
        <v>84</v>
      </c>
      <c r="H1495" t="str">
        <f t="shared" si="213"/>
        <v>456009100031.84</v>
      </c>
      <c r="I1495">
        <v>197709</v>
      </c>
      <c r="J1495" t="s">
        <v>6434</v>
      </c>
      <c r="K1495" t="s">
        <v>87</v>
      </c>
      <c r="L1495">
        <v>20310</v>
      </c>
      <c r="M1495" s="8">
        <f>VLOOKUP(H1495,'export - manipulated'!L1495:V5427,11,FALSE)</f>
        <v>0</v>
      </c>
      <c r="V1495" s="158" t="str">
        <f>CONCATENATE("5",RIGHT(F1495,11))</f>
        <v>556009100031</v>
      </c>
    </row>
    <row r="1496" spans="1:22" x14ac:dyDescent="0.3">
      <c r="A1496" t="s">
        <v>2504</v>
      </c>
      <c r="B1496" t="s">
        <v>139</v>
      </c>
      <c r="C1496" t="str">
        <f t="shared" si="214"/>
        <v>UNREGULATED</v>
      </c>
      <c r="D1496" s="159" t="str">
        <f t="shared" si="211"/>
        <v>55600</v>
      </c>
      <c r="E1496" t="str">
        <f t="shared" si="212"/>
        <v>X5600</v>
      </c>
      <c r="F1496" s="23">
        <v>556009100031</v>
      </c>
      <c r="G1496">
        <v>84</v>
      </c>
      <c r="H1496" t="str">
        <f t="shared" si="213"/>
        <v>556009100031.84</v>
      </c>
      <c r="I1496">
        <v>197709</v>
      </c>
      <c r="J1496" t="s">
        <v>6434</v>
      </c>
      <c r="K1496" t="s">
        <v>87</v>
      </c>
      <c r="L1496" t="s">
        <v>124</v>
      </c>
      <c r="N1496">
        <f>VLOOKUP(H1496,'export - manipulated'!L1495:V5427,11,FALSE)</f>
        <v>0</v>
      </c>
    </row>
    <row r="1497" spans="1:22" x14ac:dyDescent="0.3">
      <c r="A1497" t="s">
        <v>2507</v>
      </c>
      <c r="B1497" t="s">
        <v>139</v>
      </c>
      <c r="C1497" t="str">
        <f t="shared" si="214"/>
        <v>REGULATED</v>
      </c>
      <c r="D1497" s="159" t="str">
        <f t="shared" si="211"/>
        <v>45600</v>
      </c>
      <c r="E1497" t="str">
        <f t="shared" si="212"/>
        <v>X5600</v>
      </c>
      <c r="F1497" s="23">
        <v>456009100031</v>
      </c>
      <c r="G1497">
        <v>190</v>
      </c>
      <c r="H1497" t="str">
        <f t="shared" si="213"/>
        <v>456009100031.190</v>
      </c>
      <c r="I1497">
        <v>197709</v>
      </c>
      <c r="J1497" t="s">
        <v>6434</v>
      </c>
      <c r="K1497" t="s">
        <v>87</v>
      </c>
      <c r="L1497">
        <v>20310</v>
      </c>
      <c r="M1497" s="8">
        <f>VLOOKUP(H1497,'export - manipulated'!L1497:V5429,11,FALSE)</f>
        <v>0</v>
      </c>
      <c r="V1497" s="158" t="str">
        <f>CONCATENATE("5",RIGHT(F1497,11))</f>
        <v>556009100031</v>
      </c>
    </row>
    <row r="1498" spans="1:22" x14ac:dyDescent="0.3">
      <c r="A1498" t="s">
        <v>2507</v>
      </c>
      <c r="B1498" t="s">
        <v>139</v>
      </c>
      <c r="C1498" t="str">
        <f t="shared" si="214"/>
        <v>UNREGULATED</v>
      </c>
      <c r="D1498" s="159" t="str">
        <f t="shared" si="211"/>
        <v>55600</v>
      </c>
      <c r="E1498" t="str">
        <f t="shared" si="212"/>
        <v>X5600</v>
      </c>
      <c r="F1498" s="23">
        <v>556009100031</v>
      </c>
      <c r="G1498">
        <v>190</v>
      </c>
      <c r="H1498" t="str">
        <f t="shared" si="213"/>
        <v>556009100031.190</v>
      </c>
      <c r="I1498">
        <v>197709</v>
      </c>
      <c r="J1498" t="s">
        <v>6434</v>
      </c>
      <c r="K1498" t="s">
        <v>87</v>
      </c>
      <c r="L1498" t="s">
        <v>124</v>
      </c>
      <c r="N1498">
        <f>VLOOKUP(H1498,'export - manipulated'!L1497:V5429,11,FALSE)</f>
        <v>0</v>
      </c>
    </row>
    <row r="1499" spans="1:22" x14ac:dyDescent="0.3">
      <c r="A1499" t="s">
        <v>2511</v>
      </c>
      <c r="B1499" t="s">
        <v>139</v>
      </c>
      <c r="C1499" t="str">
        <f t="shared" si="214"/>
        <v>REGULATED</v>
      </c>
      <c r="D1499" s="159" t="str">
        <f t="shared" si="211"/>
        <v>45600</v>
      </c>
      <c r="E1499" t="str">
        <f t="shared" si="212"/>
        <v>X5600</v>
      </c>
      <c r="F1499" s="23">
        <v>456009100031</v>
      </c>
      <c r="G1499">
        <v>210</v>
      </c>
      <c r="H1499" t="str">
        <f t="shared" si="213"/>
        <v>456009100031.210</v>
      </c>
      <c r="I1499">
        <v>197709</v>
      </c>
      <c r="J1499" t="s">
        <v>6434</v>
      </c>
      <c r="K1499" t="s">
        <v>87</v>
      </c>
      <c r="L1499">
        <v>20310</v>
      </c>
      <c r="M1499" s="8">
        <f>VLOOKUP(H1499,'export - manipulated'!L1499:V5431,11,FALSE)</f>
        <v>0</v>
      </c>
      <c r="V1499" s="158" t="str">
        <f>CONCATENATE("5",RIGHT(F1499,11))</f>
        <v>556009100031</v>
      </c>
    </row>
    <row r="1500" spans="1:22" x14ac:dyDescent="0.3">
      <c r="A1500" t="s">
        <v>2511</v>
      </c>
      <c r="B1500" t="s">
        <v>139</v>
      </c>
      <c r="C1500" t="str">
        <f t="shared" si="214"/>
        <v>UNREGULATED</v>
      </c>
      <c r="D1500" s="159" t="str">
        <f t="shared" si="211"/>
        <v>55600</v>
      </c>
      <c r="E1500" t="str">
        <f t="shared" si="212"/>
        <v>X5600</v>
      </c>
      <c r="F1500" s="23">
        <v>556009100031</v>
      </c>
      <c r="G1500">
        <v>210</v>
      </c>
      <c r="H1500" t="str">
        <f t="shared" si="213"/>
        <v>556009100031.210</v>
      </c>
      <c r="I1500">
        <v>197709</v>
      </c>
      <c r="J1500" t="s">
        <v>6434</v>
      </c>
      <c r="K1500" t="s">
        <v>87</v>
      </c>
      <c r="L1500" t="s">
        <v>124</v>
      </c>
      <c r="N1500">
        <f>VLOOKUP(H1500,'export - manipulated'!L1499:V5431,11,FALSE)</f>
        <v>0</v>
      </c>
    </row>
    <row r="1501" spans="1:22" x14ac:dyDescent="0.3">
      <c r="A1501" t="s">
        <v>2514</v>
      </c>
      <c r="B1501" t="s">
        <v>139</v>
      </c>
      <c r="C1501" t="str">
        <f t="shared" si="214"/>
        <v>REGULATED</v>
      </c>
      <c r="D1501" s="159" t="str">
        <f t="shared" si="211"/>
        <v>45600</v>
      </c>
      <c r="E1501" t="str">
        <f t="shared" si="212"/>
        <v>X5600</v>
      </c>
      <c r="F1501" s="23">
        <v>456009100031</v>
      </c>
      <c r="G1501">
        <v>240</v>
      </c>
      <c r="H1501" t="str">
        <f t="shared" si="213"/>
        <v>456009100031.240</v>
      </c>
      <c r="I1501">
        <v>199009</v>
      </c>
      <c r="J1501" t="s">
        <v>6434</v>
      </c>
      <c r="K1501" t="s">
        <v>87</v>
      </c>
      <c r="L1501">
        <v>20310</v>
      </c>
      <c r="M1501" s="8">
        <f>VLOOKUP(H1501,'export - manipulated'!L1501:V5433,11,FALSE)</f>
        <v>0</v>
      </c>
      <c r="V1501" s="158" t="str">
        <f>CONCATENATE("5",RIGHT(F1501,11))</f>
        <v>556009100031</v>
      </c>
    </row>
    <row r="1502" spans="1:22" x14ac:dyDescent="0.3">
      <c r="A1502" t="s">
        <v>2514</v>
      </c>
      <c r="B1502" t="s">
        <v>139</v>
      </c>
      <c r="C1502" t="str">
        <f t="shared" si="214"/>
        <v>UNREGULATED</v>
      </c>
      <c r="D1502" s="159" t="str">
        <f t="shared" si="211"/>
        <v>55600</v>
      </c>
      <c r="E1502" t="str">
        <f t="shared" si="212"/>
        <v>X5600</v>
      </c>
      <c r="F1502" s="23">
        <v>556009100031</v>
      </c>
      <c r="G1502">
        <v>240</v>
      </c>
      <c r="H1502" t="str">
        <f t="shared" si="213"/>
        <v>556009100031.240</v>
      </c>
      <c r="I1502">
        <v>199009</v>
      </c>
      <c r="J1502" t="s">
        <v>6434</v>
      </c>
      <c r="K1502" t="s">
        <v>87</v>
      </c>
      <c r="L1502" t="s">
        <v>124</v>
      </c>
      <c r="N1502">
        <f>VLOOKUP(H1502,'export - manipulated'!L1501:V5433,11,FALSE)</f>
        <v>0</v>
      </c>
    </row>
    <row r="1503" spans="1:22" x14ac:dyDescent="0.3">
      <c r="A1503" t="s">
        <v>2517</v>
      </c>
      <c r="B1503" t="s">
        <v>139</v>
      </c>
      <c r="C1503" t="str">
        <f t="shared" si="214"/>
        <v>REGULATED</v>
      </c>
      <c r="D1503" s="159" t="str">
        <f t="shared" si="211"/>
        <v>45600</v>
      </c>
      <c r="E1503" t="str">
        <f t="shared" si="212"/>
        <v>X5600</v>
      </c>
      <c r="F1503" s="23">
        <v>456009100121</v>
      </c>
      <c r="G1503">
        <v>790</v>
      </c>
      <c r="H1503" t="str">
        <f t="shared" si="213"/>
        <v>456009100121.790</v>
      </c>
      <c r="I1503">
        <v>201012</v>
      </c>
      <c r="J1503" t="s">
        <v>6434</v>
      </c>
      <c r="K1503" t="s">
        <v>87</v>
      </c>
      <c r="L1503">
        <v>20310</v>
      </c>
      <c r="M1503" s="8">
        <f>VLOOKUP(H1503,'export - manipulated'!L1503:V5435,11,FALSE)</f>
        <v>0</v>
      </c>
      <c r="V1503" s="158" t="str">
        <f>CONCATENATE("5",RIGHT(F1503,11))</f>
        <v>556009100121</v>
      </c>
    </row>
    <row r="1504" spans="1:22" x14ac:dyDescent="0.3">
      <c r="A1504" t="s">
        <v>2517</v>
      </c>
      <c r="B1504" t="s">
        <v>139</v>
      </c>
      <c r="C1504" t="str">
        <f t="shared" si="214"/>
        <v>UNREGULATED</v>
      </c>
      <c r="D1504" s="159" t="str">
        <f t="shared" si="211"/>
        <v>55600</v>
      </c>
      <c r="E1504" t="str">
        <f t="shared" si="212"/>
        <v>X5600</v>
      </c>
      <c r="F1504" s="23">
        <v>556009100121</v>
      </c>
      <c r="G1504">
        <v>790</v>
      </c>
      <c r="H1504" t="str">
        <f t="shared" si="213"/>
        <v>556009100121.790</v>
      </c>
      <c r="I1504">
        <v>201301</v>
      </c>
      <c r="J1504" t="s">
        <v>6434</v>
      </c>
      <c r="K1504" t="s">
        <v>87</v>
      </c>
      <c r="L1504" t="s">
        <v>124</v>
      </c>
      <c r="N1504">
        <f>VLOOKUP(H1504,'export - manipulated'!L1503:V5435,11,FALSE)</f>
        <v>0</v>
      </c>
    </row>
    <row r="1505" spans="1:22" x14ac:dyDescent="0.3">
      <c r="A1505" t="s">
        <v>2520</v>
      </c>
      <c r="B1505" t="s">
        <v>139</v>
      </c>
      <c r="C1505" t="str">
        <f t="shared" si="214"/>
        <v>REGULATED</v>
      </c>
      <c r="D1505" s="159" t="str">
        <f t="shared" si="211"/>
        <v>45600</v>
      </c>
      <c r="E1505" t="str">
        <f t="shared" si="212"/>
        <v>X5600</v>
      </c>
      <c r="F1505" s="23">
        <v>456009100055</v>
      </c>
      <c r="G1505">
        <v>200</v>
      </c>
      <c r="H1505" t="str">
        <f t="shared" si="213"/>
        <v>456009100055.200</v>
      </c>
      <c r="I1505">
        <v>200812</v>
      </c>
      <c r="J1505" t="s">
        <v>6434</v>
      </c>
      <c r="K1505" t="s">
        <v>87</v>
      </c>
      <c r="L1505">
        <v>20310</v>
      </c>
      <c r="M1505" s="8">
        <f>VLOOKUP(H1505,'export - manipulated'!L1505:V5437,11,FALSE)</f>
        <v>0</v>
      </c>
      <c r="V1505" s="158" t="str">
        <f>CONCATENATE("5",RIGHT(F1505,11))</f>
        <v>556009100055</v>
      </c>
    </row>
    <row r="1506" spans="1:22" x14ac:dyDescent="0.3">
      <c r="A1506" t="s">
        <v>2520</v>
      </c>
      <c r="B1506" t="s">
        <v>139</v>
      </c>
      <c r="C1506" t="str">
        <f t="shared" si="214"/>
        <v>UNREGULATED</v>
      </c>
      <c r="D1506" s="159" t="str">
        <f t="shared" si="211"/>
        <v>55600</v>
      </c>
      <c r="E1506" t="str">
        <f t="shared" si="212"/>
        <v>X5600</v>
      </c>
      <c r="F1506" s="23">
        <v>556009100055</v>
      </c>
      <c r="G1506">
        <v>200</v>
      </c>
      <c r="H1506" t="str">
        <f t="shared" si="213"/>
        <v>556009100055.200</v>
      </c>
      <c r="I1506">
        <v>200812</v>
      </c>
      <c r="J1506" t="s">
        <v>6434</v>
      </c>
      <c r="K1506" t="s">
        <v>87</v>
      </c>
      <c r="L1506" t="s">
        <v>124</v>
      </c>
      <c r="N1506">
        <f>VLOOKUP(H1506,'export - manipulated'!L1505:V5437,11,FALSE)</f>
        <v>0</v>
      </c>
    </row>
    <row r="1507" spans="1:22" x14ac:dyDescent="0.3">
      <c r="A1507" t="s">
        <v>2523</v>
      </c>
      <c r="B1507" t="s">
        <v>139</v>
      </c>
      <c r="C1507" t="str">
        <f t="shared" si="214"/>
        <v>REGULATED</v>
      </c>
      <c r="D1507" s="159" t="str">
        <f t="shared" si="211"/>
        <v>45600</v>
      </c>
      <c r="E1507" t="str">
        <f t="shared" si="212"/>
        <v>X5600</v>
      </c>
      <c r="F1507" s="23">
        <v>456009100031</v>
      </c>
      <c r="G1507">
        <v>580</v>
      </c>
      <c r="H1507" t="str">
        <f t="shared" si="213"/>
        <v>456009100031.580</v>
      </c>
      <c r="I1507">
        <v>199511</v>
      </c>
      <c r="J1507" t="s">
        <v>6434</v>
      </c>
      <c r="K1507" t="s">
        <v>87</v>
      </c>
      <c r="L1507">
        <v>20310</v>
      </c>
      <c r="M1507" s="8">
        <f>VLOOKUP(H1507,'export - manipulated'!L1507:V5439,11,FALSE)</f>
        <v>0</v>
      </c>
      <c r="V1507" s="158" t="str">
        <f>CONCATENATE("5",RIGHT(F1507,11))</f>
        <v>556009100031</v>
      </c>
    </row>
    <row r="1508" spans="1:22" x14ac:dyDescent="0.3">
      <c r="A1508" t="s">
        <v>2523</v>
      </c>
      <c r="B1508" t="s">
        <v>139</v>
      </c>
      <c r="C1508" t="str">
        <f t="shared" si="214"/>
        <v>UNREGULATED</v>
      </c>
      <c r="D1508" s="159" t="str">
        <f t="shared" si="211"/>
        <v>55600</v>
      </c>
      <c r="E1508" t="str">
        <f t="shared" si="212"/>
        <v>X5600</v>
      </c>
      <c r="F1508" s="23">
        <v>556009100031</v>
      </c>
      <c r="G1508">
        <v>580</v>
      </c>
      <c r="H1508" t="str">
        <f t="shared" si="213"/>
        <v>556009100031.580</v>
      </c>
      <c r="I1508">
        <v>199511</v>
      </c>
      <c r="J1508" t="s">
        <v>6434</v>
      </c>
      <c r="K1508" t="s">
        <v>87</v>
      </c>
      <c r="L1508" t="s">
        <v>124</v>
      </c>
      <c r="N1508">
        <f>VLOOKUP(H1508,'export - manipulated'!L1507:V5439,11,FALSE)</f>
        <v>0</v>
      </c>
    </row>
    <row r="1509" spans="1:22" x14ac:dyDescent="0.3">
      <c r="A1509" t="s">
        <v>2526</v>
      </c>
      <c r="B1509" t="s">
        <v>139</v>
      </c>
      <c r="C1509" t="str">
        <f t="shared" si="214"/>
        <v>UNREGULATED</v>
      </c>
      <c r="D1509" s="159" t="str">
        <f t="shared" si="211"/>
        <v>55600</v>
      </c>
      <c r="E1509" t="str">
        <f t="shared" si="212"/>
        <v>X5600</v>
      </c>
      <c r="F1509" s="23">
        <v>556009100059</v>
      </c>
      <c r="G1509">
        <v>615</v>
      </c>
      <c r="H1509" t="str">
        <f t="shared" si="213"/>
        <v>556009100059.615</v>
      </c>
      <c r="I1509">
        <v>200805</v>
      </c>
      <c r="J1509" t="s">
        <v>6434</v>
      </c>
      <c r="K1509" t="s">
        <v>87</v>
      </c>
      <c r="L1509" t="s">
        <v>124</v>
      </c>
      <c r="N1509">
        <f>VLOOKUP(H1509,'export - manipulated'!L1508:V5440,11,FALSE)</f>
        <v>0</v>
      </c>
    </row>
    <row r="1510" spans="1:22" x14ac:dyDescent="0.3">
      <c r="A1510" t="s">
        <v>2528</v>
      </c>
      <c r="B1510" t="s">
        <v>139</v>
      </c>
      <c r="C1510" t="str">
        <f t="shared" si="214"/>
        <v>REGULATED</v>
      </c>
      <c r="D1510" s="159" t="str">
        <f t="shared" si="211"/>
        <v>45600</v>
      </c>
      <c r="E1510" t="str">
        <f t="shared" si="212"/>
        <v>X5600</v>
      </c>
      <c r="F1510" s="23">
        <v>456009100031</v>
      </c>
      <c r="G1510">
        <v>630</v>
      </c>
      <c r="H1510" t="str">
        <f t="shared" si="213"/>
        <v>456009100031.630</v>
      </c>
      <c r="I1510">
        <v>199506</v>
      </c>
      <c r="J1510" t="s">
        <v>6434</v>
      </c>
      <c r="K1510" t="s">
        <v>87</v>
      </c>
      <c r="L1510">
        <v>20310</v>
      </c>
      <c r="M1510" s="8">
        <f>VLOOKUP(H1510,'export - manipulated'!L1510:V5442,11,FALSE)</f>
        <v>0</v>
      </c>
      <c r="V1510" s="158" t="str">
        <f>CONCATENATE("5",RIGHT(F1510,11))</f>
        <v>556009100031</v>
      </c>
    </row>
    <row r="1511" spans="1:22" x14ac:dyDescent="0.3">
      <c r="A1511" t="s">
        <v>2528</v>
      </c>
      <c r="B1511" t="s">
        <v>139</v>
      </c>
      <c r="C1511" t="str">
        <f t="shared" si="214"/>
        <v>UNREGULATED</v>
      </c>
      <c r="D1511" s="159" t="str">
        <f t="shared" si="211"/>
        <v>55600</v>
      </c>
      <c r="E1511" t="str">
        <f t="shared" si="212"/>
        <v>X5600</v>
      </c>
      <c r="F1511" s="23">
        <v>556009100031</v>
      </c>
      <c r="G1511">
        <v>630</v>
      </c>
      <c r="H1511" t="str">
        <f t="shared" si="213"/>
        <v>556009100031.630</v>
      </c>
      <c r="I1511">
        <v>199506</v>
      </c>
      <c r="J1511" t="s">
        <v>6434</v>
      </c>
      <c r="K1511" t="s">
        <v>87</v>
      </c>
      <c r="L1511" t="s">
        <v>124</v>
      </c>
      <c r="N1511">
        <f>VLOOKUP(H1511,'export - manipulated'!L1510:V5442,11,FALSE)</f>
        <v>0</v>
      </c>
    </row>
    <row r="1512" spans="1:22" x14ac:dyDescent="0.3">
      <c r="A1512" t="s">
        <v>2531</v>
      </c>
      <c r="B1512" t="s">
        <v>139</v>
      </c>
      <c r="C1512" t="str">
        <f t="shared" si="214"/>
        <v>REGULATED</v>
      </c>
      <c r="D1512" s="159" t="str">
        <f t="shared" si="211"/>
        <v>45600</v>
      </c>
      <c r="E1512" t="str">
        <f t="shared" si="212"/>
        <v>X5600</v>
      </c>
      <c r="F1512" s="23">
        <v>456009100031</v>
      </c>
      <c r="G1512">
        <v>720</v>
      </c>
      <c r="H1512" t="str">
        <f t="shared" si="213"/>
        <v>456009100031.720</v>
      </c>
      <c r="I1512">
        <v>197709</v>
      </c>
      <c r="J1512" t="s">
        <v>6434</v>
      </c>
      <c r="K1512" t="s">
        <v>87</v>
      </c>
      <c r="L1512">
        <v>20310</v>
      </c>
      <c r="M1512" s="8">
        <f>VLOOKUP(H1512,'export - manipulated'!L1512:V5444,11,FALSE)</f>
        <v>0</v>
      </c>
      <c r="V1512" s="158" t="str">
        <f>CONCATENATE("5",RIGHT(F1512,11))</f>
        <v>556009100031</v>
      </c>
    </row>
    <row r="1513" spans="1:22" x14ac:dyDescent="0.3">
      <c r="A1513" t="s">
        <v>2531</v>
      </c>
      <c r="B1513" t="s">
        <v>139</v>
      </c>
      <c r="C1513" t="str">
        <f t="shared" si="214"/>
        <v>UNREGULATED</v>
      </c>
      <c r="D1513" s="159" t="str">
        <f t="shared" si="211"/>
        <v>55600</v>
      </c>
      <c r="E1513" t="str">
        <f t="shared" si="212"/>
        <v>X5600</v>
      </c>
      <c r="F1513" s="23">
        <v>556009100031</v>
      </c>
      <c r="G1513">
        <v>720</v>
      </c>
      <c r="H1513" t="str">
        <f t="shared" si="213"/>
        <v>556009100031.720</v>
      </c>
      <c r="I1513">
        <v>197709</v>
      </c>
      <c r="J1513" t="s">
        <v>6434</v>
      </c>
      <c r="K1513" t="s">
        <v>87</v>
      </c>
      <c r="L1513" t="s">
        <v>124</v>
      </c>
      <c r="N1513">
        <f>VLOOKUP(H1513,'export - manipulated'!L1512:V5444,11,FALSE)</f>
        <v>0</v>
      </c>
    </row>
    <row r="1514" spans="1:22" x14ac:dyDescent="0.3">
      <c r="A1514" t="s">
        <v>2534</v>
      </c>
      <c r="B1514" t="s">
        <v>139</v>
      </c>
      <c r="C1514" t="str">
        <f t="shared" si="214"/>
        <v>REGULATED</v>
      </c>
      <c r="D1514" s="159" t="str">
        <f t="shared" si="211"/>
        <v>45600</v>
      </c>
      <c r="E1514" t="str">
        <f t="shared" si="212"/>
        <v>X5600</v>
      </c>
      <c r="F1514" s="23">
        <v>456009100044</v>
      </c>
      <c r="G1514">
        <v>780</v>
      </c>
      <c r="H1514" t="str">
        <f t="shared" si="213"/>
        <v>456009100044.780</v>
      </c>
      <c r="I1514">
        <v>200605</v>
      </c>
      <c r="J1514" t="s">
        <v>6434</v>
      </c>
      <c r="K1514" t="s">
        <v>87</v>
      </c>
      <c r="L1514">
        <v>20310</v>
      </c>
      <c r="M1514" s="8">
        <f>VLOOKUP(H1514,'export - manipulated'!L1514:V5446,11,FALSE)</f>
        <v>0</v>
      </c>
      <c r="V1514" s="158" t="str">
        <f t="shared" ref="V1514:V1515" si="215">CONCATENATE("5",RIGHT(F1514,11))</f>
        <v>556009100044</v>
      </c>
    </row>
    <row r="1515" spans="1:22" x14ac:dyDescent="0.3">
      <c r="A1515" t="s">
        <v>2536</v>
      </c>
      <c r="B1515" t="s">
        <v>139</v>
      </c>
      <c r="C1515" t="str">
        <f t="shared" si="214"/>
        <v>REGULATED</v>
      </c>
      <c r="D1515" s="159" t="str">
        <f t="shared" si="211"/>
        <v>45600</v>
      </c>
      <c r="E1515" t="str">
        <f t="shared" si="212"/>
        <v>X5600</v>
      </c>
      <c r="F1515" s="23">
        <v>456009100031</v>
      </c>
      <c r="G1515">
        <v>790</v>
      </c>
      <c r="H1515" t="str">
        <f t="shared" si="213"/>
        <v>456009100031.790</v>
      </c>
      <c r="I1515">
        <v>197709</v>
      </c>
      <c r="J1515" t="s">
        <v>6434</v>
      </c>
      <c r="K1515" t="s">
        <v>87</v>
      </c>
      <c r="L1515">
        <v>20310</v>
      </c>
      <c r="M1515" s="8">
        <f>VLOOKUP(H1515,'export - manipulated'!L1515:V5447,11,FALSE)</f>
        <v>0</v>
      </c>
      <c r="V1515" s="158" t="str">
        <f t="shared" si="215"/>
        <v>556009100031</v>
      </c>
    </row>
    <row r="1516" spans="1:22" x14ac:dyDescent="0.3">
      <c r="A1516" t="s">
        <v>2536</v>
      </c>
      <c r="B1516" t="s">
        <v>139</v>
      </c>
      <c r="C1516" t="str">
        <f t="shared" si="214"/>
        <v>UNREGULATED</v>
      </c>
      <c r="D1516" s="159" t="str">
        <f t="shared" si="211"/>
        <v>55600</v>
      </c>
      <c r="E1516" t="str">
        <f t="shared" si="212"/>
        <v>X5600</v>
      </c>
      <c r="F1516" s="23">
        <v>556009100031</v>
      </c>
      <c r="G1516">
        <v>790</v>
      </c>
      <c r="H1516" t="str">
        <f t="shared" si="213"/>
        <v>556009100031.790</v>
      </c>
      <c r="I1516">
        <v>197709</v>
      </c>
      <c r="J1516" t="s">
        <v>6434</v>
      </c>
      <c r="K1516" t="s">
        <v>87</v>
      </c>
      <c r="L1516" t="s">
        <v>124</v>
      </c>
      <c r="N1516">
        <f>VLOOKUP(H1516,'export - manipulated'!L1515:V5447,11,FALSE)</f>
        <v>0</v>
      </c>
    </row>
    <row r="1517" spans="1:22" x14ac:dyDescent="0.3">
      <c r="A1517" t="s">
        <v>2539</v>
      </c>
      <c r="B1517" t="s">
        <v>139</v>
      </c>
      <c r="C1517" t="str">
        <f t="shared" si="214"/>
        <v>REGULATED</v>
      </c>
      <c r="D1517" s="159" t="str">
        <f t="shared" si="211"/>
        <v>45200</v>
      </c>
      <c r="E1517" t="str">
        <f t="shared" si="212"/>
        <v>X5200</v>
      </c>
      <c r="F1517" s="23">
        <v>452009100010</v>
      </c>
      <c r="G1517">
        <v>763</v>
      </c>
      <c r="H1517" t="str">
        <f t="shared" si="213"/>
        <v>452009100010.763</v>
      </c>
      <c r="I1517">
        <v>197803</v>
      </c>
      <c r="J1517" t="s">
        <v>6434</v>
      </c>
      <c r="K1517" t="s">
        <v>87</v>
      </c>
      <c r="L1517">
        <v>20310</v>
      </c>
      <c r="M1517" s="8">
        <f>VLOOKUP(H1517,'export - manipulated'!L1517:V5449,11,FALSE)</f>
        <v>0</v>
      </c>
      <c r="V1517" s="158" t="str">
        <f>CONCATENATE("5",RIGHT(F1517,11))</f>
        <v>552009100010</v>
      </c>
    </row>
    <row r="1518" spans="1:22" x14ac:dyDescent="0.3">
      <c r="A1518" t="s">
        <v>2539</v>
      </c>
      <c r="B1518" t="s">
        <v>139</v>
      </c>
      <c r="C1518" t="str">
        <f t="shared" si="214"/>
        <v>UNREGULATED</v>
      </c>
      <c r="D1518" s="159" t="str">
        <f t="shared" si="211"/>
        <v>55200</v>
      </c>
      <c r="E1518" t="str">
        <f t="shared" si="212"/>
        <v>X5200</v>
      </c>
      <c r="F1518" s="23">
        <v>552009100010</v>
      </c>
      <c r="G1518">
        <v>763</v>
      </c>
      <c r="H1518" t="str">
        <f t="shared" si="213"/>
        <v>552009100010.763</v>
      </c>
      <c r="I1518">
        <v>197803</v>
      </c>
      <c r="J1518" t="s">
        <v>6434</v>
      </c>
      <c r="K1518" t="s">
        <v>87</v>
      </c>
      <c r="L1518" t="s">
        <v>124</v>
      </c>
      <c r="N1518">
        <f>VLOOKUP(H1518,'export - manipulated'!L1517:V5449,11,FALSE)</f>
        <v>0</v>
      </c>
    </row>
    <row r="1519" spans="1:22" x14ac:dyDescent="0.3">
      <c r="A1519" t="s">
        <v>2542</v>
      </c>
      <c r="B1519" t="s">
        <v>139</v>
      </c>
      <c r="C1519" t="str">
        <f t="shared" si="214"/>
        <v>REGULATED</v>
      </c>
      <c r="D1519" s="159" t="str">
        <f t="shared" si="211"/>
        <v>45200</v>
      </c>
      <c r="E1519" t="str">
        <f t="shared" si="212"/>
        <v>X5200</v>
      </c>
      <c r="F1519" s="23">
        <v>452009100159</v>
      </c>
      <c r="G1519">
        <v>169</v>
      </c>
      <c r="H1519" t="str">
        <f t="shared" si="213"/>
        <v>452009100159.169</v>
      </c>
      <c r="I1519">
        <v>200906</v>
      </c>
      <c r="J1519" t="s">
        <v>6434</v>
      </c>
      <c r="K1519" t="s">
        <v>87</v>
      </c>
      <c r="L1519">
        <v>20310</v>
      </c>
      <c r="M1519" s="8">
        <f>VLOOKUP(H1519,'export - manipulated'!L1519:V5451,11,FALSE)</f>
        <v>0</v>
      </c>
      <c r="V1519" s="158" t="str">
        <f>CONCATENATE("5",RIGHT(F1519,11))</f>
        <v>552009100159</v>
      </c>
    </row>
    <row r="1520" spans="1:22" x14ac:dyDescent="0.3">
      <c r="A1520" t="s">
        <v>2542</v>
      </c>
      <c r="B1520" t="s">
        <v>139</v>
      </c>
      <c r="C1520" t="str">
        <f t="shared" si="214"/>
        <v>UNREGULATED</v>
      </c>
      <c r="D1520" s="159" t="str">
        <f t="shared" si="211"/>
        <v>55200</v>
      </c>
      <c r="E1520" t="str">
        <f t="shared" si="212"/>
        <v>X5200</v>
      </c>
      <c r="F1520" s="23">
        <v>552009100159</v>
      </c>
      <c r="G1520">
        <v>169</v>
      </c>
      <c r="H1520" t="str">
        <f t="shared" si="213"/>
        <v>552009100159.169</v>
      </c>
      <c r="I1520">
        <v>200906</v>
      </c>
      <c r="J1520" t="s">
        <v>6434</v>
      </c>
      <c r="K1520" t="s">
        <v>87</v>
      </c>
      <c r="L1520" t="s">
        <v>124</v>
      </c>
      <c r="N1520">
        <f>VLOOKUP(H1520,'export - manipulated'!L1519:V5451,11,FALSE)</f>
        <v>0</v>
      </c>
    </row>
    <row r="1521" spans="1:22" x14ac:dyDescent="0.3">
      <c r="A1521" t="s">
        <v>2545</v>
      </c>
      <c r="B1521" t="s">
        <v>139</v>
      </c>
      <c r="C1521" t="str">
        <f t="shared" si="214"/>
        <v>REGULATED</v>
      </c>
      <c r="D1521" s="159" t="str">
        <f t="shared" si="211"/>
        <v>45600</v>
      </c>
      <c r="E1521" t="str">
        <f t="shared" si="212"/>
        <v>X5600</v>
      </c>
      <c r="F1521" s="23">
        <v>456009200032</v>
      </c>
      <c r="G1521">
        <v>615</v>
      </c>
      <c r="H1521" t="str">
        <f t="shared" si="213"/>
        <v>456009200032.615</v>
      </c>
      <c r="I1521">
        <v>198209</v>
      </c>
      <c r="J1521" t="s">
        <v>6434</v>
      </c>
      <c r="K1521" t="s">
        <v>88</v>
      </c>
      <c r="L1521">
        <v>20310</v>
      </c>
      <c r="M1521" s="8">
        <f>VLOOKUP(H1521,'export - manipulated'!L1521:V5453,11,FALSE)</f>
        <v>5287797.24</v>
      </c>
      <c r="V1521" s="158" t="str">
        <f t="shared" ref="V1521:V1522" si="216">CONCATENATE("5",RIGHT(F1521,11))</f>
        <v>556009200032</v>
      </c>
    </row>
    <row r="1522" spans="1:22" x14ac:dyDescent="0.3">
      <c r="A1522" t="s">
        <v>2545</v>
      </c>
      <c r="B1522" t="s">
        <v>139</v>
      </c>
      <c r="C1522" t="str">
        <f t="shared" si="214"/>
        <v>REGULATED</v>
      </c>
      <c r="D1522" s="159" t="str">
        <f t="shared" si="211"/>
        <v>45600</v>
      </c>
      <c r="E1522" t="str">
        <f t="shared" si="212"/>
        <v>X5600</v>
      </c>
      <c r="F1522" s="23">
        <v>456009200052</v>
      </c>
      <c r="G1522">
        <v>615</v>
      </c>
      <c r="H1522" t="str">
        <f t="shared" si="213"/>
        <v>456009200052.615</v>
      </c>
      <c r="I1522">
        <v>200710</v>
      </c>
      <c r="J1522" t="s">
        <v>6434</v>
      </c>
      <c r="K1522" t="s">
        <v>88</v>
      </c>
      <c r="L1522">
        <v>20310</v>
      </c>
      <c r="M1522" s="8">
        <f>VLOOKUP(H1522,'export - manipulated'!L1522:V5454,11,FALSE)</f>
        <v>211318.04</v>
      </c>
      <c r="V1522" s="158" t="str">
        <f t="shared" si="216"/>
        <v>556009200052</v>
      </c>
    </row>
    <row r="1523" spans="1:22" x14ac:dyDescent="0.3">
      <c r="A1523" t="s">
        <v>2545</v>
      </c>
      <c r="B1523" t="s">
        <v>139</v>
      </c>
      <c r="C1523" t="str">
        <f t="shared" si="214"/>
        <v>UNREGULATED</v>
      </c>
      <c r="D1523" s="159" t="str">
        <f t="shared" si="211"/>
        <v>55600</v>
      </c>
      <c r="E1523" t="str">
        <f t="shared" si="212"/>
        <v>X5600</v>
      </c>
      <c r="F1523" s="23">
        <v>556009200032</v>
      </c>
      <c r="G1523">
        <v>615</v>
      </c>
      <c r="H1523" t="str">
        <f t="shared" si="213"/>
        <v>556009200032.615</v>
      </c>
      <c r="I1523">
        <v>198209</v>
      </c>
      <c r="J1523" t="s">
        <v>6434</v>
      </c>
      <c r="K1523" t="s">
        <v>88</v>
      </c>
      <c r="L1523" t="s">
        <v>124</v>
      </c>
      <c r="N1523">
        <f>VLOOKUP(H1523,'export - manipulated'!L1522:V5454,11,FALSE)</f>
        <v>1310551</v>
      </c>
    </row>
    <row r="1524" spans="1:22" x14ac:dyDescent="0.3">
      <c r="A1524" t="s">
        <v>2545</v>
      </c>
      <c r="B1524" t="s">
        <v>139</v>
      </c>
      <c r="C1524" t="str">
        <f t="shared" si="214"/>
        <v>UNREGULATED</v>
      </c>
      <c r="D1524" s="159" t="str">
        <f t="shared" si="211"/>
        <v>55600</v>
      </c>
      <c r="E1524" t="str">
        <f t="shared" si="212"/>
        <v>X5600</v>
      </c>
      <c r="F1524" s="23">
        <v>556009200052</v>
      </c>
      <c r="G1524">
        <v>615</v>
      </c>
      <c r="H1524" t="str">
        <f t="shared" si="213"/>
        <v>556009200052.615</v>
      </c>
      <c r="I1524">
        <v>200710</v>
      </c>
      <c r="J1524" t="s">
        <v>6434</v>
      </c>
      <c r="K1524" t="s">
        <v>88</v>
      </c>
      <c r="L1524" t="s">
        <v>124</v>
      </c>
      <c r="N1524">
        <f>VLOOKUP(H1524,'export - manipulated'!L1523:V5455,11,FALSE)</f>
        <v>52374</v>
      </c>
    </row>
    <row r="1525" spans="1:22" x14ac:dyDescent="0.3">
      <c r="A1525" t="s">
        <v>2550</v>
      </c>
      <c r="B1525" t="s">
        <v>139</v>
      </c>
      <c r="C1525" t="str">
        <f t="shared" si="214"/>
        <v>REGULATED</v>
      </c>
      <c r="D1525" s="159" t="str">
        <f t="shared" si="211"/>
        <v>45600</v>
      </c>
      <c r="E1525" t="str">
        <f t="shared" si="212"/>
        <v>X5600</v>
      </c>
      <c r="F1525" s="23">
        <v>456009200032</v>
      </c>
      <c r="G1525">
        <v>80</v>
      </c>
      <c r="H1525" t="str">
        <f t="shared" si="213"/>
        <v>456009200032.80</v>
      </c>
      <c r="I1525">
        <v>198209</v>
      </c>
      <c r="J1525" t="s">
        <v>6434</v>
      </c>
      <c r="K1525" t="s">
        <v>88</v>
      </c>
      <c r="L1525">
        <v>20310</v>
      </c>
      <c r="M1525" s="8">
        <f>VLOOKUP(H1525,'export - manipulated'!L1525:V5457,11,FALSE)</f>
        <v>939999.14</v>
      </c>
      <c r="V1525" s="158" t="str">
        <f>CONCATENATE("5",RIGHT(F1525,11))</f>
        <v>556009200032</v>
      </c>
    </row>
    <row r="1526" spans="1:22" x14ac:dyDescent="0.3">
      <c r="A1526" t="s">
        <v>2550</v>
      </c>
      <c r="B1526" t="s">
        <v>139</v>
      </c>
      <c r="C1526" t="str">
        <f t="shared" si="214"/>
        <v>UNREGULATED</v>
      </c>
      <c r="D1526" s="159" t="str">
        <f t="shared" si="211"/>
        <v>55600</v>
      </c>
      <c r="E1526" t="str">
        <f t="shared" si="212"/>
        <v>X5600</v>
      </c>
      <c r="F1526" s="23">
        <v>556009200032</v>
      </c>
      <c r="G1526">
        <v>80</v>
      </c>
      <c r="H1526" t="str">
        <f t="shared" si="213"/>
        <v>556009200032.80</v>
      </c>
      <c r="I1526">
        <v>198209</v>
      </c>
      <c r="J1526" t="s">
        <v>6434</v>
      </c>
      <c r="K1526" t="s">
        <v>88</v>
      </c>
      <c r="L1526" t="s">
        <v>124</v>
      </c>
      <c r="N1526">
        <f>VLOOKUP(H1526,'export - manipulated'!L1525:V5457,11,FALSE)</f>
        <v>232974</v>
      </c>
    </row>
    <row r="1527" spans="1:22" x14ac:dyDescent="0.3">
      <c r="A1527" t="s">
        <v>2553</v>
      </c>
      <c r="B1527" t="s">
        <v>139</v>
      </c>
      <c r="C1527" t="str">
        <f t="shared" si="214"/>
        <v>REGULATED</v>
      </c>
      <c r="D1527" s="159" t="str">
        <f t="shared" si="211"/>
        <v>45600</v>
      </c>
      <c r="E1527" t="str">
        <f t="shared" si="212"/>
        <v>X5600</v>
      </c>
      <c r="F1527" s="23">
        <v>456009200032</v>
      </c>
      <c r="G1527">
        <v>5</v>
      </c>
      <c r="H1527" t="str">
        <f t="shared" si="213"/>
        <v>456009200032.5</v>
      </c>
      <c r="I1527">
        <v>198209</v>
      </c>
      <c r="J1527" t="s">
        <v>6434</v>
      </c>
      <c r="K1527" t="s">
        <v>88</v>
      </c>
      <c r="L1527">
        <v>20310</v>
      </c>
      <c r="M1527" s="8">
        <f>VLOOKUP(H1527,'export - manipulated'!L1527:V5459,11,FALSE)</f>
        <v>504427.3</v>
      </c>
      <c r="V1527" s="158" t="str">
        <f t="shared" ref="V1527:V1528" si="217">CONCATENATE("5",RIGHT(F1527,11))</f>
        <v>556009200032</v>
      </c>
    </row>
    <row r="1528" spans="1:22" x14ac:dyDescent="0.3">
      <c r="A1528" t="s">
        <v>2553</v>
      </c>
      <c r="B1528" t="s">
        <v>139</v>
      </c>
      <c r="C1528" t="str">
        <f t="shared" si="214"/>
        <v>REGULATED</v>
      </c>
      <c r="D1528" s="159" t="str">
        <f t="shared" si="211"/>
        <v>45600</v>
      </c>
      <c r="E1528" t="str">
        <f t="shared" si="212"/>
        <v>X5600</v>
      </c>
      <c r="F1528" s="23">
        <v>456009200062</v>
      </c>
      <c r="G1528">
        <v>5</v>
      </c>
      <c r="H1528" t="str">
        <f t="shared" si="213"/>
        <v>456009200062.5</v>
      </c>
      <c r="I1528">
        <v>200812</v>
      </c>
      <c r="J1528" t="s">
        <v>6434</v>
      </c>
      <c r="K1528" t="s">
        <v>88</v>
      </c>
      <c r="L1528">
        <v>20310</v>
      </c>
      <c r="M1528" s="8">
        <f>VLOOKUP(H1528,'export - manipulated'!L1528:V5460,11,FALSE)</f>
        <v>66930.06</v>
      </c>
      <c r="V1528" s="158" t="str">
        <f t="shared" si="217"/>
        <v>556009200062</v>
      </c>
    </row>
    <row r="1529" spans="1:22" x14ac:dyDescent="0.3">
      <c r="A1529" t="s">
        <v>2553</v>
      </c>
      <c r="B1529" t="s">
        <v>139</v>
      </c>
      <c r="C1529" t="str">
        <f t="shared" si="214"/>
        <v>UNREGULATED</v>
      </c>
      <c r="D1529" s="159" t="str">
        <f t="shared" si="211"/>
        <v>55600</v>
      </c>
      <c r="E1529" t="str">
        <f t="shared" si="212"/>
        <v>X5600</v>
      </c>
      <c r="F1529" s="23">
        <v>556009200032</v>
      </c>
      <c r="G1529">
        <v>5</v>
      </c>
      <c r="H1529" t="str">
        <f t="shared" si="213"/>
        <v>556009200032.5</v>
      </c>
      <c r="I1529">
        <v>198209</v>
      </c>
      <c r="J1529" t="s">
        <v>6434</v>
      </c>
      <c r="K1529" t="s">
        <v>88</v>
      </c>
      <c r="L1529" t="s">
        <v>124</v>
      </c>
      <c r="N1529">
        <f>VLOOKUP(H1529,'export - manipulated'!L1528:V5460,11,FALSE)</f>
        <v>125020.72</v>
      </c>
    </row>
    <row r="1530" spans="1:22" x14ac:dyDescent="0.3">
      <c r="A1530" t="s">
        <v>2553</v>
      </c>
      <c r="B1530" t="s">
        <v>139</v>
      </c>
      <c r="C1530" t="str">
        <f t="shared" si="214"/>
        <v>UNREGULATED</v>
      </c>
      <c r="D1530" s="159" t="str">
        <f t="shared" si="211"/>
        <v>55600</v>
      </c>
      <c r="E1530" t="str">
        <f t="shared" si="212"/>
        <v>X5600</v>
      </c>
      <c r="F1530" s="23">
        <v>556009200062</v>
      </c>
      <c r="G1530">
        <v>5</v>
      </c>
      <c r="H1530" t="str">
        <f t="shared" si="213"/>
        <v>556009200062.5</v>
      </c>
      <c r="I1530">
        <v>200812</v>
      </c>
      <c r="J1530" t="s">
        <v>6434</v>
      </c>
      <c r="K1530" t="s">
        <v>88</v>
      </c>
      <c r="L1530" t="s">
        <v>124</v>
      </c>
      <c r="N1530">
        <f>VLOOKUP(H1530,'export - manipulated'!L1529:V5461,11,FALSE)</f>
        <v>15369.9</v>
      </c>
    </row>
    <row r="1531" spans="1:22" x14ac:dyDescent="0.3">
      <c r="A1531" t="s">
        <v>2558</v>
      </c>
      <c r="B1531" t="s">
        <v>139</v>
      </c>
      <c r="C1531" t="str">
        <f t="shared" si="214"/>
        <v>REGULATED</v>
      </c>
      <c r="D1531" s="159" t="str">
        <f t="shared" si="211"/>
        <v>45600</v>
      </c>
      <c r="E1531" t="str">
        <f t="shared" si="212"/>
        <v>X5600</v>
      </c>
      <c r="F1531" s="23">
        <v>456009200032</v>
      </c>
      <c r="G1531">
        <v>810</v>
      </c>
      <c r="H1531" t="str">
        <f t="shared" si="213"/>
        <v>456009200032.810</v>
      </c>
      <c r="I1531">
        <v>198209</v>
      </c>
      <c r="J1531" t="s">
        <v>6434</v>
      </c>
      <c r="K1531" t="s">
        <v>88</v>
      </c>
      <c r="L1531">
        <v>20310</v>
      </c>
      <c r="M1531" s="8">
        <f>VLOOKUP(H1531,'export - manipulated'!L1531:V5463,11,FALSE)</f>
        <v>1321949</v>
      </c>
      <c r="V1531" s="158" t="str">
        <f>CONCATENATE("5",RIGHT(F1531,11))</f>
        <v>556009200032</v>
      </c>
    </row>
    <row r="1532" spans="1:22" x14ac:dyDescent="0.3">
      <c r="A1532" t="s">
        <v>2558</v>
      </c>
      <c r="B1532" t="s">
        <v>139</v>
      </c>
      <c r="C1532" t="str">
        <f t="shared" si="214"/>
        <v>UNREGULATED</v>
      </c>
      <c r="D1532" s="159" t="str">
        <f t="shared" si="211"/>
        <v>55600</v>
      </c>
      <c r="E1532" t="str">
        <f t="shared" si="212"/>
        <v>X5600</v>
      </c>
      <c r="F1532" s="23">
        <v>556009200032</v>
      </c>
      <c r="G1532">
        <v>810</v>
      </c>
      <c r="H1532" t="str">
        <f t="shared" si="213"/>
        <v>556009200032.810</v>
      </c>
      <c r="I1532">
        <v>198209</v>
      </c>
      <c r="J1532" t="s">
        <v>6434</v>
      </c>
      <c r="K1532" t="s">
        <v>88</v>
      </c>
      <c r="L1532" t="s">
        <v>124</v>
      </c>
      <c r="N1532">
        <f>VLOOKUP(H1532,'export - manipulated'!L1531:V5463,11,FALSE)</f>
        <v>327638</v>
      </c>
    </row>
    <row r="1533" spans="1:22" x14ac:dyDescent="0.3">
      <c r="A1533" t="s">
        <v>2561</v>
      </c>
      <c r="B1533" t="s">
        <v>139</v>
      </c>
      <c r="C1533" t="str">
        <f t="shared" si="214"/>
        <v>REGULATED</v>
      </c>
      <c r="D1533" s="159" t="str">
        <f t="shared" si="211"/>
        <v>45600</v>
      </c>
      <c r="E1533" t="str">
        <f t="shared" si="212"/>
        <v>X5600</v>
      </c>
      <c r="F1533" s="23">
        <v>456009200032</v>
      </c>
      <c r="G1533">
        <v>82</v>
      </c>
      <c r="H1533" t="str">
        <f t="shared" si="213"/>
        <v>456009200032.82</v>
      </c>
      <c r="I1533">
        <v>198209</v>
      </c>
      <c r="J1533" t="s">
        <v>6434</v>
      </c>
      <c r="K1533" t="s">
        <v>88</v>
      </c>
      <c r="L1533">
        <v>20310</v>
      </c>
      <c r="M1533" s="8">
        <f>VLOOKUP(H1533,'export - manipulated'!L1533:V5465,11,FALSE)</f>
        <v>1208533.6100000001</v>
      </c>
      <c r="V1533" s="158" t="str">
        <f>CONCATENATE("5",RIGHT(F1533,11))</f>
        <v>556009200032</v>
      </c>
    </row>
    <row r="1534" spans="1:22" x14ac:dyDescent="0.3">
      <c r="A1534" t="s">
        <v>2561</v>
      </c>
      <c r="B1534" t="s">
        <v>139</v>
      </c>
      <c r="C1534" t="str">
        <f t="shared" si="214"/>
        <v>UNREGULATED</v>
      </c>
      <c r="D1534" s="159" t="str">
        <f t="shared" si="211"/>
        <v>55600</v>
      </c>
      <c r="E1534" t="str">
        <f t="shared" si="212"/>
        <v>X5600</v>
      </c>
      <c r="F1534" s="23">
        <v>556009200032</v>
      </c>
      <c r="G1534">
        <v>82</v>
      </c>
      <c r="H1534" t="str">
        <f t="shared" si="213"/>
        <v>556009200032.82</v>
      </c>
      <c r="I1534">
        <v>198209</v>
      </c>
      <c r="J1534" t="s">
        <v>6434</v>
      </c>
      <c r="K1534" t="s">
        <v>88</v>
      </c>
      <c r="L1534" t="s">
        <v>124</v>
      </c>
      <c r="N1534">
        <f>VLOOKUP(H1534,'export - manipulated'!L1533:V5465,11,FALSE)</f>
        <v>299529</v>
      </c>
    </row>
    <row r="1535" spans="1:22" x14ac:dyDescent="0.3">
      <c r="A1535" t="s">
        <v>2564</v>
      </c>
      <c r="B1535" t="s">
        <v>139</v>
      </c>
      <c r="C1535" t="str">
        <f t="shared" si="214"/>
        <v>REGULATED</v>
      </c>
      <c r="D1535" s="159" t="str">
        <f t="shared" si="211"/>
        <v>45600</v>
      </c>
      <c r="E1535" t="str">
        <f t="shared" si="212"/>
        <v>X5600</v>
      </c>
      <c r="F1535" s="23">
        <v>456009200032</v>
      </c>
      <c r="G1535">
        <v>84</v>
      </c>
      <c r="H1535" t="str">
        <f t="shared" si="213"/>
        <v>456009200032.84</v>
      </c>
      <c r="I1535">
        <v>198209</v>
      </c>
      <c r="J1535" t="s">
        <v>6434</v>
      </c>
      <c r="K1535" t="s">
        <v>88</v>
      </c>
      <c r="L1535">
        <v>20310</v>
      </c>
      <c r="M1535" s="8">
        <f>VLOOKUP(H1535,'export - manipulated'!L1535:V5467,11,FALSE)</f>
        <v>2540210.29</v>
      </c>
      <c r="V1535" s="158" t="str">
        <f>CONCATENATE("5",RIGHT(F1535,11))</f>
        <v>556009200032</v>
      </c>
    </row>
    <row r="1536" spans="1:22" x14ac:dyDescent="0.3">
      <c r="A1536" t="s">
        <v>2564</v>
      </c>
      <c r="B1536" t="s">
        <v>139</v>
      </c>
      <c r="C1536" t="str">
        <f t="shared" si="214"/>
        <v>UNREGULATED</v>
      </c>
      <c r="D1536" s="159" t="str">
        <f t="shared" si="211"/>
        <v>55600</v>
      </c>
      <c r="E1536" t="str">
        <f t="shared" si="212"/>
        <v>X5600</v>
      </c>
      <c r="F1536" s="23">
        <v>556009200032</v>
      </c>
      <c r="G1536">
        <v>84</v>
      </c>
      <c r="H1536" t="str">
        <f t="shared" si="213"/>
        <v>556009200032.84</v>
      </c>
      <c r="I1536">
        <v>198209</v>
      </c>
      <c r="J1536" t="s">
        <v>6434</v>
      </c>
      <c r="K1536" t="s">
        <v>88</v>
      </c>
      <c r="L1536" t="s">
        <v>124</v>
      </c>
      <c r="N1536">
        <f>VLOOKUP(H1536,'export - manipulated'!L1535:V5467,11,FALSE)</f>
        <v>629579</v>
      </c>
    </row>
    <row r="1537" spans="1:22" x14ac:dyDescent="0.3">
      <c r="A1537" t="s">
        <v>2567</v>
      </c>
      <c r="B1537" t="s">
        <v>139</v>
      </c>
      <c r="C1537" t="str">
        <f t="shared" si="214"/>
        <v>REGULATED</v>
      </c>
      <c r="D1537" s="159" t="str">
        <f t="shared" si="211"/>
        <v>45600</v>
      </c>
      <c r="E1537" t="str">
        <f t="shared" si="212"/>
        <v>X5600</v>
      </c>
      <c r="F1537" s="23">
        <v>456009200032</v>
      </c>
      <c r="G1537">
        <v>240</v>
      </c>
      <c r="H1537" t="str">
        <f t="shared" si="213"/>
        <v>456009200032.240</v>
      </c>
      <c r="I1537">
        <v>198209</v>
      </c>
      <c r="J1537" t="s">
        <v>6434</v>
      </c>
      <c r="K1537" t="s">
        <v>88</v>
      </c>
      <c r="L1537">
        <v>20310</v>
      </c>
      <c r="M1537" s="8">
        <f>VLOOKUP(H1537,'export - manipulated'!L1537:V5469,11,FALSE)</f>
        <v>231210.03</v>
      </c>
      <c r="V1537" s="158" t="str">
        <f>CONCATENATE("5",RIGHT(F1537,11))</f>
        <v>556009200032</v>
      </c>
    </row>
    <row r="1538" spans="1:22" x14ac:dyDescent="0.3">
      <c r="A1538" t="s">
        <v>2567</v>
      </c>
      <c r="B1538" t="s">
        <v>139</v>
      </c>
      <c r="C1538" t="str">
        <f t="shared" si="214"/>
        <v>UNREGULATED</v>
      </c>
      <c r="D1538" s="159" t="str">
        <f t="shared" si="211"/>
        <v>55600</v>
      </c>
      <c r="E1538" t="str">
        <f t="shared" si="212"/>
        <v>X5600</v>
      </c>
      <c r="F1538" s="23">
        <v>556009200032</v>
      </c>
      <c r="G1538">
        <v>240</v>
      </c>
      <c r="H1538" t="str">
        <f t="shared" si="213"/>
        <v>556009200032.240</v>
      </c>
      <c r="I1538">
        <v>198209</v>
      </c>
      <c r="J1538" t="s">
        <v>6434</v>
      </c>
      <c r="K1538" t="s">
        <v>88</v>
      </c>
      <c r="L1538" t="s">
        <v>124</v>
      </c>
      <c r="N1538">
        <f>VLOOKUP(H1538,'export - manipulated'!L1537:V5469,11,FALSE)</f>
        <v>57304</v>
      </c>
    </row>
    <row r="1539" spans="1:22" x14ac:dyDescent="0.3">
      <c r="A1539" t="s">
        <v>2570</v>
      </c>
      <c r="B1539" t="s">
        <v>139</v>
      </c>
      <c r="C1539" t="str">
        <f t="shared" si="214"/>
        <v>REGULATED</v>
      </c>
      <c r="D1539" s="159" t="str">
        <f t="shared" ref="D1539:D1602" si="218">LEFT(F1539,5)</f>
        <v>45600</v>
      </c>
      <c r="E1539" t="str">
        <f t="shared" ref="E1539:E1602" si="219">CONCATENATE("X",(RIGHT(D1539,4)))</f>
        <v>X5600</v>
      </c>
      <c r="F1539" s="23">
        <v>456009200032</v>
      </c>
      <c r="G1539">
        <v>720</v>
      </c>
      <c r="H1539" t="str">
        <f t="shared" ref="H1539:H1602" si="220">CONCATENATE(F1539,".",G1539)</f>
        <v>456009200032.720</v>
      </c>
      <c r="I1539">
        <v>198209</v>
      </c>
      <c r="J1539" t="s">
        <v>6434</v>
      </c>
      <c r="K1539" t="s">
        <v>88</v>
      </c>
      <c r="L1539">
        <v>20310</v>
      </c>
      <c r="M1539" s="8">
        <f>VLOOKUP(H1539,'export - manipulated'!L1539:V5471,11,FALSE)</f>
        <v>227471.62</v>
      </c>
      <c r="V1539" s="158" t="str">
        <f>CONCATENATE("5",RIGHT(F1539,11))</f>
        <v>556009200032</v>
      </c>
    </row>
    <row r="1540" spans="1:22" x14ac:dyDescent="0.3">
      <c r="A1540" t="s">
        <v>2570</v>
      </c>
      <c r="B1540" t="s">
        <v>139</v>
      </c>
      <c r="C1540" t="str">
        <f t="shared" si="214"/>
        <v>UNREGULATED</v>
      </c>
      <c r="D1540" s="159" t="str">
        <f t="shared" si="218"/>
        <v>55600</v>
      </c>
      <c r="E1540" t="str">
        <f t="shared" si="219"/>
        <v>X5600</v>
      </c>
      <c r="F1540" s="23">
        <v>556009200032</v>
      </c>
      <c r="G1540">
        <v>720</v>
      </c>
      <c r="H1540" t="str">
        <f t="shared" si="220"/>
        <v>556009200032.720</v>
      </c>
      <c r="I1540">
        <v>198209</v>
      </c>
      <c r="J1540" t="s">
        <v>6434</v>
      </c>
      <c r="K1540" t="s">
        <v>88</v>
      </c>
      <c r="L1540" t="s">
        <v>124</v>
      </c>
      <c r="N1540">
        <f>VLOOKUP(H1540,'export - manipulated'!L1539:V5471,11,FALSE)</f>
        <v>56377</v>
      </c>
    </row>
    <row r="1541" spans="1:22" x14ac:dyDescent="0.3">
      <c r="A1541" t="s">
        <v>2573</v>
      </c>
      <c r="B1541" t="s">
        <v>139</v>
      </c>
      <c r="C1541" t="str">
        <f t="shared" si="214"/>
        <v>REGULATED</v>
      </c>
      <c r="D1541" s="159" t="str">
        <f t="shared" si="218"/>
        <v>45600</v>
      </c>
      <c r="E1541" t="str">
        <f t="shared" si="219"/>
        <v>X5600</v>
      </c>
      <c r="F1541" s="23">
        <v>456009200032</v>
      </c>
      <c r="G1541">
        <v>780</v>
      </c>
      <c r="H1541" t="str">
        <f t="shared" si="220"/>
        <v>456009200032.780</v>
      </c>
      <c r="I1541">
        <v>198209</v>
      </c>
      <c r="J1541" t="s">
        <v>6434</v>
      </c>
      <c r="K1541" t="s">
        <v>88</v>
      </c>
      <c r="L1541">
        <v>20310</v>
      </c>
      <c r="M1541" s="8">
        <f>VLOOKUP(H1541,'export - manipulated'!L1541:V5473,11,FALSE)</f>
        <v>299628.95</v>
      </c>
      <c r="V1541" s="158" t="str">
        <f>CONCATENATE("5",RIGHT(F1541,11))</f>
        <v>556009200032</v>
      </c>
    </row>
    <row r="1542" spans="1:22" x14ac:dyDescent="0.3">
      <c r="A1542" t="s">
        <v>2573</v>
      </c>
      <c r="B1542" t="s">
        <v>139</v>
      </c>
      <c r="C1542" t="str">
        <f t="shared" ref="C1542:C1605" si="221">IF(OR(D1542="45000",D1542="45100",D1542="45200",D1542="45290",D1542="45300",D1542="45500",D1542="45600",D1542="45700",D1542="45790",D1542="45800"),"REGULATED","UNREGULATED")</f>
        <v>UNREGULATED</v>
      </c>
      <c r="D1542" s="159" t="str">
        <f t="shared" si="218"/>
        <v>55600</v>
      </c>
      <c r="E1542" t="str">
        <f t="shared" si="219"/>
        <v>X5600</v>
      </c>
      <c r="F1542" s="23">
        <v>556009200032</v>
      </c>
      <c r="G1542">
        <v>780</v>
      </c>
      <c r="H1542" t="str">
        <f t="shared" si="220"/>
        <v>556009200032.780</v>
      </c>
      <c r="I1542">
        <v>198209</v>
      </c>
      <c r="J1542" t="s">
        <v>6434</v>
      </c>
      <c r="K1542" t="s">
        <v>88</v>
      </c>
      <c r="L1542" t="s">
        <v>124</v>
      </c>
      <c r="N1542">
        <f>VLOOKUP(H1542,'export - manipulated'!L1541:V5473,11,FALSE)</f>
        <v>74262</v>
      </c>
    </row>
    <row r="1543" spans="1:22" x14ac:dyDescent="0.3">
      <c r="A1543" t="s">
        <v>2576</v>
      </c>
      <c r="B1543" t="s">
        <v>139</v>
      </c>
      <c r="C1543" t="str">
        <f t="shared" si="221"/>
        <v>REGULATED</v>
      </c>
      <c r="D1543" s="159" t="str">
        <f t="shared" si="218"/>
        <v>45600</v>
      </c>
      <c r="E1543" t="str">
        <f t="shared" si="219"/>
        <v>X5600</v>
      </c>
      <c r="F1543" s="23">
        <v>456009200032</v>
      </c>
      <c r="G1543">
        <v>790</v>
      </c>
      <c r="H1543" t="str">
        <f t="shared" si="220"/>
        <v>456009200032.790</v>
      </c>
      <c r="I1543">
        <v>198209</v>
      </c>
      <c r="J1543" t="s">
        <v>6434</v>
      </c>
      <c r="K1543" t="s">
        <v>88</v>
      </c>
      <c r="L1543">
        <v>20310</v>
      </c>
      <c r="M1543" s="8">
        <f>VLOOKUP(H1543,'export - manipulated'!L1543:V5475,11,FALSE)</f>
        <v>1174943.6299999999</v>
      </c>
      <c r="V1543" s="158" t="str">
        <f>CONCATENATE("5",RIGHT(F1543,11))</f>
        <v>556009200032</v>
      </c>
    </row>
    <row r="1544" spans="1:22" x14ac:dyDescent="0.3">
      <c r="A1544" t="s">
        <v>2576</v>
      </c>
      <c r="B1544" t="s">
        <v>139</v>
      </c>
      <c r="C1544" t="str">
        <f t="shared" si="221"/>
        <v>UNREGULATED</v>
      </c>
      <c r="D1544" s="159" t="str">
        <f t="shared" si="218"/>
        <v>55600</v>
      </c>
      <c r="E1544" t="str">
        <f t="shared" si="219"/>
        <v>X5600</v>
      </c>
      <c r="F1544" s="23">
        <v>556009200032</v>
      </c>
      <c r="G1544">
        <v>790</v>
      </c>
      <c r="H1544" t="str">
        <f t="shared" si="220"/>
        <v>556009200032.790</v>
      </c>
      <c r="I1544">
        <v>198209</v>
      </c>
      <c r="J1544" t="s">
        <v>6434</v>
      </c>
      <c r="K1544" t="s">
        <v>88</v>
      </c>
      <c r="L1544" t="s">
        <v>124</v>
      </c>
      <c r="N1544">
        <f>VLOOKUP(H1544,'export - manipulated'!L1543:V5475,11,FALSE)</f>
        <v>291203</v>
      </c>
    </row>
    <row r="1545" spans="1:22" x14ac:dyDescent="0.3">
      <c r="A1545" t="s">
        <v>2579</v>
      </c>
      <c r="B1545" t="s">
        <v>139</v>
      </c>
      <c r="C1545" t="str">
        <f t="shared" si="221"/>
        <v>REGULATED</v>
      </c>
      <c r="D1545" s="159" t="str">
        <f t="shared" si="218"/>
        <v>45600</v>
      </c>
      <c r="E1545" t="str">
        <f t="shared" si="219"/>
        <v>X5600</v>
      </c>
      <c r="F1545" s="23">
        <v>456009200062</v>
      </c>
      <c r="G1545">
        <v>169</v>
      </c>
      <c r="H1545" t="str">
        <f t="shared" si="220"/>
        <v>456009200062.169</v>
      </c>
      <c r="I1545">
        <v>200912</v>
      </c>
      <c r="J1545" t="s">
        <v>6434</v>
      </c>
      <c r="K1545" t="s">
        <v>88</v>
      </c>
      <c r="L1545">
        <v>20310</v>
      </c>
      <c r="M1545" s="8">
        <f>VLOOKUP(H1545,'export - manipulated'!L1545:V5477,11,FALSE)</f>
        <v>21429.85</v>
      </c>
      <c r="V1545" s="158" t="str">
        <f>CONCATENATE("5",RIGHT(F1545,11))</f>
        <v>556009200062</v>
      </c>
    </row>
    <row r="1546" spans="1:22" x14ac:dyDescent="0.3">
      <c r="A1546" t="s">
        <v>2579</v>
      </c>
      <c r="B1546" t="s">
        <v>139</v>
      </c>
      <c r="C1546" t="str">
        <f t="shared" si="221"/>
        <v>UNREGULATED</v>
      </c>
      <c r="D1546" s="159" t="str">
        <f t="shared" si="218"/>
        <v>55600</v>
      </c>
      <c r="E1546" t="str">
        <f t="shared" si="219"/>
        <v>X5600</v>
      </c>
      <c r="F1546" s="23">
        <v>556009200062</v>
      </c>
      <c r="G1546">
        <v>169</v>
      </c>
      <c r="H1546" t="str">
        <f t="shared" si="220"/>
        <v>556009200062.169</v>
      </c>
      <c r="I1546">
        <v>200912</v>
      </c>
      <c r="J1546" t="s">
        <v>6434</v>
      </c>
      <c r="K1546" t="s">
        <v>88</v>
      </c>
      <c r="L1546" t="s">
        <v>124</v>
      </c>
      <c r="N1546">
        <f>VLOOKUP(H1546,'export - manipulated'!L1545:V5477,11,FALSE)</f>
        <v>4318.29</v>
      </c>
    </row>
    <row r="1547" spans="1:22" x14ac:dyDescent="0.3">
      <c r="A1547" t="s">
        <v>2582</v>
      </c>
      <c r="B1547" t="s">
        <v>139</v>
      </c>
      <c r="C1547" t="str">
        <f t="shared" si="221"/>
        <v>REGULATED</v>
      </c>
      <c r="D1547" s="159" t="str">
        <f t="shared" si="218"/>
        <v>45600</v>
      </c>
      <c r="E1547" t="str">
        <f t="shared" si="219"/>
        <v>X5600</v>
      </c>
      <c r="F1547" s="23">
        <v>456009200062</v>
      </c>
      <c r="G1547">
        <v>615</v>
      </c>
      <c r="H1547" t="str">
        <f t="shared" si="220"/>
        <v>456009200062.615</v>
      </c>
      <c r="I1547">
        <v>200912</v>
      </c>
      <c r="J1547" t="s">
        <v>6434</v>
      </c>
      <c r="K1547" t="s">
        <v>88</v>
      </c>
      <c r="L1547">
        <v>20310</v>
      </c>
      <c r="M1547" s="8">
        <f>VLOOKUP(H1547,'export - manipulated'!L1547:V5479,11,FALSE)</f>
        <v>3009.55</v>
      </c>
      <c r="V1547" s="158" t="str">
        <f>CONCATENATE("5",RIGHT(F1547,11))</f>
        <v>556009200062</v>
      </c>
    </row>
    <row r="1548" spans="1:22" x14ac:dyDescent="0.3">
      <c r="A1548" t="s">
        <v>2582</v>
      </c>
      <c r="B1548" t="s">
        <v>139</v>
      </c>
      <c r="C1548" t="str">
        <f t="shared" si="221"/>
        <v>UNREGULATED</v>
      </c>
      <c r="D1548" s="159" t="str">
        <f t="shared" si="218"/>
        <v>55600</v>
      </c>
      <c r="E1548" t="str">
        <f t="shared" si="219"/>
        <v>X5600</v>
      </c>
      <c r="F1548" s="23">
        <v>556009200062</v>
      </c>
      <c r="G1548">
        <v>615</v>
      </c>
      <c r="H1548" t="str">
        <f t="shared" si="220"/>
        <v>556009200062.615</v>
      </c>
      <c r="I1548">
        <v>200912</v>
      </c>
      <c r="J1548" t="s">
        <v>6434</v>
      </c>
      <c r="K1548" t="s">
        <v>88</v>
      </c>
      <c r="L1548" t="s">
        <v>124</v>
      </c>
      <c r="N1548">
        <f>VLOOKUP(H1548,'export - manipulated'!L1547:V5479,11,FALSE)</f>
        <v>606.47</v>
      </c>
    </row>
    <row r="1549" spans="1:22" x14ac:dyDescent="0.3">
      <c r="A1549" t="s">
        <v>2585</v>
      </c>
      <c r="B1549" t="s">
        <v>139</v>
      </c>
      <c r="C1549" t="str">
        <f t="shared" si="221"/>
        <v>REGULATED</v>
      </c>
      <c r="D1549" s="159" t="str">
        <f t="shared" si="218"/>
        <v>45200</v>
      </c>
      <c r="E1549" t="str">
        <f t="shared" si="219"/>
        <v>X5200</v>
      </c>
      <c r="F1549" s="23">
        <v>452009100005</v>
      </c>
      <c r="G1549">
        <v>763</v>
      </c>
      <c r="H1549" t="str">
        <f t="shared" si="220"/>
        <v>452009100005.763</v>
      </c>
      <c r="I1549">
        <v>197803</v>
      </c>
      <c r="J1549" t="s">
        <v>6434</v>
      </c>
      <c r="K1549" t="s">
        <v>88</v>
      </c>
      <c r="L1549">
        <v>20310</v>
      </c>
      <c r="M1549" s="8">
        <f>VLOOKUP(H1549,'export - manipulated'!L1549:V5481,11,FALSE)</f>
        <v>394359.28</v>
      </c>
      <c r="V1549" s="158" t="str">
        <f>CONCATENATE("5",RIGHT(F1549,11))</f>
        <v>552009100005</v>
      </c>
    </row>
    <row r="1550" spans="1:22" x14ac:dyDescent="0.3">
      <c r="A1550" t="s">
        <v>2585</v>
      </c>
      <c r="B1550" t="s">
        <v>139</v>
      </c>
      <c r="C1550" t="str">
        <f t="shared" si="221"/>
        <v>UNREGULATED</v>
      </c>
      <c r="D1550" s="159" t="str">
        <f t="shared" si="218"/>
        <v>55200</v>
      </c>
      <c r="E1550" t="str">
        <f t="shared" si="219"/>
        <v>X5200</v>
      </c>
      <c r="F1550" s="23">
        <v>552009100005</v>
      </c>
      <c r="G1550">
        <v>763</v>
      </c>
      <c r="H1550" t="str">
        <f t="shared" si="220"/>
        <v>552009100005.763</v>
      </c>
      <c r="I1550">
        <v>197803</v>
      </c>
      <c r="J1550" t="s">
        <v>6434</v>
      </c>
      <c r="K1550" t="s">
        <v>88</v>
      </c>
      <c r="L1550" t="s">
        <v>124</v>
      </c>
      <c r="N1550">
        <f>VLOOKUP(H1550,'export - manipulated'!L1549:V5481,11,FALSE)</f>
        <v>97740</v>
      </c>
    </row>
    <row r="1551" spans="1:22" x14ac:dyDescent="0.3">
      <c r="A1551" t="s">
        <v>2588</v>
      </c>
      <c r="B1551" t="s">
        <v>139</v>
      </c>
      <c r="C1551" t="str">
        <f t="shared" si="221"/>
        <v>REGULATED</v>
      </c>
      <c r="D1551" s="159" t="str">
        <f t="shared" si="218"/>
        <v>45200</v>
      </c>
      <c r="E1551" t="str">
        <f t="shared" si="219"/>
        <v>X5200</v>
      </c>
      <c r="F1551" s="23">
        <v>452009200011</v>
      </c>
      <c r="G1551">
        <v>761</v>
      </c>
      <c r="H1551" t="str">
        <f t="shared" si="220"/>
        <v>452009200011.761</v>
      </c>
      <c r="I1551">
        <v>199808</v>
      </c>
      <c r="J1551" t="s">
        <v>6434</v>
      </c>
      <c r="K1551" t="s">
        <v>88</v>
      </c>
      <c r="L1551">
        <v>20310</v>
      </c>
      <c r="M1551" s="8">
        <f>VLOOKUP(H1551,'export - manipulated'!L1551:V5483,11,FALSE)</f>
        <v>224003.77</v>
      </c>
      <c r="V1551" s="158" t="str">
        <f>CONCATENATE("5",RIGHT(F1551,11))</f>
        <v>552009200011</v>
      </c>
    </row>
    <row r="1552" spans="1:22" x14ac:dyDescent="0.3">
      <c r="A1552" t="s">
        <v>2588</v>
      </c>
      <c r="B1552" t="s">
        <v>139</v>
      </c>
      <c r="C1552" t="str">
        <f t="shared" si="221"/>
        <v>UNREGULATED</v>
      </c>
      <c r="D1552" s="159" t="str">
        <f t="shared" si="218"/>
        <v>55200</v>
      </c>
      <c r="E1552" t="str">
        <f t="shared" si="219"/>
        <v>X5200</v>
      </c>
      <c r="F1552" s="23">
        <v>552009200011</v>
      </c>
      <c r="G1552">
        <v>761</v>
      </c>
      <c r="H1552" t="str">
        <f t="shared" si="220"/>
        <v>552009200011.761</v>
      </c>
      <c r="I1552">
        <v>199808</v>
      </c>
      <c r="J1552" t="s">
        <v>6434</v>
      </c>
      <c r="K1552" t="s">
        <v>88</v>
      </c>
      <c r="L1552" t="s">
        <v>124</v>
      </c>
      <c r="N1552">
        <f>VLOOKUP(H1552,'export - manipulated'!L1551:V5483,11,FALSE)</f>
        <v>55513</v>
      </c>
    </row>
    <row r="1553" spans="1:22" x14ac:dyDescent="0.3">
      <c r="A1553" t="s">
        <v>2591</v>
      </c>
      <c r="B1553" t="s">
        <v>139</v>
      </c>
      <c r="C1553" t="str">
        <f t="shared" si="221"/>
        <v>REGULATED</v>
      </c>
      <c r="D1553" s="159" t="str">
        <f t="shared" si="218"/>
        <v>45200</v>
      </c>
      <c r="E1553" t="str">
        <f t="shared" si="219"/>
        <v>X5200</v>
      </c>
      <c r="F1553" s="23">
        <v>452009200011</v>
      </c>
      <c r="G1553">
        <v>763</v>
      </c>
      <c r="H1553" t="str">
        <f t="shared" si="220"/>
        <v>452009200011.763</v>
      </c>
      <c r="I1553">
        <v>198303</v>
      </c>
      <c r="J1553" t="s">
        <v>6434</v>
      </c>
      <c r="K1553" t="s">
        <v>88</v>
      </c>
      <c r="L1553">
        <v>20310</v>
      </c>
      <c r="M1553" s="8">
        <f>VLOOKUP(H1553,'export - manipulated'!L1553:V5485,11,FALSE)</f>
        <v>378446.99</v>
      </c>
      <c r="V1553" s="158" t="str">
        <f t="shared" ref="V1553:V1554" si="222">CONCATENATE("5",RIGHT(F1553,11))</f>
        <v>552009200011</v>
      </c>
    </row>
    <row r="1554" spans="1:22" x14ac:dyDescent="0.3">
      <c r="A1554" t="s">
        <v>2591</v>
      </c>
      <c r="B1554" t="s">
        <v>139</v>
      </c>
      <c r="C1554" t="str">
        <f t="shared" si="221"/>
        <v>REGULATED</v>
      </c>
      <c r="D1554" s="159" t="str">
        <f t="shared" si="218"/>
        <v>45200</v>
      </c>
      <c r="E1554" t="str">
        <f t="shared" si="219"/>
        <v>X5200</v>
      </c>
      <c r="F1554" s="23">
        <v>452009200011</v>
      </c>
      <c r="G1554">
        <v>769</v>
      </c>
      <c r="H1554" t="str">
        <f t="shared" si="220"/>
        <v>452009200011.769</v>
      </c>
      <c r="I1554">
        <v>198303</v>
      </c>
      <c r="J1554" t="s">
        <v>6434</v>
      </c>
      <c r="K1554" t="s">
        <v>88</v>
      </c>
      <c r="L1554">
        <v>20310</v>
      </c>
      <c r="M1554" s="8">
        <f>VLOOKUP(H1554,'export - manipulated'!L1554:V5486,11,FALSE)</f>
        <v>64126.59</v>
      </c>
      <c r="V1554" s="158" t="str">
        <f t="shared" si="222"/>
        <v>552009200011</v>
      </c>
    </row>
    <row r="1555" spans="1:22" x14ac:dyDescent="0.3">
      <c r="A1555" t="s">
        <v>2591</v>
      </c>
      <c r="B1555" t="s">
        <v>139</v>
      </c>
      <c r="C1555" t="str">
        <f t="shared" si="221"/>
        <v>UNREGULATED</v>
      </c>
      <c r="D1555" s="159" t="str">
        <f t="shared" si="218"/>
        <v>55200</v>
      </c>
      <c r="E1555" t="str">
        <f t="shared" si="219"/>
        <v>X5200</v>
      </c>
      <c r="F1555" s="23">
        <v>552009200011</v>
      </c>
      <c r="G1555">
        <v>763</v>
      </c>
      <c r="H1555" t="str">
        <f t="shared" si="220"/>
        <v>552009200011.763</v>
      </c>
      <c r="I1555">
        <v>198303</v>
      </c>
      <c r="J1555" t="s">
        <v>6434</v>
      </c>
      <c r="K1555" t="s">
        <v>88</v>
      </c>
      <c r="L1555" t="s">
        <v>124</v>
      </c>
      <c r="N1555">
        <f>VLOOKUP(H1555,'export - manipulated'!L1554:V5486,11,FALSE)</f>
        <v>93800</v>
      </c>
    </row>
    <row r="1556" spans="1:22" x14ac:dyDescent="0.3">
      <c r="A1556" t="s">
        <v>2591</v>
      </c>
      <c r="B1556" t="s">
        <v>139</v>
      </c>
      <c r="C1556" t="str">
        <f t="shared" si="221"/>
        <v>UNREGULATED</v>
      </c>
      <c r="D1556" s="159" t="str">
        <f t="shared" si="218"/>
        <v>55200</v>
      </c>
      <c r="E1556" t="str">
        <f t="shared" si="219"/>
        <v>X5200</v>
      </c>
      <c r="F1556" s="23">
        <v>552009200011</v>
      </c>
      <c r="G1556">
        <v>769</v>
      </c>
      <c r="H1556" t="str">
        <f t="shared" si="220"/>
        <v>552009200011.769</v>
      </c>
      <c r="I1556">
        <v>198303</v>
      </c>
      <c r="J1556" t="s">
        <v>6434</v>
      </c>
      <c r="K1556" t="s">
        <v>88</v>
      </c>
      <c r="L1556" t="s">
        <v>124</v>
      </c>
      <c r="N1556">
        <f>VLOOKUP(H1556,'export - manipulated'!L1555:V5487,11,FALSE)</f>
        <v>15893</v>
      </c>
    </row>
    <row r="1557" spans="1:22" x14ac:dyDescent="0.3">
      <c r="A1557" t="s">
        <v>2596</v>
      </c>
      <c r="B1557" t="s">
        <v>139</v>
      </c>
      <c r="C1557" t="str">
        <f t="shared" si="221"/>
        <v>REGULATED</v>
      </c>
      <c r="D1557" s="159" t="str">
        <f t="shared" si="218"/>
        <v>45600</v>
      </c>
      <c r="E1557" t="str">
        <f t="shared" si="219"/>
        <v>X5600</v>
      </c>
      <c r="F1557" s="23">
        <v>456009200146</v>
      </c>
      <c r="G1557">
        <v>805</v>
      </c>
      <c r="H1557" t="str">
        <f t="shared" si="220"/>
        <v>456009200146.805</v>
      </c>
      <c r="I1557">
        <v>201411</v>
      </c>
      <c r="J1557" t="s">
        <v>6434</v>
      </c>
      <c r="K1557" t="s">
        <v>88</v>
      </c>
      <c r="L1557">
        <v>20310</v>
      </c>
      <c r="M1557" s="8">
        <f>VLOOKUP(H1557,'export - manipulated'!L1557:V5489,11,FALSE)</f>
        <v>32783.51</v>
      </c>
      <c r="V1557" s="158" t="str">
        <f>CONCATENATE("5",RIGHT(F1557,11))</f>
        <v>556009200146</v>
      </c>
    </row>
    <row r="1558" spans="1:22" x14ac:dyDescent="0.3">
      <c r="A1558" t="s">
        <v>2598</v>
      </c>
      <c r="B1558" t="s">
        <v>139</v>
      </c>
      <c r="C1558" t="str">
        <f t="shared" si="221"/>
        <v>UNREGULATED</v>
      </c>
      <c r="D1558" s="159" t="str">
        <f t="shared" si="218"/>
        <v>55600</v>
      </c>
      <c r="E1558" t="str">
        <f t="shared" si="219"/>
        <v>X5600</v>
      </c>
      <c r="F1558" s="23">
        <v>556009200146</v>
      </c>
      <c r="G1558">
        <v>805</v>
      </c>
      <c r="H1558" t="str">
        <f t="shared" si="220"/>
        <v>556009200146.805</v>
      </c>
      <c r="I1558">
        <v>201411</v>
      </c>
      <c r="J1558" t="s">
        <v>6434</v>
      </c>
      <c r="K1558" t="s">
        <v>88</v>
      </c>
      <c r="L1558" t="s">
        <v>124</v>
      </c>
      <c r="N1558">
        <f>VLOOKUP(H1558,'export - manipulated'!L1557:V5489,11,FALSE)</f>
        <v>8124.29</v>
      </c>
    </row>
    <row r="1559" spans="1:22" x14ac:dyDescent="0.3">
      <c r="A1559" t="s">
        <v>2600</v>
      </c>
      <c r="B1559" t="s">
        <v>139</v>
      </c>
      <c r="C1559" t="str">
        <f t="shared" si="221"/>
        <v>REGULATED</v>
      </c>
      <c r="D1559" s="159" t="str">
        <f t="shared" si="218"/>
        <v>45200</v>
      </c>
      <c r="E1559" t="str">
        <f t="shared" si="219"/>
        <v>X5200</v>
      </c>
      <c r="F1559" s="23">
        <v>452009200185</v>
      </c>
      <c r="G1559">
        <v>763</v>
      </c>
      <c r="H1559" t="str">
        <f t="shared" si="220"/>
        <v>452009200185.763</v>
      </c>
      <c r="I1559">
        <v>201110</v>
      </c>
      <c r="J1559" t="s">
        <v>6434</v>
      </c>
      <c r="K1559" t="s">
        <v>88</v>
      </c>
      <c r="L1559">
        <v>20310</v>
      </c>
      <c r="M1559" s="8">
        <f>VLOOKUP(H1559,'export - manipulated'!L1559:V5491,11,FALSE)</f>
        <v>35200.83</v>
      </c>
      <c r="V1559" s="158" t="str">
        <f t="shared" ref="V1559:V1561" si="223">CONCATENATE("5",RIGHT(F1559,11))</f>
        <v>552009200185</v>
      </c>
    </row>
    <row r="1560" spans="1:22" x14ac:dyDescent="0.3">
      <c r="A1560" t="s">
        <v>2602</v>
      </c>
      <c r="B1560" t="s">
        <v>139</v>
      </c>
      <c r="C1560" t="str">
        <f t="shared" si="221"/>
        <v>REGULATED</v>
      </c>
      <c r="D1560" s="159" t="str">
        <f t="shared" si="218"/>
        <v>45200</v>
      </c>
      <c r="E1560" t="str">
        <f t="shared" si="219"/>
        <v>X5200</v>
      </c>
      <c r="F1560" s="23">
        <v>452009200013</v>
      </c>
      <c r="G1560">
        <v>763</v>
      </c>
      <c r="H1560" t="str">
        <f t="shared" si="220"/>
        <v>452009200013.763</v>
      </c>
      <c r="I1560">
        <v>198303</v>
      </c>
      <c r="J1560" t="s">
        <v>6434</v>
      </c>
      <c r="K1560" t="s">
        <v>88</v>
      </c>
      <c r="L1560">
        <v>20310</v>
      </c>
      <c r="M1560" s="8">
        <f>VLOOKUP(H1560,'export - manipulated'!L1560:V5492,11,FALSE)</f>
        <v>25660.22</v>
      </c>
      <c r="V1560" s="158" t="str">
        <f t="shared" si="223"/>
        <v>552009200013</v>
      </c>
    </row>
    <row r="1561" spans="1:22" x14ac:dyDescent="0.3">
      <c r="A1561" t="s">
        <v>2602</v>
      </c>
      <c r="B1561" t="s">
        <v>139</v>
      </c>
      <c r="C1561" t="str">
        <f t="shared" si="221"/>
        <v>REGULATED</v>
      </c>
      <c r="D1561" s="159" t="str">
        <f t="shared" si="218"/>
        <v>45200</v>
      </c>
      <c r="E1561" t="str">
        <f t="shared" si="219"/>
        <v>X5200</v>
      </c>
      <c r="F1561" s="23">
        <v>452009200130</v>
      </c>
      <c r="G1561">
        <v>763</v>
      </c>
      <c r="H1561" t="str">
        <f t="shared" si="220"/>
        <v>452009200130.763</v>
      </c>
      <c r="I1561">
        <v>200812</v>
      </c>
      <c r="J1561" t="s">
        <v>6434</v>
      </c>
      <c r="K1561" t="s">
        <v>88</v>
      </c>
      <c r="L1561">
        <v>20310</v>
      </c>
      <c r="M1561" s="8">
        <f>VLOOKUP(H1561,'export - manipulated'!L1561:V5493,11,FALSE)</f>
        <v>21422.12</v>
      </c>
      <c r="V1561" s="158" t="str">
        <f t="shared" si="223"/>
        <v>552009200130</v>
      </c>
    </row>
    <row r="1562" spans="1:22" x14ac:dyDescent="0.3">
      <c r="A1562" t="s">
        <v>2602</v>
      </c>
      <c r="B1562" t="s">
        <v>139</v>
      </c>
      <c r="C1562" t="str">
        <f t="shared" si="221"/>
        <v>UNREGULATED</v>
      </c>
      <c r="D1562" s="159" t="str">
        <f t="shared" si="218"/>
        <v>55200</v>
      </c>
      <c r="E1562" t="str">
        <f t="shared" si="219"/>
        <v>X5200</v>
      </c>
      <c r="F1562" s="23">
        <v>552009200013</v>
      </c>
      <c r="G1562">
        <v>763</v>
      </c>
      <c r="H1562" t="str">
        <f t="shared" si="220"/>
        <v>552009200013.763</v>
      </c>
      <c r="I1562">
        <v>198303</v>
      </c>
      <c r="J1562" t="s">
        <v>6434</v>
      </c>
      <c r="K1562" t="s">
        <v>88</v>
      </c>
      <c r="L1562" t="s">
        <v>124</v>
      </c>
      <c r="N1562">
        <f>VLOOKUP(H1562,'export - manipulated'!L1561:V5493,11,FALSE)</f>
        <v>6360</v>
      </c>
    </row>
    <row r="1563" spans="1:22" x14ac:dyDescent="0.3">
      <c r="A1563" t="s">
        <v>2602</v>
      </c>
      <c r="B1563" t="s">
        <v>139</v>
      </c>
      <c r="C1563" t="str">
        <f t="shared" si="221"/>
        <v>UNREGULATED</v>
      </c>
      <c r="D1563" s="159" t="str">
        <f t="shared" si="218"/>
        <v>55200</v>
      </c>
      <c r="E1563" t="str">
        <f t="shared" si="219"/>
        <v>X5200</v>
      </c>
      <c r="F1563" s="23">
        <v>552009200130</v>
      </c>
      <c r="G1563">
        <v>763</v>
      </c>
      <c r="H1563" t="str">
        <f t="shared" si="220"/>
        <v>552009200130.763</v>
      </c>
      <c r="I1563">
        <v>200812</v>
      </c>
      <c r="J1563" t="s">
        <v>6434</v>
      </c>
      <c r="K1563" t="s">
        <v>88</v>
      </c>
      <c r="L1563" t="s">
        <v>124</v>
      </c>
      <c r="N1563">
        <f>VLOOKUP(H1563,'export - manipulated'!L1562:V5494,11,FALSE)</f>
        <v>5160.26</v>
      </c>
    </row>
    <row r="1564" spans="1:22" x14ac:dyDescent="0.3">
      <c r="A1564" t="s">
        <v>2607</v>
      </c>
      <c r="B1564" t="s">
        <v>139</v>
      </c>
      <c r="C1564" t="str">
        <f t="shared" si="221"/>
        <v>REGULATED</v>
      </c>
      <c r="D1564" s="159" t="str">
        <f t="shared" si="218"/>
        <v>45200</v>
      </c>
      <c r="E1564" t="str">
        <f t="shared" si="219"/>
        <v>X5200</v>
      </c>
      <c r="F1564" s="23">
        <v>452009200012</v>
      </c>
      <c r="G1564">
        <v>761</v>
      </c>
      <c r="H1564" t="str">
        <f t="shared" si="220"/>
        <v>452009200012.761</v>
      </c>
      <c r="I1564">
        <v>199808</v>
      </c>
      <c r="J1564" t="s">
        <v>6434</v>
      </c>
      <c r="K1564" t="s">
        <v>88</v>
      </c>
      <c r="L1564">
        <v>20310</v>
      </c>
      <c r="M1564" s="8">
        <f>VLOOKUP(H1564,'export - manipulated'!L1564:V5496,11,FALSE)</f>
        <v>5997.96</v>
      </c>
      <c r="V1564" s="158" t="str">
        <f>CONCATENATE("5",RIGHT(F1564,11))</f>
        <v>552009200012</v>
      </c>
    </row>
    <row r="1565" spans="1:22" x14ac:dyDescent="0.3">
      <c r="A1565" t="s">
        <v>2607</v>
      </c>
      <c r="B1565" t="s">
        <v>139</v>
      </c>
      <c r="C1565" t="str">
        <f t="shared" si="221"/>
        <v>UNREGULATED</v>
      </c>
      <c r="D1565" s="159" t="str">
        <f t="shared" si="218"/>
        <v>55200</v>
      </c>
      <c r="E1565" t="str">
        <f t="shared" si="219"/>
        <v>X5200</v>
      </c>
      <c r="F1565" s="23">
        <v>552009200012</v>
      </c>
      <c r="G1565">
        <v>761</v>
      </c>
      <c r="H1565" t="str">
        <f t="shared" si="220"/>
        <v>552009200012.761</v>
      </c>
      <c r="I1565">
        <v>199808</v>
      </c>
      <c r="J1565" t="s">
        <v>6434</v>
      </c>
      <c r="K1565" t="s">
        <v>88</v>
      </c>
      <c r="L1565" t="s">
        <v>124</v>
      </c>
      <c r="N1565">
        <f>VLOOKUP(H1565,'export - manipulated'!L1564:V5496,11,FALSE)</f>
        <v>1487</v>
      </c>
    </row>
    <row r="1566" spans="1:22" x14ac:dyDescent="0.3">
      <c r="A1566" t="s">
        <v>2610</v>
      </c>
      <c r="B1566" t="s">
        <v>139</v>
      </c>
      <c r="C1566" t="str">
        <f t="shared" si="221"/>
        <v>REGULATED</v>
      </c>
      <c r="D1566" s="159" t="str">
        <f t="shared" si="218"/>
        <v>45200</v>
      </c>
      <c r="E1566" t="str">
        <f t="shared" si="219"/>
        <v>X5200</v>
      </c>
      <c r="F1566" s="23">
        <v>452009200012</v>
      </c>
      <c r="G1566">
        <v>763</v>
      </c>
      <c r="H1566" t="str">
        <f t="shared" si="220"/>
        <v>452009200012.763</v>
      </c>
      <c r="I1566">
        <v>198501</v>
      </c>
      <c r="J1566" t="s">
        <v>6434</v>
      </c>
      <c r="K1566" t="s">
        <v>88</v>
      </c>
      <c r="L1566">
        <v>20310</v>
      </c>
      <c r="M1566" s="8">
        <f>VLOOKUP(H1566,'export - manipulated'!L1566:V5498,11,FALSE)</f>
        <v>94625.37</v>
      </c>
      <c r="V1566" s="158" t="str">
        <f>CONCATENATE("5",RIGHT(F1566,11))</f>
        <v>552009200012</v>
      </c>
    </row>
    <row r="1567" spans="1:22" x14ac:dyDescent="0.3">
      <c r="A1567" t="s">
        <v>2610</v>
      </c>
      <c r="B1567" t="s">
        <v>139</v>
      </c>
      <c r="C1567" t="str">
        <f t="shared" si="221"/>
        <v>UNREGULATED</v>
      </c>
      <c r="D1567" s="159" t="str">
        <f t="shared" si="218"/>
        <v>55200</v>
      </c>
      <c r="E1567" t="str">
        <f t="shared" si="219"/>
        <v>X5200</v>
      </c>
      <c r="F1567" s="23">
        <v>552009200012</v>
      </c>
      <c r="G1567">
        <v>763</v>
      </c>
      <c r="H1567" t="str">
        <f t="shared" si="220"/>
        <v>552009200012.763</v>
      </c>
      <c r="I1567">
        <v>198501</v>
      </c>
      <c r="J1567" t="s">
        <v>6434</v>
      </c>
      <c r="K1567" t="s">
        <v>88</v>
      </c>
      <c r="L1567" t="s">
        <v>124</v>
      </c>
      <c r="N1567">
        <f>VLOOKUP(H1567,'export - manipulated'!L1566:V5498,11,FALSE)</f>
        <v>23452</v>
      </c>
    </row>
    <row r="1568" spans="1:22" x14ac:dyDescent="0.3">
      <c r="A1568" t="s">
        <v>2613</v>
      </c>
      <c r="B1568" t="s">
        <v>139</v>
      </c>
      <c r="C1568" t="str">
        <f t="shared" si="221"/>
        <v>UNREGULATED</v>
      </c>
      <c r="D1568" s="159" t="str">
        <f t="shared" si="218"/>
        <v>55600</v>
      </c>
      <c r="E1568" t="str">
        <f t="shared" si="219"/>
        <v>X5600</v>
      </c>
      <c r="F1568" s="23">
        <v>556009200124</v>
      </c>
      <c r="G1568">
        <v>840</v>
      </c>
      <c r="H1568" t="str">
        <f t="shared" si="220"/>
        <v>556009200124.840</v>
      </c>
      <c r="I1568">
        <v>201307</v>
      </c>
      <c r="J1568" t="s">
        <v>6434</v>
      </c>
      <c r="K1568" t="s">
        <v>88</v>
      </c>
      <c r="L1568" t="s">
        <v>124</v>
      </c>
      <c r="N1568">
        <f>VLOOKUP(H1568,'export - manipulated'!L1567:V5499,11,FALSE)</f>
        <v>21754.63</v>
      </c>
    </row>
    <row r="1569" spans="1:22" x14ac:dyDescent="0.3">
      <c r="A1569" t="s">
        <v>2615</v>
      </c>
      <c r="B1569" t="s">
        <v>139</v>
      </c>
      <c r="C1569" t="str">
        <f t="shared" si="221"/>
        <v>REGULATED</v>
      </c>
      <c r="D1569" s="159" t="str">
        <f t="shared" si="218"/>
        <v>45600</v>
      </c>
      <c r="E1569" t="str">
        <f t="shared" si="219"/>
        <v>X5600</v>
      </c>
      <c r="F1569" s="23">
        <v>456009200124</v>
      </c>
      <c r="G1569">
        <v>840</v>
      </c>
      <c r="H1569" t="str">
        <f t="shared" si="220"/>
        <v>456009200124.840</v>
      </c>
      <c r="I1569">
        <v>201307</v>
      </c>
      <c r="J1569" t="s">
        <v>6434</v>
      </c>
      <c r="K1569" t="s">
        <v>88</v>
      </c>
      <c r="L1569">
        <v>20310</v>
      </c>
      <c r="M1569" s="8">
        <f>VLOOKUP(H1569,'export - manipulated'!L1569:V5501,11,FALSE)</f>
        <v>87785.3</v>
      </c>
      <c r="V1569" s="158" t="str">
        <f t="shared" ref="V1569:V1570" si="224">CONCATENATE("5",RIGHT(F1569,11))</f>
        <v>556009200124</v>
      </c>
    </row>
    <row r="1570" spans="1:22" x14ac:dyDescent="0.3">
      <c r="A1570" t="s">
        <v>2617</v>
      </c>
      <c r="B1570" t="s">
        <v>139</v>
      </c>
      <c r="C1570" t="str">
        <f t="shared" si="221"/>
        <v>REGULATED</v>
      </c>
      <c r="D1570" s="159" t="str">
        <f t="shared" si="218"/>
        <v>45600</v>
      </c>
      <c r="E1570" t="str">
        <f t="shared" si="219"/>
        <v>X5600</v>
      </c>
      <c r="F1570" s="23">
        <v>456009200089</v>
      </c>
      <c r="G1570">
        <v>615</v>
      </c>
      <c r="H1570" t="str">
        <f t="shared" si="220"/>
        <v>456009200089.615</v>
      </c>
      <c r="I1570">
        <v>200907</v>
      </c>
      <c r="J1570" t="s">
        <v>6434</v>
      </c>
      <c r="K1570" t="s">
        <v>88</v>
      </c>
      <c r="L1570">
        <v>20310</v>
      </c>
      <c r="M1570" s="8">
        <f>VLOOKUP(H1570,'export - manipulated'!L1570:V5502,11,FALSE)</f>
        <v>624086.99</v>
      </c>
      <c r="V1570" s="158" t="str">
        <f t="shared" si="224"/>
        <v>556009200089</v>
      </c>
    </row>
    <row r="1571" spans="1:22" x14ac:dyDescent="0.3">
      <c r="A1571" t="s">
        <v>2617</v>
      </c>
      <c r="B1571" t="s">
        <v>139</v>
      </c>
      <c r="C1571" t="str">
        <f t="shared" si="221"/>
        <v>UNREGULATED</v>
      </c>
      <c r="D1571" s="159" t="str">
        <f t="shared" si="218"/>
        <v>55600</v>
      </c>
      <c r="E1571" t="str">
        <f t="shared" si="219"/>
        <v>X5600</v>
      </c>
      <c r="F1571" s="23">
        <v>556009200089</v>
      </c>
      <c r="G1571">
        <v>615</v>
      </c>
      <c r="H1571" t="str">
        <f t="shared" si="220"/>
        <v>556009200089.615</v>
      </c>
      <c r="I1571">
        <v>200907</v>
      </c>
      <c r="J1571" t="s">
        <v>6434</v>
      </c>
      <c r="K1571" t="s">
        <v>88</v>
      </c>
      <c r="L1571" t="s">
        <v>124</v>
      </c>
      <c r="N1571">
        <f>VLOOKUP(H1571,'export - manipulated'!L1570:V5502,11,FALSE)</f>
        <v>133654.51999999999</v>
      </c>
    </row>
    <row r="1572" spans="1:22" x14ac:dyDescent="0.3">
      <c r="A1572" t="s">
        <v>2621</v>
      </c>
      <c r="B1572" t="s">
        <v>139</v>
      </c>
      <c r="C1572" t="str">
        <f t="shared" si="221"/>
        <v>REGULATED</v>
      </c>
      <c r="D1572" s="159" t="str">
        <f t="shared" si="218"/>
        <v>45200</v>
      </c>
      <c r="E1572" t="str">
        <f t="shared" si="219"/>
        <v>X5200</v>
      </c>
      <c r="F1572" s="23">
        <v>452009100022</v>
      </c>
      <c r="G1572">
        <v>763</v>
      </c>
      <c r="H1572" t="str">
        <f t="shared" si="220"/>
        <v>452009100022.763</v>
      </c>
      <c r="I1572">
        <v>199612</v>
      </c>
      <c r="J1572" t="s">
        <v>6434</v>
      </c>
      <c r="K1572" t="s">
        <v>88</v>
      </c>
      <c r="L1572">
        <v>20310</v>
      </c>
      <c r="M1572" s="8">
        <f>VLOOKUP(H1572,'export - manipulated'!L1572:V5504,11,FALSE)</f>
        <v>47490.76</v>
      </c>
      <c r="V1572" s="158" t="str">
        <f>CONCATENATE("5",RIGHT(F1572,11))</f>
        <v>552009100022</v>
      </c>
    </row>
    <row r="1573" spans="1:22" x14ac:dyDescent="0.3">
      <c r="A1573" t="s">
        <v>2621</v>
      </c>
      <c r="B1573" t="s">
        <v>139</v>
      </c>
      <c r="C1573" t="str">
        <f t="shared" si="221"/>
        <v>UNREGULATED</v>
      </c>
      <c r="D1573" s="159" t="str">
        <f t="shared" si="218"/>
        <v>55200</v>
      </c>
      <c r="E1573" t="str">
        <f t="shared" si="219"/>
        <v>X5200</v>
      </c>
      <c r="F1573" s="23">
        <v>552009100022</v>
      </c>
      <c r="G1573">
        <v>763</v>
      </c>
      <c r="H1573" t="str">
        <f t="shared" si="220"/>
        <v>552009100022.763</v>
      </c>
      <c r="I1573">
        <v>199612</v>
      </c>
      <c r="J1573" t="s">
        <v>6434</v>
      </c>
      <c r="K1573" t="s">
        <v>88</v>
      </c>
      <c r="L1573" t="s">
        <v>124</v>
      </c>
      <c r="N1573">
        <f>VLOOKUP(H1573,'export - manipulated'!L1572:V5504,11,FALSE)</f>
        <v>11770</v>
      </c>
    </row>
    <row r="1574" spans="1:22" x14ac:dyDescent="0.3">
      <c r="A1574" t="s">
        <v>2624</v>
      </c>
      <c r="B1574" t="s">
        <v>139</v>
      </c>
      <c r="C1574" t="str">
        <f t="shared" si="221"/>
        <v>REGULATED</v>
      </c>
      <c r="D1574" s="159" t="str">
        <f t="shared" si="218"/>
        <v>45200</v>
      </c>
      <c r="E1574" t="str">
        <f t="shared" si="219"/>
        <v>X5200</v>
      </c>
      <c r="F1574" s="23">
        <v>452009200006</v>
      </c>
      <c r="G1574">
        <v>763</v>
      </c>
      <c r="H1574" t="str">
        <f t="shared" si="220"/>
        <v>452009200006.763</v>
      </c>
      <c r="I1574">
        <v>199511</v>
      </c>
      <c r="J1574" t="s">
        <v>6434</v>
      </c>
      <c r="K1574" t="s">
        <v>88</v>
      </c>
      <c r="L1574">
        <v>20310</v>
      </c>
      <c r="M1574" s="8">
        <f>VLOOKUP(H1574,'export - manipulated'!L1574:V5506,11,FALSE)</f>
        <v>10064.91</v>
      </c>
      <c r="V1574" s="158" t="str">
        <f>CONCATENATE("5",RIGHT(F1574,11))</f>
        <v>552009200006</v>
      </c>
    </row>
    <row r="1575" spans="1:22" x14ac:dyDescent="0.3">
      <c r="A1575" t="s">
        <v>2624</v>
      </c>
      <c r="B1575" t="s">
        <v>139</v>
      </c>
      <c r="C1575" t="str">
        <f t="shared" si="221"/>
        <v>UNREGULATED</v>
      </c>
      <c r="D1575" s="159" t="str">
        <f t="shared" si="218"/>
        <v>55200</v>
      </c>
      <c r="E1575" t="str">
        <f t="shared" si="219"/>
        <v>X5200</v>
      </c>
      <c r="F1575" s="23">
        <v>552009200006</v>
      </c>
      <c r="G1575">
        <v>763</v>
      </c>
      <c r="H1575" t="str">
        <f t="shared" si="220"/>
        <v>552009200006.763</v>
      </c>
      <c r="I1575">
        <v>199511</v>
      </c>
      <c r="J1575" t="s">
        <v>6434</v>
      </c>
      <c r="K1575" t="s">
        <v>88</v>
      </c>
      <c r="L1575" t="s">
        <v>124</v>
      </c>
      <c r="N1575">
        <f>VLOOKUP(H1575,'export - manipulated'!L1574:V5506,11,FALSE)</f>
        <v>2495</v>
      </c>
    </row>
    <row r="1576" spans="1:22" x14ac:dyDescent="0.3">
      <c r="A1576" t="s">
        <v>2627</v>
      </c>
      <c r="B1576" t="s">
        <v>139</v>
      </c>
      <c r="C1576" t="str">
        <f t="shared" si="221"/>
        <v>REGULATED</v>
      </c>
      <c r="D1576" s="159" t="str">
        <f t="shared" si="218"/>
        <v>45600</v>
      </c>
      <c r="E1576" t="str">
        <f t="shared" si="219"/>
        <v>X5600</v>
      </c>
      <c r="F1576" s="23">
        <v>456009200151</v>
      </c>
      <c r="G1576">
        <v>780</v>
      </c>
      <c r="H1576" t="str">
        <f t="shared" si="220"/>
        <v>456009200151.780</v>
      </c>
      <c r="I1576">
        <v>201409</v>
      </c>
      <c r="J1576" t="s">
        <v>6434</v>
      </c>
      <c r="K1576" t="s">
        <v>88</v>
      </c>
      <c r="L1576">
        <v>20310</v>
      </c>
      <c r="M1576" s="8">
        <f>VLOOKUP(H1576,'export - manipulated'!L1576:V5508,11,FALSE)</f>
        <v>17743.73</v>
      </c>
      <c r="V1576" s="158" t="str">
        <f>CONCATENATE("5",RIGHT(F1576,11))</f>
        <v>556009200151</v>
      </c>
    </row>
    <row r="1577" spans="1:22" x14ac:dyDescent="0.3">
      <c r="A1577" t="s">
        <v>2627</v>
      </c>
      <c r="B1577" t="s">
        <v>139</v>
      </c>
      <c r="C1577" t="str">
        <f t="shared" si="221"/>
        <v>UNREGULATED</v>
      </c>
      <c r="D1577" s="159" t="str">
        <f t="shared" si="218"/>
        <v>55600</v>
      </c>
      <c r="E1577" t="str">
        <f t="shared" si="219"/>
        <v>X5600</v>
      </c>
      <c r="F1577" s="23">
        <v>556009200151</v>
      </c>
      <c r="G1577">
        <v>780</v>
      </c>
      <c r="H1577" t="str">
        <f t="shared" si="220"/>
        <v>556009200151.780</v>
      </c>
      <c r="I1577">
        <v>201409</v>
      </c>
      <c r="J1577" t="s">
        <v>6434</v>
      </c>
      <c r="K1577" t="s">
        <v>88</v>
      </c>
      <c r="L1577" t="s">
        <v>124</v>
      </c>
      <c r="N1577">
        <f>VLOOKUP(H1577,'export - manipulated'!L1576:V5508,11,FALSE)</f>
        <v>4397.18</v>
      </c>
    </row>
    <row r="1578" spans="1:22" x14ac:dyDescent="0.3">
      <c r="A1578" t="s">
        <v>2630</v>
      </c>
      <c r="B1578" t="s">
        <v>139</v>
      </c>
      <c r="C1578" t="str">
        <f t="shared" si="221"/>
        <v>REGULATED</v>
      </c>
      <c r="D1578" s="159" t="str">
        <f t="shared" si="218"/>
        <v>45600</v>
      </c>
      <c r="E1578" t="str">
        <f t="shared" si="219"/>
        <v>X5600</v>
      </c>
      <c r="F1578" s="23">
        <v>456009200032</v>
      </c>
      <c r="G1578">
        <v>170</v>
      </c>
      <c r="H1578" t="str">
        <f t="shared" si="220"/>
        <v>456009200032.170</v>
      </c>
      <c r="I1578">
        <v>198209</v>
      </c>
      <c r="J1578" t="s">
        <v>6434</v>
      </c>
      <c r="K1578" t="s">
        <v>88</v>
      </c>
      <c r="L1578">
        <v>20310</v>
      </c>
      <c r="M1578" s="8">
        <f>VLOOKUP(H1578,'export - manipulated'!L1578:V5510,11,FALSE)</f>
        <v>263978</v>
      </c>
      <c r="V1578" s="158" t="str">
        <f>CONCATENATE("5",RIGHT(F1578,11))</f>
        <v>556009200032</v>
      </c>
    </row>
    <row r="1579" spans="1:22" x14ac:dyDescent="0.3">
      <c r="A1579" t="s">
        <v>2630</v>
      </c>
      <c r="B1579" t="s">
        <v>139</v>
      </c>
      <c r="C1579" t="str">
        <f t="shared" si="221"/>
        <v>UNREGULATED</v>
      </c>
      <c r="D1579" s="159" t="str">
        <f t="shared" si="218"/>
        <v>55600</v>
      </c>
      <c r="E1579" t="str">
        <f t="shared" si="219"/>
        <v>X5600</v>
      </c>
      <c r="F1579" s="23">
        <v>556009200032</v>
      </c>
      <c r="G1579">
        <v>170</v>
      </c>
      <c r="H1579" t="str">
        <f t="shared" si="220"/>
        <v>556009200032.170</v>
      </c>
      <c r="I1579">
        <v>198209</v>
      </c>
      <c r="J1579" t="s">
        <v>6434</v>
      </c>
      <c r="K1579" t="s">
        <v>88</v>
      </c>
      <c r="L1579" t="s">
        <v>124</v>
      </c>
      <c r="N1579">
        <f>VLOOKUP(H1579,'export - manipulated'!L1578:V5510,11,FALSE)</f>
        <v>65425</v>
      </c>
    </row>
    <row r="1580" spans="1:22" x14ac:dyDescent="0.3">
      <c r="A1580" t="s">
        <v>2633</v>
      </c>
      <c r="B1580" t="s">
        <v>139</v>
      </c>
      <c r="C1580" t="str">
        <f t="shared" si="221"/>
        <v>REGULATED</v>
      </c>
      <c r="D1580" s="159" t="str">
        <f t="shared" si="218"/>
        <v>45600</v>
      </c>
      <c r="E1580" t="str">
        <f t="shared" si="219"/>
        <v>X5600</v>
      </c>
      <c r="F1580" s="23">
        <v>456009200032</v>
      </c>
      <c r="G1580">
        <v>190</v>
      </c>
      <c r="H1580" t="str">
        <f t="shared" si="220"/>
        <v>456009200032.190</v>
      </c>
      <c r="I1580">
        <v>198209</v>
      </c>
      <c r="J1580" t="s">
        <v>6434</v>
      </c>
      <c r="K1580" t="s">
        <v>88</v>
      </c>
      <c r="L1580">
        <v>20310</v>
      </c>
      <c r="M1580" s="8">
        <f>VLOOKUP(H1580,'export - manipulated'!L1580:V5512,11,FALSE)</f>
        <v>2677486.5299999998</v>
      </c>
      <c r="V1580" s="158" t="str">
        <f>CONCATENATE("5",RIGHT(F1580,11))</f>
        <v>556009200032</v>
      </c>
    </row>
    <row r="1581" spans="1:22" x14ac:dyDescent="0.3">
      <c r="A1581" t="s">
        <v>2633</v>
      </c>
      <c r="B1581" t="s">
        <v>139</v>
      </c>
      <c r="C1581" t="str">
        <f t="shared" si="221"/>
        <v>UNREGULATED</v>
      </c>
      <c r="D1581" s="159" t="str">
        <f t="shared" si="218"/>
        <v>55600</v>
      </c>
      <c r="E1581" t="str">
        <f t="shared" si="219"/>
        <v>X5600</v>
      </c>
      <c r="F1581" s="23">
        <v>556009200032</v>
      </c>
      <c r="G1581">
        <v>190</v>
      </c>
      <c r="H1581" t="str">
        <f t="shared" si="220"/>
        <v>556009200032.190</v>
      </c>
      <c r="I1581">
        <v>198209</v>
      </c>
      <c r="J1581" t="s">
        <v>6434</v>
      </c>
      <c r="K1581" t="s">
        <v>88</v>
      </c>
      <c r="L1581" t="s">
        <v>124</v>
      </c>
      <c r="N1581">
        <f>VLOOKUP(H1581,'export - manipulated'!L1580:V5512,11,FALSE)</f>
        <v>663601</v>
      </c>
    </row>
    <row r="1582" spans="1:22" x14ac:dyDescent="0.3">
      <c r="A1582" t="s">
        <v>2637</v>
      </c>
      <c r="B1582" t="s">
        <v>139</v>
      </c>
      <c r="C1582" t="str">
        <f t="shared" si="221"/>
        <v>REGULATED</v>
      </c>
      <c r="D1582" s="159" t="str">
        <f t="shared" si="218"/>
        <v>45600</v>
      </c>
      <c r="E1582" t="str">
        <f t="shared" si="219"/>
        <v>X5600</v>
      </c>
      <c r="F1582" s="23">
        <v>456009200032</v>
      </c>
      <c r="G1582">
        <v>210</v>
      </c>
      <c r="H1582" t="str">
        <f t="shared" si="220"/>
        <v>456009200032.210</v>
      </c>
      <c r="I1582">
        <v>198209</v>
      </c>
      <c r="J1582" t="s">
        <v>6434</v>
      </c>
      <c r="K1582" t="s">
        <v>88</v>
      </c>
      <c r="L1582">
        <v>20310</v>
      </c>
      <c r="M1582" s="8">
        <f>VLOOKUP(H1582,'export - manipulated'!L1582:V5514,11,FALSE)</f>
        <v>263978</v>
      </c>
      <c r="V1582" s="158" t="str">
        <f>CONCATENATE("5",RIGHT(F1582,11))</f>
        <v>556009200032</v>
      </c>
    </row>
    <row r="1583" spans="1:22" x14ac:dyDescent="0.3">
      <c r="A1583" t="s">
        <v>2637</v>
      </c>
      <c r="B1583" t="s">
        <v>139</v>
      </c>
      <c r="C1583" t="str">
        <f t="shared" si="221"/>
        <v>UNREGULATED</v>
      </c>
      <c r="D1583" s="159" t="str">
        <f t="shared" si="218"/>
        <v>55600</v>
      </c>
      <c r="E1583" t="str">
        <f t="shared" si="219"/>
        <v>X5600</v>
      </c>
      <c r="F1583" s="23">
        <v>556009200032</v>
      </c>
      <c r="G1583">
        <v>210</v>
      </c>
      <c r="H1583" t="str">
        <f t="shared" si="220"/>
        <v>556009200032.210</v>
      </c>
      <c r="I1583">
        <v>198209</v>
      </c>
      <c r="J1583" t="s">
        <v>6434</v>
      </c>
      <c r="K1583" t="s">
        <v>88</v>
      </c>
      <c r="L1583" t="s">
        <v>124</v>
      </c>
      <c r="N1583">
        <f>VLOOKUP(H1583,'export - manipulated'!L1582:V5514,11,FALSE)</f>
        <v>65425</v>
      </c>
    </row>
    <row r="1584" spans="1:22" x14ac:dyDescent="0.3">
      <c r="A1584" t="s">
        <v>2640</v>
      </c>
      <c r="B1584" t="s">
        <v>139</v>
      </c>
      <c r="C1584" t="str">
        <f t="shared" si="221"/>
        <v>REGULATED</v>
      </c>
      <c r="D1584" s="159" t="str">
        <f t="shared" si="218"/>
        <v>45600</v>
      </c>
      <c r="E1584" t="str">
        <f t="shared" si="219"/>
        <v>X5600</v>
      </c>
      <c r="F1584" s="23">
        <v>456009200032</v>
      </c>
      <c r="G1584">
        <v>200</v>
      </c>
      <c r="H1584" t="str">
        <f t="shared" si="220"/>
        <v>456009200032.200</v>
      </c>
      <c r="I1584">
        <v>198209</v>
      </c>
      <c r="J1584" t="s">
        <v>6434</v>
      </c>
      <c r="K1584" t="s">
        <v>88</v>
      </c>
      <c r="L1584">
        <v>20310</v>
      </c>
      <c r="M1584" s="8">
        <f>VLOOKUP(H1584,'export - manipulated'!L1584:V5516,11,FALSE)</f>
        <v>565666</v>
      </c>
      <c r="V1584" s="158" t="str">
        <f>CONCATENATE("5",RIGHT(F1584,11))</f>
        <v>556009200032</v>
      </c>
    </row>
    <row r="1585" spans="1:22" x14ac:dyDescent="0.3">
      <c r="A1585" t="s">
        <v>2640</v>
      </c>
      <c r="B1585" t="s">
        <v>139</v>
      </c>
      <c r="C1585" t="str">
        <f t="shared" si="221"/>
        <v>UNREGULATED</v>
      </c>
      <c r="D1585" s="159" t="str">
        <f t="shared" si="218"/>
        <v>55600</v>
      </c>
      <c r="E1585" t="str">
        <f t="shared" si="219"/>
        <v>X5600</v>
      </c>
      <c r="F1585" s="23">
        <v>556009200032</v>
      </c>
      <c r="G1585">
        <v>200</v>
      </c>
      <c r="H1585" t="str">
        <f t="shared" si="220"/>
        <v>556009200032.200</v>
      </c>
      <c r="I1585">
        <v>198209</v>
      </c>
      <c r="J1585" t="s">
        <v>6434</v>
      </c>
      <c r="K1585" t="s">
        <v>88</v>
      </c>
      <c r="L1585" t="s">
        <v>124</v>
      </c>
      <c r="N1585">
        <f>VLOOKUP(H1585,'export - manipulated'!L1584:V5516,11,FALSE)</f>
        <v>140197</v>
      </c>
    </row>
    <row r="1586" spans="1:22" x14ac:dyDescent="0.3">
      <c r="A1586" t="s">
        <v>2643</v>
      </c>
      <c r="B1586" t="s">
        <v>127</v>
      </c>
      <c r="C1586" t="str">
        <f t="shared" si="221"/>
        <v>REGULATED</v>
      </c>
      <c r="D1586" s="159" t="str">
        <f t="shared" si="218"/>
        <v>45200</v>
      </c>
      <c r="E1586" t="str">
        <f t="shared" si="219"/>
        <v>X5200</v>
      </c>
      <c r="F1586" s="23">
        <v>452009300124</v>
      </c>
      <c r="G1586">
        <v>769</v>
      </c>
      <c r="H1586" t="str">
        <f t="shared" si="220"/>
        <v>452009300124.769</v>
      </c>
      <c r="I1586">
        <v>200811</v>
      </c>
      <c r="J1586" t="s">
        <v>6434</v>
      </c>
      <c r="K1586" t="s">
        <v>230</v>
      </c>
      <c r="L1586">
        <v>20310</v>
      </c>
      <c r="M1586" s="8">
        <f>VLOOKUP(H1586,'export - manipulated'!L1586:V5518,11,FALSE)</f>
        <v>61802.7</v>
      </c>
      <c r="V1586" s="158" t="str">
        <f t="shared" ref="V1586:V1587" si="225">CONCATENATE("5",RIGHT(F1586,11))</f>
        <v>552009300124</v>
      </c>
    </row>
    <row r="1587" spans="1:22" x14ac:dyDescent="0.3">
      <c r="A1587" t="s">
        <v>2645</v>
      </c>
      <c r="B1587" t="s">
        <v>127</v>
      </c>
      <c r="C1587" t="str">
        <f t="shared" si="221"/>
        <v>REGULATED</v>
      </c>
      <c r="D1587" s="159" t="str">
        <f t="shared" si="218"/>
        <v>45200</v>
      </c>
      <c r="E1587" t="str">
        <f t="shared" si="219"/>
        <v>X5200</v>
      </c>
      <c r="F1587" s="23">
        <v>452009300111</v>
      </c>
      <c r="G1587">
        <v>763</v>
      </c>
      <c r="H1587" t="str">
        <f t="shared" si="220"/>
        <v>452009300111.763</v>
      </c>
      <c r="I1587">
        <v>200012</v>
      </c>
      <c r="J1587" t="s">
        <v>6434</v>
      </c>
      <c r="K1587" t="s">
        <v>230</v>
      </c>
      <c r="L1587">
        <v>20310</v>
      </c>
      <c r="M1587" s="8">
        <f>VLOOKUP(H1587,'export - manipulated'!L1587:V5519,11,FALSE)</f>
        <v>198715.08</v>
      </c>
      <c r="V1587" s="158" t="str">
        <f t="shared" si="225"/>
        <v>552009300111</v>
      </c>
    </row>
    <row r="1588" spans="1:22" x14ac:dyDescent="0.3">
      <c r="A1588" t="s">
        <v>2645</v>
      </c>
      <c r="B1588" t="s">
        <v>127</v>
      </c>
      <c r="C1588" t="str">
        <f t="shared" si="221"/>
        <v>UNREGULATED</v>
      </c>
      <c r="D1588" s="159" t="str">
        <f t="shared" si="218"/>
        <v>55200</v>
      </c>
      <c r="E1588" t="str">
        <f t="shared" si="219"/>
        <v>X5200</v>
      </c>
      <c r="F1588" s="23">
        <v>552009300111</v>
      </c>
      <c r="G1588">
        <v>763</v>
      </c>
      <c r="H1588" t="str">
        <f t="shared" si="220"/>
        <v>552009300111.763</v>
      </c>
      <c r="I1588">
        <v>200012</v>
      </c>
      <c r="J1588" t="s">
        <v>6434</v>
      </c>
      <c r="K1588" t="s">
        <v>230</v>
      </c>
      <c r="L1588" t="s">
        <v>124</v>
      </c>
      <c r="N1588">
        <f>VLOOKUP(H1588,'export - manipulated'!L1587:V5519,11,FALSE)</f>
        <v>49251</v>
      </c>
    </row>
    <row r="1589" spans="1:22" x14ac:dyDescent="0.3">
      <c r="A1589" t="s">
        <v>2648</v>
      </c>
      <c r="B1589" t="s">
        <v>127</v>
      </c>
      <c r="C1589" t="str">
        <f t="shared" si="221"/>
        <v>REGULATED</v>
      </c>
      <c r="D1589" s="159" t="str">
        <f t="shared" si="218"/>
        <v>45200</v>
      </c>
      <c r="E1589" t="str">
        <f t="shared" si="219"/>
        <v>X5200</v>
      </c>
      <c r="F1589" s="23">
        <v>452009300057</v>
      </c>
      <c r="G1589">
        <v>763</v>
      </c>
      <c r="H1589" t="str">
        <f t="shared" si="220"/>
        <v>452009300057.763</v>
      </c>
      <c r="I1589">
        <v>198903</v>
      </c>
      <c r="J1589" t="s">
        <v>6434</v>
      </c>
      <c r="K1589" t="s">
        <v>230</v>
      </c>
      <c r="L1589">
        <v>20310</v>
      </c>
      <c r="M1589" s="8">
        <f>VLOOKUP(H1589,'export - manipulated'!L1589:V5521,11,FALSE)</f>
        <v>1891645.76</v>
      </c>
      <c r="V1589" s="158" t="str">
        <f t="shared" ref="V1589:V1590" si="226">CONCATENATE("5",RIGHT(F1589,11))</f>
        <v>552009300057</v>
      </c>
    </row>
    <row r="1590" spans="1:22" x14ac:dyDescent="0.3">
      <c r="A1590" t="s">
        <v>2648</v>
      </c>
      <c r="B1590" t="s">
        <v>127</v>
      </c>
      <c r="C1590" t="str">
        <f t="shared" si="221"/>
        <v>REGULATED</v>
      </c>
      <c r="D1590" s="159" t="str">
        <f t="shared" si="218"/>
        <v>45200</v>
      </c>
      <c r="E1590" t="str">
        <f t="shared" si="219"/>
        <v>X5200</v>
      </c>
      <c r="F1590" s="23">
        <v>452009300057</v>
      </c>
      <c r="G1590">
        <v>769</v>
      </c>
      <c r="H1590" t="str">
        <f t="shared" si="220"/>
        <v>452009300057.769</v>
      </c>
      <c r="I1590">
        <v>198903</v>
      </c>
      <c r="J1590" t="s">
        <v>6434</v>
      </c>
      <c r="K1590" t="s">
        <v>230</v>
      </c>
      <c r="L1590">
        <v>20310</v>
      </c>
      <c r="M1590" s="8">
        <f>VLOOKUP(H1590,'export - manipulated'!L1590:V5522,11,FALSE)</f>
        <v>9427.2900000000009</v>
      </c>
      <c r="V1590" s="158" t="str">
        <f t="shared" si="226"/>
        <v>552009300057</v>
      </c>
    </row>
    <row r="1591" spans="1:22" x14ac:dyDescent="0.3">
      <c r="A1591" t="s">
        <v>2648</v>
      </c>
      <c r="B1591" t="s">
        <v>127</v>
      </c>
      <c r="C1591" t="str">
        <f t="shared" si="221"/>
        <v>UNREGULATED</v>
      </c>
      <c r="D1591" s="159" t="str">
        <f t="shared" si="218"/>
        <v>55200</v>
      </c>
      <c r="E1591" t="str">
        <f t="shared" si="219"/>
        <v>X5200</v>
      </c>
      <c r="F1591" s="23">
        <v>552009300057</v>
      </c>
      <c r="G1591">
        <v>763</v>
      </c>
      <c r="H1591" t="str">
        <f t="shared" si="220"/>
        <v>552009300057.763</v>
      </c>
      <c r="I1591">
        <v>198903</v>
      </c>
      <c r="J1591" t="s">
        <v>6434</v>
      </c>
      <c r="K1591" t="s">
        <v>230</v>
      </c>
      <c r="L1591" t="s">
        <v>124</v>
      </c>
      <c r="N1591">
        <f>VLOOKUP(H1591,'export - manipulated'!L1590:V5522,11,FALSE)</f>
        <v>468834</v>
      </c>
    </row>
    <row r="1592" spans="1:22" x14ac:dyDescent="0.3">
      <c r="A1592" t="s">
        <v>2648</v>
      </c>
      <c r="B1592" t="s">
        <v>127</v>
      </c>
      <c r="C1592" t="str">
        <f t="shared" si="221"/>
        <v>UNREGULATED</v>
      </c>
      <c r="D1592" s="159" t="str">
        <f t="shared" si="218"/>
        <v>55200</v>
      </c>
      <c r="E1592" t="str">
        <f t="shared" si="219"/>
        <v>X5200</v>
      </c>
      <c r="F1592" s="23">
        <v>552009300057</v>
      </c>
      <c r="G1592">
        <v>769</v>
      </c>
      <c r="H1592" t="str">
        <f t="shared" si="220"/>
        <v>552009300057.769</v>
      </c>
      <c r="I1592">
        <v>198903</v>
      </c>
      <c r="J1592" t="s">
        <v>6434</v>
      </c>
      <c r="K1592" t="s">
        <v>230</v>
      </c>
      <c r="L1592" t="s">
        <v>124</v>
      </c>
      <c r="N1592">
        <f>VLOOKUP(H1592,'export - manipulated'!L1591:V5523,11,FALSE)</f>
        <v>2337</v>
      </c>
    </row>
    <row r="1593" spans="1:22" x14ac:dyDescent="0.3">
      <c r="A1593" t="s">
        <v>2653</v>
      </c>
      <c r="B1593" t="s">
        <v>127</v>
      </c>
      <c r="C1593" t="str">
        <f t="shared" si="221"/>
        <v>REGULATED</v>
      </c>
      <c r="D1593" s="159" t="str">
        <f t="shared" si="218"/>
        <v>45200</v>
      </c>
      <c r="E1593" t="str">
        <f t="shared" si="219"/>
        <v>X5200</v>
      </c>
      <c r="F1593" s="23">
        <v>452009300057</v>
      </c>
      <c r="G1593">
        <v>761</v>
      </c>
      <c r="H1593" t="str">
        <f t="shared" si="220"/>
        <v>452009300057.761</v>
      </c>
      <c r="I1593">
        <v>198903</v>
      </c>
      <c r="J1593" t="s">
        <v>6434</v>
      </c>
      <c r="K1593" t="s">
        <v>230</v>
      </c>
      <c r="L1593">
        <v>20310</v>
      </c>
      <c r="M1593" s="8">
        <f>VLOOKUP(H1593,'export - manipulated'!L1593:V5525,11,FALSE)</f>
        <v>290115.42</v>
      </c>
      <c r="V1593" s="158" t="str">
        <f>CONCATENATE("5",RIGHT(F1593,11))</f>
        <v>552009300057</v>
      </c>
    </row>
    <row r="1594" spans="1:22" x14ac:dyDescent="0.3">
      <c r="A1594" t="s">
        <v>2653</v>
      </c>
      <c r="B1594" t="s">
        <v>127</v>
      </c>
      <c r="C1594" t="str">
        <f t="shared" si="221"/>
        <v>UNREGULATED</v>
      </c>
      <c r="D1594" s="159" t="str">
        <f t="shared" si="218"/>
        <v>55200</v>
      </c>
      <c r="E1594" t="str">
        <f t="shared" si="219"/>
        <v>X5200</v>
      </c>
      <c r="F1594" s="23">
        <v>552009300057</v>
      </c>
      <c r="G1594">
        <v>761</v>
      </c>
      <c r="H1594" t="str">
        <f t="shared" si="220"/>
        <v>552009300057.761</v>
      </c>
      <c r="I1594">
        <v>198903</v>
      </c>
      <c r="J1594" t="s">
        <v>6434</v>
      </c>
      <c r="K1594" t="s">
        <v>230</v>
      </c>
      <c r="L1594" t="s">
        <v>124</v>
      </c>
      <c r="N1594">
        <f>VLOOKUP(H1594,'export - manipulated'!L1593:V5525,11,FALSE)</f>
        <v>71903</v>
      </c>
    </row>
    <row r="1595" spans="1:22" x14ac:dyDescent="0.3">
      <c r="A1595" t="s">
        <v>2656</v>
      </c>
      <c r="B1595" t="s">
        <v>127</v>
      </c>
      <c r="C1595" t="str">
        <f t="shared" si="221"/>
        <v>REGULATED</v>
      </c>
      <c r="D1595" s="159" t="str">
        <f t="shared" si="218"/>
        <v>45200</v>
      </c>
      <c r="E1595" t="str">
        <f t="shared" si="219"/>
        <v>X5200</v>
      </c>
      <c r="F1595" s="23">
        <v>452009300057</v>
      </c>
      <c r="G1595">
        <v>760</v>
      </c>
      <c r="H1595" t="str">
        <f t="shared" si="220"/>
        <v>452009300057.760</v>
      </c>
      <c r="I1595">
        <v>200512</v>
      </c>
      <c r="J1595" t="s">
        <v>6434</v>
      </c>
      <c r="K1595" t="s">
        <v>230</v>
      </c>
      <c r="L1595">
        <v>20310</v>
      </c>
      <c r="M1595" s="8">
        <f>VLOOKUP(H1595,'export - manipulated'!L1595:V5527,11,FALSE)</f>
        <v>4796.24</v>
      </c>
      <c r="V1595" s="158" t="str">
        <f>CONCATENATE("5",RIGHT(F1595,11))</f>
        <v>552009300057</v>
      </c>
    </row>
    <row r="1596" spans="1:22" x14ac:dyDescent="0.3">
      <c r="A1596" t="s">
        <v>2656</v>
      </c>
      <c r="B1596" t="s">
        <v>127</v>
      </c>
      <c r="C1596" t="str">
        <f t="shared" si="221"/>
        <v>UNREGULATED</v>
      </c>
      <c r="D1596" s="159" t="str">
        <f t="shared" si="218"/>
        <v>55200</v>
      </c>
      <c r="E1596" t="str">
        <f t="shared" si="219"/>
        <v>X5200</v>
      </c>
      <c r="F1596" s="23">
        <v>552009300057</v>
      </c>
      <c r="G1596">
        <v>760</v>
      </c>
      <c r="H1596" t="str">
        <f t="shared" si="220"/>
        <v>552009300057.760</v>
      </c>
      <c r="I1596">
        <v>200512</v>
      </c>
      <c r="J1596" t="s">
        <v>6434</v>
      </c>
      <c r="K1596" t="s">
        <v>230</v>
      </c>
      <c r="L1596" t="s">
        <v>124</v>
      </c>
      <c r="N1596">
        <f>VLOOKUP(H1596,'export - manipulated'!L1595:V5527,11,FALSE)</f>
        <v>1613</v>
      </c>
    </row>
    <row r="1597" spans="1:22" x14ac:dyDescent="0.3">
      <c r="A1597" t="s">
        <v>2659</v>
      </c>
      <c r="B1597" t="s">
        <v>127</v>
      </c>
      <c r="C1597" t="str">
        <f t="shared" si="221"/>
        <v>REGULATED</v>
      </c>
      <c r="D1597" s="159" t="str">
        <f t="shared" si="218"/>
        <v>45200</v>
      </c>
      <c r="E1597" t="str">
        <f t="shared" si="219"/>
        <v>X5200</v>
      </c>
      <c r="F1597" s="23">
        <v>452009300056</v>
      </c>
      <c r="G1597">
        <v>763</v>
      </c>
      <c r="H1597" t="str">
        <f t="shared" si="220"/>
        <v>452009300056.763</v>
      </c>
      <c r="I1597">
        <v>198903</v>
      </c>
      <c r="J1597" t="s">
        <v>6434</v>
      </c>
      <c r="K1597" t="s">
        <v>230</v>
      </c>
      <c r="L1597">
        <v>20310</v>
      </c>
      <c r="M1597" s="8">
        <f>VLOOKUP(H1597,'export - manipulated'!L1597:V5529,11,FALSE)</f>
        <v>815539.94</v>
      </c>
      <c r="V1597" s="158" t="str">
        <f>CONCATENATE("5",RIGHT(F1597,11))</f>
        <v>552009300056</v>
      </c>
    </row>
    <row r="1598" spans="1:22" x14ac:dyDescent="0.3">
      <c r="A1598" t="s">
        <v>2659</v>
      </c>
      <c r="B1598" t="s">
        <v>127</v>
      </c>
      <c r="C1598" t="str">
        <f t="shared" si="221"/>
        <v>UNREGULATED</v>
      </c>
      <c r="D1598" s="159" t="str">
        <f t="shared" si="218"/>
        <v>55200</v>
      </c>
      <c r="E1598" t="str">
        <f t="shared" si="219"/>
        <v>X5200</v>
      </c>
      <c r="F1598" s="23">
        <v>552009300056</v>
      </c>
      <c r="G1598">
        <v>763</v>
      </c>
      <c r="H1598" t="str">
        <f t="shared" si="220"/>
        <v>552009300056.763</v>
      </c>
      <c r="I1598">
        <v>198903</v>
      </c>
      <c r="J1598" t="s">
        <v>6434</v>
      </c>
      <c r="K1598" t="s">
        <v>230</v>
      </c>
      <c r="L1598" t="s">
        <v>124</v>
      </c>
      <c r="N1598">
        <f>VLOOKUP(H1598,'export - manipulated'!L1597:V5529,11,FALSE)</f>
        <v>202127</v>
      </c>
    </row>
    <row r="1599" spans="1:22" x14ac:dyDescent="0.3">
      <c r="A1599" t="s">
        <v>2662</v>
      </c>
      <c r="B1599" t="s">
        <v>127</v>
      </c>
      <c r="C1599" t="str">
        <f t="shared" si="221"/>
        <v>REGULATED</v>
      </c>
      <c r="D1599" s="159" t="str">
        <f t="shared" si="218"/>
        <v>45200</v>
      </c>
      <c r="E1599" t="str">
        <f t="shared" si="219"/>
        <v>X5200</v>
      </c>
      <c r="F1599" s="23">
        <v>452009300056</v>
      </c>
      <c r="G1599">
        <v>752</v>
      </c>
      <c r="H1599" t="str">
        <f t="shared" si="220"/>
        <v>452009300056.752</v>
      </c>
      <c r="I1599">
        <v>198903</v>
      </c>
      <c r="J1599" t="s">
        <v>6434</v>
      </c>
      <c r="K1599" t="s">
        <v>230</v>
      </c>
      <c r="L1599">
        <v>20310</v>
      </c>
      <c r="M1599" s="8">
        <f>VLOOKUP(H1599,'export - manipulated'!L1599:V5531,11,FALSE)</f>
        <v>3563352.78</v>
      </c>
      <c r="V1599" s="158" t="str">
        <f>CONCATENATE("5",RIGHT(F1599,11))</f>
        <v>552009300056</v>
      </c>
    </row>
    <row r="1600" spans="1:22" x14ac:dyDescent="0.3">
      <c r="A1600" t="s">
        <v>2662</v>
      </c>
      <c r="B1600" t="s">
        <v>127</v>
      </c>
      <c r="C1600" t="str">
        <f t="shared" si="221"/>
        <v>UNREGULATED</v>
      </c>
      <c r="D1600" s="159" t="str">
        <f t="shared" si="218"/>
        <v>55200</v>
      </c>
      <c r="E1600" t="str">
        <f t="shared" si="219"/>
        <v>X5200</v>
      </c>
      <c r="F1600" s="23">
        <v>552009300056</v>
      </c>
      <c r="G1600">
        <v>752</v>
      </c>
      <c r="H1600" t="str">
        <f t="shared" si="220"/>
        <v>552009300056.752</v>
      </c>
      <c r="I1600">
        <v>198903</v>
      </c>
      <c r="J1600" t="s">
        <v>6434</v>
      </c>
      <c r="K1600" t="s">
        <v>230</v>
      </c>
      <c r="L1600" t="s">
        <v>124</v>
      </c>
      <c r="N1600">
        <f>VLOOKUP(H1600,'export - manipulated'!L1599:V5531,11,FALSE)</f>
        <v>883158</v>
      </c>
    </row>
    <row r="1601" spans="1:22" x14ac:dyDescent="0.3">
      <c r="A1601" t="s">
        <v>2665</v>
      </c>
      <c r="B1601" t="s">
        <v>127</v>
      </c>
      <c r="C1601" t="str">
        <f t="shared" si="221"/>
        <v>REGULATED</v>
      </c>
      <c r="D1601" s="159" t="str">
        <f t="shared" si="218"/>
        <v>45200</v>
      </c>
      <c r="E1601" t="str">
        <f t="shared" si="219"/>
        <v>X5200</v>
      </c>
      <c r="F1601" s="23">
        <v>452009300129</v>
      </c>
      <c r="G1601">
        <v>763</v>
      </c>
      <c r="H1601" t="str">
        <f t="shared" si="220"/>
        <v>452009300129.763</v>
      </c>
      <c r="I1601">
        <v>200812</v>
      </c>
      <c r="J1601" t="s">
        <v>6434</v>
      </c>
      <c r="K1601" t="s">
        <v>230</v>
      </c>
      <c r="L1601">
        <v>20310</v>
      </c>
      <c r="M1601" s="8">
        <f>VLOOKUP(H1601,'export - manipulated'!L1601:V5533,11,FALSE)</f>
        <v>1609511.72</v>
      </c>
      <c r="V1601" s="158" t="str">
        <f t="shared" ref="V1601:V1603" si="227">CONCATENATE("5",RIGHT(F1601,11))</f>
        <v>552009300129</v>
      </c>
    </row>
    <row r="1602" spans="1:22" x14ac:dyDescent="0.3">
      <c r="A1602" t="s">
        <v>2667</v>
      </c>
      <c r="B1602" t="s">
        <v>127</v>
      </c>
      <c r="C1602" t="str">
        <f t="shared" si="221"/>
        <v>REGULATED</v>
      </c>
      <c r="D1602" s="159" t="str">
        <f t="shared" si="218"/>
        <v>45200</v>
      </c>
      <c r="E1602" t="str">
        <f t="shared" si="219"/>
        <v>X5200</v>
      </c>
      <c r="F1602" s="23">
        <v>452009300045</v>
      </c>
      <c r="G1602">
        <v>760</v>
      </c>
      <c r="H1602" t="str">
        <f t="shared" si="220"/>
        <v>452009300045.760</v>
      </c>
      <c r="I1602">
        <v>200512</v>
      </c>
      <c r="J1602" t="s">
        <v>6434</v>
      </c>
      <c r="K1602" t="s">
        <v>230</v>
      </c>
      <c r="L1602">
        <v>20310</v>
      </c>
      <c r="M1602" s="8">
        <f>VLOOKUP(H1602,'export - manipulated'!L1602:V5534,11,FALSE)</f>
        <v>3205.21</v>
      </c>
      <c r="V1602" s="158" t="str">
        <f t="shared" si="227"/>
        <v>552009300045</v>
      </c>
    </row>
    <row r="1603" spans="1:22" x14ac:dyDescent="0.3">
      <c r="A1603" t="s">
        <v>2667</v>
      </c>
      <c r="B1603" t="s">
        <v>127</v>
      </c>
      <c r="C1603" t="str">
        <f t="shared" si="221"/>
        <v>REGULATED</v>
      </c>
      <c r="D1603" s="159" t="str">
        <f t="shared" ref="D1603:D1666" si="228">LEFT(F1603,5)</f>
        <v>45200</v>
      </c>
      <c r="E1603" t="str">
        <f t="shared" ref="E1603:E1666" si="229">CONCATENATE("X",(RIGHT(D1603,4)))</f>
        <v>X5200</v>
      </c>
      <c r="F1603" s="23">
        <v>452009300045</v>
      </c>
      <c r="G1603">
        <v>763</v>
      </c>
      <c r="H1603" t="str">
        <f t="shared" ref="H1603:H1666" si="230">CONCATENATE(F1603,".",G1603)</f>
        <v>452009300045.763</v>
      </c>
      <c r="I1603">
        <v>197902</v>
      </c>
      <c r="J1603" t="s">
        <v>6434</v>
      </c>
      <c r="K1603" t="s">
        <v>230</v>
      </c>
      <c r="L1603">
        <v>20310</v>
      </c>
      <c r="M1603" s="8">
        <f>VLOOKUP(H1603,'export - manipulated'!L1603:V5535,11,FALSE)</f>
        <v>20443.759999999998</v>
      </c>
      <c r="V1603" s="158" t="str">
        <f t="shared" si="227"/>
        <v>552009300045</v>
      </c>
    </row>
    <row r="1604" spans="1:22" x14ac:dyDescent="0.3">
      <c r="A1604" t="s">
        <v>2667</v>
      </c>
      <c r="B1604" t="s">
        <v>127</v>
      </c>
      <c r="C1604" t="str">
        <f t="shared" si="221"/>
        <v>UNREGULATED</v>
      </c>
      <c r="D1604" s="159" t="str">
        <f t="shared" si="228"/>
        <v>55200</v>
      </c>
      <c r="E1604" t="str">
        <f t="shared" si="229"/>
        <v>X5200</v>
      </c>
      <c r="F1604" s="23">
        <v>552009300045</v>
      </c>
      <c r="G1604">
        <v>760</v>
      </c>
      <c r="H1604" t="str">
        <f t="shared" si="230"/>
        <v>552009300045.760</v>
      </c>
      <c r="I1604">
        <v>201301</v>
      </c>
      <c r="J1604" t="s">
        <v>6434</v>
      </c>
      <c r="K1604" t="s">
        <v>230</v>
      </c>
      <c r="L1604" t="s">
        <v>124</v>
      </c>
      <c r="N1604">
        <f>VLOOKUP(H1604,'export - manipulated'!L1603:V5535,11,FALSE)</f>
        <v>794.3</v>
      </c>
    </row>
    <row r="1605" spans="1:22" x14ac:dyDescent="0.3">
      <c r="A1605" t="s">
        <v>2667</v>
      </c>
      <c r="B1605" t="s">
        <v>127</v>
      </c>
      <c r="C1605" t="str">
        <f t="shared" si="221"/>
        <v>UNREGULATED</v>
      </c>
      <c r="D1605" s="159" t="str">
        <f t="shared" si="228"/>
        <v>55200</v>
      </c>
      <c r="E1605" t="str">
        <f t="shared" si="229"/>
        <v>X5200</v>
      </c>
      <c r="F1605" s="23">
        <v>552009300045</v>
      </c>
      <c r="G1605">
        <v>763</v>
      </c>
      <c r="H1605" t="str">
        <f t="shared" si="230"/>
        <v>552009300045.763</v>
      </c>
      <c r="I1605">
        <v>197902</v>
      </c>
      <c r="J1605" t="s">
        <v>6434</v>
      </c>
      <c r="K1605" t="s">
        <v>230</v>
      </c>
      <c r="L1605" t="s">
        <v>124</v>
      </c>
      <c r="N1605">
        <f>VLOOKUP(H1605,'export - manipulated'!L1604:V5536,11,FALSE)</f>
        <v>5067</v>
      </c>
    </row>
    <row r="1606" spans="1:22" x14ac:dyDescent="0.3">
      <c r="A1606" t="s">
        <v>2672</v>
      </c>
      <c r="B1606" t="s">
        <v>127</v>
      </c>
      <c r="C1606" t="str">
        <f t="shared" ref="C1606:C1669" si="231">IF(OR(D1606="45000",D1606="45100",D1606="45200",D1606="45290",D1606="45300",D1606="45500",D1606="45600",D1606="45700",D1606="45790",D1606="45800"),"REGULATED","UNREGULATED")</f>
        <v>REGULATED</v>
      </c>
      <c r="D1606" s="159" t="str">
        <f t="shared" si="228"/>
        <v>45200</v>
      </c>
      <c r="E1606" t="str">
        <f t="shared" si="229"/>
        <v>X5200</v>
      </c>
      <c r="F1606" s="23">
        <v>452009300043</v>
      </c>
      <c r="G1606">
        <v>763</v>
      </c>
      <c r="H1606" t="str">
        <f t="shared" si="230"/>
        <v>452009300043.763</v>
      </c>
      <c r="I1606">
        <v>196902</v>
      </c>
      <c r="J1606" t="s">
        <v>6434</v>
      </c>
      <c r="K1606" t="s">
        <v>230</v>
      </c>
      <c r="L1606">
        <v>20310</v>
      </c>
      <c r="M1606" s="8">
        <f>VLOOKUP(H1606,'export - manipulated'!L1606:V5538,11,FALSE)</f>
        <v>2925.44</v>
      </c>
      <c r="V1606" s="158" t="str">
        <f>CONCATENATE("5",RIGHT(F1606,11))</f>
        <v>552009300043</v>
      </c>
    </row>
    <row r="1607" spans="1:22" x14ac:dyDescent="0.3">
      <c r="A1607" t="s">
        <v>2672</v>
      </c>
      <c r="B1607" t="s">
        <v>127</v>
      </c>
      <c r="C1607" t="str">
        <f t="shared" si="231"/>
        <v>UNREGULATED</v>
      </c>
      <c r="D1607" s="159" t="str">
        <f t="shared" si="228"/>
        <v>55200</v>
      </c>
      <c r="E1607" t="str">
        <f t="shared" si="229"/>
        <v>X5200</v>
      </c>
      <c r="F1607" s="23">
        <v>552009300043</v>
      </c>
      <c r="G1607">
        <v>763</v>
      </c>
      <c r="H1607" t="str">
        <f t="shared" si="230"/>
        <v>552009300043.763</v>
      </c>
      <c r="I1607">
        <v>201301</v>
      </c>
      <c r="J1607" t="s">
        <v>6434</v>
      </c>
      <c r="K1607" t="s">
        <v>230</v>
      </c>
      <c r="L1607" t="s">
        <v>124</v>
      </c>
      <c r="N1607">
        <f>VLOOKUP(H1607,'export - manipulated'!L1606:V5538,11,FALSE)</f>
        <v>724.97</v>
      </c>
    </row>
    <row r="1608" spans="1:22" x14ac:dyDescent="0.3">
      <c r="A1608" t="s">
        <v>2675</v>
      </c>
      <c r="B1608" t="s">
        <v>127</v>
      </c>
      <c r="C1608" t="str">
        <f t="shared" si="231"/>
        <v>REGULATED</v>
      </c>
      <c r="D1608" s="159" t="str">
        <f t="shared" si="228"/>
        <v>45000</v>
      </c>
      <c r="E1608" t="str">
        <f t="shared" si="229"/>
        <v>X5000</v>
      </c>
      <c r="F1608" s="23">
        <v>450009300004</v>
      </c>
      <c r="G1608">
        <v>1985</v>
      </c>
      <c r="H1608" t="str">
        <f t="shared" si="230"/>
        <v>450009300004.1985</v>
      </c>
      <c r="I1608">
        <v>198412</v>
      </c>
      <c r="J1608" t="s">
        <v>6434</v>
      </c>
      <c r="K1608" t="s">
        <v>230</v>
      </c>
      <c r="L1608">
        <v>20310</v>
      </c>
      <c r="M1608" s="8">
        <f>VLOOKUP(H1608,'export - manipulated'!L1608:V5540,11,FALSE)</f>
        <v>132495.26999999999</v>
      </c>
      <c r="V1608" s="158" t="str">
        <f t="shared" ref="V1608:V1610" si="232">CONCATENATE("5",RIGHT(F1608,11))</f>
        <v>550009300004</v>
      </c>
    </row>
    <row r="1609" spans="1:22" x14ac:dyDescent="0.3">
      <c r="A1609" t="s">
        <v>2675</v>
      </c>
      <c r="B1609" t="s">
        <v>127</v>
      </c>
      <c r="C1609" t="str">
        <f t="shared" si="231"/>
        <v>REGULATED</v>
      </c>
      <c r="D1609" s="159" t="str">
        <f t="shared" si="228"/>
        <v>45000</v>
      </c>
      <c r="E1609" t="str">
        <f t="shared" si="229"/>
        <v>X5000</v>
      </c>
      <c r="F1609" s="23">
        <v>450009300007</v>
      </c>
      <c r="G1609">
        <v>1982</v>
      </c>
      <c r="H1609" t="str">
        <f t="shared" si="230"/>
        <v>450009300007.1982</v>
      </c>
      <c r="I1609">
        <v>198107</v>
      </c>
      <c r="J1609" t="s">
        <v>6434</v>
      </c>
      <c r="K1609" t="s">
        <v>230</v>
      </c>
      <c r="L1609">
        <v>20310</v>
      </c>
      <c r="M1609" s="8">
        <f>VLOOKUP(H1609,'export - manipulated'!L1609:V5541,11,FALSE)</f>
        <v>398065.79</v>
      </c>
      <c r="V1609" s="158" t="str">
        <f t="shared" si="232"/>
        <v>550009300007</v>
      </c>
    </row>
    <row r="1610" spans="1:22" x14ac:dyDescent="0.3">
      <c r="A1610" t="s">
        <v>2675</v>
      </c>
      <c r="B1610" t="s">
        <v>127</v>
      </c>
      <c r="C1610" t="str">
        <f t="shared" si="231"/>
        <v>REGULATED</v>
      </c>
      <c r="D1610" s="159" t="str">
        <f t="shared" si="228"/>
        <v>45000</v>
      </c>
      <c r="E1610" t="str">
        <f t="shared" si="229"/>
        <v>X5000</v>
      </c>
      <c r="F1610" s="23">
        <v>450009300008</v>
      </c>
      <c r="G1610">
        <v>1984</v>
      </c>
      <c r="H1610" t="str">
        <f t="shared" si="230"/>
        <v>450009300008.1984</v>
      </c>
      <c r="I1610">
        <v>198311</v>
      </c>
      <c r="J1610" t="s">
        <v>6434</v>
      </c>
      <c r="K1610" t="s">
        <v>230</v>
      </c>
      <c r="L1610">
        <v>20310</v>
      </c>
      <c r="M1610" s="8">
        <f>VLOOKUP(H1610,'export - manipulated'!L1610:V5542,11,FALSE)</f>
        <v>39155.230000000003</v>
      </c>
      <c r="V1610" s="158" t="str">
        <f t="shared" si="232"/>
        <v>550009300008</v>
      </c>
    </row>
    <row r="1611" spans="1:22" x14ac:dyDescent="0.3">
      <c r="A1611" t="s">
        <v>2675</v>
      </c>
      <c r="B1611" t="s">
        <v>127</v>
      </c>
      <c r="C1611" t="str">
        <f t="shared" si="231"/>
        <v>UNREGULATED</v>
      </c>
      <c r="D1611" s="159" t="str">
        <f t="shared" si="228"/>
        <v>55000</v>
      </c>
      <c r="E1611" t="str">
        <f t="shared" si="229"/>
        <v>X5000</v>
      </c>
      <c r="F1611" s="23">
        <v>550009300004</v>
      </c>
      <c r="G1611">
        <v>1985</v>
      </c>
      <c r="H1611" t="str">
        <f t="shared" si="230"/>
        <v>550009300004.1985</v>
      </c>
      <c r="I1611">
        <v>198412</v>
      </c>
      <c r="J1611" t="s">
        <v>6434</v>
      </c>
      <c r="K1611" t="s">
        <v>230</v>
      </c>
      <c r="L1611" t="s">
        <v>124</v>
      </c>
      <c r="N1611">
        <f>VLOOKUP(H1611,'export - manipulated'!L1610:V5542,11,FALSE)</f>
        <v>32838</v>
      </c>
    </row>
    <row r="1612" spans="1:22" x14ac:dyDescent="0.3">
      <c r="A1612" t="s">
        <v>2675</v>
      </c>
      <c r="B1612" t="s">
        <v>127</v>
      </c>
      <c r="C1612" t="str">
        <f t="shared" si="231"/>
        <v>UNREGULATED</v>
      </c>
      <c r="D1612" s="159" t="str">
        <f t="shared" si="228"/>
        <v>55000</v>
      </c>
      <c r="E1612" t="str">
        <f t="shared" si="229"/>
        <v>X5000</v>
      </c>
      <c r="F1612" s="23">
        <v>550009300007</v>
      </c>
      <c r="G1612">
        <v>1982</v>
      </c>
      <c r="H1612" t="str">
        <f t="shared" si="230"/>
        <v>550009300007.1982</v>
      </c>
      <c r="I1612">
        <v>198107</v>
      </c>
      <c r="J1612" t="s">
        <v>6434</v>
      </c>
      <c r="K1612" t="s">
        <v>230</v>
      </c>
      <c r="L1612" t="s">
        <v>124</v>
      </c>
      <c r="N1612">
        <f>VLOOKUP(H1612,'export - manipulated'!L1611:V5543,11,FALSE)</f>
        <v>98659</v>
      </c>
    </row>
    <row r="1613" spans="1:22" x14ac:dyDescent="0.3">
      <c r="A1613" t="s">
        <v>2675</v>
      </c>
      <c r="B1613" t="s">
        <v>127</v>
      </c>
      <c r="C1613" t="str">
        <f t="shared" si="231"/>
        <v>UNREGULATED</v>
      </c>
      <c r="D1613" s="159" t="str">
        <f t="shared" si="228"/>
        <v>55000</v>
      </c>
      <c r="E1613" t="str">
        <f t="shared" si="229"/>
        <v>X5000</v>
      </c>
      <c r="F1613" s="23">
        <v>550009300008</v>
      </c>
      <c r="G1613">
        <v>1984</v>
      </c>
      <c r="H1613" t="str">
        <f t="shared" si="230"/>
        <v>550009300008.1984</v>
      </c>
      <c r="I1613">
        <v>198311</v>
      </c>
      <c r="J1613" t="s">
        <v>6434</v>
      </c>
      <c r="K1613" t="s">
        <v>230</v>
      </c>
      <c r="L1613" t="s">
        <v>124</v>
      </c>
      <c r="N1613">
        <f>VLOOKUP(H1613,'export - manipulated'!L1612:V5544,11,FALSE)</f>
        <v>9704</v>
      </c>
    </row>
    <row r="1614" spans="1:22" x14ac:dyDescent="0.3">
      <c r="A1614" t="s">
        <v>2684</v>
      </c>
      <c r="B1614" t="s">
        <v>127</v>
      </c>
      <c r="C1614" t="str">
        <f t="shared" si="231"/>
        <v>REGULATED</v>
      </c>
      <c r="D1614" s="159" t="str">
        <f t="shared" si="228"/>
        <v>45200</v>
      </c>
      <c r="E1614" t="str">
        <f t="shared" si="229"/>
        <v>X5200</v>
      </c>
      <c r="F1614" s="23">
        <v>452009300191</v>
      </c>
      <c r="G1614">
        <v>779</v>
      </c>
      <c r="H1614" t="str">
        <f t="shared" si="230"/>
        <v>452009300191.779</v>
      </c>
      <c r="I1614">
        <v>201204</v>
      </c>
      <c r="J1614" t="s">
        <v>6434</v>
      </c>
      <c r="K1614" t="s">
        <v>230</v>
      </c>
      <c r="L1614">
        <v>20310</v>
      </c>
      <c r="M1614" s="8">
        <f>VLOOKUP(H1614,'export - manipulated'!L1614:V5546,11,FALSE)</f>
        <v>0</v>
      </c>
      <c r="V1614" s="158" t="str">
        <f t="shared" ref="V1614:V1616" si="233">CONCATENATE("5",RIGHT(F1614,11))</f>
        <v>552009300191</v>
      </c>
    </row>
    <row r="1615" spans="1:22" x14ac:dyDescent="0.3">
      <c r="A1615" t="s">
        <v>2686</v>
      </c>
      <c r="B1615" t="s">
        <v>127</v>
      </c>
      <c r="C1615" t="str">
        <f t="shared" si="231"/>
        <v>REGULATED</v>
      </c>
      <c r="D1615" s="159" t="str">
        <f t="shared" si="228"/>
        <v>45200</v>
      </c>
      <c r="E1615" t="str">
        <f t="shared" si="229"/>
        <v>X5200</v>
      </c>
      <c r="F1615" s="23">
        <v>452009300199</v>
      </c>
      <c r="G1615">
        <v>768</v>
      </c>
      <c r="H1615" t="str">
        <f t="shared" si="230"/>
        <v>452009300199.768</v>
      </c>
      <c r="I1615">
        <v>201209</v>
      </c>
      <c r="J1615" t="s">
        <v>6434</v>
      </c>
      <c r="K1615" t="s">
        <v>230</v>
      </c>
      <c r="L1615">
        <v>20310</v>
      </c>
      <c r="M1615" s="8">
        <f>VLOOKUP(H1615,'export - manipulated'!L1615:V5547,11,FALSE)</f>
        <v>2743.99</v>
      </c>
      <c r="V1615" s="158" t="str">
        <f t="shared" si="233"/>
        <v>552009300199</v>
      </c>
    </row>
    <row r="1616" spans="1:22" x14ac:dyDescent="0.3">
      <c r="A1616" t="s">
        <v>2688</v>
      </c>
      <c r="B1616" t="s">
        <v>127</v>
      </c>
      <c r="C1616" t="str">
        <f t="shared" si="231"/>
        <v>REGULATED</v>
      </c>
      <c r="D1616" s="159" t="str">
        <f t="shared" si="228"/>
        <v>45200</v>
      </c>
      <c r="E1616" t="str">
        <f t="shared" si="229"/>
        <v>X5200</v>
      </c>
      <c r="F1616" s="23">
        <v>452009300071</v>
      </c>
      <c r="G1616">
        <v>763</v>
      </c>
      <c r="H1616" t="str">
        <f t="shared" si="230"/>
        <v>452009300071.763</v>
      </c>
      <c r="I1616">
        <v>199103</v>
      </c>
      <c r="J1616" t="s">
        <v>6434</v>
      </c>
      <c r="K1616" t="s">
        <v>230</v>
      </c>
      <c r="L1616">
        <v>20310</v>
      </c>
      <c r="M1616" s="8">
        <f>VLOOKUP(H1616,'export - manipulated'!L1616:V5548,11,FALSE)</f>
        <v>47562.58</v>
      </c>
      <c r="V1616" s="158" t="str">
        <f t="shared" si="233"/>
        <v>552009300071</v>
      </c>
    </row>
    <row r="1617" spans="1:22" x14ac:dyDescent="0.3">
      <c r="A1617" t="s">
        <v>2688</v>
      </c>
      <c r="B1617" t="s">
        <v>127</v>
      </c>
      <c r="C1617" t="str">
        <f t="shared" si="231"/>
        <v>UNREGULATED</v>
      </c>
      <c r="D1617" s="159" t="str">
        <f t="shared" si="228"/>
        <v>55200</v>
      </c>
      <c r="E1617" t="str">
        <f t="shared" si="229"/>
        <v>X5200</v>
      </c>
      <c r="F1617" s="23">
        <v>552009300071</v>
      </c>
      <c r="G1617">
        <v>763</v>
      </c>
      <c r="H1617" t="str">
        <f t="shared" si="230"/>
        <v>552009300071.763</v>
      </c>
      <c r="I1617">
        <v>199103</v>
      </c>
      <c r="J1617" t="s">
        <v>6434</v>
      </c>
      <c r="K1617" t="s">
        <v>230</v>
      </c>
      <c r="L1617" t="s">
        <v>124</v>
      </c>
      <c r="N1617">
        <f>VLOOKUP(H1617,'export - manipulated'!L1616:V5548,11,FALSE)</f>
        <v>11788</v>
      </c>
    </row>
    <row r="1618" spans="1:22" x14ac:dyDescent="0.3">
      <c r="A1618" t="s">
        <v>2691</v>
      </c>
      <c r="B1618" t="s">
        <v>127</v>
      </c>
      <c r="C1618" t="str">
        <f t="shared" si="231"/>
        <v>REGULATED</v>
      </c>
      <c r="D1618" s="159" t="str">
        <f t="shared" si="228"/>
        <v>45200</v>
      </c>
      <c r="E1618" t="str">
        <f t="shared" si="229"/>
        <v>X5200</v>
      </c>
      <c r="F1618" s="23">
        <v>452009300115</v>
      </c>
      <c r="G1618">
        <v>763</v>
      </c>
      <c r="H1618" t="str">
        <f t="shared" si="230"/>
        <v>452009300115.763</v>
      </c>
      <c r="I1618">
        <v>200611</v>
      </c>
      <c r="J1618" t="s">
        <v>6434</v>
      </c>
      <c r="K1618" t="s">
        <v>230</v>
      </c>
      <c r="L1618">
        <v>20310</v>
      </c>
      <c r="M1618" s="8">
        <f>VLOOKUP(H1618,'export - manipulated'!L1618:V5550,11,FALSE)</f>
        <v>53821.81</v>
      </c>
      <c r="V1618" s="158" t="str">
        <f>CONCATENATE("5",RIGHT(F1618,11))</f>
        <v>552009300115</v>
      </c>
    </row>
    <row r="1619" spans="1:22" x14ac:dyDescent="0.3">
      <c r="A1619" t="s">
        <v>2691</v>
      </c>
      <c r="B1619" t="s">
        <v>127</v>
      </c>
      <c r="C1619" t="str">
        <f t="shared" si="231"/>
        <v>UNREGULATED</v>
      </c>
      <c r="D1619" s="159" t="str">
        <f t="shared" si="228"/>
        <v>55200</v>
      </c>
      <c r="E1619" t="str">
        <f t="shared" si="229"/>
        <v>X5200</v>
      </c>
      <c r="F1619" s="23">
        <v>552009300115</v>
      </c>
      <c r="G1619">
        <v>763</v>
      </c>
      <c r="H1619" t="str">
        <f t="shared" si="230"/>
        <v>552009300115.763</v>
      </c>
      <c r="I1619">
        <v>200611</v>
      </c>
      <c r="J1619" t="s">
        <v>6434</v>
      </c>
      <c r="K1619" t="s">
        <v>230</v>
      </c>
      <c r="L1619" t="s">
        <v>124</v>
      </c>
      <c r="N1619">
        <f>VLOOKUP(H1619,'export - manipulated'!L1618:V5550,11,FALSE)</f>
        <v>13339.5</v>
      </c>
    </row>
    <row r="1620" spans="1:22" x14ac:dyDescent="0.3">
      <c r="A1620" t="s">
        <v>2694</v>
      </c>
      <c r="B1620" t="s">
        <v>127</v>
      </c>
      <c r="C1620" t="str">
        <f t="shared" si="231"/>
        <v>REGULATED</v>
      </c>
      <c r="D1620" s="159" t="str">
        <f t="shared" si="228"/>
        <v>45200</v>
      </c>
      <c r="E1620" t="str">
        <f t="shared" si="229"/>
        <v>X5200</v>
      </c>
      <c r="F1620" s="23">
        <v>452009300118</v>
      </c>
      <c r="G1620">
        <v>762</v>
      </c>
      <c r="H1620" t="str">
        <f t="shared" si="230"/>
        <v>452009300118.762</v>
      </c>
      <c r="I1620">
        <v>200611</v>
      </c>
      <c r="J1620" t="s">
        <v>6434</v>
      </c>
      <c r="K1620" t="s">
        <v>230</v>
      </c>
      <c r="L1620">
        <v>20310</v>
      </c>
      <c r="M1620" s="8">
        <f>VLOOKUP(H1620,'export - manipulated'!L1620:V5552,11,FALSE)</f>
        <v>51771.21</v>
      </c>
      <c r="V1620" s="158" t="str">
        <f>CONCATENATE("5",RIGHT(F1620,11))</f>
        <v>552009300118</v>
      </c>
    </row>
    <row r="1621" spans="1:22" x14ac:dyDescent="0.3">
      <c r="A1621" t="s">
        <v>2694</v>
      </c>
      <c r="B1621" t="s">
        <v>127</v>
      </c>
      <c r="C1621" t="str">
        <f t="shared" si="231"/>
        <v>UNREGULATED</v>
      </c>
      <c r="D1621" s="159" t="str">
        <f t="shared" si="228"/>
        <v>55200</v>
      </c>
      <c r="E1621" t="str">
        <f t="shared" si="229"/>
        <v>X5200</v>
      </c>
      <c r="F1621" s="23">
        <v>552009300118</v>
      </c>
      <c r="G1621">
        <v>762</v>
      </c>
      <c r="H1621" t="str">
        <f t="shared" si="230"/>
        <v>552009300118.762</v>
      </c>
      <c r="I1621">
        <v>200611</v>
      </c>
      <c r="J1621" t="s">
        <v>6434</v>
      </c>
      <c r="K1621" t="s">
        <v>230</v>
      </c>
      <c r="L1621" t="s">
        <v>124</v>
      </c>
      <c r="N1621">
        <f>VLOOKUP(H1621,'export - manipulated'!L1620:V5552,11,FALSE)</f>
        <v>12831</v>
      </c>
    </row>
    <row r="1622" spans="1:22" x14ac:dyDescent="0.3">
      <c r="A1622" t="s">
        <v>2697</v>
      </c>
      <c r="B1622" t="s">
        <v>127</v>
      </c>
      <c r="C1622" t="str">
        <f t="shared" si="231"/>
        <v>REGULATED</v>
      </c>
      <c r="D1622" s="159" t="str">
        <f t="shared" si="228"/>
        <v>45200</v>
      </c>
      <c r="E1622" t="str">
        <f t="shared" si="229"/>
        <v>X5200</v>
      </c>
      <c r="F1622" s="23">
        <v>452009300041</v>
      </c>
      <c r="G1622">
        <v>763</v>
      </c>
      <c r="H1622" t="str">
        <f t="shared" si="230"/>
        <v>452009300041.763</v>
      </c>
      <c r="I1622">
        <v>199512</v>
      </c>
      <c r="J1622" t="s">
        <v>6434</v>
      </c>
      <c r="K1622" t="s">
        <v>230</v>
      </c>
      <c r="L1622">
        <v>20310</v>
      </c>
      <c r="M1622" s="8">
        <f>VLOOKUP(H1622,'export - manipulated'!L1622:V5554,11,FALSE)</f>
        <v>123637.95</v>
      </c>
      <c r="V1622" s="158" t="str">
        <f>CONCATENATE("5",RIGHT(F1622,11))</f>
        <v>552009300041</v>
      </c>
    </row>
    <row r="1623" spans="1:22" x14ac:dyDescent="0.3">
      <c r="A1623" t="s">
        <v>2697</v>
      </c>
      <c r="B1623" t="s">
        <v>127</v>
      </c>
      <c r="C1623" t="str">
        <f t="shared" si="231"/>
        <v>UNREGULATED</v>
      </c>
      <c r="D1623" s="159" t="str">
        <f t="shared" si="228"/>
        <v>55200</v>
      </c>
      <c r="E1623" t="str">
        <f t="shared" si="229"/>
        <v>X5200</v>
      </c>
      <c r="F1623" s="23">
        <v>552009300041</v>
      </c>
      <c r="G1623">
        <v>763</v>
      </c>
      <c r="H1623" t="str">
        <f t="shared" si="230"/>
        <v>552009300041.763</v>
      </c>
      <c r="I1623">
        <v>199512</v>
      </c>
      <c r="J1623" t="s">
        <v>6434</v>
      </c>
      <c r="K1623" t="s">
        <v>230</v>
      </c>
      <c r="L1623" t="s">
        <v>124</v>
      </c>
      <c r="N1623">
        <f>VLOOKUP(H1623,'export - manipulated'!L1622:V5554,11,FALSE)</f>
        <v>30643</v>
      </c>
    </row>
    <row r="1624" spans="1:22" x14ac:dyDescent="0.3">
      <c r="A1624" t="s">
        <v>2701</v>
      </c>
      <c r="B1624" t="s">
        <v>127</v>
      </c>
      <c r="C1624" t="str">
        <f t="shared" si="231"/>
        <v>REGULATED</v>
      </c>
      <c r="D1624" s="159" t="str">
        <f t="shared" si="228"/>
        <v>45200</v>
      </c>
      <c r="E1624" t="str">
        <f t="shared" si="229"/>
        <v>X5200</v>
      </c>
      <c r="F1624" s="23">
        <v>452009300040</v>
      </c>
      <c r="G1624">
        <v>763</v>
      </c>
      <c r="H1624" t="str">
        <f t="shared" si="230"/>
        <v>452009300040.763</v>
      </c>
      <c r="I1624">
        <v>198503</v>
      </c>
      <c r="J1624" t="s">
        <v>6434</v>
      </c>
      <c r="K1624" t="s">
        <v>230</v>
      </c>
      <c r="L1624">
        <v>20310</v>
      </c>
      <c r="M1624" s="8">
        <f>VLOOKUP(H1624,'export - manipulated'!L1624:V5556,11,FALSE)</f>
        <v>3917364.88</v>
      </c>
      <c r="V1624" s="158" t="str">
        <f>CONCATENATE("5",RIGHT(F1624,11))</f>
        <v>552009300040</v>
      </c>
    </row>
    <row r="1625" spans="1:22" x14ac:dyDescent="0.3">
      <c r="A1625" t="s">
        <v>2701</v>
      </c>
      <c r="B1625" t="s">
        <v>127</v>
      </c>
      <c r="C1625" t="str">
        <f t="shared" si="231"/>
        <v>UNREGULATED</v>
      </c>
      <c r="D1625" s="159" t="str">
        <f t="shared" si="228"/>
        <v>55200</v>
      </c>
      <c r="E1625" t="str">
        <f t="shared" si="229"/>
        <v>X5200</v>
      </c>
      <c r="F1625" s="23">
        <v>552009300040</v>
      </c>
      <c r="G1625">
        <v>763</v>
      </c>
      <c r="H1625" t="str">
        <f t="shared" si="230"/>
        <v>552009300040.763</v>
      </c>
      <c r="I1625">
        <v>198503</v>
      </c>
      <c r="J1625" t="s">
        <v>6434</v>
      </c>
      <c r="K1625" t="s">
        <v>230</v>
      </c>
      <c r="L1625" t="s">
        <v>124</v>
      </c>
      <c r="N1625">
        <f>VLOOKUP(H1625,'export - manipulated'!L1624:V5556,11,FALSE)</f>
        <v>970897</v>
      </c>
    </row>
    <row r="1626" spans="1:22" x14ac:dyDescent="0.3">
      <c r="A1626" t="s">
        <v>2705</v>
      </c>
      <c r="B1626" t="s">
        <v>127</v>
      </c>
      <c r="C1626" t="str">
        <f t="shared" si="231"/>
        <v>REGULATED</v>
      </c>
      <c r="D1626" s="159" t="str">
        <f t="shared" si="228"/>
        <v>45200</v>
      </c>
      <c r="E1626" t="str">
        <f t="shared" si="229"/>
        <v>X5200</v>
      </c>
      <c r="F1626" s="23">
        <v>452009300040</v>
      </c>
      <c r="G1626">
        <v>761</v>
      </c>
      <c r="H1626" t="str">
        <f t="shared" si="230"/>
        <v>452009300040.761</v>
      </c>
      <c r="I1626">
        <v>199809</v>
      </c>
      <c r="J1626" t="s">
        <v>6434</v>
      </c>
      <c r="K1626" t="s">
        <v>230</v>
      </c>
      <c r="L1626">
        <v>20310</v>
      </c>
      <c r="M1626" s="8">
        <f>VLOOKUP(H1626,'export - manipulated'!L1626:V5558,11,FALSE)</f>
        <v>456344.7</v>
      </c>
      <c r="V1626" s="158" t="str">
        <f>CONCATENATE("5",RIGHT(F1626,11))</f>
        <v>552009300040</v>
      </c>
    </row>
    <row r="1627" spans="1:22" x14ac:dyDescent="0.3">
      <c r="A1627" t="s">
        <v>2705</v>
      </c>
      <c r="B1627" t="s">
        <v>127</v>
      </c>
      <c r="C1627" t="str">
        <f t="shared" si="231"/>
        <v>UNREGULATED</v>
      </c>
      <c r="D1627" s="159" t="str">
        <f t="shared" si="228"/>
        <v>55200</v>
      </c>
      <c r="E1627" t="str">
        <f t="shared" si="229"/>
        <v>X5200</v>
      </c>
      <c r="F1627" s="23">
        <v>552009300040</v>
      </c>
      <c r="G1627">
        <v>761</v>
      </c>
      <c r="H1627" t="str">
        <f t="shared" si="230"/>
        <v>552009300040.761</v>
      </c>
      <c r="I1627">
        <v>199809</v>
      </c>
      <c r="J1627" t="s">
        <v>6434</v>
      </c>
      <c r="K1627" t="s">
        <v>230</v>
      </c>
      <c r="L1627" t="s">
        <v>124</v>
      </c>
      <c r="N1627">
        <f>VLOOKUP(H1627,'export - manipulated'!L1626:V5558,11,FALSE)</f>
        <v>113103</v>
      </c>
    </row>
    <row r="1628" spans="1:22" x14ac:dyDescent="0.3">
      <c r="A1628" t="s">
        <v>2708</v>
      </c>
      <c r="B1628" t="s">
        <v>127</v>
      </c>
      <c r="C1628" t="str">
        <f t="shared" si="231"/>
        <v>REGULATED</v>
      </c>
      <c r="D1628" s="159" t="str">
        <f t="shared" si="228"/>
        <v>45200</v>
      </c>
      <c r="E1628" t="str">
        <f t="shared" si="229"/>
        <v>X5200</v>
      </c>
      <c r="F1628" s="23">
        <v>452009300040</v>
      </c>
      <c r="G1628">
        <v>230</v>
      </c>
      <c r="H1628" t="str">
        <f t="shared" si="230"/>
        <v>452009300040.230</v>
      </c>
      <c r="I1628">
        <v>200210</v>
      </c>
      <c r="J1628" t="s">
        <v>6434</v>
      </c>
      <c r="K1628" t="s">
        <v>230</v>
      </c>
      <c r="L1628">
        <v>20310</v>
      </c>
      <c r="M1628" s="8">
        <f>VLOOKUP(H1628,'export - manipulated'!L1628:V5560,11,FALSE)</f>
        <v>32408.17</v>
      </c>
      <c r="V1628" s="158" t="str">
        <f>CONCATENATE("5",RIGHT(F1628,11))</f>
        <v>552009300040</v>
      </c>
    </row>
    <row r="1629" spans="1:22" x14ac:dyDescent="0.3">
      <c r="A1629" t="s">
        <v>2708</v>
      </c>
      <c r="B1629" t="s">
        <v>127</v>
      </c>
      <c r="C1629" t="str">
        <f t="shared" si="231"/>
        <v>UNREGULATED</v>
      </c>
      <c r="D1629" s="159" t="str">
        <f t="shared" si="228"/>
        <v>55200</v>
      </c>
      <c r="E1629" t="str">
        <f t="shared" si="229"/>
        <v>X5200</v>
      </c>
      <c r="F1629" s="23">
        <v>552009300040</v>
      </c>
      <c r="G1629">
        <v>230</v>
      </c>
      <c r="H1629" t="str">
        <f t="shared" si="230"/>
        <v>552009300040.230</v>
      </c>
      <c r="I1629">
        <v>200210</v>
      </c>
      <c r="J1629" t="s">
        <v>6434</v>
      </c>
      <c r="K1629" t="s">
        <v>230</v>
      </c>
      <c r="L1629" t="s">
        <v>124</v>
      </c>
      <c r="N1629">
        <f>VLOOKUP(H1629,'export - manipulated'!L1628:V5560,11,FALSE)</f>
        <v>8032</v>
      </c>
    </row>
    <row r="1630" spans="1:22" x14ac:dyDescent="0.3">
      <c r="A1630" t="s">
        <v>2711</v>
      </c>
      <c r="B1630" t="s">
        <v>127</v>
      </c>
      <c r="C1630" t="str">
        <f t="shared" si="231"/>
        <v>REGULATED</v>
      </c>
      <c r="D1630" s="159" t="str">
        <f t="shared" si="228"/>
        <v>45200</v>
      </c>
      <c r="E1630" t="str">
        <f t="shared" si="229"/>
        <v>X5200</v>
      </c>
      <c r="F1630" s="23">
        <v>452009300040</v>
      </c>
      <c r="G1630">
        <v>760</v>
      </c>
      <c r="H1630" t="str">
        <f t="shared" si="230"/>
        <v>452009300040.760</v>
      </c>
      <c r="I1630">
        <v>199712</v>
      </c>
      <c r="J1630" t="s">
        <v>6434</v>
      </c>
      <c r="K1630" t="s">
        <v>230</v>
      </c>
      <c r="L1630">
        <v>20310</v>
      </c>
      <c r="M1630" s="8">
        <f>VLOOKUP(H1630,'export - manipulated'!L1630:V5562,11,FALSE)</f>
        <v>236354.3</v>
      </c>
      <c r="V1630" s="158" t="str">
        <f>CONCATENATE("5",RIGHT(F1630,11))</f>
        <v>552009300040</v>
      </c>
    </row>
    <row r="1631" spans="1:22" x14ac:dyDescent="0.3">
      <c r="A1631" t="s">
        <v>2711</v>
      </c>
      <c r="B1631" t="s">
        <v>127</v>
      </c>
      <c r="C1631" t="str">
        <f t="shared" si="231"/>
        <v>UNREGULATED</v>
      </c>
      <c r="D1631" s="159" t="str">
        <f t="shared" si="228"/>
        <v>55200</v>
      </c>
      <c r="E1631" t="str">
        <f t="shared" si="229"/>
        <v>X5200</v>
      </c>
      <c r="F1631" s="23">
        <v>552009300040</v>
      </c>
      <c r="G1631">
        <v>760</v>
      </c>
      <c r="H1631" t="str">
        <f t="shared" si="230"/>
        <v>552009300040.760</v>
      </c>
      <c r="I1631">
        <v>199712</v>
      </c>
      <c r="J1631" t="s">
        <v>6434</v>
      </c>
      <c r="K1631" t="s">
        <v>230</v>
      </c>
      <c r="L1631" t="s">
        <v>124</v>
      </c>
      <c r="N1631">
        <f>VLOOKUP(H1631,'export - manipulated'!L1630:V5562,11,FALSE)</f>
        <v>58579</v>
      </c>
    </row>
    <row r="1632" spans="1:22" x14ac:dyDescent="0.3">
      <c r="A1632" t="s">
        <v>2714</v>
      </c>
      <c r="B1632" t="s">
        <v>127</v>
      </c>
      <c r="C1632" t="str">
        <f t="shared" si="231"/>
        <v>REGULATED</v>
      </c>
      <c r="D1632" s="159" t="str">
        <f t="shared" si="228"/>
        <v>45200</v>
      </c>
      <c r="E1632" t="str">
        <f t="shared" si="229"/>
        <v>X5200</v>
      </c>
      <c r="F1632" s="23">
        <v>452009300040</v>
      </c>
      <c r="G1632">
        <v>769</v>
      </c>
      <c r="H1632" t="str">
        <f t="shared" si="230"/>
        <v>452009300040.769</v>
      </c>
      <c r="I1632">
        <v>199712</v>
      </c>
      <c r="J1632" t="s">
        <v>6434</v>
      </c>
      <c r="K1632" t="s">
        <v>230</v>
      </c>
      <c r="L1632">
        <v>20310</v>
      </c>
      <c r="M1632" s="8">
        <f>VLOOKUP(H1632,'export - manipulated'!L1632:V5564,11,FALSE)</f>
        <v>363492.83</v>
      </c>
      <c r="V1632" s="158" t="str">
        <f>CONCATENATE("5",RIGHT(F1632,11))</f>
        <v>552009300040</v>
      </c>
    </row>
    <row r="1633" spans="1:22" x14ac:dyDescent="0.3">
      <c r="A1633" t="s">
        <v>2714</v>
      </c>
      <c r="B1633" t="s">
        <v>127</v>
      </c>
      <c r="C1633" t="str">
        <f t="shared" si="231"/>
        <v>UNREGULATED</v>
      </c>
      <c r="D1633" s="159" t="str">
        <f t="shared" si="228"/>
        <v>55200</v>
      </c>
      <c r="E1633" t="str">
        <f t="shared" si="229"/>
        <v>X5200</v>
      </c>
      <c r="F1633" s="23">
        <v>552009300040</v>
      </c>
      <c r="G1633">
        <v>769</v>
      </c>
      <c r="H1633" t="str">
        <f t="shared" si="230"/>
        <v>552009300040.769</v>
      </c>
      <c r="I1633">
        <v>199712</v>
      </c>
      <c r="J1633" t="s">
        <v>6434</v>
      </c>
      <c r="K1633" t="s">
        <v>230</v>
      </c>
      <c r="L1633" t="s">
        <v>124</v>
      </c>
      <c r="N1633">
        <f>VLOOKUP(H1633,'export - manipulated'!L1632:V5564,11,FALSE)</f>
        <v>90090</v>
      </c>
    </row>
    <row r="1634" spans="1:22" x14ac:dyDescent="0.3">
      <c r="A1634" t="s">
        <v>2717</v>
      </c>
      <c r="B1634" t="s">
        <v>127</v>
      </c>
      <c r="C1634" t="str">
        <f t="shared" si="231"/>
        <v>REGULATED</v>
      </c>
      <c r="D1634" s="159" t="str">
        <f t="shared" si="228"/>
        <v>45200</v>
      </c>
      <c r="E1634" t="str">
        <f t="shared" si="229"/>
        <v>X5200</v>
      </c>
      <c r="F1634" s="23">
        <v>452009300040</v>
      </c>
      <c r="G1634">
        <v>752</v>
      </c>
      <c r="H1634" t="str">
        <f t="shared" si="230"/>
        <v>452009300040.752</v>
      </c>
      <c r="I1634">
        <v>198503</v>
      </c>
      <c r="J1634" t="s">
        <v>6434</v>
      </c>
      <c r="K1634" t="s">
        <v>230</v>
      </c>
      <c r="L1634">
        <v>20310</v>
      </c>
      <c r="M1634" s="8">
        <f>VLOOKUP(H1634,'export - manipulated'!L1634:V5566,11,FALSE)</f>
        <v>2381949.7200000002</v>
      </c>
      <c r="V1634" s="158" t="str">
        <f>CONCATENATE("5",RIGHT(F1634,11))</f>
        <v>552009300040</v>
      </c>
    </row>
    <row r="1635" spans="1:22" x14ac:dyDescent="0.3">
      <c r="A1635" t="s">
        <v>2717</v>
      </c>
      <c r="B1635" t="s">
        <v>127</v>
      </c>
      <c r="C1635" t="str">
        <f t="shared" si="231"/>
        <v>UNREGULATED</v>
      </c>
      <c r="D1635" s="159" t="str">
        <f t="shared" si="228"/>
        <v>55200</v>
      </c>
      <c r="E1635" t="str">
        <f t="shared" si="229"/>
        <v>X5200</v>
      </c>
      <c r="F1635" s="23">
        <v>552009300040</v>
      </c>
      <c r="G1635">
        <v>752</v>
      </c>
      <c r="H1635" t="str">
        <f t="shared" si="230"/>
        <v>552009300040.752</v>
      </c>
      <c r="I1635">
        <v>198503</v>
      </c>
      <c r="J1635" t="s">
        <v>6434</v>
      </c>
      <c r="K1635" t="s">
        <v>230</v>
      </c>
      <c r="L1635" t="s">
        <v>124</v>
      </c>
      <c r="N1635">
        <f>VLOOKUP(H1635,'export - manipulated'!L1634:V5566,11,FALSE)</f>
        <v>589093</v>
      </c>
    </row>
    <row r="1636" spans="1:22" x14ac:dyDescent="0.3">
      <c r="A1636" t="s">
        <v>2720</v>
      </c>
      <c r="B1636" t="s">
        <v>127</v>
      </c>
      <c r="C1636" t="str">
        <f t="shared" si="231"/>
        <v>REGULATED</v>
      </c>
      <c r="D1636" s="159" t="str">
        <f t="shared" si="228"/>
        <v>45200</v>
      </c>
      <c r="E1636" t="str">
        <f t="shared" si="229"/>
        <v>X5200</v>
      </c>
      <c r="F1636" s="23">
        <v>452009300040</v>
      </c>
      <c r="G1636">
        <v>762</v>
      </c>
      <c r="H1636" t="str">
        <f t="shared" si="230"/>
        <v>452009300040.762</v>
      </c>
      <c r="I1636">
        <v>199911</v>
      </c>
      <c r="J1636" t="s">
        <v>6434</v>
      </c>
      <c r="K1636" t="s">
        <v>230</v>
      </c>
      <c r="L1636">
        <v>20310</v>
      </c>
      <c r="M1636" s="8">
        <f>VLOOKUP(H1636,'export - manipulated'!L1636:V5568,11,FALSE)</f>
        <v>30565.77</v>
      </c>
      <c r="V1636" s="158" t="str">
        <f>CONCATENATE("5",RIGHT(F1636,11))</f>
        <v>552009300040</v>
      </c>
    </row>
    <row r="1637" spans="1:22" x14ac:dyDescent="0.3">
      <c r="A1637" t="s">
        <v>2720</v>
      </c>
      <c r="B1637" t="s">
        <v>127</v>
      </c>
      <c r="C1637" t="str">
        <f t="shared" si="231"/>
        <v>UNREGULATED</v>
      </c>
      <c r="D1637" s="159" t="str">
        <f t="shared" si="228"/>
        <v>55200</v>
      </c>
      <c r="E1637" t="str">
        <f t="shared" si="229"/>
        <v>X5200</v>
      </c>
      <c r="F1637" s="23">
        <v>552009300040</v>
      </c>
      <c r="G1637">
        <v>762</v>
      </c>
      <c r="H1637" t="str">
        <f t="shared" si="230"/>
        <v>552009300040.762</v>
      </c>
      <c r="I1637">
        <v>199911</v>
      </c>
      <c r="J1637" t="s">
        <v>6434</v>
      </c>
      <c r="K1637" t="s">
        <v>230</v>
      </c>
      <c r="L1637" t="s">
        <v>124</v>
      </c>
      <c r="N1637">
        <f>VLOOKUP(H1637,'export - manipulated'!L1636:V5568,11,FALSE)</f>
        <v>7576</v>
      </c>
    </row>
    <row r="1638" spans="1:22" x14ac:dyDescent="0.3">
      <c r="A1638" t="s">
        <v>2723</v>
      </c>
      <c r="B1638" t="s">
        <v>127</v>
      </c>
      <c r="C1638" t="str">
        <f t="shared" si="231"/>
        <v>REGULATED</v>
      </c>
      <c r="D1638" s="159" t="str">
        <f t="shared" si="228"/>
        <v>45200</v>
      </c>
      <c r="E1638" t="str">
        <f t="shared" si="229"/>
        <v>X5200</v>
      </c>
      <c r="F1638" s="23">
        <v>452009300135</v>
      </c>
      <c r="G1638">
        <v>763</v>
      </c>
      <c r="H1638" t="str">
        <f t="shared" si="230"/>
        <v>452009300135.763</v>
      </c>
      <c r="I1638">
        <v>200812</v>
      </c>
      <c r="J1638" t="s">
        <v>6434</v>
      </c>
      <c r="K1638" t="s">
        <v>230</v>
      </c>
      <c r="L1638">
        <v>20310</v>
      </c>
      <c r="M1638" s="8">
        <f>VLOOKUP(H1638,'export - manipulated'!L1638:V5570,11,FALSE)</f>
        <v>13931.97</v>
      </c>
      <c r="V1638" s="158" t="str">
        <f t="shared" ref="V1638:V1639" si="234">CONCATENATE("5",RIGHT(F1638,11))</f>
        <v>552009300135</v>
      </c>
    </row>
    <row r="1639" spans="1:22" x14ac:dyDescent="0.3">
      <c r="A1639" t="s">
        <v>2725</v>
      </c>
      <c r="B1639" t="s">
        <v>127</v>
      </c>
      <c r="C1639" t="str">
        <f t="shared" si="231"/>
        <v>REGULATED</v>
      </c>
      <c r="D1639" s="159" t="str">
        <f t="shared" si="228"/>
        <v>45200</v>
      </c>
      <c r="E1639" t="str">
        <f t="shared" si="229"/>
        <v>X5200</v>
      </c>
      <c r="F1639" s="23">
        <v>452009300209</v>
      </c>
      <c r="G1639">
        <v>768</v>
      </c>
      <c r="H1639" t="str">
        <f t="shared" si="230"/>
        <v>452009300209.768</v>
      </c>
      <c r="I1639">
        <v>201212</v>
      </c>
      <c r="J1639" t="s">
        <v>6434</v>
      </c>
      <c r="K1639" t="s">
        <v>230</v>
      </c>
      <c r="L1639">
        <v>20310</v>
      </c>
      <c r="M1639" s="8">
        <f>VLOOKUP(H1639,'export - manipulated'!L1639:V5571,11,FALSE)</f>
        <v>3948.9</v>
      </c>
      <c r="V1639" s="158" t="str">
        <f t="shared" si="234"/>
        <v>552009300209</v>
      </c>
    </row>
    <row r="1640" spans="1:22" x14ac:dyDescent="0.3">
      <c r="A1640" t="s">
        <v>2727</v>
      </c>
      <c r="B1640" t="s">
        <v>127</v>
      </c>
      <c r="C1640" t="str">
        <f t="shared" si="231"/>
        <v>UNREGULATED</v>
      </c>
      <c r="D1640" s="159" t="str">
        <f t="shared" si="228"/>
        <v>55200</v>
      </c>
      <c r="E1640" t="str">
        <f t="shared" si="229"/>
        <v>X5200</v>
      </c>
      <c r="F1640" s="23">
        <v>552009300225</v>
      </c>
      <c r="G1640">
        <v>779</v>
      </c>
      <c r="H1640" t="str">
        <f t="shared" si="230"/>
        <v>552009300225.779</v>
      </c>
      <c r="I1640">
        <v>201312</v>
      </c>
      <c r="J1640" t="s">
        <v>6434</v>
      </c>
      <c r="K1640" t="s">
        <v>230</v>
      </c>
      <c r="L1640" t="s">
        <v>124</v>
      </c>
      <c r="N1640">
        <f>VLOOKUP(H1640,'export - manipulated'!L1639:V5571,11,FALSE)</f>
        <v>1396.63</v>
      </c>
    </row>
    <row r="1641" spans="1:22" x14ac:dyDescent="0.3">
      <c r="A1641" t="s">
        <v>2729</v>
      </c>
      <c r="B1641" t="s">
        <v>127</v>
      </c>
      <c r="C1641" t="str">
        <f t="shared" si="231"/>
        <v>REGULATED</v>
      </c>
      <c r="D1641" s="159" t="str">
        <f t="shared" si="228"/>
        <v>45200</v>
      </c>
      <c r="E1641" t="str">
        <f t="shared" si="229"/>
        <v>X5200</v>
      </c>
      <c r="F1641" s="23">
        <v>452009300108</v>
      </c>
      <c r="G1641">
        <v>763</v>
      </c>
      <c r="H1641" t="str">
        <f t="shared" si="230"/>
        <v>452009300108.763</v>
      </c>
      <c r="I1641">
        <v>199912</v>
      </c>
      <c r="J1641" t="s">
        <v>6434</v>
      </c>
      <c r="K1641" t="s">
        <v>230</v>
      </c>
      <c r="L1641">
        <v>20310</v>
      </c>
      <c r="M1641" s="8">
        <f>VLOOKUP(H1641,'export - manipulated'!L1641:V5573,11,FALSE)</f>
        <v>14522.37</v>
      </c>
      <c r="V1641" s="158" t="str">
        <f>CONCATENATE("5",RIGHT(F1641,11))</f>
        <v>552009300108</v>
      </c>
    </row>
    <row r="1642" spans="1:22" x14ac:dyDescent="0.3">
      <c r="A1642" t="s">
        <v>2729</v>
      </c>
      <c r="B1642" t="s">
        <v>127</v>
      </c>
      <c r="C1642" t="str">
        <f t="shared" si="231"/>
        <v>UNREGULATED</v>
      </c>
      <c r="D1642" s="159" t="str">
        <f t="shared" si="228"/>
        <v>55200</v>
      </c>
      <c r="E1642" t="str">
        <f t="shared" si="229"/>
        <v>X5200</v>
      </c>
      <c r="F1642" s="23">
        <v>552009300108</v>
      </c>
      <c r="G1642">
        <v>763</v>
      </c>
      <c r="H1642" t="str">
        <f t="shared" si="230"/>
        <v>552009300108.763</v>
      </c>
      <c r="I1642">
        <v>199912</v>
      </c>
      <c r="J1642" t="s">
        <v>6434</v>
      </c>
      <c r="K1642" t="s">
        <v>230</v>
      </c>
      <c r="L1642" t="s">
        <v>124</v>
      </c>
      <c r="N1642">
        <f>VLOOKUP(H1642,'export - manipulated'!L1641:V5573,11,FALSE)</f>
        <v>3599</v>
      </c>
    </row>
    <row r="1643" spans="1:22" x14ac:dyDescent="0.3">
      <c r="A1643" t="s">
        <v>2732</v>
      </c>
      <c r="B1643" t="s">
        <v>127</v>
      </c>
      <c r="C1643" t="str">
        <f t="shared" si="231"/>
        <v>REGULATED</v>
      </c>
      <c r="D1643" s="159" t="str">
        <f t="shared" si="228"/>
        <v>45200</v>
      </c>
      <c r="E1643" t="str">
        <f t="shared" si="229"/>
        <v>X5200</v>
      </c>
      <c r="F1643" s="23">
        <v>452009300103</v>
      </c>
      <c r="G1643">
        <v>751</v>
      </c>
      <c r="H1643" t="str">
        <f t="shared" si="230"/>
        <v>452009300103.751</v>
      </c>
      <c r="I1643">
        <v>199801</v>
      </c>
      <c r="J1643" t="s">
        <v>6434</v>
      </c>
      <c r="K1643" t="s">
        <v>230</v>
      </c>
      <c r="L1643">
        <v>20310</v>
      </c>
      <c r="M1643" s="8">
        <f>VLOOKUP(H1643,'export - manipulated'!L1643:V5575,11,FALSE)</f>
        <v>30387.200000000001</v>
      </c>
      <c r="V1643" s="158" t="str">
        <f t="shared" ref="V1643:V1644" si="235">CONCATENATE("5",RIGHT(F1643,11))</f>
        <v>552009300103</v>
      </c>
    </row>
    <row r="1644" spans="1:22" x14ac:dyDescent="0.3">
      <c r="A1644" t="s">
        <v>2732</v>
      </c>
      <c r="B1644" t="s">
        <v>127</v>
      </c>
      <c r="C1644" t="str">
        <f t="shared" si="231"/>
        <v>REGULATED</v>
      </c>
      <c r="D1644" s="159" t="str">
        <f t="shared" si="228"/>
        <v>45200</v>
      </c>
      <c r="E1644" t="str">
        <f t="shared" si="229"/>
        <v>X5200</v>
      </c>
      <c r="F1644" s="23">
        <v>452009300103</v>
      </c>
      <c r="G1644">
        <v>769</v>
      </c>
      <c r="H1644" t="str">
        <f t="shared" si="230"/>
        <v>452009300103.769</v>
      </c>
      <c r="I1644">
        <v>199712</v>
      </c>
      <c r="J1644" t="s">
        <v>6434</v>
      </c>
      <c r="K1644" t="s">
        <v>230</v>
      </c>
      <c r="L1644">
        <v>20310</v>
      </c>
      <c r="M1644" s="8">
        <f>VLOOKUP(H1644,'export - manipulated'!L1644:V5576,11,FALSE)</f>
        <v>7454.6</v>
      </c>
      <c r="V1644" s="158" t="str">
        <f t="shared" si="235"/>
        <v>552009300103</v>
      </c>
    </row>
    <row r="1645" spans="1:22" x14ac:dyDescent="0.3">
      <c r="A1645" t="s">
        <v>2732</v>
      </c>
      <c r="B1645" t="s">
        <v>127</v>
      </c>
      <c r="C1645" t="str">
        <f t="shared" si="231"/>
        <v>UNREGULATED</v>
      </c>
      <c r="D1645" s="159" t="str">
        <f t="shared" si="228"/>
        <v>55200</v>
      </c>
      <c r="E1645" t="str">
        <f t="shared" si="229"/>
        <v>X5200</v>
      </c>
      <c r="F1645" s="23">
        <v>552009300103</v>
      </c>
      <c r="G1645">
        <v>751</v>
      </c>
      <c r="H1645" t="str">
        <f t="shared" si="230"/>
        <v>552009300103.751</v>
      </c>
      <c r="I1645">
        <v>199801</v>
      </c>
      <c r="J1645" t="s">
        <v>6434</v>
      </c>
      <c r="K1645" t="s">
        <v>230</v>
      </c>
      <c r="L1645" t="s">
        <v>124</v>
      </c>
      <c r="N1645">
        <f>VLOOKUP(H1645,'export - manipulated'!L1644:V5576,11,FALSE)</f>
        <v>7531</v>
      </c>
    </row>
    <row r="1646" spans="1:22" x14ac:dyDescent="0.3">
      <c r="A1646" t="s">
        <v>2732</v>
      </c>
      <c r="B1646" t="s">
        <v>127</v>
      </c>
      <c r="C1646" t="str">
        <f t="shared" si="231"/>
        <v>UNREGULATED</v>
      </c>
      <c r="D1646" s="159" t="str">
        <f t="shared" si="228"/>
        <v>55200</v>
      </c>
      <c r="E1646" t="str">
        <f t="shared" si="229"/>
        <v>X5200</v>
      </c>
      <c r="F1646" s="23">
        <v>552009300103</v>
      </c>
      <c r="G1646">
        <v>769</v>
      </c>
      <c r="H1646" t="str">
        <f t="shared" si="230"/>
        <v>552009300103.769</v>
      </c>
      <c r="I1646">
        <v>199712</v>
      </c>
      <c r="J1646" t="s">
        <v>6434</v>
      </c>
      <c r="K1646" t="s">
        <v>230</v>
      </c>
      <c r="L1646" t="s">
        <v>124</v>
      </c>
      <c r="N1646">
        <f>VLOOKUP(H1646,'export - manipulated'!L1645:V5577,11,FALSE)</f>
        <v>1848</v>
      </c>
    </row>
    <row r="1647" spans="1:22" x14ac:dyDescent="0.3">
      <c r="A1647" t="s">
        <v>2737</v>
      </c>
      <c r="B1647" t="s">
        <v>127</v>
      </c>
      <c r="C1647" t="str">
        <f t="shared" si="231"/>
        <v>REGULATED</v>
      </c>
      <c r="D1647" s="159" t="str">
        <f t="shared" si="228"/>
        <v>45200</v>
      </c>
      <c r="E1647" t="str">
        <f t="shared" si="229"/>
        <v>X5200</v>
      </c>
      <c r="F1647" s="23">
        <v>452009300042</v>
      </c>
      <c r="G1647">
        <v>763</v>
      </c>
      <c r="H1647" t="str">
        <f t="shared" si="230"/>
        <v>452009300042.763</v>
      </c>
      <c r="I1647">
        <v>199503</v>
      </c>
      <c r="J1647" t="s">
        <v>6434</v>
      </c>
      <c r="K1647" t="s">
        <v>230</v>
      </c>
      <c r="L1647">
        <v>20310</v>
      </c>
      <c r="M1647" s="8">
        <f>VLOOKUP(H1647,'export - manipulated'!L1647:V5579,11,FALSE)</f>
        <v>173066.09</v>
      </c>
      <c r="V1647" s="158" t="str">
        <f>CONCATENATE("5",RIGHT(F1647,11))</f>
        <v>552009300042</v>
      </c>
    </row>
    <row r="1648" spans="1:22" x14ac:dyDescent="0.3">
      <c r="A1648" t="s">
        <v>2737</v>
      </c>
      <c r="B1648" t="s">
        <v>127</v>
      </c>
      <c r="C1648" t="str">
        <f t="shared" si="231"/>
        <v>UNREGULATED</v>
      </c>
      <c r="D1648" s="159" t="str">
        <f t="shared" si="228"/>
        <v>55200</v>
      </c>
      <c r="E1648" t="str">
        <f t="shared" si="229"/>
        <v>X5200</v>
      </c>
      <c r="F1648" s="23">
        <v>552009300042</v>
      </c>
      <c r="G1648">
        <v>763</v>
      </c>
      <c r="H1648" t="str">
        <f t="shared" si="230"/>
        <v>552009300042.763</v>
      </c>
      <c r="I1648">
        <v>199503</v>
      </c>
      <c r="J1648" t="s">
        <v>6434</v>
      </c>
      <c r="K1648" t="s">
        <v>230</v>
      </c>
      <c r="L1648" t="s">
        <v>124</v>
      </c>
      <c r="N1648">
        <f>VLOOKUP(H1648,'export - manipulated'!L1647:V5579,11,FALSE)</f>
        <v>42893</v>
      </c>
    </row>
    <row r="1649" spans="1:22" x14ac:dyDescent="0.3">
      <c r="A1649" t="s">
        <v>2741</v>
      </c>
      <c r="B1649" t="s">
        <v>127</v>
      </c>
      <c r="C1649" t="str">
        <f t="shared" si="231"/>
        <v>REGULATED</v>
      </c>
      <c r="D1649" s="159" t="str">
        <f t="shared" si="228"/>
        <v>45600</v>
      </c>
      <c r="E1649" t="str">
        <f t="shared" si="229"/>
        <v>X5600</v>
      </c>
      <c r="F1649" s="23">
        <v>456009300085</v>
      </c>
      <c r="G1649">
        <v>615</v>
      </c>
      <c r="H1649" t="str">
        <f t="shared" si="230"/>
        <v>456009300085.615</v>
      </c>
      <c r="I1649">
        <v>200912</v>
      </c>
      <c r="J1649" t="s">
        <v>6434</v>
      </c>
      <c r="K1649" t="s">
        <v>230</v>
      </c>
      <c r="L1649">
        <v>20310</v>
      </c>
      <c r="M1649" s="8">
        <f>VLOOKUP(H1649,'export - manipulated'!L1649:V5581,11,FALSE)</f>
        <v>124398.74</v>
      </c>
      <c r="V1649" s="158" t="str">
        <f>CONCATENATE("5",RIGHT(F1649,11))</f>
        <v>556009300085</v>
      </c>
    </row>
    <row r="1650" spans="1:22" x14ac:dyDescent="0.3">
      <c r="A1650" t="s">
        <v>2741</v>
      </c>
      <c r="B1650" t="s">
        <v>127</v>
      </c>
      <c r="C1650" t="str">
        <f t="shared" si="231"/>
        <v>UNREGULATED</v>
      </c>
      <c r="D1650" s="159" t="str">
        <f t="shared" si="228"/>
        <v>55600</v>
      </c>
      <c r="E1650" t="str">
        <f t="shared" si="229"/>
        <v>X5600</v>
      </c>
      <c r="F1650" s="23">
        <v>556009300085</v>
      </c>
      <c r="G1650">
        <v>615</v>
      </c>
      <c r="H1650" t="str">
        <f t="shared" si="230"/>
        <v>556009300085.615</v>
      </c>
      <c r="I1650">
        <v>200912</v>
      </c>
      <c r="J1650" t="s">
        <v>6434</v>
      </c>
      <c r="K1650" t="s">
        <v>230</v>
      </c>
      <c r="L1650" t="s">
        <v>124</v>
      </c>
      <c r="N1650">
        <f>VLOOKUP(H1650,'export - manipulated'!L1649:V5581,11,FALSE)</f>
        <v>25067.51</v>
      </c>
    </row>
    <row r="1651" spans="1:22" x14ac:dyDescent="0.3">
      <c r="A1651" t="s">
        <v>2744</v>
      </c>
      <c r="B1651" t="s">
        <v>127</v>
      </c>
      <c r="C1651" t="str">
        <f t="shared" si="231"/>
        <v>REGULATED</v>
      </c>
      <c r="D1651" s="159" t="str">
        <f t="shared" si="228"/>
        <v>45600</v>
      </c>
      <c r="E1651" t="str">
        <f t="shared" si="229"/>
        <v>X5600</v>
      </c>
      <c r="F1651" s="23">
        <v>456009300150</v>
      </c>
      <c r="G1651">
        <v>615</v>
      </c>
      <c r="H1651" t="str">
        <f t="shared" si="230"/>
        <v>456009300150.615</v>
      </c>
      <c r="I1651">
        <v>201410</v>
      </c>
      <c r="J1651" t="s">
        <v>6434</v>
      </c>
      <c r="K1651" t="s">
        <v>230</v>
      </c>
      <c r="L1651">
        <v>20310</v>
      </c>
      <c r="M1651" s="8">
        <f>VLOOKUP(H1651,'export - manipulated'!L1651:V5583,11,FALSE)</f>
        <v>732829.55</v>
      </c>
      <c r="V1651" s="158" t="str">
        <f t="shared" ref="V1651:V1652" si="236">CONCATENATE("5",RIGHT(F1651,11))</f>
        <v>556009300150</v>
      </c>
    </row>
    <row r="1652" spans="1:22" x14ac:dyDescent="0.3">
      <c r="A1652" t="s">
        <v>2744</v>
      </c>
      <c r="B1652" t="s">
        <v>127</v>
      </c>
      <c r="C1652" t="str">
        <f t="shared" si="231"/>
        <v>REGULATED</v>
      </c>
      <c r="D1652" s="159" t="str">
        <f t="shared" si="228"/>
        <v>45600</v>
      </c>
      <c r="E1652" t="str">
        <f t="shared" si="229"/>
        <v>X5600</v>
      </c>
      <c r="F1652" s="23">
        <v>456009300150</v>
      </c>
      <c r="G1652">
        <v>840</v>
      </c>
      <c r="H1652" t="str">
        <f t="shared" si="230"/>
        <v>456009300150.840</v>
      </c>
      <c r="I1652">
        <v>201410</v>
      </c>
      <c r="J1652" t="s">
        <v>6434</v>
      </c>
      <c r="K1652" t="s">
        <v>230</v>
      </c>
      <c r="L1652">
        <v>20310</v>
      </c>
      <c r="M1652" s="8">
        <f>VLOOKUP(H1652,'export - manipulated'!L1652:V5584,11,FALSE)</f>
        <v>1172.02</v>
      </c>
      <c r="V1652" s="158" t="str">
        <f t="shared" si="236"/>
        <v>556009300150</v>
      </c>
    </row>
    <row r="1653" spans="1:22" x14ac:dyDescent="0.3">
      <c r="A1653" t="s">
        <v>2744</v>
      </c>
      <c r="B1653" t="s">
        <v>127</v>
      </c>
      <c r="C1653" t="str">
        <f t="shared" si="231"/>
        <v>UNREGULATED</v>
      </c>
      <c r="D1653" s="159" t="str">
        <f t="shared" si="228"/>
        <v>55600</v>
      </c>
      <c r="E1653" t="str">
        <f t="shared" si="229"/>
        <v>X5600</v>
      </c>
      <c r="F1653" s="23">
        <v>556009300150</v>
      </c>
      <c r="G1653">
        <v>615</v>
      </c>
      <c r="H1653" t="str">
        <f t="shared" si="230"/>
        <v>556009300150.615</v>
      </c>
      <c r="I1653">
        <v>201410</v>
      </c>
      <c r="J1653" t="s">
        <v>6434</v>
      </c>
      <c r="K1653" t="s">
        <v>230</v>
      </c>
      <c r="L1653" t="s">
        <v>124</v>
      </c>
      <c r="N1653">
        <f>VLOOKUP(H1653,'export - manipulated'!L1652:V5584,11,FALSE)</f>
        <v>181391.78</v>
      </c>
    </row>
    <row r="1654" spans="1:22" x14ac:dyDescent="0.3">
      <c r="A1654" t="s">
        <v>2744</v>
      </c>
      <c r="B1654" t="s">
        <v>127</v>
      </c>
      <c r="C1654" t="str">
        <f t="shared" si="231"/>
        <v>UNREGULATED</v>
      </c>
      <c r="D1654" s="159" t="str">
        <f t="shared" si="228"/>
        <v>55600</v>
      </c>
      <c r="E1654" t="str">
        <f t="shared" si="229"/>
        <v>X5600</v>
      </c>
      <c r="F1654" s="23">
        <v>556009300150</v>
      </c>
      <c r="G1654">
        <v>840</v>
      </c>
      <c r="H1654" t="str">
        <f t="shared" si="230"/>
        <v>556009300150.840</v>
      </c>
      <c r="I1654">
        <v>201410</v>
      </c>
      <c r="J1654" t="s">
        <v>6434</v>
      </c>
      <c r="K1654" t="s">
        <v>230</v>
      </c>
      <c r="L1654" t="s">
        <v>124</v>
      </c>
      <c r="N1654">
        <f>VLOOKUP(H1654,'export - manipulated'!L1653:V5585,11,FALSE)</f>
        <v>290.44</v>
      </c>
    </row>
    <row r="1655" spans="1:22" x14ac:dyDescent="0.3">
      <c r="A1655" t="s">
        <v>2749</v>
      </c>
      <c r="B1655" t="s">
        <v>127</v>
      </c>
      <c r="C1655" t="str">
        <f t="shared" si="231"/>
        <v>UNREGULATED</v>
      </c>
      <c r="D1655" s="159" t="str">
        <f t="shared" si="228"/>
        <v>55200</v>
      </c>
      <c r="E1655" t="str">
        <f t="shared" si="229"/>
        <v>X5200</v>
      </c>
      <c r="F1655" s="23">
        <v>552009300220</v>
      </c>
      <c r="G1655">
        <v>779</v>
      </c>
      <c r="H1655" t="str">
        <f t="shared" si="230"/>
        <v>552009300220.779</v>
      </c>
      <c r="I1655">
        <v>201312</v>
      </c>
      <c r="J1655" t="s">
        <v>6434</v>
      </c>
      <c r="K1655" t="s">
        <v>230</v>
      </c>
      <c r="L1655" t="s">
        <v>124</v>
      </c>
      <c r="N1655">
        <f>VLOOKUP(H1655,'export - manipulated'!L1654:V5586,11,FALSE)</f>
        <v>2347.46</v>
      </c>
    </row>
    <row r="1656" spans="1:22" x14ac:dyDescent="0.3">
      <c r="A1656" t="s">
        <v>2752</v>
      </c>
      <c r="B1656" t="s">
        <v>127</v>
      </c>
      <c r="C1656" t="str">
        <f t="shared" si="231"/>
        <v>REGULATED</v>
      </c>
      <c r="D1656" s="159" t="str">
        <f t="shared" si="228"/>
        <v>45200</v>
      </c>
      <c r="E1656" t="str">
        <f t="shared" si="229"/>
        <v>X5200</v>
      </c>
      <c r="F1656" s="23">
        <v>452009300220</v>
      </c>
      <c r="G1656">
        <v>779</v>
      </c>
      <c r="H1656" t="str">
        <f t="shared" si="230"/>
        <v>452009300220.779</v>
      </c>
      <c r="I1656">
        <v>201312</v>
      </c>
      <c r="J1656" t="s">
        <v>6434</v>
      </c>
      <c r="K1656" t="s">
        <v>230</v>
      </c>
      <c r="L1656">
        <v>20310</v>
      </c>
      <c r="M1656" s="8">
        <f>VLOOKUP(H1656,'export - manipulated'!L1656:V5588,11,FALSE)</f>
        <v>9472.56</v>
      </c>
      <c r="V1656" s="158" t="str">
        <f t="shared" ref="V1656:V1658" si="237">CONCATENATE("5",RIGHT(F1656,11))</f>
        <v>552009300220</v>
      </c>
    </row>
    <row r="1657" spans="1:22" x14ac:dyDescent="0.3">
      <c r="A1657" t="s">
        <v>2754</v>
      </c>
      <c r="B1657" t="s">
        <v>127</v>
      </c>
      <c r="C1657" t="str">
        <f t="shared" si="231"/>
        <v>REGULATED</v>
      </c>
      <c r="D1657" s="159" t="str">
        <f t="shared" si="228"/>
        <v>45200</v>
      </c>
      <c r="E1657" t="str">
        <f t="shared" si="229"/>
        <v>X5200</v>
      </c>
      <c r="F1657" s="23">
        <v>452009300203</v>
      </c>
      <c r="G1657">
        <v>779</v>
      </c>
      <c r="H1657" t="str">
        <f t="shared" si="230"/>
        <v>452009300203.779</v>
      </c>
      <c r="I1657">
        <v>201201</v>
      </c>
      <c r="J1657" t="s">
        <v>6434</v>
      </c>
      <c r="K1657" t="s">
        <v>230</v>
      </c>
      <c r="L1657">
        <v>20310</v>
      </c>
      <c r="M1657" s="8">
        <f>VLOOKUP(H1657,'export - manipulated'!L1657:V5589,11,FALSE)</f>
        <v>103844.58</v>
      </c>
      <c r="V1657" s="158" t="str">
        <f t="shared" si="237"/>
        <v>552009300203</v>
      </c>
    </row>
    <row r="1658" spans="1:22" x14ac:dyDescent="0.3">
      <c r="A1658" t="s">
        <v>2756</v>
      </c>
      <c r="B1658" t="s">
        <v>127</v>
      </c>
      <c r="C1658" t="str">
        <f t="shared" si="231"/>
        <v>REGULATED</v>
      </c>
      <c r="D1658" s="159" t="str">
        <f t="shared" si="228"/>
        <v>45200</v>
      </c>
      <c r="E1658" t="str">
        <f t="shared" si="229"/>
        <v>X5200</v>
      </c>
      <c r="F1658" s="23">
        <v>452009300225</v>
      </c>
      <c r="G1658">
        <v>779</v>
      </c>
      <c r="H1658" t="str">
        <f t="shared" si="230"/>
        <v>452009300225.779</v>
      </c>
      <c r="I1658">
        <v>201312</v>
      </c>
      <c r="J1658" t="s">
        <v>6434</v>
      </c>
      <c r="K1658" t="s">
        <v>230</v>
      </c>
      <c r="L1658">
        <v>20310</v>
      </c>
      <c r="M1658" s="8">
        <f>VLOOKUP(H1658,'export - manipulated'!L1658:V5590,11,FALSE)</f>
        <v>5635.76</v>
      </c>
      <c r="V1658" s="158" t="str">
        <f t="shared" si="237"/>
        <v>552009300225</v>
      </c>
    </row>
    <row r="1659" spans="1:22" x14ac:dyDescent="0.3">
      <c r="A1659" t="s">
        <v>2758</v>
      </c>
      <c r="B1659" t="s">
        <v>127</v>
      </c>
      <c r="C1659" t="str">
        <f t="shared" si="231"/>
        <v>UNREGULATED</v>
      </c>
      <c r="D1659" s="159" t="str">
        <f t="shared" si="228"/>
        <v>55600</v>
      </c>
      <c r="E1659" t="str">
        <f t="shared" si="229"/>
        <v>X5600</v>
      </c>
      <c r="F1659" s="23">
        <v>556009300092</v>
      </c>
      <c r="G1659">
        <v>188</v>
      </c>
      <c r="H1659" t="str">
        <f t="shared" si="230"/>
        <v>556009300092.188</v>
      </c>
      <c r="I1659">
        <v>201012</v>
      </c>
      <c r="J1659" t="s">
        <v>6434</v>
      </c>
      <c r="K1659" t="s">
        <v>230</v>
      </c>
      <c r="L1659" t="s">
        <v>124</v>
      </c>
      <c r="N1659">
        <f>VLOOKUP(H1659,'export - manipulated'!L1658:V5590,11,FALSE)</f>
        <v>40502.49</v>
      </c>
    </row>
    <row r="1660" spans="1:22" x14ac:dyDescent="0.3">
      <c r="A1660" t="s">
        <v>2760</v>
      </c>
      <c r="B1660" t="s">
        <v>127</v>
      </c>
      <c r="C1660" t="str">
        <f t="shared" si="231"/>
        <v>REGULATED</v>
      </c>
      <c r="D1660" s="159" t="str">
        <f t="shared" si="228"/>
        <v>45600</v>
      </c>
      <c r="E1660" t="str">
        <f t="shared" si="229"/>
        <v>X5600</v>
      </c>
      <c r="F1660" s="23">
        <v>456009300092</v>
      </c>
      <c r="G1660">
        <v>188</v>
      </c>
      <c r="H1660" t="str">
        <f t="shared" si="230"/>
        <v>456009300092.188</v>
      </c>
      <c r="I1660">
        <v>201012</v>
      </c>
      <c r="J1660" t="s">
        <v>6434</v>
      </c>
      <c r="K1660" t="s">
        <v>230</v>
      </c>
      <c r="L1660">
        <v>20310</v>
      </c>
      <c r="M1660" s="8">
        <f>VLOOKUP(H1660,'export - manipulated'!L1660:V5592,11,FALSE)</f>
        <v>163437.53</v>
      </c>
      <c r="V1660" s="158" t="str">
        <f t="shared" ref="V1660:V1661" si="238">CONCATENATE("5",RIGHT(F1660,11))</f>
        <v>556009300092</v>
      </c>
    </row>
    <row r="1661" spans="1:22" x14ac:dyDescent="0.3">
      <c r="A1661" t="s">
        <v>2762</v>
      </c>
      <c r="B1661" t="s">
        <v>127</v>
      </c>
      <c r="C1661" t="str">
        <f t="shared" si="231"/>
        <v>REGULATED</v>
      </c>
      <c r="D1661" s="159" t="str">
        <f t="shared" si="228"/>
        <v>45200</v>
      </c>
      <c r="E1661" t="str">
        <f t="shared" si="229"/>
        <v>X5200</v>
      </c>
      <c r="F1661" s="23">
        <v>452009300044</v>
      </c>
      <c r="G1661">
        <v>763</v>
      </c>
      <c r="H1661" t="str">
        <f t="shared" si="230"/>
        <v>452009300044.763</v>
      </c>
      <c r="I1661">
        <v>199301</v>
      </c>
      <c r="J1661" t="s">
        <v>6434</v>
      </c>
      <c r="K1661" t="s">
        <v>230</v>
      </c>
      <c r="L1661">
        <v>20310</v>
      </c>
      <c r="M1661" s="8">
        <f>VLOOKUP(H1661,'export - manipulated'!L1661:V5593,11,FALSE)</f>
        <v>11368.1</v>
      </c>
      <c r="V1661" s="158" t="str">
        <f t="shared" si="238"/>
        <v>552009300044</v>
      </c>
    </row>
    <row r="1662" spans="1:22" x14ac:dyDescent="0.3">
      <c r="A1662" t="s">
        <v>2762</v>
      </c>
      <c r="B1662" t="s">
        <v>127</v>
      </c>
      <c r="C1662" t="str">
        <f t="shared" si="231"/>
        <v>UNREGULATED</v>
      </c>
      <c r="D1662" s="159" t="str">
        <f t="shared" si="228"/>
        <v>55200</v>
      </c>
      <c r="E1662" t="str">
        <f t="shared" si="229"/>
        <v>X5200</v>
      </c>
      <c r="F1662" s="23">
        <v>552009300044</v>
      </c>
      <c r="G1662">
        <v>763</v>
      </c>
      <c r="H1662" t="str">
        <f t="shared" si="230"/>
        <v>552009300044.763</v>
      </c>
      <c r="I1662">
        <v>199301</v>
      </c>
      <c r="J1662" t="s">
        <v>6434</v>
      </c>
      <c r="K1662" t="s">
        <v>230</v>
      </c>
      <c r="L1662" t="s">
        <v>124</v>
      </c>
      <c r="N1662">
        <f>VLOOKUP(H1662,'export - manipulated'!L1661:V5593,11,FALSE)</f>
        <v>2818</v>
      </c>
    </row>
    <row r="1663" spans="1:22" x14ac:dyDescent="0.3">
      <c r="A1663" t="s">
        <v>2766</v>
      </c>
      <c r="B1663" t="s">
        <v>127</v>
      </c>
      <c r="C1663" t="str">
        <f t="shared" si="231"/>
        <v>REGULATED</v>
      </c>
      <c r="D1663" s="159" t="str">
        <f t="shared" si="228"/>
        <v>45200</v>
      </c>
      <c r="E1663" t="str">
        <f t="shared" si="229"/>
        <v>X5200</v>
      </c>
      <c r="F1663" s="23">
        <v>452009300248</v>
      </c>
      <c r="G1663">
        <v>768</v>
      </c>
      <c r="H1663" t="str">
        <f t="shared" si="230"/>
        <v>452009300248.768</v>
      </c>
      <c r="I1663">
        <v>201406</v>
      </c>
      <c r="J1663" t="s">
        <v>6434</v>
      </c>
      <c r="K1663" t="s">
        <v>230</v>
      </c>
      <c r="L1663">
        <v>20310</v>
      </c>
      <c r="M1663" s="8">
        <f>VLOOKUP(H1663,'export - manipulated'!L1663:V5595,11,FALSE)</f>
        <v>25817.1</v>
      </c>
      <c r="V1663" s="158" t="str">
        <f>CONCATENATE("5",RIGHT(F1663,11))</f>
        <v>552009300248</v>
      </c>
    </row>
    <row r="1664" spans="1:22" x14ac:dyDescent="0.3">
      <c r="A1664" t="s">
        <v>2766</v>
      </c>
      <c r="B1664" t="s">
        <v>127</v>
      </c>
      <c r="C1664" t="str">
        <f t="shared" si="231"/>
        <v>UNREGULATED</v>
      </c>
      <c r="D1664" s="159" t="str">
        <f t="shared" si="228"/>
        <v>55200</v>
      </c>
      <c r="E1664" t="str">
        <f t="shared" si="229"/>
        <v>X5200</v>
      </c>
      <c r="F1664" s="23">
        <v>552009300248</v>
      </c>
      <c r="G1664">
        <v>768</v>
      </c>
      <c r="H1664" t="str">
        <f t="shared" si="230"/>
        <v>552009300248.768</v>
      </c>
      <c r="I1664">
        <v>201406</v>
      </c>
      <c r="J1664" t="s">
        <v>6434</v>
      </c>
      <c r="K1664" t="s">
        <v>230</v>
      </c>
      <c r="L1664" t="s">
        <v>124</v>
      </c>
      <c r="N1664">
        <f>VLOOKUP(H1664,'export - manipulated'!L1663:V5595,11,FALSE)</f>
        <v>6397.9</v>
      </c>
    </row>
    <row r="1665" spans="1:22" x14ac:dyDescent="0.3">
      <c r="A1665" t="s">
        <v>2769</v>
      </c>
      <c r="B1665" t="s">
        <v>127</v>
      </c>
      <c r="C1665" t="str">
        <f t="shared" si="231"/>
        <v>REGULATED</v>
      </c>
      <c r="D1665" s="159" t="str">
        <f t="shared" si="228"/>
        <v>45200</v>
      </c>
      <c r="E1665" t="str">
        <f t="shared" si="229"/>
        <v>X5200</v>
      </c>
      <c r="F1665" s="23">
        <v>452009300119</v>
      </c>
      <c r="G1665">
        <v>763</v>
      </c>
      <c r="H1665" t="str">
        <f t="shared" si="230"/>
        <v>452009300119.763</v>
      </c>
      <c r="I1665">
        <v>200612</v>
      </c>
      <c r="J1665" t="s">
        <v>6434</v>
      </c>
      <c r="K1665" t="s">
        <v>230</v>
      </c>
      <c r="L1665">
        <v>20310</v>
      </c>
      <c r="M1665" s="8">
        <f>VLOOKUP(H1665,'export - manipulated'!L1665:V5597,11,FALSE)</f>
        <v>16222.35</v>
      </c>
      <c r="V1665" s="158" t="str">
        <f>CONCATENATE("5",RIGHT(F1665,11))</f>
        <v>552009300119</v>
      </c>
    </row>
    <row r="1666" spans="1:22" x14ac:dyDescent="0.3">
      <c r="A1666" t="s">
        <v>2769</v>
      </c>
      <c r="B1666" t="s">
        <v>127</v>
      </c>
      <c r="C1666" t="str">
        <f t="shared" si="231"/>
        <v>UNREGULATED</v>
      </c>
      <c r="D1666" s="159" t="str">
        <f t="shared" si="228"/>
        <v>55200</v>
      </c>
      <c r="E1666" t="str">
        <f t="shared" si="229"/>
        <v>X5200</v>
      </c>
      <c r="F1666" s="23">
        <v>552009300119</v>
      </c>
      <c r="G1666">
        <v>763</v>
      </c>
      <c r="H1666" t="str">
        <f t="shared" si="230"/>
        <v>552009300119.763</v>
      </c>
      <c r="I1666">
        <v>200612</v>
      </c>
      <c r="J1666" t="s">
        <v>6434</v>
      </c>
      <c r="K1666" t="s">
        <v>230</v>
      </c>
      <c r="L1666" t="s">
        <v>124</v>
      </c>
      <c r="N1666">
        <f>VLOOKUP(H1666,'export - manipulated'!L1665:V5597,11,FALSE)</f>
        <v>4021</v>
      </c>
    </row>
    <row r="1667" spans="1:22" x14ac:dyDescent="0.3">
      <c r="A1667" t="s">
        <v>2772</v>
      </c>
      <c r="B1667" t="s">
        <v>127</v>
      </c>
      <c r="C1667" t="str">
        <f t="shared" si="231"/>
        <v>REGULATED</v>
      </c>
      <c r="D1667" s="159" t="str">
        <f t="shared" ref="D1667:D1730" si="239">LEFT(F1667,5)</f>
        <v>45200</v>
      </c>
      <c r="E1667" t="str">
        <f t="shared" ref="E1667:E1730" si="240">CONCATENATE("X",(RIGHT(D1667,4)))</f>
        <v>X5200</v>
      </c>
      <c r="F1667" s="23">
        <v>452009300186</v>
      </c>
      <c r="G1667">
        <v>779</v>
      </c>
      <c r="H1667" t="str">
        <f t="shared" ref="H1667:H1730" si="241">CONCATENATE(F1667,".",G1667)</f>
        <v>452009300186.779</v>
      </c>
      <c r="I1667">
        <v>201101</v>
      </c>
      <c r="J1667" t="s">
        <v>6434</v>
      </c>
      <c r="K1667" t="s">
        <v>230</v>
      </c>
      <c r="L1667">
        <v>20310</v>
      </c>
      <c r="M1667" s="8">
        <f>VLOOKUP(H1667,'export - manipulated'!L1667:V5599,11,FALSE)</f>
        <v>3497.74</v>
      </c>
      <c r="V1667" s="158" t="str">
        <f t="shared" ref="V1667:V1668" si="242">CONCATENATE("5",RIGHT(F1667,11))</f>
        <v>552009300186</v>
      </c>
    </row>
    <row r="1668" spans="1:22" x14ac:dyDescent="0.3">
      <c r="A1668" t="s">
        <v>2775</v>
      </c>
      <c r="B1668" t="s">
        <v>127</v>
      </c>
      <c r="C1668" t="str">
        <f t="shared" si="231"/>
        <v>REGULATED</v>
      </c>
      <c r="D1668" s="159" t="str">
        <f t="shared" si="239"/>
        <v>45600</v>
      </c>
      <c r="E1668" t="str">
        <f t="shared" si="240"/>
        <v>X5600</v>
      </c>
      <c r="F1668" s="23">
        <v>456009300056</v>
      </c>
      <c r="G1668">
        <v>615</v>
      </c>
      <c r="H1668" t="str">
        <f t="shared" si="241"/>
        <v>456009300056.615</v>
      </c>
      <c r="I1668">
        <v>200812</v>
      </c>
      <c r="J1668" t="s">
        <v>6434</v>
      </c>
      <c r="K1668" t="s">
        <v>230</v>
      </c>
      <c r="L1668">
        <v>20310</v>
      </c>
      <c r="M1668" s="8">
        <f>VLOOKUP(H1668,'export - manipulated'!L1668:V5600,11,FALSE)</f>
        <v>162734.01</v>
      </c>
      <c r="V1668" s="158" t="str">
        <f t="shared" si="242"/>
        <v>556009300056</v>
      </c>
    </row>
    <row r="1669" spans="1:22" x14ac:dyDescent="0.3">
      <c r="A1669" t="s">
        <v>2775</v>
      </c>
      <c r="B1669" t="s">
        <v>127</v>
      </c>
      <c r="C1669" t="str">
        <f t="shared" si="231"/>
        <v>UNREGULATED</v>
      </c>
      <c r="D1669" s="159" t="str">
        <f t="shared" si="239"/>
        <v>55600</v>
      </c>
      <c r="E1669" t="str">
        <f t="shared" si="240"/>
        <v>X5600</v>
      </c>
      <c r="F1669" s="23">
        <v>556009300034</v>
      </c>
      <c r="G1669">
        <v>615</v>
      </c>
      <c r="H1669" t="str">
        <f t="shared" si="241"/>
        <v>556009300034.615</v>
      </c>
      <c r="I1669">
        <v>199601</v>
      </c>
      <c r="J1669" t="s">
        <v>6434</v>
      </c>
      <c r="K1669" t="s">
        <v>230</v>
      </c>
      <c r="L1669" t="s">
        <v>124</v>
      </c>
      <c r="N1669">
        <f>VLOOKUP(H1669,'export - manipulated'!L1668:V5600,11,FALSE)</f>
        <v>927.89</v>
      </c>
    </row>
    <row r="1670" spans="1:22" x14ac:dyDescent="0.3">
      <c r="A1670" t="s">
        <v>2775</v>
      </c>
      <c r="B1670" t="s">
        <v>127</v>
      </c>
      <c r="C1670" t="str">
        <f t="shared" ref="C1670:C1733" si="243">IF(OR(D1670="45000",D1670="45100",D1670="45200",D1670="45290",D1670="45300",D1670="45500",D1670="45600",D1670="45700",D1670="45790",D1670="45800"),"REGULATED","UNREGULATED")</f>
        <v>UNREGULATED</v>
      </c>
      <c r="D1670" s="159" t="str">
        <f t="shared" si="239"/>
        <v>55600</v>
      </c>
      <c r="E1670" t="str">
        <f t="shared" si="240"/>
        <v>X5600</v>
      </c>
      <c r="F1670" s="23">
        <v>556009300056</v>
      </c>
      <c r="G1670">
        <v>615</v>
      </c>
      <c r="H1670" t="str">
        <f t="shared" si="241"/>
        <v>556009300056.615</v>
      </c>
      <c r="I1670">
        <v>200812</v>
      </c>
      <c r="J1670" t="s">
        <v>6434</v>
      </c>
      <c r="K1670" t="s">
        <v>230</v>
      </c>
      <c r="L1670" t="s">
        <v>124</v>
      </c>
      <c r="N1670">
        <f>VLOOKUP(H1670,'export - manipulated'!L1669:V5601,11,FALSE)</f>
        <v>33257.67</v>
      </c>
    </row>
    <row r="1671" spans="1:22" x14ac:dyDescent="0.3">
      <c r="A1671" t="s">
        <v>2779</v>
      </c>
      <c r="B1671" t="s">
        <v>127</v>
      </c>
      <c r="C1671" t="str">
        <f t="shared" si="243"/>
        <v>REGULATED</v>
      </c>
      <c r="D1671" s="159" t="str">
        <f t="shared" si="239"/>
        <v>45600</v>
      </c>
      <c r="E1671" t="str">
        <f t="shared" si="240"/>
        <v>X5600</v>
      </c>
      <c r="F1671" s="23">
        <v>456009300035</v>
      </c>
      <c r="G1671">
        <v>80</v>
      </c>
      <c r="H1671" t="str">
        <f t="shared" si="241"/>
        <v>456009300035.80</v>
      </c>
      <c r="I1671">
        <v>198809</v>
      </c>
      <c r="J1671" t="s">
        <v>6434</v>
      </c>
      <c r="K1671" t="s">
        <v>230</v>
      </c>
      <c r="L1671">
        <v>20310</v>
      </c>
      <c r="M1671" s="8">
        <f>VLOOKUP(H1671,'export - manipulated'!L1671:V5603,11,FALSE)</f>
        <v>1314219.8700000001</v>
      </c>
      <c r="V1671" s="158" t="str">
        <f>CONCATENATE("5",RIGHT(F1671,11))</f>
        <v>556009300035</v>
      </c>
    </row>
    <row r="1672" spans="1:22" x14ac:dyDescent="0.3">
      <c r="A1672" t="s">
        <v>2779</v>
      </c>
      <c r="B1672" t="s">
        <v>127</v>
      </c>
      <c r="C1672" t="str">
        <f t="shared" si="243"/>
        <v>UNREGULATED</v>
      </c>
      <c r="D1672" s="159" t="str">
        <f t="shared" si="239"/>
        <v>55600</v>
      </c>
      <c r="E1672" t="str">
        <f t="shared" si="240"/>
        <v>X5600</v>
      </c>
      <c r="F1672" s="23">
        <v>556009300035</v>
      </c>
      <c r="G1672">
        <v>80</v>
      </c>
      <c r="H1672" t="str">
        <f t="shared" si="241"/>
        <v>556009300035.80</v>
      </c>
      <c r="I1672">
        <v>198809</v>
      </c>
      <c r="J1672" t="s">
        <v>6434</v>
      </c>
      <c r="K1672" t="s">
        <v>230</v>
      </c>
      <c r="L1672" t="s">
        <v>124</v>
      </c>
      <c r="N1672">
        <f>VLOOKUP(H1672,'export - manipulated'!L1671:V5603,11,FALSE)</f>
        <v>325722</v>
      </c>
    </row>
    <row r="1673" spans="1:22" x14ac:dyDescent="0.3">
      <c r="A1673" t="s">
        <v>2782</v>
      </c>
      <c r="B1673" t="s">
        <v>127</v>
      </c>
      <c r="C1673" t="str">
        <f t="shared" si="243"/>
        <v>REGULATED</v>
      </c>
      <c r="D1673" s="159" t="str">
        <f t="shared" si="239"/>
        <v>45600</v>
      </c>
      <c r="E1673" t="str">
        <f t="shared" si="240"/>
        <v>X5600</v>
      </c>
      <c r="F1673" s="23">
        <v>456009300035</v>
      </c>
      <c r="G1673">
        <v>5</v>
      </c>
      <c r="H1673" t="str">
        <f t="shared" si="241"/>
        <v>456009300035.5</v>
      </c>
      <c r="I1673">
        <v>198809</v>
      </c>
      <c r="J1673" t="s">
        <v>6434</v>
      </c>
      <c r="K1673" t="s">
        <v>230</v>
      </c>
      <c r="L1673">
        <v>20310</v>
      </c>
      <c r="M1673" s="8">
        <f>VLOOKUP(H1673,'export - manipulated'!L1673:V5605,11,FALSE)</f>
        <v>750982.64</v>
      </c>
      <c r="V1673" s="158" t="str">
        <f>CONCATENATE("5",RIGHT(F1673,11))</f>
        <v>556009300035</v>
      </c>
    </row>
    <row r="1674" spans="1:22" x14ac:dyDescent="0.3">
      <c r="A1674" t="s">
        <v>2782</v>
      </c>
      <c r="B1674" t="s">
        <v>127</v>
      </c>
      <c r="C1674" t="str">
        <f t="shared" si="243"/>
        <v>UNREGULATED</v>
      </c>
      <c r="D1674" s="159" t="str">
        <f t="shared" si="239"/>
        <v>55600</v>
      </c>
      <c r="E1674" t="str">
        <f t="shared" si="240"/>
        <v>X5600</v>
      </c>
      <c r="F1674" s="23">
        <v>556009300035</v>
      </c>
      <c r="G1674">
        <v>5</v>
      </c>
      <c r="H1674" t="str">
        <f t="shared" si="241"/>
        <v>556009300035.5</v>
      </c>
      <c r="I1674">
        <v>198809</v>
      </c>
      <c r="J1674" t="s">
        <v>6434</v>
      </c>
      <c r="K1674" t="s">
        <v>230</v>
      </c>
      <c r="L1674" t="s">
        <v>124</v>
      </c>
      <c r="N1674">
        <f>VLOOKUP(H1674,'export - manipulated'!L1673:V5605,11,FALSE)</f>
        <v>186127</v>
      </c>
    </row>
    <row r="1675" spans="1:22" x14ac:dyDescent="0.3">
      <c r="A1675" t="s">
        <v>2785</v>
      </c>
      <c r="B1675" t="s">
        <v>127</v>
      </c>
      <c r="C1675" t="str">
        <f t="shared" si="243"/>
        <v>REGULATED</v>
      </c>
      <c r="D1675" s="159" t="str">
        <f t="shared" si="239"/>
        <v>45600</v>
      </c>
      <c r="E1675" t="str">
        <f t="shared" si="240"/>
        <v>X5600</v>
      </c>
      <c r="F1675" s="23">
        <v>456009300035</v>
      </c>
      <c r="G1675">
        <v>82</v>
      </c>
      <c r="H1675" t="str">
        <f t="shared" si="241"/>
        <v>456009300035.82</v>
      </c>
      <c r="I1675">
        <v>198809</v>
      </c>
      <c r="J1675" t="s">
        <v>6434</v>
      </c>
      <c r="K1675" t="s">
        <v>230</v>
      </c>
      <c r="L1675">
        <v>20310</v>
      </c>
      <c r="M1675" s="8">
        <f>VLOOKUP(H1675,'export - manipulated'!L1675:V5607,11,FALSE)</f>
        <v>1942655.23</v>
      </c>
      <c r="V1675" s="158" t="str">
        <f>CONCATENATE("5",RIGHT(F1675,11))</f>
        <v>556009300035</v>
      </c>
    </row>
    <row r="1676" spans="1:22" x14ac:dyDescent="0.3">
      <c r="A1676" t="s">
        <v>2785</v>
      </c>
      <c r="B1676" t="s">
        <v>127</v>
      </c>
      <c r="C1676" t="str">
        <f t="shared" si="243"/>
        <v>UNREGULATED</v>
      </c>
      <c r="D1676" s="159" t="str">
        <f t="shared" si="239"/>
        <v>55600</v>
      </c>
      <c r="E1676" t="str">
        <f t="shared" si="240"/>
        <v>X5600</v>
      </c>
      <c r="F1676" s="23">
        <v>556009300035</v>
      </c>
      <c r="G1676">
        <v>82</v>
      </c>
      <c r="H1676" t="str">
        <f t="shared" si="241"/>
        <v>556009300035.82</v>
      </c>
      <c r="I1676">
        <v>198809</v>
      </c>
      <c r="J1676" t="s">
        <v>6434</v>
      </c>
      <c r="K1676" t="s">
        <v>230</v>
      </c>
      <c r="L1676" t="s">
        <v>124</v>
      </c>
      <c r="N1676">
        <f>VLOOKUP(H1676,'export - manipulated'!L1675:V5607,11,FALSE)</f>
        <v>481477</v>
      </c>
    </row>
    <row r="1677" spans="1:22" x14ac:dyDescent="0.3">
      <c r="A1677" t="s">
        <v>2788</v>
      </c>
      <c r="B1677" t="s">
        <v>127</v>
      </c>
      <c r="C1677" t="str">
        <f t="shared" si="243"/>
        <v>REGULATED</v>
      </c>
      <c r="D1677" s="159" t="str">
        <f t="shared" si="239"/>
        <v>45600</v>
      </c>
      <c r="E1677" t="str">
        <f t="shared" si="240"/>
        <v>X5600</v>
      </c>
      <c r="F1677" s="23">
        <v>456009300035</v>
      </c>
      <c r="G1677">
        <v>84</v>
      </c>
      <c r="H1677" t="str">
        <f t="shared" si="241"/>
        <v>456009300035.84</v>
      </c>
      <c r="I1677">
        <v>198809</v>
      </c>
      <c r="J1677" t="s">
        <v>6434</v>
      </c>
      <c r="K1677" t="s">
        <v>230</v>
      </c>
      <c r="L1677">
        <v>20310</v>
      </c>
      <c r="M1677" s="8">
        <f>VLOOKUP(H1677,'export - manipulated'!L1677:V5609,11,FALSE)</f>
        <v>2288984.67</v>
      </c>
      <c r="V1677" s="158" t="str">
        <f>CONCATENATE("5",RIGHT(F1677,11))</f>
        <v>556009300035</v>
      </c>
    </row>
    <row r="1678" spans="1:22" x14ac:dyDescent="0.3">
      <c r="A1678" t="s">
        <v>2788</v>
      </c>
      <c r="B1678" t="s">
        <v>127</v>
      </c>
      <c r="C1678" t="str">
        <f t="shared" si="243"/>
        <v>UNREGULATED</v>
      </c>
      <c r="D1678" s="159" t="str">
        <f t="shared" si="239"/>
        <v>55600</v>
      </c>
      <c r="E1678" t="str">
        <f t="shared" si="240"/>
        <v>X5600</v>
      </c>
      <c r="F1678" s="23">
        <v>556009300035</v>
      </c>
      <c r="G1678">
        <v>84</v>
      </c>
      <c r="H1678" t="str">
        <f t="shared" si="241"/>
        <v>556009300035.84</v>
      </c>
      <c r="I1678">
        <v>198809</v>
      </c>
      <c r="J1678" t="s">
        <v>6434</v>
      </c>
      <c r="K1678" t="s">
        <v>230</v>
      </c>
      <c r="L1678" t="s">
        <v>124</v>
      </c>
      <c r="N1678">
        <f>VLOOKUP(H1678,'export - manipulated'!L1677:V5609,11,FALSE)</f>
        <v>567312</v>
      </c>
    </row>
    <row r="1679" spans="1:22" x14ac:dyDescent="0.3">
      <c r="A1679" t="s">
        <v>2791</v>
      </c>
      <c r="B1679" t="s">
        <v>127</v>
      </c>
      <c r="C1679" t="str">
        <f t="shared" si="243"/>
        <v>REGULATED</v>
      </c>
      <c r="D1679" s="159" t="str">
        <f t="shared" si="239"/>
        <v>45600</v>
      </c>
      <c r="E1679" t="str">
        <f t="shared" si="240"/>
        <v>X5600</v>
      </c>
      <c r="F1679" s="23">
        <v>456009300035</v>
      </c>
      <c r="G1679">
        <v>190</v>
      </c>
      <c r="H1679" t="str">
        <f t="shared" si="241"/>
        <v>456009300035.190</v>
      </c>
      <c r="I1679">
        <v>199601</v>
      </c>
      <c r="J1679" t="s">
        <v>6434</v>
      </c>
      <c r="K1679" t="s">
        <v>230</v>
      </c>
      <c r="L1679">
        <v>20310</v>
      </c>
      <c r="M1679" s="8">
        <f>VLOOKUP(H1679,'export - manipulated'!L1679:V5611,11,FALSE)</f>
        <v>3365157.18</v>
      </c>
      <c r="V1679" s="158" t="str">
        <f>CONCATENATE("5",RIGHT(F1679,11))</f>
        <v>556009300035</v>
      </c>
    </row>
    <row r="1680" spans="1:22" x14ac:dyDescent="0.3">
      <c r="A1680" t="s">
        <v>2791</v>
      </c>
      <c r="B1680" t="s">
        <v>127</v>
      </c>
      <c r="C1680" t="str">
        <f t="shared" si="243"/>
        <v>UNREGULATED</v>
      </c>
      <c r="D1680" s="159" t="str">
        <f t="shared" si="239"/>
        <v>55600</v>
      </c>
      <c r="E1680" t="str">
        <f t="shared" si="240"/>
        <v>X5600</v>
      </c>
      <c r="F1680" s="23">
        <v>556009300035</v>
      </c>
      <c r="G1680">
        <v>190</v>
      </c>
      <c r="H1680" t="str">
        <f t="shared" si="241"/>
        <v>556009300035.190</v>
      </c>
      <c r="I1680">
        <v>199601</v>
      </c>
      <c r="J1680" t="s">
        <v>6434</v>
      </c>
      <c r="K1680" t="s">
        <v>230</v>
      </c>
      <c r="L1680" t="s">
        <v>124</v>
      </c>
      <c r="N1680">
        <f>VLOOKUP(H1680,'export - manipulated'!L1679:V5611,11,FALSE)</f>
        <v>834052.32</v>
      </c>
    </row>
    <row r="1681" spans="1:22" x14ac:dyDescent="0.3">
      <c r="A1681" t="s">
        <v>2795</v>
      </c>
      <c r="B1681" t="s">
        <v>127</v>
      </c>
      <c r="C1681" t="str">
        <f t="shared" si="243"/>
        <v>REGULATED</v>
      </c>
      <c r="D1681" s="159" t="str">
        <f t="shared" si="239"/>
        <v>45600</v>
      </c>
      <c r="E1681" t="str">
        <f t="shared" si="240"/>
        <v>X5600</v>
      </c>
      <c r="F1681" s="23">
        <v>456009300056</v>
      </c>
      <c r="G1681">
        <v>210</v>
      </c>
      <c r="H1681" t="str">
        <f t="shared" si="241"/>
        <v>456009300056.210</v>
      </c>
      <c r="I1681">
        <v>200812</v>
      </c>
      <c r="J1681" t="s">
        <v>6434</v>
      </c>
      <c r="K1681" t="s">
        <v>230</v>
      </c>
      <c r="L1681">
        <v>20310</v>
      </c>
      <c r="M1681" s="8">
        <f>VLOOKUP(H1681,'export - manipulated'!L1681:V5613,11,FALSE)</f>
        <v>911628.33</v>
      </c>
      <c r="V1681" s="158" t="str">
        <f>CONCATENATE("5",RIGHT(F1681,11))</f>
        <v>556009300056</v>
      </c>
    </row>
    <row r="1682" spans="1:22" x14ac:dyDescent="0.3">
      <c r="A1682" t="s">
        <v>2795</v>
      </c>
      <c r="B1682" t="s">
        <v>127</v>
      </c>
      <c r="C1682" t="str">
        <f t="shared" si="243"/>
        <v>UNREGULATED</v>
      </c>
      <c r="D1682" s="159" t="str">
        <f t="shared" si="239"/>
        <v>55600</v>
      </c>
      <c r="E1682" t="str">
        <f t="shared" si="240"/>
        <v>X5600</v>
      </c>
      <c r="F1682" s="23">
        <v>556009300056</v>
      </c>
      <c r="G1682">
        <v>210</v>
      </c>
      <c r="H1682" t="str">
        <f t="shared" si="241"/>
        <v>556009300056.210</v>
      </c>
      <c r="I1682">
        <v>200812</v>
      </c>
      <c r="J1682" t="s">
        <v>6434</v>
      </c>
      <c r="K1682" t="s">
        <v>230</v>
      </c>
      <c r="L1682" t="s">
        <v>124</v>
      </c>
      <c r="N1682">
        <f>VLOOKUP(H1682,'export - manipulated'!L1681:V5613,11,FALSE)</f>
        <v>201251.04</v>
      </c>
    </row>
    <row r="1683" spans="1:22" x14ac:dyDescent="0.3">
      <c r="A1683" t="s">
        <v>2798</v>
      </c>
      <c r="B1683" t="s">
        <v>127</v>
      </c>
      <c r="C1683" t="str">
        <f t="shared" si="243"/>
        <v>REGULATED</v>
      </c>
      <c r="D1683" s="159" t="str">
        <f t="shared" si="239"/>
        <v>45600</v>
      </c>
      <c r="E1683" t="str">
        <f t="shared" si="240"/>
        <v>X5600</v>
      </c>
      <c r="F1683" s="23">
        <v>456009300035</v>
      </c>
      <c r="G1683">
        <v>240</v>
      </c>
      <c r="H1683" t="str">
        <f t="shared" si="241"/>
        <v>456009300035.240</v>
      </c>
      <c r="I1683">
        <v>198809</v>
      </c>
      <c r="J1683" t="s">
        <v>6434</v>
      </c>
      <c r="K1683" t="s">
        <v>230</v>
      </c>
      <c r="L1683">
        <v>20310</v>
      </c>
      <c r="M1683" s="8">
        <f>VLOOKUP(H1683,'export - manipulated'!L1683:V5615,11,FALSE)</f>
        <v>189999.52</v>
      </c>
      <c r="V1683" s="158" t="str">
        <f>CONCATENATE("5",RIGHT(F1683,11))</f>
        <v>556009300035</v>
      </c>
    </row>
    <row r="1684" spans="1:22" x14ac:dyDescent="0.3">
      <c r="A1684" t="s">
        <v>2798</v>
      </c>
      <c r="B1684" t="s">
        <v>127</v>
      </c>
      <c r="C1684" t="str">
        <f t="shared" si="243"/>
        <v>UNREGULATED</v>
      </c>
      <c r="D1684" s="159" t="str">
        <f t="shared" si="239"/>
        <v>55600</v>
      </c>
      <c r="E1684" t="str">
        <f t="shared" si="240"/>
        <v>X5600</v>
      </c>
      <c r="F1684" s="23">
        <v>556009300035</v>
      </c>
      <c r="G1684">
        <v>240</v>
      </c>
      <c r="H1684" t="str">
        <f t="shared" si="241"/>
        <v>556009300035.240</v>
      </c>
      <c r="I1684">
        <v>198809</v>
      </c>
      <c r="J1684" t="s">
        <v>6434</v>
      </c>
      <c r="K1684" t="s">
        <v>230</v>
      </c>
      <c r="L1684" t="s">
        <v>124</v>
      </c>
      <c r="N1684">
        <f>VLOOKUP(H1684,'export - manipulated'!L1683:V5615,11,FALSE)</f>
        <v>47090</v>
      </c>
    </row>
    <row r="1685" spans="1:22" x14ac:dyDescent="0.3">
      <c r="A1685" t="s">
        <v>2801</v>
      </c>
      <c r="B1685" t="s">
        <v>127</v>
      </c>
      <c r="C1685" t="str">
        <f t="shared" si="243"/>
        <v>REGULATED</v>
      </c>
      <c r="D1685" s="159" t="str">
        <f t="shared" si="239"/>
        <v>45600</v>
      </c>
      <c r="E1685" t="str">
        <f t="shared" si="240"/>
        <v>X5600</v>
      </c>
      <c r="F1685" s="23">
        <v>456009300035</v>
      </c>
      <c r="G1685">
        <v>270</v>
      </c>
      <c r="H1685" t="str">
        <f t="shared" si="241"/>
        <v>456009300035.270</v>
      </c>
      <c r="I1685">
        <v>198809</v>
      </c>
      <c r="J1685" t="s">
        <v>6434</v>
      </c>
      <c r="K1685" t="s">
        <v>230</v>
      </c>
      <c r="L1685">
        <v>20310</v>
      </c>
      <c r="M1685" s="8">
        <f>VLOOKUP(H1685,'export - manipulated'!L1685:V5617,11,FALSE)</f>
        <v>10903.89</v>
      </c>
      <c r="V1685" s="158" t="str">
        <f>CONCATENATE("5",RIGHT(F1685,11))</f>
        <v>556009300035</v>
      </c>
    </row>
    <row r="1686" spans="1:22" x14ac:dyDescent="0.3">
      <c r="A1686" t="s">
        <v>2801</v>
      </c>
      <c r="B1686" t="s">
        <v>127</v>
      </c>
      <c r="C1686" t="str">
        <f t="shared" si="243"/>
        <v>UNREGULATED</v>
      </c>
      <c r="D1686" s="159" t="str">
        <f t="shared" si="239"/>
        <v>55600</v>
      </c>
      <c r="E1686" t="str">
        <f t="shared" si="240"/>
        <v>X5600</v>
      </c>
      <c r="F1686" s="23">
        <v>556009300035</v>
      </c>
      <c r="G1686">
        <v>270</v>
      </c>
      <c r="H1686" t="str">
        <f t="shared" si="241"/>
        <v>556009300035.270</v>
      </c>
      <c r="I1686">
        <v>198809</v>
      </c>
      <c r="J1686" t="s">
        <v>6434</v>
      </c>
      <c r="K1686" t="s">
        <v>230</v>
      </c>
      <c r="L1686" t="s">
        <v>124</v>
      </c>
      <c r="N1686">
        <f>VLOOKUP(H1686,'export - manipulated'!L1685:V5617,11,FALSE)</f>
        <v>2703</v>
      </c>
    </row>
    <row r="1687" spans="1:22" x14ac:dyDescent="0.3">
      <c r="A1687" t="s">
        <v>2804</v>
      </c>
      <c r="B1687" t="s">
        <v>127</v>
      </c>
      <c r="C1687" t="str">
        <f t="shared" si="243"/>
        <v>REGULATED</v>
      </c>
      <c r="D1687" s="159" t="str">
        <f t="shared" si="239"/>
        <v>45600</v>
      </c>
      <c r="E1687" t="str">
        <f t="shared" si="240"/>
        <v>X5600</v>
      </c>
      <c r="F1687" s="23">
        <v>456009300034</v>
      </c>
      <c r="G1687">
        <v>270</v>
      </c>
      <c r="H1687" t="str">
        <f t="shared" si="241"/>
        <v>456009300034.270</v>
      </c>
      <c r="I1687">
        <v>199601</v>
      </c>
      <c r="J1687" t="s">
        <v>6434</v>
      </c>
      <c r="K1687" t="s">
        <v>230</v>
      </c>
      <c r="L1687">
        <v>20310</v>
      </c>
      <c r="M1687" s="8">
        <f>VLOOKUP(H1687,'export - manipulated'!L1687:V5619,11,FALSE)</f>
        <v>7691.88</v>
      </c>
      <c r="V1687" s="158" t="str">
        <f>CONCATENATE("5",RIGHT(F1687,11))</f>
        <v>556009300034</v>
      </c>
    </row>
    <row r="1688" spans="1:22" x14ac:dyDescent="0.3">
      <c r="A1688" t="s">
        <v>2804</v>
      </c>
      <c r="B1688" t="s">
        <v>127</v>
      </c>
      <c r="C1688" t="str">
        <f t="shared" si="243"/>
        <v>UNREGULATED</v>
      </c>
      <c r="D1688" s="159" t="str">
        <f t="shared" si="239"/>
        <v>55600</v>
      </c>
      <c r="E1688" t="str">
        <f t="shared" si="240"/>
        <v>X5600</v>
      </c>
      <c r="F1688" s="23">
        <v>556009300034</v>
      </c>
      <c r="G1688">
        <v>270</v>
      </c>
      <c r="H1688" t="str">
        <f t="shared" si="241"/>
        <v>556009300034.270</v>
      </c>
      <c r="I1688">
        <v>199601</v>
      </c>
      <c r="J1688" t="s">
        <v>6434</v>
      </c>
      <c r="K1688" t="s">
        <v>230</v>
      </c>
      <c r="L1688" t="s">
        <v>124</v>
      </c>
      <c r="N1688">
        <f>VLOOKUP(H1688,'export - manipulated'!L1687:V5619,11,FALSE)</f>
        <v>1907</v>
      </c>
    </row>
    <row r="1689" spans="1:22" x14ac:dyDescent="0.3">
      <c r="A1689" t="s">
        <v>2807</v>
      </c>
      <c r="B1689" t="s">
        <v>127</v>
      </c>
      <c r="C1689" t="str">
        <f t="shared" si="243"/>
        <v>REGULATED</v>
      </c>
      <c r="D1689" s="159" t="str">
        <f t="shared" si="239"/>
        <v>45600</v>
      </c>
      <c r="E1689" t="str">
        <f t="shared" si="240"/>
        <v>X5600</v>
      </c>
      <c r="F1689" s="23">
        <v>456009300035</v>
      </c>
      <c r="G1689">
        <v>200</v>
      </c>
      <c r="H1689" t="str">
        <f t="shared" si="241"/>
        <v>456009300035.200</v>
      </c>
      <c r="I1689">
        <v>199606</v>
      </c>
      <c r="J1689" t="s">
        <v>6434</v>
      </c>
      <c r="K1689" t="s">
        <v>230</v>
      </c>
      <c r="L1689">
        <v>20310</v>
      </c>
      <c r="M1689" s="8">
        <f>VLOOKUP(H1689,'export - manipulated'!L1689:V5621,11,FALSE)</f>
        <v>801400</v>
      </c>
      <c r="V1689" s="158" t="str">
        <f>CONCATENATE("5",RIGHT(F1689,11))</f>
        <v>556009300035</v>
      </c>
    </row>
    <row r="1690" spans="1:22" x14ac:dyDescent="0.3">
      <c r="A1690" t="s">
        <v>2807</v>
      </c>
      <c r="B1690" t="s">
        <v>127</v>
      </c>
      <c r="C1690" t="str">
        <f t="shared" si="243"/>
        <v>UNREGULATED</v>
      </c>
      <c r="D1690" s="159" t="str">
        <f t="shared" si="239"/>
        <v>55600</v>
      </c>
      <c r="E1690" t="str">
        <f t="shared" si="240"/>
        <v>X5600</v>
      </c>
      <c r="F1690" s="23">
        <v>556009300035</v>
      </c>
      <c r="G1690">
        <v>200</v>
      </c>
      <c r="H1690" t="str">
        <f t="shared" si="241"/>
        <v>556009300035.200</v>
      </c>
      <c r="I1690">
        <v>199606</v>
      </c>
      <c r="J1690" t="s">
        <v>6434</v>
      </c>
      <c r="K1690" t="s">
        <v>230</v>
      </c>
      <c r="L1690" t="s">
        <v>124</v>
      </c>
      <c r="N1690">
        <f>VLOOKUP(H1690,'export - manipulated'!L1689:V5621,11,FALSE)</f>
        <v>198600</v>
      </c>
    </row>
    <row r="1691" spans="1:22" x14ac:dyDescent="0.3">
      <c r="A1691" t="s">
        <v>2810</v>
      </c>
      <c r="B1691" t="s">
        <v>127</v>
      </c>
      <c r="C1691" t="str">
        <f t="shared" si="243"/>
        <v>REGULATED</v>
      </c>
      <c r="D1691" s="159" t="str">
        <f t="shared" si="239"/>
        <v>45600</v>
      </c>
      <c r="E1691" t="str">
        <f t="shared" si="240"/>
        <v>X5600</v>
      </c>
      <c r="F1691" s="23">
        <v>456009300035</v>
      </c>
      <c r="G1691">
        <v>615</v>
      </c>
      <c r="H1691" t="str">
        <f t="shared" si="241"/>
        <v>456009300035.615</v>
      </c>
      <c r="I1691">
        <v>199606</v>
      </c>
      <c r="J1691" t="s">
        <v>6434</v>
      </c>
      <c r="K1691" t="s">
        <v>230</v>
      </c>
      <c r="L1691">
        <v>20310</v>
      </c>
      <c r="M1691" s="8">
        <f>VLOOKUP(H1691,'export - manipulated'!L1691:V5623,11,FALSE)</f>
        <v>27549259.609999999</v>
      </c>
      <c r="V1691" s="158" t="str">
        <f>CONCATENATE("5",RIGHT(F1691,11))</f>
        <v>556009300035</v>
      </c>
    </row>
    <row r="1692" spans="1:22" x14ac:dyDescent="0.3">
      <c r="A1692" t="s">
        <v>2810</v>
      </c>
      <c r="B1692" t="s">
        <v>127</v>
      </c>
      <c r="C1692" t="str">
        <f t="shared" si="243"/>
        <v>UNREGULATED</v>
      </c>
      <c r="D1692" s="159" t="str">
        <f t="shared" si="239"/>
        <v>55600</v>
      </c>
      <c r="E1692" t="str">
        <f t="shared" si="240"/>
        <v>X5600</v>
      </c>
      <c r="F1692" s="23">
        <v>556009300035</v>
      </c>
      <c r="G1692">
        <v>615</v>
      </c>
      <c r="H1692" t="str">
        <f t="shared" si="241"/>
        <v>556009300035.615</v>
      </c>
      <c r="I1692">
        <v>199606</v>
      </c>
      <c r="J1692" t="s">
        <v>6434</v>
      </c>
      <c r="K1692" t="s">
        <v>230</v>
      </c>
      <c r="L1692" t="s">
        <v>124</v>
      </c>
      <c r="N1692">
        <f>VLOOKUP(H1692,'export - manipulated'!L1691:V5623,11,FALSE)</f>
        <v>6827981</v>
      </c>
    </row>
    <row r="1693" spans="1:22" x14ac:dyDescent="0.3">
      <c r="A1693" t="s">
        <v>2813</v>
      </c>
      <c r="B1693" t="s">
        <v>127</v>
      </c>
      <c r="C1693" t="str">
        <f t="shared" si="243"/>
        <v>REGULATED</v>
      </c>
      <c r="D1693" s="159" t="str">
        <f t="shared" si="239"/>
        <v>45600</v>
      </c>
      <c r="E1693" t="str">
        <f t="shared" si="240"/>
        <v>X5600</v>
      </c>
      <c r="F1693" s="23">
        <v>456009300035</v>
      </c>
      <c r="G1693">
        <v>630</v>
      </c>
      <c r="H1693" t="str">
        <f t="shared" si="241"/>
        <v>456009300035.630</v>
      </c>
      <c r="I1693">
        <v>199506</v>
      </c>
      <c r="J1693" t="s">
        <v>6434</v>
      </c>
      <c r="K1693" t="s">
        <v>230</v>
      </c>
      <c r="L1693">
        <v>20310</v>
      </c>
      <c r="M1693" s="8">
        <f>VLOOKUP(H1693,'export - manipulated'!L1693:V5625,11,FALSE)</f>
        <v>21532.3</v>
      </c>
      <c r="V1693" s="158" t="str">
        <f>CONCATENATE("5",RIGHT(F1693,11))</f>
        <v>556009300035</v>
      </c>
    </row>
    <row r="1694" spans="1:22" x14ac:dyDescent="0.3">
      <c r="A1694" t="s">
        <v>2813</v>
      </c>
      <c r="B1694" t="s">
        <v>127</v>
      </c>
      <c r="C1694" t="str">
        <f t="shared" si="243"/>
        <v>UNREGULATED</v>
      </c>
      <c r="D1694" s="159" t="str">
        <f t="shared" si="239"/>
        <v>55600</v>
      </c>
      <c r="E1694" t="str">
        <f t="shared" si="240"/>
        <v>X5600</v>
      </c>
      <c r="F1694" s="23">
        <v>556009300035</v>
      </c>
      <c r="G1694">
        <v>630</v>
      </c>
      <c r="H1694" t="str">
        <f t="shared" si="241"/>
        <v>556009300035.630</v>
      </c>
      <c r="I1694">
        <v>199506</v>
      </c>
      <c r="J1694" t="s">
        <v>6434</v>
      </c>
      <c r="K1694" t="s">
        <v>230</v>
      </c>
      <c r="L1694" t="s">
        <v>124</v>
      </c>
      <c r="N1694">
        <f>VLOOKUP(H1694,'export - manipulated'!L1693:V5625,11,FALSE)</f>
        <v>5337</v>
      </c>
    </row>
    <row r="1695" spans="1:22" x14ac:dyDescent="0.3">
      <c r="A1695" t="s">
        <v>2816</v>
      </c>
      <c r="B1695" t="s">
        <v>127</v>
      </c>
      <c r="C1695" t="str">
        <f t="shared" si="243"/>
        <v>REGULATED</v>
      </c>
      <c r="D1695" s="159" t="str">
        <f t="shared" si="239"/>
        <v>45600</v>
      </c>
      <c r="E1695" t="str">
        <f t="shared" si="240"/>
        <v>X5600</v>
      </c>
      <c r="F1695" s="23">
        <v>456009300035</v>
      </c>
      <c r="G1695">
        <v>670</v>
      </c>
      <c r="H1695" t="str">
        <f t="shared" si="241"/>
        <v>456009300035.670</v>
      </c>
      <c r="I1695">
        <v>198809</v>
      </c>
      <c r="J1695" t="s">
        <v>6434</v>
      </c>
      <c r="K1695" t="s">
        <v>230</v>
      </c>
      <c r="L1695">
        <v>20310</v>
      </c>
      <c r="M1695" s="8">
        <f>VLOOKUP(H1695,'export - manipulated'!L1695:V5627,11,FALSE)</f>
        <v>1477.16</v>
      </c>
      <c r="V1695" s="158" t="str">
        <f t="shared" ref="V1695:V1696" si="244">CONCATENATE("5",RIGHT(F1695,11))</f>
        <v>556009300035</v>
      </c>
    </row>
    <row r="1696" spans="1:22" x14ac:dyDescent="0.3">
      <c r="A1696" t="s">
        <v>2818</v>
      </c>
      <c r="B1696" t="s">
        <v>127</v>
      </c>
      <c r="C1696" t="str">
        <f t="shared" si="243"/>
        <v>REGULATED</v>
      </c>
      <c r="D1696" s="159" t="str">
        <f t="shared" si="239"/>
        <v>45600</v>
      </c>
      <c r="E1696" t="str">
        <f t="shared" si="240"/>
        <v>X5600</v>
      </c>
      <c r="F1696" s="23">
        <v>456009300033</v>
      </c>
      <c r="G1696">
        <v>670</v>
      </c>
      <c r="H1696" t="str">
        <f t="shared" si="241"/>
        <v>456009300033.670</v>
      </c>
      <c r="I1696">
        <v>199601</v>
      </c>
      <c r="J1696" t="s">
        <v>6434</v>
      </c>
      <c r="K1696" t="s">
        <v>230</v>
      </c>
      <c r="L1696">
        <v>20310</v>
      </c>
      <c r="M1696" s="8">
        <f>VLOOKUP(H1696,'export - manipulated'!L1696:V5628,11,FALSE)</f>
        <v>5541.3</v>
      </c>
      <c r="V1696" s="158" t="str">
        <f t="shared" si="244"/>
        <v>556009300033</v>
      </c>
    </row>
    <row r="1697" spans="1:22" x14ac:dyDescent="0.3">
      <c r="A1697" t="s">
        <v>2818</v>
      </c>
      <c r="B1697" t="s">
        <v>127</v>
      </c>
      <c r="C1697" t="str">
        <f t="shared" si="243"/>
        <v>UNREGULATED</v>
      </c>
      <c r="D1697" s="159" t="str">
        <f t="shared" si="239"/>
        <v>55600</v>
      </c>
      <c r="E1697" t="str">
        <f t="shared" si="240"/>
        <v>X5600</v>
      </c>
      <c r="F1697" s="23">
        <v>556009300033</v>
      </c>
      <c r="G1697">
        <v>670</v>
      </c>
      <c r="H1697" t="str">
        <f t="shared" si="241"/>
        <v>556009300033.670</v>
      </c>
      <c r="I1697">
        <v>199601</v>
      </c>
      <c r="J1697" t="s">
        <v>6434</v>
      </c>
      <c r="K1697" t="s">
        <v>230</v>
      </c>
      <c r="L1697" t="s">
        <v>124</v>
      </c>
      <c r="N1697">
        <f>VLOOKUP(H1697,'export - manipulated'!L1696:V5628,11,FALSE)</f>
        <v>1373</v>
      </c>
    </row>
    <row r="1698" spans="1:22" x14ac:dyDescent="0.3">
      <c r="A1698" t="s">
        <v>2821</v>
      </c>
      <c r="B1698" t="s">
        <v>127</v>
      </c>
      <c r="C1698" t="str">
        <f t="shared" si="243"/>
        <v>REGULATED</v>
      </c>
      <c r="D1698" s="159" t="str">
        <f t="shared" si="239"/>
        <v>45600</v>
      </c>
      <c r="E1698" t="str">
        <f t="shared" si="240"/>
        <v>X5600</v>
      </c>
      <c r="F1698" s="23">
        <v>456009300034</v>
      </c>
      <c r="G1698">
        <v>670</v>
      </c>
      <c r="H1698" t="str">
        <f t="shared" si="241"/>
        <v>456009300034.670</v>
      </c>
      <c r="I1698">
        <v>199601</v>
      </c>
      <c r="J1698" t="s">
        <v>6434</v>
      </c>
      <c r="K1698" t="s">
        <v>230</v>
      </c>
      <c r="L1698">
        <v>20310</v>
      </c>
      <c r="M1698" s="8">
        <f>VLOOKUP(H1698,'export - manipulated'!L1698:V5630,11,FALSE)</f>
        <v>3744.25</v>
      </c>
      <c r="V1698" s="158" t="str">
        <f t="shared" ref="V1698:V1699" si="245">CONCATENATE("5",RIGHT(F1698,11))</f>
        <v>556009300034</v>
      </c>
    </row>
    <row r="1699" spans="1:22" x14ac:dyDescent="0.3">
      <c r="A1699" t="s">
        <v>2823</v>
      </c>
      <c r="B1699" t="s">
        <v>127</v>
      </c>
      <c r="C1699" t="str">
        <f t="shared" si="243"/>
        <v>REGULATED</v>
      </c>
      <c r="D1699" s="159" t="str">
        <f t="shared" si="239"/>
        <v>45600</v>
      </c>
      <c r="E1699" t="str">
        <f t="shared" si="240"/>
        <v>X5600</v>
      </c>
      <c r="F1699" s="23">
        <v>456009300035</v>
      </c>
      <c r="G1699">
        <v>720</v>
      </c>
      <c r="H1699" t="str">
        <f t="shared" si="241"/>
        <v>456009300035.720</v>
      </c>
      <c r="I1699">
        <v>198809</v>
      </c>
      <c r="J1699" t="s">
        <v>6434</v>
      </c>
      <c r="K1699" t="s">
        <v>230</v>
      </c>
      <c r="L1699">
        <v>20310</v>
      </c>
      <c r="M1699" s="8">
        <f>VLOOKUP(H1699,'export - manipulated'!L1699:V5631,11,FALSE)</f>
        <v>453556.92</v>
      </c>
      <c r="V1699" s="158" t="str">
        <f t="shared" si="245"/>
        <v>556009300035</v>
      </c>
    </row>
    <row r="1700" spans="1:22" x14ac:dyDescent="0.3">
      <c r="A1700" t="s">
        <v>2823</v>
      </c>
      <c r="B1700" t="s">
        <v>127</v>
      </c>
      <c r="C1700" t="str">
        <f t="shared" si="243"/>
        <v>UNREGULATED</v>
      </c>
      <c r="D1700" s="159" t="str">
        <f t="shared" si="239"/>
        <v>55600</v>
      </c>
      <c r="E1700" t="str">
        <f t="shared" si="240"/>
        <v>X5600</v>
      </c>
      <c r="F1700" s="23">
        <v>556009300035</v>
      </c>
      <c r="G1700">
        <v>720</v>
      </c>
      <c r="H1700" t="str">
        <f t="shared" si="241"/>
        <v>556009300035.720</v>
      </c>
      <c r="I1700">
        <v>198809</v>
      </c>
      <c r="J1700" t="s">
        <v>6434</v>
      </c>
      <c r="K1700" t="s">
        <v>230</v>
      </c>
      <c r="L1700" t="s">
        <v>124</v>
      </c>
      <c r="N1700">
        <f>VLOOKUP(H1700,'export - manipulated'!L1699:V5631,11,FALSE)</f>
        <v>112411</v>
      </c>
    </row>
    <row r="1701" spans="1:22" x14ac:dyDescent="0.3">
      <c r="A1701" t="s">
        <v>2826</v>
      </c>
      <c r="B1701" t="s">
        <v>127</v>
      </c>
      <c r="C1701" t="str">
        <f t="shared" si="243"/>
        <v>REGULATED</v>
      </c>
      <c r="D1701" s="159" t="str">
        <f t="shared" si="239"/>
        <v>45600</v>
      </c>
      <c r="E1701" t="str">
        <f t="shared" si="240"/>
        <v>X5600</v>
      </c>
      <c r="F1701" s="23">
        <v>456009300035</v>
      </c>
      <c r="G1701">
        <v>790</v>
      </c>
      <c r="H1701" t="str">
        <f t="shared" si="241"/>
        <v>456009300035.790</v>
      </c>
      <c r="I1701">
        <v>198809</v>
      </c>
      <c r="J1701" t="s">
        <v>6434</v>
      </c>
      <c r="K1701" t="s">
        <v>230</v>
      </c>
      <c r="L1701">
        <v>20310</v>
      </c>
      <c r="M1701" s="8">
        <f>VLOOKUP(H1701,'export - manipulated'!L1701:V5633,11,FALSE)</f>
        <v>1866710.02</v>
      </c>
      <c r="V1701" s="158" t="str">
        <f>CONCATENATE("5",RIGHT(F1701,11))</f>
        <v>556009300035</v>
      </c>
    </row>
    <row r="1702" spans="1:22" x14ac:dyDescent="0.3">
      <c r="A1702" t="s">
        <v>2826</v>
      </c>
      <c r="B1702" t="s">
        <v>127</v>
      </c>
      <c r="C1702" t="str">
        <f t="shared" si="243"/>
        <v>UNREGULATED</v>
      </c>
      <c r="D1702" s="159" t="str">
        <f t="shared" si="239"/>
        <v>55600</v>
      </c>
      <c r="E1702" t="str">
        <f t="shared" si="240"/>
        <v>X5600</v>
      </c>
      <c r="F1702" s="23">
        <v>556009300035</v>
      </c>
      <c r="G1702">
        <v>790</v>
      </c>
      <c r="H1702" t="str">
        <f t="shared" si="241"/>
        <v>556009300035.790</v>
      </c>
      <c r="I1702">
        <v>198809</v>
      </c>
      <c r="J1702" t="s">
        <v>6434</v>
      </c>
      <c r="K1702" t="s">
        <v>230</v>
      </c>
      <c r="L1702" t="s">
        <v>124</v>
      </c>
      <c r="N1702">
        <f>VLOOKUP(H1702,'export - manipulated'!L1701:V5633,11,FALSE)</f>
        <v>462654</v>
      </c>
    </row>
    <row r="1703" spans="1:22" x14ac:dyDescent="0.3">
      <c r="A1703" t="s">
        <v>2829</v>
      </c>
      <c r="B1703" t="s">
        <v>127</v>
      </c>
      <c r="C1703" t="str">
        <f t="shared" si="243"/>
        <v>REGULATED</v>
      </c>
      <c r="D1703" s="159" t="str">
        <f t="shared" si="239"/>
        <v>45600</v>
      </c>
      <c r="E1703" t="str">
        <f t="shared" si="240"/>
        <v>X5600</v>
      </c>
      <c r="F1703" s="23">
        <v>456009300037</v>
      </c>
      <c r="G1703">
        <v>615</v>
      </c>
      <c r="H1703" t="str">
        <f t="shared" si="241"/>
        <v>456009300037.615</v>
      </c>
      <c r="I1703">
        <v>199209</v>
      </c>
      <c r="J1703" t="s">
        <v>6434</v>
      </c>
      <c r="K1703" t="s">
        <v>230</v>
      </c>
      <c r="L1703">
        <v>20310</v>
      </c>
      <c r="M1703" s="8">
        <f>VLOOKUP(H1703,'export - manipulated'!L1703:V5635,11,FALSE)</f>
        <v>561339.68999999994</v>
      </c>
      <c r="V1703" s="158" t="str">
        <f>CONCATENATE("5",RIGHT(F1703,11))</f>
        <v>556009300037</v>
      </c>
    </row>
    <row r="1704" spans="1:22" x14ac:dyDescent="0.3">
      <c r="A1704" t="s">
        <v>2829</v>
      </c>
      <c r="B1704" t="s">
        <v>127</v>
      </c>
      <c r="C1704" t="str">
        <f t="shared" si="243"/>
        <v>UNREGULATED</v>
      </c>
      <c r="D1704" s="159" t="str">
        <f t="shared" si="239"/>
        <v>55600</v>
      </c>
      <c r="E1704" t="str">
        <f t="shared" si="240"/>
        <v>X5600</v>
      </c>
      <c r="F1704" s="23">
        <v>556009300037</v>
      </c>
      <c r="G1704">
        <v>615</v>
      </c>
      <c r="H1704" t="str">
        <f t="shared" si="241"/>
        <v>556009300037.615</v>
      </c>
      <c r="I1704">
        <v>199209</v>
      </c>
      <c r="J1704" t="s">
        <v>6434</v>
      </c>
      <c r="K1704" t="s">
        <v>230</v>
      </c>
      <c r="L1704" t="s">
        <v>124</v>
      </c>
      <c r="N1704">
        <f>VLOOKUP(H1704,'export - manipulated'!L1703:V5635,11,FALSE)</f>
        <v>139083</v>
      </c>
    </row>
    <row r="1705" spans="1:22" x14ac:dyDescent="0.3">
      <c r="A1705" t="s">
        <v>2832</v>
      </c>
      <c r="B1705" t="s">
        <v>127</v>
      </c>
      <c r="C1705" t="str">
        <f t="shared" si="243"/>
        <v>REGULATED</v>
      </c>
      <c r="D1705" s="159" t="str">
        <f t="shared" si="239"/>
        <v>45600</v>
      </c>
      <c r="E1705" t="str">
        <f t="shared" si="240"/>
        <v>X5600</v>
      </c>
      <c r="F1705" s="23">
        <v>456009300037</v>
      </c>
      <c r="G1705">
        <v>84</v>
      </c>
      <c r="H1705" t="str">
        <f t="shared" si="241"/>
        <v>456009300037.84</v>
      </c>
      <c r="I1705">
        <v>199209</v>
      </c>
      <c r="J1705" t="s">
        <v>6434</v>
      </c>
      <c r="K1705" t="s">
        <v>230</v>
      </c>
      <c r="L1705">
        <v>20310</v>
      </c>
      <c r="M1705" s="8">
        <f>VLOOKUP(H1705,'export - manipulated'!L1705:V5637,11,FALSE)</f>
        <v>82729.570000000007</v>
      </c>
      <c r="V1705" s="158" t="str">
        <f>CONCATENATE("5",RIGHT(F1705,11))</f>
        <v>556009300037</v>
      </c>
    </row>
    <row r="1706" spans="1:22" x14ac:dyDescent="0.3">
      <c r="A1706" t="s">
        <v>2832</v>
      </c>
      <c r="B1706" t="s">
        <v>127</v>
      </c>
      <c r="C1706" t="str">
        <f t="shared" si="243"/>
        <v>UNREGULATED</v>
      </c>
      <c r="D1706" s="159" t="str">
        <f t="shared" si="239"/>
        <v>55600</v>
      </c>
      <c r="E1706" t="str">
        <f t="shared" si="240"/>
        <v>X5600</v>
      </c>
      <c r="F1706" s="23">
        <v>556009300037</v>
      </c>
      <c r="G1706">
        <v>84</v>
      </c>
      <c r="H1706" t="str">
        <f t="shared" si="241"/>
        <v>556009300037.84</v>
      </c>
      <c r="I1706">
        <v>199209</v>
      </c>
      <c r="J1706" t="s">
        <v>6434</v>
      </c>
      <c r="K1706" t="s">
        <v>230</v>
      </c>
      <c r="L1706" t="s">
        <v>124</v>
      </c>
      <c r="N1706">
        <f>VLOOKUP(H1706,'export - manipulated'!L1705:V5637,11,FALSE)</f>
        <v>20504</v>
      </c>
    </row>
    <row r="1707" spans="1:22" x14ac:dyDescent="0.3">
      <c r="A1707" t="s">
        <v>2835</v>
      </c>
      <c r="B1707" t="s">
        <v>127</v>
      </c>
      <c r="C1707" t="str">
        <f t="shared" si="243"/>
        <v>REGULATED</v>
      </c>
      <c r="D1707" s="159" t="str">
        <f t="shared" si="239"/>
        <v>45600</v>
      </c>
      <c r="E1707" t="str">
        <f t="shared" si="240"/>
        <v>X5600</v>
      </c>
      <c r="F1707" s="23">
        <v>456009300037</v>
      </c>
      <c r="G1707">
        <v>190</v>
      </c>
      <c r="H1707" t="str">
        <f t="shared" si="241"/>
        <v>456009300037.190</v>
      </c>
      <c r="I1707">
        <v>199209</v>
      </c>
      <c r="J1707" t="s">
        <v>6434</v>
      </c>
      <c r="K1707" t="s">
        <v>230</v>
      </c>
      <c r="L1707">
        <v>20310</v>
      </c>
      <c r="M1707" s="8">
        <f>VLOOKUP(H1707,'export - manipulated'!L1707:V5639,11,FALSE)</f>
        <v>12316.28</v>
      </c>
      <c r="V1707" s="158" t="str">
        <f>CONCATENATE("5",RIGHT(F1707,11))</f>
        <v>556009300037</v>
      </c>
    </row>
    <row r="1708" spans="1:22" x14ac:dyDescent="0.3">
      <c r="A1708" t="s">
        <v>2835</v>
      </c>
      <c r="B1708" t="s">
        <v>127</v>
      </c>
      <c r="C1708" t="str">
        <f t="shared" si="243"/>
        <v>UNREGULATED</v>
      </c>
      <c r="D1708" s="159" t="str">
        <f t="shared" si="239"/>
        <v>55600</v>
      </c>
      <c r="E1708" t="str">
        <f t="shared" si="240"/>
        <v>X5600</v>
      </c>
      <c r="F1708" s="23">
        <v>556009300037</v>
      </c>
      <c r="G1708">
        <v>190</v>
      </c>
      <c r="H1708" t="str">
        <f t="shared" si="241"/>
        <v>556009300037.190</v>
      </c>
      <c r="I1708">
        <v>199209</v>
      </c>
      <c r="J1708" t="s">
        <v>6434</v>
      </c>
      <c r="K1708" t="s">
        <v>230</v>
      </c>
      <c r="L1708" t="s">
        <v>124</v>
      </c>
      <c r="N1708">
        <f>VLOOKUP(H1708,'export - manipulated'!L1707:V5639,11,FALSE)</f>
        <v>3052</v>
      </c>
    </row>
    <row r="1709" spans="1:22" x14ac:dyDescent="0.3">
      <c r="A1709" t="s">
        <v>2838</v>
      </c>
      <c r="B1709" t="s">
        <v>127</v>
      </c>
      <c r="C1709" t="str">
        <f t="shared" si="243"/>
        <v>REGULATED</v>
      </c>
      <c r="D1709" s="159" t="str">
        <f t="shared" si="239"/>
        <v>45600</v>
      </c>
      <c r="E1709" t="str">
        <f t="shared" si="240"/>
        <v>X5600</v>
      </c>
      <c r="F1709" s="23">
        <v>456009300037</v>
      </c>
      <c r="G1709">
        <v>240</v>
      </c>
      <c r="H1709" t="str">
        <f t="shared" si="241"/>
        <v>456009300037.240</v>
      </c>
      <c r="I1709">
        <v>199209</v>
      </c>
      <c r="J1709" t="s">
        <v>6434</v>
      </c>
      <c r="K1709" t="s">
        <v>230</v>
      </c>
      <c r="L1709">
        <v>20310</v>
      </c>
      <c r="M1709" s="8">
        <f>VLOOKUP(H1709,'export - manipulated'!L1709:V5641,11,FALSE)</f>
        <v>21010.959999999999</v>
      </c>
      <c r="V1709" s="158" t="str">
        <f>CONCATENATE("5",RIGHT(F1709,11))</f>
        <v>556009300037</v>
      </c>
    </row>
    <row r="1710" spans="1:22" x14ac:dyDescent="0.3">
      <c r="A1710" t="s">
        <v>2838</v>
      </c>
      <c r="B1710" t="s">
        <v>127</v>
      </c>
      <c r="C1710" t="str">
        <f t="shared" si="243"/>
        <v>UNREGULATED</v>
      </c>
      <c r="D1710" s="159" t="str">
        <f t="shared" si="239"/>
        <v>55600</v>
      </c>
      <c r="E1710" t="str">
        <f t="shared" si="240"/>
        <v>X5600</v>
      </c>
      <c r="F1710" s="23">
        <v>556009300037</v>
      </c>
      <c r="G1710">
        <v>240</v>
      </c>
      <c r="H1710" t="str">
        <f t="shared" si="241"/>
        <v>556009300037.240</v>
      </c>
      <c r="I1710">
        <v>199209</v>
      </c>
      <c r="J1710" t="s">
        <v>6434</v>
      </c>
      <c r="K1710" t="s">
        <v>230</v>
      </c>
      <c r="L1710" t="s">
        <v>124</v>
      </c>
      <c r="N1710">
        <f>VLOOKUP(H1710,'export - manipulated'!L1709:V5641,11,FALSE)</f>
        <v>5208</v>
      </c>
    </row>
    <row r="1711" spans="1:22" x14ac:dyDescent="0.3">
      <c r="A1711" t="s">
        <v>2841</v>
      </c>
      <c r="B1711" t="s">
        <v>127</v>
      </c>
      <c r="C1711" t="str">
        <f t="shared" si="243"/>
        <v>REGULATED</v>
      </c>
      <c r="D1711" s="159" t="str">
        <f t="shared" si="239"/>
        <v>45200</v>
      </c>
      <c r="E1711" t="str">
        <f t="shared" si="240"/>
        <v>X5200</v>
      </c>
      <c r="F1711" s="23">
        <v>452009300145</v>
      </c>
      <c r="G1711">
        <v>761</v>
      </c>
      <c r="H1711" t="str">
        <f t="shared" si="241"/>
        <v>452009300145.761</v>
      </c>
      <c r="I1711">
        <v>200910</v>
      </c>
      <c r="J1711" t="s">
        <v>6434</v>
      </c>
      <c r="K1711" t="s">
        <v>230</v>
      </c>
      <c r="L1711">
        <v>20310</v>
      </c>
      <c r="M1711" s="8">
        <f>VLOOKUP(H1711,'export - manipulated'!L1711:V5643,11,FALSE)</f>
        <v>17843.62</v>
      </c>
      <c r="V1711" s="158" t="str">
        <f>CONCATENATE("5",RIGHT(F1711,11))</f>
        <v>552009300145</v>
      </c>
    </row>
    <row r="1712" spans="1:22" x14ac:dyDescent="0.3">
      <c r="A1712" t="s">
        <v>2841</v>
      </c>
      <c r="B1712" t="s">
        <v>127</v>
      </c>
      <c r="C1712" t="str">
        <f t="shared" si="243"/>
        <v>UNREGULATED</v>
      </c>
      <c r="D1712" s="159" t="str">
        <f t="shared" si="239"/>
        <v>55200</v>
      </c>
      <c r="E1712" t="str">
        <f t="shared" si="240"/>
        <v>X5200</v>
      </c>
      <c r="F1712" s="23">
        <v>552009300145</v>
      </c>
      <c r="G1712">
        <v>761</v>
      </c>
      <c r="H1712" t="str">
        <f t="shared" si="241"/>
        <v>552009300145.761</v>
      </c>
      <c r="I1712">
        <v>200910</v>
      </c>
      <c r="J1712" t="s">
        <v>6434</v>
      </c>
      <c r="K1712" t="s">
        <v>230</v>
      </c>
      <c r="L1712" t="s">
        <v>124</v>
      </c>
      <c r="N1712">
        <f>VLOOKUP(H1712,'export - manipulated'!L1711:V5643,11,FALSE)</f>
        <v>3595.65</v>
      </c>
    </row>
    <row r="1713" spans="1:22" x14ac:dyDescent="0.3">
      <c r="A1713" t="s">
        <v>2844</v>
      </c>
      <c r="B1713" t="s">
        <v>127</v>
      </c>
      <c r="C1713" t="str">
        <f t="shared" si="243"/>
        <v>REGULATED</v>
      </c>
      <c r="D1713" s="159" t="str">
        <f t="shared" si="239"/>
        <v>45200</v>
      </c>
      <c r="E1713" t="str">
        <f t="shared" si="240"/>
        <v>X5200</v>
      </c>
      <c r="F1713" s="23">
        <v>452009300058</v>
      </c>
      <c r="G1713">
        <v>763</v>
      </c>
      <c r="H1713" t="str">
        <f t="shared" si="241"/>
        <v>452009300058.763</v>
      </c>
      <c r="I1713">
        <v>198903</v>
      </c>
      <c r="J1713" t="s">
        <v>6434</v>
      </c>
      <c r="K1713" t="s">
        <v>230</v>
      </c>
      <c r="L1713">
        <v>20310</v>
      </c>
      <c r="M1713" s="8">
        <f>VLOOKUP(H1713,'export - manipulated'!L1713:V5645,11,FALSE)</f>
        <v>169645.78</v>
      </c>
      <c r="V1713" s="158" t="str">
        <f>CONCATENATE("5",RIGHT(F1713,11))</f>
        <v>552009300058</v>
      </c>
    </row>
    <row r="1714" spans="1:22" x14ac:dyDescent="0.3">
      <c r="A1714" t="s">
        <v>2844</v>
      </c>
      <c r="B1714" t="s">
        <v>127</v>
      </c>
      <c r="C1714" t="str">
        <f t="shared" si="243"/>
        <v>UNREGULATED</v>
      </c>
      <c r="D1714" s="159" t="str">
        <f t="shared" si="239"/>
        <v>55200</v>
      </c>
      <c r="E1714" t="str">
        <f t="shared" si="240"/>
        <v>X5200</v>
      </c>
      <c r="F1714" s="23">
        <v>552009300058</v>
      </c>
      <c r="G1714">
        <v>763</v>
      </c>
      <c r="H1714" t="str">
        <f t="shared" si="241"/>
        <v>552009300058.763</v>
      </c>
      <c r="I1714">
        <v>198903</v>
      </c>
      <c r="J1714" t="s">
        <v>6434</v>
      </c>
      <c r="K1714" t="s">
        <v>230</v>
      </c>
      <c r="L1714" t="s">
        <v>124</v>
      </c>
      <c r="N1714">
        <f>VLOOKUP(H1714,'export - manipulated'!L1713:V5645,11,FALSE)</f>
        <v>42046</v>
      </c>
    </row>
    <row r="1715" spans="1:22" x14ac:dyDescent="0.3">
      <c r="A1715" t="s">
        <v>2847</v>
      </c>
      <c r="B1715" t="s">
        <v>127</v>
      </c>
      <c r="C1715" t="str">
        <f t="shared" si="243"/>
        <v>REGULATED</v>
      </c>
      <c r="D1715" s="159" t="str">
        <f t="shared" si="239"/>
        <v>45200</v>
      </c>
      <c r="E1715" t="str">
        <f t="shared" si="240"/>
        <v>X5200</v>
      </c>
      <c r="F1715" s="23">
        <v>452009300040</v>
      </c>
      <c r="G1715">
        <v>751</v>
      </c>
      <c r="H1715" t="str">
        <f t="shared" si="241"/>
        <v>452009300040.751</v>
      </c>
      <c r="I1715">
        <v>199712</v>
      </c>
      <c r="J1715" t="s">
        <v>6434</v>
      </c>
      <c r="K1715" t="s">
        <v>230</v>
      </c>
      <c r="L1715">
        <v>20310</v>
      </c>
      <c r="M1715" s="8">
        <f>VLOOKUP(H1715,'export - manipulated'!L1715:V5647,11,FALSE)</f>
        <v>4618.8999999999996</v>
      </c>
      <c r="V1715" s="158" t="str">
        <f>CONCATENATE("5",RIGHT(F1715,11))</f>
        <v>552009300040</v>
      </c>
    </row>
    <row r="1716" spans="1:22" x14ac:dyDescent="0.3">
      <c r="A1716" t="s">
        <v>2847</v>
      </c>
      <c r="B1716" t="s">
        <v>127</v>
      </c>
      <c r="C1716" t="str">
        <f t="shared" si="243"/>
        <v>UNREGULATED</v>
      </c>
      <c r="D1716" s="159" t="str">
        <f t="shared" si="239"/>
        <v>55200</v>
      </c>
      <c r="E1716" t="str">
        <f t="shared" si="240"/>
        <v>X5200</v>
      </c>
      <c r="F1716" s="23">
        <v>552009300040</v>
      </c>
      <c r="G1716">
        <v>751</v>
      </c>
      <c r="H1716" t="str">
        <f t="shared" si="241"/>
        <v>552009300040.751</v>
      </c>
      <c r="I1716">
        <v>199712</v>
      </c>
      <c r="J1716" t="s">
        <v>6434</v>
      </c>
      <c r="K1716" t="s">
        <v>230</v>
      </c>
      <c r="L1716" t="s">
        <v>124</v>
      </c>
      <c r="N1716">
        <f>VLOOKUP(H1716,'export - manipulated'!L1715:V5647,11,FALSE)</f>
        <v>1145</v>
      </c>
    </row>
    <row r="1717" spans="1:22" x14ac:dyDescent="0.3">
      <c r="A1717" t="s">
        <v>2850</v>
      </c>
      <c r="B1717" t="s">
        <v>127</v>
      </c>
      <c r="C1717" t="str">
        <f t="shared" si="243"/>
        <v>REGULATED</v>
      </c>
      <c r="D1717" s="159" t="str">
        <f t="shared" si="239"/>
        <v>45200</v>
      </c>
      <c r="E1717" t="str">
        <f t="shared" si="240"/>
        <v>X5200</v>
      </c>
      <c r="F1717" s="23">
        <v>452009300103</v>
      </c>
      <c r="G1717">
        <v>240</v>
      </c>
      <c r="H1717" t="str">
        <f t="shared" si="241"/>
        <v>452009300103.240</v>
      </c>
      <c r="I1717">
        <v>199712</v>
      </c>
      <c r="J1717" t="s">
        <v>6434</v>
      </c>
      <c r="K1717" t="s">
        <v>230</v>
      </c>
      <c r="L1717">
        <v>20310</v>
      </c>
      <c r="M1717" s="8">
        <f>VLOOKUP(H1717,'export - manipulated'!L1717:V5649,11,FALSE)</f>
        <v>389181.79</v>
      </c>
      <c r="V1717" s="158" t="str">
        <f>CONCATENATE("5",RIGHT(F1717,11))</f>
        <v>552009300103</v>
      </c>
    </row>
    <row r="1718" spans="1:22" x14ac:dyDescent="0.3">
      <c r="A1718" t="s">
        <v>2850</v>
      </c>
      <c r="B1718" t="s">
        <v>127</v>
      </c>
      <c r="C1718" t="str">
        <f t="shared" si="243"/>
        <v>UNREGULATED</v>
      </c>
      <c r="D1718" s="159" t="str">
        <f t="shared" si="239"/>
        <v>55200</v>
      </c>
      <c r="E1718" t="str">
        <f t="shared" si="240"/>
        <v>X5200</v>
      </c>
      <c r="F1718" s="23">
        <v>552009300103</v>
      </c>
      <c r="G1718">
        <v>240</v>
      </c>
      <c r="H1718" t="str">
        <f t="shared" si="241"/>
        <v>552009300103.240</v>
      </c>
      <c r="I1718">
        <v>199712</v>
      </c>
      <c r="J1718" t="s">
        <v>6434</v>
      </c>
      <c r="K1718" t="s">
        <v>230</v>
      </c>
      <c r="L1718" t="s">
        <v>124</v>
      </c>
      <c r="N1718">
        <f>VLOOKUP(H1718,'export - manipulated'!L1717:V5649,11,FALSE)</f>
        <v>96457</v>
      </c>
    </row>
    <row r="1719" spans="1:22" x14ac:dyDescent="0.3">
      <c r="A1719" t="s">
        <v>2853</v>
      </c>
      <c r="B1719" t="s">
        <v>127</v>
      </c>
      <c r="C1719" t="str">
        <f t="shared" si="243"/>
        <v>UNREGULATED</v>
      </c>
      <c r="D1719" s="159" t="str">
        <f t="shared" si="239"/>
        <v>55600</v>
      </c>
      <c r="E1719" t="str">
        <f t="shared" si="240"/>
        <v>X5600</v>
      </c>
      <c r="F1719" s="23">
        <v>556009300138</v>
      </c>
      <c r="G1719">
        <v>180</v>
      </c>
      <c r="H1719" t="str">
        <f t="shared" si="241"/>
        <v>556009300138.180</v>
      </c>
      <c r="I1719">
        <v>201410</v>
      </c>
      <c r="J1719" t="s">
        <v>6434</v>
      </c>
      <c r="K1719" t="s">
        <v>230</v>
      </c>
      <c r="L1719" t="s">
        <v>124</v>
      </c>
      <c r="N1719">
        <f>VLOOKUP(H1719,'export - manipulated'!L1718:V5650,11,FALSE)</f>
        <v>3169770.88</v>
      </c>
    </row>
    <row r="1720" spans="1:22" x14ac:dyDescent="0.3">
      <c r="A1720" t="s">
        <v>2855</v>
      </c>
      <c r="B1720" t="s">
        <v>127</v>
      </c>
      <c r="C1720" t="str">
        <f t="shared" si="243"/>
        <v>UNREGULATED</v>
      </c>
      <c r="D1720" s="159" t="str">
        <f t="shared" si="239"/>
        <v>55700</v>
      </c>
      <c r="E1720" t="str">
        <f t="shared" si="240"/>
        <v>X5700</v>
      </c>
      <c r="F1720" s="23">
        <v>557009300123</v>
      </c>
      <c r="G1720">
        <v>805</v>
      </c>
      <c r="H1720" t="str">
        <f t="shared" si="241"/>
        <v>557009300123.805</v>
      </c>
      <c r="I1720">
        <v>201410</v>
      </c>
      <c r="J1720" t="s">
        <v>6434</v>
      </c>
      <c r="K1720" t="s">
        <v>230</v>
      </c>
      <c r="L1720" t="s">
        <v>124</v>
      </c>
      <c r="N1720">
        <f>VLOOKUP(H1720,'export - manipulated'!L1719:V5651,11,FALSE)</f>
        <v>8431.64</v>
      </c>
    </row>
    <row r="1721" spans="1:22" x14ac:dyDescent="0.3">
      <c r="A1721" t="s">
        <v>2857</v>
      </c>
      <c r="B1721" t="s">
        <v>127</v>
      </c>
      <c r="C1721" t="str">
        <f t="shared" si="243"/>
        <v>UNREGULATED</v>
      </c>
      <c r="D1721" s="159" t="str">
        <f t="shared" si="239"/>
        <v>55600</v>
      </c>
      <c r="E1721" t="str">
        <f t="shared" si="240"/>
        <v>X5600</v>
      </c>
      <c r="F1721" s="23">
        <v>556009300138</v>
      </c>
      <c r="G1721">
        <v>790</v>
      </c>
      <c r="H1721" t="str">
        <f t="shared" si="241"/>
        <v>556009300138.790</v>
      </c>
      <c r="I1721">
        <v>201410</v>
      </c>
      <c r="J1721" t="s">
        <v>6434</v>
      </c>
      <c r="K1721" t="s">
        <v>230</v>
      </c>
      <c r="L1721" t="s">
        <v>124</v>
      </c>
      <c r="N1721">
        <f>VLOOKUP(H1721,'export - manipulated'!L1720:V5652,11,FALSE)</f>
        <v>884.94</v>
      </c>
    </row>
    <row r="1722" spans="1:22" x14ac:dyDescent="0.3">
      <c r="A1722" t="s">
        <v>2859</v>
      </c>
      <c r="B1722" t="s">
        <v>127</v>
      </c>
      <c r="C1722" t="str">
        <f t="shared" si="243"/>
        <v>UNREGULATED</v>
      </c>
      <c r="D1722" s="159" t="str">
        <f t="shared" si="239"/>
        <v>55200</v>
      </c>
      <c r="E1722" t="str">
        <f t="shared" si="240"/>
        <v>X5200</v>
      </c>
      <c r="F1722" s="23">
        <v>552009300220</v>
      </c>
      <c r="G1722">
        <v>768</v>
      </c>
      <c r="H1722" t="str">
        <f t="shared" si="241"/>
        <v>552009300220.768</v>
      </c>
      <c r="I1722">
        <v>201312</v>
      </c>
      <c r="J1722" t="s">
        <v>6434</v>
      </c>
      <c r="K1722" t="s">
        <v>230</v>
      </c>
      <c r="L1722" t="s">
        <v>124</v>
      </c>
      <c r="N1722">
        <f>VLOOKUP(H1722,'export - manipulated'!L1721:V5653,11,FALSE)</f>
        <v>25191.09</v>
      </c>
    </row>
    <row r="1723" spans="1:22" x14ac:dyDescent="0.3">
      <c r="A1723" t="s">
        <v>2861</v>
      </c>
      <c r="B1723" t="s">
        <v>127</v>
      </c>
      <c r="C1723" t="str">
        <f t="shared" si="243"/>
        <v>REGULATED</v>
      </c>
      <c r="D1723" s="159" t="str">
        <f t="shared" si="239"/>
        <v>45200</v>
      </c>
      <c r="E1723" t="str">
        <f t="shared" si="240"/>
        <v>X5200</v>
      </c>
      <c r="F1723" s="23">
        <v>452009300220</v>
      </c>
      <c r="G1723">
        <v>768</v>
      </c>
      <c r="H1723" t="str">
        <f t="shared" si="241"/>
        <v>452009300220.768</v>
      </c>
      <c r="I1723">
        <v>201312</v>
      </c>
      <c r="J1723" t="s">
        <v>6434</v>
      </c>
      <c r="K1723" t="s">
        <v>230</v>
      </c>
      <c r="L1723">
        <v>20310</v>
      </c>
      <c r="M1723" s="8">
        <f>VLOOKUP(H1723,'export - manipulated'!L1723:V5655,11,FALSE)</f>
        <v>101652.28</v>
      </c>
      <c r="V1723" s="158" t="str">
        <f t="shared" ref="V1723:V1761" si="246">CONCATENATE("5",RIGHT(F1723,11))</f>
        <v>552009300220</v>
      </c>
    </row>
    <row r="1724" spans="1:22" x14ac:dyDescent="0.3">
      <c r="A1724" t="s">
        <v>2863</v>
      </c>
      <c r="B1724" t="s">
        <v>127</v>
      </c>
      <c r="C1724" t="str">
        <f t="shared" si="243"/>
        <v>REGULATED</v>
      </c>
      <c r="D1724" s="159" t="str">
        <f t="shared" si="239"/>
        <v>45600</v>
      </c>
      <c r="E1724" t="str">
        <f t="shared" si="240"/>
        <v>X5600</v>
      </c>
      <c r="F1724" s="23">
        <v>456009400091</v>
      </c>
      <c r="G1724">
        <v>84</v>
      </c>
      <c r="H1724" t="str">
        <f t="shared" si="241"/>
        <v>456009400091.84</v>
      </c>
      <c r="I1724">
        <v>201012</v>
      </c>
      <c r="J1724" t="s">
        <v>6434</v>
      </c>
      <c r="K1724" t="s">
        <v>108</v>
      </c>
      <c r="L1724">
        <v>20310</v>
      </c>
      <c r="M1724" s="8">
        <f>VLOOKUP(H1724,'export - manipulated'!L1724:V5656,11,FALSE)</f>
        <v>24549.96</v>
      </c>
      <c r="V1724" s="158" t="str">
        <f t="shared" si="246"/>
        <v>556009400091</v>
      </c>
    </row>
    <row r="1725" spans="1:22" x14ac:dyDescent="0.3">
      <c r="A1725" t="s">
        <v>2865</v>
      </c>
      <c r="B1725" t="s">
        <v>127</v>
      </c>
      <c r="C1725" t="str">
        <f t="shared" si="243"/>
        <v>REGULATED</v>
      </c>
      <c r="D1725" s="159" t="str">
        <f t="shared" si="239"/>
        <v>45200</v>
      </c>
      <c r="E1725" t="str">
        <f t="shared" si="240"/>
        <v>X5200</v>
      </c>
      <c r="F1725" s="23">
        <v>452009400065</v>
      </c>
      <c r="G1725">
        <v>763</v>
      </c>
      <c r="H1725" t="str">
        <f t="shared" si="241"/>
        <v>452009400065.763</v>
      </c>
      <c r="I1725">
        <v>199103</v>
      </c>
      <c r="J1725" t="s">
        <v>6434</v>
      </c>
      <c r="K1725" t="s">
        <v>108</v>
      </c>
      <c r="L1725">
        <v>20310</v>
      </c>
      <c r="M1725" s="8">
        <f>VLOOKUP(H1725,'export - manipulated'!L1725:V5657,11,FALSE)</f>
        <v>1273102.48</v>
      </c>
      <c r="V1725" s="158" t="str">
        <f t="shared" si="246"/>
        <v>552009400065</v>
      </c>
    </row>
    <row r="1726" spans="1:22" x14ac:dyDescent="0.3">
      <c r="A1726" t="s">
        <v>2867</v>
      </c>
      <c r="B1726" t="s">
        <v>127</v>
      </c>
      <c r="C1726" t="str">
        <f t="shared" si="243"/>
        <v>REGULATED</v>
      </c>
      <c r="D1726" s="159" t="str">
        <f t="shared" si="239"/>
        <v>45200</v>
      </c>
      <c r="E1726" t="str">
        <f t="shared" si="240"/>
        <v>X5200</v>
      </c>
      <c r="F1726" s="23">
        <v>452009400065</v>
      </c>
      <c r="G1726">
        <v>761</v>
      </c>
      <c r="H1726" t="str">
        <f t="shared" si="241"/>
        <v>452009400065.761</v>
      </c>
      <c r="I1726">
        <v>199103</v>
      </c>
      <c r="J1726" t="s">
        <v>6434</v>
      </c>
      <c r="K1726" t="s">
        <v>108</v>
      </c>
      <c r="L1726">
        <v>20310</v>
      </c>
      <c r="M1726" s="8">
        <f>VLOOKUP(H1726,'export - manipulated'!L1726:V5658,11,FALSE)</f>
        <v>367915.63</v>
      </c>
      <c r="V1726" s="158" t="str">
        <f t="shared" si="246"/>
        <v>552009400065</v>
      </c>
    </row>
    <row r="1727" spans="1:22" x14ac:dyDescent="0.3">
      <c r="A1727" t="s">
        <v>2869</v>
      </c>
      <c r="B1727" t="s">
        <v>127</v>
      </c>
      <c r="C1727" t="str">
        <f t="shared" si="243"/>
        <v>REGULATED</v>
      </c>
      <c r="D1727" s="159" t="str">
        <f t="shared" si="239"/>
        <v>45200</v>
      </c>
      <c r="E1727" t="str">
        <f t="shared" si="240"/>
        <v>X5200</v>
      </c>
      <c r="F1727" s="23">
        <v>452009400070</v>
      </c>
      <c r="G1727">
        <v>763</v>
      </c>
      <c r="H1727" t="str">
        <f t="shared" si="241"/>
        <v>452009400070.763</v>
      </c>
      <c r="I1727">
        <v>199103</v>
      </c>
      <c r="J1727" t="s">
        <v>6434</v>
      </c>
      <c r="K1727" t="s">
        <v>108</v>
      </c>
      <c r="L1727">
        <v>20310</v>
      </c>
      <c r="M1727" s="8">
        <f>VLOOKUP(H1727,'export - manipulated'!L1727:V5659,11,FALSE)</f>
        <v>1095512.54</v>
      </c>
      <c r="V1727" s="158" t="str">
        <f t="shared" si="246"/>
        <v>552009400070</v>
      </c>
    </row>
    <row r="1728" spans="1:22" x14ac:dyDescent="0.3">
      <c r="A1728" t="s">
        <v>2871</v>
      </c>
      <c r="B1728" t="s">
        <v>127</v>
      </c>
      <c r="C1728" t="str">
        <f t="shared" si="243"/>
        <v>REGULATED</v>
      </c>
      <c r="D1728" s="159" t="str">
        <f t="shared" si="239"/>
        <v>45200</v>
      </c>
      <c r="E1728" t="str">
        <f t="shared" si="240"/>
        <v>X5200</v>
      </c>
      <c r="F1728" s="23">
        <v>452009400063</v>
      </c>
      <c r="G1728">
        <v>763</v>
      </c>
      <c r="H1728" t="str">
        <f t="shared" si="241"/>
        <v>452009400063.763</v>
      </c>
      <c r="I1728">
        <v>199103</v>
      </c>
      <c r="J1728" t="s">
        <v>6434</v>
      </c>
      <c r="K1728" t="s">
        <v>108</v>
      </c>
      <c r="L1728">
        <v>20310</v>
      </c>
      <c r="M1728" s="8">
        <f>VLOOKUP(H1728,'export - manipulated'!L1728:V5660,11,FALSE)</f>
        <v>1157487.92</v>
      </c>
      <c r="V1728" s="158" t="str">
        <f t="shared" si="246"/>
        <v>552009400063</v>
      </c>
    </row>
    <row r="1729" spans="1:22" x14ac:dyDescent="0.3">
      <c r="A1729" t="s">
        <v>2873</v>
      </c>
      <c r="B1729" t="s">
        <v>127</v>
      </c>
      <c r="C1729" t="str">
        <f t="shared" si="243"/>
        <v>REGULATED</v>
      </c>
      <c r="D1729" s="159" t="str">
        <f t="shared" si="239"/>
        <v>45200</v>
      </c>
      <c r="E1729" t="str">
        <f t="shared" si="240"/>
        <v>X5200</v>
      </c>
      <c r="F1729" s="23">
        <v>452009400066</v>
      </c>
      <c r="G1729">
        <v>763</v>
      </c>
      <c r="H1729" t="str">
        <f t="shared" si="241"/>
        <v>452009400066.763</v>
      </c>
      <c r="I1729">
        <v>199103</v>
      </c>
      <c r="J1729" t="s">
        <v>6434</v>
      </c>
      <c r="K1729" t="s">
        <v>108</v>
      </c>
      <c r="L1729">
        <v>20310</v>
      </c>
      <c r="M1729" s="8">
        <f>VLOOKUP(H1729,'export - manipulated'!L1729:V5661,11,FALSE)</f>
        <v>502677.56</v>
      </c>
      <c r="V1729" s="158" t="str">
        <f t="shared" si="246"/>
        <v>552009400066</v>
      </c>
    </row>
    <row r="1730" spans="1:22" x14ac:dyDescent="0.3">
      <c r="A1730" t="s">
        <v>2875</v>
      </c>
      <c r="B1730" t="s">
        <v>127</v>
      </c>
      <c r="C1730" t="str">
        <f t="shared" si="243"/>
        <v>REGULATED</v>
      </c>
      <c r="D1730" s="159" t="str">
        <f t="shared" si="239"/>
        <v>45600</v>
      </c>
      <c r="E1730" t="str">
        <f t="shared" si="240"/>
        <v>X5600</v>
      </c>
      <c r="F1730" s="23">
        <v>456009400080</v>
      </c>
      <c r="G1730">
        <v>615</v>
      </c>
      <c r="H1730" t="str">
        <f t="shared" si="241"/>
        <v>456009400080.615</v>
      </c>
      <c r="I1730">
        <v>200911</v>
      </c>
      <c r="J1730" t="s">
        <v>6434</v>
      </c>
      <c r="K1730" t="s">
        <v>108</v>
      </c>
      <c r="L1730">
        <v>20310</v>
      </c>
      <c r="M1730" s="8">
        <f>VLOOKUP(H1730,'export - manipulated'!L1730:V5662,11,FALSE)</f>
        <v>62311.54</v>
      </c>
      <c r="V1730" s="158" t="str">
        <f t="shared" si="246"/>
        <v>556009400080</v>
      </c>
    </row>
    <row r="1731" spans="1:22" x14ac:dyDescent="0.3">
      <c r="A1731" t="s">
        <v>2877</v>
      </c>
      <c r="B1731" t="s">
        <v>127</v>
      </c>
      <c r="C1731" t="str">
        <f t="shared" si="243"/>
        <v>REGULATED</v>
      </c>
      <c r="D1731" s="159" t="str">
        <f t="shared" ref="D1731:D1794" si="247">LEFT(F1731,5)</f>
        <v>45600</v>
      </c>
      <c r="E1731" t="str">
        <f t="shared" ref="E1731:E1794" si="248">CONCATENATE("X",(RIGHT(D1731,4)))</f>
        <v>X5600</v>
      </c>
      <c r="F1731" s="23">
        <v>456009400142</v>
      </c>
      <c r="G1731">
        <v>200</v>
      </c>
      <c r="H1731" t="str">
        <f t="shared" ref="H1731:H1794" si="249">CONCATENATE(F1731,".",G1731)</f>
        <v>456009400142.200</v>
      </c>
      <c r="I1731">
        <v>201401</v>
      </c>
      <c r="J1731" t="s">
        <v>6434</v>
      </c>
      <c r="K1731" t="s">
        <v>108</v>
      </c>
      <c r="L1731">
        <v>20310</v>
      </c>
      <c r="M1731" s="8">
        <f>VLOOKUP(H1731,'export - manipulated'!L1731:V5663,11,FALSE)</f>
        <v>9668.17</v>
      </c>
      <c r="V1731" s="158" t="str">
        <f t="shared" si="246"/>
        <v>556009400142</v>
      </c>
    </row>
    <row r="1732" spans="1:22" x14ac:dyDescent="0.3">
      <c r="A1732" t="s">
        <v>2879</v>
      </c>
      <c r="B1732" t="s">
        <v>127</v>
      </c>
      <c r="C1732" t="str">
        <f t="shared" si="243"/>
        <v>REGULATED</v>
      </c>
      <c r="D1732" s="159" t="str">
        <f t="shared" si="247"/>
        <v>45200</v>
      </c>
      <c r="E1732" t="str">
        <f t="shared" si="248"/>
        <v>X5200</v>
      </c>
      <c r="F1732" s="23">
        <v>452009400067</v>
      </c>
      <c r="G1732">
        <v>763</v>
      </c>
      <c r="H1732" t="str">
        <f t="shared" si="249"/>
        <v>452009400067.763</v>
      </c>
      <c r="I1732">
        <v>199103</v>
      </c>
      <c r="J1732" t="s">
        <v>6434</v>
      </c>
      <c r="K1732" t="s">
        <v>108</v>
      </c>
      <c r="L1732">
        <v>20310</v>
      </c>
      <c r="M1732" s="8">
        <f>VLOOKUP(H1732,'export - manipulated'!L1732:V5664,11,FALSE)</f>
        <v>19187.509999999998</v>
      </c>
      <c r="V1732" s="158" t="str">
        <f t="shared" si="246"/>
        <v>552009400067</v>
      </c>
    </row>
    <row r="1733" spans="1:22" x14ac:dyDescent="0.3">
      <c r="A1733" t="s">
        <v>2881</v>
      </c>
      <c r="B1733" t="s">
        <v>127</v>
      </c>
      <c r="C1733" t="str">
        <f t="shared" si="243"/>
        <v>REGULATED</v>
      </c>
      <c r="D1733" s="159" t="str">
        <f t="shared" si="247"/>
        <v>45200</v>
      </c>
      <c r="E1733" t="str">
        <f t="shared" si="248"/>
        <v>X5200</v>
      </c>
      <c r="F1733" s="23">
        <v>452009400069</v>
      </c>
      <c r="G1733">
        <v>763</v>
      </c>
      <c r="H1733" t="str">
        <f t="shared" si="249"/>
        <v>452009400069.763</v>
      </c>
      <c r="I1733">
        <v>199103</v>
      </c>
      <c r="J1733" t="s">
        <v>6434</v>
      </c>
      <c r="K1733" t="s">
        <v>108</v>
      </c>
      <c r="L1733">
        <v>20310</v>
      </c>
      <c r="M1733" s="8">
        <f>VLOOKUP(H1733,'export - manipulated'!L1733:V5665,11,FALSE)</f>
        <v>90.06</v>
      </c>
      <c r="V1733" s="158" t="str">
        <f t="shared" si="246"/>
        <v>552009400069</v>
      </c>
    </row>
    <row r="1734" spans="1:22" x14ac:dyDescent="0.3">
      <c r="A1734" t="s">
        <v>2883</v>
      </c>
      <c r="B1734" t="s">
        <v>127</v>
      </c>
      <c r="C1734" t="str">
        <f t="shared" ref="C1734:C1797" si="250">IF(OR(D1734="45000",D1734="45100",D1734="45200",D1734="45290",D1734="45300",D1734="45500",D1734="45600",D1734="45700",D1734="45790",D1734="45800"),"REGULATED","UNREGULATED")</f>
        <v>REGULATED</v>
      </c>
      <c r="D1734" s="159" t="str">
        <f t="shared" si="247"/>
        <v>45200</v>
      </c>
      <c r="E1734" t="str">
        <f t="shared" si="248"/>
        <v>X5200</v>
      </c>
      <c r="F1734" s="23">
        <v>452009400068</v>
      </c>
      <c r="G1734">
        <v>763</v>
      </c>
      <c r="H1734" t="str">
        <f t="shared" si="249"/>
        <v>452009400068.763</v>
      </c>
      <c r="I1734">
        <v>199103</v>
      </c>
      <c r="J1734" t="s">
        <v>6434</v>
      </c>
      <c r="K1734" t="s">
        <v>108</v>
      </c>
      <c r="L1734">
        <v>20310</v>
      </c>
      <c r="M1734" s="8">
        <f>VLOOKUP(H1734,'export - manipulated'!L1734:V5666,11,FALSE)</f>
        <v>30845.66</v>
      </c>
      <c r="V1734" s="158" t="str">
        <f t="shared" si="246"/>
        <v>552009400068</v>
      </c>
    </row>
    <row r="1735" spans="1:22" x14ac:dyDescent="0.3">
      <c r="A1735" t="s">
        <v>2885</v>
      </c>
      <c r="B1735" t="s">
        <v>127</v>
      </c>
      <c r="C1735" t="str">
        <f t="shared" si="250"/>
        <v>REGULATED</v>
      </c>
      <c r="D1735" s="159" t="str">
        <f t="shared" si="247"/>
        <v>45200</v>
      </c>
      <c r="E1735" t="str">
        <f t="shared" si="248"/>
        <v>X5200</v>
      </c>
      <c r="F1735" s="23">
        <v>452009400064</v>
      </c>
      <c r="G1735">
        <v>763</v>
      </c>
      <c r="H1735" t="str">
        <f t="shared" si="249"/>
        <v>452009400064.763</v>
      </c>
      <c r="I1735">
        <v>199103</v>
      </c>
      <c r="J1735" t="s">
        <v>6434</v>
      </c>
      <c r="K1735" t="s">
        <v>108</v>
      </c>
      <c r="L1735">
        <v>20310</v>
      </c>
      <c r="M1735" s="8">
        <f>VLOOKUP(H1735,'export - manipulated'!L1735:V5667,11,FALSE)</f>
        <v>90.1</v>
      </c>
      <c r="V1735" s="158" t="str">
        <f t="shared" si="246"/>
        <v>552009400064</v>
      </c>
    </row>
    <row r="1736" spans="1:22" x14ac:dyDescent="0.3">
      <c r="A1736" t="s">
        <v>2887</v>
      </c>
      <c r="B1736" t="s">
        <v>127</v>
      </c>
      <c r="C1736" t="str">
        <f t="shared" si="250"/>
        <v>REGULATED</v>
      </c>
      <c r="D1736" s="159" t="str">
        <f t="shared" si="247"/>
        <v>45200</v>
      </c>
      <c r="E1736" t="str">
        <f t="shared" si="248"/>
        <v>X5200</v>
      </c>
      <c r="F1736" s="23">
        <v>452009400063</v>
      </c>
      <c r="G1736">
        <v>752</v>
      </c>
      <c r="H1736" t="str">
        <f t="shared" si="249"/>
        <v>452009400063.752</v>
      </c>
      <c r="I1736">
        <v>199103</v>
      </c>
      <c r="J1736" t="s">
        <v>6434</v>
      </c>
      <c r="K1736" t="s">
        <v>108</v>
      </c>
      <c r="L1736">
        <v>20310</v>
      </c>
      <c r="M1736" s="8">
        <f>VLOOKUP(H1736,'export - manipulated'!L1736:V5668,11,FALSE)</f>
        <v>3706447.54</v>
      </c>
      <c r="V1736" s="158" t="str">
        <f t="shared" si="246"/>
        <v>552009400063</v>
      </c>
    </row>
    <row r="1737" spans="1:22" x14ac:dyDescent="0.3">
      <c r="A1737" t="s">
        <v>2889</v>
      </c>
      <c r="B1737" t="s">
        <v>127</v>
      </c>
      <c r="C1737" t="str">
        <f t="shared" si="250"/>
        <v>REGULATED</v>
      </c>
      <c r="D1737" s="159" t="str">
        <f t="shared" si="247"/>
        <v>45600</v>
      </c>
      <c r="E1737" t="str">
        <f t="shared" si="248"/>
        <v>X5600</v>
      </c>
      <c r="F1737" s="23">
        <v>456009400039</v>
      </c>
      <c r="G1737">
        <v>615</v>
      </c>
      <c r="H1737" t="str">
        <f t="shared" si="249"/>
        <v>456009400039.615</v>
      </c>
      <c r="I1737">
        <v>199009</v>
      </c>
      <c r="J1737" t="s">
        <v>6434</v>
      </c>
      <c r="K1737" t="s">
        <v>108</v>
      </c>
      <c r="L1737">
        <v>20310</v>
      </c>
      <c r="M1737" s="8">
        <f>VLOOKUP(H1737,'export - manipulated'!L1737:V5669,11,FALSE)</f>
        <v>241876.76</v>
      </c>
      <c r="V1737" s="158" t="str">
        <f t="shared" si="246"/>
        <v>556009400039</v>
      </c>
    </row>
    <row r="1738" spans="1:22" x14ac:dyDescent="0.3">
      <c r="A1738" t="s">
        <v>2891</v>
      </c>
      <c r="B1738" t="s">
        <v>127</v>
      </c>
      <c r="C1738" t="str">
        <f t="shared" si="250"/>
        <v>REGULATED</v>
      </c>
      <c r="D1738" s="159" t="str">
        <f t="shared" si="247"/>
        <v>45600</v>
      </c>
      <c r="E1738" t="str">
        <f t="shared" si="248"/>
        <v>X5600</v>
      </c>
      <c r="F1738" s="23">
        <v>456009400039</v>
      </c>
      <c r="G1738">
        <v>80</v>
      </c>
      <c r="H1738" t="str">
        <f t="shared" si="249"/>
        <v>456009400039.80</v>
      </c>
      <c r="I1738">
        <v>199009</v>
      </c>
      <c r="J1738" t="s">
        <v>6434</v>
      </c>
      <c r="K1738" t="s">
        <v>108</v>
      </c>
      <c r="L1738">
        <v>20310</v>
      </c>
      <c r="M1738" s="8">
        <f>VLOOKUP(H1738,'export - manipulated'!L1738:V5670,11,FALSE)</f>
        <v>1944044.58</v>
      </c>
      <c r="V1738" s="158" t="str">
        <f t="shared" si="246"/>
        <v>556009400039</v>
      </c>
    </row>
    <row r="1739" spans="1:22" x14ac:dyDescent="0.3">
      <c r="A1739" t="s">
        <v>2893</v>
      </c>
      <c r="B1739" t="s">
        <v>127</v>
      </c>
      <c r="C1739" t="str">
        <f t="shared" si="250"/>
        <v>REGULATED</v>
      </c>
      <c r="D1739" s="159" t="str">
        <f t="shared" si="247"/>
        <v>45600</v>
      </c>
      <c r="E1739" t="str">
        <f t="shared" si="248"/>
        <v>X5600</v>
      </c>
      <c r="F1739" s="23">
        <v>456009400039</v>
      </c>
      <c r="G1739">
        <v>5</v>
      </c>
      <c r="H1739" t="str">
        <f t="shared" si="249"/>
        <v>456009400039.5</v>
      </c>
      <c r="I1739">
        <v>199009</v>
      </c>
      <c r="J1739" t="s">
        <v>6434</v>
      </c>
      <c r="K1739" t="s">
        <v>108</v>
      </c>
      <c r="L1739">
        <v>20310</v>
      </c>
      <c r="M1739" s="8">
        <f>VLOOKUP(H1739,'export - manipulated'!L1739:V5671,11,FALSE)</f>
        <v>1129230.99</v>
      </c>
      <c r="V1739" s="158" t="str">
        <f t="shared" si="246"/>
        <v>556009400039</v>
      </c>
    </row>
    <row r="1740" spans="1:22" x14ac:dyDescent="0.3">
      <c r="A1740" t="s">
        <v>2895</v>
      </c>
      <c r="B1740" t="s">
        <v>127</v>
      </c>
      <c r="C1740" t="str">
        <f t="shared" si="250"/>
        <v>REGULATED</v>
      </c>
      <c r="D1740" s="159" t="str">
        <f t="shared" si="247"/>
        <v>45600</v>
      </c>
      <c r="E1740" t="str">
        <f t="shared" si="248"/>
        <v>X5600</v>
      </c>
      <c r="F1740" s="23">
        <v>456009400039</v>
      </c>
      <c r="G1740">
        <v>810</v>
      </c>
      <c r="H1740" t="str">
        <f t="shared" si="249"/>
        <v>456009400039.810</v>
      </c>
      <c r="I1740">
        <v>199009</v>
      </c>
      <c r="J1740" t="s">
        <v>6434</v>
      </c>
      <c r="K1740" t="s">
        <v>108</v>
      </c>
      <c r="L1740">
        <v>20310</v>
      </c>
      <c r="M1740" s="8">
        <f>VLOOKUP(H1740,'export - manipulated'!L1740:V5672,11,FALSE)</f>
        <v>922971.75</v>
      </c>
      <c r="V1740" s="158" t="str">
        <f t="shared" si="246"/>
        <v>556009400039</v>
      </c>
    </row>
    <row r="1741" spans="1:22" x14ac:dyDescent="0.3">
      <c r="A1741" t="s">
        <v>2897</v>
      </c>
      <c r="B1741" t="s">
        <v>127</v>
      </c>
      <c r="C1741" t="str">
        <f t="shared" si="250"/>
        <v>REGULATED</v>
      </c>
      <c r="D1741" s="159" t="str">
        <f t="shared" si="247"/>
        <v>45600</v>
      </c>
      <c r="E1741" t="str">
        <f t="shared" si="248"/>
        <v>X5600</v>
      </c>
      <c r="F1741" s="23">
        <v>456009400039</v>
      </c>
      <c r="G1741">
        <v>82</v>
      </c>
      <c r="H1741" t="str">
        <f t="shared" si="249"/>
        <v>456009400039.82</v>
      </c>
      <c r="I1741">
        <v>199009</v>
      </c>
      <c r="J1741" t="s">
        <v>6434</v>
      </c>
      <c r="K1741" t="s">
        <v>108</v>
      </c>
      <c r="L1741">
        <v>20310</v>
      </c>
      <c r="M1741" s="8">
        <f>VLOOKUP(H1741,'export - manipulated'!L1741:V5673,11,FALSE)</f>
        <v>2599458.9500000002</v>
      </c>
      <c r="V1741" s="158" t="str">
        <f t="shared" si="246"/>
        <v>556009400039</v>
      </c>
    </row>
    <row r="1742" spans="1:22" x14ac:dyDescent="0.3">
      <c r="A1742" t="s">
        <v>2899</v>
      </c>
      <c r="B1742" t="s">
        <v>127</v>
      </c>
      <c r="C1742" t="str">
        <f t="shared" si="250"/>
        <v>REGULATED</v>
      </c>
      <c r="D1742" s="159" t="str">
        <f t="shared" si="247"/>
        <v>45600</v>
      </c>
      <c r="E1742" t="str">
        <f t="shared" si="248"/>
        <v>X5600</v>
      </c>
      <c r="F1742" s="23">
        <v>456009400039</v>
      </c>
      <c r="G1742">
        <v>84</v>
      </c>
      <c r="H1742" t="str">
        <f t="shared" si="249"/>
        <v>456009400039.84</v>
      </c>
      <c r="I1742">
        <v>199605</v>
      </c>
      <c r="J1742" t="s">
        <v>6434</v>
      </c>
      <c r="K1742" t="s">
        <v>108</v>
      </c>
      <c r="L1742">
        <v>20310</v>
      </c>
      <c r="M1742" s="8">
        <f>VLOOKUP(H1742,'export - manipulated'!L1742:V5674,11,FALSE)</f>
        <v>3864985.77</v>
      </c>
      <c r="V1742" s="158" t="str">
        <f t="shared" si="246"/>
        <v>556009400039</v>
      </c>
    </row>
    <row r="1743" spans="1:22" x14ac:dyDescent="0.3">
      <c r="A1743" t="s">
        <v>2901</v>
      </c>
      <c r="B1743" t="s">
        <v>127</v>
      </c>
      <c r="C1743" t="str">
        <f t="shared" si="250"/>
        <v>REGULATED</v>
      </c>
      <c r="D1743" s="159" t="str">
        <f t="shared" si="247"/>
        <v>45600</v>
      </c>
      <c r="E1743" t="str">
        <f t="shared" si="248"/>
        <v>X5600</v>
      </c>
      <c r="F1743" s="23">
        <v>456009400039</v>
      </c>
      <c r="G1743">
        <v>761</v>
      </c>
      <c r="H1743" t="str">
        <f t="shared" si="249"/>
        <v>456009400039.761</v>
      </c>
      <c r="I1743">
        <v>199605</v>
      </c>
      <c r="J1743" t="s">
        <v>6434</v>
      </c>
      <c r="K1743" t="s">
        <v>108</v>
      </c>
      <c r="L1743">
        <v>20310</v>
      </c>
      <c r="M1743" s="8">
        <f>VLOOKUP(H1743,'export - manipulated'!L1743:V5675,11,FALSE)</f>
        <v>150000</v>
      </c>
      <c r="V1743" s="158" t="str">
        <f t="shared" si="246"/>
        <v>556009400039</v>
      </c>
    </row>
    <row r="1744" spans="1:22" x14ac:dyDescent="0.3">
      <c r="A1744" t="s">
        <v>2903</v>
      </c>
      <c r="B1744" t="s">
        <v>127</v>
      </c>
      <c r="C1744" t="str">
        <f t="shared" si="250"/>
        <v>REGULATED</v>
      </c>
      <c r="D1744" s="159" t="str">
        <f t="shared" si="247"/>
        <v>45600</v>
      </c>
      <c r="E1744" t="str">
        <f t="shared" si="248"/>
        <v>X5600</v>
      </c>
      <c r="F1744" s="23">
        <v>456009400039</v>
      </c>
      <c r="G1744">
        <v>190</v>
      </c>
      <c r="H1744" t="str">
        <f t="shared" si="249"/>
        <v>456009400039.190</v>
      </c>
      <c r="I1744">
        <v>199009</v>
      </c>
      <c r="J1744" t="s">
        <v>6434</v>
      </c>
      <c r="K1744" t="s">
        <v>108</v>
      </c>
      <c r="L1744">
        <v>20310</v>
      </c>
      <c r="M1744" s="8">
        <f>VLOOKUP(H1744,'export - manipulated'!L1744:V5676,11,FALSE)</f>
        <v>3204854.56</v>
      </c>
      <c r="V1744" s="158" t="str">
        <f t="shared" si="246"/>
        <v>556009400039</v>
      </c>
    </row>
    <row r="1745" spans="1:22" x14ac:dyDescent="0.3">
      <c r="A1745" t="s">
        <v>2906</v>
      </c>
      <c r="B1745" t="s">
        <v>127</v>
      </c>
      <c r="C1745" t="str">
        <f t="shared" si="250"/>
        <v>REGULATED</v>
      </c>
      <c r="D1745" s="159" t="str">
        <f t="shared" si="247"/>
        <v>45600</v>
      </c>
      <c r="E1745" t="str">
        <f t="shared" si="248"/>
        <v>X5600</v>
      </c>
      <c r="F1745" s="23">
        <v>456009400039</v>
      </c>
      <c r="G1745">
        <v>210</v>
      </c>
      <c r="H1745" t="str">
        <f t="shared" si="249"/>
        <v>456009400039.210</v>
      </c>
      <c r="I1745">
        <v>199009</v>
      </c>
      <c r="J1745" t="s">
        <v>6434</v>
      </c>
      <c r="K1745" t="s">
        <v>108</v>
      </c>
      <c r="L1745">
        <v>20310</v>
      </c>
      <c r="M1745" s="8">
        <f>VLOOKUP(H1745,'export - manipulated'!L1745:V5677,11,FALSE)</f>
        <v>406969</v>
      </c>
      <c r="V1745" s="158" t="str">
        <f t="shared" si="246"/>
        <v>556009400039</v>
      </c>
    </row>
    <row r="1746" spans="1:22" x14ac:dyDescent="0.3">
      <c r="A1746" t="s">
        <v>2908</v>
      </c>
      <c r="B1746" t="s">
        <v>127</v>
      </c>
      <c r="C1746" t="str">
        <f t="shared" si="250"/>
        <v>REGULATED</v>
      </c>
      <c r="D1746" s="159" t="str">
        <f t="shared" si="247"/>
        <v>45600</v>
      </c>
      <c r="E1746" t="str">
        <f t="shared" si="248"/>
        <v>X5600</v>
      </c>
      <c r="F1746" s="23">
        <v>456009400039</v>
      </c>
      <c r="G1746">
        <v>240</v>
      </c>
      <c r="H1746" t="str">
        <f t="shared" si="249"/>
        <v>456009400039.240</v>
      </c>
      <c r="I1746">
        <v>199009</v>
      </c>
      <c r="J1746" t="s">
        <v>6434</v>
      </c>
      <c r="K1746" t="s">
        <v>108</v>
      </c>
      <c r="L1746">
        <v>20310</v>
      </c>
      <c r="M1746" s="8">
        <f>VLOOKUP(H1746,'export - manipulated'!L1746:V5678,11,FALSE)</f>
        <v>629581.97</v>
      </c>
      <c r="V1746" s="158" t="str">
        <f t="shared" si="246"/>
        <v>556009400039</v>
      </c>
    </row>
    <row r="1747" spans="1:22" x14ac:dyDescent="0.3">
      <c r="A1747" t="s">
        <v>2910</v>
      </c>
      <c r="B1747" t="s">
        <v>127</v>
      </c>
      <c r="C1747" t="str">
        <f t="shared" si="250"/>
        <v>REGULATED</v>
      </c>
      <c r="D1747" s="159" t="str">
        <f t="shared" si="247"/>
        <v>45600</v>
      </c>
      <c r="E1747" t="str">
        <f t="shared" si="248"/>
        <v>X5600</v>
      </c>
      <c r="F1747" s="23">
        <v>456009400039</v>
      </c>
      <c r="G1747">
        <v>200</v>
      </c>
      <c r="H1747" t="str">
        <f t="shared" si="249"/>
        <v>456009400039.200</v>
      </c>
      <c r="I1747">
        <v>199009</v>
      </c>
      <c r="J1747" t="s">
        <v>6434</v>
      </c>
      <c r="K1747" t="s">
        <v>108</v>
      </c>
      <c r="L1747">
        <v>20310</v>
      </c>
      <c r="M1747" s="8">
        <f>VLOOKUP(H1747,'export - manipulated'!L1747:V5679,11,FALSE)</f>
        <v>575896</v>
      </c>
      <c r="V1747" s="158" t="str">
        <f t="shared" si="246"/>
        <v>556009400039</v>
      </c>
    </row>
    <row r="1748" spans="1:22" x14ac:dyDescent="0.3">
      <c r="A1748" t="s">
        <v>2912</v>
      </c>
      <c r="B1748" t="s">
        <v>127</v>
      </c>
      <c r="C1748" t="str">
        <f t="shared" si="250"/>
        <v>REGULATED</v>
      </c>
      <c r="D1748" s="159" t="str">
        <f t="shared" si="247"/>
        <v>45600</v>
      </c>
      <c r="E1748" t="str">
        <f t="shared" si="248"/>
        <v>X5600</v>
      </c>
      <c r="F1748" s="23">
        <v>456009400120</v>
      </c>
      <c r="G1748">
        <v>200</v>
      </c>
      <c r="H1748" t="str">
        <f t="shared" si="249"/>
        <v>456009400120.200</v>
      </c>
      <c r="I1748">
        <v>201209</v>
      </c>
      <c r="J1748" t="s">
        <v>6434</v>
      </c>
      <c r="K1748" t="s">
        <v>108</v>
      </c>
      <c r="L1748">
        <v>20310</v>
      </c>
      <c r="M1748" s="8">
        <f>VLOOKUP(H1748,'export - manipulated'!L1748:V5680,11,FALSE)</f>
        <v>84872.57</v>
      </c>
      <c r="V1748" s="158" t="str">
        <f t="shared" si="246"/>
        <v>556009400120</v>
      </c>
    </row>
    <row r="1749" spans="1:22" x14ac:dyDescent="0.3">
      <c r="A1749" t="s">
        <v>2914</v>
      </c>
      <c r="B1749" t="s">
        <v>127</v>
      </c>
      <c r="C1749" t="str">
        <f t="shared" si="250"/>
        <v>REGULATED</v>
      </c>
      <c r="D1749" s="159" t="str">
        <f t="shared" si="247"/>
        <v>45600</v>
      </c>
      <c r="E1749" t="str">
        <f t="shared" si="248"/>
        <v>X5600</v>
      </c>
      <c r="F1749" s="23">
        <v>456009400039</v>
      </c>
      <c r="G1749">
        <v>720</v>
      </c>
      <c r="H1749" t="str">
        <f t="shared" si="249"/>
        <v>456009400039.720</v>
      </c>
      <c r="I1749">
        <v>199009</v>
      </c>
      <c r="J1749" t="s">
        <v>6434</v>
      </c>
      <c r="K1749" t="s">
        <v>108</v>
      </c>
      <c r="L1749">
        <v>20310</v>
      </c>
      <c r="M1749" s="8">
        <f>VLOOKUP(H1749,'export - manipulated'!L1749:V5681,11,FALSE)</f>
        <v>511567.81</v>
      </c>
      <c r="V1749" s="158" t="str">
        <f t="shared" si="246"/>
        <v>556009400039</v>
      </c>
    </row>
    <row r="1750" spans="1:22" x14ac:dyDescent="0.3">
      <c r="A1750" t="s">
        <v>2916</v>
      </c>
      <c r="B1750" t="s">
        <v>127</v>
      </c>
      <c r="C1750" t="str">
        <f t="shared" si="250"/>
        <v>REGULATED</v>
      </c>
      <c r="D1750" s="159" t="str">
        <f t="shared" si="247"/>
        <v>45600</v>
      </c>
      <c r="E1750" t="str">
        <f t="shared" si="248"/>
        <v>X5600</v>
      </c>
      <c r="F1750" s="23">
        <v>456009400039</v>
      </c>
      <c r="G1750">
        <v>780</v>
      </c>
      <c r="H1750" t="str">
        <f t="shared" si="249"/>
        <v>456009400039.780</v>
      </c>
      <c r="I1750">
        <v>199009</v>
      </c>
      <c r="J1750" t="s">
        <v>6434</v>
      </c>
      <c r="K1750" t="s">
        <v>108</v>
      </c>
      <c r="L1750">
        <v>20310</v>
      </c>
      <c r="M1750" s="8">
        <f>VLOOKUP(H1750,'export - manipulated'!L1750:V5682,11,FALSE)</f>
        <v>301743.34999999998</v>
      </c>
      <c r="V1750" s="158" t="str">
        <f t="shared" si="246"/>
        <v>556009400039</v>
      </c>
    </row>
    <row r="1751" spans="1:22" x14ac:dyDescent="0.3">
      <c r="A1751" t="s">
        <v>2918</v>
      </c>
      <c r="B1751" t="s">
        <v>127</v>
      </c>
      <c r="C1751" t="str">
        <f t="shared" si="250"/>
        <v>REGULATED</v>
      </c>
      <c r="D1751" s="159" t="str">
        <f t="shared" si="247"/>
        <v>45600</v>
      </c>
      <c r="E1751" t="str">
        <f t="shared" si="248"/>
        <v>X5600</v>
      </c>
      <c r="F1751" s="23">
        <v>456009400039</v>
      </c>
      <c r="G1751">
        <v>790</v>
      </c>
      <c r="H1751" t="str">
        <f t="shared" si="249"/>
        <v>456009400039.790</v>
      </c>
      <c r="I1751">
        <v>199009</v>
      </c>
      <c r="J1751" t="s">
        <v>6434</v>
      </c>
      <c r="K1751" t="s">
        <v>108</v>
      </c>
      <c r="L1751">
        <v>20310</v>
      </c>
      <c r="M1751" s="8">
        <f>VLOOKUP(H1751,'export - manipulated'!L1751:V5683,11,FALSE)</f>
        <v>1503462.41</v>
      </c>
      <c r="V1751" s="158" t="str">
        <f t="shared" si="246"/>
        <v>556009400039</v>
      </c>
    </row>
    <row r="1752" spans="1:22" x14ac:dyDescent="0.3">
      <c r="A1752" t="s">
        <v>2918</v>
      </c>
      <c r="B1752" t="s">
        <v>127</v>
      </c>
      <c r="C1752" t="str">
        <f t="shared" si="250"/>
        <v>REGULATED</v>
      </c>
      <c r="D1752" s="159" t="str">
        <f t="shared" si="247"/>
        <v>45600</v>
      </c>
      <c r="E1752" t="str">
        <f t="shared" si="248"/>
        <v>X5600</v>
      </c>
      <c r="F1752" s="23">
        <v>456009400046</v>
      </c>
      <c r="G1752">
        <v>790</v>
      </c>
      <c r="H1752" t="str">
        <f t="shared" si="249"/>
        <v>456009400046.790</v>
      </c>
      <c r="I1752">
        <v>200611</v>
      </c>
      <c r="J1752" t="s">
        <v>6434</v>
      </c>
      <c r="K1752" t="s">
        <v>108</v>
      </c>
      <c r="L1752">
        <v>20310</v>
      </c>
      <c r="M1752" s="8">
        <f>VLOOKUP(H1752,'export - manipulated'!L1752:V5684,11,FALSE)</f>
        <v>710861.97</v>
      </c>
      <c r="V1752" s="158" t="str">
        <f t="shared" si="246"/>
        <v>556009400046</v>
      </c>
    </row>
    <row r="1753" spans="1:22" x14ac:dyDescent="0.3">
      <c r="A1753" t="s">
        <v>2918</v>
      </c>
      <c r="B1753" t="s">
        <v>127</v>
      </c>
      <c r="C1753" t="str">
        <f t="shared" si="250"/>
        <v>REGULATED</v>
      </c>
      <c r="D1753" s="159" t="str">
        <f t="shared" si="247"/>
        <v>45600</v>
      </c>
      <c r="E1753" t="str">
        <f t="shared" si="248"/>
        <v>X5600</v>
      </c>
      <c r="F1753" s="23">
        <v>456009400054</v>
      </c>
      <c r="G1753">
        <v>790</v>
      </c>
      <c r="H1753" t="str">
        <f t="shared" si="249"/>
        <v>456009400054.790</v>
      </c>
      <c r="I1753">
        <v>200712</v>
      </c>
      <c r="J1753" t="s">
        <v>6434</v>
      </c>
      <c r="K1753" t="s">
        <v>108</v>
      </c>
      <c r="L1753">
        <v>20310</v>
      </c>
      <c r="M1753" s="8">
        <f>VLOOKUP(H1753,'export - manipulated'!L1753:V5685,11,FALSE)</f>
        <v>42230.43</v>
      </c>
      <c r="V1753" s="158" t="str">
        <f t="shared" si="246"/>
        <v>556009400054</v>
      </c>
    </row>
    <row r="1754" spans="1:22" x14ac:dyDescent="0.3">
      <c r="A1754" t="s">
        <v>2922</v>
      </c>
      <c r="B1754" t="s">
        <v>127</v>
      </c>
      <c r="C1754" t="str">
        <f t="shared" si="250"/>
        <v>REGULATED</v>
      </c>
      <c r="D1754" s="159" t="str">
        <f t="shared" si="247"/>
        <v>45600</v>
      </c>
      <c r="E1754" t="str">
        <f t="shared" si="248"/>
        <v>X5600</v>
      </c>
      <c r="F1754" s="23">
        <v>456009400090</v>
      </c>
      <c r="G1754">
        <v>191</v>
      </c>
      <c r="H1754" t="str">
        <f t="shared" si="249"/>
        <v>456009400090.191</v>
      </c>
      <c r="I1754">
        <v>201010</v>
      </c>
      <c r="J1754" t="s">
        <v>6434</v>
      </c>
      <c r="K1754" t="s">
        <v>108</v>
      </c>
      <c r="L1754">
        <v>20310</v>
      </c>
      <c r="M1754" s="8">
        <f>VLOOKUP(H1754,'export - manipulated'!L1754:V5686,11,FALSE)</f>
        <v>1275608.22</v>
      </c>
      <c r="V1754" s="158" t="str">
        <f t="shared" si="246"/>
        <v>556009400090</v>
      </c>
    </row>
    <row r="1755" spans="1:22" x14ac:dyDescent="0.3">
      <c r="A1755" t="s">
        <v>2924</v>
      </c>
      <c r="B1755" t="s">
        <v>127</v>
      </c>
      <c r="C1755" t="str">
        <f t="shared" si="250"/>
        <v>REGULATED</v>
      </c>
      <c r="D1755" s="159" t="str">
        <f t="shared" si="247"/>
        <v>45600</v>
      </c>
      <c r="E1755" t="str">
        <f t="shared" si="248"/>
        <v>X5600</v>
      </c>
      <c r="F1755" s="23">
        <v>456009400078</v>
      </c>
      <c r="G1755">
        <v>190</v>
      </c>
      <c r="H1755" t="str">
        <f t="shared" si="249"/>
        <v>456009400078.190</v>
      </c>
      <c r="I1755">
        <v>200901</v>
      </c>
      <c r="J1755" t="s">
        <v>6434</v>
      </c>
      <c r="K1755" t="s">
        <v>108</v>
      </c>
      <c r="L1755">
        <v>20310</v>
      </c>
      <c r="M1755" s="8">
        <f>VLOOKUP(H1755,'export - manipulated'!L1755:V5687,11,FALSE)</f>
        <v>17030.59</v>
      </c>
      <c r="V1755" s="158" t="str">
        <f t="shared" si="246"/>
        <v>556009400078</v>
      </c>
    </row>
    <row r="1756" spans="1:22" x14ac:dyDescent="0.3">
      <c r="A1756" t="s">
        <v>2926</v>
      </c>
      <c r="B1756" t="s">
        <v>127</v>
      </c>
      <c r="C1756" t="str">
        <f t="shared" si="250"/>
        <v>REGULATED</v>
      </c>
      <c r="D1756" s="159" t="str">
        <f t="shared" si="247"/>
        <v>45600</v>
      </c>
      <c r="E1756" t="str">
        <f t="shared" si="248"/>
        <v>X5600</v>
      </c>
      <c r="F1756" s="23">
        <v>456009400078</v>
      </c>
      <c r="G1756">
        <v>790</v>
      </c>
      <c r="H1756" t="str">
        <f t="shared" si="249"/>
        <v>456009400078.790</v>
      </c>
      <c r="I1756">
        <v>200901</v>
      </c>
      <c r="J1756" t="s">
        <v>6434</v>
      </c>
      <c r="K1756" t="s">
        <v>108</v>
      </c>
      <c r="L1756">
        <v>20310</v>
      </c>
      <c r="M1756" s="8">
        <f>VLOOKUP(H1756,'export - manipulated'!L1756:V5688,11,FALSE)</f>
        <v>768710.66</v>
      </c>
      <c r="V1756" s="158" t="str">
        <f t="shared" si="246"/>
        <v>556009400078</v>
      </c>
    </row>
    <row r="1757" spans="1:22" x14ac:dyDescent="0.3">
      <c r="A1757" t="s">
        <v>2928</v>
      </c>
      <c r="B1757" t="s">
        <v>127</v>
      </c>
      <c r="C1757" t="str">
        <f t="shared" si="250"/>
        <v>REGULATED</v>
      </c>
      <c r="D1757" s="159" t="str">
        <f t="shared" si="247"/>
        <v>45200</v>
      </c>
      <c r="E1757" t="str">
        <f t="shared" si="248"/>
        <v>X5200</v>
      </c>
      <c r="F1757" s="23">
        <v>452009400165</v>
      </c>
      <c r="G1757">
        <v>762</v>
      </c>
      <c r="H1757" t="str">
        <f t="shared" si="249"/>
        <v>452009400165.762</v>
      </c>
      <c r="I1757">
        <v>200901</v>
      </c>
      <c r="J1757" t="s">
        <v>6434</v>
      </c>
      <c r="K1757" t="s">
        <v>108</v>
      </c>
      <c r="L1757">
        <v>20310</v>
      </c>
      <c r="M1757" s="8">
        <f>VLOOKUP(H1757,'export - manipulated'!L1757:V5689,11,FALSE)</f>
        <v>18840.13</v>
      </c>
      <c r="V1757" s="158" t="str">
        <f t="shared" si="246"/>
        <v>552009400165</v>
      </c>
    </row>
    <row r="1758" spans="1:22" x14ac:dyDescent="0.3">
      <c r="A1758" t="s">
        <v>2930</v>
      </c>
      <c r="B1758" t="s">
        <v>127</v>
      </c>
      <c r="C1758" t="str">
        <f t="shared" si="250"/>
        <v>REGULATED</v>
      </c>
      <c r="D1758" s="159" t="str">
        <f t="shared" si="247"/>
        <v>45200</v>
      </c>
      <c r="E1758" t="str">
        <f t="shared" si="248"/>
        <v>X5200</v>
      </c>
      <c r="F1758" s="23">
        <v>452009500116</v>
      </c>
      <c r="G1758">
        <v>752</v>
      </c>
      <c r="H1758" t="str">
        <f t="shared" si="249"/>
        <v>452009500116.752</v>
      </c>
      <c r="I1758">
        <v>200612</v>
      </c>
      <c r="J1758" t="s">
        <v>6434</v>
      </c>
      <c r="K1758" t="s">
        <v>109</v>
      </c>
      <c r="L1758">
        <v>20310</v>
      </c>
      <c r="M1758" s="8">
        <f>VLOOKUP(H1758,'export - manipulated'!L1758:V5690,11,FALSE)</f>
        <v>255475.21</v>
      </c>
      <c r="V1758" s="158" t="str">
        <f t="shared" si="246"/>
        <v>552009500116</v>
      </c>
    </row>
    <row r="1759" spans="1:22" x14ac:dyDescent="0.3">
      <c r="A1759" t="s">
        <v>2930</v>
      </c>
      <c r="B1759" t="s">
        <v>127</v>
      </c>
      <c r="C1759" t="str">
        <f t="shared" si="250"/>
        <v>REGULATED</v>
      </c>
      <c r="D1759" s="159" t="str">
        <f t="shared" si="247"/>
        <v>45200</v>
      </c>
      <c r="E1759" t="str">
        <f t="shared" si="248"/>
        <v>X5200</v>
      </c>
      <c r="F1759" s="23">
        <v>452009500116</v>
      </c>
      <c r="G1759">
        <v>762</v>
      </c>
      <c r="H1759" t="str">
        <f t="shared" si="249"/>
        <v>452009500116.762</v>
      </c>
      <c r="I1759">
        <v>200612</v>
      </c>
      <c r="J1759" t="s">
        <v>6434</v>
      </c>
      <c r="K1759" t="s">
        <v>109</v>
      </c>
      <c r="L1759">
        <v>20310</v>
      </c>
      <c r="M1759" s="8">
        <f>VLOOKUP(H1759,'export - manipulated'!L1759:V5691,11,FALSE)</f>
        <v>115322.18</v>
      </c>
      <c r="V1759" s="158" t="str">
        <f t="shared" si="246"/>
        <v>552009500116</v>
      </c>
    </row>
    <row r="1760" spans="1:22" x14ac:dyDescent="0.3">
      <c r="A1760" t="s">
        <v>2930</v>
      </c>
      <c r="B1760" t="s">
        <v>127</v>
      </c>
      <c r="C1760" t="str">
        <f t="shared" si="250"/>
        <v>REGULATED</v>
      </c>
      <c r="D1760" s="159" t="str">
        <f t="shared" si="247"/>
        <v>45200</v>
      </c>
      <c r="E1760" t="str">
        <f t="shared" si="248"/>
        <v>X5200</v>
      </c>
      <c r="F1760" s="23">
        <v>452009500116</v>
      </c>
      <c r="G1760">
        <v>763</v>
      </c>
      <c r="H1760" t="str">
        <f t="shared" si="249"/>
        <v>452009500116.763</v>
      </c>
      <c r="I1760">
        <v>200612</v>
      </c>
      <c r="J1760" t="s">
        <v>6434</v>
      </c>
      <c r="K1760" t="s">
        <v>109</v>
      </c>
      <c r="L1760">
        <v>20310</v>
      </c>
      <c r="M1760" s="8">
        <f>VLOOKUP(H1760,'export - manipulated'!L1760:V5692,11,FALSE)</f>
        <v>1113200.6499999999</v>
      </c>
      <c r="V1760" s="158" t="str">
        <f t="shared" si="246"/>
        <v>552009500116</v>
      </c>
    </row>
    <row r="1761" spans="1:22" x14ac:dyDescent="0.3">
      <c r="A1761" t="s">
        <v>2930</v>
      </c>
      <c r="B1761" t="s">
        <v>127</v>
      </c>
      <c r="C1761" t="str">
        <f t="shared" si="250"/>
        <v>REGULATED</v>
      </c>
      <c r="D1761" s="159" t="str">
        <f t="shared" si="247"/>
        <v>45200</v>
      </c>
      <c r="E1761" t="str">
        <f t="shared" si="248"/>
        <v>X5200</v>
      </c>
      <c r="F1761" s="23">
        <v>452009500116</v>
      </c>
      <c r="G1761">
        <v>769</v>
      </c>
      <c r="H1761" t="str">
        <f t="shared" si="249"/>
        <v>452009500116.769</v>
      </c>
      <c r="I1761">
        <v>200612</v>
      </c>
      <c r="J1761" t="s">
        <v>6434</v>
      </c>
      <c r="K1761" t="s">
        <v>109</v>
      </c>
      <c r="L1761">
        <v>20310</v>
      </c>
      <c r="M1761" s="8">
        <f>VLOOKUP(H1761,'export - manipulated'!L1761:V5693,11,FALSE)</f>
        <v>1009809.96</v>
      </c>
      <c r="V1761" s="158" t="str">
        <f t="shared" si="246"/>
        <v>552009500116</v>
      </c>
    </row>
    <row r="1762" spans="1:22" x14ac:dyDescent="0.3">
      <c r="A1762" t="s">
        <v>2930</v>
      </c>
      <c r="B1762" t="s">
        <v>127</v>
      </c>
      <c r="C1762" t="str">
        <f t="shared" si="250"/>
        <v>UNREGULATED</v>
      </c>
      <c r="D1762" s="159" t="str">
        <f t="shared" si="247"/>
        <v>55200</v>
      </c>
      <c r="E1762" t="str">
        <f t="shared" si="248"/>
        <v>X5200</v>
      </c>
      <c r="F1762" s="23">
        <v>552009500116</v>
      </c>
      <c r="G1762">
        <v>230</v>
      </c>
      <c r="H1762" t="str">
        <f t="shared" si="249"/>
        <v>552009500116.230</v>
      </c>
      <c r="I1762">
        <v>201301</v>
      </c>
      <c r="J1762" t="s">
        <v>6434</v>
      </c>
      <c r="K1762" t="s">
        <v>109</v>
      </c>
      <c r="L1762" t="s">
        <v>124</v>
      </c>
      <c r="N1762">
        <f>VLOOKUP(H1762,'export - manipulated'!L1761:V5693,11,FALSE)</f>
        <v>791.3</v>
      </c>
    </row>
    <row r="1763" spans="1:22" x14ac:dyDescent="0.3">
      <c r="A1763" t="s">
        <v>2930</v>
      </c>
      <c r="B1763" t="s">
        <v>127</v>
      </c>
      <c r="C1763" t="str">
        <f t="shared" si="250"/>
        <v>UNREGULATED</v>
      </c>
      <c r="D1763" s="159" t="str">
        <f t="shared" si="247"/>
        <v>55200</v>
      </c>
      <c r="E1763" t="str">
        <f t="shared" si="248"/>
        <v>X5200</v>
      </c>
      <c r="F1763" s="23">
        <v>552009500116</v>
      </c>
      <c r="G1763">
        <v>752</v>
      </c>
      <c r="H1763" t="str">
        <f t="shared" si="249"/>
        <v>552009500116.752</v>
      </c>
      <c r="I1763">
        <v>200612</v>
      </c>
      <c r="J1763" t="s">
        <v>6434</v>
      </c>
      <c r="K1763" t="s">
        <v>109</v>
      </c>
      <c r="L1763" t="s">
        <v>124</v>
      </c>
      <c r="N1763">
        <f>VLOOKUP(H1763,'export - manipulated'!L1762:V5694,11,FALSE)</f>
        <v>63318</v>
      </c>
    </row>
    <row r="1764" spans="1:22" x14ac:dyDescent="0.3">
      <c r="A1764" t="s">
        <v>2930</v>
      </c>
      <c r="B1764" t="s">
        <v>127</v>
      </c>
      <c r="C1764" t="str">
        <f t="shared" si="250"/>
        <v>UNREGULATED</v>
      </c>
      <c r="D1764" s="159" t="str">
        <f t="shared" si="247"/>
        <v>55200</v>
      </c>
      <c r="E1764" t="str">
        <f t="shared" si="248"/>
        <v>X5200</v>
      </c>
      <c r="F1764" s="23">
        <v>552009500116</v>
      </c>
      <c r="G1764">
        <v>762</v>
      </c>
      <c r="H1764" t="str">
        <f t="shared" si="249"/>
        <v>552009500116.762</v>
      </c>
      <c r="I1764">
        <v>200612</v>
      </c>
      <c r="J1764" t="s">
        <v>6434</v>
      </c>
      <c r="K1764" t="s">
        <v>109</v>
      </c>
      <c r="L1764" t="s">
        <v>124</v>
      </c>
      <c r="N1764">
        <f>VLOOKUP(H1764,'export - manipulated'!L1763:V5695,11,FALSE)</f>
        <v>28582</v>
      </c>
    </row>
    <row r="1765" spans="1:22" x14ac:dyDescent="0.3">
      <c r="A1765" t="s">
        <v>2930</v>
      </c>
      <c r="B1765" t="s">
        <v>127</v>
      </c>
      <c r="C1765" t="str">
        <f t="shared" si="250"/>
        <v>UNREGULATED</v>
      </c>
      <c r="D1765" s="159" t="str">
        <f t="shared" si="247"/>
        <v>55200</v>
      </c>
      <c r="E1765" t="str">
        <f t="shared" si="248"/>
        <v>X5200</v>
      </c>
      <c r="F1765" s="23">
        <v>552009500116</v>
      </c>
      <c r="G1765">
        <v>763</v>
      </c>
      <c r="H1765" t="str">
        <f t="shared" si="249"/>
        <v>552009500116.763</v>
      </c>
      <c r="I1765">
        <v>200612</v>
      </c>
      <c r="J1765" t="s">
        <v>6434</v>
      </c>
      <c r="K1765" t="s">
        <v>109</v>
      </c>
      <c r="L1765" t="s">
        <v>124</v>
      </c>
      <c r="N1765">
        <f>VLOOKUP(H1765,'export - manipulated'!L1764:V5696,11,FALSE)</f>
        <v>275903</v>
      </c>
    </row>
    <row r="1766" spans="1:22" x14ac:dyDescent="0.3">
      <c r="A1766" t="s">
        <v>2930</v>
      </c>
      <c r="B1766" t="s">
        <v>127</v>
      </c>
      <c r="C1766" t="str">
        <f t="shared" si="250"/>
        <v>UNREGULATED</v>
      </c>
      <c r="D1766" s="159" t="str">
        <f t="shared" si="247"/>
        <v>55200</v>
      </c>
      <c r="E1766" t="str">
        <f t="shared" si="248"/>
        <v>X5200</v>
      </c>
      <c r="F1766" s="23">
        <v>552009500116</v>
      </c>
      <c r="G1766">
        <v>769</v>
      </c>
      <c r="H1766" t="str">
        <f t="shared" si="249"/>
        <v>552009500116.769</v>
      </c>
      <c r="I1766">
        <v>200612</v>
      </c>
      <c r="J1766" t="s">
        <v>6434</v>
      </c>
      <c r="K1766" t="s">
        <v>109</v>
      </c>
      <c r="L1766" t="s">
        <v>124</v>
      </c>
      <c r="N1766">
        <f>VLOOKUP(H1766,'export - manipulated'!L1765:V5697,11,FALSE)</f>
        <v>250276</v>
      </c>
    </row>
    <row r="1767" spans="1:22" x14ac:dyDescent="0.3">
      <c r="A1767" t="s">
        <v>2940</v>
      </c>
      <c r="B1767" t="s">
        <v>127</v>
      </c>
      <c r="C1767" t="str">
        <f t="shared" si="250"/>
        <v>REGULATED</v>
      </c>
      <c r="D1767" s="159" t="str">
        <f t="shared" si="247"/>
        <v>45200</v>
      </c>
      <c r="E1767" t="str">
        <f t="shared" si="248"/>
        <v>X5200</v>
      </c>
      <c r="F1767" s="23">
        <v>452009500116</v>
      </c>
      <c r="G1767">
        <v>230</v>
      </c>
      <c r="H1767" t="str">
        <f t="shared" si="249"/>
        <v>452009500116.230</v>
      </c>
      <c r="I1767">
        <v>200612</v>
      </c>
      <c r="J1767" t="s">
        <v>6434</v>
      </c>
      <c r="K1767" t="s">
        <v>109</v>
      </c>
      <c r="L1767">
        <v>20310</v>
      </c>
      <c r="M1767" s="8">
        <f>VLOOKUP(H1767,'export - manipulated'!L1767:V5699,11,FALSE)</f>
        <v>3193.11</v>
      </c>
      <c r="V1767" s="158" t="str">
        <f t="shared" ref="V1767:V1768" si="251">CONCATENATE("5",RIGHT(F1767,11))</f>
        <v>552009500116</v>
      </c>
    </row>
    <row r="1768" spans="1:22" x14ac:dyDescent="0.3">
      <c r="A1768" t="s">
        <v>2942</v>
      </c>
      <c r="B1768" t="s">
        <v>127</v>
      </c>
      <c r="C1768" t="str">
        <f t="shared" si="250"/>
        <v>REGULATED</v>
      </c>
      <c r="D1768" s="159" t="str">
        <f t="shared" si="247"/>
        <v>45200</v>
      </c>
      <c r="E1768" t="str">
        <f t="shared" si="248"/>
        <v>X5200</v>
      </c>
      <c r="F1768" s="23">
        <v>452009500116</v>
      </c>
      <c r="G1768">
        <v>240</v>
      </c>
      <c r="H1768" t="str">
        <f t="shared" si="249"/>
        <v>452009500116.240</v>
      </c>
      <c r="I1768">
        <v>200612</v>
      </c>
      <c r="J1768" t="s">
        <v>6434</v>
      </c>
      <c r="K1768" t="s">
        <v>109</v>
      </c>
      <c r="L1768">
        <v>20310</v>
      </c>
      <c r="M1768" s="8">
        <f>VLOOKUP(H1768,'export - manipulated'!L1768:V5700,11,FALSE)</f>
        <v>523122.08</v>
      </c>
      <c r="V1768" s="158" t="str">
        <f t="shared" si="251"/>
        <v>552009500116</v>
      </c>
    </row>
    <row r="1769" spans="1:22" x14ac:dyDescent="0.3">
      <c r="A1769" t="s">
        <v>2942</v>
      </c>
      <c r="B1769" t="s">
        <v>127</v>
      </c>
      <c r="C1769" t="str">
        <f t="shared" si="250"/>
        <v>UNREGULATED</v>
      </c>
      <c r="D1769" s="159" t="str">
        <f t="shared" si="247"/>
        <v>55200</v>
      </c>
      <c r="E1769" t="str">
        <f t="shared" si="248"/>
        <v>X5200</v>
      </c>
      <c r="F1769" s="23">
        <v>552009500116</v>
      </c>
      <c r="G1769">
        <v>240</v>
      </c>
      <c r="H1769" t="str">
        <f t="shared" si="249"/>
        <v>552009500116.240</v>
      </c>
      <c r="I1769">
        <v>200612</v>
      </c>
      <c r="J1769" t="s">
        <v>6434</v>
      </c>
      <c r="K1769" t="s">
        <v>109</v>
      </c>
      <c r="L1769" t="s">
        <v>124</v>
      </c>
      <c r="N1769">
        <f>VLOOKUP(H1769,'export - manipulated'!L1768:V5700,11,FALSE)</f>
        <v>129653</v>
      </c>
    </row>
    <row r="1770" spans="1:22" x14ac:dyDescent="0.3">
      <c r="A1770" t="s">
        <v>2945</v>
      </c>
      <c r="B1770" t="s">
        <v>127</v>
      </c>
      <c r="C1770" t="str">
        <f t="shared" si="250"/>
        <v>REGULATED</v>
      </c>
      <c r="D1770" s="159" t="str">
        <f t="shared" si="247"/>
        <v>45200</v>
      </c>
      <c r="E1770" t="str">
        <f t="shared" si="248"/>
        <v>X5200</v>
      </c>
      <c r="F1770" s="23">
        <v>452009500116</v>
      </c>
      <c r="G1770">
        <v>761</v>
      </c>
      <c r="H1770" t="str">
        <f t="shared" si="249"/>
        <v>452009500116.761</v>
      </c>
      <c r="I1770">
        <v>200612</v>
      </c>
      <c r="J1770" t="s">
        <v>6434</v>
      </c>
      <c r="K1770" t="s">
        <v>109</v>
      </c>
      <c r="L1770">
        <v>20310</v>
      </c>
      <c r="M1770" s="8">
        <f>VLOOKUP(H1770,'export - manipulated'!L1770:V5702,11,FALSE)</f>
        <v>1135666.8500000001</v>
      </c>
      <c r="V1770" s="158" t="str">
        <f>CONCATENATE("5",RIGHT(F1770,11))</f>
        <v>552009500116</v>
      </c>
    </row>
    <row r="1771" spans="1:22" x14ac:dyDescent="0.3">
      <c r="A1771" t="s">
        <v>2945</v>
      </c>
      <c r="B1771" t="s">
        <v>127</v>
      </c>
      <c r="C1771" t="str">
        <f t="shared" si="250"/>
        <v>UNREGULATED</v>
      </c>
      <c r="D1771" s="159" t="str">
        <f t="shared" si="247"/>
        <v>55200</v>
      </c>
      <c r="E1771" t="str">
        <f t="shared" si="248"/>
        <v>X5200</v>
      </c>
      <c r="F1771" s="23">
        <v>552009500116</v>
      </c>
      <c r="G1771">
        <v>761</v>
      </c>
      <c r="H1771" t="str">
        <f t="shared" si="249"/>
        <v>552009500116.761</v>
      </c>
      <c r="I1771">
        <v>200612</v>
      </c>
      <c r="J1771" t="s">
        <v>6434</v>
      </c>
      <c r="K1771" t="s">
        <v>109</v>
      </c>
      <c r="L1771" t="s">
        <v>124</v>
      </c>
      <c r="N1771">
        <f>VLOOKUP(H1771,'export - manipulated'!L1770:V5702,11,FALSE)</f>
        <v>281469</v>
      </c>
    </row>
    <row r="1772" spans="1:22" x14ac:dyDescent="0.3">
      <c r="A1772" t="s">
        <v>2948</v>
      </c>
      <c r="B1772" t="s">
        <v>127</v>
      </c>
      <c r="C1772" t="str">
        <f t="shared" si="250"/>
        <v>REGULATED</v>
      </c>
      <c r="D1772" s="159" t="str">
        <f t="shared" si="247"/>
        <v>45200</v>
      </c>
      <c r="E1772" t="str">
        <f t="shared" si="248"/>
        <v>X5200</v>
      </c>
      <c r="F1772" s="23">
        <v>452009500116</v>
      </c>
      <c r="G1772">
        <v>751</v>
      </c>
      <c r="H1772" t="str">
        <f t="shared" si="249"/>
        <v>452009500116.751</v>
      </c>
      <c r="I1772">
        <v>200612</v>
      </c>
      <c r="J1772" t="s">
        <v>6434</v>
      </c>
      <c r="K1772" t="s">
        <v>109</v>
      </c>
      <c r="L1772">
        <v>20310</v>
      </c>
      <c r="M1772" s="8">
        <f>VLOOKUP(H1772,'export - manipulated'!L1772:V5704,11,FALSE)</f>
        <v>665746.31999999995</v>
      </c>
      <c r="V1772" s="158" t="str">
        <f>CONCATENATE("5",RIGHT(F1772,11))</f>
        <v>552009500116</v>
      </c>
    </row>
    <row r="1773" spans="1:22" x14ac:dyDescent="0.3">
      <c r="A1773" t="s">
        <v>2948</v>
      </c>
      <c r="B1773" t="s">
        <v>127</v>
      </c>
      <c r="C1773" t="str">
        <f t="shared" si="250"/>
        <v>UNREGULATED</v>
      </c>
      <c r="D1773" s="159" t="str">
        <f t="shared" si="247"/>
        <v>55200</v>
      </c>
      <c r="E1773" t="str">
        <f t="shared" si="248"/>
        <v>X5200</v>
      </c>
      <c r="F1773" s="23">
        <v>552009500116</v>
      </c>
      <c r="G1773">
        <v>751</v>
      </c>
      <c r="H1773" t="str">
        <f t="shared" si="249"/>
        <v>552009500116.751</v>
      </c>
      <c r="I1773">
        <v>200612</v>
      </c>
      <c r="J1773" t="s">
        <v>6434</v>
      </c>
      <c r="K1773" t="s">
        <v>109</v>
      </c>
      <c r="L1773" t="s">
        <v>124</v>
      </c>
      <c r="N1773">
        <f>VLOOKUP(H1773,'export - manipulated'!L1772:V5704,11,FALSE)</f>
        <v>165001</v>
      </c>
    </row>
    <row r="1774" spans="1:22" x14ac:dyDescent="0.3">
      <c r="A1774" t="s">
        <v>2951</v>
      </c>
      <c r="B1774" t="s">
        <v>127</v>
      </c>
      <c r="C1774" t="str">
        <f t="shared" si="250"/>
        <v>REGULATED</v>
      </c>
      <c r="D1774" s="159" t="str">
        <f t="shared" si="247"/>
        <v>45200</v>
      </c>
      <c r="E1774" t="str">
        <f t="shared" si="248"/>
        <v>X5200</v>
      </c>
      <c r="F1774" s="23">
        <v>452009500116</v>
      </c>
      <c r="G1774">
        <v>768</v>
      </c>
      <c r="H1774" t="str">
        <f t="shared" si="249"/>
        <v>452009500116.768</v>
      </c>
      <c r="I1774">
        <v>200612</v>
      </c>
      <c r="J1774" t="s">
        <v>6434</v>
      </c>
      <c r="K1774" t="s">
        <v>109</v>
      </c>
      <c r="L1774">
        <v>20310</v>
      </c>
      <c r="M1774" s="8">
        <f>VLOOKUP(H1774,'export - manipulated'!L1774:V5706,11,FALSE)</f>
        <v>363414</v>
      </c>
      <c r="V1774" s="158" t="str">
        <f>CONCATENATE("5",RIGHT(F1774,11))</f>
        <v>552009500116</v>
      </c>
    </row>
    <row r="1775" spans="1:22" x14ac:dyDescent="0.3">
      <c r="A1775" t="s">
        <v>2951</v>
      </c>
      <c r="B1775" t="s">
        <v>127</v>
      </c>
      <c r="C1775" t="str">
        <f t="shared" si="250"/>
        <v>UNREGULATED</v>
      </c>
      <c r="D1775" s="159" t="str">
        <f t="shared" si="247"/>
        <v>55200</v>
      </c>
      <c r="E1775" t="str">
        <f t="shared" si="248"/>
        <v>X5200</v>
      </c>
      <c r="F1775" s="23">
        <v>552009500116</v>
      </c>
      <c r="G1775">
        <v>768</v>
      </c>
      <c r="H1775" t="str">
        <f t="shared" si="249"/>
        <v>552009500116.768</v>
      </c>
      <c r="I1775">
        <v>200612</v>
      </c>
      <c r="J1775" t="s">
        <v>6434</v>
      </c>
      <c r="K1775" t="s">
        <v>109</v>
      </c>
      <c r="L1775" t="s">
        <v>124</v>
      </c>
      <c r="N1775">
        <f>VLOOKUP(H1775,'export - manipulated'!L1774:V5706,11,FALSE)</f>
        <v>90070</v>
      </c>
    </row>
    <row r="1776" spans="1:22" x14ac:dyDescent="0.3">
      <c r="A1776" t="s">
        <v>2954</v>
      </c>
      <c r="B1776" t="s">
        <v>127</v>
      </c>
      <c r="C1776" t="str">
        <f t="shared" si="250"/>
        <v>REGULATED</v>
      </c>
      <c r="D1776" s="159" t="str">
        <f t="shared" si="247"/>
        <v>45200</v>
      </c>
      <c r="E1776" t="str">
        <f t="shared" si="248"/>
        <v>X5200</v>
      </c>
      <c r="F1776" s="23">
        <v>452009500175</v>
      </c>
      <c r="G1776">
        <v>763</v>
      </c>
      <c r="H1776" t="str">
        <f t="shared" si="249"/>
        <v>452009500175.763</v>
      </c>
      <c r="I1776">
        <v>200612</v>
      </c>
      <c r="J1776" t="s">
        <v>6434</v>
      </c>
      <c r="K1776" t="s">
        <v>109</v>
      </c>
      <c r="L1776">
        <v>20310</v>
      </c>
      <c r="M1776" s="8">
        <f>VLOOKUP(H1776,'export - manipulated'!L1776:V5708,11,FALSE)</f>
        <v>83306</v>
      </c>
      <c r="V1776" s="158" t="str">
        <f>CONCATENATE("5",RIGHT(F1776,11))</f>
        <v>552009500175</v>
      </c>
    </row>
    <row r="1777" spans="1:22" x14ac:dyDescent="0.3">
      <c r="A1777" t="s">
        <v>2954</v>
      </c>
      <c r="B1777" t="s">
        <v>127</v>
      </c>
      <c r="C1777" t="str">
        <f t="shared" si="250"/>
        <v>UNREGULATED</v>
      </c>
      <c r="D1777" s="159" t="str">
        <f t="shared" si="247"/>
        <v>55200</v>
      </c>
      <c r="E1777" t="str">
        <f t="shared" si="248"/>
        <v>X5200</v>
      </c>
      <c r="F1777" s="23">
        <v>552009500175</v>
      </c>
      <c r="G1777">
        <v>763</v>
      </c>
      <c r="H1777" t="str">
        <f t="shared" si="249"/>
        <v>552009500175.763</v>
      </c>
      <c r="I1777">
        <v>200612</v>
      </c>
      <c r="J1777" t="s">
        <v>6434</v>
      </c>
      <c r="K1777" t="s">
        <v>109</v>
      </c>
      <c r="L1777" t="s">
        <v>124</v>
      </c>
      <c r="N1777">
        <f>VLOOKUP(H1777,'export - manipulated'!L1776:V5708,11,FALSE)</f>
        <v>20644</v>
      </c>
    </row>
    <row r="1778" spans="1:22" x14ac:dyDescent="0.3">
      <c r="A1778" t="s">
        <v>2957</v>
      </c>
      <c r="B1778" t="s">
        <v>127</v>
      </c>
      <c r="C1778" t="str">
        <f t="shared" si="250"/>
        <v>REGULATED</v>
      </c>
      <c r="D1778" s="159" t="str">
        <f t="shared" si="247"/>
        <v>45200</v>
      </c>
      <c r="E1778" t="str">
        <f t="shared" si="248"/>
        <v>X5200</v>
      </c>
      <c r="F1778" s="23">
        <v>452009500117</v>
      </c>
      <c r="G1778">
        <v>763</v>
      </c>
      <c r="H1778" t="str">
        <f t="shared" si="249"/>
        <v>452009500117.763</v>
      </c>
      <c r="I1778">
        <v>200612</v>
      </c>
      <c r="J1778" t="s">
        <v>6434</v>
      </c>
      <c r="K1778" t="s">
        <v>109</v>
      </c>
      <c r="L1778">
        <v>20310</v>
      </c>
      <c r="M1778" s="8">
        <f>VLOOKUP(H1778,'export - manipulated'!L1778:V5710,11,FALSE)</f>
        <v>137362.04</v>
      </c>
      <c r="V1778" s="158" t="str">
        <f t="shared" ref="V1778:V1779" si="252">CONCATENATE("5",RIGHT(F1778,11))</f>
        <v>552009500117</v>
      </c>
    </row>
    <row r="1779" spans="1:22" x14ac:dyDescent="0.3">
      <c r="A1779" t="s">
        <v>2957</v>
      </c>
      <c r="B1779" t="s">
        <v>127</v>
      </c>
      <c r="C1779" t="str">
        <f t="shared" si="250"/>
        <v>REGULATED</v>
      </c>
      <c r="D1779" s="159" t="str">
        <f t="shared" si="247"/>
        <v>45200</v>
      </c>
      <c r="E1779" t="str">
        <f t="shared" si="248"/>
        <v>X5200</v>
      </c>
      <c r="F1779" s="23">
        <v>452009500117</v>
      </c>
      <c r="G1779">
        <v>769</v>
      </c>
      <c r="H1779" t="str">
        <f t="shared" si="249"/>
        <v>452009500117.769</v>
      </c>
      <c r="I1779">
        <v>200612</v>
      </c>
      <c r="J1779" t="s">
        <v>6434</v>
      </c>
      <c r="K1779" t="s">
        <v>109</v>
      </c>
      <c r="L1779">
        <v>20310</v>
      </c>
      <c r="M1779" s="8">
        <f>VLOOKUP(H1779,'export - manipulated'!L1779:V5711,11,FALSE)</f>
        <v>10593.69</v>
      </c>
      <c r="V1779" s="158" t="str">
        <f t="shared" si="252"/>
        <v>552009500117</v>
      </c>
    </row>
    <row r="1780" spans="1:22" x14ac:dyDescent="0.3">
      <c r="A1780" t="s">
        <v>2957</v>
      </c>
      <c r="B1780" t="s">
        <v>127</v>
      </c>
      <c r="C1780" t="str">
        <f t="shared" si="250"/>
        <v>UNREGULATED</v>
      </c>
      <c r="D1780" s="159" t="str">
        <f t="shared" si="247"/>
        <v>55200</v>
      </c>
      <c r="E1780" t="str">
        <f t="shared" si="248"/>
        <v>X5200</v>
      </c>
      <c r="F1780" s="23">
        <v>552009500117</v>
      </c>
      <c r="G1780">
        <v>763</v>
      </c>
      <c r="H1780" t="str">
        <f t="shared" si="249"/>
        <v>552009500117.763</v>
      </c>
      <c r="I1780">
        <v>200612</v>
      </c>
      <c r="J1780" t="s">
        <v>6434</v>
      </c>
      <c r="K1780" t="s">
        <v>109</v>
      </c>
      <c r="L1780" t="s">
        <v>124</v>
      </c>
      <c r="N1780">
        <f>VLOOKUP(H1780,'export - manipulated'!L1779:V5711,11,FALSE)</f>
        <v>34044</v>
      </c>
    </row>
    <row r="1781" spans="1:22" x14ac:dyDescent="0.3">
      <c r="A1781" t="s">
        <v>2957</v>
      </c>
      <c r="B1781" t="s">
        <v>127</v>
      </c>
      <c r="C1781" t="str">
        <f t="shared" si="250"/>
        <v>UNREGULATED</v>
      </c>
      <c r="D1781" s="159" t="str">
        <f t="shared" si="247"/>
        <v>55200</v>
      </c>
      <c r="E1781" t="str">
        <f t="shared" si="248"/>
        <v>X5200</v>
      </c>
      <c r="F1781" s="23">
        <v>552009500117</v>
      </c>
      <c r="G1781">
        <v>769</v>
      </c>
      <c r="H1781" t="str">
        <f t="shared" si="249"/>
        <v>552009500117.769</v>
      </c>
      <c r="I1781">
        <v>200612</v>
      </c>
      <c r="J1781" t="s">
        <v>6434</v>
      </c>
      <c r="K1781" t="s">
        <v>109</v>
      </c>
      <c r="L1781" t="s">
        <v>124</v>
      </c>
      <c r="N1781">
        <f>VLOOKUP(H1781,'export - manipulated'!L1780:V5712,11,FALSE)</f>
        <v>2625</v>
      </c>
    </row>
    <row r="1782" spans="1:22" x14ac:dyDescent="0.3">
      <c r="A1782" t="s">
        <v>2962</v>
      </c>
      <c r="B1782" t="s">
        <v>127</v>
      </c>
      <c r="C1782" t="str">
        <f t="shared" si="250"/>
        <v>REGULATED</v>
      </c>
      <c r="D1782" s="159" t="str">
        <f t="shared" si="247"/>
        <v>45200</v>
      </c>
      <c r="E1782" t="str">
        <f t="shared" si="248"/>
        <v>X5200</v>
      </c>
      <c r="F1782" s="23">
        <v>452009500117</v>
      </c>
      <c r="G1782">
        <v>761</v>
      </c>
      <c r="H1782" t="str">
        <f t="shared" si="249"/>
        <v>452009500117.761</v>
      </c>
      <c r="I1782">
        <v>200612</v>
      </c>
      <c r="J1782" t="s">
        <v>6434</v>
      </c>
      <c r="K1782" t="s">
        <v>109</v>
      </c>
      <c r="L1782">
        <v>20310</v>
      </c>
      <c r="M1782" s="8">
        <f>VLOOKUP(H1782,'export - manipulated'!L1782:V5714,11,FALSE)</f>
        <v>90782.05</v>
      </c>
      <c r="V1782" s="158" t="str">
        <f>CONCATENATE("5",RIGHT(F1782,11))</f>
        <v>552009500117</v>
      </c>
    </row>
    <row r="1783" spans="1:22" x14ac:dyDescent="0.3">
      <c r="A1783" t="s">
        <v>2962</v>
      </c>
      <c r="B1783" t="s">
        <v>127</v>
      </c>
      <c r="C1783" t="str">
        <f t="shared" si="250"/>
        <v>UNREGULATED</v>
      </c>
      <c r="D1783" s="159" t="str">
        <f t="shared" si="247"/>
        <v>55200</v>
      </c>
      <c r="E1783" t="str">
        <f t="shared" si="248"/>
        <v>X5200</v>
      </c>
      <c r="F1783" s="23">
        <v>552009500117</v>
      </c>
      <c r="G1783">
        <v>761</v>
      </c>
      <c r="H1783" t="str">
        <f t="shared" si="249"/>
        <v>552009500117.761</v>
      </c>
      <c r="I1783">
        <v>200612</v>
      </c>
      <c r="J1783" t="s">
        <v>6434</v>
      </c>
      <c r="K1783" t="s">
        <v>109</v>
      </c>
      <c r="L1783" t="s">
        <v>124</v>
      </c>
      <c r="N1783">
        <f>VLOOKUP(H1783,'export - manipulated'!L1782:V5714,11,FALSE)</f>
        <v>22500</v>
      </c>
    </row>
    <row r="1784" spans="1:22" x14ac:dyDescent="0.3">
      <c r="A1784" t="s">
        <v>2965</v>
      </c>
      <c r="B1784" t="s">
        <v>127</v>
      </c>
      <c r="C1784" t="str">
        <f t="shared" si="250"/>
        <v>REGULATED</v>
      </c>
      <c r="D1784" s="159" t="str">
        <f t="shared" si="247"/>
        <v>45600</v>
      </c>
      <c r="E1784" t="str">
        <f t="shared" si="248"/>
        <v>X5600</v>
      </c>
      <c r="F1784" s="23">
        <v>456009500048</v>
      </c>
      <c r="G1784">
        <v>615</v>
      </c>
      <c r="H1784" t="str">
        <f t="shared" si="249"/>
        <v>456009500048.615</v>
      </c>
      <c r="I1784">
        <v>200612</v>
      </c>
      <c r="J1784" t="s">
        <v>6434</v>
      </c>
      <c r="K1784" t="s">
        <v>109</v>
      </c>
      <c r="L1784">
        <v>20310</v>
      </c>
      <c r="M1784" s="8">
        <f>VLOOKUP(H1784,'export - manipulated'!L1784:V5716,11,FALSE)</f>
        <v>24647976.440000001</v>
      </c>
      <c r="V1784" s="158" t="str">
        <f t="shared" ref="V1784:V1785" si="253">CONCATENATE("5",RIGHT(F1784,11))</f>
        <v>556009500048</v>
      </c>
    </row>
    <row r="1785" spans="1:22" x14ac:dyDescent="0.3">
      <c r="A1785" t="s">
        <v>2965</v>
      </c>
      <c r="B1785" t="s">
        <v>139</v>
      </c>
      <c r="C1785" t="str">
        <f t="shared" si="250"/>
        <v>REGULATED</v>
      </c>
      <c r="D1785" s="159" t="str">
        <f t="shared" si="247"/>
        <v>45600</v>
      </c>
      <c r="E1785" t="str">
        <f t="shared" si="248"/>
        <v>X5600</v>
      </c>
      <c r="F1785" s="23">
        <v>456009500199</v>
      </c>
      <c r="G1785">
        <v>840</v>
      </c>
      <c r="H1785" t="str">
        <f t="shared" si="249"/>
        <v>456009500199.840</v>
      </c>
      <c r="I1785">
        <v>201801</v>
      </c>
      <c r="J1785" t="s">
        <v>6434</v>
      </c>
      <c r="K1785" t="s">
        <v>109</v>
      </c>
      <c r="L1785">
        <v>20310</v>
      </c>
      <c r="M1785" s="8">
        <f>VLOOKUP(H1785,'export - manipulated'!L1785:V5717,11,FALSE)</f>
        <v>3715.73</v>
      </c>
      <c r="V1785" s="158" t="str">
        <f t="shared" si="253"/>
        <v>556009500199</v>
      </c>
    </row>
    <row r="1786" spans="1:22" x14ac:dyDescent="0.3">
      <c r="A1786" t="s">
        <v>2965</v>
      </c>
      <c r="B1786" t="s">
        <v>127</v>
      </c>
      <c r="C1786" t="str">
        <f t="shared" si="250"/>
        <v>UNREGULATED</v>
      </c>
      <c r="D1786" s="159" t="str">
        <f t="shared" si="247"/>
        <v>55600</v>
      </c>
      <c r="E1786" t="str">
        <f t="shared" si="248"/>
        <v>X5600</v>
      </c>
      <c r="F1786" s="23">
        <v>556009500048</v>
      </c>
      <c r="G1786">
        <v>615</v>
      </c>
      <c r="H1786" t="str">
        <f t="shared" si="249"/>
        <v>556009500048.615</v>
      </c>
      <c r="I1786">
        <v>200612</v>
      </c>
      <c r="J1786" t="s">
        <v>6434</v>
      </c>
      <c r="K1786" t="s">
        <v>109</v>
      </c>
      <c r="L1786" t="s">
        <v>124</v>
      </c>
      <c r="N1786">
        <f>VLOOKUP(H1786,'export - manipulated'!L1785:V5717,11,FALSE)</f>
        <v>6108170.8499999996</v>
      </c>
    </row>
    <row r="1787" spans="1:22" x14ac:dyDescent="0.3">
      <c r="A1787" t="s">
        <v>2965</v>
      </c>
      <c r="B1787" t="s">
        <v>127</v>
      </c>
      <c r="C1787" t="str">
        <f t="shared" si="250"/>
        <v>UNREGULATED</v>
      </c>
      <c r="D1787" s="159" t="str">
        <f t="shared" si="247"/>
        <v>55600</v>
      </c>
      <c r="E1787" t="str">
        <f t="shared" si="248"/>
        <v>X5600</v>
      </c>
      <c r="F1787" s="23">
        <v>556009500199</v>
      </c>
      <c r="G1787">
        <v>840</v>
      </c>
      <c r="H1787" t="str">
        <f t="shared" si="249"/>
        <v>556009500199.840</v>
      </c>
      <c r="I1787">
        <v>201801</v>
      </c>
      <c r="J1787" t="s">
        <v>6434</v>
      </c>
      <c r="K1787" t="s">
        <v>109</v>
      </c>
      <c r="L1787" t="s">
        <v>124</v>
      </c>
      <c r="N1787">
        <f>VLOOKUP(H1787,'export - manipulated'!L1786:V5718,11,FALSE)</f>
        <v>923.14</v>
      </c>
    </row>
    <row r="1788" spans="1:22" x14ac:dyDescent="0.3">
      <c r="A1788" t="s">
        <v>2970</v>
      </c>
      <c r="B1788" t="s">
        <v>127</v>
      </c>
      <c r="C1788" t="str">
        <f t="shared" si="250"/>
        <v>REGULATED</v>
      </c>
      <c r="D1788" s="159" t="str">
        <f t="shared" si="247"/>
        <v>45600</v>
      </c>
      <c r="E1788" t="str">
        <f t="shared" si="248"/>
        <v>X5600</v>
      </c>
      <c r="F1788" s="23">
        <v>456009500086</v>
      </c>
      <c r="G1788">
        <v>180</v>
      </c>
      <c r="H1788" t="str">
        <f t="shared" si="249"/>
        <v>456009500086.180</v>
      </c>
      <c r="I1788">
        <v>200612</v>
      </c>
      <c r="J1788" t="s">
        <v>6434</v>
      </c>
      <c r="K1788" t="s">
        <v>109</v>
      </c>
      <c r="L1788">
        <v>20310</v>
      </c>
      <c r="M1788" s="8">
        <f>VLOOKUP(H1788,'export - manipulated'!L1788:V5720,11,FALSE)</f>
        <v>421585</v>
      </c>
      <c r="V1788" s="158" t="str">
        <f>CONCATENATE("5",RIGHT(F1788,11))</f>
        <v>556009500086</v>
      </c>
    </row>
    <row r="1789" spans="1:22" x14ac:dyDescent="0.3">
      <c r="A1789" t="s">
        <v>2970</v>
      </c>
      <c r="B1789" t="s">
        <v>127</v>
      </c>
      <c r="C1789" t="str">
        <f t="shared" si="250"/>
        <v>UNREGULATED</v>
      </c>
      <c r="D1789" s="159" t="str">
        <f t="shared" si="247"/>
        <v>55600</v>
      </c>
      <c r="E1789" t="str">
        <f t="shared" si="248"/>
        <v>X5600</v>
      </c>
      <c r="F1789" s="23">
        <v>556009500086</v>
      </c>
      <c r="G1789">
        <v>180</v>
      </c>
      <c r="H1789" t="str">
        <f t="shared" si="249"/>
        <v>556009500086.180</v>
      </c>
      <c r="I1789">
        <v>200612</v>
      </c>
      <c r="J1789" t="s">
        <v>6434</v>
      </c>
      <c r="K1789" t="s">
        <v>109</v>
      </c>
      <c r="L1789" t="s">
        <v>124</v>
      </c>
      <c r="N1789">
        <f>VLOOKUP(H1789,'export - manipulated'!L1788:V5720,11,FALSE)</f>
        <v>104476</v>
      </c>
    </row>
    <row r="1790" spans="1:22" x14ac:dyDescent="0.3">
      <c r="A1790" t="s">
        <v>2973</v>
      </c>
      <c r="B1790" t="s">
        <v>127</v>
      </c>
      <c r="C1790" t="str">
        <f t="shared" si="250"/>
        <v>REGULATED</v>
      </c>
      <c r="D1790" s="159" t="str">
        <f t="shared" si="247"/>
        <v>45600</v>
      </c>
      <c r="E1790" t="str">
        <f t="shared" si="248"/>
        <v>X5600</v>
      </c>
      <c r="F1790" s="23">
        <v>456009500048</v>
      </c>
      <c r="G1790">
        <v>80</v>
      </c>
      <c r="H1790" t="str">
        <f t="shared" si="249"/>
        <v>456009500048.80</v>
      </c>
      <c r="I1790">
        <v>200901</v>
      </c>
      <c r="J1790" t="s">
        <v>6434</v>
      </c>
      <c r="K1790" t="s">
        <v>109</v>
      </c>
      <c r="L1790">
        <v>20310</v>
      </c>
      <c r="M1790" s="8">
        <f>VLOOKUP(H1790,'export - manipulated'!L1790:V5722,11,FALSE)</f>
        <v>1508820.09</v>
      </c>
      <c r="V1790" s="158" t="str">
        <f>CONCATENATE("5",RIGHT(F1790,11))</f>
        <v>556009500048</v>
      </c>
    </row>
    <row r="1791" spans="1:22" x14ac:dyDescent="0.3">
      <c r="A1791" t="s">
        <v>2973</v>
      </c>
      <c r="B1791" t="s">
        <v>127</v>
      </c>
      <c r="C1791" t="str">
        <f t="shared" si="250"/>
        <v>UNREGULATED</v>
      </c>
      <c r="D1791" s="159" t="str">
        <f t="shared" si="247"/>
        <v>55600</v>
      </c>
      <c r="E1791" t="str">
        <f t="shared" si="248"/>
        <v>X5600</v>
      </c>
      <c r="F1791" s="23">
        <v>556009500048</v>
      </c>
      <c r="G1791">
        <v>80</v>
      </c>
      <c r="H1791" t="str">
        <f t="shared" si="249"/>
        <v>556009500048.80</v>
      </c>
      <c r="I1791">
        <v>200901</v>
      </c>
      <c r="J1791" t="s">
        <v>6434</v>
      </c>
      <c r="K1791" t="s">
        <v>109</v>
      </c>
      <c r="L1791" t="s">
        <v>124</v>
      </c>
      <c r="N1791">
        <f>VLOOKUP(H1791,'export - manipulated'!L1790:V5722,11,FALSE)</f>
        <v>304071.74</v>
      </c>
    </row>
    <row r="1792" spans="1:22" x14ac:dyDescent="0.3">
      <c r="A1792" t="s">
        <v>2976</v>
      </c>
      <c r="B1792" t="s">
        <v>127</v>
      </c>
      <c r="C1792" t="str">
        <f t="shared" si="250"/>
        <v>REGULATED</v>
      </c>
      <c r="D1792" s="159" t="str">
        <f t="shared" si="247"/>
        <v>45600</v>
      </c>
      <c r="E1792" t="str">
        <f t="shared" si="248"/>
        <v>X5600</v>
      </c>
      <c r="F1792" s="23">
        <v>456009500087</v>
      </c>
      <c r="G1792">
        <v>180</v>
      </c>
      <c r="H1792" t="str">
        <f t="shared" si="249"/>
        <v>456009500087.180</v>
      </c>
      <c r="I1792">
        <v>200612</v>
      </c>
      <c r="J1792" t="s">
        <v>6434</v>
      </c>
      <c r="K1792" t="s">
        <v>109</v>
      </c>
      <c r="L1792">
        <v>20310</v>
      </c>
      <c r="M1792" s="8">
        <f>VLOOKUP(H1792,'export - manipulated'!L1792:V5724,11,FALSE)</f>
        <v>421585</v>
      </c>
      <c r="V1792" s="158" t="str">
        <f>CONCATENATE("5",RIGHT(F1792,11))</f>
        <v>556009500087</v>
      </c>
    </row>
    <row r="1793" spans="1:22" x14ac:dyDescent="0.3">
      <c r="A1793" t="s">
        <v>2976</v>
      </c>
      <c r="B1793" t="s">
        <v>127</v>
      </c>
      <c r="C1793" t="str">
        <f t="shared" si="250"/>
        <v>UNREGULATED</v>
      </c>
      <c r="D1793" s="159" t="str">
        <f t="shared" si="247"/>
        <v>55600</v>
      </c>
      <c r="E1793" t="str">
        <f t="shared" si="248"/>
        <v>X5600</v>
      </c>
      <c r="F1793" s="23">
        <v>556009500087</v>
      </c>
      <c r="G1793">
        <v>180</v>
      </c>
      <c r="H1793" t="str">
        <f t="shared" si="249"/>
        <v>556009500087.180</v>
      </c>
      <c r="I1793">
        <v>200612</v>
      </c>
      <c r="J1793" t="s">
        <v>6434</v>
      </c>
      <c r="K1793" t="s">
        <v>109</v>
      </c>
      <c r="L1793" t="s">
        <v>124</v>
      </c>
      <c r="N1793">
        <f>VLOOKUP(H1793,'export - manipulated'!L1792:V5724,11,FALSE)</f>
        <v>104476</v>
      </c>
    </row>
    <row r="1794" spans="1:22" x14ac:dyDescent="0.3">
      <c r="A1794" t="s">
        <v>2979</v>
      </c>
      <c r="B1794" t="s">
        <v>127</v>
      </c>
      <c r="C1794" t="str">
        <f t="shared" si="250"/>
        <v>REGULATED</v>
      </c>
      <c r="D1794" s="159" t="str">
        <f t="shared" si="247"/>
        <v>45600</v>
      </c>
      <c r="E1794" t="str">
        <f t="shared" si="248"/>
        <v>X5600</v>
      </c>
      <c r="F1794" s="23">
        <v>456009500048</v>
      </c>
      <c r="G1794">
        <v>180</v>
      </c>
      <c r="H1794" t="str">
        <f t="shared" si="249"/>
        <v>456009500048.180</v>
      </c>
      <c r="I1794">
        <v>200612</v>
      </c>
      <c r="J1794" t="s">
        <v>6434</v>
      </c>
      <c r="K1794" t="s">
        <v>109</v>
      </c>
      <c r="L1794">
        <v>20310</v>
      </c>
      <c r="M1794" s="8">
        <f>VLOOKUP(H1794,'export - manipulated'!L1794:V5726,11,FALSE)</f>
        <v>400932</v>
      </c>
      <c r="V1794" s="158" t="str">
        <f>CONCATENATE("5",RIGHT(F1794,11))</f>
        <v>556009500048</v>
      </c>
    </row>
    <row r="1795" spans="1:22" x14ac:dyDescent="0.3">
      <c r="A1795" t="s">
        <v>2979</v>
      </c>
      <c r="B1795" t="s">
        <v>127</v>
      </c>
      <c r="C1795" t="str">
        <f t="shared" si="250"/>
        <v>UNREGULATED</v>
      </c>
      <c r="D1795" s="159" t="str">
        <f t="shared" ref="D1795:D1858" si="254">LEFT(F1795,5)</f>
        <v>55600</v>
      </c>
      <c r="E1795" t="str">
        <f t="shared" ref="E1795:E1858" si="255">CONCATENATE("X",(RIGHT(D1795,4)))</f>
        <v>X5600</v>
      </c>
      <c r="F1795" s="23">
        <v>556009500048</v>
      </c>
      <c r="G1795">
        <v>180</v>
      </c>
      <c r="H1795" t="str">
        <f t="shared" ref="H1795:H1858" si="256">CONCATENATE(F1795,".",G1795)</f>
        <v>556009500048.180</v>
      </c>
      <c r="I1795">
        <v>200612</v>
      </c>
      <c r="J1795" t="s">
        <v>6434</v>
      </c>
      <c r="K1795" t="s">
        <v>109</v>
      </c>
      <c r="L1795" t="s">
        <v>124</v>
      </c>
      <c r="N1795">
        <f>VLOOKUP(H1795,'export - manipulated'!L1794:V5726,11,FALSE)</f>
        <v>99357</v>
      </c>
    </row>
    <row r="1796" spans="1:22" x14ac:dyDescent="0.3">
      <c r="A1796" t="s">
        <v>2982</v>
      </c>
      <c r="B1796" t="s">
        <v>127</v>
      </c>
      <c r="C1796" t="str">
        <f t="shared" si="250"/>
        <v>REGULATED</v>
      </c>
      <c r="D1796" s="159" t="str">
        <f t="shared" si="254"/>
        <v>45600</v>
      </c>
      <c r="E1796" t="str">
        <f t="shared" si="255"/>
        <v>X5600</v>
      </c>
      <c r="F1796" s="23">
        <v>456009500048</v>
      </c>
      <c r="G1796">
        <v>175</v>
      </c>
      <c r="H1796" t="str">
        <f t="shared" si="256"/>
        <v>456009500048.175</v>
      </c>
      <c r="I1796">
        <v>200612</v>
      </c>
      <c r="J1796" t="s">
        <v>6434</v>
      </c>
      <c r="K1796" t="s">
        <v>109</v>
      </c>
      <c r="L1796">
        <v>20310</v>
      </c>
      <c r="M1796" s="8">
        <f>VLOOKUP(H1796,'export - manipulated'!L1796:V5728,11,FALSE)</f>
        <v>835487</v>
      </c>
      <c r="V1796" s="158" t="str">
        <f>CONCATENATE("5",RIGHT(F1796,11))</f>
        <v>556009500048</v>
      </c>
    </row>
    <row r="1797" spans="1:22" x14ac:dyDescent="0.3">
      <c r="A1797" t="s">
        <v>2982</v>
      </c>
      <c r="B1797" t="s">
        <v>127</v>
      </c>
      <c r="C1797" t="str">
        <f t="shared" si="250"/>
        <v>UNREGULATED</v>
      </c>
      <c r="D1797" s="159" t="str">
        <f t="shared" si="254"/>
        <v>55600</v>
      </c>
      <c r="E1797" t="str">
        <f t="shared" si="255"/>
        <v>X5600</v>
      </c>
      <c r="F1797" s="23">
        <v>556009500048</v>
      </c>
      <c r="G1797">
        <v>175</v>
      </c>
      <c r="H1797" t="str">
        <f t="shared" si="256"/>
        <v>556009500048.175</v>
      </c>
      <c r="I1797">
        <v>200612</v>
      </c>
      <c r="J1797" t="s">
        <v>6434</v>
      </c>
      <c r="K1797" t="s">
        <v>109</v>
      </c>
      <c r="L1797" t="s">
        <v>124</v>
      </c>
      <c r="N1797">
        <f>VLOOKUP(H1797,'export - manipulated'!L1796:V5728,11,FALSE)</f>
        <v>207047</v>
      </c>
    </row>
    <row r="1798" spans="1:22" x14ac:dyDescent="0.3">
      <c r="A1798" t="s">
        <v>2985</v>
      </c>
      <c r="B1798" t="s">
        <v>127</v>
      </c>
      <c r="C1798" t="str">
        <f t="shared" ref="C1798:C1861" si="257">IF(OR(D1798="45000",D1798="45100",D1798="45200",D1798="45290",D1798="45300",D1798="45500",D1798="45600",D1798="45700",D1798="45790",D1798="45800"),"REGULATED","UNREGULATED")</f>
        <v>REGULATED</v>
      </c>
      <c r="D1798" s="159" t="str">
        <f t="shared" si="254"/>
        <v>45600</v>
      </c>
      <c r="E1798" t="str">
        <f t="shared" si="255"/>
        <v>X5600</v>
      </c>
      <c r="F1798" s="23">
        <v>456009500048</v>
      </c>
      <c r="G1798">
        <v>810</v>
      </c>
      <c r="H1798" t="str">
        <f t="shared" si="256"/>
        <v>456009500048.810</v>
      </c>
      <c r="I1798">
        <v>200612</v>
      </c>
      <c r="J1798" t="s">
        <v>6434</v>
      </c>
      <c r="K1798" t="s">
        <v>109</v>
      </c>
      <c r="L1798">
        <v>20310</v>
      </c>
      <c r="M1798" s="8">
        <f>VLOOKUP(H1798,'export - manipulated'!L1798:V5730,11,FALSE)</f>
        <v>1080371</v>
      </c>
      <c r="V1798" s="158" t="str">
        <f>CONCATENATE("5",RIGHT(F1798,11))</f>
        <v>556009500048</v>
      </c>
    </row>
    <row r="1799" spans="1:22" x14ac:dyDescent="0.3">
      <c r="A1799" t="s">
        <v>2985</v>
      </c>
      <c r="B1799" t="s">
        <v>127</v>
      </c>
      <c r="C1799" t="str">
        <f t="shared" si="257"/>
        <v>UNREGULATED</v>
      </c>
      <c r="D1799" s="159" t="str">
        <f t="shared" si="254"/>
        <v>55600</v>
      </c>
      <c r="E1799" t="str">
        <f t="shared" si="255"/>
        <v>X5600</v>
      </c>
      <c r="F1799" s="23">
        <v>556009500048</v>
      </c>
      <c r="G1799">
        <v>810</v>
      </c>
      <c r="H1799" t="str">
        <f t="shared" si="256"/>
        <v>556009500048.810</v>
      </c>
      <c r="I1799">
        <v>200612</v>
      </c>
      <c r="J1799" t="s">
        <v>6434</v>
      </c>
      <c r="K1799" t="s">
        <v>109</v>
      </c>
      <c r="L1799" t="s">
        <v>124</v>
      </c>
      <c r="N1799">
        <f>VLOOKUP(H1799,'export - manipulated'!L1798:V5730,11,FALSE)</f>
        <v>267734</v>
      </c>
    </row>
    <row r="1800" spans="1:22" x14ac:dyDescent="0.3">
      <c r="A1800" t="s">
        <v>2988</v>
      </c>
      <c r="B1800" t="s">
        <v>127</v>
      </c>
      <c r="C1800" t="str">
        <f t="shared" si="257"/>
        <v>REGULATED</v>
      </c>
      <c r="D1800" s="159" t="str">
        <f t="shared" si="254"/>
        <v>45600</v>
      </c>
      <c r="E1800" t="str">
        <f t="shared" si="255"/>
        <v>X5600</v>
      </c>
      <c r="F1800" s="23">
        <v>456009500048</v>
      </c>
      <c r="G1800">
        <v>805</v>
      </c>
      <c r="H1800" t="str">
        <f t="shared" si="256"/>
        <v>456009500048.805</v>
      </c>
      <c r="I1800">
        <v>200612</v>
      </c>
      <c r="J1800" t="s">
        <v>6434</v>
      </c>
      <c r="K1800" t="s">
        <v>109</v>
      </c>
      <c r="L1800">
        <v>20310</v>
      </c>
      <c r="M1800" s="8">
        <f>VLOOKUP(H1800,'export - manipulated'!L1800:V5732,11,FALSE)</f>
        <v>361996</v>
      </c>
      <c r="V1800" s="158" t="str">
        <f>CONCATENATE("5",RIGHT(F1800,11))</f>
        <v>556009500048</v>
      </c>
    </row>
    <row r="1801" spans="1:22" x14ac:dyDescent="0.3">
      <c r="A1801" t="s">
        <v>2988</v>
      </c>
      <c r="B1801" t="s">
        <v>127</v>
      </c>
      <c r="C1801" t="str">
        <f t="shared" si="257"/>
        <v>UNREGULATED</v>
      </c>
      <c r="D1801" s="159" t="str">
        <f t="shared" si="254"/>
        <v>55600</v>
      </c>
      <c r="E1801" t="str">
        <f t="shared" si="255"/>
        <v>X5600</v>
      </c>
      <c r="F1801" s="23">
        <v>556009500048</v>
      </c>
      <c r="G1801">
        <v>805</v>
      </c>
      <c r="H1801" t="str">
        <f t="shared" si="256"/>
        <v>556009500048.805</v>
      </c>
      <c r="I1801">
        <v>200612</v>
      </c>
      <c r="J1801" t="s">
        <v>6434</v>
      </c>
      <c r="K1801" t="s">
        <v>109</v>
      </c>
      <c r="L1801" t="s">
        <v>124</v>
      </c>
      <c r="N1801">
        <f>VLOOKUP(H1801,'export - manipulated'!L1800:V5732,11,FALSE)</f>
        <v>89708</v>
      </c>
    </row>
    <row r="1802" spans="1:22" x14ac:dyDescent="0.3">
      <c r="A1802" t="s">
        <v>2991</v>
      </c>
      <c r="B1802" t="s">
        <v>127</v>
      </c>
      <c r="C1802" t="str">
        <f t="shared" si="257"/>
        <v>REGULATED</v>
      </c>
      <c r="D1802" s="159" t="str">
        <f t="shared" si="254"/>
        <v>45600</v>
      </c>
      <c r="E1802" t="str">
        <f t="shared" si="255"/>
        <v>X5600</v>
      </c>
      <c r="F1802" s="23">
        <v>456009500073</v>
      </c>
      <c r="G1802">
        <v>615</v>
      </c>
      <c r="H1802" t="str">
        <f t="shared" si="256"/>
        <v>456009500073.615</v>
      </c>
      <c r="I1802">
        <v>200906</v>
      </c>
      <c r="J1802" t="s">
        <v>6434</v>
      </c>
      <c r="K1802" t="s">
        <v>109</v>
      </c>
      <c r="L1802">
        <v>20310</v>
      </c>
      <c r="M1802" s="8">
        <f>VLOOKUP(H1802,'export - manipulated'!L1802:V5734,11,FALSE)</f>
        <v>4875.83</v>
      </c>
      <c r="V1802" s="158" t="str">
        <f>CONCATENATE("5",RIGHT(F1802,11))</f>
        <v>556009500073</v>
      </c>
    </row>
    <row r="1803" spans="1:22" x14ac:dyDescent="0.3">
      <c r="A1803" t="s">
        <v>2991</v>
      </c>
      <c r="B1803" t="s">
        <v>127</v>
      </c>
      <c r="C1803" t="str">
        <f t="shared" si="257"/>
        <v>UNREGULATED</v>
      </c>
      <c r="D1803" s="159" t="str">
        <f t="shared" si="254"/>
        <v>55600</v>
      </c>
      <c r="E1803" t="str">
        <f t="shared" si="255"/>
        <v>X5600</v>
      </c>
      <c r="F1803" s="23">
        <v>556009500073</v>
      </c>
      <c r="G1803">
        <v>615</v>
      </c>
      <c r="H1803" t="str">
        <f t="shared" si="256"/>
        <v>556009500073.615</v>
      </c>
      <c r="I1803">
        <v>200906</v>
      </c>
      <c r="J1803" t="s">
        <v>6434</v>
      </c>
      <c r="K1803" t="s">
        <v>109</v>
      </c>
      <c r="L1803" t="s">
        <v>124</v>
      </c>
      <c r="N1803">
        <f>VLOOKUP(H1803,'export - manipulated'!L1802:V5734,11,FALSE)</f>
        <v>982.53</v>
      </c>
    </row>
    <row r="1804" spans="1:22" x14ac:dyDescent="0.3">
      <c r="A1804" t="s">
        <v>2994</v>
      </c>
      <c r="B1804" t="s">
        <v>127</v>
      </c>
      <c r="C1804" t="str">
        <f t="shared" si="257"/>
        <v>REGULATED</v>
      </c>
      <c r="D1804" s="159" t="str">
        <f t="shared" si="254"/>
        <v>45600</v>
      </c>
      <c r="E1804" t="str">
        <f t="shared" si="255"/>
        <v>X5600</v>
      </c>
      <c r="F1804" s="23">
        <v>456009500048</v>
      </c>
      <c r="G1804">
        <v>840</v>
      </c>
      <c r="H1804" t="str">
        <f t="shared" si="256"/>
        <v>456009500048.840</v>
      </c>
      <c r="I1804">
        <v>200612</v>
      </c>
      <c r="J1804" t="s">
        <v>6434</v>
      </c>
      <c r="K1804" t="s">
        <v>109</v>
      </c>
      <c r="L1804">
        <v>20310</v>
      </c>
      <c r="M1804" s="8">
        <f>VLOOKUP(H1804,'export - manipulated'!L1804:V5736,11,FALSE)</f>
        <v>515506</v>
      </c>
      <c r="V1804" s="158" t="str">
        <f>CONCATENATE("5",RIGHT(F1804,11))</f>
        <v>556009500048</v>
      </c>
    </row>
    <row r="1805" spans="1:22" x14ac:dyDescent="0.3">
      <c r="A1805" t="s">
        <v>2994</v>
      </c>
      <c r="B1805" t="s">
        <v>127</v>
      </c>
      <c r="C1805" t="str">
        <f t="shared" si="257"/>
        <v>UNREGULATED</v>
      </c>
      <c r="D1805" s="159" t="str">
        <f t="shared" si="254"/>
        <v>55600</v>
      </c>
      <c r="E1805" t="str">
        <f t="shared" si="255"/>
        <v>X5600</v>
      </c>
      <c r="F1805" s="23">
        <v>556009500048</v>
      </c>
      <c r="G1805">
        <v>840</v>
      </c>
      <c r="H1805" t="str">
        <f t="shared" si="256"/>
        <v>556009500048.840</v>
      </c>
      <c r="I1805">
        <v>200612</v>
      </c>
      <c r="J1805" t="s">
        <v>6434</v>
      </c>
      <c r="K1805" t="s">
        <v>109</v>
      </c>
      <c r="L1805" t="s">
        <v>124</v>
      </c>
      <c r="N1805">
        <f>VLOOKUP(H1805,'export - manipulated'!L1804:V5736,11,FALSE)</f>
        <v>127748</v>
      </c>
    </row>
    <row r="1806" spans="1:22" x14ac:dyDescent="0.3">
      <c r="A1806" t="s">
        <v>2997</v>
      </c>
      <c r="B1806" t="s">
        <v>127</v>
      </c>
      <c r="C1806" t="str">
        <f t="shared" si="257"/>
        <v>REGULATED</v>
      </c>
      <c r="D1806" s="159" t="str">
        <f t="shared" si="254"/>
        <v>45600</v>
      </c>
      <c r="E1806" t="str">
        <f t="shared" si="255"/>
        <v>X5600</v>
      </c>
      <c r="F1806" s="23">
        <v>456009500048</v>
      </c>
      <c r="G1806">
        <v>761</v>
      </c>
      <c r="H1806" t="str">
        <f t="shared" si="256"/>
        <v>456009500048.761</v>
      </c>
      <c r="I1806">
        <v>200612</v>
      </c>
      <c r="J1806" t="s">
        <v>6434</v>
      </c>
      <c r="K1806" t="s">
        <v>109</v>
      </c>
      <c r="L1806">
        <v>20310</v>
      </c>
      <c r="M1806" s="8">
        <f>VLOOKUP(H1806,'export - manipulated'!L1806:V5738,11,FALSE)</f>
        <v>369780</v>
      </c>
      <c r="V1806" s="158" t="str">
        <f>CONCATENATE("5",RIGHT(F1806,11))</f>
        <v>556009500048</v>
      </c>
    </row>
    <row r="1807" spans="1:22" x14ac:dyDescent="0.3">
      <c r="A1807" t="s">
        <v>2997</v>
      </c>
      <c r="B1807" t="s">
        <v>127</v>
      </c>
      <c r="C1807" t="str">
        <f t="shared" si="257"/>
        <v>UNREGULATED</v>
      </c>
      <c r="D1807" s="159" t="str">
        <f t="shared" si="254"/>
        <v>55600</v>
      </c>
      <c r="E1807" t="str">
        <f t="shared" si="255"/>
        <v>X5600</v>
      </c>
      <c r="F1807" s="23">
        <v>556009500048</v>
      </c>
      <c r="G1807">
        <v>761</v>
      </c>
      <c r="H1807" t="str">
        <f t="shared" si="256"/>
        <v>556009500048.761</v>
      </c>
      <c r="I1807">
        <v>200612</v>
      </c>
      <c r="J1807" t="s">
        <v>6434</v>
      </c>
      <c r="K1807" t="s">
        <v>109</v>
      </c>
      <c r="L1807" t="s">
        <v>124</v>
      </c>
      <c r="N1807">
        <f>VLOOKUP(H1807,'export - manipulated'!L1806:V5738,11,FALSE)</f>
        <v>91638</v>
      </c>
    </row>
    <row r="1808" spans="1:22" x14ac:dyDescent="0.3">
      <c r="A1808" t="s">
        <v>3000</v>
      </c>
      <c r="B1808" t="s">
        <v>127</v>
      </c>
      <c r="C1808" t="str">
        <f t="shared" si="257"/>
        <v>REGULATED</v>
      </c>
      <c r="D1808" s="159" t="str">
        <f t="shared" si="254"/>
        <v>45200</v>
      </c>
      <c r="E1808" t="str">
        <f t="shared" si="255"/>
        <v>X5200</v>
      </c>
      <c r="F1808" s="23">
        <v>452009500117</v>
      </c>
      <c r="G1808">
        <v>760</v>
      </c>
      <c r="H1808" t="str">
        <f t="shared" si="256"/>
        <v>452009500117.760</v>
      </c>
      <c r="I1808">
        <v>200701</v>
      </c>
      <c r="J1808" t="s">
        <v>6434</v>
      </c>
      <c r="K1808" t="s">
        <v>109</v>
      </c>
      <c r="L1808">
        <v>20310</v>
      </c>
      <c r="M1808" s="8">
        <f>VLOOKUP(H1808,'export - manipulated'!L1808:V5740,11,FALSE)</f>
        <v>2576.94</v>
      </c>
      <c r="V1808" s="158" t="str">
        <f t="shared" ref="V1808:V1809" si="258">CONCATENATE("5",RIGHT(F1808,11))</f>
        <v>552009500117</v>
      </c>
    </row>
    <row r="1809" spans="1:22" x14ac:dyDescent="0.3">
      <c r="A1809" t="s">
        <v>3002</v>
      </c>
      <c r="B1809" t="s">
        <v>127</v>
      </c>
      <c r="C1809" t="str">
        <f t="shared" si="257"/>
        <v>REGULATED</v>
      </c>
      <c r="D1809" s="159" t="str">
        <f t="shared" si="254"/>
        <v>45200</v>
      </c>
      <c r="E1809" t="str">
        <f t="shared" si="255"/>
        <v>X5200</v>
      </c>
      <c r="F1809" s="23">
        <v>452009500117</v>
      </c>
      <c r="G1809">
        <v>240</v>
      </c>
      <c r="H1809" t="str">
        <f t="shared" si="256"/>
        <v>452009500117.240</v>
      </c>
      <c r="I1809">
        <v>200612</v>
      </c>
      <c r="J1809" t="s">
        <v>6434</v>
      </c>
      <c r="K1809" t="s">
        <v>109</v>
      </c>
      <c r="L1809">
        <v>20310</v>
      </c>
      <c r="M1809" s="8">
        <f>VLOOKUP(H1809,'export - manipulated'!L1809:V5741,11,FALSE)</f>
        <v>112475.42</v>
      </c>
      <c r="V1809" s="158" t="str">
        <f t="shared" si="258"/>
        <v>552009500117</v>
      </c>
    </row>
    <row r="1810" spans="1:22" x14ac:dyDescent="0.3">
      <c r="A1810" t="s">
        <v>3002</v>
      </c>
      <c r="B1810" t="s">
        <v>127</v>
      </c>
      <c r="C1810" t="str">
        <f t="shared" si="257"/>
        <v>UNREGULATED</v>
      </c>
      <c r="D1810" s="159" t="str">
        <f t="shared" si="254"/>
        <v>55200</v>
      </c>
      <c r="E1810" t="str">
        <f t="shared" si="255"/>
        <v>X5200</v>
      </c>
      <c r="F1810" s="23">
        <v>552009500117</v>
      </c>
      <c r="G1810">
        <v>240</v>
      </c>
      <c r="H1810" t="str">
        <f t="shared" si="256"/>
        <v>552009500117.240</v>
      </c>
      <c r="I1810">
        <v>200612</v>
      </c>
      <c r="J1810" t="s">
        <v>6434</v>
      </c>
      <c r="K1810" t="s">
        <v>109</v>
      </c>
      <c r="L1810" t="s">
        <v>124</v>
      </c>
      <c r="N1810">
        <f>VLOOKUP(H1810,'export - manipulated'!L1809:V5741,11,FALSE)</f>
        <v>27876</v>
      </c>
    </row>
    <row r="1811" spans="1:22" x14ac:dyDescent="0.3">
      <c r="A1811" t="s">
        <v>3005</v>
      </c>
      <c r="B1811" t="s">
        <v>127</v>
      </c>
      <c r="C1811" t="str">
        <f t="shared" si="257"/>
        <v>REGULATED</v>
      </c>
      <c r="D1811" s="159" t="str">
        <f t="shared" si="254"/>
        <v>45600</v>
      </c>
      <c r="E1811" t="str">
        <f t="shared" si="255"/>
        <v>X5600</v>
      </c>
      <c r="F1811" s="23">
        <v>456009500086</v>
      </c>
      <c r="G1811">
        <v>170</v>
      </c>
      <c r="H1811" t="str">
        <f t="shared" si="256"/>
        <v>456009500086.170</v>
      </c>
      <c r="I1811">
        <v>200612</v>
      </c>
      <c r="J1811" t="s">
        <v>6434</v>
      </c>
      <c r="K1811" t="s">
        <v>109</v>
      </c>
      <c r="L1811">
        <v>20310</v>
      </c>
      <c r="M1811" s="8">
        <f>VLOOKUP(H1811,'export - manipulated'!L1811:V5743,11,FALSE)</f>
        <v>421585</v>
      </c>
      <c r="V1811" s="158" t="str">
        <f>CONCATENATE("5",RIGHT(F1811,11))</f>
        <v>556009500086</v>
      </c>
    </row>
    <row r="1812" spans="1:22" x14ac:dyDescent="0.3">
      <c r="A1812" t="s">
        <v>3005</v>
      </c>
      <c r="B1812" t="s">
        <v>127</v>
      </c>
      <c r="C1812" t="str">
        <f t="shared" si="257"/>
        <v>UNREGULATED</v>
      </c>
      <c r="D1812" s="159" t="str">
        <f t="shared" si="254"/>
        <v>55600</v>
      </c>
      <c r="E1812" t="str">
        <f t="shared" si="255"/>
        <v>X5600</v>
      </c>
      <c r="F1812" s="23">
        <v>556009500086</v>
      </c>
      <c r="G1812">
        <v>170</v>
      </c>
      <c r="H1812" t="str">
        <f t="shared" si="256"/>
        <v>556009500086.170</v>
      </c>
      <c r="I1812">
        <v>200612</v>
      </c>
      <c r="J1812" t="s">
        <v>6434</v>
      </c>
      <c r="K1812" t="s">
        <v>109</v>
      </c>
      <c r="L1812" t="s">
        <v>124</v>
      </c>
      <c r="N1812">
        <f>VLOOKUP(H1812,'export - manipulated'!L1811:V5743,11,FALSE)</f>
        <v>104476</v>
      </c>
    </row>
    <row r="1813" spans="1:22" x14ac:dyDescent="0.3">
      <c r="A1813" t="s">
        <v>3008</v>
      </c>
      <c r="B1813" t="s">
        <v>127</v>
      </c>
      <c r="C1813" t="str">
        <f t="shared" si="257"/>
        <v>REGULATED</v>
      </c>
      <c r="D1813" s="159" t="str">
        <f t="shared" si="254"/>
        <v>45600</v>
      </c>
      <c r="E1813" t="str">
        <f t="shared" si="255"/>
        <v>X5600</v>
      </c>
      <c r="F1813" s="23">
        <v>456009500086</v>
      </c>
      <c r="G1813">
        <v>182</v>
      </c>
      <c r="H1813" t="str">
        <f t="shared" si="256"/>
        <v>456009500086.182</v>
      </c>
      <c r="I1813">
        <v>200612</v>
      </c>
      <c r="J1813" t="s">
        <v>6434</v>
      </c>
      <c r="K1813" t="s">
        <v>109</v>
      </c>
      <c r="L1813">
        <v>20310</v>
      </c>
      <c r="M1813" s="8">
        <f>VLOOKUP(H1813,'export - manipulated'!L1813:V5745,11,FALSE)</f>
        <v>416375</v>
      </c>
      <c r="V1813" s="158" t="str">
        <f>CONCATENATE("5",RIGHT(F1813,11))</f>
        <v>556009500086</v>
      </c>
    </row>
    <row r="1814" spans="1:22" x14ac:dyDescent="0.3">
      <c r="A1814" t="s">
        <v>3008</v>
      </c>
      <c r="B1814" t="s">
        <v>127</v>
      </c>
      <c r="C1814" t="str">
        <f t="shared" si="257"/>
        <v>UNREGULATED</v>
      </c>
      <c r="D1814" s="159" t="str">
        <f t="shared" si="254"/>
        <v>55600</v>
      </c>
      <c r="E1814" t="str">
        <f t="shared" si="255"/>
        <v>X5600</v>
      </c>
      <c r="F1814" s="23">
        <v>556009500086</v>
      </c>
      <c r="G1814">
        <v>182</v>
      </c>
      <c r="H1814" t="str">
        <f t="shared" si="256"/>
        <v>556009500086.182</v>
      </c>
      <c r="I1814">
        <v>200612</v>
      </c>
      <c r="J1814" t="s">
        <v>6434</v>
      </c>
      <c r="K1814" t="s">
        <v>109</v>
      </c>
      <c r="L1814" t="s">
        <v>124</v>
      </c>
      <c r="N1814">
        <f>VLOOKUP(H1814,'export - manipulated'!L1813:V5745,11,FALSE)</f>
        <v>102957</v>
      </c>
    </row>
    <row r="1815" spans="1:22" x14ac:dyDescent="0.3">
      <c r="A1815" t="s">
        <v>3011</v>
      </c>
      <c r="B1815" t="s">
        <v>127</v>
      </c>
      <c r="C1815" t="str">
        <f t="shared" si="257"/>
        <v>UNREGULATED</v>
      </c>
      <c r="D1815" s="159" t="str">
        <f t="shared" si="254"/>
        <v>55600</v>
      </c>
      <c r="E1815" t="str">
        <f t="shared" si="255"/>
        <v>X5600</v>
      </c>
      <c r="F1815" s="23">
        <v>556009500086</v>
      </c>
      <c r="G1815">
        <v>190</v>
      </c>
      <c r="H1815" t="str">
        <f t="shared" si="256"/>
        <v>556009500086.190</v>
      </c>
      <c r="I1815">
        <v>200612</v>
      </c>
      <c r="J1815" t="s">
        <v>6434</v>
      </c>
      <c r="K1815" t="s">
        <v>109</v>
      </c>
      <c r="L1815" t="s">
        <v>124</v>
      </c>
      <c r="N1815">
        <f>VLOOKUP(H1815,'export - manipulated'!L1814:V5746,11,FALSE)</f>
        <v>470141</v>
      </c>
    </row>
    <row r="1816" spans="1:22" x14ac:dyDescent="0.3">
      <c r="A1816" t="s">
        <v>3013</v>
      </c>
      <c r="B1816" t="s">
        <v>127</v>
      </c>
      <c r="C1816" t="str">
        <f t="shared" si="257"/>
        <v>REGULATED</v>
      </c>
      <c r="D1816" s="159" t="str">
        <f t="shared" si="254"/>
        <v>45600</v>
      </c>
      <c r="E1816" t="str">
        <f t="shared" si="255"/>
        <v>X5600</v>
      </c>
      <c r="F1816" s="23">
        <v>456009500086</v>
      </c>
      <c r="G1816">
        <v>210</v>
      </c>
      <c r="H1816" t="str">
        <f t="shared" si="256"/>
        <v>456009500086.210</v>
      </c>
      <c r="I1816">
        <v>200612</v>
      </c>
      <c r="J1816" t="s">
        <v>6434</v>
      </c>
      <c r="K1816" t="s">
        <v>109</v>
      </c>
      <c r="L1816">
        <v>20310</v>
      </c>
      <c r="M1816" s="8">
        <f>VLOOKUP(H1816,'export - manipulated'!L1816:V5748,11,FALSE)</f>
        <v>529819.78</v>
      </c>
      <c r="V1816" s="158" t="str">
        <f t="shared" ref="V1816:V1817" si="259">CONCATENATE("5",RIGHT(F1816,11))</f>
        <v>556009500086</v>
      </c>
    </row>
    <row r="1817" spans="1:22" x14ac:dyDescent="0.3">
      <c r="A1817" t="s">
        <v>3015</v>
      </c>
      <c r="B1817" t="s">
        <v>127</v>
      </c>
      <c r="C1817" t="str">
        <f t="shared" si="257"/>
        <v>REGULATED</v>
      </c>
      <c r="D1817" s="159" t="str">
        <f t="shared" si="254"/>
        <v>45600</v>
      </c>
      <c r="E1817" t="str">
        <f t="shared" si="255"/>
        <v>X5600</v>
      </c>
      <c r="F1817" s="23">
        <v>456009500129</v>
      </c>
      <c r="G1817">
        <v>210</v>
      </c>
      <c r="H1817" t="str">
        <f t="shared" si="256"/>
        <v>456009500129.210</v>
      </c>
      <c r="I1817">
        <v>201301</v>
      </c>
      <c r="J1817" t="s">
        <v>6434</v>
      </c>
      <c r="K1817" t="s">
        <v>109</v>
      </c>
      <c r="L1817">
        <v>20310</v>
      </c>
      <c r="M1817" s="8">
        <f>VLOOKUP(H1817,'export - manipulated'!L1817:V5749,11,FALSE)</f>
        <v>1895.54</v>
      </c>
      <c r="V1817" s="158" t="str">
        <f t="shared" si="259"/>
        <v>556009500129</v>
      </c>
    </row>
    <row r="1818" spans="1:22" x14ac:dyDescent="0.3">
      <c r="A1818" t="s">
        <v>3013</v>
      </c>
      <c r="B1818" t="s">
        <v>127</v>
      </c>
      <c r="C1818" t="str">
        <f t="shared" si="257"/>
        <v>UNREGULATED</v>
      </c>
      <c r="D1818" s="159" t="str">
        <f t="shared" si="254"/>
        <v>55600</v>
      </c>
      <c r="E1818" t="str">
        <f t="shared" si="255"/>
        <v>X5600</v>
      </c>
      <c r="F1818" s="23">
        <v>556009500086</v>
      </c>
      <c r="G1818">
        <v>210</v>
      </c>
      <c r="H1818" t="str">
        <f t="shared" si="256"/>
        <v>556009500086.210</v>
      </c>
      <c r="I1818">
        <v>200612</v>
      </c>
      <c r="J1818" t="s">
        <v>6434</v>
      </c>
      <c r="K1818" t="s">
        <v>109</v>
      </c>
      <c r="L1818" t="s">
        <v>124</v>
      </c>
      <c r="N1818">
        <f>VLOOKUP(H1818,'export - manipulated'!L1817:V5749,11,FALSE)</f>
        <v>131297.62</v>
      </c>
    </row>
    <row r="1819" spans="1:22" x14ac:dyDescent="0.3">
      <c r="A1819" t="s">
        <v>3018</v>
      </c>
      <c r="B1819" t="s">
        <v>127</v>
      </c>
      <c r="C1819" t="str">
        <f t="shared" si="257"/>
        <v>REGULATED</v>
      </c>
      <c r="D1819" s="159" t="str">
        <f t="shared" si="254"/>
        <v>45600</v>
      </c>
      <c r="E1819" t="str">
        <f t="shared" si="255"/>
        <v>X5600</v>
      </c>
      <c r="F1819" s="23">
        <v>456009500086</v>
      </c>
      <c r="G1819">
        <v>200</v>
      </c>
      <c r="H1819" t="str">
        <f t="shared" si="256"/>
        <v>456009500086.200</v>
      </c>
      <c r="I1819">
        <v>200612</v>
      </c>
      <c r="J1819" t="s">
        <v>6434</v>
      </c>
      <c r="K1819" t="s">
        <v>109</v>
      </c>
      <c r="L1819">
        <v>20310</v>
      </c>
      <c r="M1819" s="8">
        <f>VLOOKUP(H1819,'export - manipulated'!L1819:V5751,11,FALSE)</f>
        <v>421585</v>
      </c>
      <c r="V1819" s="158" t="str">
        <f>CONCATENATE("5",RIGHT(F1819,11))</f>
        <v>556009500086</v>
      </c>
    </row>
    <row r="1820" spans="1:22" x14ac:dyDescent="0.3">
      <c r="A1820" t="s">
        <v>3018</v>
      </c>
      <c r="B1820" t="s">
        <v>127</v>
      </c>
      <c r="C1820" t="str">
        <f t="shared" si="257"/>
        <v>UNREGULATED</v>
      </c>
      <c r="D1820" s="159" t="str">
        <f t="shared" si="254"/>
        <v>55600</v>
      </c>
      <c r="E1820" t="str">
        <f t="shared" si="255"/>
        <v>X5600</v>
      </c>
      <c r="F1820" s="23">
        <v>556009500086</v>
      </c>
      <c r="G1820">
        <v>200</v>
      </c>
      <c r="H1820" t="str">
        <f t="shared" si="256"/>
        <v>556009500086.200</v>
      </c>
      <c r="I1820">
        <v>200612</v>
      </c>
      <c r="J1820" t="s">
        <v>6434</v>
      </c>
      <c r="K1820" t="s">
        <v>109</v>
      </c>
      <c r="L1820" t="s">
        <v>124</v>
      </c>
      <c r="N1820">
        <f>VLOOKUP(H1820,'export - manipulated'!L1819:V5751,11,FALSE)</f>
        <v>104476</v>
      </c>
    </row>
    <row r="1821" spans="1:22" x14ac:dyDescent="0.3">
      <c r="A1821" t="s">
        <v>3021</v>
      </c>
      <c r="B1821" t="s">
        <v>127</v>
      </c>
      <c r="C1821" t="str">
        <f t="shared" si="257"/>
        <v>REGULATED</v>
      </c>
      <c r="D1821" s="159" t="str">
        <f t="shared" si="254"/>
        <v>45600</v>
      </c>
      <c r="E1821" t="str">
        <f t="shared" si="255"/>
        <v>X5600</v>
      </c>
      <c r="F1821" s="23">
        <v>456009500086</v>
      </c>
      <c r="G1821">
        <v>720</v>
      </c>
      <c r="H1821" t="str">
        <f t="shared" si="256"/>
        <v>456009500086.720</v>
      </c>
      <c r="I1821">
        <v>200612</v>
      </c>
      <c r="J1821" t="s">
        <v>6434</v>
      </c>
      <c r="K1821" t="s">
        <v>109</v>
      </c>
      <c r="L1821">
        <v>20310</v>
      </c>
      <c r="M1821" s="8">
        <f>VLOOKUP(H1821,'export - manipulated'!L1821:V5753,11,FALSE)</f>
        <v>295394</v>
      </c>
      <c r="V1821" s="158" t="str">
        <f>CONCATENATE("5",RIGHT(F1821,11))</f>
        <v>556009500086</v>
      </c>
    </row>
    <row r="1822" spans="1:22" x14ac:dyDescent="0.3">
      <c r="A1822" t="s">
        <v>3021</v>
      </c>
      <c r="B1822" t="s">
        <v>127</v>
      </c>
      <c r="C1822" t="str">
        <f t="shared" si="257"/>
        <v>UNREGULATED</v>
      </c>
      <c r="D1822" s="159" t="str">
        <f t="shared" si="254"/>
        <v>55600</v>
      </c>
      <c r="E1822" t="str">
        <f t="shared" si="255"/>
        <v>X5600</v>
      </c>
      <c r="F1822" s="23">
        <v>556009500086</v>
      </c>
      <c r="G1822">
        <v>720</v>
      </c>
      <c r="H1822" t="str">
        <f t="shared" si="256"/>
        <v>556009500086.720</v>
      </c>
      <c r="I1822">
        <v>200612</v>
      </c>
      <c r="J1822" t="s">
        <v>6434</v>
      </c>
      <c r="K1822" t="s">
        <v>109</v>
      </c>
      <c r="L1822" t="s">
        <v>124</v>
      </c>
      <c r="N1822">
        <f>VLOOKUP(H1822,'export - manipulated'!L1821:V5753,11,FALSE)</f>
        <v>73203</v>
      </c>
    </row>
    <row r="1823" spans="1:22" x14ac:dyDescent="0.3">
      <c r="A1823" t="s">
        <v>3024</v>
      </c>
      <c r="B1823" t="s">
        <v>127</v>
      </c>
      <c r="C1823" t="str">
        <f t="shared" si="257"/>
        <v>UNREGULATED</v>
      </c>
      <c r="D1823" s="159" t="str">
        <f t="shared" si="254"/>
        <v>55600</v>
      </c>
      <c r="E1823" t="str">
        <f t="shared" si="255"/>
        <v>X5600</v>
      </c>
      <c r="F1823" s="23">
        <v>556009500129</v>
      </c>
      <c r="G1823">
        <v>210</v>
      </c>
      <c r="H1823" t="str">
        <f t="shared" si="256"/>
        <v>556009500129.210</v>
      </c>
      <c r="I1823">
        <v>201301</v>
      </c>
      <c r="J1823" t="s">
        <v>6434</v>
      </c>
      <c r="K1823" t="s">
        <v>109</v>
      </c>
      <c r="L1823" t="s">
        <v>124</v>
      </c>
      <c r="N1823">
        <f>VLOOKUP(H1823,'export - manipulated'!L1822:V5754,11,FALSE)</f>
        <v>469.75</v>
      </c>
    </row>
    <row r="1824" spans="1:22" x14ac:dyDescent="0.3">
      <c r="A1824" t="s">
        <v>3026</v>
      </c>
      <c r="B1824" t="s">
        <v>127</v>
      </c>
      <c r="C1824" t="str">
        <f t="shared" si="257"/>
        <v>REGULATED</v>
      </c>
      <c r="D1824" s="159" t="str">
        <f t="shared" si="254"/>
        <v>45600</v>
      </c>
      <c r="E1824" t="str">
        <f t="shared" si="255"/>
        <v>X5600</v>
      </c>
      <c r="F1824" s="23">
        <v>456009500148</v>
      </c>
      <c r="G1824">
        <v>780</v>
      </c>
      <c r="H1824" t="str">
        <f t="shared" si="256"/>
        <v>456009500148.780</v>
      </c>
      <c r="I1824">
        <v>201412</v>
      </c>
      <c r="J1824" t="s">
        <v>6434</v>
      </c>
      <c r="K1824" t="s">
        <v>109</v>
      </c>
      <c r="L1824">
        <v>20310</v>
      </c>
      <c r="M1824" s="8">
        <f>VLOOKUP(H1824,'export - manipulated'!L1824:V5756,11,FALSE)</f>
        <v>13690.53</v>
      </c>
      <c r="V1824" s="158" t="str">
        <f>CONCATENATE("5",RIGHT(F1824,11))</f>
        <v>556009500148</v>
      </c>
    </row>
    <row r="1825" spans="1:22" x14ac:dyDescent="0.3">
      <c r="A1825" t="s">
        <v>3026</v>
      </c>
      <c r="B1825" t="s">
        <v>127</v>
      </c>
      <c r="C1825" t="str">
        <f t="shared" si="257"/>
        <v>UNREGULATED</v>
      </c>
      <c r="D1825" s="159" t="str">
        <f t="shared" si="254"/>
        <v>55600</v>
      </c>
      <c r="E1825" t="str">
        <f t="shared" si="255"/>
        <v>X5600</v>
      </c>
      <c r="F1825" s="23">
        <v>556009500148</v>
      </c>
      <c r="G1825">
        <v>780</v>
      </c>
      <c r="H1825" t="str">
        <f t="shared" si="256"/>
        <v>556009500148.780</v>
      </c>
      <c r="I1825">
        <v>201412</v>
      </c>
      <c r="J1825" t="s">
        <v>6434</v>
      </c>
      <c r="K1825" t="s">
        <v>109</v>
      </c>
      <c r="L1825" t="s">
        <v>124</v>
      </c>
      <c r="N1825">
        <f>VLOOKUP(H1825,'export - manipulated'!L1824:V5756,11,FALSE)</f>
        <v>3392.74</v>
      </c>
    </row>
    <row r="1826" spans="1:22" x14ac:dyDescent="0.3">
      <c r="A1826" t="s">
        <v>3029</v>
      </c>
      <c r="B1826" t="s">
        <v>127</v>
      </c>
      <c r="C1826" t="str">
        <f t="shared" si="257"/>
        <v>REGULATED</v>
      </c>
      <c r="D1826" s="159" t="str">
        <f t="shared" si="254"/>
        <v>45600</v>
      </c>
      <c r="E1826" t="str">
        <f t="shared" si="255"/>
        <v>X5600</v>
      </c>
      <c r="F1826" s="23">
        <v>456009500086</v>
      </c>
      <c r="G1826">
        <v>190</v>
      </c>
      <c r="H1826" t="str">
        <f t="shared" si="256"/>
        <v>456009500086.190</v>
      </c>
      <c r="I1826">
        <v>200612</v>
      </c>
      <c r="J1826" t="s">
        <v>6434</v>
      </c>
      <c r="K1826" t="s">
        <v>109</v>
      </c>
      <c r="L1826">
        <v>20310</v>
      </c>
      <c r="M1826" s="8">
        <f>VLOOKUP(H1826,'export - manipulated'!L1826:V5758,11,FALSE)</f>
        <v>1897134</v>
      </c>
      <c r="V1826" s="158" t="str">
        <f t="shared" ref="V1826:V1827" si="260">CONCATENATE("5",RIGHT(F1826,11))</f>
        <v>556009500086</v>
      </c>
    </row>
    <row r="1827" spans="1:22" x14ac:dyDescent="0.3">
      <c r="A1827" t="s">
        <v>3031</v>
      </c>
      <c r="B1827" t="s">
        <v>127</v>
      </c>
      <c r="C1827" t="str">
        <f t="shared" si="257"/>
        <v>REGULATED</v>
      </c>
      <c r="D1827" s="159" t="str">
        <f t="shared" si="254"/>
        <v>45600</v>
      </c>
      <c r="E1827" t="str">
        <f t="shared" si="255"/>
        <v>X5600</v>
      </c>
      <c r="F1827" s="23">
        <v>456009500087</v>
      </c>
      <c r="G1827">
        <v>170</v>
      </c>
      <c r="H1827" t="str">
        <f t="shared" si="256"/>
        <v>456009500087.170</v>
      </c>
      <c r="I1827">
        <v>200612</v>
      </c>
      <c r="J1827" t="s">
        <v>6434</v>
      </c>
      <c r="K1827" t="s">
        <v>109</v>
      </c>
      <c r="L1827">
        <v>20310</v>
      </c>
      <c r="M1827" s="8">
        <f>VLOOKUP(H1827,'export - manipulated'!L1827:V5759,11,FALSE)</f>
        <v>421585</v>
      </c>
      <c r="V1827" s="158" t="str">
        <f t="shared" si="260"/>
        <v>556009500087</v>
      </c>
    </row>
    <row r="1828" spans="1:22" x14ac:dyDescent="0.3">
      <c r="A1828" t="s">
        <v>3033</v>
      </c>
      <c r="B1828" t="s">
        <v>127</v>
      </c>
      <c r="C1828" t="str">
        <f t="shared" si="257"/>
        <v>UNREGULATED</v>
      </c>
      <c r="D1828" s="159" t="str">
        <f t="shared" si="254"/>
        <v>55600</v>
      </c>
      <c r="E1828" t="str">
        <f t="shared" si="255"/>
        <v>X5600</v>
      </c>
      <c r="F1828" s="23">
        <v>556009500087</v>
      </c>
      <c r="G1828">
        <v>170</v>
      </c>
      <c r="H1828" t="str">
        <f t="shared" si="256"/>
        <v>556009500087.170</v>
      </c>
      <c r="I1828">
        <v>200612</v>
      </c>
      <c r="J1828" t="s">
        <v>6434</v>
      </c>
      <c r="K1828" t="s">
        <v>109</v>
      </c>
      <c r="L1828" t="s">
        <v>124</v>
      </c>
      <c r="N1828">
        <f>VLOOKUP(H1828,'export - manipulated'!L1827:V5759,11,FALSE)</f>
        <v>104476</v>
      </c>
    </row>
    <row r="1829" spans="1:22" x14ac:dyDescent="0.3">
      <c r="A1829" t="s">
        <v>3035</v>
      </c>
      <c r="B1829" t="s">
        <v>127</v>
      </c>
      <c r="C1829" t="str">
        <f t="shared" si="257"/>
        <v>REGULATED</v>
      </c>
      <c r="D1829" s="159" t="str">
        <f t="shared" si="254"/>
        <v>45600</v>
      </c>
      <c r="E1829" t="str">
        <f t="shared" si="255"/>
        <v>X5600</v>
      </c>
      <c r="F1829" s="23">
        <v>456009500087</v>
      </c>
      <c r="G1829">
        <v>182</v>
      </c>
      <c r="H1829" t="str">
        <f t="shared" si="256"/>
        <v>456009500087.182</v>
      </c>
      <c r="I1829">
        <v>200612</v>
      </c>
      <c r="J1829" t="s">
        <v>6434</v>
      </c>
      <c r="K1829" t="s">
        <v>109</v>
      </c>
      <c r="L1829">
        <v>20310</v>
      </c>
      <c r="M1829" s="8">
        <f>VLOOKUP(H1829,'export - manipulated'!L1829:V5761,11,FALSE)</f>
        <v>416375</v>
      </c>
      <c r="V1829" s="158" t="str">
        <f>CONCATENATE("5",RIGHT(F1829,11))</f>
        <v>556009500087</v>
      </c>
    </row>
    <row r="1830" spans="1:22" x14ac:dyDescent="0.3">
      <c r="A1830" t="s">
        <v>3037</v>
      </c>
      <c r="B1830" t="s">
        <v>127</v>
      </c>
      <c r="C1830" t="str">
        <f t="shared" si="257"/>
        <v>UNREGULATED</v>
      </c>
      <c r="D1830" s="159" t="str">
        <f t="shared" si="254"/>
        <v>55600</v>
      </c>
      <c r="E1830" t="str">
        <f t="shared" si="255"/>
        <v>X5600</v>
      </c>
      <c r="F1830" s="23">
        <v>556009500087</v>
      </c>
      <c r="G1830">
        <v>182</v>
      </c>
      <c r="H1830" t="str">
        <f t="shared" si="256"/>
        <v>556009500087.182</v>
      </c>
      <c r="I1830">
        <v>200612</v>
      </c>
      <c r="J1830" t="s">
        <v>6434</v>
      </c>
      <c r="K1830" t="s">
        <v>109</v>
      </c>
      <c r="L1830" t="s">
        <v>124</v>
      </c>
      <c r="N1830">
        <f>VLOOKUP(H1830,'export - manipulated'!L1829:V5761,11,FALSE)</f>
        <v>102957</v>
      </c>
    </row>
    <row r="1831" spans="1:22" x14ac:dyDescent="0.3">
      <c r="A1831" t="s">
        <v>3039</v>
      </c>
      <c r="B1831" t="s">
        <v>127</v>
      </c>
      <c r="C1831" t="str">
        <f t="shared" si="257"/>
        <v>UNREGULATED</v>
      </c>
      <c r="D1831" s="159" t="str">
        <f t="shared" si="254"/>
        <v>55600</v>
      </c>
      <c r="E1831" t="str">
        <f t="shared" si="255"/>
        <v>X5600</v>
      </c>
      <c r="F1831" s="23">
        <v>556009500087</v>
      </c>
      <c r="G1831">
        <v>190</v>
      </c>
      <c r="H1831" t="str">
        <f t="shared" si="256"/>
        <v>556009500087.190</v>
      </c>
      <c r="I1831">
        <v>200612</v>
      </c>
      <c r="J1831" t="s">
        <v>6434</v>
      </c>
      <c r="K1831" t="s">
        <v>109</v>
      </c>
      <c r="L1831" t="s">
        <v>124</v>
      </c>
      <c r="N1831">
        <f>VLOOKUP(H1831,'export - manipulated'!L1830:V5762,11,FALSE)</f>
        <v>470141</v>
      </c>
    </row>
    <row r="1832" spans="1:22" x14ac:dyDescent="0.3">
      <c r="A1832" t="s">
        <v>3041</v>
      </c>
      <c r="B1832" t="s">
        <v>127</v>
      </c>
      <c r="C1832" t="str">
        <f t="shared" si="257"/>
        <v>REGULATED</v>
      </c>
      <c r="D1832" s="159" t="str">
        <f t="shared" si="254"/>
        <v>45600</v>
      </c>
      <c r="E1832" t="str">
        <f t="shared" si="255"/>
        <v>X5600</v>
      </c>
      <c r="F1832" s="23">
        <v>456009500087</v>
      </c>
      <c r="G1832">
        <v>210</v>
      </c>
      <c r="H1832" t="str">
        <f t="shared" si="256"/>
        <v>456009500087.210</v>
      </c>
      <c r="I1832">
        <v>200612</v>
      </c>
      <c r="J1832" t="s">
        <v>6434</v>
      </c>
      <c r="K1832" t="s">
        <v>109</v>
      </c>
      <c r="L1832">
        <v>20310</v>
      </c>
      <c r="M1832" s="8">
        <f>VLOOKUP(H1832,'export - manipulated'!L1832:V5764,11,FALSE)</f>
        <v>529819.78</v>
      </c>
      <c r="V1832" s="158" t="str">
        <f t="shared" ref="V1832:V1833" si="261">CONCATENATE("5",RIGHT(F1832,11))</f>
        <v>556009500087</v>
      </c>
    </row>
    <row r="1833" spans="1:22" x14ac:dyDescent="0.3">
      <c r="A1833" t="s">
        <v>3043</v>
      </c>
      <c r="B1833" t="s">
        <v>127</v>
      </c>
      <c r="C1833" t="str">
        <f t="shared" si="257"/>
        <v>REGULATED</v>
      </c>
      <c r="D1833" s="159" t="str">
        <f t="shared" si="254"/>
        <v>45600</v>
      </c>
      <c r="E1833" t="str">
        <f t="shared" si="255"/>
        <v>X5600</v>
      </c>
      <c r="F1833" s="23">
        <v>456009500130</v>
      </c>
      <c r="G1833">
        <v>210</v>
      </c>
      <c r="H1833" t="str">
        <f t="shared" si="256"/>
        <v>456009500130.210</v>
      </c>
      <c r="I1833">
        <v>201301</v>
      </c>
      <c r="J1833" t="s">
        <v>6434</v>
      </c>
      <c r="K1833" t="s">
        <v>109</v>
      </c>
      <c r="L1833">
        <v>20310</v>
      </c>
      <c r="M1833" s="8">
        <f>VLOOKUP(H1833,'export - manipulated'!L1833:V5765,11,FALSE)</f>
        <v>1895.54</v>
      </c>
      <c r="V1833" s="158" t="str">
        <f t="shared" si="261"/>
        <v>556009500130</v>
      </c>
    </row>
    <row r="1834" spans="1:22" x14ac:dyDescent="0.3">
      <c r="A1834" t="s">
        <v>3041</v>
      </c>
      <c r="B1834" t="s">
        <v>127</v>
      </c>
      <c r="C1834" t="str">
        <f t="shared" si="257"/>
        <v>UNREGULATED</v>
      </c>
      <c r="D1834" s="159" t="str">
        <f t="shared" si="254"/>
        <v>55600</v>
      </c>
      <c r="E1834" t="str">
        <f t="shared" si="255"/>
        <v>X5600</v>
      </c>
      <c r="F1834" s="23">
        <v>556009500087</v>
      </c>
      <c r="G1834">
        <v>210</v>
      </c>
      <c r="H1834" t="str">
        <f t="shared" si="256"/>
        <v>556009500087.210</v>
      </c>
      <c r="I1834">
        <v>200612</v>
      </c>
      <c r="J1834" t="s">
        <v>6434</v>
      </c>
      <c r="K1834" t="s">
        <v>109</v>
      </c>
      <c r="L1834" t="s">
        <v>124</v>
      </c>
      <c r="N1834">
        <f>VLOOKUP(H1834,'export - manipulated'!L1833:V5765,11,FALSE)</f>
        <v>131297.62</v>
      </c>
    </row>
    <row r="1835" spans="1:22" x14ac:dyDescent="0.3">
      <c r="A1835" t="s">
        <v>3046</v>
      </c>
      <c r="B1835" t="s">
        <v>127</v>
      </c>
      <c r="C1835" t="str">
        <f t="shared" si="257"/>
        <v>REGULATED</v>
      </c>
      <c r="D1835" s="159" t="str">
        <f t="shared" si="254"/>
        <v>45600</v>
      </c>
      <c r="E1835" t="str">
        <f t="shared" si="255"/>
        <v>X5600</v>
      </c>
      <c r="F1835" s="23">
        <v>456009500087</v>
      </c>
      <c r="G1835">
        <v>200</v>
      </c>
      <c r="H1835" t="str">
        <f t="shared" si="256"/>
        <v>456009500087.200</v>
      </c>
      <c r="I1835">
        <v>200612</v>
      </c>
      <c r="J1835" t="s">
        <v>6434</v>
      </c>
      <c r="K1835" t="s">
        <v>109</v>
      </c>
      <c r="L1835">
        <v>20310</v>
      </c>
      <c r="M1835" s="8">
        <f>VLOOKUP(H1835,'export - manipulated'!L1835:V5767,11,FALSE)</f>
        <v>421585</v>
      </c>
      <c r="V1835" s="158" t="str">
        <f>CONCATENATE("5",RIGHT(F1835,11))</f>
        <v>556009500087</v>
      </c>
    </row>
    <row r="1836" spans="1:22" x14ac:dyDescent="0.3">
      <c r="A1836" t="s">
        <v>3046</v>
      </c>
      <c r="B1836" t="s">
        <v>127</v>
      </c>
      <c r="C1836" t="str">
        <f t="shared" si="257"/>
        <v>UNREGULATED</v>
      </c>
      <c r="D1836" s="159" t="str">
        <f t="shared" si="254"/>
        <v>55600</v>
      </c>
      <c r="E1836" t="str">
        <f t="shared" si="255"/>
        <v>X5600</v>
      </c>
      <c r="F1836" s="23">
        <v>556009500087</v>
      </c>
      <c r="G1836">
        <v>200</v>
      </c>
      <c r="H1836" t="str">
        <f t="shared" si="256"/>
        <v>556009500087.200</v>
      </c>
      <c r="I1836">
        <v>200612</v>
      </c>
      <c r="J1836" t="s">
        <v>6434</v>
      </c>
      <c r="K1836" t="s">
        <v>109</v>
      </c>
      <c r="L1836" t="s">
        <v>124</v>
      </c>
      <c r="N1836">
        <f>VLOOKUP(H1836,'export - manipulated'!L1835:V5767,11,FALSE)</f>
        <v>104476</v>
      </c>
    </row>
    <row r="1837" spans="1:22" x14ac:dyDescent="0.3">
      <c r="A1837" t="s">
        <v>3049</v>
      </c>
      <c r="B1837" t="s">
        <v>127</v>
      </c>
      <c r="C1837" t="str">
        <f t="shared" si="257"/>
        <v>REGULATED</v>
      </c>
      <c r="D1837" s="159" t="str">
        <f t="shared" si="254"/>
        <v>45600</v>
      </c>
      <c r="E1837" t="str">
        <f t="shared" si="255"/>
        <v>X5600</v>
      </c>
      <c r="F1837" s="23">
        <v>456009500087</v>
      </c>
      <c r="G1837">
        <v>720</v>
      </c>
      <c r="H1837" t="str">
        <f t="shared" si="256"/>
        <v>456009500087.720</v>
      </c>
      <c r="I1837">
        <v>200612</v>
      </c>
      <c r="J1837" t="s">
        <v>6434</v>
      </c>
      <c r="K1837" t="s">
        <v>109</v>
      </c>
      <c r="L1837">
        <v>20310</v>
      </c>
      <c r="M1837" s="8">
        <f>VLOOKUP(H1837,'export - manipulated'!L1837:V5769,11,FALSE)</f>
        <v>295394</v>
      </c>
      <c r="V1837" s="158" t="str">
        <f>CONCATENATE("5",RIGHT(F1837,11))</f>
        <v>556009500087</v>
      </c>
    </row>
    <row r="1838" spans="1:22" x14ac:dyDescent="0.3">
      <c r="A1838" t="s">
        <v>3049</v>
      </c>
      <c r="B1838" t="s">
        <v>127</v>
      </c>
      <c r="C1838" t="str">
        <f t="shared" si="257"/>
        <v>UNREGULATED</v>
      </c>
      <c r="D1838" s="159" t="str">
        <f t="shared" si="254"/>
        <v>55600</v>
      </c>
      <c r="E1838" t="str">
        <f t="shared" si="255"/>
        <v>X5600</v>
      </c>
      <c r="F1838" s="23">
        <v>556009500087</v>
      </c>
      <c r="G1838">
        <v>720</v>
      </c>
      <c r="H1838" t="str">
        <f t="shared" si="256"/>
        <v>556009500087.720</v>
      </c>
      <c r="I1838">
        <v>200612</v>
      </c>
      <c r="J1838" t="s">
        <v>6434</v>
      </c>
      <c r="K1838" t="s">
        <v>109</v>
      </c>
      <c r="L1838" t="s">
        <v>124</v>
      </c>
      <c r="N1838">
        <f>VLOOKUP(H1838,'export - manipulated'!L1837:V5769,11,FALSE)</f>
        <v>73203</v>
      </c>
    </row>
    <row r="1839" spans="1:22" x14ac:dyDescent="0.3">
      <c r="A1839" t="s">
        <v>3052</v>
      </c>
      <c r="B1839" t="s">
        <v>127</v>
      </c>
      <c r="C1839" t="str">
        <f t="shared" si="257"/>
        <v>UNREGULATED</v>
      </c>
      <c r="D1839" s="159" t="str">
        <f t="shared" si="254"/>
        <v>55600</v>
      </c>
      <c r="E1839" t="str">
        <f t="shared" si="255"/>
        <v>X5600</v>
      </c>
      <c r="F1839" s="23">
        <v>556009500130</v>
      </c>
      <c r="G1839">
        <v>210</v>
      </c>
      <c r="H1839" t="str">
        <f t="shared" si="256"/>
        <v>556009500130.210</v>
      </c>
      <c r="I1839">
        <v>201301</v>
      </c>
      <c r="J1839" t="s">
        <v>6434</v>
      </c>
      <c r="K1839" t="s">
        <v>109</v>
      </c>
      <c r="L1839" t="s">
        <v>124</v>
      </c>
      <c r="N1839">
        <f>VLOOKUP(H1839,'export - manipulated'!L1838:V5770,11,FALSE)</f>
        <v>469.74</v>
      </c>
    </row>
    <row r="1840" spans="1:22" x14ac:dyDescent="0.3">
      <c r="A1840" t="s">
        <v>3054</v>
      </c>
      <c r="B1840" t="s">
        <v>127</v>
      </c>
      <c r="C1840" t="str">
        <f t="shared" si="257"/>
        <v>REGULATED</v>
      </c>
      <c r="D1840" s="159" t="str">
        <f t="shared" si="254"/>
        <v>45600</v>
      </c>
      <c r="E1840" t="str">
        <f t="shared" si="255"/>
        <v>X5600</v>
      </c>
      <c r="F1840" s="23">
        <v>456009500149</v>
      </c>
      <c r="G1840">
        <v>780</v>
      </c>
      <c r="H1840" t="str">
        <f t="shared" si="256"/>
        <v>456009500149.780</v>
      </c>
      <c r="I1840">
        <v>201412</v>
      </c>
      <c r="J1840" t="s">
        <v>6434</v>
      </c>
      <c r="K1840" t="s">
        <v>109</v>
      </c>
      <c r="L1840">
        <v>20310</v>
      </c>
      <c r="M1840" s="8">
        <f>VLOOKUP(H1840,'export - manipulated'!L1840:V5772,11,FALSE)</f>
        <v>13690.54</v>
      </c>
      <c r="V1840" s="158" t="str">
        <f>CONCATENATE("5",RIGHT(F1840,11))</f>
        <v>556009500149</v>
      </c>
    </row>
    <row r="1841" spans="1:22" x14ac:dyDescent="0.3">
      <c r="A1841" t="s">
        <v>3054</v>
      </c>
      <c r="B1841" t="s">
        <v>127</v>
      </c>
      <c r="C1841" t="str">
        <f t="shared" si="257"/>
        <v>UNREGULATED</v>
      </c>
      <c r="D1841" s="159" t="str">
        <f t="shared" si="254"/>
        <v>55600</v>
      </c>
      <c r="E1841" t="str">
        <f t="shared" si="255"/>
        <v>X5600</v>
      </c>
      <c r="F1841" s="23">
        <v>556009500149</v>
      </c>
      <c r="G1841">
        <v>780</v>
      </c>
      <c r="H1841" t="str">
        <f t="shared" si="256"/>
        <v>556009500149.780</v>
      </c>
      <c r="I1841">
        <v>201412</v>
      </c>
      <c r="J1841" t="s">
        <v>6434</v>
      </c>
      <c r="K1841" t="s">
        <v>109</v>
      </c>
      <c r="L1841" t="s">
        <v>124</v>
      </c>
      <c r="N1841">
        <f>VLOOKUP(H1841,'export - manipulated'!L1840:V5772,11,FALSE)</f>
        <v>3392.73</v>
      </c>
    </row>
    <row r="1842" spans="1:22" x14ac:dyDescent="0.3">
      <c r="A1842" t="s">
        <v>3057</v>
      </c>
      <c r="B1842" t="s">
        <v>127</v>
      </c>
      <c r="C1842" t="str">
        <f t="shared" si="257"/>
        <v>REGULATED</v>
      </c>
      <c r="D1842" s="159" t="str">
        <f t="shared" si="254"/>
        <v>45600</v>
      </c>
      <c r="E1842" t="str">
        <f t="shared" si="255"/>
        <v>X5600</v>
      </c>
      <c r="F1842" s="23">
        <v>456009500087</v>
      </c>
      <c r="G1842">
        <v>190</v>
      </c>
      <c r="H1842" t="str">
        <f t="shared" si="256"/>
        <v>456009500087.190</v>
      </c>
      <c r="I1842">
        <v>200612</v>
      </c>
      <c r="J1842" t="s">
        <v>6434</v>
      </c>
      <c r="K1842" t="s">
        <v>109</v>
      </c>
      <c r="L1842">
        <v>20310</v>
      </c>
      <c r="M1842" s="8">
        <f>VLOOKUP(H1842,'export - manipulated'!L1842:V5774,11,FALSE)</f>
        <v>1897134</v>
      </c>
      <c r="V1842" s="158" t="str">
        <f t="shared" ref="V1842:V1843" si="262">CONCATENATE("5",RIGHT(F1842,11))</f>
        <v>556009500087</v>
      </c>
    </row>
    <row r="1843" spans="1:22" x14ac:dyDescent="0.3">
      <c r="A1843" t="s">
        <v>3059</v>
      </c>
      <c r="B1843" t="s">
        <v>127</v>
      </c>
      <c r="C1843" t="str">
        <f t="shared" si="257"/>
        <v>REGULATED</v>
      </c>
      <c r="D1843" s="159" t="str">
        <f t="shared" si="254"/>
        <v>45600</v>
      </c>
      <c r="E1843" t="str">
        <f t="shared" si="255"/>
        <v>X5600</v>
      </c>
      <c r="F1843" s="23">
        <v>456009600051</v>
      </c>
      <c r="G1843">
        <v>790</v>
      </c>
      <c r="H1843" t="str">
        <f t="shared" si="256"/>
        <v>456009600051.790</v>
      </c>
      <c r="I1843">
        <v>200709</v>
      </c>
      <c r="J1843" t="s">
        <v>6434</v>
      </c>
      <c r="K1843" t="s">
        <v>110</v>
      </c>
      <c r="L1843">
        <v>20310</v>
      </c>
      <c r="M1843" s="8">
        <f>VLOOKUP(H1843,'export - manipulated'!L1843:V5775,11,FALSE)</f>
        <v>469806.44</v>
      </c>
      <c r="V1843" s="158" t="str">
        <f t="shared" si="262"/>
        <v>556009600051</v>
      </c>
    </row>
    <row r="1844" spans="1:22" x14ac:dyDescent="0.3">
      <c r="A1844" t="s">
        <v>3059</v>
      </c>
      <c r="B1844" t="s">
        <v>127</v>
      </c>
      <c r="C1844" t="str">
        <f t="shared" si="257"/>
        <v>UNREGULATED</v>
      </c>
      <c r="D1844" s="159" t="str">
        <f t="shared" si="254"/>
        <v>55600</v>
      </c>
      <c r="E1844" t="str">
        <f t="shared" si="255"/>
        <v>X5600</v>
      </c>
      <c r="F1844" s="23">
        <v>556009600051</v>
      </c>
      <c r="G1844">
        <v>790</v>
      </c>
      <c r="H1844" t="str">
        <f t="shared" si="256"/>
        <v>556009600051.790</v>
      </c>
      <c r="I1844">
        <v>200709</v>
      </c>
      <c r="J1844" t="s">
        <v>6434</v>
      </c>
      <c r="K1844" t="s">
        <v>110</v>
      </c>
      <c r="L1844" t="s">
        <v>124</v>
      </c>
      <c r="N1844">
        <f>VLOOKUP(H1844,'export - manipulated'!L1843:V5775,11,FALSE)</f>
        <v>116225.86</v>
      </c>
    </row>
    <row r="1845" spans="1:22" x14ac:dyDescent="0.3">
      <c r="A1845" t="s">
        <v>3062</v>
      </c>
      <c r="B1845" t="s">
        <v>127</v>
      </c>
      <c r="C1845" t="str">
        <f t="shared" si="257"/>
        <v>REGULATED</v>
      </c>
      <c r="D1845" s="159" t="str">
        <f t="shared" si="254"/>
        <v>45600</v>
      </c>
      <c r="E1845" t="str">
        <f t="shared" si="255"/>
        <v>X5600</v>
      </c>
      <c r="F1845" s="23">
        <v>456009600145</v>
      </c>
      <c r="G1845">
        <v>175</v>
      </c>
      <c r="H1845" t="str">
        <f t="shared" si="256"/>
        <v>456009600145.175</v>
      </c>
      <c r="I1845">
        <v>201408</v>
      </c>
      <c r="J1845" t="s">
        <v>6434</v>
      </c>
      <c r="K1845" t="s">
        <v>110</v>
      </c>
      <c r="L1845">
        <v>20310</v>
      </c>
      <c r="M1845" s="8">
        <f>VLOOKUP(H1845,'export - manipulated'!L1845:V5777,11,FALSE)</f>
        <v>79178.320000000007</v>
      </c>
      <c r="V1845" s="158" t="str">
        <f>CONCATENATE("5",RIGHT(F1845,11))</f>
        <v>556009600145</v>
      </c>
    </row>
    <row r="1846" spans="1:22" x14ac:dyDescent="0.3">
      <c r="A1846" t="s">
        <v>3064</v>
      </c>
      <c r="B1846" t="s">
        <v>127</v>
      </c>
      <c r="C1846" t="str">
        <f t="shared" si="257"/>
        <v>UNREGULATED</v>
      </c>
      <c r="D1846" s="159" t="str">
        <f t="shared" si="254"/>
        <v>55600</v>
      </c>
      <c r="E1846" t="str">
        <f t="shared" si="255"/>
        <v>X5600</v>
      </c>
      <c r="F1846" s="23">
        <v>556009600145</v>
      </c>
      <c r="G1846">
        <v>175</v>
      </c>
      <c r="H1846" t="str">
        <f t="shared" si="256"/>
        <v>556009600145.175</v>
      </c>
      <c r="I1846">
        <v>201408</v>
      </c>
      <c r="J1846" t="s">
        <v>6434</v>
      </c>
      <c r="K1846" t="s">
        <v>110</v>
      </c>
      <c r="L1846" t="s">
        <v>124</v>
      </c>
      <c r="N1846">
        <f>VLOOKUP(H1846,'export - manipulated'!L1845:V5777,11,FALSE)</f>
        <v>23344.43</v>
      </c>
    </row>
    <row r="1847" spans="1:22" x14ac:dyDescent="0.3">
      <c r="A1847" t="s">
        <v>3066</v>
      </c>
      <c r="B1847" t="s">
        <v>127</v>
      </c>
      <c r="C1847" t="str">
        <f t="shared" si="257"/>
        <v>REGULATED</v>
      </c>
      <c r="D1847" s="159" t="str">
        <f t="shared" si="254"/>
        <v>45200</v>
      </c>
      <c r="E1847" t="str">
        <f t="shared" si="255"/>
        <v>X5200</v>
      </c>
      <c r="F1847" s="23">
        <v>452009600077</v>
      </c>
      <c r="G1847">
        <v>763</v>
      </c>
      <c r="H1847" t="str">
        <f t="shared" si="256"/>
        <v>452009600077.763</v>
      </c>
      <c r="I1847">
        <v>199303</v>
      </c>
      <c r="J1847" t="s">
        <v>6434</v>
      </c>
      <c r="K1847" t="s">
        <v>110</v>
      </c>
      <c r="L1847">
        <v>20310</v>
      </c>
      <c r="M1847" s="8">
        <f>VLOOKUP(H1847,'export - manipulated'!L1847:V5779,11,FALSE)</f>
        <v>755053.61</v>
      </c>
      <c r="V1847" s="158" t="str">
        <f>CONCATENATE("5",RIGHT(F1847,11))</f>
        <v>552009600077</v>
      </c>
    </row>
    <row r="1848" spans="1:22" x14ac:dyDescent="0.3">
      <c r="A1848" t="s">
        <v>3066</v>
      </c>
      <c r="B1848" t="s">
        <v>127</v>
      </c>
      <c r="C1848" t="str">
        <f t="shared" si="257"/>
        <v>UNREGULATED</v>
      </c>
      <c r="D1848" s="159" t="str">
        <f t="shared" si="254"/>
        <v>55200</v>
      </c>
      <c r="E1848" t="str">
        <f t="shared" si="255"/>
        <v>X5200</v>
      </c>
      <c r="F1848" s="23">
        <v>552009600077</v>
      </c>
      <c r="G1848">
        <v>763</v>
      </c>
      <c r="H1848" t="str">
        <f t="shared" si="256"/>
        <v>552009600077.763</v>
      </c>
      <c r="I1848">
        <v>199303</v>
      </c>
      <c r="J1848" t="s">
        <v>6434</v>
      </c>
      <c r="K1848" t="s">
        <v>110</v>
      </c>
      <c r="L1848" t="s">
        <v>124</v>
      </c>
      <c r="N1848">
        <f>VLOOKUP(H1848,'export - manipulated'!L1847:V5779,11,FALSE)</f>
        <v>187136</v>
      </c>
    </row>
    <row r="1849" spans="1:22" x14ac:dyDescent="0.3">
      <c r="A1849" t="s">
        <v>3069</v>
      </c>
      <c r="B1849" t="s">
        <v>127</v>
      </c>
      <c r="C1849" t="str">
        <f t="shared" si="257"/>
        <v>REGULATED</v>
      </c>
      <c r="D1849" s="159" t="str">
        <f t="shared" si="254"/>
        <v>45200</v>
      </c>
      <c r="E1849" t="str">
        <f t="shared" si="255"/>
        <v>X5200</v>
      </c>
      <c r="F1849" s="23">
        <v>452009600077</v>
      </c>
      <c r="G1849">
        <v>752</v>
      </c>
      <c r="H1849" t="str">
        <f t="shared" si="256"/>
        <v>452009600077.752</v>
      </c>
      <c r="I1849">
        <v>199303</v>
      </c>
      <c r="J1849" t="s">
        <v>6434</v>
      </c>
      <c r="K1849" t="s">
        <v>110</v>
      </c>
      <c r="L1849">
        <v>20310</v>
      </c>
      <c r="M1849" s="8">
        <f>VLOOKUP(H1849,'export - manipulated'!L1849:V5781,11,FALSE)</f>
        <v>917351.55</v>
      </c>
      <c r="V1849" s="158" t="str">
        <f>CONCATENATE("5",RIGHT(F1849,11))</f>
        <v>552009600077</v>
      </c>
    </row>
    <row r="1850" spans="1:22" x14ac:dyDescent="0.3">
      <c r="A1850" t="s">
        <v>3069</v>
      </c>
      <c r="B1850" t="s">
        <v>127</v>
      </c>
      <c r="C1850" t="str">
        <f t="shared" si="257"/>
        <v>UNREGULATED</v>
      </c>
      <c r="D1850" s="159" t="str">
        <f t="shared" si="254"/>
        <v>55200</v>
      </c>
      <c r="E1850" t="str">
        <f t="shared" si="255"/>
        <v>X5200</v>
      </c>
      <c r="F1850" s="23">
        <v>552009600077</v>
      </c>
      <c r="G1850">
        <v>752</v>
      </c>
      <c r="H1850" t="str">
        <f t="shared" si="256"/>
        <v>552009600077.752</v>
      </c>
      <c r="I1850">
        <v>199303</v>
      </c>
      <c r="J1850" t="s">
        <v>6434</v>
      </c>
      <c r="K1850" t="s">
        <v>110</v>
      </c>
      <c r="L1850" t="s">
        <v>124</v>
      </c>
      <c r="N1850">
        <f>VLOOKUP(H1850,'export - manipulated'!L1849:V5781,11,FALSE)</f>
        <v>227360</v>
      </c>
    </row>
    <row r="1851" spans="1:22" x14ac:dyDescent="0.3">
      <c r="A1851" t="s">
        <v>3072</v>
      </c>
      <c r="B1851" t="s">
        <v>127</v>
      </c>
      <c r="C1851" t="str">
        <f t="shared" si="257"/>
        <v>REGULATED</v>
      </c>
      <c r="D1851" s="159" t="str">
        <f t="shared" si="254"/>
        <v>45600</v>
      </c>
      <c r="E1851" t="str">
        <f t="shared" si="255"/>
        <v>X5600</v>
      </c>
      <c r="F1851" s="23">
        <v>456009600082</v>
      </c>
      <c r="G1851">
        <v>84</v>
      </c>
      <c r="H1851" t="str">
        <f t="shared" si="256"/>
        <v>456009600082.84</v>
      </c>
      <c r="I1851">
        <v>200908</v>
      </c>
      <c r="J1851" t="s">
        <v>6434</v>
      </c>
      <c r="K1851" t="s">
        <v>110</v>
      </c>
      <c r="L1851">
        <v>20310</v>
      </c>
      <c r="M1851" s="8">
        <f>VLOOKUP(H1851,'export - manipulated'!L1851:V5783,11,FALSE)</f>
        <v>16792.900000000001</v>
      </c>
      <c r="V1851" s="158" t="str">
        <f t="shared" ref="V1851:V1852" si="263">CONCATENATE("5",RIGHT(F1851,11))</f>
        <v>556009600082</v>
      </c>
    </row>
    <row r="1852" spans="1:22" x14ac:dyDescent="0.3">
      <c r="A1852" t="s">
        <v>3074</v>
      </c>
      <c r="B1852" t="s">
        <v>127</v>
      </c>
      <c r="C1852" t="str">
        <f t="shared" si="257"/>
        <v>REGULATED</v>
      </c>
      <c r="D1852" s="159" t="str">
        <f t="shared" si="254"/>
        <v>45200</v>
      </c>
      <c r="E1852" t="str">
        <f t="shared" si="255"/>
        <v>X5200</v>
      </c>
      <c r="F1852" s="23">
        <v>452009600243</v>
      </c>
      <c r="G1852">
        <v>768</v>
      </c>
      <c r="H1852" t="str">
        <f t="shared" si="256"/>
        <v>452009600243.768</v>
      </c>
      <c r="I1852">
        <v>201409</v>
      </c>
      <c r="J1852" t="s">
        <v>6434</v>
      </c>
      <c r="K1852" t="s">
        <v>110</v>
      </c>
      <c r="L1852">
        <v>20310</v>
      </c>
      <c r="M1852" s="8">
        <f>VLOOKUP(H1852,'export - manipulated'!L1852:V5784,11,FALSE)</f>
        <v>2311.4499999999998</v>
      </c>
      <c r="V1852" s="158" t="str">
        <f t="shared" si="263"/>
        <v>552009600243</v>
      </c>
    </row>
    <row r="1853" spans="1:22" x14ac:dyDescent="0.3">
      <c r="A1853" t="s">
        <v>3074</v>
      </c>
      <c r="B1853" t="s">
        <v>127</v>
      </c>
      <c r="C1853" t="str">
        <f t="shared" si="257"/>
        <v>UNREGULATED</v>
      </c>
      <c r="D1853" s="159" t="str">
        <f t="shared" si="254"/>
        <v>55200</v>
      </c>
      <c r="E1853" t="str">
        <f t="shared" si="255"/>
        <v>X5200</v>
      </c>
      <c r="F1853" s="23">
        <v>552009600243</v>
      </c>
      <c r="G1853">
        <v>768</v>
      </c>
      <c r="H1853" t="str">
        <f t="shared" si="256"/>
        <v>552009600243.768</v>
      </c>
      <c r="I1853">
        <v>201409</v>
      </c>
      <c r="J1853" t="s">
        <v>6434</v>
      </c>
      <c r="K1853" t="s">
        <v>110</v>
      </c>
      <c r="L1853" t="s">
        <v>124</v>
      </c>
      <c r="N1853">
        <f>VLOOKUP(H1853,'export - manipulated'!L1852:V5784,11,FALSE)</f>
        <v>572.80999999999995</v>
      </c>
    </row>
    <row r="1854" spans="1:22" x14ac:dyDescent="0.3">
      <c r="A1854" t="s">
        <v>3077</v>
      </c>
      <c r="B1854" t="s">
        <v>127</v>
      </c>
      <c r="C1854" t="str">
        <f t="shared" si="257"/>
        <v>REGULATED</v>
      </c>
      <c r="D1854" s="159" t="str">
        <f t="shared" si="254"/>
        <v>45600</v>
      </c>
      <c r="E1854" t="str">
        <f t="shared" si="255"/>
        <v>X5600</v>
      </c>
      <c r="F1854" s="23">
        <v>456009600141</v>
      </c>
      <c r="G1854">
        <v>200</v>
      </c>
      <c r="H1854" t="str">
        <f t="shared" si="256"/>
        <v>456009600141.200</v>
      </c>
      <c r="I1854">
        <v>201401</v>
      </c>
      <c r="J1854" t="s">
        <v>6434</v>
      </c>
      <c r="K1854" t="s">
        <v>110</v>
      </c>
      <c r="L1854">
        <v>20310</v>
      </c>
      <c r="M1854" s="8">
        <f>VLOOKUP(H1854,'export - manipulated'!L1854:V5786,11,FALSE)</f>
        <v>7466.73</v>
      </c>
      <c r="V1854" s="158" t="str">
        <f>CONCATENATE("5",RIGHT(F1854,11))</f>
        <v>556009600141</v>
      </c>
    </row>
    <row r="1855" spans="1:22" x14ac:dyDescent="0.3">
      <c r="A1855" t="s">
        <v>3077</v>
      </c>
      <c r="B1855" t="s">
        <v>127</v>
      </c>
      <c r="C1855" t="str">
        <f t="shared" si="257"/>
        <v>UNREGULATED</v>
      </c>
      <c r="D1855" s="159" t="str">
        <f t="shared" si="254"/>
        <v>55600</v>
      </c>
      <c r="E1855" t="str">
        <f t="shared" si="255"/>
        <v>X5600</v>
      </c>
      <c r="F1855" s="23">
        <v>556009600141</v>
      </c>
      <c r="G1855">
        <v>200</v>
      </c>
      <c r="H1855" t="str">
        <f t="shared" si="256"/>
        <v>556009600141.200</v>
      </c>
      <c r="I1855">
        <v>201401</v>
      </c>
      <c r="J1855" t="s">
        <v>6434</v>
      </c>
      <c r="K1855" t="s">
        <v>110</v>
      </c>
      <c r="L1855" t="s">
        <v>124</v>
      </c>
      <c r="N1855">
        <f>VLOOKUP(H1855,'export - manipulated'!L1854:V5786,11,FALSE)</f>
        <v>2201.44</v>
      </c>
    </row>
    <row r="1856" spans="1:22" x14ac:dyDescent="0.3">
      <c r="A1856" t="s">
        <v>3080</v>
      </c>
      <c r="B1856" t="s">
        <v>127</v>
      </c>
      <c r="C1856" t="str">
        <f t="shared" si="257"/>
        <v>REGULATED</v>
      </c>
      <c r="D1856" s="159" t="str">
        <f t="shared" si="254"/>
        <v>45200</v>
      </c>
      <c r="E1856" t="str">
        <f t="shared" si="255"/>
        <v>X5200</v>
      </c>
      <c r="F1856" s="23">
        <v>452009600080</v>
      </c>
      <c r="G1856">
        <v>757</v>
      </c>
      <c r="H1856" t="str">
        <f t="shared" si="256"/>
        <v>452009600080.757</v>
      </c>
      <c r="I1856">
        <v>199303</v>
      </c>
      <c r="J1856" t="s">
        <v>6434</v>
      </c>
      <c r="K1856" t="s">
        <v>110</v>
      </c>
      <c r="L1856">
        <v>20310</v>
      </c>
      <c r="M1856" s="8">
        <f>VLOOKUP(H1856,'export - manipulated'!L1856:V5788,11,FALSE)</f>
        <v>80140</v>
      </c>
      <c r="V1856" s="158" t="str">
        <f t="shared" ref="V1856:V1857" si="264">CONCATENATE("5",RIGHT(F1856,11))</f>
        <v>552009600080</v>
      </c>
    </row>
    <row r="1857" spans="1:22" x14ac:dyDescent="0.3">
      <c r="A1857" t="s">
        <v>3080</v>
      </c>
      <c r="B1857" t="s">
        <v>127</v>
      </c>
      <c r="C1857" t="str">
        <f t="shared" si="257"/>
        <v>REGULATED</v>
      </c>
      <c r="D1857" s="159" t="str">
        <f t="shared" si="254"/>
        <v>45200</v>
      </c>
      <c r="E1857" t="str">
        <f t="shared" si="255"/>
        <v>X5200</v>
      </c>
      <c r="F1857" s="23">
        <v>452009600080</v>
      </c>
      <c r="G1857">
        <v>840</v>
      </c>
      <c r="H1857" t="str">
        <f t="shared" si="256"/>
        <v>452009600080.840</v>
      </c>
      <c r="I1857">
        <v>199303</v>
      </c>
      <c r="J1857" t="s">
        <v>6434</v>
      </c>
      <c r="K1857" t="s">
        <v>110</v>
      </c>
      <c r="L1857">
        <v>20310</v>
      </c>
      <c r="M1857" s="8">
        <f>VLOOKUP(H1857,'export - manipulated'!L1857:V5789,11,FALSE)</f>
        <v>120210</v>
      </c>
      <c r="V1857" s="158" t="str">
        <f t="shared" si="264"/>
        <v>552009600080</v>
      </c>
    </row>
    <row r="1858" spans="1:22" x14ac:dyDescent="0.3">
      <c r="A1858" t="s">
        <v>3080</v>
      </c>
      <c r="B1858" t="s">
        <v>127</v>
      </c>
      <c r="C1858" t="str">
        <f t="shared" si="257"/>
        <v>UNREGULATED</v>
      </c>
      <c r="D1858" s="159" t="str">
        <f t="shared" si="254"/>
        <v>55200</v>
      </c>
      <c r="E1858" t="str">
        <f t="shared" si="255"/>
        <v>X5200</v>
      </c>
      <c r="F1858" s="23">
        <v>552009600080</v>
      </c>
      <c r="G1858">
        <v>757</v>
      </c>
      <c r="H1858" t="str">
        <f t="shared" si="256"/>
        <v>552009600080.757</v>
      </c>
      <c r="I1858">
        <v>199303</v>
      </c>
      <c r="J1858" t="s">
        <v>6434</v>
      </c>
      <c r="K1858" t="s">
        <v>110</v>
      </c>
      <c r="L1858" t="s">
        <v>124</v>
      </c>
      <c r="N1858">
        <f>VLOOKUP(H1858,'export - manipulated'!L1857:V5789,11,FALSE)</f>
        <v>19860</v>
      </c>
    </row>
    <row r="1859" spans="1:22" x14ac:dyDescent="0.3">
      <c r="A1859" t="s">
        <v>3080</v>
      </c>
      <c r="B1859" t="s">
        <v>127</v>
      </c>
      <c r="C1859" t="str">
        <f t="shared" si="257"/>
        <v>UNREGULATED</v>
      </c>
      <c r="D1859" s="159" t="str">
        <f t="shared" ref="D1859:D1922" si="265">LEFT(F1859,5)</f>
        <v>55200</v>
      </c>
      <c r="E1859" t="str">
        <f t="shared" ref="E1859:E1922" si="266">CONCATENATE("X",(RIGHT(D1859,4)))</f>
        <v>X5200</v>
      </c>
      <c r="F1859" s="23">
        <v>552009600080</v>
      </c>
      <c r="G1859">
        <v>840</v>
      </c>
      <c r="H1859" t="str">
        <f t="shared" ref="H1859:H1922" si="267">CONCATENATE(F1859,".",G1859)</f>
        <v>552009600080.840</v>
      </c>
      <c r="I1859">
        <v>199303</v>
      </c>
      <c r="J1859" t="s">
        <v>6434</v>
      </c>
      <c r="K1859" t="s">
        <v>110</v>
      </c>
      <c r="L1859" t="s">
        <v>124</v>
      </c>
      <c r="N1859">
        <f>VLOOKUP(H1859,'export - manipulated'!L1858:V5790,11,FALSE)</f>
        <v>29790</v>
      </c>
    </row>
    <row r="1860" spans="1:22" x14ac:dyDescent="0.3">
      <c r="A1860" t="s">
        <v>3085</v>
      </c>
      <c r="B1860" t="s">
        <v>127</v>
      </c>
      <c r="C1860" t="str">
        <f t="shared" si="257"/>
        <v>REGULATED</v>
      </c>
      <c r="D1860" s="159" t="str">
        <f t="shared" si="265"/>
        <v>45200</v>
      </c>
      <c r="E1860" t="str">
        <f t="shared" si="266"/>
        <v>X5200</v>
      </c>
      <c r="F1860" s="23">
        <v>452009600080</v>
      </c>
      <c r="G1860">
        <v>763</v>
      </c>
      <c r="H1860" t="str">
        <f t="shared" si="267"/>
        <v>452009600080.763</v>
      </c>
      <c r="I1860">
        <v>199303</v>
      </c>
      <c r="J1860" t="s">
        <v>6434</v>
      </c>
      <c r="K1860" t="s">
        <v>110</v>
      </c>
      <c r="L1860">
        <v>20310</v>
      </c>
      <c r="M1860" s="8">
        <f>VLOOKUP(H1860,'export - manipulated'!L1860:V5792,11,FALSE)</f>
        <v>205596.85</v>
      </c>
      <c r="V1860" s="158" t="str">
        <f t="shared" ref="V1860:V1861" si="268">CONCATENATE("5",RIGHT(F1860,11))</f>
        <v>552009600080</v>
      </c>
    </row>
    <row r="1861" spans="1:22" x14ac:dyDescent="0.3">
      <c r="A1861" t="s">
        <v>3085</v>
      </c>
      <c r="B1861" t="s">
        <v>127</v>
      </c>
      <c r="C1861" t="str">
        <f t="shared" si="257"/>
        <v>REGULATED</v>
      </c>
      <c r="D1861" s="159" t="str">
        <f t="shared" si="265"/>
        <v>45200</v>
      </c>
      <c r="E1861" t="str">
        <f t="shared" si="266"/>
        <v>X5200</v>
      </c>
      <c r="F1861" s="23">
        <v>452009600121</v>
      </c>
      <c r="G1861">
        <v>765</v>
      </c>
      <c r="H1861" t="str">
        <f t="shared" si="267"/>
        <v>452009600121.765</v>
      </c>
      <c r="I1861">
        <v>200803</v>
      </c>
      <c r="J1861" t="s">
        <v>6434</v>
      </c>
      <c r="K1861" t="s">
        <v>110</v>
      </c>
      <c r="L1861">
        <v>20310</v>
      </c>
      <c r="M1861" s="8">
        <f>VLOOKUP(H1861,'export - manipulated'!L1861:V5793,11,FALSE)</f>
        <v>10000.129999999999</v>
      </c>
      <c r="V1861" s="158" t="str">
        <f t="shared" si="268"/>
        <v>552009600121</v>
      </c>
    </row>
    <row r="1862" spans="1:22" x14ac:dyDescent="0.3">
      <c r="A1862" t="s">
        <v>3085</v>
      </c>
      <c r="B1862" t="s">
        <v>127</v>
      </c>
      <c r="C1862" t="str">
        <f t="shared" ref="C1862:C1925" si="269">IF(OR(D1862="45000",D1862="45100",D1862="45200",D1862="45290",D1862="45300",D1862="45500",D1862="45600",D1862="45700",D1862="45790",D1862="45800"),"REGULATED","UNREGULATED")</f>
        <v>UNREGULATED</v>
      </c>
      <c r="D1862" s="159" t="str">
        <f t="shared" si="265"/>
        <v>55200</v>
      </c>
      <c r="E1862" t="str">
        <f t="shared" si="266"/>
        <v>X5200</v>
      </c>
      <c r="F1862" s="23">
        <v>552009600080</v>
      </c>
      <c r="G1862">
        <v>763</v>
      </c>
      <c r="H1862" t="str">
        <f t="shared" si="267"/>
        <v>552009600080.763</v>
      </c>
      <c r="I1862">
        <v>199303</v>
      </c>
      <c r="J1862" t="s">
        <v>6434</v>
      </c>
      <c r="K1862" t="s">
        <v>110</v>
      </c>
      <c r="L1862" t="s">
        <v>124</v>
      </c>
      <c r="N1862">
        <f>VLOOKUP(H1862,'export - manipulated'!L1861:V5793,11,FALSE)</f>
        <v>50962</v>
      </c>
    </row>
    <row r="1863" spans="1:22" x14ac:dyDescent="0.3">
      <c r="A1863" t="s">
        <v>3085</v>
      </c>
      <c r="B1863" t="s">
        <v>127</v>
      </c>
      <c r="C1863" t="str">
        <f t="shared" si="269"/>
        <v>UNREGULATED</v>
      </c>
      <c r="D1863" s="159" t="str">
        <f t="shared" si="265"/>
        <v>55200</v>
      </c>
      <c r="E1863" t="str">
        <f t="shared" si="266"/>
        <v>X5200</v>
      </c>
      <c r="F1863" s="23">
        <v>552009600121</v>
      </c>
      <c r="G1863">
        <v>765</v>
      </c>
      <c r="H1863" t="str">
        <f t="shared" si="267"/>
        <v>552009600121.765</v>
      </c>
      <c r="I1863">
        <v>200803</v>
      </c>
      <c r="J1863" t="s">
        <v>6434</v>
      </c>
      <c r="K1863" t="s">
        <v>110</v>
      </c>
      <c r="L1863" t="s">
        <v>124</v>
      </c>
      <c r="N1863">
        <f>VLOOKUP(H1863,'export - manipulated'!L1862:V5794,11,FALSE)</f>
        <v>2207.63</v>
      </c>
    </row>
    <row r="1864" spans="1:22" x14ac:dyDescent="0.3">
      <c r="A1864" t="s">
        <v>3090</v>
      </c>
      <c r="B1864" t="s">
        <v>127</v>
      </c>
      <c r="C1864" t="str">
        <f t="shared" si="269"/>
        <v>REGULATED</v>
      </c>
      <c r="D1864" s="159" t="str">
        <f t="shared" si="265"/>
        <v>45200</v>
      </c>
      <c r="E1864" t="str">
        <f t="shared" si="266"/>
        <v>X5200</v>
      </c>
      <c r="F1864" s="23">
        <v>452009600081</v>
      </c>
      <c r="G1864">
        <v>763</v>
      </c>
      <c r="H1864" t="str">
        <f t="shared" si="267"/>
        <v>452009600081.763</v>
      </c>
      <c r="I1864">
        <v>199303</v>
      </c>
      <c r="J1864" t="s">
        <v>6434</v>
      </c>
      <c r="K1864" t="s">
        <v>110</v>
      </c>
      <c r="L1864">
        <v>20310</v>
      </c>
      <c r="M1864" s="8">
        <f>VLOOKUP(H1864,'export - manipulated'!L1864:V5796,11,FALSE)</f>
        <v>10892.57</v>
      </c>
      <c r="V1864" s="158" t="str">
        <f>CONCATENATE("5",RIGHT(F1864,11))</f>
        <v>552009600081</v>
      </c>
    </row>
    <row r="1865" spans="1:22" x14ac:dyDescent="0.3">
      <c r="A1865" t="s">
        <v>3090</v>
      </c>
      <c r="B1865" t="s">
        <v>127</v>
      </c>
      <c r="C1865" t="str">
        <f t="shared" si="269"/>
        <v>UNREGULATED</v>
      </c>
      <c r="D1865" s="159" t="str">
        <f t="shared" si="265"/>
        <v>55200</v>
      </c>
      <c r="E1865" t="str">
        <f t="shared" si="266"/>
        <v>X5200</v>
      </c>
      <c r="F1865" s="23">
        <v>552009600081</v>
      </c>
      <c r="G1865">
        <v>763</v>
      </c>
      <c r="H1865" t="str">
        <f t="shared" si="267"/>
        <v>552009600081.763</v>
      </c>
      <c r="I1865">
        <v>199303</v>
      </c>
      <c r="J1865" t="s">
        <v>6434</v>
      </c>
      <c r="K1865" t="s">
        <v>110</v>
      </c>
      <c r="L1865" t="s">
        <v>124</v>
      </c>
      <c r="N1865">
        <f>VLOOKUP(H1865,'export - manipulated'!L1864:V5796,11,FALSE)</f>
        <v>2700</v>
      </c>
    </row>
    <row r="1866" spans="1:22" x14ac:dyDescent="0.3">
      <c r="A1866" t="s">
        <v>3093</v>
      </c>
      <c r="B1866" t="s">
        <v>127</v>
      </c>
      <c r="C1866" t="str">
        <f t="shared" si="269"/>
        <v>REGULATED</v>
      </c>
      <c r="D1866" s="159" t="str">
        <f t="shared" si="265"/>
        <v>45200</v>
      </c>
      <c r="E1866" t="str">
        <f t="shared" si="266"/>
        <v>X5200</v>
      </c>
      <c r="F1866" s="23">
        <v>452009600078</v>
      </c>
      <c r="G1866">
        <v>763</v>
      </c>
      <c r="H1866" t="str">
        <f t="shared" si="267"/>
        <v>452009600078.763</v>
      </c>
      <c r="I1866">
        <v>199303</v>
      </c>
      <c r="J1866" t="s">
        <v>6434</v>
      </c>
      <c r="K1866" t="s">
        <v>110</v>
      </c>
      <c r="L1866">
        <v>20310</v>
      </c>
      <c r="M1866" s="8">
        <f>VLOOKUP(H1866,'export - manipulated'!L1866:V5798,11,FALSE)</f>
        <v>23216.66</v>
      </c>
      <c r="V1866" s="158" t="str">
        <f>CONCATENATE("5",RIGHT(F1866,11))</f>
        <v>552009600078</v>
      </c>
    </row>
    <row r="1867" spans="1:22" x14ac:dyDescent="0.3">
      <c r="A1867" t="s">
        <v>3093</v>
      </c>
      <c r="B1867" t="s">
        <v>127</v>
      </c>
      <c r="C1867" t="str">
        <f t="shared" si="269"/>
        <v>UNREGULATED</v>
      </c>
      <c r="D1867" s="159" t="str">
        <f t="shared" si="265"/>
        <v>55200</v>
      </c>
      <c r="E1867" t="str">
        <f t="shared" si="266"/>
        <v>X5200</v>
      </c>
      <c r="F1867" s="23">
        <v>552009600078</v>
      </c>
      <c r="G1867">
        <v>763</v>
      </c>
      <c r="H1867" t="str">
        <f t="shared" si="267"/>
        <v>552009600078.763</v>
      </c>
      <c r="I1867">
        <v>199303</v>
      </c>
      <c r="J1867" t="s">
        <v>6434</v>
      </c>
      <c r="K1867" t="s">
        <v>110</v>
      </c>
      <c r="L1867" t="s">
        <v>124</v>
      </c>
      <c r="N1867">
        <f>VLOOKUP(H1867,'export - manipulated'!L1866:V5798,11,FALSE)</f>
        <v>5754</v>
      </c>
    </row>
    <row r="1868" spans="1:22" x14ac:dyDescent="0.3">
      <c r="A1868" t="s">
        <v>3096</v>
      </c>
      <c r="B1868" t="s">
        <v>127</v>
      </c>
      <c r="C1868" t="str">
        <f t="shared" si="269"/>
        <v>REGULATED</v>
      </c>
      <c r="D1868" s="159" t="str">
        <f t="shared" si="265"/>
        <v>45200</v>
      </c>
      <c r="E1868" t="str">
        <f t="shared" si="266"/>
        <v>X5200</v>
      </c>
      <c r="F1868" s="23">
        <v>452009600079</v>
      </c>
      <c r="G1868">
        <v>763</v>
      </c>
      <c r="H1868" t="str">
        <f t="shared" si="267"/>
        <v>452009600079.763</v>
      </c>
      <c r="I1868">
        <v>199303</v>
      </c>
      <c r="J1868" t="s">
        <v>6434</v>
      </c>
      <c r="K1868" t="s">
        <v>110</v>
      </c>
      <c r="L1868">
        <v>20310</v>
      </c>
      <c r="M1868" s="8">
        <f>VLOOKUP(H1868,'export - manipulated'!L1868:V5800,11,FALSE)</f>
        <v>14536.16</v>
      </c>
      <c r="V1868" s="158" t="str">
        <f>CONCATENATE("5",RIGHT(F1868,11))</f>
        <v>552009600079</v>
      </c>
    </row>
    <row r="1869" spans="1:22" x14ac:dyDescent="0.3">
      <c r="A1869" t="s">
        <v>3096</v>
      </c>
      <c r="B1869" t="s">
        <v>127</v>
      </c>
      <c r="C1869" t="str">
        <f t="shared" si="269"/>
        <v>UNREGULATED</v>
      </c>
      <c r="D1869" s="159" t="str">
        <f t="shared" si="265"/>
        <v>55200</v>
      </c>
      <c r="E1869" t="str">
        <f t="shared" si="266"/>
        <v>X5200</v>
      </c>
      <c r="F1869" s="23">
        <v>552009600079</v>
      </c>
      <c r="G1869">
        <v>763</v>
      </c>
      <c r="H1869" t="str">
        <f t="shared" si="267"/>
        <v>552009600079.763</v>
      </c>
      <c r="I1869">
        <v>199303</v>
      </c>
      <c r="J1869" t="s">
        <v>6434</v>
      </c>
      <c r="K1869" t="s">
        <v>110</v>
      </c>
      <c r="L1869" t="s">
        <v>124</v>
      </c>
      <c r="N1869">
        <f>VLOOKUP(H1869,'export - manipulated'!L1868:V5800,11,FALSE)</f>
        <v>3603</v>
      </c>
    </row>
    <row r="1870" spans="1:22" x14ac:dyDescent="0.3">
      <c r="A1870" t="s">
        <v>3099</v>
      </c>
      <c r="B1870" t="s">
        <v>127</v>
      </c>
      <c r="C1870" t="str">
        <f t="shared" si="269"/>
        <v>REGULATED</v>
      </c>
      <c r="D1870" s="159" t="str">
        <f t="shared" si="265"/>
        <v>45600</v>
      </c>
      <c r="E1870" t="str">
        <f t="shared" si="266"/>
        <v>X5600</v>
      </c>
      <c r="F1870" s="23">
        <v>456009600140</v>
      </c>
      <c r="G1870">
        <v>790</v>
      </c>
      <c r="H1870" t="str">
        <f t="shared" si="267"/>
        <v>456009600140.790</v>
      </c>
      <c r="I1870">
        <v>201401</v>
      </c>
      <c r="J1870" t="s">
        <v>6434</v>
      </c>
      <c r="K1870" t="s">
        <v>110</v>
      </c>
      <c r="L1870">
        <v>20310</v>
      </c>
      <c r="M1870" s="8">
        <f>VLOOKUP(H1870,'export - manipulated'!L1870:V5802,11,FALSE)</f>
        <v>8762.2800000000007</v>
      </c>
      <c r="V1870" s="158" t="str">
        <f>CONCATENATE("5",RIGHT(F1870,11))</f>
        <v>556009600140</v>
      </c>
    </row>
    <row r="1871" spans="1:22" x14ac:dyDescent="0.3">
      <c r="A1871" t="s">
        <v>3101</v>
      </c>
      <c r="B1871" t="s">
        <v>127</v>
      </c>
      <c r="C1871" t="str">
        <f t="shared" si="269"/>
        <v>UNREGULATED</v>
      </c>
      <c r="D1871" s="159" t="str">
        <f t="shared" si="265"/>
        <v>55600</v>
      </c>
      <c r="E1871" t="str">
        <f t="shared" si="266"/>
        <v>X5600</v>
      </c>
      <c r="F1871" s="23">
        <v>556009600140</v>
      </c>
      <c r="G1871">
        <v>790</v>
      </c>
      <c r="H1871" t="str">
        <f t="shared" si="267"/>
        <v>556009600140.790</v>
      </c>
      <c r="I1871">
        <v>201401</v>
      </c>
      <c r="J1871" t="s">
        <v>6434</v>
      </c>
      <c r="K1871" t="s">
        <v>110</v>
      </c>
      <c r="L1871" t="s">
        <v>124</v>
      </c>
      <c r="N1871">
        <f>VLOOKUP(H1871,'export - manipulated'!L1870:V5802,11,FALSE)</f>
        <v>2583.42</v>
      </c>
    </row>
    <row r="1872" spans="1:22" x14ac:dyDescent="0.3">
      <c r="A1872" t="s">
        <v>3103</v>
      </c>
      <c r="B1872" t="s">
        <v>127</v>
      </c>
      <c r="C1872" t="str">
        <f t="shared" si="269"/>
        <v>REGULATED</v>
      </c>
      <c r="D1872" s="159" t="str">
        <f t="shared" si="265"/>
        <v>45600</v>
      </c>
      <c r="E1872" t="str">
        <f t="shared" si="266"/>
        <v>X5600</v>
      </c>
      <c r="F1872" s="23">
        <v>456009600040</v>
      </c>
      <c r="G1872">
        <v>615</v>
      </c>
      <c r="H1872" t="str">
        <f t="shared" si="267"/>
        <v>456009600040.615</v>
      </c>
      <c r="I1872">
        <v>199209</v>
      </c>
      <c r="J1872" t="s">
        <v>6434</v>
      </c>
      <c r="K1872" t="s">
        <v>110</v>
      </c>
      <c r="L1872">
        <v>20310</v>
      </c>
      <c r="M1872" s="8">
        <f>VLOOKUP(H1872,'export - manipulated'!L1872:V5804,11,FALSE)</f>
        <v>13213937.09</v>
      </c>
      <c r="V1872" s="158" t="str">
        <f>CONCATENATE("5",RIGHT(F1872,11))</f>
        <v>556009600040</v>
      </c>
    </row>
    <row r="1873" spans="1:22" x14ac:dyDescent="0.3">
      <c r="A1873" t="s">
        <v>3103</v>
      </c>
      <c r="B1873" t="s">
        <v>127</v>
      </c>
      <c r="C1873" t="str">
        <f t="shared" si="269"/>
        <v>UNREGULATED</v>
      </c>
      <c r="D1873" s="159" t="str">
        <f t="shared" si="265"/>
        <v>55600</v>
      </c>
      <c r="E1873" t="str">
        <f t="shared" si="266"/>
        <v>X5600</v>
      </c>
      <c r="F1873" s="23">
        <v>556009600040</v>
      </c>
      <c r="G1873">
        <v>615</v>
      </c>
      <c r="H1873" t="str">
        <f t="shared" si="267"/>
        <v>556009600040.615</v>
      </c>
      <c r="I1873">
        <v>199209</v>
      </c>
      <c r="J1873" t="s">
        <v>6434</v>
      </c>
      <c r="K1873" t="s">
        <v>110</v>
      </c>
      <c r="L1873" t="s">
        <v>124</v>
      </c>
      <c r="N1873">
        <f>VLOOKUP(H1873,'export - manipulated'!L1872:V5804,11,FALSE)</f>
        <v>3254840</v>
      </c>
    </row>
    <row r="1874" spans="1:22" x14ac:dyDescent="0.3">
      <c r="A1874" t="s">
        <v>3106</v>
      </c>
      <c r="B1874" t="s">
        <v>127</v>
      </c>
      <c r="C1874" t="str">
        <f t="shared" si="269"/>
        <v>REGULATED</v>
      </c>
      <c r="D1874" s="159" t="str">
        <f t="shared" si="265"/>
        <v>45600</v>
      </c>
      <c r="E1874" t="str">
        <f t="shared" si="266"/>
        <v>X5600</v>
      </c>
      <c r="F1874" s="23">
        <v>456009600040</v>
      </c>
      <c r="G1874">
        <v>80</v>
      </c>
      <c r="H1874" t="str">
        <f t="shared" si="267"/>
        <v>456009600040.80</v>
      </c>
      <c r="I1874">
        <v>199209</v>
      </c>
      <c r="J1874" t="s">
        <v>6434</v>
      </c>
      <c r="K1874" t="s">
        <v>110</v>
      </c>
      <c r="L1874">
        <v>20310</v>
      </c>
      <c r="M1874" s="8">
        <f>VLOOKUP(H1874,'export - manipulated'!L1874:V5806,11,FALSE)</f>
        <v>1757240.71</v>
      </c>
      <c r="V1874" s="158" t="str">
        <f>CONCATENATE("5",RIGHT(F1874,11))</f>
        <v>556009600040</v>
      </c>
    </row>
    <row r="1875" spans="1:22" x14ac:dyDescent="0.3">
      <c r="A1875" t="s">
        <v>3106</v>
      </c>
      <c r="B1875" t="s">
        <v>127</v>
      </c>
      <c r="C1875" t="str">
        <f t="shared" si="269"/>
        <v>UNREGULATED</v>
      </c>
      <c r="D1875" s="159" t="str">
        <f t="shared" si="265"/>
        <v>55600</v>
      </c>
      <c r="E1875" t="str">
        <f t="shared" si="266"/>
        <v>X5600</v>
      </c>
      <c r="F1875" s="23">
        <v>556009600040</v>
      </c>
      <c r="G1875">
        <v>80</v>
      </c>
      <c r="H1875" t="str">
        <f t="shared" si="267"/>
        <v>556009600040.80</v>
      </c>
      <c r="I1875">
        <v>199209</v>
      </c>
      <c r="J1875" t="s">
        <v>6434</v>
      </c>
      <c r="K1875" t="s">
        <v>110</v>
      </c>
      <c r="L1875" t="s">
        <v>124</v>
      </c>
      <c r="N1875">
        <f>VLOOKUP(H1875,'export - manipulated'!L1874:V5806,11,FALSE)</f>
        <v>435522</v>
      </c>
    </row>
    <row r="1876" spans="1:22" x14ac:dyDescent="0.3">
      <c r="A1876" t="s">
        <v>3109</v>
      </c>
      <c r="B1876" t="s">
        <v>127</v>
      </c>
      <c r="C1876" t="str">
        <f t="shared" si="269"/>
        <v>REGULATED</v>
      </c>
      <c r="D1876" s="159" t="str">
        <f t="shared" si="265"/>
        <v>45600</v>
      </c>
      <c r="E1876" t="str">
        <f t="shared" si="266"/>
        <v>X5600</v>
      </c>
      <c r="F1876" s="23">
        <v>456009600040</v>
      </c>
      <c r="G1876">
        <v>5</v>
      </c>
      <c r="H1876" t="str">
        <f t="shared" si="267"/>
        <v>456009600040.5</v>
      </c>
      <c r="I1876">
        <v>199209</v>
      </c>
      <c r="J1876" t="s">
        <v>6434</v>
      </c>
      <c r="K1876" t="s">
        <v>110</v>
      </c>
      <c r="L1876">
        <v>20310</v>
      </c>
      <c r="M1876" s="8">
        <f>VLOOKUP(H1876,'export - manipulated'!L1876:V5808,11,FALSE)</f>
        <v>1014727.33</v>
      </c>
      <c r="V1876" s="158" t="str">
        <f>CONCATENATE("5",RIGHT(F1876,11))</f>
        <v>556009600040</v>
      </c>
    </row>
    <row r="1877" spans="1:22" x14ac:dyDescent="0.3">
      <c r="A1877" t="s">
        <v>3109</v>
      </c>
      <c r="B1877" t="s">
        <v>127</v>
      </c>
      <c r="C1877" t="str">
        <f t="shared" si="269"/>
        <v>UNREGULATED</v>
      </c>
      <c r="D1877" s="159" t="str">
        <f t="shared" si="265"/>
        <v>55600</v>
      </c>
      <c r="E1877" t="str">
        <f t="shared" si="266"/>
        <v>X5600</v>
      </c>
      <c r="F1877" s="23">
        <v>556009600040</v>
      </c>
      <c r="G1877">
        <v>5</v>
      </c>
      <c r="H1877" t="str">
        <f t="shared" si="267"/>
        <v>556009600040.5</v>
      </c>
      <c r="I1877">
        <v>199209</v>
      </c>
      <c r="J1877" t="s">
        <v>6434</v>
      </c>
      <c r="K1877" t="s">
        <v>110</v>
      </c>
      <c r="L1877" t="s">
        <v>124</v>
      </c>
      <c r="N1877">
        <f>VLOOKUP(H1877,'export - manipulated'!L1876:V5808,11,FALSE)</f>
        <v>251495</v>
      </c>
    </row>
    <row r="1878" spans="1:22" x14ac:dyDescent="0.3">
      <c r="A1878" t="s">
        <v>3112</v>
      </c>
      <c r="B1878" t="s">
        <v>127</v>
      </c>
      <c r="C1878" t="str">
        <f t="shared" si="269"/>
        <v>REGULATED</v>
      </c>
      <c r="D1878" s="159" t="str">
        <f t="shared" si="265"/>
        <v>45600</v>
      </c>
      <c r="E1878" t="str">
        <f t="shared" si="266"/>
        <v>X5600</v>
      </c>
      <c r="F1878" s="23">
        <v>456009600040</v>
      </c>
      <c r="G1878">
        <v>810</v>
      </c>
      <c r="H1878" t="str">
        <f t="shared" si="267"/>
        <v>456009600040.810</v>
      </c>
      <c r="I1878">
        <v>199209</v>
      </c>
      <c r="J1878" t="s">
        <v>6434</v>
      </c>
      <c r="K1878" t="s">
        <v>110</v>
      </c>
      <c r="L1878">
        <v>20310</v>
      </c>
      <c r="M1878" s="8">
        <f>VLOOKUP(H1878,'export - manipulated'!L1878:V5810,11,FALSE)</f>
        <v>629904</v>
      </c>
      <c r="V1878" s="158" t="str">
        <f>CONCATENATE("5",RIGHT(F1878,11))</f>
        <v>556009600040</v>
      </c>
    </row>
    <row r="1879" spans="1:22" x14ac:dyDescent="0.3">
      <c r="A1879" t="s">
        <v>3112</v>
      </c>
      <c r="B1879" t="s">
        <v>127</v>
      </c>
      <c r="C1879" t="str">
        <f t="shared" si="269"/>
        <v>UNREGULATED</v>
      </c>
      <c r="D1879" s="159" t="str">
        <f t="shared" si="265"/>
        <v>55600</v>
      </c>
      <c r="E1879" t="str">
        <f t="shared" si="266"/>
        <v>X5600</v>
      </c>
      <c r="F1879" s="23">
        <v>556009600040</v>
      </c>
      <c r="G1879">
        <v>810</v>
      </c>
      <c r="H1879" t="str">
        <f t="shared" si="267"/>
        <v>556009600040.810</v>
      </c>
      <c r="I1879">
        <v>199209</v>
      </c>
      <c r="J1879" t="s">
        <v>6434</v>
      </c>
      <c r="K1879" t="s">
        <v>110</v>
      </c>
      <c r="L1879" t="s">
        <v>124</v>
      </c>
      <c r="N1879">
        <f>VLOOKUP(H1879,'export - manipulated'!L1878:V5810,11,FALSE)</f>
        <v>156100</v>
      </c>
    </row>
    <row r="1880" spans="1:22" x14ac:dyDescent="0.3">
      <c r="A1880" t="s">
        <v>3115</v>
      </c>
      <c r="B1880" t="s">
        <v>127</v>
      </c>
      <c r="C1880" t="str">
        <f t="shared" si="269"/>
        <v>REGULATED</v>
      </c>
      <c r="D1880" s="159" t="str">
        <f t="shared" si="265"/>
        <v>45600</v>
      </c>
      <c r="E1880" t="str">
        <f t="shared" si="266"/>
        <v>X5600</v>
      </c>
      <c r="F1880" s="23">
        <v>456009600040</v>
      </c>
      <c r="G1880">
        <v>82</v>
      </c>
      <c r="H1880" t="str">
        <f t="shared" si="267"/>
        <v>456009600040.82</v>
      </c>
      <c r="I1880">
        <v>199209</v>
      </c>
      <c r="J1880" t="s">
        <v>6434</v>
      </c>
      <c r="K1880" t="s">
        <v>110</v>
      </c>
      <c r="L1880">
        <v>20310</v>
      </c>
      <c r="M1880" s="8">
        <f>VLOOKUP(H1880,'export - manipulated'!L1880:V5812,11,FALSE)</f>
        <v>2254640.94</v>
      </c>
      <c r="V1880" s="158" t="str">
        <f>CONCATENATE("5",RIGHT(F1880,11))</f>
        <v>556009600040</v>
      </c>
    </row>
    <row r="1881" spans="1:22" x14ac:dyDescent="0.3">
      <c r="A1881" t="s">
        <v>3115</v>
      </c>
      <c r="B1881" t="s">
        <v>127</v>
      </c>
      <c r="C1881" t="str">
        <f t="shared" si="269"/>
        <v>UNREGULATED</v>
      </c>
      <c r="D1881" s="159" t="str">
        <f t="shared" si="265"/>
        <v>55600</v>
      </c>
      <c r="E1881" t="str">
        <f t="shared" si="266"/>
        <v>X5600</v>
      </c>
      <c r="F1881" s="23">
        <v>556009600040</v>
      </c>
      <c r="G1881">
        <v>82</v>
      </c>
      <c r="H1881" t="str">
        <f t="shared" si="267"/>
        <v>556009600040.82</v>
      </c>
      <c r="I1881">
        <v>199209</v>
      </c>
      <c r="J1881" t="s">
        <v>6434</v>
      </c>
      <c r="K1881" t="s">
        <v>110</v>
      </c>
      <c r="L1881" t="s">
        <v>124</v>
      </c>
      <c r="N1881">
        <f>VLOOKUP(H1881,'export - manipulated'!L1880:V5812,11,FALSE)</f>
        <v>558801</v>
      </c>
    </row>
    <row r="1882" spans="1:22" x14ac:dyDescent="0.3">
      <c r="A1882" t="s">
        <v>3118</v>
      </c>
      <c r="B1882" t="s">
        <v>127</v>
      </c>
      <c r="C1882" t="str">
        <f t="shared" si="269"/>
        <v>REGULATED</v>
      </c>
      <c r="D1882" s="159" t="str">
        <f t="shared" si="265"/>
        <v>45600</v>
      </c>
      <c r="E1882" t="str">
        <f t="shared" si="266"/>
        <v>X5600</v>
      </c>
      <c r="F1882" s="23">
        <v>456009600040</v>
      </c>
      <c r="G1882">
        <v>84</v>
      </c>
      <c r="H1882" t="str">
        <f t="shared" si="267"/>
        <v>456009600040.84</v>
      </c>
      <c r="I1882">
        <v>199209</v>
      </c>
      <c r="J1882" t="s">
        <v>6434</v>
      </c>
      <c r="K1882" t="s">
        <v>110</v>
      </c>
      <c r="L1882">
        <v>20310</v>
      </c>
      <c r="M1882" s="8">
        <f>VLOOKUP(H1882,'export - manipulated'!L1882:V5814,11,FALSE)</f>
        <v>2322352.44</v>
      </c>
      <c r="V1882" s="158" t="str">
        <f>CONCATENATE("5",RIGHT(F1882,11))</f>
        <v>556009600040</v>
      </c>
    </row>
    <row r="1883" spans="1:22" x14ac:dyDescent="0.3">
      <c r="A1883" t="s">
        <v>3118</v>
      </c>
      <c r="B1883" t="s">
        <v>127</v>
      </c>
      <c r="C1883" t="str">
        <f t="shared" si="269"/>
        <v>UNREGULATED</v>
      </c>
      <c r="D1883" s="159" t="str">
        <f t="shared" si="265"/>
        <v>55600</v>
      </c>
      <c r="E1883" t="str">
        <f t="shared" si="266"/>
        <v>X5600</v>
      </c>
      <c r="F1883" s="23">
        <v>556009600040</v>
      </c>
      <c r="G1883">
        <v>84</v>
      </c>
      <c r="H1883" t="str">
        <f t="shared" si="267"/>
        <v>556009600040.84</v>
      </c>
      <c r="I1883">
        <v>199209</v>
      </c>
      <c r="J1883" t="s">
        <v>6434</v>
      </c>
      <c r="K1883" t="s">
        <v>110</v>
      </c>
      <c r="L1883" t="s">
        <v>124</v>
      </c>
      <c r="N1883">
        <f>VLOOKUP(H1883,'export - manipulated'!L1882:V5814,11,FALSE)</f>
        <v>575583</v>
      </c>
    </row>
    <row r="1884" spans="1:22" x14ac:dyDescent="0.3">
      <c r="A1884" t="s">
        <v>3121</v>
      </c>
      <c r="B1884" t="s">
        <v>127</v>
      </c>
      <c r="C1884" t="str">
        <f t="shared" si="269"/>
        <v>REGULATED</v>
      </c>
      <c r="D1884" s="159" t="str">
        <f t="shared" si="265"/>
        <v>45600</v>
      </c>
      <c r="E1884" t="str">
        <f t="shared" si="266"/>
        <v>X5600</v>
      </c>
      <c r="F1884" s="23">
        <v>456009600040</v>
      </c>
      <c r="G1884">
        <v>190</v>
      </c>
      <c r="H1884" t="str">
        <f t="shared" si="267"/>
        <v>456009600040.190</v>
      </c>
      <c r="I1884">
        <v>199209</v>
      </c>
      <c r="J1884" t="s">
        <v>6434</v>
      </c>
      <c r="K1884" t="s">
        <v>110</v>
      </c>
      <c r="L1884">
        <v>20310</v>
      </c>
      <c r="M1884" s="8">
        <f>VLOOKUP(H1884,'export - manipulated'!L1884:V5816,11,FALSE)</f>
        <v>3616192.24</v>
      </c>
      <c r="V1884" s="158" t="str">
        <f>CONCATENATE("5",RIGHT(F1884,11))</f>
        <v>556009600040</v>
      </c>
    </row>
    <row r="1885" spans="1:22" x14ac:dyDescent="0.3">
      <c r="A1885" t="s">
        <v>3121</v>
      </c>
      <c r="B1885" t="s">
        <v>127</v>
      </c>
      <c r="C1885" t="str">
        <f t="shared" si="269"/>
        <v>UNREGULATED</v>
      </c>
      <c r="D1885" s="159" t="str">
        <f t="shared" si="265"/>
        <v>55600</v>
      </c>
      <c r="E1885" t="str">
        <f t="shared" si="266"/>
        <v>X5600</v>
      </c>
      <c r="F1885" s="23">
        <v>556009600040</v>
      </c>
      <c r="G1885">
        <v>190</v>
      </c>
      <c r="H1885" t="str">
        <f t="shared" si="267"/>
        <v>556009600040.190</v>
      </c>
      <c r="I1885">
        <v>199209</v>
      </c>
      <c r="J1885" t="s">
        <v>6434</v>
      </c>
      <c r="K1885" t="s">
        <v>110</v>
      </c>
      <c r="L1885" t="s">
        <v>124</v>
      </c>
      <c r="N1885">
        <f>VLOOKUP(H1885,'export - manipulated'!L1884:V5816,11,FALSE)</f>
        <v>896254</v>
      </c>
    </row>
    <row r="1886" spans="1:22" x14ac:dyDescent="0.3">
      <c r="A1886" t="s">
        <v>3125</v>
      </c>
      <c r="B1886" t="s">
        <v>127</v>
      </c>
      <c r="C1886" t="str">
        <f t="shared" si="269"/>
        <v>REGULATED</v>
      </c>
      <c r="D1886" s="159" t="str">
        <f t="shared" si="265"/>
        <v>45600</v>
      </c>
      <c r="E1886" t="str">
        <f t="shared" si="266"/>
        <v>X5600</v>
      </c>
      <c r="F1886" s="23">
        <v>456009600040</v>
      </c>
      <c r="G1886">
        <v>210</v>
      </c>
      <c r="H1886" t="str">
        <f t="shared" si="267"/>
        <v>456009600040.210</v>
      </c>
      <c r="I1886">
        <v>199209</v>
      </c>
      <c r="J1886" t="s">
        <v>6434</v>
      </c>
      <c r="K1886" t="s">
        <v>110</v>
      </c>
      <c r="L1886">
        <v>20310</v>
      </c>
      <c r="M1886" s="8">
        <f>VLOOKUP(H1886,'export - manipulated'!L1886:V5818,11,FALSE)</f>
        <v>356526</v>
      </c>
      <c r="V1886" s="158" t="str">
        <f>CONCATENATE("5",RIGHT(F1886,11))</f>
        <v>556009600040</v>
      </c>
    </row>
    <row r="1887" spans="1:22" x14ac:dyDescent="0.3">
      <c r="A1887" t="s">
        <v>3125</v>
      </c>
      <c r="B1887" t="s">
        <v>127</v>
      </c>
      <c r="C1887" t="str">
        <f t="shared" si="269"/>
        <v>UNREGULATED</v>
      </c>
      <c r="D1887" s="159" t="str">
        <f t="shared" si="265"/>
        <v>55600</v>
      </c>
      <c r="E1887" t="str">
        <f t="shared" si="266"/>
        <v>X5600</v>
      </c>
      <c r="F1887" s="23">
        <v>556009600040</v>
      </c>
      <c r="G1887">
        <v>210</v>
      </c>
      <c r="H1887" t="str">
        <f t="shared" si="267"/>
        <v>556009600040.210</v>
      </c>
      <c r="I1887">
        <v>199209</v>
      </c>
      <c r="J1887" t="s">
        <v>6434</v>
      </c>
      <c r="K1887" t="s">
        <v>110</v>
      </c>
      <c r="L1887" t="s">
        <v>124</v>
      </c>
      <c r="N1887">
        <f>VLOOKUP(H1887,'export - manipulated'!L1886:V5818,11,FALSE)</f>
        <v>88363</v>
      </c>
    </row>
    <row r="1888" spans="1:22" x14ac:dyDescent="0.3">
      <c r="A1888" t="s">
        <v>3128</v>
      </c>
      <c r="B1888" t="s">
        <v>127</v>
      </c>
      <c r="C1888" t="str">
        <f t="shared" si="269"/>
        <v>REGULATED</v>
      </c>
      <c r="D1888" s="159" t="str">
        <f t="shared" si="265"/>
        <v>45600</v>
      </c>
      <c r="E1888" t="str">
        <f t="shared" si="266"/>
        <v>X5600</v>
      </c>
      <c r="F1888" s="23">
        <v>456009600040</v>
      </c>
      <c r="G1888">
        <v>240</v>
      </c>
      <c r="H1888" t="str">
        <f t="shared" si="267"/>
        <v>456009600040.240</v>
      </c>
      <c r="I1888">
        <v>199209</v>
      </c>
      <c r="J1888" t="s">
        <v>6434</v>
      </c>
      <c r="K1888" t="s">
        <v>110</v>
      </c>
      <c r="L1888">
        <v>20310</v>
      </c>
      <c r="M1888" s="8">
        <f>VLOOKUP(H1888,'export - manipulated'!L1888:V5820,11,FALSE)</f>
        <v>496962.41</v>
      </c>
      <c r="V1888" s="158" t="str">
        <f>CONCATENATE("5",RIGHT(F1888,11))</f>
        <v>556009600040</v>
      </c>
    </row>
    <row r="1889" spans="1:22" x14ac:dyDescent="0.3">
      <c r="A1889" t="s">
        <v>3128</v>
      </c>
      <c r="B1889" t="s">
        <v>127</v>
      </c>
      <c r="C1889" t="str">
        <f t="shared" si="269"/>
        <v>UNREGULATED</v>
      </c>
      <c r="D1889" s="159" t="str">
        <f t="shared" si="265"/>
        <v>55600</v>
      </c>
      <c r="E1889" t="str">
        <f t="shared" si="266"/>
        <v>X5600</v>
      </c>
      <c r="F1889" s="23">
        <v>556009600040</v>
      </c>
      <c r="G1889">
        <v>240</v>
      </c>
      <c r="H1889" t="str">
        <f t="shared" si="267"/>
        <v>556009600040.240</v>
      </c>
      <c r="I1889">
        <v>199209</v>
      </c>
      <c r="J1889" t="s">
        <v>6434</v>
      </c>
      <c r="K1889" t="s">
        <v>110</v>
      </c>
      <c r="L1889" t="s">
        <v>124</v>
      </c>
      <c r="N1889">
        <f>VLOOKUP(H1889,'export - manipulated'!L1888:V5820,11,FALSE)</f>
        <v>123170</v>
      </c>
    </row>
    <row r="1890" spans="1:22" x14ac:dyDescent="0.3">
      <c r="A1890" t="s">
        <v>3131</v>
      </c>
      <c r="B1890" t="s">
        <v>127</v>
      </c>
      <c r="C1890" t="str">
        <f t="shared" si="269"/>
        <v>REGULATED</v>
      </c>
      <c r="D1890" s="159" t="str">
        <f t="shared" si="265"/>
        <v>45600</v>
      </c>
      <c r="E1890" t="str">
        <f t="shared" si="266"/>
        <v>X5600</v>
      </c>
      <c r="F1890" s="23">
        <v>456009600040</v>
      </c>
      <c r="G1890">
        <v>200</v>
      </c>
      <c r="H1890" t="str">
        <f t="shared" si="267"/>
        <v>456009600040.200</v>
      </c>
      <c r="I1890">
        <v>199209</v>
      </c>
      <c r="J1890" t="s">
        <v>6434</v>
      </c>
      <c r="K1890" t="s">
        <v>110</v>
      </c>
      <c r="L1890">
        <v>20310</v>
      </c>
      <c r="M1890" s="8">
        <f>VLOOKUP(H1890,'export - manipulated'!L1890:V5822,11,FALSE)</f>
        <v>763984</v>
      </c>
      <c r="V1890" s="158" t="str">
        <f>CONCATENATE("5",RIGHT(F1890,11))</f>
        <v>556009600040</v>
      </c>
    </row>
    <row r="1891" spans="1:22" x14ac:dyDescent="0.3">
      <c r="A1891" t="s">
        <v>3131</v>
      </c>
      <c r="B1891" t="s">
        <v>127</v>
      </c>
      <c r="C1891" t="str">
        <f t="shared" si="269"/>
        <v>UNREGULATED</v>
      </c>
      <c r="D1891" s="159" t="str">
        <f t="shared" si="265"/>
        <v>55600</v>
      </c>
      <c r="E1891" t="str">
        <f t="shared" si="266"/>
        <v>X5600</v>
      </c>
      <c r="F1891" s="23">
        <v>556009600040</v>
      </c>
      <c r="G1891">
        <v>200</v>
      </c>
      <c r="H1891" t="str">
        <f t="shared" si="267"/>
        <v>556009600040.200</v>
      </c>
      <c r="I1891">
        <v>199209</v>
      </c>
      <c r="J1891" t="s">
        <v>6434</v>
      </c>
      <c r="K1891" t="s">
        <v>110</v>
      </c>
      <c r="L1891" t="s">
        <v>124</v>
      </c>
      <c r="N1891">
        <f>VLOOKUP(H1891,'export - manipulated'!L1890:V5822,11,FALSE)</f>
        <v>189349</v>
      </c>
    </row>
    <row r="1892" spans="1:22" x14ac:dyDescent="0.3">
      <c r="A1892" t="s">
        <v>3134</v>
      </c>
      <c r="B1892" t="s">
        <v>127</v>
      </c>
      <c r="C1892" t="str">
        <f t="shared" si="269"/>
        <v>UNREGULATED</v>
      </c>
      <c r="D1892" s="159" t="str">
        <f t="shared" si="265"/>
        <v>55600</v>
      </c>
      <c r="E1892" t="str">
        <f t="shared" si="266"/>
        <v>X5600</v>
      </c>
      <c r="F1892" s="23">
        <v>556009600058</v>
      </c>
      <c r="G1892">
        <v>615</v>
      </c>
      <c r="H1892" t="str">
        <f t="shared" si="267"/>
        <v>556009600058.615</v>
      </c>
      <c r="I1892">
        <v>200811</v>
      </c>
      <c r="J1892" t="s">
        <v>6434</v>
      </c>
      <c r="K1892" t="s">
        <v>110</v>
      </c>
      <c r="L1892" t="s">
        <v>124</v>
      </c>
      <c r="N1892">
        <f>VLOOKUP(H1892,'export - manipulated'!L1891:V5823,11,FALSE)</f>
        <v>1350459.45</v>
      </c>
    </row>
    <row r="1893" spans="1:22" x14ac:dyDescent="0.3">
      <c r="A1893" t="s">
        <v>3136</v>
      </c>
      <c r="B1893" t="s">
        <v>127</v>
      </c>
      <c r="C1893" t="str">
        <f t="shared" si="269"/>
        <v>REGULATED</v>
      </c>
      <c r="D1893" s="159" t="str">
        <f t="shared" si="265"/>
        <v>45600</v>
      </c>
      <c r="E1893" t="str">
        <f t="shared" si="266"/>
        <v>X5600</v>
      </c>
      <c r="F1893" s="23">
        <v>456009600040</v>
      </c>
      <c r="G1893">
        <v>720</v>
      </c>
      <c r="H1893" t="str">
        <f t="shared" si="267"/>
        <v>456009600040.720</v>
      </c>
      <c r="I1893">
        <v>199209</v>
      </c>
      <c r="J1893" t="s">
        <v>6434</v>
      </c>
      <c r="K1893" t="s">
        <v>110</v>
      </c>
      <c r="L1893">
        <v>20310</v>
      </c>
      <c r="M1893" s="8">
        <f>VLOOKUP(H1893,'export - manipulated'!L1893:V5825,11,FALSE)</f>
        <v>252890.13</v>
      </c>
      <c r="V1893" s="158" t="str">
        <f>CONCATENATE("5",RIGHT(F1893,11))</f>
        <v>556009600040</v>
      </c>
    </row>
    <row r="1894" spans="1:22" x14ac:dyDescent="0.3">
      <c r="A1894" t="s">
        <v>3136</v>
      </c>
      <c r="B1894" t="s">
        <v>127</v>
      </c>
      <c r="C1894" t="str">
        <f t="shared" si="269"/>
        <v>UNREGULATED</v>
      </c>
      <c r="D1894" s="159" t="str">
        <f t="shared" si="265"/>
        <v>55600</v>
      </c>
      <c r="E1894" t="str">
        <f t="shared" si="266"/>
        <v>X5600</v>
      </c>
      <c r="F1894" s="23">
        <v>556009600040</v>
      </c>
      <c r="G1894">
        <v>720</v>
      </c>
      <c r="H1894" t="str">
        <f t="shared" si="267"/>
        <v>556009600040.720</v>
      </c>
      <c r="I1894">
        <v>199209</v>
      </c>
      <c r="J1894" t="s">
        <v>6434</v>
      </c>
      <c r="K1894" t="s">
        <v>110</v>
      </c>
      <c r="L1894" t="s">
        <v>124</v>
      </c>
      <c r="N1894">
        <f>VLOOKUP(H1894,'export - manipulated'!L1893:V5825,11,FALSE)</f>
        <v>62678</v>
      </c>
    </row>
    <row r="1895" spans="1:22" x14ac:dyDescent="0.3">
      <c r="A1895" t="s">
        <v>3139</v>
      </c>
      <c r="B1895" t="s">
        <v>127</v>
      </c>
      <c r="C1895" t="str">
        <f t="shared" si="269"/>
        <v>REGULATED</v>
      </c>
      <c r="D1895" s="159" t="str">
        <f t="shared" si="265"/>
        <v>45600</v>
      </c>
      <c r="E1895" t="str">
        <f t="shared" si="266"/>
        <v>X5600</v>
      </c>
      <c r="F1895" s="23">
        <v>456009600040</v>
      </c>
      <c r="G1895">
        <v>780</v>
      </c>
      <c r="H1895" t="str">
        <f t="shared" si="267"/>
        <v>456009600040.780</v>
      </c>
      <c r="I1895">
        <v>199209</v>
      </c>
      <c r="J1895" t="s">
        <v>6434</v>
      </c>
      <c r="K1895" t="s">
        <v>110</v>
      </c>
      <c r="L1895">
        <v>20310</v>
      </c>
      <c r="M1895" s="8">
        <f>VLOOKUP(H1895,'export - manipulated'!L1895:V5827,11,FALSE)</f>
        <v>215412.97</v>
      </c>
      <c r="V1895" s="158" t="str">
        <f>CONCATENATE("5",RIGHT(F1895,11))</f>
        <v>556009600040</v>
      </c>
    </row>
    <row r="1896" spans="1:22" x14ac:dyDescent="0.3">
      <c r="A1896" t="s">
        <v>3139</v>
      </c>
      <c r="B1896" t="s">
        <v>127</v>
      </c>
      <c r="C1896" t="str">
        <f t="shared" si="269"/>
        <v>UNREGULATED</v>
      </c>
      <c r="D1896" s="159" t="str">
        <f t="shared" si="265"/>
        <v>55600</v>
      </c>
      <c r="E1896" t="str">
        <f t="shared" si="266"/>
        <v>X5600</v>
      </c>
      <c r="F1896" s="23">
        <v>556009600040</v>
      </c>
      <c r="G1896">
        <v>780</v>
      </c>
      <c r="H1896" t="str">
        <f t="shared" si="267"/>
        <v>556009600040.780</v>
      </c>
      <c r="I1896">
        <v>199209</v>
      </c>
      <c r="J1896" t="s">
        <v>6434</v>
      </c>
      <c r="K1896" t="s">
        <v>110</v>
      </c>
      <c r="L1896" t="s">
        <v>124</v>
      </c>
      <c r="N1896">
        <f>VLOOKUP(H1896,'export - manipulated'!L1895:V5827,11,FALSE)</f>
        <v>53389</v>
      </c>
    </row>
    <row r="1897" spans="1:22" x14ac:dyDescent="0.3">
      <c r="A1897" t="s">
        <v>3142</v>
      </c>
      <c r="B1897" t="s">
        <v>127</v>
      </c>
      <c r="C1897" t="str">
        <f t="shared" si="269"/>
        <v>REGULATED</v>
      </c>
      <c r="D1897" s="159" t="str">
        <f t="shared" si="265"/>
        <v>45600</v>
      </c>
      <c r="E1897" t="str">
        <f t="shared" si="266"/>
        <v>X5600</v>
      </c>
      <c r="F1897" s="23">
        <v>456009600040</v>
      </c>
      <c r="G1897">
        <v>790</v>
      </c>
      <c r="H1897" t="str">
        <f t="shared" si="267"/>
        <v>456009600040.790</v>
      </c>
      <c r="I1897">
        <v>199209</v>
      </c>
      <c r="J1897" t="s">
        <v>6434</v>
      </c>
      <c r="K1897" t="s">
        <v>110</v>
      </c>
      <c r="L1897">
        <v>20310</v>
      </c>
      <c r="M1897" s="8">
        <f>VLOOKUP(H1897,'export - manipulated'!L1897:V5829,11,FALSE)</f>
        <v>1359511.93</v>
      </c>
      <c r="V1897" s="158" t="str">
        <f>CONCATENATE("5",RIGHT(F1897,11))</f>
        <v>556009600040</v>
      </c>
    </row>
    <row r="1898" spans="1:22" x14ac:dyDescent="0.3">
      <c r="A1898" t="s">
        <v>3142</v>
      </c>
      <c r="B1898" t="s">
        <v>127</v>
      </c>
      <c r="C1898" t="str">
        <f t="shared" si="269"/>
        <v>UNREGULATED</v>
      </c>
      <c r="D1898" s="159" t="str">
        <f t="shared" si="265"/>
        <v>55600</v>
      </c>
      <c r="E1898" t="str">
        <f t="shared" si="266"/>
        <v>X5600</v>
      </c>
      <c r="F1898" s="23">
        <v>556009600040</v>
      </c>
      <c r="G1898">
        <v>790</v>
      </c>
      <c r="H1898" t="str">
        <f t="shared" si="267"/>
        <v>556009600040.790</v>
      </c>
      <c r="I1898">
        <v>199209</v>
      </c>
      <c r="J1898" t="s">
        <v>6434</v>
      </c>
      <c r="K1898" t="s">
        <v>110</v>
      </c>
      <c r="L1898" t="s">
        <v>124</v>
      </c>
      <c r="N1898">
        <f>VLOOKUP(H1898,'export - manipulated'!L1897:V5829,11,FALSE)</f>
        <v>336948</v>
      </c>
    </row>
    <row r="1899" spans="1:22" x14ac:dyDescent="0.3">
      <c r="A1899" t="s">
        <v>3145</v>
      </c>
      <c r="B1899" t="s">
        <v>127</v>
      </c>
      <c r="C1899" t="str">
        <f t="shared" si="269"/>
        <v>REGULATED</v>
      </c>
      <c r="D1899" s="159" t="str">
        <f t="shared" si="265"/>
        <v>45600</v>
      </c>
      <c r="E1899" t="str">
        <f t="shared" si="266"/>
        <v>X5600</v>
      </c>
      <c r="F1899" s="23">
        <v>456009600143</v>
      </c>
      <c r="G1899">
        <v>790</v>
      </c>
      <c r="H1899" t="str">
        <f t="shared" si="267"/>
        <v>456009600143.790</v>
      </c>
      <c r="I1899">
        <v>201411</v>
      </c>
      <c r="J1899" t="s">
        <v>6434</v>
      </c>
      <c r="K1899" t="s">
        <v>110</v>
      </c>
      <c r="L1899">
        <v>20310</v>
      </c>
      <c r="M1899" s="8">
        <f>VLOOKUP(H1899,'export - manipulated'!L1899:V5831,11,FALSE)</f>
        <v>1286075.1499999999</v>
      </c>
      <c r="V1899" s="158" t="str">
        <f>CONCATENATE("5",RIGHT(F1899,11))</f>
        <v>556009600143</v>
      </c>
    </row>
    <row r="1900" spans="1:22" x14ac:dyDescent="0.3">
      <c r="A1900" t="s">
        <v>3147</v>
      </c>
      <c r="B1900" t="s">
        <v>127</v>
      </c>
      <c r="C1900" t="str">
        <f t="shared" si="269"/>
        <v>UNREGULATED</v>
      </c>
      <c r="D1900" s="159" t="str">
        <f t="shared" si="265"/>
        <v>55600</v>
      </c>
      <c r="E1900" t="str">
        <f t="shared" si="266"/>
        <v>X5600</v>
      </c>
      <c r="F1900" s="23">
        <v>556009600143</v>
      </c>
      <c r="G1900">
        <v>790</v>
      </c>
      <c r="H1900" t="str">
        <f t="shared" si="267"/>
        <v>556009600143.790</v>
      </c>
      <c r="I1900">
        <v>201411</v>
      </c>
      <c r="J1900" t="s">
        <v>6434</v>
      </c>
      <c r="K1900" t="s">
        <v>110</v>
      </c>
      <c r="L1900" t="s">
        <v>124</v>
      </c>
      <c r="N1900">
        <f>VLOOKUP(H1900,'export - manipulated'!L1899:V5831,11,FALSE)</f>
        <v>379178.19</v>
      </c>
    </row>
    <row r="1901" spans="1:22" x14ac:dyDescent="0.3">
      <c r="A1901" t="s">
        <v>3149</v>
      </c>
      <c r="B1901" t="s">
        <v>127</v>
      </c>
      <c r="C1901" t="str">
        <f t="shared" si="269"/>
        <v>UNREGULATED</v>
      </c>
      <c r="D1901" s="159" t="str">
        <f t="shared" si="265"/>
        <v>55600</v>
      </c>
      <c r="E1901" t="str">
        <f t="shared" si="266"/>
        <v>X5600</v>
      </c>
      <c r="F1901" s="23">
        <v>556009600082</v>
      </c>
      <c r="G1901">
        <v>84</v>
      </c>
      <c r="H1901" t="str">
        <f t="shared" si="267"/>
        <v>556009600082.84</v>
      </c>
      <c r="I1901">
        <v>200908</v>
      </c>
      <c r="J1901" t="s">
        <v>6434</v>
      </c>
      <c r="K1901" t="s">
        <v>110</v>
      </c>
      <c r="L1901" t="s">
        <v>124</v>
      </c>
      <c r="N1901">
        <f>VLOOKUP(H1901,'export - manipulated'!L1900:V5832,11,FALSE)</f>
        <v>3996.1</v>
      </c>
    </row>
    <row r="1902" spans="1:22" x14ac:dyDescent="0.3">
      <c r="A1902" t="s">
        <v>3151</v>
      </c>
      <c r="B1902" t="s">
        <v>127</v>
      </c>
      <c r="C1902" t="str">
        <f t="shared" si="269"/>
        <v>UNREGULATED</v>
      </c>
      <c r="D1902" s="159" t="str">
        <f t="shared" si="265"/>
        <v>55600</v>
      </c>
      <c r="E1902" t="str">
        <f t="shared" si="266"/>
        <v>X5600</v>
      </c>
      <c r="F1902" s="23">
        <v>556009800065</v>
      </c>
      <c r="G1902">
        <v>170</v>
      </c>
      <c r="H1902" t="str">
        <f t="shared" si="267"/>
        <v>556009800065.170</v>
      </c>
      <c r="I1902">
        <v>200903</v>
      </c>
      <c r="J1902" t="s">
        <v>6434</v>
      </c>
      <c r="K1902" t="s">
        <v>112</v>
      </c>
      <c r="L1902" t="s">
        <v>124</v>
      </c>
      <c r="N1902">
        <f>VLOOKUP(H1902,'export - manipulated'!L1901:V5833,11,FALSE)</f>
        <v>643090</v>
      </c>
    </row>
    <row r="1903" spans="1:22" x14ac:dyDescent="0.3">
      <c r="A1903" t="s">
        <v>3153</v>
      </c>
      <c r="B1903" t="s">
        <v>127</v>
      </c>
      <c r="C1903" t="str">
        <f t="shared" si="269"/>
        <v>UNREGULATED</v>
      </c>
      <c r="D1903" s="159" t="str">
        <f t="shared" si="265"/>
        <v>55200</v>
      </c>
      <c r="E1903" t="str">
        <f t="shared" si="266"/>
        <v>X5200</v>
      </c>
      <c r="F1903" s="23">
        <v>552009800147</v>
      </c>
      <c r="G1903">
        <v>751</v>
      </c>
      <c r="H1903" t="str">
        <f t="shared" si="267"/>
        <v>552009800147.751</v>
      </c>
      <c r="I1903">
        <v>200903</v>
      </c>
      <c r="J1903" t="s">
        <v>6434</v>
      </c>
      <c r="K1903" t="s">
        <v>112</v>
      </c>
      <c r="L1903" t="s">
        <v>124</v>
      </c>
      <c r="N1903">
        <f>VLOOKUP(H1903,'export - manipulated'!L1902:V5834,11,FALSE)</f>
        <v>3086104.55</v>
      </c>
    </row>
    <row r="1904" spans="1:22" x14ac:dyDescent="0.3">
      <c r="A1904" t="s">
        <v>3153</v>
      </c>
      <c r="B1904" t="s">
        <v>127</v>
      </c>
      <c r="C1904" t="str">
        <f t="shared" si="269"/>
        <v>UNREGULATED</v>
      </c>
      <c r="D1904" s="159" t="str">
        <f t="shared" si="265"/>
        <v>55200</v>
      </c>
      <c r="E1904" t="str">
        <f t="shared" si="266"/>
        <v>X5200</v>
      </c>
      <c r="F1904" s="23">
        <v>552009800147</v>
      </c>
      <c r="G1904">
        <v>752</v>
      </c>
      <c r="H1904" t="str">
        <f t="shared" si="267"/>
        <v>552009800147.752</v>
      </c>
      <c r="I1904">
        <v>200903</v>
      </c>
      <c r="J1904" t="s">
        <v>6434</v>
      </c>
      <c r="K1904" t="s">
        <v>112</v>
      </c>
      <c r="L1904" t="s">
        <v>124</v>
      </c>
      <c r="N1904">
        <f>VLOOKUP(H1904,'export - manipulated'!L1903:V5835,11,FALSE)</f>
        <v>475790.9</v>
      </c>
    </row>
    <row r="1905" spans="1:22" x14ac:dyDescent="0.3">
      <c r="A1905" t="s">
        <v>3153</v>
      </c>
      <c r="B1905" t="s">
        <v>127</v>
      </c>
      <c r="C1905" t="str">
        <f t="shared" si="269"/>
        <v>UNREGULATED</v>
      </c>
      <c r="D1905" s="159" t="str">
        <f t="shared" si="265"/>
        <v>55200</v>
      </c>
      <c r="E1905" t="str">
        <f t="shared" si="266"/>
        <v>X5200</v>
      </c>
      <c r="F1905" s="23">
        <v>552009800147</v>
      </c>
      <c r="G1905">
        <v>760</v>
      </c>
      <c r="H1905" t="str">
        <f t="shared" si="267"/>
        <v>552009800147.760</v>
      </c>
      <c r="I1905">
        <v>200903</v>
      </c>
      <c r="J1905" t="s">
        <v>6434</v>
      </c>
      <c r="K1905" t="s">
        <v>112</v>
      </c>
      <c r="L1905" t="s">
        <v>124</v>
      </c>
      <c r="N1905">
        <f>VLOOKUP(H1905,'export - manipulated'!L1904:V5836,11,FALSE)</f>
        <v>167949.78</v>
      </c>
    </row>
    <row r="1906" spans="1:22" x14ac:dyDescent="0.3">
      <c r="A1906" t="s">
        <v>3153</v>
      </c>
      <c r="B1906" t="s">
        <v>127</v>
      </c>
      <c r="C1906" t="str">
        <f t="shared" si="269"/>
        <v>UNREGULATED</v>
      </c>
      <c r="D1906" s="159" t="str">
        <f t="shared" si="265"/>
        <v>55200</v>
      </c>
      <c r="E1906" t="str">
        <f t="shared" si="266"/>
        <v>X5200</v>
      </c>
      <c r="F1906" s="23">
        <v>552009800147</v>
      </c>
      <c r="G1906">
        <v>761</v>
      </c>
      <c r="H1906" t="str">
        <f t="shared" si="267"/>
        <v>552009800147.761</v>
      </c>
      <c r="I1906">
        <v>200903</v>
      </c>
      <c r="J1906" t="s">
        <v>6434</v>
      </c>
      <c r="K1906" t="s">
        <v>112</v>
      </c>
      <c r="L1906" t="s">
        <v>124</v>
      </c>
      <c r="N1906">
        <f>VLOOKUP(H1906,'export - manipulated'!L1905:V5837,11,FALSE)</f>
        <v>175994.27</v>
      </c>
    </row>
    <row r="1907" spans="1:22" x14ac:dyDescent="0.3">
      <c r="A1907" t="s">
        <v>3153</v>
      </c>
      <c r="B1907" t="s">
        <v>127</v>
      </c>
      <c r="C1907" t="str">
        <f t="shared" si="269"/>
        <v>UNREGULATED</v>
      </c>
      <c r="D1907" s="159" t="str">
        <f t="shared" si="265"/>
        <v>55200</v>
      </c>
      <c r="E1907" t="str">
        <f t="shared" si="266"/>
        <v>X5200</v>
      </c>
      <c r="F1907" s="23">
        <v>552009800147</v>
      </c>
      <c r="G1907">
        <v>763</v>
      </c>
      <c r="H1907" t="str">
        <f t="shared" si="267"/>
        <v>552009800147.763</v>
      </c>
      <c r="I1907">
        <v>200903</v>
      </c>
      <c r="J1907" t="s">
        <v>6434</v>
      </c>
      <c r="K1907" t="s">
        <v>112</v>
      </c>
      <c r="L1907" t="s">
        <v>124</v>
      </c>
      <c r="N1907">
        <f>VLOOKUP(H1907,'export - manipulated'!L1906:V5838,11,FALSE)</f>
        <v>1914134.04</v>
      </c>
    </row>
    <row r="1908" spans="1:22" x14ac:dyDescent="0.3">
      <c r="A1908" t="s">
        <v>3159</v>
      </c>
      <c r="B1908" t="s">
        <v>127</v>
      </c>
      <c r="C1908" t="str">
        <f t="shared" si="269"/>
        <v>UNREGULATED</v>
      </c>
      <c r="D1908" s="159" t="str">
        <f t="shared" si="265"/>
        <v>55200</v>
      </c>
      <c r="E1908" t="str">
        <f t="shared" si="266"/>
        <v>X5200</v>
      </c>
      <c r="F1908" s="23">
        <v>552009800146</v>
      </c>
      <c r="G1908">
        <v>760</v>
      </c>
      <c r="H1908" t="str">
        <f t="shared" si="267"/>
        <v>552009800146.760</v>
      </c>
      <c r="I1908">
        <v>200903</v>
      </c>
      <c r="J1908" t="s">
        <v>6434</v>
      </c>
      <c r="K1908" t="s">
        <v>112</v>
      </c>
      <c r="L1908" t="s">
        <v>124</v>
      </c>
      <c r="N1908">
        <f>VLOOKUP(H1908,'export - manipulated'!L1907:V5839,11,FALSE)</f>
        <v>25157</v>
      </c>
    </row>
    <row r="1909" spans="1:22" x14ac:dyDescent="0.3">
      <c r="A1909" t="s">
        <v>3159</v>
      </c>
      <c r="B1909" t="s">
        <v>127</v>
      </c>
      <c r="C1909" t="str">
        <f t="shared" si="269"/>
        <v>UNREGULATED</v>
      </c>
      <c r="D1909" s="159" t="str">
        <f t="shared" si="265"/>
        <v>55200</v>
      </c>
      <c r="E1909" t="str">
        <f t="shared" si="266"/>
        <v>X5200</v>
      </c>
      <c r="F1909" s="23">
        <v>552009800146</v>
      </c>
      <c r="G1909">
        <v>763</v>
      </c>
      <c r="H1909" t="str">
        <f t="shared" si="267"/>
        <v>552009800146.763</v>
      </c>
      <c r="I1909">
        <v>200903</v>
      </c>
      <c r="J1909" t="s">
        <v>6434</v>
      </c>
      <c r="K1909" t="s">
        <v>112</v>
      </c>
      <c r="L1909" t="s">
        <v>124</v>
      </c>
      <c r="N1909">
        <f>VLOOKUP(H1909,'export - manipulated'!L1908:V5840,11,FALSE)</f>
        <v>405384.89</v>
      </c>
    </row>
    <row r="1910" spans="1:22" x14ac:dyDescent="0.3">
      <c r="A1910" t="s">
        <v>3162</v>
      </c>
      <c r="B1910" t="s">
        <v>127</v>
      </c>
      <c r="C1910" t="str">
        <f t="shared" si="269"/>
        <v>UNREGULATED</v>
      </c>
      <c r="D1910" s="159" t="str">
        <f t="shared" si="265"/>
        <v>55600</v>
      </c>
      <c r="E1910" t="str">
        <f t="shared" si="266"/>
        <v>X5600</v>
      </c>
      <c r="F1910" s="23">
        <v>556009800065</v>
      </c>
      <c r="G1910">
        <v>210</v>
      </c>
      <c r="H1910" t="str">
        <f t="shared" si="267"/>
        <v>556009800065.210</v>
      </c>
      <c r="I1910">
        <v>200903</v>
      </c>
      <c r="J1910" t="s">
        <v>6434</v>
      </c>
      <c r="K1910" t="s">
        <v>112</v>
      </c>
      <c r="L1910" t="s">
        <v>124</v>
      </c>
      <c r="N1910">
        <f>VLOOKUP(H1910,'export - manipulated'!L1909:V5841,11,FALSE)</f>
        <v>643090</v>
      </c>
    </row>
    <row r="1911" spans="1:22" x14ac:dyDescent="0.3">
      <c r="A1911" t="s">
        <v>3164</v>
      </c>
      <c r="B1911" t="s">
        <v>127</v>
      </c>
      <c r="C1911" t="str">
        <f t="shared" si="269"/>
        <v>UNREGULATED</v>
      </c>
      <c r="D1911" s="159" t="str">
        <f t="shared" si="265"/>
        <v>55600</v>
      </c>
      <c r="E1911" t="str">
        <f t="shared" si="266"/>
        <v>X5600</v>
      </c>
      <c r="F1911" s="23">
        <v>556009800065</v>
      </c>
      <c r="G1911">
        <v>200</v>
      </c>
      <c r="H1911" t="str">
        <f t="shared" si="267"/>
        <v>556009800065.200</v>
      </c>
      <c r="I1911">
        <v>200903</v>
      </c>
      <c r="J1911" t="s">
        <v>6434</v>
      </c>
      <c r="K1911" t="s">
        <v>112</v>
      </c>
      <c r="L1911" t="s">
        <v>124</v>
      </c>
      <c r="N1911">
        <f>VLOOKUP(H1911,'export - manipulated'!L1910:V5842,11,FALSE)</f>
        <v>1378050</v>
      </c>
    </row>
    <row r="1912" spans="1:22" x14ac:dyDescent="0.3">
      <c r="A1912" t="s">
        <v>3166</v>
      </c>
      <c r="B1912" t="s">
        <v>127</v>
      </c>
      <c r="C1912" t="str">
        <f t="shared" si="269"/>
        <v>UNREGULATED</v>
      </c>
      <c r="D1912" s="159" t="str">
        <f t="shared" si="265"/>
        <v>55200</v>
      </c>
      <c r="E1912" t="str">
        <f t="shared" si="266"/>
        <v>X5200</v>
      </c>
      <c r="F1912" s="23">
        <v>552009800149</v>
      </c>
      <c r="G1912">
        <v>763</v>
      </c>
      <c r="H1912" t="str">
        <f t="shared" si="267"/>
        <v>552009800149.763</v>
      </c>
      <c r="I1912">
        <v>200903</v>
      </c>
      <c r="J1912" t="s">
        <v>6434</v>
      </c>
      <c r="K1912" t="s">
        <v>112</v>
      </c>
      <c r="L1912" t="s">
        <v>124</v>
      </c>
      <c r="N1912">
        <f>VLOOKUP(H1912,'export - manipulated'!L1911:V5843,11,FALSE)</f>
        <v>131369.18</v>
      </c>
    </row>
    <row r="1913" spans="1:22" x14ac:dyDescent="0.3">
      <c r="A1913" t="s">
        <v>3168</v>
      </c>
      <c r="B1913" t="s">
        <v>127</v>
      </c>
      <c r="C1913" t="str">
        <f t="shared" si="269"/>
        <v>UNREGULATED</v>
      </c>
      <c r="D1913" s="159" t="str">
        <f t="shared" si="265"/>
        <v>55200</v>
      </c>
      <c r="E1913" t="str">
        <f t="shared" si="266"/>
        <v>X5200</v>
      </c>
      <c r="F1913" s="23">
        <v>552009800148</v>
      </c>
      <c r="G1913">
        <v>763</v>
      </c>
      <c r="H1913" t="str">
        <f t="shared" si="267"/>
        <v>552009800148.763</v>
      </c>
      <c r="I1913">
        <v>200903</v>
      </c>
      <c r="J1913" t="s">
        <v>6434</v>
      </c>
      <c r="K1913" t="s">
        <v>112</v>
      </c>
      <c r="L1913" t="s">
        <v>124</v>
      </c>
      <c r="N1913">
        <f>VLOOKUP(H1913,'export - manipulated'!L1912:V5844,11,FALSE)</f>
        <v>64508.31</v>
      </c>
    </row>
    <row r="1914" spans="1:22" x14ac:dyDescent="0.3">
      <c r="A1914" t="s">
        <v>3170</v>
      </c>
      <c r="B1914" t="s">
        <v>139</v>
      </c>
      <c r="C1914" t="str">
        <f t="shared" si="269"/>
        <v>REGULATED</v>
      </c>
      <c r="D1914" s="159" t="str">
        <f t="shared" si="265"/>
        <v>45600</v>
      </c>
      <c r="E1914" t="str">
        <f t="shared" si="266"/>
        <v>X5600</v>
      </c>
      <c r="F1914" s="23">
        <v>456008700153</v>
      </c>
      <c r="G1914">
        <v>175</v>
      </c>
      <c r="H1914" t="str">
        <f t="shared" si="267"/>
        <v>456008700153.175</v>
      </c>
      <c r="I1914">
        <v>201611</v>
      </c>
      <c r="J1914" t="s">
        <v>6434</v>
      </c>
      <c r="K1914" t="s">
        <v>83</v>
      </c>
      <c r="L1914">
        <v>20310</v>
      </c>
      <c r="M1914" s="8">
        <f>VLOOKUP(H1914,'export - manipulated'!L1914:V5846,11,FALSE)</f>
        <v>399528.35</v>
      </c>
      <c r="V1914" s="158" t="str">
        <f>CONCATENATE("5",RIGHT(F1914,11))</f>
        <v>556008700153</v>
      </c>
    </row>
    <row r="1915" spans="1:22" x14ac:dyDescent="0.3">
      <c r="A1915" t="s">
        <v>3170</v>
      </c>
      <c r="B1915" t="s">
        <v>139</v>
      </c>
      <c r="C1915" t="str">
        <f t="shared" si="269"/>
        <v>UNREGULATED</v>
      </c>
      <c r="D1915" s="159" t="str">
        <f t="shared" si="265"/>
        <v>55600</v>
      </c>
      <c r="E1915" t="str">
        <f t="shared" si="266"/>
        <v>X5600</v>
      </c>
      <c r="F1915" s="23">
        <v>556008700153</v>
      </c>
      <c r="G1915">
        <v>175</v>
      </c>
      <c r="H1915" t="str">
        <f t="shared" si="267"/>
        <v>556008700153.175</v>
      </c>
      <c r="I1915">
        <v>201611</v>
      </c>
      <c r="J1915" t="s">
        <v>6434</v>
      </c>
      <c r="K1915" t="s">
        <v>83</v>
      </c>
      <c r="L1915" t="s">
        <v>124</v>
      </c>
      <c r="N1915">
        <f>VLOOKUP(H1915,'export - manipulated'!L1914:V5846,11,FALSE)</f>
        <v>295303.59999999998</v>
      </c>
    </row>
    <row r="1916" spans="1:22" x14ac:dyDescent="0.3">
      <c r="A1916" t="s">
        <v>3173</v>
      </c>
      <c r="B1916" t="s">
        <v>139</v>
      </c>
      <c r="C1916" t="str">
        <f t="shared" si="269"/>
        <v>REGULATED</v>
      </c>
      <c r="D1916" s="159" t="str">
        <f t="shared" si="265"/>
        <v>45600</v>
      </c>
      <c r="E1916" t="str">
        <f t="shared" si="266"/>
        <v>X5600</v>
      </c>
      <c r="F1916" s="23">
        <v>456008700147</v>
      </c>
      <c r="G1916">
        <v>790</v>
      </c>
      <c r="H1916" t="str">
        <f t="shared" si="267"/>
        <v>456008700147.790</v>
      </c>
      <c r="I1916">
        <v>201411</v>
      </c>
      <c r="J1916" t="s">
        <v>6434</v>
      </c>
      <c r="K1916" t="s">
        <v>83</v>
      </c>
      <c r="L1916">
        <v>20310</v>
      </c>
      <c r="M1916" s="8">
        <f>VLOOKUP(H1916,'export - manipulated'!L1916:V5848,11,FALSE)</f>
        <v>110011.52</v>
      </c>
      <c r="V1916" s="158" t="str">
        <f>CONCATENATE("5",RIGHT(F1916,11))</f>
        <v>556008700147</v>
      </c>
    </row>
    <row r="1917" spans="1:22" x14ac:dyDescent="0.3">
      <c r="A1917" t="s">
        <v>3175</v>
      </c>
      <c r="B1917" t="s">
        <v>139</v>
      </c>
      <c r="C1917" t="str">
        <f t="shared" si="269"/>
        <v>UNREGULATED</v>
      </c>
      <c r="D1917" s="159" t="str">
        <f t="shared" si="265"/>
        <v>55600</v>
      </c>
      <c r="E1917" t="str">
        <f t="shared" si="266"/>
        <v>X5600</v>
      </c>
      <c r="F1917" s="23">
        <v>556008700147</v>
      </c>
      <c r="G1917">
        <v>790</v>
      </c>
      <c r="H1917" t="str">
        <f t="shared" si="267"/>
        <v>556008700147.790</v>
      </c>
      <c r="I1917">
        <v>201411</v>
      </c>
      <c r="J1917" t="s">
        <v>6434</v>
      </c>
      <c r="K1917" t="s">
        <v>83</v>
      </c>
      <c r="L1917" t="s">
        <v>124</v>
      </c>
      <c r="N1917">
        <f>VLOOKUP(H1917,'export - manipulated'!L1916:V5848,11,FALSE)</f>
        <v>81146.649999999994</v>
      </c>
    </row>
    <row r="1918" spans="1:22" x14ac:dyDescent="0.3">
      <c r="A1918" t="s">
        <v>3177</v>
      </c>
      <c r="B1918" t="s">
        <v>139</v>
      </c>
      <c r="C1918" t="str">
        <f t="shared" si="269"/>
        <v>REGULATED</v>
      </c>
      <c r="D1918" s="159" t="str">
        <f t="shared" si="265"/>
        <v>45200</v>
      </c>
      <c r="E1918" t="str">
        <f t="shared" si="266"/>
        <v>X5200</v>
      </c>
      <c r="F1918" s="23">
        <v>452009000218</v>
      </c>
      <c r="G1918">
        <v>763</v>
      </c>
      <c r="H1918" t="str">
        <f t="shared" si="267"/>
        <v>452009000218.763</v>
      </c>
      <c r="I1918">
        <v>201311</v>
      </c>
      <c r="J1918" t="s">
        <v>6434</v>
      </c>
      <c r="K1918" t="s">
        <v>86</v>
      </c>
      <c r="L1918">
        <v>20310</v>
      </c>
      <c r="M1918" s="8">
        <f>VLOOKUP(H1918,'export - manipulated'!L1918:V5850,11,FALSE)</f>
        <v>0</v>
      </c>
      <c r="V1918" s="158" t="str">
        <f>CONCATENATE("5",RIGHT(F1918,11))</f>
        <v>552009000218</v>
      </c>
    </row>
    <row r="1919" spans="1:22" x14ac:dyDescent="0.3">
      <c r="A1919" t="s">
        <v>3179</v>
      </c>
      <c r="B1919" t="s">
        <v>139</v>
      </c>
      <c r="C1919" t="str">
        <f t="shared" si="269"/>
        <v>UNREGULATED</v>
      </c>
      <c r="D1919" s="159" t="str">
        <f t="shared" si="265"/>
        <v>55200</v>
      </c>
      <c r="E1919" t="str">
        <f t="shared" si="266"/>
        <v>X5200</v>
      </c>
      <c r="F1919" s="23">
        <v>552009000218</v>
      </c>
      <c r="G1919">
        <v>763</v>
      </c>
      <c r="H1919" t="str">
        <f t="shared" si="267"/>
        <v>552009000218.763</v>
      </c>
      <c r="I1919">
        <v>201311</v>
      </c>
      <c r="J1919" t="s">
        <v>6434</v>
      </c>
      <c r="K1919" t="s">
        <v>86</v>
      </c>
      <c r="L1919" t="s">
        <v>124</v>
      </c>
      <c r="N1919">
        <f>VLOOKUP(H1919,'export - manipulated'!L1918:V5850,11,FALSE)</f>
        <v>0</v>
      </c>
    </row>
    <row r="1920" spans="1:22" x14ac:dyDescent="0.3">
      <c r="A1920" t="s">
        <v>3181</v>
      </c>
      <c r="B1920" t="s">
        <v>127</v>
      </c>
      <c r="C1920" t="str">
        <f t="shared" si="269"/>
        <v>REGULATED</v>
      </c>
      <c r="D1920" s="159" t="str">
        <f t="shared" si="265"/>
        <v>45200</v>
      </c>
      <c r="E1920" t="str">
        <f t="shared" si="266"/>
        <v>X5200</v>
      </c>
      <c r="F1920" s="23">
        <v>452009300059</v>
      </c>
      <c r="G1920">
        <v>763</v>
      </c>
      <c r="H1920" t="str">
        <f t="shared" si="267"/>
        <v>452009300059.763</v>
      </c>
      <c r="I1920">
        <v>198903</v>
      </c>
      <c r="J1920" t="s">
        <v>6434</v>
      </c>
      <c r="K1920" t="s">
        <v>230</v>
      </c>
      <c r="L1920">
        <v>20310</v>
      </c>
      <c r="M1920" s="8">
        <f>VLOOKUP(H1920,'export - manipulated'!L1920:V5852,11,FALSE)</f>
        <v>9804.2199999999993</v>
      </c>
      <c r="V1920" s="158" t="str">
        <f>CONCATENATE("5",RIGHT(F1920,11))</f>
        <v>552009300059</v>
      </c>
    </row>
    <row r="1921" spans="1:22" x14ac:dyDescent="0.3">
      <c r="A1921" t="s">
        <v>3181</v>
      </c>
      <c r="B1921" t="s">
        <v>127</v>
      </c>
      <c r="C1921" t="str">
        <f t="shared" si="269"/>
        <v>UNREGULATED</v>
      </c>
      <c r="D1921" s="159" t="str">
        <f t="shared" si="265"/>
        <v>55200</v>
      </c>
      <c r="E1921" t="str">
        <f t="shared" si="266"/>
        <v>X5200</v>
      </c>
      <c r="F1921" s="23">
        <v>552009300059</v>
      </c>
      <c r="G1921">
        <v>763</v>
      </c>
      <c r="H1921" t="str">
        <f t="shared" si="267"/>
        <v>552009300059.763</v>
      </c>
      <c r="I1921">
        <v>198903</v>
      </c>
      <c r="J1921" t="s">
        <v>6434</v>
      </c>
      <c r="K1921" t="s">
        <v>230</v>
      </c>
      <c r="L1921" t="s">
        <v>124</v>
      </c>
      <c r="N1921">
        <f>VLOOKUP(H1921,'export - manipulated'!L1920:V5852,11,FALSE)</f>
        <v>2430</v>
      </c>
    </row>
    <row r="1922" spans="1:22" x14ac:dyDescent="0.3">
      <c r="A1922" t="s">
        <v>3184</v>
      </c>
      <c r="B1922" t="s">
        <v>127</v>
      </c>
      <c r="C1922" t="str">
        <f t="shared" si="269"/>
        <v>REGULATED</v>
      </c>
      <c r="D1922" s="159" t="str">
        <f t="shared" si="265"/>
        <v>45200</v>
      </c>
      <c r="E1922" t="str">
        <f t="shared" si="266"/>
        <v>X5200</v>
      </c>
      <c r="F1922" s="23">
        <v>452009300060</v>
      </c>
      <c r="G1922">
        <v>763</v>
      </c>
      <c r="H1922" t="str">
        <f t="shared" si="267"/>
        <v>452009300060.763</v>
      </c>
      <c r="I1922">
        <v>198903</v>
      </c>
      <c r="J1922" t="s">
        <v>6434</v>
      </c>
      <c r="K1922" t="s">
        <v>230</v>
      </c>
      <c r="L1922">
        <v>20310</v>
      </c>
      <c r="M1922" s="8">
        <f>VLOOKUP(H1922,'export - manipulated'!L1922:V5854,11,FALSE)</f>
        <v>9806.35</v>
      </c>
      <c r="V1922" s="158" t="str">
        <f>CONCATENATE("5",RIGHT(F1922,11))</f>
        <v>552009300060</v>
      </c>
    </row>
    <row r="1923" spans="1:22" x14ac:dyDescent="0.3">
      <c r="A1923" t="s">
        <v>3184</v>
      </c>
      <c r="B1923" t="s">
        <v>127</v>
      </c>
      <c r="C1923" t="str">
        <f t="shared" si="269"/>
        <v>UNREGULATED</v>
      </c>
      <c r="D1923" s="159" t="str">
        <f t="shared" ref="D1923:D1986" si="270">LEFT(F1923,5)</f>
        <v>55200</v>
      </c>
      <c r="E1923" t="str">
        <f t="shared" ref="E1923:E1986" si="271">CONCATENATE("X",(RIGHT(D1923,4)))</f>
        <v>X5200</v>
      </c>
      <c r="F1923" s="23">
        <v>552009300060</v>
      </c>
      <c r="G1923">
        <v>763</v>
      </c>
      <c r="H1923" t="str">
        <f t="shared" ref="H1923:H1986" si="272">CONCATENATE(F1923,".",G1923)</f>
        <v>552009300060.763</v>
      </c>
      <c r="I1923">
        <v>198903</v>
      </c>
      <c r="J1923" t="s">
        <v>6434</v>
      </c>
      <c r="K1923" t="s">
        <v>230</v>
      </c>
      <c r="L1923" t="s">
        <v>124</v>
      </c>
      <c r="N1923">
        <f>VLOOKUP(H1923,'export - manipulated'!L1922:V5854,11,FALSE)</f>
        <v>2430</v>
      </c>
    </row>
    <row r="1924" spans="1:22" x14ac:dyDescent="0.3">
      <c r="A1924" t="s">
        <v>3187</v>
      </c>
      <c r="B1924" t="s">
        <v>127</v>
      </c>
      <c r="C1924" t="str">
        <f t="shared" si="269"/>
        <v>REGULATED</v>
      </c>
      <c r="D1924" s="159" t="str">
        <f t="shared" si="270"/>
        <v>45600</v>
      </c>
      <c r="E1924" t="str">
        <f t="shared" si="271"/>
        <v>X5600</v>
      </c>
      <c r="F1924" s="23">
        <v>456009500133</v>
      </c>
      <c r="G1924">
        <v>182</v>
      </c>
      <c r="H1924" t="str">
        <f t="shared" si="272"/>
        <v>456009500133.182</v>
      </c>
      <c r="I1924">
        <v>201301</v>
      </c>
      <c r="J1924" t="s">
        <v>6434</v>
      </c>
      <c r="K1924" t="s">
        <v>109</v>
      </c>
      <c r="L1924">
        <v>20310</v>
      </c>
      <c r="M1924" s="8">
        <f>VLOOKUP(H1924,'export - manipulated'!L1924:V5856,11,FALSE)</f>
        <v>6181.18</v>
      </c>
      <c r="V1924" s="158" t="str">
        <f>CONCATENATE("5",RIGHT(F1924,11))</f>
        <v>556009500133</v>
      </c>
    </row>
    <row r="1925" spans="1:22" x14ac:dyDescent="0.3">
      <c r="A1925" t="s">
        <v>3189</v>
      </c>
      <c r="B1925" t="s">
        <v>127</v>
      </c>
      <c r="C1925" t="str">
        <f t="shared" si="269"/>
        <v>UNREGULATED</v>
      </c>
      <c r="D1925" s="159" t="str">
        <f t="shared" si="270"/>
        <v>55600</v>
      </c>
      <c r="E1925" t="str">
        <f t="shared" si="271"/>
        <v>X5600</v>
      </c>
      <c r="F1925" s="23">
        <v>556009500133</v>
      </c>
      <c r="G1925">
        <v>182</v>
      </c>
      <c r="H1925" t="str">
        <f t="shared" si="272"/>
        <v>556009500133.182</v>
      </c>
      <c r="I1925">
        <v>201301</v>
      </c>
      <c r="J1925" t="s">
        <v>6434</v>
      </c>
      <c r="K1925" t="s">
        <v>109</v>
      </c>
      <c r="L1925" t="s">
        <v>124</v>
      </c>
      <c r="N1925">
        <f>VLOOKUP(H1925,'export - manipulated'!L1924:V5856,11,FALSE)</f>
        <v>1531.8</v>
      </c>
    </row>
    <row r="1926" spans="1:22" x14ac:dyDescent="0.3">
      <c r="A1926" t="s">
        <v>3191</v>
      </c>
      <c r="B1926" t="s">
        <v>127</v>
      </c>
      <c r="C1926" t="str">
        <f t="shared" ref="C1926:C1989" si="273">IF(OR(D1926="45000",D1926="45100",D1926="45200",D1926="45290",D1926="45300",D1926="45500",D1926="45600",D1926="45700",D1926="45790",D1926="45800"),"REGULATED","UNREGULATED")</f>
        <v>REGULATED</v>
      </c>
      <c r="D1926" s="159" t="str">
        <f t="shared" si="270"/>
        <v>45600</v>
      </c>
      <c r="E1926" t="str">
        <f t="shared" si="271"/>
        <v>X5600</v>
      </c>
      <c r="F1926" s="23">
        <v>456009500134</v>
      </c>
      <c r="G1926">
        <v>182</v>
      </c>
      <c r="H1926" t="str">
        <f t="shared" si="272"/>
        <v>456009500134.182</v>
      </c>
      <c r="I1926">
        <v>201301</v>
      </c>
      <c r="J1926" t="s">
        <v>6434</v>
      </c>
      <c r="K1926" t="s">
        <v>109</v>
      </c>
      <c r="L1926">
        <v>20310</v>
      </c>
      <c r="M1926" s="8">
        <f>VLOOKUP(H1926,'export - manipulated'!L1926:V5858,11,FALSE)</f>
        <v>6181.19</v>
      </c>
      <c r="V1926" s="158" t="str">
        <f>CONCATENATE("5",RIGHT(F1926,11))</f>
        <v>556009500134</v>
      </c>
    </row>
    <row r="1927" spans="1:22" x14ac:dyDescent="0.3">
      <c r="A1927" t="s">
        <v>3193</v>
      </c>
      <c r="B1927" t="s">
        <v>127</v>
      </c>
      <c r="C1927" t="str">
        <f t="shared" si="273"/>
        <v>UNREGULATED</v>
      </c>
      <c r="D1927" s="159" t="str">
        <f t="shared" si="270"/>
        <v>55600</v>
      </c>
      <c r="E1927" t="str">
        <f t="shared" si="271"/>
        <v>X5600</v>
      </c>
      <c r="F1927" s="23">
        <v>556009500134</v>
      </c>
      <c r="G1927">
        <v>182</v>
      </c>
      <c r="H1927" t="str">
        <f t="shared" si="272"/>
        <v>556009500134.182</v>
      </c>
      <c r="I1927">
        <v>201301</v>
      </c>
      <c r="J1927" t="s">
        <v>6434</v>
      </c>
      <c r="K1927" t="s">
        <v>109</v>
      </c>
      <c r="L1927" t="s">
        <v>124</v>
      </c>
      <c r="N1927">
        <f>VLOOKUP(H1927,'export - manipulated'!L1926:V5858,11,FALSE)</f>
        <v>1531.8</v>
      </c>
    </row>
    <row r="1928" spans="1:22" x14ac:dyDescent="0.3">
      <c r="A1928" t="s">
        <v>3195</v>
      </c>
      <c r="B1928" t="s">
        <v>139</v>
      </c>
      <c r="C1928" t="str">
        <f t="shared" si="273"/>
        <v>REGULATED</v>
      </c>
      <c r="D1928" s="159" t="str">
        <f t="shared" si="270"/>
        <v>45200</v>
      </c>
      <c r="E1928" t="str">
        <f t="shared" si="271"/>
        <v>X5200</v>
      </c>
      <c r="F1928" s="23">
        <v>452008600235</v>
      </c>
      <c r="G1928">
        <v>757</v>
      </c>
      <c r="H1928" t="str">
        <f t="shared" si="272"/>
        <v>452008600235.757</v>
      </c>
      <c r="I1928">
        <v>201412</v>
      </c>
      <c r="J1928" t="s">
        <v>6434</v>
      </c>
      <c r="K1928" t="s">
        <v>82</v>
      </c>
      <c r="L1928">
        <v>20310</v>
      </c>
      <c r="M1928" s="8">
        <f>VLOOKUP(H1928,'export - manipulated'!L1928:V5860,11,FALSE)</f>
        <v>3601.55</v>
      </c>
      <c r="V1928" s="158" t="str">
        <f>CONCATENATE("5",RIGHT(F1928,11))</f>
        <v>552008600235</v>
      </c>
    </row>
    <row r="1929" spans="1:22" x14ac:dyDescent="0.3">
      <c r="A1929" t="s">
        <v>3195</v>
      </c>
      <c r="B1929" t="s">
        <v>139</v>
      </c>
      <c r="C1929" t="str">
        <f t="shared" si="273"/>
        <v>UNREGULATED</v>
      </c>
      <c r="D1929" s="159" t="str">
        <f t="shared" si="270"/>
        <v>55200</v>
      </c>
      <c r="E1929" t="str">
        <f t="shared" si="271"/>
        <v>X5200</v>
      </c>
      <c r="F1929" s="23">
        <v>552008600235</v>
      </c>
      <c r="G1929">
        <v>757</v>
      </c>
      <c r="H1929" t="str">
        <f t="shared" si="272"/>
        <v>552008600235.757</v>
      </c>
      <c r="I1929">
        <v>201412</v>
      </c>
      <c r="J1929" t="s">
        <v>6434</v>
      </c>
      <c r="K1929" t="s">
        <v>82</v>
      </c>
      <c r="L1929" t="s">
        <v>124</v>
      </c>
      <c r="N1929">
        <f>VLOOKUP(H1929,'export - manipulated'!L1928:V5860,11,FALSE)</f>
        <v>892.52</v>
      </c>
    </row>
    <row r="1930" spans="1:22" x14ac:dyDescent="0.3">
      <c r="A1930" t="s">
        <v>3199</v>
      </c>
      <c r="B1930" t="s">
        <v>139</v>
      </c>
      <c r="C1930" t="str">
        <f t="shared" si="273"/>
        <v>REGULATED</v>
      </c>
      <c r="D1930" s="159" t="str">
        <f t="shared" si="270"/>
        <v>45200</v>
      </c>
      <c r="E1930" t="str">
        <f t="shared" si="271"/>
        <v>X5200</v>
      </c>
      <c r="F1930" s="23">
        <v>452008600208</v>
      </c>
      <c r="G1930">
        <v>752</v>
      </c>
      <c r="H1930" t="str">
        <f t="shared" si="272"/>
        <v>452008600208.752</v>
      </c>
      <c r="I1930">
        <v>201210</v>
      </c>
      <c r="J1930" t="s">
        <v>6434</v>
      </c>
      <c r="K1930" t="s">
        <v>82</v>
      </c>
      <c r="L1930">
        <v>20310</v>
      </c>
      <c r="M1930" s="8">
        <f>VLOOKUP(H1930,'export - manipulated'!L1930:V5862,11,FALSE)</f>
        <v>85198.44</v>
      </c>
      <c r="V1930" s="158" t="str">
        <f t="shared" ref="V1930:V1931" si="274">CONCATENATE("5",RIGHT(F1930,11))</f>
        <v>552008600208</v>
      </c>
    </row>
    <row r="1931" spans="1:22" x14ac:dyDescent="0.3">
      <c r="A1931" t="s">
        <v>3201</v>
      </c>
      <c r="B1931" t="s">
        <v>139</v>
      </c>
      <c r="C1931" t="str">
        <f t="shared" si="273"/>
        <v>REGULATED</v>
      </c>
      <c r="D1931" s="159" t="str">
        <f t="shared" si="270"/>
        <v>45200</v>
      </c>
      <c r="E1931" t="str">
        <f t="shared" si="271"/>
        <v>X5200</v>
      </c>
      <c r="F1931" s="23">
        <v>452008600244</v>
      </c>
      <c r="G1931">
        <v>768</v>
      </c>
      <c r="H1931" t="str">
        <f t="shared" si="272"/>
        <v>452008600244.768</v>
      </c>
      <c r="I1931">
        <v>201401</v>
      </c>
      <c r="J1931" t="s">
        <v>6434</v>
      </c>
      <c r="K1931" t="s">
        <v>82</v>
      </c>
      <c r="L1931">
        <v>20310</v>
      </c>
      <c r="M1931" s="8">
        <f>VLOOKUP(H1931,'export - manipulated'!L1931:V5863,11,FALSE)</f>
        <v>2083.4699999999998</v>
      </c>
      <c r="V1931" s="158" t="str">
        <f t="shared" si="274"/>
        <v>552008600244</v>
      </c>
    </row>
    <row r="1932" spans="1:22" x14ac:dyDescent="0.3">
      <c r="A1932" t="s">
        <v>3201</v>
      </c>
      <c r="B1932" t="s">
        <v>139</v>
      </c>
      <c r="C1932" t="str">
        <f t="shared" si="273"/>
        <v>UNREGULATED</v>
      </c>
      <c r="D1932" s="159" t="str">
        <f t="shared" si="270"/>
        <v>55200</v>
      </c>
      <c r="E1932" t="str">
        <f t="shared" si="271"/>
        <v>X5200</v>
      </c>
      <c r="F1932" s="23">
        <v>552008600244</v>
      </c>
      <c r="G1932">
        <v>768</v>
      </c>
      <c r="H1932" t="str">
        <f t="shared" si="272"/>
        <v>552008600244.768</v>
      </c>
      <c r="I1932">
        <v>201401</v>
      </c>
      <c r="J1932" t="s">
        <v>6434</v>
      </c>
      <c r="K1932" t="s">
        <v>82</v>
      </c>
      <c r="L1932" t="s">
        <v>124</v>
      </c>
      <c r="N1932">
        <f>VLOOKUP(H1932,'export - manipulated'!L1931:V5863,11,FALSE)</f>
        <v>516.32000000000005</v>
      </c>
    </row>
    <row r="1933" spans="1:22" x14ac:dyDescent="0.3">
      <c r="A1933" t="s">
        <v>3204</v>
      </c>
      <c r="B1933" t="s">
        <v>139</v>
      </c>
      <c r="C1933" t="str">
        <f t="shared" si="273"/>
        <v>UNREGULATED</v>
      </c>
      <c r="D1933" s="159" t="str">
        <f t="shared" si="270"/>
        <v>55200</v>
      </c>
      <c r="E1933" t="str">
        <f t="shared" si="271"/>
        <v>X5200</v>
      </c>
      <c r="F1933" s="23">
        <v>552008600238</v>
      </c>
      <c r="G1933">
        <v>763</v>
      </c>
      <c r="H1933" t="str">
        <f t="shared" si="272"/>
        <v>552008600238.763</v>
      </c>
      <c r="I1933">
        <v>201412</v>
      </c>
      <c r="J1933" t="s">
        <v>6434</v>
      </c>
      <c r="K1933" t="s">
        <v>82</v>
      </c>
      <c r="L1933" t="s">
        <v>124</v>
      </c>
      <c r="N1933">
        <f>VLOOKUP(H1933,'export - manipulated'!L1932:V5864,11,FALSE)</f>
        <v>11416.84</v>
      </c>
    </row>
    <row r="1934" spans="1:22" x14ac:dyDescent="0.3">
      <c r="A1934" t="s">
        <v>3207</v>
      </c>
      <c r="B1934" t="s">
        <v>139</v>
      </c>
      <c r="C1934" t="str">
        <f t="shared" si="273"/>
        <v>UNREGULATED</v>
      </c>
      <c r="D1934" s="159" t="str">
        <f t="shared" si="270"/>
        <v>55200</v>
      </c>
      <c r="E1934" t="str">
        <f t="shared" si="271"/>
        <v>X5200</v>
      </c>
      <c r="F1934" s="23">
        <v>552008600246</v>
      </c>
      <c r="G1934">
        <v>768</v>
      </c>
      <c r="H1934" t="str">
        <f t="shared" si="272"/>
        <v>552008600246.768</v>
      </c>
      <c r="I1934">
        <v>201404</v>
      </c>
      <c r="J1934" t="s">
        <v>6434</v>
      </c>
      <c r="K1934" t="s">
        <v>82</v>
      </c>
      <c r="L1934" t="s">
        <v>124</v>
      </c>
      <c r="N1934">
        <f>VLOOKUP(H1934,'export - manipulated'!L1933:V5865,11,FALSE)</f>
        <v>3872.7</v>
      </c>
    </row>
    <row r="1935" spans="1:22" x14ac:dyDescent="0.3">
      <c r="A1935" t="s">
        <v>3209</v>
      </c>
      <c r="B1935" t="s">
        <v>139</v>
      </c>
      <c r="C1935" t="str">
        <f t="shared" si="273"/>
        <v>UNREGULATED</v>
      </c>
      <c r="D1935" s="159" t="str">
        <f t="shared" si="270"/>
        <v>55200</v>
      </c>
      <c r="E1935" t="str">
        <f t="shared" si="271"/>
        <v>X5200</v>
      </c>
      <c r="F1935" s="23">
        <v>552008600251</v>
      </c>
      <c r="G1935">
        <v>757</v>
      </c>
      <c r="H1935" t="str">
        <f t="shared" si="272"/>
        <v>552008600251.757</v>
      </c>
      <c r="I1935">
        <v>201511</v>
      </c>
      <c r="J1935" t="s">
        <v>6434</v>
      </c>
      <c r="K1935" t="s">
        <v>82</v>
      </c>
      <c r="L1935" t="s">
        <v>124</v>
      </c>
      <c r="N1935">
        <f>VLOOKUP(H1935,'export - manipulated'!L1934:V5866,11,FALSE)</f>
        <v>1581.69</v>
      </c>
    </row>
    <row r="1936" spans="1:22" x14ac:dyDescent="0.3">
      <c r="A1936" t="s">
        <v>3211</v>
      </c>
      <c r="B1936" t="s">
        <v>139</v>
      </c>
      <c r="C1936" t="str">
        <f t="shared" si="273"/>
        <v>UNREGULATED</v>
      </c>
      <c r="D1936" s="159" t="str">
        <f t="shared" si="270"/>
        <v>55200</v>
      </c>
      <c r="E1936" t="str">
        <f t="shared" si="271"/>
        <v>X5200</v>
      </c>
      <c r="F1936" s="23">
        <v>552008600208</v>
      </c>
      <c r="G1936">
        <v>752</v>
      </c>
      <c r="H1936" t="str">
        <f t="shared" si="272"/>
        <v>552008600208.752</v>
      </c>
      <c r="I1936">
        <v>201210</v>
      </c>
      <c r="J1936" t="s">
        <v>6434</v>
      </c>
      <c r="K1936" t="s">
        <v>82</v>
      </c>
      <c r="L1936" t="s">
        <v>124</v>
      </c>
      <c r="N1936">
        <f>VLOOKUP(H1936,'export - manipulated'!L1935:V5867,11,FALSE)</f>
        <v>21115.69</v>
      </c>
    </row>
    <row r="1937" spans="1:22" x14ac:dyDescent="0.3">
      <c r="A1937" t="s">
        <v>3213</v>
      </c>
      <c r="B1937" t="s">
        <v>139</v>
      </c>
      <c r="C1937" t="str">
        <f t="shared" si="273"/>
        <v>REGULATED</v>
      </c>
      <c r="D1937" s="159" t="str">
        <f t="shared" si="270"/>
        <v>45200</v>
      </c>
      <c r="E1937" t="str">
        <f t="shared" si="271"/>
        <v>X5200</v>
      </c>
      <c r="F1937" s="23">
        <v>452008600247</v>
      </c>
      <c r="G1937">
        <v>763</v>
      </c>
      <c r="H1937" t="str">
        <f t="shared" si="272"/>
        <v>452008600247.763</v>
      </c>
      <c r="I1937">
        <v>201412</v>
      </c>
      <c r="J1937" t="s">
        <v>6434</v>
      </c>
      <c r="K1937" t="s">
        <v>82</v>
      </c>
      <c r="L1937">
        <v>20310</v>
      </c>
      <c r="M1937" s="8">
        <f>VLOOKUP(H1937,'export - manipulated'!L1937:V5869,11,FALSE)</f>
        <v>47541.36</v>
      </c>
      <c r="V1937" s="158" t="str">
        <f>CONCATENATE("5",RIGHT(F1937,11))</f>
        <v>552008600247</v>
      </c>
    </row>
    <row r="1938" spans="1:22" x14ac:dyDescent="0.3">
      <c r="A1938" t="s">
        <v>3213</v>
      </c>
      <c r="B1938" t="s">
        <v>139</v>
      </c>
      <c r="C1938" t="str">
        <f t="shared" si="273"/>
        <v>UNREGULATED</v>
      </c>
      <c r="D1938" s="159" t="str">
        <f t="shared" si="270"/>
        <v>55200</v>
      </c>
      <c r="E1938" t="str">
        <f t="shared" si="271"/>
        <v>X5200</v>
      </c>
      <c r="F1938" s="23">
        <v>552008600247</v>
      </c>
      <c r="G1938">
        <v>763</v>
      </c>
      <c r="H1938" t="str">
        <f t="shared" si="272"/>
        <v>552008600247.763</v>
      </c>
      <c r="I1938">
        <v>201412</v>
      </c>
      <c r="J1938" t="s">
        <v>6434</v>
      </c>
      <c r="K1938" t="s">
        <v>82</v>
      </c>
      <c r="L1938" t="s">
        <v>124</v>
      </c>
      <c r="N1938">
        <f>VLOOKUP(H1938,'export - manipulated'!L1937:V5869,11,FALSE)</f>
        <v>11781.52</v>
      </c>
    </row>
    <row r="1939" spans="1:22" x14ac:dyDescent="0.3">
      <c r="A1939" t="s">
        <v>3216</v>
      </c>
      <c r="B1939" t="s">
        <v>139</v>
      </c>
      <c r="C1939" t="str">
        <f t="shared" si="273"/>
        <v>REGULATED</v>
      </c>
      <c r="D1939" s="159" t="str">
        <f t="shared" si="270"/>
        <v>45700</v>
      </c>
      <c r="E1939" t="str">
        <f t="shared" si="271"/>
        <v>X5700</v>
      </c>
      <c r="F1939" s="23">
        <v>457008600098</v>
      </c>
      <c r="G1939">
        <v>581</v>
      </c>
      <c r="H1939" t="str">
        <f t="shared" si="272"/>
        <v>457008600098.581</v>
      </c>
      <c r="I1939">
        <v>201301</v>
      </c>
      <c r="J1939" t="s">
        <v>6434</v>
      </c>
      <c r="K1939" t="s">
        <v>82</v>
      </c>
      <c r="L1939">
        <v>20310</v>
      </c>
      <c r="M1939" s="8">
        <f>VLOOKUP(H1939,'export - manipulated'!L1939:V5871,11,FALSE)</f>
        <v>5982.46</v>
      </c>
      <c r="V1939" s="158" t="str">
        <f t="shared" ref="V1939:V1940" si="275">CONCATENATE("5",RIGHT(F1939,11))</f>
        <v>557008600098</v>
      </c>
    </row>
    <row r="1940" spans="1:22" x14ac:dyDescent="0.3">
      <c r="A1940" t="s">
        <v>3218</v>
      </c>
      <c r="B1940" t="s">
        <v>139</v>
      </c>
      <c r="C1940" t="str">
        <f t="shared" si="273"/>
        <v>REGULATED</v>
      </c>
      <c r="D1940" s="159" t="str">
        <f t="shared" si="270"/>
        <v>45700</v>
      </c>
      <c r="E1940" t="str">
        <f t="shared" si="271"/>
        <v>X5700</v>
      </c>
      <c r="F1940" s="23">
        <v>457008600098</v>
      </c>
      <c r="G1940">
        <v>780</v>
      </c>
      <c r="H1940" t="str">
        <f t="shared" si="272"/>
        <v>457008600098.780</v>
      </c>
      <c r="I1940">
        <v>201301</v>
      </c>
      <c r="J1940" t="s">
        <v>6434</v>
      </c>
      <c r="K1940" t="s">
        <v>82</v>
      </c>
      <c r="L1940">
        <v>20310</v>
      </c>
      <c r="M1940" s="8">
        <f>VLOOKUP(H1940,'export - manipulated'!L1940:V5872,11,FALSE)</f>
        <v>20359.509999999998</v>
      </c>
      <c r="V1940" s="158" t="str">
        <f t="shared" si="275"/>
        <v>557008600098</v>
      </c>
    </row>
    <row r="1941" spans="1:22" x14ac:dyDescent="0.3">
      <c r="A1941" t="s">
        <v>3220</v>
      </c>
      <c r="B1941" t="s">
        <v>139</v>
      </c>
      <c r="C1941" t="str">
        <f t="shared" si="273"/>
        <v>UNREGULATED</v>
      </c>
      <c r="D1941" s="159" t="str">
        <f t="shared" si="270"/>
        <v>55700</v>
      </c>
      <c r="E1941" t="str">
        <f t="shared" si="271"/>
        <v>X5700</v>
      </c>
      <c r="F1941" s="23">
        <v>557008600098</v>
      </c>
      <c r="G1941">
        <v>780</v>
      </c>
      <c r="H1941" t="str">
        <f t="shared" si="272"/>
        <v>557008600098.780</v>
      </c>
      <c r="I1941">
        <v>201208</v>
      </c>
      <c r="J1941" t="s">
        <v>6434</v>
      </c>
      <c r="K1941" t="s">
        <v>82</v>
      </c>
      <c r="L1941" t="s">
        <v>124</v>
      </c>
      <c r="N1941">
        <f>VLOOKUP(H1941,'export - manipulated'!L1940:V5872,11,FALSE)</f>
        <v>2247.1</v>
      </c>
    </row>
    <row r="1942" spans="1:22" x14ac:dyDescent="0.3">
      <c r="A1942" t="s">
        <v>3222</v>
      </c>
      <c r="B1942" t="s">
        <v>139</v>
      </c>
      <c r="C1942" t="str">
        <f t="shared" si="273"/>
        <v>UNREGULATED</v>
      </c>
      <c r="D1942" s="159" t="str">
        <f t="shared" si="270"/>
        <v>55700</v>
      </c>
      <c r="E1942" t="str">
        <f t="shared" si="271"/>
        <v>X5700</v>
      </c>
      <c r="F1942" s="23">
        <v>557008600098</v>
      </c>
      <c r="G1942">
        <v>581</v>
      </c>
      <c r="H1942" t="str">
        <f t="shared" si="272"/>
        <v>557008600098.581</v>
      </c>
      <c r="I1942">
        <v>201208</v>
      </c>
      <c r="J1942" t="s">
        <v>6434</v>
      </c>
      <c r="K1942" t="s">
        <v>82</v>
      </c>
      <c r="L1942" t="s">
        <v>124</v>
      </c>
      <c r="N1942">
        <f>VLOOKUP(H1942,'export - manipulated'!L1941:V5873,11,FALSE)</f>
        <v>660.29</v>
      </c>
    </row>
    <row r="1943" spans="1:22" x14ac:dyDescent="0.3">
      <c r="A1943" t="s">
        <v>3224</v>
      </c>
      <c r="B1943" t="s">
        <v>139</v>
      </c>
      <c r="C1943" t="str">
        <f t="shared" si="273"/>
        <v>REGULATED</v>
      </c>
      <c r="D1943" s="159" t="str">
        <f t="shared" si="270"/>
        <v>45700</v>
      </c>
      <c r="E1943" t="str">
        <f t="shared" si="271"/>
        <v>X5700</v>
      </c>
      <c r="F1943" s="23">
        <v>457008600098</v>
      </c>
      <c r="G1943">
        <v>580</v>
      </c>
      <c r="H1943" t="str">
        <f t="shared" si="272"/>
        <v>457008600098.580</v>
      </c>
      <c r="I1943">
        <v>201301</v>
      </c>
      <c r="J1943" t="s">
        <v>6434</v>
      </c>
      <c r="K1943" t="s">
        <v>82</v>
      </c>
      <c r="L1943">
        <v>20310</v>
      </c>
      <c r="M1943" s="8">
        <f>VLOOKUP(H1943,'export - manipulated'!L1943:V5875,11,FALSE)</f>
        <v>23716.35</v>
      </c>
      <c r="V1943" s="158" t="str">
        <f>CONCATENATE("5",RIGHT(F1943,11))</f>
        <v>557008600098</v>
      </c>
    </row>
    <row r="1944" spans="1:22" x14ac:dyDescent="0.3">
      <c r="A1944" t="s">
        <v>3224</v>
      </c>
      <c r="B1944" t="s">
        <v>139</v>
      </c>
      <c r="C1944" t="str">
        <f t="shared" si="273"/>
        <v>UNREGULATED</v>
      </c>
      <c r="D1944" s="159" t="str">
        <f t="shared" si="270"/>
        <v>55700</v>
      </c>
      <c r="E1944" t="str">
        <f t="shared" si="271"/>
        <v>X5700</v>
      </c>
      <c r="F1944" s="23">
        <v>557008600098</v>
      </c>
      <c r="G1944">
        <v>580</v>
      </c>
      <c r="H1944" t="str">
        <f t="shared" si="272"/>
        <v>557008600098.580</v>
      </c>
      <c r="I1944">
        <v>201208</v>
      </c>
      <c r="J1944" t="s">
        <v>6434</v>
      </c>
      <c r="K1944" t="s">
        <v>82</v>
      </c>
      <c r="L1944" t="s">
        <v>124</v>
      </c>
      <c r="N1944">
        <f>VLOOKUP(H1944,'export - manipulated'!L1943:V5875,11,FALSE)</f>
        <v>2617.59</v>
      </c>
    </row>
    <row r="1945" spans="1:22" x14ac:dyDescent="0.3">
      <c r="A1945" t="s">
        <v>3227</v>
      </c>
      <c r="B1945" t="s">
        <v>139</v>
      </c>
      <c r="C1945" t="str">
        <f t="shared" si="273"/>
        <v>REGULATED</v>
      </c>
      <c r="D1945" s="159" t="str">
        <f t="shared" si="270"/>
        <v>45200</v>
      </c>
      <c r="E1945" t="str">
        <f t="shared" si="271"/>
        <v>X5200</v>
      </c>
      <c r="F1945" s="23">
        <v>452008600238</v>
      </c>
      <c r="G1945">
        <v>763</v>
      </c>
      <c r="H1945" t="str">
        <f t="shared" si="272"/>
        <v>452008600238.763</v>
      </c>
      <c r="I1945">
        <v>201412</v>
      </c>
      <c r="J1945" t="s">
        <v>6434</v>
      </c>
      <c r="K1945" t="s">
        <v>82</v>
      </c>
      <c r="L1945">
        <v>20310</v>
      </c>
      <c r="M1945" s="8">
        <f>VLOOKUP(H1945,'export - manipulated'!L1945:V5877,11,FALSE)</f>
        <v>46068.06</v>
      </c>
      <c r="V1945" s="158" t="str">
        <f t="shared" ref="V1945:V1946" si="276">CONCATENATE("5",RIGHT(F1945,11))</f>
        <v>552008600238</v>
      </c>
    </row>
    <row r="1946" spans="1:22" x14ac:dyDescent="0.3">
      <c r="A1946" t="s">
        <v>3229</v>
      </c>
      <c r="B1946" t="s">
        <v>139</v>
      </c>
      <c r="C1946" t="str">
        <f t="shared" si="273"/>
        <v>REGULATED</v>
      </c>
      <c r="D1946" s="159" t="str">
        <f t="shared" si="270"/>
        <v>45200</v>
      </c>
      <c r="E1946" t="str">
        <f t="shared" si="271"/>
        <v>X5200</v>
      </c>
      <c r="F1946" s="23">
        <v>452008600262</v>
      </c>
      <c r="G1946">
        <v>763</v>
      </c>
      <c r="H1946" t="str">
        <f t="shared" si="272"/>
        <v>452008600262.763</v>
      </c>
      <c r="I1946">
        <v>201512</v>
      </c>
      <c r="J1946" t="s">
        <v>6434</v>
      </c>
      <c r="K1946" t="s">
        <v>82</v>
      </c>
      <c r="L1946">
        <v>20310</v>
      </c>
      <c r="M1946" s="8">
        <f>VLOOKUP(H1946,'export - manipulated'!L1946:V5878,11,FALSE)</f>
        <v>14850.17</v>
      </c>
      <c r="V1946" s="158" t="str">
        <f t="shared" si="276"/>
        <v>552008600262</v>
      </c>
    </row>
    <row r="1947" spans="1:22" x14ac:dyDescent="0.3">
      <c r="A1947" t="s">
        <v>3229</v>
      </c>
      <c r="B1947" t="s">
        <v>139</v>
      </c>
      <c r="C1947" t="str">
        <f t="shared" si="273"/>
        <v>UNREGULATED</v>
      </c>
      <c r="D1947" s="159" t="str">
        <f t="shared" si="270"/>
        <v>55200</v>
      </c>
      <c r="E1947" t="str">
        <f t="shared" si="271"/>
        <v>X5200</v>
      </c>
      <c r="F1947" s="23">
        <v>552008600262</v>
      </c>
      <c r="G1947">
        <v>763</v>
      </c>
      <c r="H1947" t="str">
        <f t="shared" si="272"/>
        <v>552008600262.763</v>
      </c>
      <c r="I1947">
        <v>201512</v>
      </c>
      <c r="J1947" t="s">
        <v>6434</v>
      </c>
      <c r="K1947" t="s">
        <v>82</v>
      </c>
      <c r="L1947" t="s">
        <v>124</v>
      </c>
      <c r="N1947">
        <f>VLOOKUP(H1947,'export - manipulated'!L1946:V5878,11,FALSE)</f>
        <v>3689.37</v>
      </c>
    </row>
    <row r="1948" spans="1:22" x14ac:dyDescent="0.3">
      <c r="A1948" t="s">
        <v>3233</v>
      </c>
      <c r="B1948" t="s">
        <v>139</v>
      </c>
      <c r="C1948" t="str">
        <f t="shared" si="273"/>
        <v>REGULATED</v>
      </c>
      <c r="D1948" s="159" t="str">
        <f t="shared" si="270"/>
        <v>45200</v>
      </c>
      <c r="E1948" t="str">
        <f t="shared" si="271"/>
        <v>X5200</v>
      </c>
      <c r="F1948" s="23">
        <v>452008600246</v>
      </c>
      <c r="G1948">
        <v>768</v>
      </c>
      <c r="H1948" t="str">
        <f t="shared" si="272"/>
        <v>452008600246.768</v>
      </c>
      <c r="I1948">
        <v>201404</v>
      </c>
      <c r="J1948" t="s">
        <v>6434</v>
      </c>
      <c r="K1948" t="s">
        <v>82</v>
      </c>
      <c r="L1948">
        <v>20310</v>
      </c>
      <c r="M1948" s="8">
        <f>VLOOKUP(H1948,'export - manipulated'!L1948:V5880,11,FALSE)</f>
        <v>15627.3</v>
      </c>
      <c r="V1948" s="158" t="str">
        <f t="shared" ref="V1948:V1951" si="277">CONCATENATE("5",RIGHT(F1948,11))</f>
        <v>552008600246</v>
      </c>
    </row>
    <row r="1949" spans="1:22" x14ac:dyDescent="0.3">
      <c r="A1949" t="s">
        <v>3235</v>
      </c>
      <c r="B1949" t="s">
        <v>139</v>
      </c>
      <c r="C1949" t="str">
        <f t="shared" si="273"/>
        <v>REGULATED</v>
      </c>
      <c r="D1949" s="159" t="str">
        <f t="shared" si="270"/>
        <v>45200</v>
      </c>
      <c r="E1949" t="str">
        <f t="shared" si="271"/>
        <v>X5200</v>
      </c>
      <c r="F1949" s="23">
        <v>452008600250</v>
      </c>
      <c r="G1949">
        <v>768</v>
      </c>
      <c r="H1949" t="str">
        <f t="shared" si="272"/>
        <v>452008600250.768</v>
      </c>
      <c r="I1949">
        <v>201505</v>
      </c>
      <c r="J1949" t="s">
        <v>6434</v>
      </c>
      <c r="K1949" t="s">
        <v>82</v>
      </c>
      <c r="L1949">
        <v>20310</v>
      </c>
      <c r="M1949" s="8">
        <f>VLOOKUP(H1949,'export - manipulated'!L1949:V5881,11,FALSE)</f>
        <v>6130.65</v>
      </c>
      <c r="V1949" s="158" t="str">
        <f t="shared" si="277"/>
        <v>552008600250</v>
      </c>
    </row>
    <row r="1950" spans="1:22" x14ac:dyDescent="0.3">
      <c r="A1950" t="s">
        <v>3237</v>
      </c>
      <c r="B1950" t="s">
        <v>139</v>
      </c>
      <c r="C1950" t="str">
        <f t="shared" si="273"/>
        <v>REGULATED</v>
      </c>
      <c r="D1950" s="159" t="str">
        <f t="shared" si="270"/>
        <v>45200</v>
      </c>
      <c r="E1950" t="str">
        <f t="shared" si="271"/>
        <v>X5200</v>
      </c>
      <c r="F1950" s="23">
        <v>452008600251</v>
      </c>
      <c r="G1950">
        <v>757</v>
      </c>
      <c r="H1950" t="str">
        <f t="shared" si="272"/>
        <v>452008600251.757</v>
      </c>
      <c r="I1950">
        <v>201504</v>
      </c>
      <c r="J1950" t="s">
        <v>6434</v>
      </c>
      <c r="K1950" t="s">
        <v>82</v>
      </c>
      <c r="L1950">
        <v>20310</v>
      </c>
      <c r="M1950" s="8">
        <f>VLOOKUP(H1950,'export - manipulated'!L1950:V5882,11,FALSE)</f>
        <v>6366.52</v>
      </c>
      <c r="V1950" s="158" t="str">
        <f t="shared" si="277"/>
        <v>552008600251</v>
      </c>
    </row>
    <row r="1951" spans="1:22" x14ac:dyDescent="0.3">
      <c r="A1951" t="s">
        <v>3239</v>
      </c>
      <c r="B1951" t="s">
        <v>139</v>
      </c>
      <c r="C1951" t="str">
        <f t="shared" si="273"/>
        <v>REGULATED</v>
      </c>
      <c r="D1951" s="159" t="str">
        <f t="shared" si="270"/>
        <v>45700</v>
      </c>
      <c r="E1951" t="str">
        <f t="shared" si="271"/>
        <v>X5700</v>
      </c>
      <c r="F1951" s="23">
        <v>457008600182</v>
      </c>
      <c r="G1951">
        <v>780</v>
      </c>
      <c r="H1951" t="str">
        <f t="shared" si="272"/>
        <v>457008600182.780</v>
      </c>
      <c r="I1951">
        <v>201712</v>
      </c>
      <c r="J1951" t="s">
        <v>6434</v>
      </c>
      <c r="K1951" t="s">
        <v>82</v>
      </c>
      <c r="L1951">
        <v>20310</v>
      </c>
      <c r="M1951" s="8">
        <f>VLOOKUP(H1951,'export - manipulated'!L1951:V5883,11,FALSE)</f>
        <v>48891.38</v>
      </c>
      <c r="V1951" s="158" t="str">
        <f t="shared" si="277"/>
        <v>557008600182</v>
      </c>
    </row>
    <row r="1952" spans="1:22" x14ac:dyDescent="0.3">
      <c r="A1952" t="s">
        <v>3241</v>
      </c>
      <c r="B1952" t="s">
        <v>139</v>
      </c>
      <c r="C1952" t="str">
        <f t="shared" si="273"/>
        <v>UNREGULATED</v>
      </c>
      <c r="D1952" s="159" t="str">
        <f t="shared" si="270"/>
        <v>55200</v>
      </c>
      <c r="E1952" t="str">
        <f t="shared" si="271"/>
        <v>X5200</v>
      </c>
      <c r="F1952" s="23">
        <v>552008600217</v>
      </c>
      <c r="G1952">
        <v>763</v>
      </c>
      <c r="H1952" t="str">
        <f t="shared" si="272"/>
        <v>552008600217.763</v>
      </c>
      <c r="I1952">
        <v>201301</v>
      </c>
      <c r="J1952" t="s">
        <v>6434</v>
      </c>
      <c r="K1952" t="s">
        <v>82</v>
      </c>
      <c r="L1952" t="s">
        <v>124</v>
      </c>
      <c r="N1952">
        <f>VLOOKUP(H1952,'export - manipulated'!L1951:V5883,11,FALSE)</f>
        <v>5833.08</v>
      </c>
    </row>
    <row r="1953" spans="1:22" x14ac:dyDescent="0.3">
      <c r="A1953" t="s">
        <v>3243</v>
      </c>
      <c r="B1953" t="s">
        <v>139</v>
      </c>
      <c r="C1953" t="str">
        <f t="shared" si="273"/>
        <v>REGULATED</v>
      </c>
      <c r="D1953" s="159" t="str">
        <f t="shared" si="270"/>
        <v>45700</v>
      </c>
      <c r="E1953" t="str">
        <f t="shared" si="271"/>
        <v>X5700</v>
      </c>
      <c r="F1953" s="23">
        <v>457008600149</v>
      </c>
      <c r="G1953">
        <v>310</v>
      </c>
      <c r="H1953" t="str">
        <f t="shared" si="272"/>
        <v>457008600149.310</v>
      </c>
      <c r="I1953">
        <v>201606</v>
      </c>
      <c r="J1953" t="s">
        <v>6434</v>
      </c>
      <c r="K1953" t="s">
        <v>82</v>
      </c>
      <c r="L1953">
        <v>20310</v>
      </c>
      <c r="M1953" s="8">
        <f>VLOOKUP(H1953,'export - manipulated'!L1953:V5885,11,FALSE)</f>
        <v>341157.23</v>
      </c>
      <c r="V1953" s="158" t="str">
        <f>CONCATENATE("5",RIGHT(F1953,11))</f>
        <v>557008600149</v>
      </c>
    </row>
    <row r="1954" spans="1:22" x14ac:dyDescent="0.3">
      <c r="A1954" t="s">
        <v>3243</v>
      </c>
      <c r="B1954" t="s">
        <v>139</v>
      </c>
      <c r="C1954" t="str">
        <f t="shared" si="273"/>
        <v>UNREGULATED</v>
      </c>
      <c r="D1954" s="159" t="str">
        <f t="shared" si="270"/>
        <v>55700</v>
      </c>
      <c r="E1954" t="str">
        <f t="shared" si="271"/>
        <v>X5700</v>
      </c>
      <c r="F1954" s="23">
        <v>557008600149</v>
      </c>
      <c r="G1954">
        <v>310</v>
      </c>
      <c r="H1954" t="str">
        <f t="shared" si="272"/>
        <v>557008600149.310</v>
      </c>
      <c r="I1954">
        <v>201606</v>
      </c>
      <c r="J1954" t="s">
        <v>6434</v>
      </c>
      <c r="K1954" t="s">
        <v>82</v>
      </c>
      <c r="L1954" t="s">
        <v>124</v>
      </c>
      <c r="N1954">
        <f>VLOOKUP(H1954,'export - manipulated'!L1953:V5885,11,FALSE)</f>
        <v>37431.31</v>
      </c>
    </row>
    <row r="1955" spans="1:22" x14ac:dyDescent="0.3">
      <c r="A1955" t="s">
        <v>3246</v>
      </c>
      <c r="B1955" t="s">
        <v>127</v>
      </c>
      <c r="C1955" t="str">
        <f t="shared" si="273"/>
        <v>REGULATED</v>
      </c>
      <c r="D1955" s="159" t="str">
        <f t="shared" si="270"/>
        <v>45200</v>
      </c>
      <c r="E1955" t="str">
        <f t="shared" si="271"/>
        <v>X5200</v>
      </c>
      <c r="F1955" s="23">
        <v>452009300249</v>
      </c>
      <c r="G1955">
        <v>768</v>
      </c>
      <c r="H1955" t="str">
        <f t="shared" si="272"/>
        <v>452009300249.768</v>
      </c>
      <c r="I1955">
        <v>201506</v>
      </c>
      <c r="J1955" t="s">
        <v>6434</v>
      </c>
      <c r="K1955" t="s">
        <v>230</v>
      </c>
      <c r="L1955">
        <v>20310</v>
      </c>
      <c r="M1955" s="8">
        <f>VLOOKUP(H1955,'export - manipulated'!L1955:V5887,11,FALSE)</f>
        <v>82839.009999999995</v>
      </c>
      <c r="V1955" s="158" t="str">
        <f>CONCATENATE("5",RIGHT(F1955,11))</f>
        <v>552009300249</v>
      </c>
    </row>
    <row r="1956" spans="1:22" x14ac:dyDescent="0.3">
      <c r="A1956" t="s">
        <v>3246</v>
      </c>
      <c r="B1956" t="s">
        <v>127</v>
      </c>
      <c r="C1956" t="str">
        <f t="shared" si="273"/>
        <v>UNREGULATED</v>
      </c>
      <c r="D1956" s="159" t="str">
        <f t="shared" si="270"/>
        <v>55200</v>
      </c>
      <c r="E1956" t="str">
        <f t="shared" si="271"/>
        <v>X5200</v>
      </c>
      <c r="F1956" s="23">
        <v>552009300249</v>
      </c>
      <c r="G1956">
        <v>768</v>
      </c>
      <c r="H1956" t="str">
        <f t="shared" si="272"/>
        <v>552009300249.768</v>
      </c>
      <c r="I1956">
        <v>201511</v>
      </c>
      <c r="J1956" t="s">
        <v>6434</v>
      </c>
      <c r="K1956" t="s">
        <v>230</v>
      </c>
      <c r="L1956" t="s">
        <v>124</v>
      </c>
      <c r="N1956">
        <f>VLOOKUP(H1956,'export - manipulated'!L1955:V5887,11,FALSE)</f>
        <v>22554.13</v>
      </c>
    </row>
    <row r="1957" spans="1:22" x14ac:dyDescent="0.3">
      <c r="A1957" t="s">
        <v>3250</v>
      </c>
      <c r="B1957" t="s">
        <v>127</v>
      </c>
      <c r="C1957" t="str">
        <f t="shared" si="273"/>
        <v>REGULATED</v>
      </c>
      <c r="D1957" s="159" t="str">
        <f t="shared" si="270"/>
        <v>45200</v>
      </c>
      <c r="E1957" t="str">
        <f t="shared" si="271"/>
        <v>X5200</v>
      </c>
      <c r="F1957" s="23">
        <v>452009300252</v>
      </c>
      <c r="G1957">
        <v>768</v>
      </c>
      <c r="H1957" t="str">
        <f t="shared" si="272"/>
        <v>452009300252.768</v>
      </c>
      <c r="I1957">
        <v>201510</v>
      </c>
      <c r="J1957" t="s">
        <v>6434</v>
      </c>
      <c r="K1957" t="s">
        <v>230</v>
      </c>
      <c r="L1957">
        <v>20310</v>
      </c>
      <c r="M1957" s="8">
        <f>VLOOKUP(H1957,'export - manipulated'!L1957:V5889,11,FALSE)</f>
        <v>446182.28</v>
      </c>
      <c r="V1957" s="158" t="str">
        <f>CONCATENATE("5",RIGHT(F1957,11))</f>
        <v>552009300252</v>
      </c>
    </row>
    <row r="1958" spans="1:22" x14ac:dyDescent="0.3">
      <c r="A1958" t="s">
        <v>3250</v>
      </c>
      <c r="B1958" t="s">
        <v>127</v>
      </c>
      <c r="C1958" t="str">
        <f t="shared" si="273"/>
        <v>UNREGULATED</v>
      </c>
      <c r="D1958" s="159" t="str">
        <f t="shared" si="270"/>
        <v>55200</v>
      </c>
      <c r="E1958" t="str">
        <f t="shared" si="271"/>
        <v>X5200</v>
      </c>
      <c r="F1958" s="23">
        <v>552009300252</v>
      </c>
      <c r="G1958">
        <v>768</v>
      </c>
      <c r="H1958" t="str">
        <f t="shared" si="272"/>
        <v>552009300252.768</v>
      </c>
      <c r="I1958">
        <v>201511</v>
      </c>
      <c r="J1958" t="s">
        <v>6434</v>
      </c>
      <c r="K1958" t="s">
        <v>230</v>
      </c>
      <c r="L1958" t="s">
        <v>124</v>
      </c>
      <c r="N1958">
        <f>VLOOKUP(H1958,'export - manipulated'!L1957:V5889,11,FALSE)</f>
        <v>121479.67</v>
      </c>
    </row>
    <row r="1959" spans="1:22" x14ac:dyDescent="0.3">
      <c r="A1959" t="s">
        <v>3254</v>
      </c>
      <c r="B1959" t="s">
        <v>139</v>
      </c>
      <c r="C1959" t="str">
        <f t="shared" si="273"/>
        <v>REGULATED</v>
      </c>
      <c r="D1959" s="159" t="str">
        <f t="shared" si="270"/>
        <v>45700</v>
      </c>
      <c r="E1959" t="str">
        <f t="shared" si="271"/>
        <v>X5700</v>
      </c>
      <c r="F1959" s="23">
        <v>457008600194</v>
      </c>
      <c r="G1959">
        <v>615</v>
      </c>
      <c r="H1959" t="str">
        <f t="shared" si="272"/>
        <v>457008600194.615</v>
      </c>
      <c r="I1959">
        <v>201712</v>
      </c>
      <c r="J1959" t="s">
        <v>6434</v>
      </c>
      <c r="K1959" t="s">
        <v>82</v>
      </c>
      <c r="L1959">
        <v>20310</v>
      </c>
      <c r="M1959" s="8">
        <f>VLOOKUP(H1959,'export - manipulated'!L1959:V5891,11,FALSE)</f>
        <v>172249.29</v>
      </c>
      <c r="V1959" s="158" t="str">
        <f>CONCATENATE("5",RIGHT(F1959,11))</f>
        <v>557008600194</v>
      </c>
    </row>
    <row r="1960" spans="1:22" x14ac:dyDescent="0.3">
      <c r="A1960" t="s">
        <v>3254</v>
      </c>
      <c r="B1960" t="s">
        <v>139</v>
      </c>
      <c r="C1960" t="str">
        <f t="shared" si="273"/>
        <v>UNREGULATED</v>
      </c>
      <c r="D1960" s="159" t="str">
        <f t="shared" si="270"/>
        <v>55700</v>
      </c>
      <c r="E1960" t="str">
        <f t="shared" si="271"/>
        <v>X5700</v>
      </c>
      <c r="F1960" s="23">
        <v>557008600194</v>
      </c>
      <c r="G1960">
        <v>615</v>
      </c>
      <c r="H1960" t="str">
        <f t="shared" si="272"/>
        <v>557008600194.615</v>
      </c>
      <c r="I1960">
        <v>201712</v>
      </c>
      <c r="J1960" t="s">
        <v>6434</v>
      </c>
      <c r="K1960" t="s">
        <v>82</v>
      </c>
      <c r="L1960" t="s">
        <v>124</v>
      </c>
      <c r="N1960">
        <f>VLOOKUP(H1960,'export - manipulated'!L1959:V5891,11,FALSE)</f>
        <v>19378.47</v>
      </c>
    </row>
    <row r="1961" spans="1:22" x14ac:dyDescent="0.3">
      <c r="A1961" t="s">
        <v>3257</v>
      </c>
      <c r="B1961" t="s">
        <v>139</v>
      </c>
      <c r="C1961" t="str">
        <f t="shared" si="273"/>
        <v>REGULATED</v>
      </c>
      <c r="D1961" s="159" t="str">
        <f t="shared" si="270"/>
        <v>45200</v>
      </c>
      <c r="E1961" t="str">
        <f t="shared" si="271"/>
        <v>X5200</v>
      </c>
      <c r="F1961" s="23">
        <v>452008600223</v>
      </c>
      <c r="G1961">
        <v>757</v>
      </c>
      <c r="H1961" t="str">
        <f t="shared" si="272"/>
        <v>452008600223.757</v>
      </c>
      <c r="I1961">
        <v>201312</v>
      </c>
      <c r="J1961" t="s">
        <v>6434</v>
      </c>
      <c r="K1961" t="s">
        <v>82</v>
      </c>
      <c r="L1961">
        <v>20310</v>
      </c>
      <c r="M1961" s="8">
        <f>VLOOKUP(H1961,'export - manipulated'!L1961:V5893,11,FALSE)</f>
        <v>3687.74</v>
      </c>
      <c r="V1961" s="158" t="str">
        <f>CONCATENATE("5",RIGHT(F1961,11))</f>
        <v>552008600223</v>
      </c>
    </row>
    <row r="1962" spans="1:22" x14ac:dyDescent="0.3">
      <c r="A1962" t="s">
        <v>3257</v>
      </c>
      <c r="B1962" t="s">
        <v>139</v>
      </c>
      <c r="C1962" t="str">
        <f t="shared" si="273"/>
        <v>UNREGULATED</v>
      </c>
      <c r="D1962" s="159" t="str">
        <f t="shared" si="270"/>
        <v>55200</v>
      </c>
      <c r="E1962" t="str">
        <f t="shared" si="271"/>
        <v>X5200</v>
      </c>
      <c r="F1962" s="23">
        <v>552008600223</v>
      </c>
      <c r="G1962">
        <v>757</v>
      </c>
      <c r="H1962" t="str">
        <f t="shared" si="272"/>
        <v>552008600223.757</v>
      </c>
      <c r="I1962">
        <v>201312</v>
      </c>
      <c r="J1962" t="s">
        <v>6434</v>
      </c>
      <c r="K1962" t="s">
        <v>82</v>
      </c>
      <c r="L1962" t="s">
        <v>124</v>
      </c>
      <c r="N1962">
        <f>VLOOKUP(H1962,'export - manipulated'!L1961:V5893,11,FALSE)</f>
        <v>913.88</v>
      </c>
    </row>
    <row r="1963" spans="1:22" x14ac:dyDescent="0.3">
      <c r="A1963" t="s">
        <v>3261</v>
      </c>
      <c r="B1963" t="s">
        <v>139</v>
      </c>
      <c r="C1963" t="str">
        <f t="shared" si="273"/>
        <v>REGULATED</v>
      </c>
      <c r="D1963" s="159" t="str">
        <f t="shared" si="270"/>
        <v>45200</v>
      </c>
      <c r="E1963" t="str">
        <f t="shared" si="271"/>
        <v>X5200</v>
      </c>
      <c r="F1963" s="23">
        <v>452009000030</v>
      </c>
      <c r="G1963">
        <v>230</v>
      </c>
      <c r="H1963" t="str">
        <f t="shared" si="272"/>
        <v>452009000030.230</v>
      </c>
      <c r="I1963">
        <v>200801</v>
      </c>
      <c r="J1963" t="s">
        <v>6434</v>
      </c>
      <c r="K1963" t="s">
        <v>82</v>
      </c>
      <c r="L1963">
        <v>20310</v>
      </c>
      <c r="M1963" s="8">
        <f>VLOOKUP(H1963,'export - manipulated'!L1963:V5895,11,FALSE)</f>
        <v>5596.71</v>
      </c>
      <c r="V1963" s="158" t="str">
        <f t="shared" ref="V1963:V1967" si="278">CONCATENATE("5",RIGHT(F1963,11))</f>
        <v>552009000030</v>
      </c>
    </row>
    <row r="1964" spans="1:22" x14ac:dyDescent="0.3">
      <c r="A1964" t="s">
        <v>3261</v>
      </c>
      <c r="B1964" t="s">
        <v>139</v>
      </c>
      <c r="C1964" t="str">
        <f t="shared" si="273"/>
        <v>REGULATED</v>
      </c>
      <c r="D1964" s="159" t="str">
        <f t="shared" si="270"/>
        <v>45200</v>
      </c>
      <c r="E1964" t="str">
        <f t="shared" si="271"/>
        <v>X5200</v>
      </c>
      <c r="F1964" s="23">
        <v>452009000030</v>
      </c>
      <c r="G1964">
        <v>762</v>
      </c>
      <c r="H1964" t="str">
        <f t="shared" si="272"/>
        <v>452009000030.762</v>
      </c>
      <c r="I1964">
        <v>200807</v>
      </c>
      <c r="J1964" t="s">
        <v>6434</v>
      </c>
      <c r="K1964" t="s">
        <v>82</v>
      </c>
      <c r="L1964">
        <v>20310</v>
      </c>
      <c r="M1964" s="8">
        <f>VLOOKUP(H1964,'export - manipulated'!L1964:V5896,11,FALSE)</f>
        <v>9038.56</v>
      </c>
      <c r="V1964" s="158" t="str">
        <f t="shared" si="278"/>
        <v>552009000030</v>
      </c>
    </row>
    <row r="1965" spans="1:22" x14ac:dyDescent="0.3">
      <c r="A1965" t="s">
        <v>3261</v>
      </c>
      <c r="B1965" t="s">
        <v>139</v>
      </c>
      <c r="C1965" t="str">
        <f t="shared" si="273"/>
        <v>REGULATED</v>
      </c>
      <c r="D1965" s="159" t="str">
        <f t="shared" si="270"/>
        <v>45200</v>
      </c>
      <c r="E1965" t="str">
        <f t="shared" si="271"/>
        <v>X5200</v>
      </c>
      <c r="F1965" s="23">
        <v>452009000030</v>
      </c>
      <c r="G1965">
        <v>763</v>
      </c>
      <c r="H1965" t="str">
        <f t="shared" si="272"/>
        <v>452009000030.763</v>
      </c>
      <c r="I1965">
        <v>196603</v>
      </c>
      <c r="J1965" t="s">
        <v>6434</v>
      </c>
      <c r="K1965" t="s">
        <v>82</v>
      </c>
      <c r="L1965">
        <v>20310</v>
      </c>
      <c r="M1965" s="8">
        <f>VLOOKUP(H1965,'export - manipulated'!L1965:V5897,11,FALSE)</f>
        <v>257.27999999999997</v>
      </c>
      <c r="V1965" s="158" t="str">
        <f t="shared" si="278"/>
        <v>552009000030</v>
      </c>
    </row>
    <row r="1966" spans="1:22" x14ac:dyDescent="0.3">
      <c r="A1966" t="s">
        <v>3265</v>
      </c>
      <c r="B1966" t="s">
        <v>139</v>
      </c>
      <c r="C1966" t="str">
        <f t="shared" si="273"/>
        <v>REGULATED</v>
      </c>
      <c r="D1966" s="159" t="str">
        <f t="shared" si="270"/>
        <v>45200</v>
      </c>
      <c r="E1966" t="str">
        <f t="shared" si="271"/>
        <v>X5200</v>
      </c>
      <c r="F1966" s="23">
        <v>452009000307</v>
      </c>
      <c r="G1966">
        <v>757</v>
      </c>
      <c r="H1966" t="str">
        <f t="shared" si="272"/>
        <v>452009000307.757</v>
      </c>
      <c r="I1966">
        <v>201712</v>
      </c>
      <c r="J1966" t="s">
        <v>6434</v>
      </c>
      <c r="K1966" t="s">
        <v>82</v>
      </c>
      <c r="L1966">
        <v>20310</v>
      </c>
      <c r="M1966" s="8">
        <f>VLOOKUP(H1966,'export - manipulated'!L1966:V5898,11,FALSE)</f>
        <v>2735.81</v>
      </c>
      <c r="V1966" s="158" t="str">
        <f t="shared" si="278"/>
        <v>552009000307</v>
      </c>
    </row>
    <row r="1967" spans="1:22" x14ac:dyDescent="0.3">
      <c r="A1967" t="s">
        <v>3268</v>
      </c>
      <c r="B1967" t="s">
        <v>139</v>
      </c>
      <c r="C1967" t="str">
        <f t="shared" si="273"/>
        <v>REGULATED</v>
      </c>
      <c r="D1967" s="159" t="str">
        <f t="shared" si="270"/>
        <v>45600</v>
      </c>
      <c r="E1967" t="str">
        <f t="shared" si="271"/>
        <v>X5600</v>
      </c>
      <c r="F1967" s="23">
        <v>456009000049</v>
      </c>
      <c r="G1967">
        <v>615</v>
      </c>
      <c r="H1967" t="str">
        <f t="shared" si="272"/>
        <v>456009000049.615</v>
      </c>
      <c r="I1967">
        <v>200609</v>
      </c>
      <c r="J1967" t="s">
        <v>6434</v>
      </c>
      <c r="K1967" t="s">
        <v>82</v>
      </c>
      <c r="L1967">
        <v>20310</v>
      </c>
      <c r="M1967" s="8">
        <f>VLOOKUP(H1967,'export - manipulated'!L1967:V5899,11,FALSE)</f>
        <v>69297.62</v>
      </c>
      <c r="V1967" s="158" t="str">
        <f t="shared" si="278"/>
        <v>556009000049</v>
      </c>
    </row>
    <row r="1968" spans="1:22" x14ac:dyDescent="0.3">
      <c r="A1968" t="s">
        <v>3268</v>
      </c>
      <c r="B1968" t="s">
        <v>139</v>
      </c>
      <c r="C1968" t="str">
        <f t="shared" si="273"/>
        <v>UNREGULATED</v>
      </c>
      <c r="D1968" s="159" t="str">
        <f t="shared" si="270"/>
        <v>55600</v>
      </c>
      <c r="E1968" t="str">
        <f t="shared" si="271"/>
        <v>X5600</v>
      </c>
      <c r="F1968" s="23">
        <v>556009000049</v>
      </c>
      <c r="G1968">
        <v>615</v>
      </c>
      <c r="H1968" t="str">
        <f t="shared" si="272"/>
        <v>556009000049.615</v>
      </c>
      <c r="I1968">
        <v>200609</v>
      </c>
      <c r="J1968" t="s">
        <v>6434</v>
      </c>
      <c r="K1968" t="s">
        <v>82</v>
      </c>
      <c r="L1968" t="s">
        <v>124</v>
      </c>
      <c r="N1968">
        <f>VLOOKUP(H1968,'export - manipulated'!L1967:V5899,11,FALSE)</f>
        <v>17175</v>
      </c>
    </row>
    <row r="1969" spans="1:22" x14ac:dyDescent="0.3">
      <c r="A1969" t="s">
        <v>3271</v>
      </c>
      <c r="B1969" t="s">
        <v>139</v>
      </c>
      <c r="C1969" t="str">
        <f t="shared" si="273"/>
        <v>UNREGULATED</v>
      </c>
      <c r="D1969" s="159" t="str">
        <f t="shared" si="270"/>
        <v>55200</v>
      </c>
      <c r="E1969" t="str">
        <f t="shared" si="271"/>
        <v>X5200</v>
      </c>
      <c r="F1969" s="23">
        <v>552009000008</v>
      </c>
      <c r="G1969">
        <v>763</v>
      </c>
      <c r="H1969" t="str">
        <f t="shared" si="272"/>
        <v>552009000008.763</v>
      </c>
      <c r="I1969">
        <v>197803</v>
      </c>
      <c r="J1969" t="s">
        <v>6434</v>
      </c>
      <c r="K1969" t="s">
        <v>82</v>
      </c>
      <c r="L1969" t="s">
        <v>124</v>
      </c>
      <c r="N1969">
        <f>VLOOKUP(H1969,'export - manipulated'!L1968:V5900,11,FALSE)</f>
        <v>137976</v>
      </c>
    </row>
    <row r="1970" spans="1:22" x14ac:dyDescent="0.3">
      <c r="A1970" t="s">
        <v>3273</v>
      </c>
      <c r="B1970" t="s">
        <v>139</v>
      </c>
      <c r="C1970" t="str">
        <f t="shared" si="273"/>
        <v>UNREGULATED</v>
      </c>
      <c r="D1970" s="159" t="str">
        <f t="shared" si="270"/>
        <v>55200</v>
      </c>
      <c r="E1970" t="str">
        <f t="shared" si="271"/>
        <v>X5200</v>
      </c>
      <c r="F1970" s="23">
        <v>552009000008</v>
      </c>
      <c r="G1970">
        <v>761</v>
      </c>
      <c r="H1970" t="str">
        <f t="shared" si="272"/>
        <v>552009000008.761</v>
      </c>
      <c r="I1970">
        <v>197803</v>
      </c>
      <c r="J1970" t="s">
        <v>6434</v>
      </c>
      <c r="K1970" t="s">
        <v>82</v>
      </c>
      <c r="L1970" t="s">
        <v>124</v>
      </c>
      <c r="N1970">
        <f>VLOOKUP(H1970,'export - manipulated'!L1969:V5901,11,FALSE)</f>
        <v>21162</v>
      </c>
    </row>
    <row r="1971" spans="1:22" x14ac:dyDescent="0.3">
      <c r="A1971" t="s">
        <v>3273</v>
      </c>
      <c r="B1971" t="s">
        <v>139</v>
      </c>
      <c r="C1971" t="str">
        <f t="shared" si="273"/>
        <v>UNREGULATED</v>
      </c>
      <c r="D1971" s="159" t="str">
        <f t="shared" si="270"/>
        <v>55200</v>
      </c>
      <c r="E1971" t="str">
        <f t="shared" si="271"/>
        <v>X5200</v>
      </c>
      <c r="F1971" s="23">
        <v>552009000008</v>
      </c>
      <c r="G1971">
        <v>840</v>
      </c>
      <c r="H1971" t="str">
        <f t="shared" si="272"/>
        <v>552009000008.840</v>
      </c>
      <c r="I1971">
        <v>197803</v>
      </c>
      <c r="J1971" t="s">
        <v>6434</v>
      </c>
      <c r="K1971" t="s">
        <v>82</v>
      </c>
      <c r="L1971" t="s">
        <v>124</v>
      </c>
      <c r="N1971">
        <f>VLOOKUP(H1971,'export - manipulated'!L1970:V5902,11,FALSE)</f>
        <v>14895</v>
      </c>
    </row>
    <row r="1972" spans="1:22" x14ac:dyDescent="0.3">
      <c r="A1972" t="s">
        <v>3276</v>
      </c>
      <c r="B1972" t="s">
        <v>139</v>
      </c>
      <c r="C1972" t="str">
        <f t="shared" si="273"/>
        <v>REGULATED</v>
      </c>
      <c r="D1972" s="159" t="str">
        <f t="shared" si="270"/>
        <v>45200</v>
      </c>
      <c r="E1972" t="str">
        <f t="shared" si="271"/>
        <v>X5200</v>
      </c>
      <c r="F1972" s="23">
        <v>452009000008</v>
      </c>
      <c r="G1972">
        <v>763</v>
      </c>
      <c r="H1972" t="str">
        <f t="shared" si="272"/>
        <v>452009000008.763</v>
      </c>
      <c r="I1972">
        <v>197803</v>
      </c>
      <c r="J1972" t="s">
        <v>6434</v>
      </c>
      <c r="K1972" t="s">
        <v>82</v>
      </c>
      <c r="L1972">
        <v>20310</v>
      </c>
      <c r="M1972" s="8">
        <f>VLOOKUP(H1972,'export - manipulated'!L1972:V5904,11,FALSE)</f>
        <v>556687.31999999995</v>
      </c>
      <c r="V1972" s="158" t="str">
        <f t="shared" ref="V1972:V1975" si="279">CONCATENATE("5",RIGHT(F1972,11))</f>
        <v>552009000008</v>
      </c>
    </row>
    <row r="1973" spans="1:22" x14ac:dyDescent="0.3">
      <c r="A1973" t="s">
        <v>3278</v>
      </c>
      <c r="B1973" t="s">
        <v>139</v>
      </c>
      <c r="C1973" t="str">
        <f t="shared" si="273"/>
        <v>REGULATED</v>
      </c>
      <c r="D1973" s="159" t="str">
        <f t="shared" si="270"/>
        <v>45200</v>
      </c>
      <c r="E1973" t="str">
        <f t="shared" si="271"/>
        <v>X5200</v>
      </c>
      <c r="F1973" s="23">
        <v>452009000008</v>
      </c>
      <c r="G1973">
        <v>840</v>
      </c>
      <c r="H1973" t="str">
        <f t="shared" si="272"/>
        <v>452009000008.840</v>
      </c>
      <c r="I1973">
        <v>197803</v>
      </c>
      <c r="J1973" t="s">
        <v>6434</v>
      </c>
      <c r="K1973" t="s">
        <v>82</v>
      </c>
      <c r="L1973">
        <v>20310</v>
      </c>
      <c r="M1973" s="8">
        <f>VLOOKUP(H1973,'export - manipulated'!L1973:V5905,11,FALSE)</f>
        <v>60105</v>
      </c>
      <c r="V1973" s="158" t="str">
        <f t="shared" si="279"/>
        <v>552009000008</v>
      </c>
    </row>
    <row r="1974" spans="1:22" x14ac:dyDescent="0.3">
      <c r="A1974" t="s">
        <v>3280</v>
      </c>
      <c r="B1974" t="s">
        <v>139</v>
      </c>
      <c r="C1974" t="str">
        <f t="shared" si="273"/>
        <v>REGULATED</v>
      </c>
      <c r="D1974" s="159" t="str">
        <f t="shared" si="270"/>
        <v>45200</v>
      </c>
      <c r="E1974" t="str">
        <f t="shared" si="271"/>
        <v>X5200</v>
      </c>
      <c r="F1974" s="23">
        <v>452009000008</v>
      </c>
      <c r="G1974">
        <v>761</v>
      </c>
      <c r="H1974" t="str">
        <f t="shared" si="272"/>
        <v>452009000008.761</v>
      </c>
      <c r="I1974">
        <v>197803</v>
      </c>
      <c r="J1974" t="s">
        <v>6434</v>
      </c>
      <c r="K1974" t="s">
        <v>82</v>
      </c>
      <c r="L1974">
        <v>20310</v>
      </c>
      <c r="M1974" s="8">
        <f>VLOOKUP(H1974,'export - manipulated'!L1974:V5906,11,FALSE)</f>
        <v>85395.15</v>
      </c>
      <c r="V1974" s="158" t="str">
        <f t="shared" si="279"/>
        <v>552009000008</v>
      </c>
    </row>
    <row r="1975" spans="1:22" x14ac:dyDescent="0.3">
      <c r="A1975" t="s">
        <v>3282</v>
      </c>
      <c r="B1975" t="s">
        <v>139</v>
      </c>
      <c r="C1975" t="str">
        <f t="shared" si="273"/>
        <v>REGULATED</v>
      </c>
      <c r="D1975" s="159" t="str">
        <f t="shared" si="270"/>
        <v>45200</v>
      </c>
      <c r="E1975" t="str">
        <f t="shared" si="271"/>
        <v>X5200</v>
      </c>
      <c r="F1975" s="23">
        <v>452008600233</v>
      </c>
      <c r="G1975">
        <v>768</v>
      </c>
      <c r="H1975" t="str">
        <f t="shared" si="272"/>
        <v>452008600233.768</v>
      </c>
      <c r="I1975">
        <v>201411</v>
      </c>
      <c r="J1975" t="s">
        <v>6434</v>
      </c>
      <c r="K1975" t="s">
        <v>82</v>
      </c>
      <c r="L1975">
        <v>20310</v>
      </c>
      <c r="M1975" s="8">
        <f>VLOOKUP(H1975,'export - manipulated'!L1975:V5907,11,FALSE)</f>
        <v>97754.62</v>
      </c>
      <c r="V1975" s="158" t="str">
        <f t="shared" si="279"/>
        <v>552008600233</v>
      </c>
    </row>
    <row r="1976" spans="1:22" x14ac:dyDescent="0.3">
      <c r="A1976" t="s">
        <v>3282</v>
      </c>
      <c r="B1976" t="s">
        <v>139</v>
      </c>
      <c r="C1976" t="str">
        <f t="shared" si="273"/>
        <v>UNREGULATED</v>
      </c>
      <c r="D1976" s="159" t="str">
        <f t="shared" si="270"/>
        <v>55200</v>
      </c>
      <c r="E1976" t="str">
        <f t="shared" si="271"/>
        <v>X5200</v>
      </c>
      <c r="F1976" s="23">
        <v>552008600233</v>
      </c>
      <c r="G1976">
        <v>768</v>
      </c>
      <c r="H1976" t="str">
        <f t="shared" si="272"/>
        <v>552008600233.768</v>
      </c>
      <c r="I1976">
        <v>201411</v>
      </c>
      <c r="J1976" t="s">
        <v>6434</v>
      </c>
      <c r="K1976" t="s">
        <v>82</v>
      </c>
      <c r="L1976" t="s">
        <v>124</v>
      </c>
      <c r="N1976">
        <f>VLOOKUP(H1976,'export - manipulated'!L1975:V5907,11,FALSE)</f>
        <v>24286.11</v>
      </c>
    </row>
    <row r="1977" spans="1:22" x14ac:dyDescent="0.3">
      <c r="A1977" t="s">
        <v>3285</v>
      </c>
      <c r="B1977" t="s">
        <v>139</v>
      </c>
      <c r="C1977" t="str">
        <f t="shared" si="273"/>
        <v>UNREGULATED</v>
      </c>
      <c r="D1977" s="159" t="str">
        <f t="shared" si="270"/>
        <v>55200</v>
      </c>
      <c r="E1977" t="str">
        <f t="shared" si="271"/>
        <v>X5200</v>
      </c>
      <c r="F1977" s="23">
        <v>552009000187</v>
      </c>
      <c r="G1977">
        <v>615</v>
      </c>
      <c r="H1977" t="str">
        <f t="shared" si="272"/>
        <v>552009000187.615</v>
      </c>
      <c r="I1977">
        <v>201112</v>
      </c>
      <c r="J1977" t="s">
        <v>6434</v>
      </c>
      <c r="K1977" t="s">
        <v>82</v>
      </c>
      <c r="L1977" t="s">
        <v>124</v>
      </c>
      <c r="N1977">
        <f>VLOOKUP(H1977,'export - manipulated'!L1976:V5908,11,FALSE)</f>
        <v>1068.95</v>
      </c>
    </row>
    <row r="1978" spans="1:22" x14ac:dyDescent="0.3">
      <c r="A1978" t="s">
        <v>3287</v>
      </c>
      <c r="B1978" t="s">
        <v>139</v>
      </c>
      <c r="C1978" t="str">
        <f t="shared" si="273"/>
        <v>UNREGULATED</v>
      </c>
      <c r="D1978" s="159" t="str">
        <f t="shared" si="270"/>
        <v>55000</v>
      </c>
      <c r="E1978" t="str">
        <f t="shared" si="271"/>
        <v>X5000</v>
      </c>
      <c r="F1978" s="23">
        <v>550009000006</v>
      </c>
      <c r="G1978">
        <v>1964</v>
      </c>
      <c r="H1978" t="str">
        <f t="shared" si="272"/>
        <v>550009000006.1964</v>
      </c>
      <c r="I1978">
        <v>196306</v>
      </c>
      <c r="J1978" t="s">
        <v>6434</v>
      </c>
      <c r="K1978" t="s">
        <v>82</v>
      </c>
      <c r="L1978" t="s">
        <v>124</v>
      </c>
      <c r="N1978">
        <f>VLOOKUP(H1978,'export - manipulated'!L1977:V5909,11,FALSE)</f>
        <v>1073</v>
      </c>
    </row>
    <row r="1979" spans="1:22" x14ac:dyDescent="0.3">
      <c r="A1979" t="s">
        <v>3289</v>
      </c>
      <c r="B1979" t="s">
        <v>139</v>
      </c>
      <c r="C1979" t="str">
        <f t="shared" si="273"/>
        <v>REGULATED</v>
      </c>
      <c r="D1979" s="159" t="str">
        <f t="shared" si="270"/>
        <v>45000</v>
      </c>
      <c r="E1979" t="str">
        <f t="shared" si="271"/>
        <v>X5000</v>
      </c>
      <c r="F1979" s="23">
        <v>450009000022</v>
      </c>
      <c r="G1979">
        <v>1995</v>
      </c>
      <c r="H1979" t="str">
        <f t="shared" si="272"/>
        <v>450009000022.1995</v>
      </c>
      <c r="I1979">
        <v>199408</v>
      </c>
      <c r="J1979" t="s">
        <v>6434</v>
      </c>
      <c r="K1979" t="s">
        <v>82</v>
      </c>
      <c r="L1979">
        <v>20310</v>
      </c>
      <c r="M1979" s="8">
        <f>VLOOKUP(H1979,'export - manipulated'!L1979:V5911,11,FALSE)</f>
        <v>410784.33</v>
      </c>
      <c r="V1979" s="158" t="str">
        <f>CONCATENATE("5",RIGHT(F1979,11))</f>
        <v>550009000022</v>
      </c>
    </row>
    <row r="1980" spans="1:22" x14ac:dyDescent="0.3">
      <c r="A1980" t="s">
        <v>3292</v>
      </c>
      <c r="B1980" t="s">
        <v>139</v>
      </c>
      <c r="C1980" t="str">
        <f t="shared" si="273"/>
        <v>UNREGULATED</v>
      </c>
      <c r="D1980" s="159" t="str">
        <f t="shared" si="270"/>
        <v>55000</v>
      </c>
      <c r="E1980" t="str">
        <f t="shared" si="271"/>
        <v>X5000</v>
      </c>
      <c r="F1980" s="23">
        <v>550009000022</v>
      </c>
      <c r="G1980">
        <v>1995</v>
      </c>
      <c r="H1980" t="str">
        <f t="shared" si="272"/>
        <v>550009000022.1995</v>
      </c>
      <c r="I1980">
        <v>199408</v>
      </c>
      <c r="J1980" t="s">
        <v>6434</v>
      </c>
      <c r="K1980" t="s">
        <v>82</v>
      </c>
      <c r="L1980" t="s">
        <v>124</v>
      </c>
      <c r="N1980">
        <f>VLOOKUP(H1980,'export - manipulated'!L1979:V5911,11,FALSE)</f>
        <v>101811</v>
      </c>
    </row>
    <row r="1981" spans="1:22" x14ac:dyDescent="0.3">
      <c r="A1981" t="s">
        <v>3294</v>
      </c>
      <c r="B1981" t="s">
        <v>139</v>
      </c>
      <c r="C1981" t="str">
        <f t="shared" si="273"/>
        <v>REGULATED</v>
      </c>
      <c r="D1981" s="159" t="str">
        <f t="shared" si="270"/>
        <v>45700</v>
      </c>
      <c r="E1981" t="str">
        <f t="shared" si="271"/>
        <v>X5700</v>
      </c>
      <c r="F1981" s="23">
        <v>457008600129</v>
      </c>
      <c r="G1981">
        <v>615</v>
      </c>
      <c r="H1981" t="str">
        <f t="shared" si="272"/>
        <v>457008600129.615</v>
      </c>
      <c r="I1981">
        <v>201411</v>
      </c>
      <c r="J1981" t="s">
        <v>6434</v>
      </c>
      <c r="K1981" t="s">
        <v>82</v>
      </c>
      <c r="L1981">
        <v>20310</v>
      </c>
      <c r="M1981" s="8">
        <f>VLOOKUP(H1981,'export - manipulated'!L1981:V5913,11,FALSE)</f>
        <v>184641.77</v>
      </c>
      <c r="V1981" s="158" t="str">
        <f>CONCATENATE("5",RIGHT(F1981,11))</f>
        <v>557008600129</v>
      </c>
    </row>
    <row r="1982" spans="1:22" x14ac:dyDescent="0.3">
      <c r="A1982" t="s">
        <v>3294</v>
      </c>
      <c r="B1982" t="s">
        <v>139</v>
      </c>
      <c r="C1982" t="str">
        <f t="shared" si="273"/>
        <v>UNREGULATED</v>
      </c>
      <c r="D1982" s="159" t="str">
        <f t="shared" si="270"/>
        <v>55700</v>
      </c>
      <c r="E1982" t="str">
        <f t="shared" si="271"/>
        <v>X5700</v>
      </c>
      <c r="F1982" s="23">
        <v>557008600129</v>
      </c>
      <c r="G1982">
        <v>615</v>
      </c>
      <c r="H1982" t="str">
        <f t="shared" si="272"/>
        <v>557008600129.615</v>
      </c>
      <c r="I1982">
        <v>201411</v>
      </c>
      <c r="J1982" t="s">
        <v>6434</v>
      </c>
      <c r="K1982" t="s">
        <v>82</v>
      </c>
      <c r="L1982" t="s">
        <v>124</v>
      </c>
      <c r="N1982">
        <f>VLOOKUP(H1982,'export - manipulated'!L1981:V5913,11,FALSE)</f>
        <v>20379.07</v>
      </c>
    </row>
    <row r="1983" spans="1:22" x14ac:dyDescent="0.3">
      <c r="A1983" t="s">
        <v>3297</v>
      </c>
      <c r="B1983" t="s">
        <v>139</v>
      </c>
      <c r="C1983" t="str">
        <f t="shared" si="273"/>
        <v>REGULATED</v>
      </c>
      <c r="D1983" s="159" t="str">
        <f t="shared" si="270"/>
        <v>45200</v>
      </c>
      <c r="E1983" t="str">
        <f t="shared" si="271"/>
        <v>X5200</v>
      </c>
      <c r="F1983" s="23">
        <v>452009000221</v>
      </c>
      <c r="G1983">
        <v>763</v>
      </c>
      <c r="H1983" t="str">
        <f t="shared" si="272"/>
        <v>452009000221.763</v>
      </c>
      <c r="I1983">
        <v>201312</v>
      </c>
      <c r="J1983" t="s">
        <v>6434</v>
      </c>
      <c r="K1983" t="s">
        <v>82</v>
      </c>
      <c r="L1983">
        <v>20310</v>
      </c>
      <c r="M1983" s="8">
        <f>VLOOKUP(H1983,'export - manipulated'!L1983:V5915,11,FALSE)</f>
        <v>18832.900000000001</v>
      </c>
      <c r="V1983" s="158" t="str">
        <f>CONCATENATE("5",RIGHT(F1983,11))</f>
        <v>552009000221</v>
      </c>
    </row>
    <row r="1984" spans="1:22" x14ac:dyDescent="0.3">
      <c r="A1984" t="s">
        <v>3299</v>
      </c>
      <c r="B1984" t="s">
        <v>139</v>
      </c>
      <c r="C1984" t="str">
        <f t="shared" si="273"/>
        <v>UNREGULATED</v>
      </c>
      <c r="D1984" s="159" t="str">
        <f t="shared" si="270"/>
        <v>55200</v>
      </c>
      <c r="E1984" t="str">
        <f t="shared" si="271"/>
        <v>X5200</v>
      </c>
      <c r="F1984" s="23">
        <v>552009000221</v>
      </c>
      <c r="G1984">
        <v>763</v>
      </c>
      <c r="H1984" t="str">
        <f t="shared" si="272"/>
        <v>552009000221.763</v>
      </c>
      <c r="I1984">
        <v>201312</v>
      </c>
      <c r="J1984" t="s">
        <v>6434</v>
      </c>
      <c r="K1984" t="s">
        <v>82</v>
      </c>
      <c r="L1984" t="s">
        <v>124</v>
      </c>
      <c r="N1984">
        <f>VLOOKUP(H1984,'export - manipulated'!L1983:V5915,11,FALSE)</f>
        <v>4667.1000000000004</v>
      </c>
    </row>
    <row r="1985" spans="1:22" x14ac:dyDescent="0.3">
      <c r="A1985" t="s">
        <v>3302</v>
      </c>
      <c r="B1985" t="s">
        <v>139</v>
      </c>
      <c r="C1985" t="str">
        <f t="shared" si="273"/>
        <v>REGULATED</v>
      </c>
      <c r="D1985" s="159" t="str">
        <f t="shared" si="270"/>
        <v>45000</v>
      </c>
      <c r="E1985" t="str">
        <f t="shared" si="271"/>
        <v>X5000</v>
      </c>
      <c r="F1985" s="23">
        <v>450009000013</v>
      </c>
      <c r="G1985">
        <v>1970</v>
      </c>
      <c r="H1985" t="str">
        <f t="shared" si="272"/>
        <v>450009000013.1970</v>
      </c>
      <c r="I1985">
        <v>196905</v>
      </c>
      <c r="J1985" t="s">
        <v>6434</v>
      </c>
      <c r="K1985" t="s">
        <v>82</v>
      </c>
      <c r="L1985">
        <v>20310</v>
      </c>
      <c r="M1985" s="8">
        <f>VLOOKUP(H1985,'export - manipulated'!L1985:V5917,11,FALSE)</f>
        <v>13684.33</v>
      </c>
      <c r="V1985" s="158" t="str">
        <f t="shared" ref="V1985:V1986" si="280">CONCATENATE("5",RIGHT(F1985,11))</f>
        <v>550009000013</v>
      </c>
    </row>
    <row r="1986" spans="1:22" x14ac:dyDescent="0.3">
      <c r="A1986" t="s">
        <v>3302</v>
      </c>
      <c r="B1986" t="s">
        <v>139</v>
      </c>
      <c r="C1986" t="str">
        <f t="shared" si="273"/>
        <v>REGULATED</v>
      </c>
      <c r="D1986" s="159" t="str">
        <f t="shared" si="270"/>
        <v>45000</v>
      </c>
      <c r="E1986" t="str">
        <f t="shared" si="271"/>
        <v>X5000</v>
      </c>
      <c r="F1986" s="23">
        <v>450009000018</v>
      </c>
      <c r="G1986">
        <v>1991</v>
      </c>
      <c r="H1986" t="str">
        <f t="shared" si="272"/>
        <v>450009000018.1991</v>
      </c>
      <c r="I1986">
        <v>199012</v>
      </c>
      <c r="J1986" t="s">
        <v>6434</v>
      </c>
      <c r="K1986" t="s">
        <v>82</v>
      </c>
      <c r="L1986">
        <v>20310</v>
      </c>
      <c r="M1986" s="8">
        <f>VLOOKUP(H1986,'export - manipulated'!L1986:V5918,11,FALSE)</f>
        <v>167987.15</v>
      </c>
      <c r="V1986" s="158" t="str">
        <f t="shared" si="280"/>
        <v>550009000018</v>
      </c>
    </row>
    <row r="1987" spans="1:22" x14ac:dyDescent="0.3">
      <c r="A1987" t="s">
        <v>3302</v>
      </c>
      <c r="B1987" t="s">
        <v>139</v>
      </c>
      <c r="C1987" t="str">
        <f t="shared" si="273"/>
        <v>UNREGULATED</v>
      </c>
      <c r="D1987" s="159" t="str">
        <f t="shared" ref="D1987:D2050" si="281">LEFT(F1987,5)</f>
        <v>55000</v>
      </c>
      <c r="E1987" t="str">
        <f t="shared" ref="E1987:E2050" si="282">CONCATENATE("X",(RIGHT(D1987,4)))</f>
        <v>X5000</v>
      </c>
      <c r="F1987" s="23">
        <v>550009000013</v>
      </c>
      <c r="G1987">
        <v>1970</v>
      </c>
      <c r="H1987" t="str">
        <f t="shared" ref="H1987:H2050" si="283">CONCATENATE(F1987,".",G1987)</f>
        <v>550009000013.1970</v>
      </c>
      <c r="I1987">
        <v>196905</v>
      </c>
      <c r="J1987" t="s">
        <v>6434</v>
      </c>
      <c r="K1987" t="s">
        <v>82</v>
      </c>
      <c r="L1987" t="s">
        <v>124</v>
      </c>
      <c r="N1987">
        <f>VLOOKUP(H1987,'export - manipulated'!L1986:V5918,11,FALSE)</f>
        <v>3392</v>
      </c>
    </row>
    <row r="1988" spans="1:22" x14ac:dyDescent="0.3">
      <c r="A1988" t="s">
        <v>3302</v>
      </c>
      <c r="B1988" t="s">
        <v>139</v>
      </c>
      <c r="C1988" t="str">
        <f t="shared" si="273"/>
        <v>UNREGULATED</v>
      </c>
      <c r="D1988" s="159" t="str">
        <f t="shared" si="281"/>
        <v>55000</v>
      </c>
      <c r="E1988" t="str">
        <f t="shared" si="282"/>
        <v>X5000</v>
      </c>
      <c r="F1988" s="23">
        <v>550009000018</v>
      </c>
      <c r="G1988">
        <v>1991</v>
      </c>
      <c r="H1988" t="str">
        <f t="shared" si="283"/>
        <v>550009000018.1991</v>
      </c>
      <c r="I1988">
        <v>199012</v>
      </c>
      <c r="J1988" t="s">
        <v>6434</v>
      </c>
      <c r="K1988" t="s">
        <v>82</v>
      </c>
      <c r="L1988" t="s">
        <v>124</v>
      </c>
      <c r="N1988">
        <f>VLOOKUP(H1988,'export - manipulated'!L1987:V5919,11,FALSE)</f>
        <v>41635</v>
      </c>
    </row>
    <row r="1989" spans="1:22" x14ac:dyDescent="0.3">
      <c r="A1989" t="s">
        <v>3309</v>
      </c>
      <c r="B1989" t="s">
        <v>139</v>
      </c>
      <c r="C1989" t="str">
        <f t="shared" si="273"/>
        <v>REGULATED</v>
      </c>
      <c r="D1989" s="159" t="str">
        <f t="shared" si="281"/>
        <v>45000</v>
      </c>
      <c r="E1989" t="str">
        <f t="shared" si="282"/>
        <v>X5000</v>
      </c>
      <c r="F1989" s="23">
        <v>450009000025</v>
      </c>
      <c r="G1989">
        <v>2002</v>
      </c>
      <c r="H1989" t="str">
        <f t="shared" si="283"/>
        <v>450009000025.2002</v>
      </c>
      <c r="I1989">
        <v>200204</v>
      </c>
      <c r="J1989" t="s">
        <v>6434</v>
      </c>
      <c r="K1989" t="s">
        <v>82</v>
      </c>
      <c r="L1989">
        <v>20310</v>
      </c>
      <c r="M1989" s="8">
        <f>VLOOKUP(H1989,'export - manipulated'!L1989:V5921,11,FALSE)</f>
        <v>218770.7</v>
      </c>
      <c r="V1989" s="158" t="str">
        <f>CONCATENATE("5",RIGHT(F1989,11))</f>
        <v>550009000025</v>
      </c>
    </row>
    <row r="1990" spans="1:22" x14ac:dyDescent="0.3">
      <c r="A1990" t="s">
        <v>3311</v>
      </c>
      <c r="B1990" t="s">
        <v>139</v>
      </c>
      <c r="C1990" t="str">
        <f t="shared" ref="C1990:C2053" si="284">IF(OR(D1990="45000",D1990="45100",D1990="45200",D1990="45290",D1990="45300",D1990="45500",D1990="45600",D1990="45700",D1990="45790",D1990="45800"),"REGULATED","UNREGULATED")</f>
        <v>UNREGULATED</v>
      </c>
      <c r="D1990" s="159" t="str">
        <f t="shared" si="281"/>
        <v>55000</v>
      </c>
      <c r="E1990" t="str">
        <f t="shared" si="282"/>
        <v>X5000</v>
      </c>
      <c r="F1990" s="23">
        <v>550009000025</v>
      </c>
      <c r="G1990">
        <v>2002</v>
      </c>
      <c r="H1990" t="str">
        <f t="shared" si="283"/>
        <v>550009000025.2002</v>
      </c>
      <c r="I1990">
        <v>200204</v>
      </c>
      <c r="J1990" t="s">
        <v>6434</v>
      </c>
      <c r="K1990" t="s">
        <v>82</v>
      </c>
      <c r="L1990" t="s">
        <v>124</v>
      </c>
      <c r="N1990">
        <f>VLOOKUP(H1990,'export - manipulated'!L1989:V5921,11,FALSE)</f>
        <v>54221</v>
      </c>
    </row>
    <row r="1991" spans="1:22" x14ac:dyDescent="0.3">
      <c r="A1991" t="s">
        <v>3313</v>
      </c>
      <c r="B1991" t="s">
        <v>139</v>
      </c>
      <c r="C1991" t="str">
        <f t="shared" si="284"/>
        <v>REGULATED</v>
      </c>
      <c r="D1991" s="159" t="str">
        <f t="shared" si="281"/>
        <v>45000</v>
      </c>
      <c r="E1991" t="str">
        <f t="shared" si="282"/>
        <v>X5000</v>
      </c>
      <c r="F1991" s="23">
        <v>450009000002</v>
      </c>
      <c r="G1991">
        <v>1949</v>
      </c>
      <c r="H1991" t="str">
        <f t="shared" si="283"/>
        <v>450009000002.1949</v>
      </c>
      <c r="I1991">
        <v>194903</v>
      </c>
      <c r="J1991" t="s">
        <v>6434</v>
      </c>
      <c r="K1991" t="s">
        <v>82</v>
      </c>
      <c r="L1991">
        <v>20310</v>
      </c>
      <c r="M1991" s="8">
        <f>VLOOKUP(H1991,'export - manipulated'!L1991:V5923,11,FALSE)</f>
        <v>4728.25</v>
      </c>
      <c r="V1991" s="158" t="str">
        <f>CONCATENATE("5",RIGHT(F1991,11))</f>
        <v>550009000002</v>
      </c>
    </row>
    <row r="1992" spans="1:22" x14ac:dyDescent="0.3">
      <c r="A1992" t="s">
        <v>3313</v>
      </c>
      <c r="B1992" t="s">
        <v>139</v>
      </c>
      <c r="C1992" t="str">
        <f t="shared" si="284"/>
        <v>UNREGULATED</v>
      </c>
      <c r="D1992" s="159" t="str">
        <f t="shared" si="281"/>
        <v>55000</v>
      </c>
      <c r="E1992" t="str">
        <f t="shared" si="282"/>
        <v>X5000</v>
      </c>
      <c r="F1992" s="23">
        <v>550009000002</v>
      </c>
      <c r="G1992">
        <v>1949</v>
      </c>
      <c r="H1992" t="str">
        <f t="shared" si="283"/>
        <v>550009000002.1949</v>
      </c>
      <c r="I1992">
        <v>194903</v>
      </c>
      <c r="J1992" t="s">
        <v>6434</v>
      </c>
      <c r="K1992" t="s">
        <v>82</v>
      </c>
      <c r="L1992" t="s">
        <v>124</v>
      </c>
      <c r="N1992">
        <f>VLOOKUP(H1992,'export - manipulated'!L1991:V5923,11,FALSE)</f>
        <v>1172</v>
      </c>
    </row>
    <row r="1993" spans="1:22" x14ac:dyDescent="0.3">
      <c r="A1993" t="s">
        <v>3317</v>
      </c>
      <c r="B1993" t="s">
        <v>139</v>
      </c>
      <c r="C1993" t="str">
        <f t="shared" si="284"/>
        <v>REGULATED</v>
      </c>
      <c r="D1993" s="159" t="str">
        <f t="shared" si="281"/>
        <v>45000</v>
      </c>
      <c r="E1993" t="str">
        <f t="shared" si="282"/>
        <v>X5000</v>
      </c>
      <c r="F1993" s="23">
        <v>450009000023</v>
      </c>
      <c r="G1993">
        <v>1995</v>
      </c>
      <c r="H1993" t="str">
        <f t="shared" si="283"/>
        <v>450009000023.1995</v>
      </c>
      <c r="I1993">
        <v>199502</v>
      </c>
      <c r="J1993" t="s">
        <v>6434</v>
      </c>
      <c r="K1993" t="s">
        <v>82</v>
      </c>
      <c r="L1993">
        <v>20310</v>
      </c>
      <c r="M1993" s="8">
        <f>VLOOKUP(H1993,'export - manipulated'!L1993:V5925,11,FALSE)</f>
        <v>79537.91</v>
      </c>
      <c r="V1993" s="158" t="str">
        <f>CONCATENATE("5",RIGHT(F1993,11))</f>
        <v>550009000023</v>
      </c>
    </row>
    <row r="1994" spans="1:22" x14ac:dyDescent="0.3">
      <c r="A1994" t="s">
        <v>3317</v>
      </c>
      <c r="B1994" t="s">
        <v>139</v>
      </c>
      <c r="C1994" t="str">
        <f t="shared" si="284"/>
        <v>UNREGULATED</v>
      </c>
      <c r="D1994" s="159" t="str">
        <f t="shared" si="281"/>
        <v>55000</v>
      </c>
      <c r="E1994" t="str">
        <f t="shared" si="282"/>
        <v>X5000</v>
      </c>
      <c r="F1994" s="23">
        <v>550009000023</v>
      </c>
      <c r="G1994">
        <v>1995</v>
      </c>
      <c r="H1994" t="str">
        <f t="shared" si="283"/>
        <v>550009000023.1995</v>
      </c>
      <c r="I1994">
        <v>199502</v>
      </c>
      <c r="J1994" t="s">
        <v>6434</v>
      </c>
      <c r="K1994" t="s">
        <v>82</v>
      </c>
      <c r="L1994" t="s">
        <v>124</v>
      </c>
      <c r="N1994">
        <f>VLOOKUP(H1994,'export - manipulated'!L1993:V5925,11,FALSE)</f>
        <v>19713</v>
      </c>
    </row>
    <row r="1995" spans="1:22" x14ac:dyDescent="0.3">
      <c r="A1995" t="s">
        <v>3320</v>
      </c>
      <c r="B1995" t="s">
        <v>139</v>
      </c>
      <c r="C1995" t="str">
        <f t="shared" si="284"/>
        <v>REGULATED</v>
      </c>
      <c r="D1995" s="159" t="str">
        <f t="shared" si="281"/>
        <v>45200</v>
      </c>
      <c r="E1995" t="str">
        <f t="shared" si="282"/>
        <v>X5200</v>
      </c>
      <c r="F1995" s="23">
        <v>452008600242</v>
      </c>
      <c r="G1995">
        <v>768</v>
      </c>
      <c r="H1995" t="str">
        <f t="shared" si="283"/>
        <v>452008600242.768</v>
      </c>
      <c r="I1995">
        <v>201410</v>
      </c>
      <c r="J1995" t="s">
        <v>6434</v>
      </c>
      <c r="K1995" t="s">
        <v>82</v>
      </c>
      <c r="L1995">
        <v>20310</v>
      </c>
      <c r="M1995" s="8">
        <f>VLOOKUP(H1995,'export - manipulated'!L1995:V5927,11,FALSE)</f>
        <v>11551.43</v>
      </c>
      <c r="V1995" s="158" t="str">
        <f>CONCATENATE("5",RIGHT(F1995,11))</f>
        <v>552008600242</v>
      </c>
    </row>
    <row r="1996" spans="1:22" x14ac:dyDescent="0.3">
      <c r="A1996" t="s">
        <v>3320</v>
      </c>
      <c r="B1996" t="s">
        <v>139</v>
      </c>
      <c r="C1996" t="str">
        <f t="shared" si="284"/>
        <v>UNREGULATED</v>
      </c>
      <c r="D1996" s="159" t="str">
        <f t="shared" si="281"/>
        <v>55200</v>
      </c>
      <c r="E1996" t="str">
        <f t="shared" si="282"/>
        <v>X5200</v>
      </c>
      <c r="F1996" s="23">
        <v>552008600242</v>
      </c>
      <c r="G1996">
        <v>768</v>
      </c>
      <c r="H1996" t="str">
        <f t="shared" si="283"/>
        <v>552008600242.768</v>
      </c>
      <c r="I1996">
        <v>201410</v>
      </c>
      <c r="J1996" t="s">
        <v>6434</v>
      </c>
      <c r="K1996" t="s">
        <v>82</v>
      </c>
      <c r="L1996" t="s">
        <v>124</v>
      </c>
      <c r="N1996">
        <f>VLOOKUP(H1996,'export - manipulated'!L1995:V5927,11,FALSE)</f>
        <v>2862.62</v>
      </c>
    </row>
    <row r="1997" spans="1:22" x14ac:dyDescent="0.3">
      <c r="A1997" t="s">
        <v>3323</v>
      </c>
      <c r="B1997" t="s">
        <v>139</v>
      </c>
      <c r="C1997" t="str">
        <f t="shared" si="284"/>
        <v>REGULATED</v>
      </c>
      <c r="D1997" s="159" t="str">
        <f t="shared" si="281"/>
        <v>45200</v>
      </c>
      <c r="E1997" t="str">
        <f t="shared" si="282"/>
        <v>X5200</v>
      </c>
      <c r="F1997" s="23">
        <v>452009000162</v>
      </c>
      <c r="G1997">
        <v>615</v>
      </c>
      <c r="H1997" t="str">
        <f t="shared" si="283"/>
        <v>452009000162.615</v>
      </c>
      <c r="I1997">
        <v>200901</v>
      </c>
      <c r="J1997" t="s">
        <v>6434</v>
      </c>
      <c r="K1997" t="s">
        <v>82</v>
      </c>
      <c r="L1997">
        <v>20310</v>
      </c>
      <c r="M1997" s="8">
        <f>VLOOKUP(H1997,'export - manipulated'!L1997:V5929,11,FALSE)</f>
        <v>87486.51</v>
      </c>
      <c r="V1997" s="158" t="str">
        <f t="shared" ref="V1997:V1998" si="285">CONCATENATE("5",RIGHT(F1997,11))</f>
        <v>552009000162</v>
      </c>
    </row>
    <row r="1998" spans="1:22" x14ac:dyDescent="0.3">
      <c r="A1998" t="s">
        <v>3325</v>
      </c>
      <c r="B1998" t="s">
        <v>139</v>
      </c>
      <c r="C1998" t="str">
        <f t="shared" si="284"/>
        <v>REGULATED</v>
      </c>
      <c r="D1998" s="159" t="str">
        <f t="shared" si="281"/>
        <v>45200</v>
      </c>
      <c r="E1998" t="str">
        <f t="shared" si="282"/>
        <v>X5200</v>
      </c>
      <c r="F1998" s="23">
        <v>452008600232</v>
      </c>
      <c r="G1998">
        <v>752</v>
      </c>
      <c r="H1998" t="str">
        <f t="shared" si="283"/>
        <v>452008600232.752</v>
      </c>
      <c r="I1998">
        <v>201410</v>
      </c>
      <c r="J1998" t="s">
        <v>6434</v>
      </c>
      <c r="K1998" t="s">
        <v>82</v>
      </c>
      <c r="L1998">
        <v>20310</v>
      </c>
      <c r="M1998" s="8">
        <f>VLOOKUP(H1998,'export - manipulated'!L1998:V5930,11,FALSE)</f>
        <v>99006.26</v>
      </c>
      <c r="V1998" s="158" t="str">
        <f t="shared" si="285"/>
        <v>552008600232</v>
      </c>
    </row>
    <row r="1999" spans="1:22" x14ac:dyDescent="0.3">
      <c r="A1999" t="s">
        <v>3325</v>
      </c>
      <c r="B1999" t="s">
        <v>139</v>
      </c>
      <c r="C1999" t="str">
        <f t="shared" si="284"/>
        <v>UNREGULATED</v>
      </c>
      <c r="D1999" s="159" t="str">
        <f t="shared" si="281"/>
        <v>55200</v>
      </c>
      <c r="E1999" t="str">
        <f t="shared" si="282"/>
        <v>X5200</v>
      </c>
      <c r="F1999" s="23">
        <v>552008600232</v>
      </c>
      <c r="G1999">
        <v>752</v>
      </c>
      <c r="H1999" t="str">
        <f t="shared" si="283"/>
        <v>552008600232.752</v>
      </c>
      <c r="I1999">
        <v>201410</v>
      </c>
      <c r="J1999" t="s">
        <v>6434</v>
      </c>
      <c r="K1999" t="s">
        <v>82</v>
      </c>
      <c r="L1999" t="s">
        <v>124</v>
      </c>
      <c r="N1999">
        <f>VLOOKUP(H1999,'export - manipulated'!L1998:V5930,11,FALSE)</f>
        <v>24535.37</v>
      </c>
    </row>
    <row r="2000" spans="1:22" x14ac:dyDescent="0.3">
      <c r="A2000" t="s">
        <v>3328</v>
      </c>
      <c r="B2000" t="s">
        <v>139</v>
      </c>
      <c r="C2000" t="str">
        <f t="shared" si="284"/>
        <v>REGULATED</v>
      </c>
      <c r="D2000" s="159" t="str">
        <f t="shared" si="281"/>
        <v>45200</v>
      </c>
      <c r="E2000" t="str">
        <f t="shared" si="282"/>
        <v>X5200</v>
      </c>
      <c r="F2000" s="23">
        <v>452008600245</v>
      </c>
      <c r="G2000">
        <v>763</v>
      </c>
      <c r="H2000" t="str">
        <f t="shared" si="283"/>
        <v>452008600245.763</v>
      </c>
      <c r="I2000">
        <v>201408</v>
      </c>
      <c r="J2000" t="s">
        <v>6434</v>
      </c>
      <c r="K2000" t="s">
        <v>82</v>
      </c>
      <c r="L2000">
        <v>20310</v>
      </c>
      <c r="M2000" s="8">
        <f>VLOOKUP(H2000,'export - manipulated'!L2000:V5932,11,FALSE)</f>
        <v>43629.2</v>
      </c>
      <c r="V2000" s="158" t="str">
        <f>CONCATENATE("5",RIGHT(F2000,11))</f>
        <v>552008600245</v>
      </c>
    </row>
    <row r="2001" spans="1:22" x14ac:dyDescent="0.3">
      <c r="A2001" t="s">
        <v>3328</v>
      </c>
      <c r="B2001" t="s">
        <v>139</v>
      </c>
      <c r="C2001" t="str">
        <f t="shared" si="284"/>
        <v>UNREGULATED</v>
      </c>
      <c r="D2001" s="159" t="str">
        <f t="shared" si="281"/>
        <v>55200</v>
      </c>
      <c r="E2001" t="str">
        <f t="shared" si="282"/>
        <v>X5200</v>
      </c>
      <c r="F2001" s="23">
        <v>552008600245</v>
      </c>
      <c r="G2001">
        <v>763</v>
      </c>
      <c r="H2001" t="str">
        <f t="shared" si="283"/>
        <v>552008600245.763</v>
      </c>
      <c r="I2001">
        <v>201408</v>
      </c>
      <c r="J2001" t="s">
        <v>6434</v>
      </c>
      <c r="K2001" t="s">
        <v>82</v>
      </c>
      <c r="L2001" t="s">
        <v>124</v>
      </c>
      <c r="N2001">
        <f>VLOOKUP(H2001,'export - manipulated'!L2000:V5932,11,FALSE)</f>
        <v>10812.03</v>
      </c>
    </row>
    <row r="2002" spans="1:22" x14ac:dyDescent="0.3">
      <c r="A2002" t="s">
        <v>3331</v>
      </c>
      <c r="B2002" t="s">
        <v>139</v>
      </c>
      <c r="C2002" t="str">
        <f t="shared" si="284"/>
        <v>REGULATED</v>
      </c>
      <c r="D2002" s="159" t="str">
        <f t="shared" si="281"/>
        <v>45200</v>
      </c>
      <c r="E2002" t="str">
        <f t="shared" si="282"/>
        <v>X5200</v>
      </c>
      <c r="F2002" s="23">
        <v>452009000025</v>
      </c>
      <c r="G2002">
        <v>763</v>
      </c>
      <c r="H2002" t="str">
        <f t="shared" si="283"/>
        <v>452009000025.763</v>
      </c>
      <c r="I2002">
        <v>197603</v>
      </c>
      <c r="J2002" t="s">
        <v>6434</v>
      </c>
      <c r="K2002" t="s">
        <v>82</v>
      </c>
      <c r="L2002">
        <v>20310</v>
      </c>
      <c r="M2002" s="8">
        <f>VLOOKUP(H2002,'export - manipulated'!L2002:V5934,11,FALSE)</f>
        <v>9706.6</v>
      </c>
      <c r="V2002" s="158" t="str">
        <f t="shared" ref="V2002:V2005" si="286">CONCATENATE("5",RIGHT(F2002,11))</f>
        <v>552009000025</v>
      </c>
    </row>
    <row r="2003" spans="1:22" x14ac:dyDescent="0.3">
      <c r="A2003" t="s">
        <v>3331</v>
      </c>
      <c r="B2003" t="s">
        <v>139</v>
      </c>
      <c r="C2003" t="str">
        <f t="shared" si="284"/>
        <v>REGULATED</v>
      </c>
      <c r="D2003" s="159" t="str">
        <f t="shared" si="281"/>
        <v>45200</v>
      </c>
      <c r="E2003" t="str">
        <f t="shared" si="282"/>
        <v>X5200</v>
      </c>
      <c r="F2003" s="23">
        <v>452009000026</v>
      </c>
      <c r="G2003">
        <v>763</v>
      </c>
      <c r="H2003" t="str">
        <f t="shared" si="283"/>
        <v>452009000026.763</v>
      </c>
      <c r="I2003">
        <v>197603</v>
      </c>
      <c r="J2003" t="s">
        <v>6434</v>
      </c>
      <c r="K2003" t="s">
        <v>82</v>
      </c>
      <c r="L2003">
        <v>20310</v>
      </c>
      <c r="M2003" s="8">
        <f>VLOOKUP(H2003,'export - manipulated'!L2003:V5935,11,FALSE)</f>
        <v>5011.03</v>
      </c>
      <c r="V2003" s="158" t="str">
        <f t="shared" si="286"/>
        <v>552009000026</v>
      </c>
    </row>
    <row r="2004" spans="1:22" x14ac:dyDescent="0.3">
      <c r="A2004" t="s">
        <v>3331</v>
      </c>
      <c r="B2004" t="s">
        <v>139</v>
      </c>
      <c r="C2004" t="str">
        <f t="shared" si="284"/>
        <v>REGULATED</v>
      </c>
      <c r="D2004" s="159" t="str">
        <f t="shared" si="281"/>
        <v>45200</v>
      </c>
      <c r="E2004" t="str">
        <f t="shared" si="282"/>
        <v>X5200</v>
      </c>
      <c r="F2004" s="23">
        <v>452009000027</v>
      </c>
      <c r="G2004">
        <v>763</v>
      </c>
      <c r="H2004" t="str">
        <f t="shared" si="283"/>
        <v>452009000027.763</v>
      </c>
      <c r="I2004">
        <v>197803</v>
      </c>
      <c r="J2004" t="s">
        <v>6434</v>
      </c>
      <c r="K2004" t="s">
        <v>82</v>
      </c>
      <c r="L2004">
        <v>20310</v>
      </c>
      <c r="M2004" s="8">
        <f>VLOOKUP(H2004,'export - manipulated'!L2004:V5936,11,FALSE)</f>
        <v>1109.31</v>
      </c>
      <c r="V2004" s="158" t="str">
        <f t="shared" si="286"/>
        <v>552009000027</v>
      </c>
    </row>
    <row r="2005" spans="1:22" x14ac:dyDescent="0.3">
      <c r="A2005" t="s">
        <v>3335</v>
      </c>
      <c r="B2005" t="s">
        <v>139</v>
      </c>
      <c r="C2005" t="str">
        <f t="shared" si="284"/>
        <v>REGULATED</v>
      </c>
      <c r="D2005" s="159" t="str">
        <f t="shared" si="281"/>
        <v>45200</v>
      </c>
      <c r="E2005" t="str">
        <f t="shared" si="282"/>
        <v>X5200</v>
      </c>
      <c r="F2005" s="23">
        <v>452009000113</v>
      </c>
      <c r="G2005">
        <v>763</v>
      </c>
      <c r="H2005" t="str">
        <f t="shared" si="283"/>
        <v>452009000113.763</v>
      </c>
      <c r="I2005">
        <v>200612</v>
      </c>
      <c r="J2005" t="s">
        <v>6434</v>
      </c>
      <c r="K2005" t="s">
        <v>82</v>
      </c>
      <c r="L2005">
        <v>20310</v>
      </c>
      <c r="M2005" s="8">
        <f>VLOOKUP(H2005,'export - manipulated'!L2005:V5937,11,FALSE)</f>
        <v>143406.53</v>
      </c>
      <c r="V2005" s="158" t="str">
        <f t="shared" si="286"/>
        <v>552009000113</v>
      </c>
    </row>
    <row r="2006" spans="1:22" x14ac:dyDescent="0.3">
      <c r="A2006" t="s">
        <v>3335</v>
      </c>
      <c r="B2006" t="s">
        <v>139</v>
      </c>
      <c r="C2006" t="str">
        <f t="shared" si="284"/>
        <v>UNREGULATED</v>
      </c>
      <c r="D2006" s="159" t="str">
        <f t="shared" si="281"/>
        <v>55200</v>
      </c>
      <c r="E2006" t="str">
        <f t="shared" si="282"/>
        <v>X5200</v>
      </c>
      <c r="F2006" s="23">
        <v>552009000113</v>
      </c>
      <c r="G2006">
        <v>763</v>
      </c>
      <c r="H2006" t="str">
        <f t="shared" si="283"/>
        <v>552009000113.763</v>
      </c>
      <c r="I2006">
        <v>200612</v>
      </c>
      <c r="J2006" t="s">
        <v>6434</v>
      </c>
      <c r="K2006" t="s">
        <v>82</v>
      </c>
      <c r="L2006" t="s">
        <v>124</v>
      </c>
      <c r="N2006">
        <f>VLOOKUP(H2006,'export - manipulated'!L2005:V5937,11,FALSE)</f>
        <v>35543</v>
      </c>
    </row>
    <row r="2007" spans="1:22" x14ac:dyDescent="0.3">
      <c r="A2007" t="s">
        <v>3338</v>
      </c>
      <c r="B2007" t="s">
        <v>139</v>
      </c>
      <c r="C2007" t="str">
        <f t="shared" si="284"/>
        <v>REGULATED</v>
      </c>
      <c r="D2007" s="159" t="str">
        <f t="shared" si="281"/>
        <v>45200</v>
      </c>
      <c r="E2007" t="str">
        <f t="shared" si="282"/>
        <v>X5200</v>
      </c>
      <c r="F2007" s="23">
        <v>452009000016</v>
      </c>
      <c r="G2007">
        <v>763</v>
      </c>
      <c r="H2007" t="str">
        <f t="shared" si="283"/>
        <v>452009000016.763</v>
      </c>
      <c r="I2007">
        <v>198003</v>
      </c>
      <c r="J2007" t="s">
        <v>6434</v>
      </c>
      <c r="K2007" t="s">
        <v>82</v>
      </c>
      <c r="L2007">
        <v>20310</v>
      </c>
      <c r="M2007" s="8">
        <f>VLOOKUP(H2007,'export - manipulated'!L2007:V5939,11,FALSE)</f>
        <v>45811.13</v>
      </c>
      <c r="V2007" s="158" t="str">
        <f>CONCATENATE("5",RIGHT(F2007,11))</f>
        <v>552009000016</v>
      </c>
    </row>
    <row r="2008" spans="1:22" x14ac:dyDescent="0.3">
      <c r="A2008" t="s">
        <v>3338</v>
      </c>
      <c r="B2008" t="s">
        <v>139</v>
      </c>
      <c r="C2008" t="str">
        <f t="shared" si="284"/>
        <v>UNREGULATED</v>
      </c>
      <c r="D2008" s="159" t="str">
        <f t="shared" si="281"/>
        <v>55200</v>
      </c>
      <c r="E2008" t="str">
        <f t="shared" si="282"/>
        <v>X5200</v>
      </c>
      <c r="F2008" s="23">
        <v>552009000016</v>
      </c>
      <c r="G2008">
        <v>763</v>
      </c>
      <c r="H2008" t="str">
        <f t="shared" si="283"/>
        <v>552009000016.763</v>
      </c>
      <c r="I2008">
        <v>198003</v>
      </c>
      <c r="J2008" t="s">
        <v>6434</v>
      </c>
      <c r="K2008" t="s">
        <v>82</v>
      </c>
      <c r="L2008" t="s">
        <v>124</v>
      </c>
      <c r="N2008">
        <f>VLOOKUP(H2008,'export - manipulated'!L2007:V5939,11,FALSE)</f>
        <v>11354</v>
      </c>
    </row>
    <row r="2009" spans="1:22" x14ac:dyDescent="0.3">
      <c r="A2009" t="s">
        <v>3342</v>
      </c>
      <c r="B2009" t="s">
        <v>139</v>
      </c>
      <c r="C2009" t="str">
        <f t="shared" si="284"/>
        <v>REGULATED</v>
      </c>
      <c r="D2009" s="159" t="str">
        <f t="shared" si="281"/>
        <v>45200</v>
      </c>
      <c r="E2009" t="str">
        <f t="shared" si="282"/>
        <v>X5200</v>
      </c>
      <c r="F2009" s="23">
        <v>452009000029</v>
      </c>
      <c r="G2009">
        <v>763</v>
      </c>
      <c r="H2009" t="str">
        <f t="shared" si="283"/>
        <v>452009000029.763</v>
      </c>
      <c r="I2009">
        <v>199503</v>
      </c>
      <c r="J2009" t="s">
        <v>6434</v>
      </c>
      <c r="K2009" t="s">
        <v>82</v>
      </c>
      <c r="L2009">
        <v>20310</v>
      </c>
      <c r="M2009" s="8">
        <f>VLOOKUP(H2009,'export - manipulated'!L2009:V5941,11,FALSE)</f>
        <v>37549.57</v>
      </c>
      <c r="V2009" s="158" t="str">
        <f>CONCATENATE("5",RIGHT(F2009,11))</f>
        <v>552009000029</v>
      </c>
    </row>
    <row r="2010" spans="1:22" x14ac:dyDescent="0.3">
      <c r="A2010" t="s">
        <v>3342</v>
      </c>
      <c r="B2010" t="s">
        <v>139</v>
      </c>
      <c r="C2010" t="str">
        <f t="shared" si="284"/>
        <v>UNREGULATED</v>
      </c>
      <c r="D2010" s="159" t="str">
        <f t="shared" si="281"/>
        <v>55200</v>
      </c>
      <c r="E2010" t="str">
        <f t="shared" si="282"/>
        <v>X5200</v>
      </c>
      <c r="F2010" s="23">
        <v>552009000029</v>
      </c>
      <c r="G2010">
        <v>763</v>
      </c>
      <c r="H2010" t="str">
        <f t="shared" si="283"/>
        <v>552009000029.763</v>
      </c>
      <c r="I2010">
        <v>199503</v>
      </c>
      <c r="J2010" t="s">
        <v>6434</v>
      </c>
      <c r="K2010" t="s">
        <v>82</v>
      </c>
      <c r="L2010" t="s">
        <v>124</v>
      </c>
      <c r="N2010">
        <f>VLOOKUP(H2010,'export - manipulated'!L2009:V5941,11,FALSE)</f>
        <v>9307</v>
      </c>
    </row>
    <row r="2011" spans="1:22" x14ac:dyDescent="0.3">
      <c r="A2011" t="s">
        <v>3345</v>
      </c>
      <c r="B2011" t="s">
        <v>139</v>
      </c>
      <c r="C2011" t="str">
        <f t="shared" si="284"/>
        <v>REGULATED</v>
      </c>
      <c r="D2011" s="159" t="str">
        <f t="shared" si="281"/>
        <v>45200</v>
      </c>
      <c r="E2011" t="str">
        <f t="shared" si="282"/>
        <v>X5200</v>
      </c>
      <c r="F2011" s="23">
        <v>452009000014</v>
      </c>
      <c r="G2011">
        <v>763</v>
      </c>
      <c r="H2011" t="str">
        <f t="shared" si="283"/>
        <v>452009000014.763</v>
      </c>
      <c r="I2011">
        <v>195203</v>
      </c>
      <c r="J2011" t="s">
        <v>6434</v>
      </c>
      <c r="K2011" t="s">
        <v>82</v>
      </c>
      <c r="L2011">
        <v>20310</v>
      </c>
      <c r="M2011" s="8">
        <f>VLOOKUP(H2011,'export - manipulated'!L2011:V5943,11,FALSE)</f>
        <v>895341.64</v>
      </c>
      <c r="V2011" s="158" t="str">
        <f t="shared" ref="V2011:V2014" si="287">CONCATENATE("5",RIGHT(F2011,11))</f>
        <v>552009000014</v>
      </c>
    </row>
    <row r="2012" spans="1:22" x14ac:dyDescent="0.3">
      <c r="A2012" t="s">
        <v>3345</v>
      </c>
      <c r="B2012" t="s">
        <v>139</v>
      </c>
      <c r="C2012" t="str">
        <f t="shared" si="284"/>
        <v>REGULATED</v>
      </c>
      <c r="D2012" s="159" t="str">
        <f t="shared" si="281"/>
        <v>45200</v>
      </c>
      <c r="E2012" t="str">
        <f t="shared" si="282"/>
        <v>X5200</v>
      </c>
      <c r="F2012" s="23">
        <v>452009000014</v>
      </c>
      <c r="G2012">
        <v>769</v>
      </c>
      <c r="H2012" t="str">
        <f t="shared" si="283"/>
        <v>452009000014.769</v>
      </c>
      <c r="I2012">
        <v>200112</v>
      </c>
      <c r="J2012" t="s">
        <v>6434</v>
      </c>
      <c r="K2012" t="s">
        <v>82</v>
      </c>
      <c r="L2012">
        <v>20310</v>
      </c>
      <c r="M2012" s="8">
        <f>VLOOKUP(H2012,'export - manipulated'!L2012:V5944,11,FALSE)</f>
        <v>25375.85</v>
      </c>
      <c r="V2012" s="158" t="str">
        <f t="shared" si="287"/>
        <v>552009000014</v>
      </c>
    </row>
    <row r="2013" spans="1:22" x14ac:dyDescent="0.3">
      <c r="A2013" t="s">
        <v>3345</v>
      </c>
      <c r="B2013" t="s">
        <v>139</v>
      </c>
      <c r="C2013" t="str">
        <f t="shared" si="284"/>
        <v>REGULATED</v>
      </c>
      <c r="D2013" s="159" t="str">
        <f t="shared" si="281"/>
        <v>45200</v>
      </c>
      <c r="E2013" t="str">
        <f t="shared" si="282"/>
        <v>X5200</v>
      </c>
      <c r="F2013" s="23">
        <v>452009000137</v>
      </c>
      <c r="G2013">
        <v>230</v>
      </c>
      <c r="H2013" t="str">
        <f t="shared" si="283"/>
        <v>452009000137.230</v>
      </c>
      <c r="I2013">
        <v>200812</v>
      </c>
      <c r="J2013" t="s">
        <v>6434</v>
      </c>
      <c r="K2013" t="s">
        <v>82</v>
      </c>
      <c r="L2013">
        <v>20310</v>
      </c>
      <c r="M2013" s="8">
        <f>VLOOKUP(H2013,'export - manipulated'!L2013:V5945,11,FALSE)</f>
        <v>31348.560000000001</v>
      </c>
      <c r="V2013" s="158" t="str">
        <f t="shared" si="287"/>
        <v>552009000137</v>
      </c>
    </row>
    <row r="2014" spans="1:22" x14ac:dyDescent="0.3">
      <c r="A2014" t="s">
        <v>3345</v>
      </c>
      <c r="B2014" t="s">
        <v>139</v>
      </c>
      <c r="C2014" t="str">
        <f t="shared" si="284"/>
        <v>REGULATED</v>
      </c>
      <c r="D2014" s="159" t="str">
        <f t="shared" si="281"/>
        <v>45200</v>
      </c>
      <c r="E2014" t="str">
        <f t="shared" si="282"/>
        <v>X5200</v>
      </c>
      <c r="F2014" s="23">
        <v>452009000137</v>
      </c>
      <c r="G2014">
        <v>751</v>
      </c>
      <c r="H2014" t="str">
        <f t="shared" si="283"/>
        <v>452009000137.751</v>
      </c>
      <c r="I2014">
        <v>200812</v>
      </c>
      <c r="J2014" t="s">
        <v>6434</v>
      </c>
      <c r="K2014" t="s">
        <v>82</v>
      </c>
      <c r="L2014">
        <v>20310</v>
      </c>
      <c r="M2014" s="8">
        <f>VLOOKUP(H2014,'export - manipulated'!L2014:V5946,11,FALSE)</f>
        <v>54725.58</v>
      </c>
      <c r="V2014" s="158" t="str">
        <f t="shared" si="287"/>
        <v>552009000137</v>
      </c>
    </row>
    <row r="2015" spans="1:22" x14ac:dyDescent="0.3">
      <c r="A2015" t="s">
        <v>3345</v>
      </c>
      <c r="B2015" t="s">
        <v>139</v>
      </c>
      <c r="C2015" t="str">
        <f t="shared" si="284"/>
        <v>UNREGULATED</v>
      </c>
      <c r="D2015" s="159" t="str">
        <f t="shared" si="281"/>
        <v>55200</v>
      </c>
      <c r="E2015" t="str">
        <f t="shared" si="282"/>
        <v>X5200</v>
      </c>
      <c r="F2015" s="23">
        <v>552009000014</v>
      </c>
      <c r="G2015">
        <v>763</v>
      </c>
      <c r="H2015" t="str">
        <f t="shared" si="283"/>
        <v>552009000014.763</v>
      </c>
      <c r="I2015">
        <v>195203</v>
      </c>
      <c r="J2015" t="s">
        <v>6434</v>
      </c>
      <c r="K2015" t="s">
        <v>82</v>
      </c>
      <c r="L2015" t="s">
        <v>124</v>
      </c>
      <c r="N2015">
        <f>VLOOKUP(H2015,'export - manipulated'!L2014:V5946,11,FALSE)</f>
        <v>221906</v>
      </c>
    </row>
    <row r="2016" spans="1:22" x14ac:dyDescent="0.3">
      <c r="A2016" t="s">
        <v>3345</v>
      </c>
      <c r="B2016" t="s">
        <v>139</v>
      </c>
      <c r="C2016" t="str">
        <f t="shared" si="284"/>
        <v>UNREGULATED</v>
      </c>
      <c r="D2016" s="159" t="str">
        <f t="shared" si="281"/>
        <v>55200</v>
      </c>
      <c r="E2016" t="str">
        <f t="shared" si="282"/>
        <v>X5200</v>
      </c>
      <c r="F2016" s="23">
        <v>552009000014</v>
      </c>
      <c r="G2016">
        <v>769</v>
      </c>
      <c r="H2016" t="str">
        <f t="shared" si="283"/>
        <v>552009000014.769</v>
      </c>
      <c r="I2016">
        <v>200112</v>
      </c>
      <c r="J2016" t="s">
        <v>6434</v>
      </c>
      <c r="K2016" t="s">
        <v>82</v>
      </c>
      <c r="L2016" t="s">
        <v>124</v>
      </c>
      <c r="N2016">
        <f>VLOOKUP(H2016,'export - manipulated'!L2015:V5947,11,FALSE)</f>
        <v>6289</v>
      </c>
    </row>
    <row r="2017" spans="1:22" x14ac:dyDescent="0.3">
      <c r="A2017" t="s">
        <v>3345</v>
      </c>
      <c r="B2017" t="s">
        <v>139</v>
      </c>
      <c r="C2017" t="str">
        <f t="shared" si="284"/>
        <v>UNREGULATED</v>
      </c>
      <c r="D2017" s="159" t="str">
        <f t="shared" si="281"/>
        <v>55200</v>
      </c>
      <c r="E2017" t="str">
        <f t="shared" si="282"/>
        <v>X5200</v>
      </c>
      <c r="F2017" s="23">
        <v>552009000137</v>
      </c>
      <c r="G2017">
        <v>230</v>
      </c>
      <c r="H2017" t="str">
        <f t="shared" si="283"/>
        <v>552009000137.230</v>
      </c>
      <c r="I2017">
        <v>200812</v>
      </c>
      <c r="J2017" t="s">
        <v>6434</v>
      </c>
      <c r="K2017" t="s">
        <v>82</v>
      </c>
      <c r="L2017" t="s">
        <v>124</v>
      </c>
      <c r="N2017">
        <f>VLOOKUP(H2017,'export - manipulated'!L2016:V5948,11,FALSE)</f>
        <v>6920.5</v>
      </c>
    </row>
    <row r="2018" spans="1:22" x14ac:dyDescent="0.3">
      <c r="A2018" t="s">
        <v>3345</v>
      </c>
      <c r="B2018" t="s">
        <v>139</v>
      </c>
      <c r="C2018" t="str">
        <f t="shared" si="284"/>
        <v>UNREGULATED</v>
      </c>
      <c r="D2018" s="159" t="str">
        <f t="shared" si="281"/>
        <v>55200</v>
      </c>
      <c r="E2018" t="str">
        <f t="shared" si="282"/>
        <v>X5200</v>
      </c>
      <c r="F2018" s="23">
        <v>552009000137</v>
      </c>
      <c r="G2018">
        <v>751</v>
      </c>
      <c r="H2018" t="str">
        <f t="shared" si="283"/>
        <v>552009000137.751</v>
      </c>
      <c r="I2018">
        <v>200812</v>
      </c>
      <c r="J2018" t="s">
        <v>6434</v>
      </c>
      <c r="K2018" t="s">
        <v>82</v>
      </c>
      <c r="L2018" t="s">
        <v>124</v>
      </c>
      <c r="N2018">
        <f>VLOOKUP(H2018,'export - manipulated'!L2017:V5949,11,FALSE)</f>
        <v>12409.69</v>
      </c>
    </row>
    <row r="2019" spans="1:22" x14ac:dyDescent="0.3">
      <c r="A2019" t="s">
        <v>3354</v>
      </c>
      <c r="B2019" t="s">
        <v>139</v>
      </c>
      <c r="C2019" t="str">
        <f t="shared" si="284"/>
        <v>REGULATED</v>
      </c>
      <c r="D2019" s="159" t="str">
        <f t="shared" si="281"/>
        <v>45200</v>
      </c>
      <c r="E2019" t="str">
        <f t="shared" si="282"/>
        <v>X5200</v>
      </c>
      <c r="F2019" s="23">
        <v>452009000014</v>
      </c>
      <c r="G2019">
        <v>760</v>
      </c>
      <c r="H2019" t="str">
        <f t="shared" si="283"/>
        <v>452009000014.760</v>
      </c>
      <c r="I2019">
        <v>195203</v>
      </c>
      <c r="J2019" t="s">
        <v>6434</v>
      </c>
      <c r="K2019" t="s">
        <v>82</v>
      </c>
      <c r="L2019">
        <v>20310</v>
      </c>
      <c r="M2019" s="8">
        <f>VLOOKUP(H2019,'export - manipulated'!L2019:V5951,11,FALSE)</f>
        <v>209537</v>
      </c>
      <c r="V2019" s="158" t="str">
        <f t="shared" ref="V2019:V2021" si="288">CONCATENATE("5",RIGHT(F2019,11))</f>
        <v>552009000014</v>
      </c>
    </row>
    <row r="2020" spans="1:22" x14ac:dyDescent="0.3">
      <c r="A2020" t="s">
        <v>3356</v>
      </c>
      <c r="B2020" t="s">
        <v>139</v>
      </c>
      <c r="C2020" t="str">
        <f t="shared" si="284"/>
        <v>REGULATED</v>
      </c>
      <c r="D2020" s="159" t="str">
        <f t="shared" si="281"/>
        <v>45200</v>
      </c>
      <c r="E2020" t="str">
        <f t="shared" si="282"/>
        <v>X5200</v>
      </c>
      <c r="F2020" s="23">
        <v>452009000014</v>
      </c>
      <c r="G2020">
        <v>751</v>
      </c>
      <c r="H2020" t="str">
        <f t="shared" si="283"/>
        <v>452009000014.751</v>
      </c>
      <c r="I2020">
        <v>200112</v>
      </c>
      <c r="J2020" t="s">
        <v>6434</v>
      </c>
      <c r="K2020" t="s">
        <v>82</v>
      </c>
      <c r="L2020">
        <v>20310</v>
      </c>
      <c r="M2020" s="8">
        <f>VLOOKUP(H2020,'export - manipulated'!L2020:V5952,11,FALSE)</f>
        <v>24244.09</v>
      </c>
      <c r="V2020" s="158" t="str">
        <f t="shared" si="288"/>
        <v>552009000014</v>
      </c>
    </row>
    <row r="2021" spans="1:22" x14ac:dyDescent="0.3">
      <c r="A2021" t="s">
        <v>3358</v>
      </c>
      <c r="B2021" t="s">
        <v>139</v>
      </c>
      <c r="C2021" t="str">
        <f t="shared" si="284"/>
        <v>REGULATED</v>
      </c>
      <c r="D2021" s="159" t="str">
        <f t="shared" si="281"/>
        <v>45200</v>
      </c>
      <c r="E2021" t="str">
        <f t="shared" si="282"/>
        <v>X5200</v>
      </c>
      <c r="F2021" s="23">
        <v>452009000014</v>
      </c>
      <c r="G2021">
        <v>752</v>
      </c>
      <c r="H2021" t="str">
        <f t="shared" si="283"/>
        <v>452009000014.752</v>
      </c>
      <c r="I2021">
        <v>195402</v>
      </c>
      <c r="J2021" t="s">
        <v>6434</v>
      </c>
      <c r="K2021" t="s">
        <v>82</v>
      </c>
      <c r="L2021">
        <v>20310</v>
      </c>
      <c r="M2021" s="8">
        <f>VLOOKUP(H2021,'export - manipulated'!L2021:V5953,11,FALSE)</f>
        <v>2898280.77</v>
      </c>
      <c r="V2021" s="158" t="str">
        <f t="shared" si="288"/>
        <v>552009000014</v>
      </c>
    </row>
    <row r="2022" spans="1:22" x14ac:dyDescent="0.3">
      <c r="A2022" t="s">
        <v>3360</v>
      </c>
      <c r="B2022" t="s">
        <v>139</v>
      </c>
      <c r="C2022" t="str">
        <f t="shared" si="284"/>
        <v>UNREGULATED</v>
      </c>
      <c r="D2022" s="159" t="str">
        <f t="shared" si="281"/>
        <v>55200</v>
      </c>
      <c r="E2022" t="str">
        <f t="shared" si="282"/>
        <v>X5200</v>
      </c>
      <c r="F2022" s="23">
        <v>552009000014</v>
      </c>
      <c r="G2022">
        <v>760</v>
      </c>
      <c r="H2022" t="str">
        <f t="shared" si="283"/>
        <v>552009000014.760</v>
      </c>
      <c r="I2022">
        <v>195203</v>
      </c>
      <c r="J2022" t="s">
        <v>6434</v>
      </c>
      <c r="K2022" t="s">
        <v>82</v>
      </c>
      <c r="L2022" t="s">
        <v>124</v>
      </c>
      <c r="N2022">
        <f>VLOOKUP(H2022,'export - manipulated'!L2021:V5953,11,FALSE)</f>
        <v>51932</v>
      </c>
    </row>
    <row r="2023" spans="1:22" x14ac:dyDescent="0.3">
      <c r="A2023" t="s">
        <v>3362</v>
      </c>
      <c r="B2023" t="s">
        <v>139</v>
      </c>
      <c r="C2023" t="str">
        <f t="shared" si="284"/>
        <v>UNREGULATED</v>
      </c>
      <c r="D2023" s="159" t="str">
        <f t="shared" si="281"/>
        <v>55200</v>
      </c>
      <c r="E2023" t="str">
        <f t="shared" si="282"/>
        <v>X5200</v>
      </c>
      <c r="F2023" s="23">
        <v>552009000014</v>
      </c>
      <c r="G2023">
        <v>751</v>
      </c>
      <c r="H2023" t="str">
        <f t="shared" si="283"/>
        <v>552009000014.751</v>
      </c>
      <c r="I2023">
        <v>200112</v>
      </c>
      <c r="J2023" t="s">
        <v>6434</v>
      </c>
      <c r="K2023" t="s">
        <v>82</v>
      </c>
      <c r="L2023" t="s">
        <v>124</v>
      </c>
      <c r="N2023">
        <f>VLOOKUP(H2023,'export - manipulated'!L2022:V5954,11,FALSE)</f>
        <v>6009</v>
      </c>
    </row>
    <row r="2024" spans="1:22" x14ac:dyDescent="0.3">
      <c r="A2024" t="s">
        <v>3364</v>
      </c>
      <c r="B2024" t="s">
        <v>139</v>
      </c>
      <c r="C2024" t="str">
        <f t="shared" si="284"/>
        <v>UNREGULATED</v>
      </c>
      <c r="D2024" s="159" t="str">
        <f t="shared" si="281"/>
        <v>55200</v>
      </c>
      <c r="E2024" t="str">
        <f t="shared" si="282"/>
        <v>X5200</v>
      </c>
      <c r="F2024" s="23">
        <v>552009000014</v>
      </c>
      <c r="G2024">
        <v>752</v>
      </c>
      <c r="H2024" t="str">
        <f t="shared" si="283"/>
        <v>552009000014.752</v>
      </c>
      <c r="I2024">
        <v>195402</v>
      </c>
      <c r="J2024" t="s">
        <v>6434</v>
      </c>
      <c r="K2024" t="s">
        <v>82</v>
      </c>
      <c r="L2024" t="s">
        <v>124</v>
      </c>
      <c r="N2024">
        <f>VLOOKUP(H2024,'export - manipulated'!L2023:V5955,11,FALSE)</f>
        <v>718323</v>
      </c>
    </row>
    <row r="2025" spans="1:22" x14ac:dyDescent="0.3">
      <c r="A2025" t="s">
        <v>3366</v>
      </c>
      <c r="B2025" t="s">
        <v>139</v>
      </c>
      <c r="C2025" t="str">
        <f t="shared" si="284"/>
        <v>REGULATED</v>
      </c>
      <c r="D2025" s="159" t="str">
        <f t="shared" si="281"/>
        <v>45200</v>
      </c>
      <c r="E2025" t="str">
        <f t="shared" si="282"/>
        <v>X5200</v>
      </c>
      <c r="F2025" s="23">
        <v>452009000107</v>
      </c>
      <c r="G2025">
        <v>763</v>
      </c>
      <c r="H2025" t="str">
        <f t="shared" si="283"/>
        <v>452009000107.763</v>
      </c>
      <c r="I2025">
        <v>200312</v>
      </c>
      <c r="J2025" t="s">
        <v>6434</v>
      </c>
      <c r="K2025" t="s">
        <v>82</v>
      </c>
      <c r="L2025">
        <v>20310</v>
      </c>
      <c r="M2025" s="8">
        <f>VLOOKUP(H2025,'export - manipulated'!L2025:V5957,11,FALSE)</f>
        <v>21044.35</v>
      </c>
      <c r="V2025" s="158" t="str">
        <f>CONCATENATE("5",RIGHT(F2025,11))</f>
        <v>552009000107</v>
      </c>
    </row>
    <row r="2026" spans="1:22" x14ac:dyDescent="0.3">
      <c r="A2026" t="s">
        <v>3366</v>
      </c>
      <c r="B2026" t="s">
        <v>139</v>
      </c>
      <c r="C2026" t="str">
        <f t="shared" si="284"/>
        <v>UNREGULATED</v>
      </c>
      <c r="D2026" s="159" t="str">
        <f t="shared" si="281"/>
        <v>55200</v>
      </c>
      <c r="E2026" t="str">
        <f t="shared" si="282"/>
        <v>X5200</v>
      </c>
      <c r="F2026" s="23">
        <v>552009000107</v>
      </c>
      <c r="G2026">
        <v>763</v>
      </c>
      <c r="H2026" t="str">
        <f t="shared" si="283"/>
        <v>552009000107.763</v>
      </c>
      <c r="I2026">
        <v>200312</v>
      </c>
      <c r="J2026" t="s">
        <v>6434</v>
      </c>
      <c r="K2026" t="s">
        <v>82</v>
      </c>
      <c r="L2026" t="s">
        <v>124</v>
      </c>
      <c r="N2026">
        <f>VLOOKUP(H2026,'export - manipulated'!L2025:V5957,11,FALSE)</f>
        <v>5216</v>
      </c>
    </row>
    <row r="2027" spans="1:22" x14ac:dyDescent="0.3">
      <c r="A2027" t="s">
        <v>3369</v>
      </c>
      <c r="B2027" t="s">
        <v>139</v>
      </c>
      <c r="C2027" t="str">
        <f t="shared" si="284"/>
        <v>REGULATED</v>
      </c>
      <c r="D2027" s="159" t="str">
        <f t="shared" si="281"/>
        <v>45200</v>
      </c>
      <c r="E2027" t="str">
        <f t="shared" si="282"/>
        <v>X5200</v>
      </c>
      <c r="F2027" s="23">
        <v>452009000139</v>
      </c>
      <c r="G2027">
        <v>763</v>
      </c>
      <c r="H2027" t="str">
        <f t="shared" si="283"/>
        <v>452009000139.763</v>
      </c>
      <c r="I2027">
        <v>200903</v>
      </c>
      <c r="J2027" t="s">
        <v>6434</v>
      </c>
      <c r="K2027" t="s">
        <v>82</v>
      </c>
      <c r="L2027">
        <v>20310</v>
      </c>
      <c r="M2027" s="8">
        <f>VLOOKUP(H2027,'export - manipulated'!L2027:V5959,11,FALSE)</f>
        <v>2321.4499999999998</v>
      </c>
      <c r="V2027" s="158" t="str">
        <f t="shared" ref="V2027:V2029" si="289">CONCATENATE("5",RIGHT(F2027,11))</f>
        <v>552009000139</v>
      </c>
    </row>
    <row r="2028" spans="1:22" x14ac:dyDescent="0.3">
      <c r="A2028" t="s">
        <v>3371</v>
      </c>
      <c r="B2028" t="s">
        <v>139</v>
      </c>
      <c r="C2028" t="str">
        <f t="shared" si="284"/>
        <v>REGULATED</v>
      </c>
      <c r="D2028" s="159" t="str">
        <f t="shared" si="281"/>
        <v>45200</v>
      </c>
      <c r="E2028" t="str">
        <f t="shared" si="282"/>
        <v>X5200</v>
      </c>
      <c r="F2028" s="23">
        <v>452009000139</v>
      </c>
      <c r="G2028">
        <v>752</v>
      </c>
      <c r="H2028" t="str">
        <f t="shared" si="283"/>
        <v>452009000139.752</v>
      </c>
      <c r="I2028">
        <v>200903</v>
      </c>
      <c r="J2028" t="s">
        <v>6434</v>
      </c>
      <c r="K2028" t="s">
        <v>82</v>
      </c>
      <c r="L2028">
        <v>20310</v>
      </c>
      <c r="M2028" s="8">
        <f>VLOOKUP(H2028,'export - manipulated'!L2028:V5960,11,FALSE)</f>
        <v>5436.55</v>
      </c>
      <c r="V2028" s="158" t="str">
        <f t="shared" si="289"/>
        <v>552009000139</v>
      </c>
    </row>
    <row r="2029" spans="1:22" x14ac:dyDescent="0.3">
      <c r="A2029" t="s">
        <v>3373</v>
      </c>
      <c r="B2029" t="s">
        <v>139</v>
      </c>
      <c r="C2029" t="str">
        <f t="shared" si="284"/>
        <v>REGULATED</v>
      </c>
      <c r="D2029" s="159" t="str">
        <f t="shared" si="281"/>
        <v>45200</v>
      </c>
      <c r="E2029" t="str">
        <f t="shared" si="282"/>
        <v>X5200</v>
      </c>
      <c r="F2029" s="23">
        <v>452009000139</v>
      </c>
      <c r="G2029">
        <v>757</v>
      </c>
      <c r="H2029" t="str">
        <f t="shared" si="283"/>
        <v>452009000139.757</v>
      </c>
      <c r="I2029">
        <v>200912</v>
      </c>
      <c r="J2029" t="s">
        <v>6434</v>
      </c>
      <c r="K2029" t="s">
        <v>82</v>
      </c>
      <c r="L2029">
        <v>20310</v>
      </c>
      <c r="M2029" s="8">
        <f>VLOOKUP(H2029,'export - manipulated'!L2029:V5961,11,FALSE)</f>
        <v>30566.25</v>
      </c>
      <c r="V2029" s="158" t="str">
        <f t="shared" si="289"/>
        <v>552009000139</v>
      </c>
    </row>
    <row r="2030" spans="1:22" x14ac:dyDescent="0.3">
      <c r="A2030" t="s">
        <v>3373</v>
      </c>
      <c r="B2030" t="s">
        <v>139</v>
      </c>
      <c r="C2030" t="str">
        <f t="shared" si="284"/>
        <v>UNREGULATED</v>
      </c>
      <c r="D2030" s="159" t="str">
        <f t="shared" si="281"/>
        <v>55200</v>
      </c>
      <c r="E2030" t="str">
        <f t="shared" si="282"/>
        <v>X5200</v>
      </c>
      <c r="F2030" s="23">
        <v>552009000139</v>
      </c>
      <c r="G2030">
        <v>752</v>
      </c>
      <c r="H2030" t="str">
        <f t="shared" si="283"/>
        <v>552009000139.752</v>
      </c>
      <c r="I2030">
        <v>201301</v>
      </c>
      <c r="J2030" t="s">
        <v>6434</v>
      </c>
      <c r="K2030" t="s">
        <v>82</v>
      </c>
      <c r="L2030" t="s">
        <v>124</v>
      </c>
      <c r="N2030">
        <f>VLOOKUP(H2030,'export - manipulated'!L2029:V5961,11,FALSE)</f>
        <v>1095.52</v>
      </c>
    </row>
    <row r="2031" spans="1:22" x14ac:dyDescent="0.3">
      <c r="A2031" t="s">
        <v>3373</v>
      </c>
      <c r="B2031" t="s">
        <v>139</v>
      </c>
      <c r="C2031" t="str">
        <f t="shared" si="284"/>
        <v>UNREGULATED</v>
      </c>
      <c r="D2031" s="159" t="str">
        <f t="shared" si="281"/>
        <v>55200</v>
      </c>
      <c r="E2031" t="str">
        <f t="shared" si="282"/>
        <v>X5200</v>
      </c>
      <c r="F2031" s="23">
        <v>552009000139</v>
      </c>
      <c r="G2031">
        <v>757</v>
      </c>
      <c r="H2031" t="str">
        <f t="shared" si="283"/>
        <v>552009000139.757</v>
      </c>
      <c r="I2031">
        <v>200912</v>
      </c>
      <c r="J2031" t="s">
        <v>6434</v>
      </c>
      <c r="K2031" t="s">
        <v>82</v>
      </c>
      <c r="L2031" t="s">
        <v>124</v>
      </c>
      <c r="N2031">
        <f>VLOOKUP(H2031,'export - manipulated'!L2030:V5962,11,FALSE)</f>
        <v>5867.96</v>
      </c>
    </row>
    <row r="2032" spans="1:22" x14ac:dyDescent="0.3">
      <c r="A2032" t="s">
        <v>3373</v>
      </c>
      <c r="B2032" t="s">
        <v>139</v>
      </c>
      <c r="C2032" t="str">
        <f t="shared" si="284"/>
        <v>UNREGULATED</v>
      </c>
      <c r="D2032" s="159" t="str">
        <f t="shared" si="281"/>
        <v>55200</v>
      </c>
      <c r="E2032" t="str">
        <f t="shared" si="282"/>
        <v>X5200</v>
      </c>
      <c r="F2032" s="23">
        <v>552009000139</v>
      </c>
      <c r="G2032">
        <v>763</v>
      </c>
      <c r="H2032" t="str">
        <f t="shared" si="283"/>
        <v>552009000139.763</v>
      </c>
      <c r="I2032">
        <v>201301</v>
      </c>
      <c r="J2032" t="s">
        <v>6434</v>
      </c>
      <c r="K2032" t="s">
        <v>82</v>
      </c>
      <c r="L2032" t="s">
        <v>124</v>
      </c>
      <c r="N2032">
        <f>VLOOKUP(H2032,'export - manipulated'!L2031:V5963,11,FALSE)</f>
        <v>467.79</v>
      </c>
    </row>
    <row r="2033" spans="1:22" x14ac:dyDescent="0.3">
      <c r="A2033" t="s">
        <v>3378</v>
      </c>
      <c r="B2033" t="s">
        <v>139</v>
      </c>
      <c r="C2033" t="str">
        <f t="shared" si="284"/>
        <v>REGULATED</v>
      </c>
      <c r="D2033" s="159" t="str">
        <f t="shared" si="281"/>
        <v>45200</v>
      </c>
      <c r="E2033" t="str">
        <f t="shared" si="282"/>
        <v>X5200</v>
      </c>
      <c r="F2033" s="23">
        <v>452009000021</v>
      </c>
      <c r="G2033">
        <v>763</v>
      </c>
      <c r="H2033" t="str">
        <f t="shared" si="283"/>
        <v>452009000021.763</v>
      </c>
      <c r="I2033">
        <v>198703</v>
      </c>
      <c r="J2033" t="s">
        <v>6434</v>
      </c>
      <c r="K2033" t="s">
        <v>82</v>
      </c>
      <c r="L2033">
        <v>20310</v>
      </c>
      <c r="M2033" s="8">
        <f>VLOOKUP(H2033,'export - manipulated'!L2033:V5965,11,FALSE)</f>
        <v>5910.03</v>
      </c>
      <c r="V2033" s="158" t="str">
        <f>CONCATENATE("5",RIGHT(F2033,11))</f>
        <v>552009000021</v>
      </c>
    </row>
    <row r="2034" spans="1:22" x14ac:dyDescent="0.3">
      <c r="A2034" t="s">
        <v>3378</v>
      </c>
      <c r="B2034" t="s">
        <v>139</v>
      </c>
      <c r="C2034" t="str">
        <f t="shared" si="284"/>
        <v>UNREGULATED</v>
      </c>
      <c r="D2034" s="159" t="str">
        <f t="shared" si="281"/>
        <v>55200</v>
      </c>
      <c r="E2034" t="str">
        <f t="shared" si="282"/>
        <v>X5200</v>
      </c>
      <c r="F2034" s="23">
        <v>552009000021</v>
      </c>
      <c r="G2034">
        <v>763</v>
      </c>
      <c r="H2034" t="str">
        <f t="shared" si="283"/>
        <v>552009000021.763</v>
      </c>
      <c r="I2034">
        <v>198703</v>
      </c>
      <c r="J2034" t="s">
        <v>6434</v>
      </c>
      <c r="K2034" t="s">
        <v>82</v>
      </c>
      <c r="L2034" t="s">
        <v>124</v>
      </c>
      <c r="N2034">
        <f>VLOOKUP(H2034,'export - manipulated'!L2033:V5965,11,FALSE)</f>
        <v>1465</v>
      </c>
    </row>
    <row r="2035" spans="1:22" x14ac:dyDescent="0.3">
      <c r="A2035" t="s">
        <v>3381</v>
      </c>
      <c r="B2035" t="s">
        <v>139</v>
      </c>
      <c r="C2035" t="str">
        <f t="shared" si="284"/>
        <v>REGULATED</v>
      </c>
      <c r="D2035" s="159" t="str">
        <f t="shared" si="281"/>
        <v>45200</v>
      </c>
      <c r="E2035" t="str">
        <f t="shared" si="282"/>
        <v>X5200</v>
      </c>
      <c r="F2035" s="23">
        <v>452009000020</v>
      </c>
      <c r="G2035">
        <v>763</v>
      </c>
      <c r="H2035" t="str">
        <f t="shared" si="283"/>
        <v>452009000020.763</v>
      </c>
      <c r="I2035">
        <v>198109</v>
      </c>
      <c r="J2035" t="s">
        <v>6434</v>
      </c>
      <c r="K2035" t="s">
        <v>82</v>
      </c>
      <c r="L2035">
        <v>20310</v>
      </c>
      <c r="M2035" s="8">
        <f>VLOOKUP(H2035,'export - manipulated'!L2035:V5967,11,FALSE)</f>
        <v>8268.52</v>
      </c>
      <c r="V2035" s="158" t="str">
        <f>CONCATENATE("5",RIGHT(F2035,11))</f>
        <v>552009000020</v>
      </c>
    </row>
    <row r="2036" spans="1:22" x14ac:dyDescent="0.3">
      <c r="A2036" t="s">
        <v>3383</v>
      </c>
      <c r="B2036" t="s">
        <v>139</v>
      </c>
      <c r="C2036" t="str">
        <f t="shared" si="284"/>
        <v>UNREGULATED</v>
      </c>
      <c r="D2036" s="159" t="str">
        <f t="shared" si="281"/>
        <v>55200</v>
      </c>
      <c r="E2036" t="str">
        <f t="shared" si="282"/>
        <v>X5200</v>
      </c>
      <c r="F2036" s="23">
        <v>552009000020</v>
      </c>
      <c r="G2036">
        <v>763</v>
      </c>
      <c r="H2036" t="str">
        <f t="shared" si="283"/>
        <v>552009000020.763</v>
      </c>
      <c r="I2036">
        <v>198109</v>
      </c>
      <c r="J2036" t="s">
        <v>6434</v>
      </c>
      <c r="K2036" t="s">
        <v>82</v>
      </c>
      <c r="L2036" t="s">
        <v>124</v>
      </c>
      <c r="N2036">
        <f>VLOOKUP(H2036,'export - manipulated'!L2035:V5967,11,FALSE)</f>
        <v>2049</v>
      </c>
    </row>
    <row r="2037" spans="1:22" x14ac:dyDescent="0.3">
      <c r="A2037" t="s">
        <v>3385</v>
      </c>
      <c r="B2037" t="s">
        <v>139</v>
      </c>
      <c r="C2037" t="str">
        <f t="shared" si="284"/>
        <v>REGULATED</v>
      </c>
      <c r="D2037" s="159" t="str">
        <f t="shared" si="281"/>
        <v>45700</v>
      </c>
      <c r="E2037" t="str">
        <f t="shared" si="282"/>
        <v>X5700</v>
      </c>
      <c r="F2037" s="23">
        <v>457008600126</v>
      </c>
      <c r="G2037">
        <v>780</v>
      </c>
      <c r="H2037" t="str">
        <f t="shared" si="283"/>
        <v>457008600126.780</v>
      </c>
      <c r="I2037">
        <v>201401</v>
      </c>
      <c r="J2037" t="s">
        <v>6434</v>
      </c>
      <c r="K2037" t="s">
        <v>82</v>
      </c>
      <c r="L2037">
        <v>20310</v>
      </c>
      <c r="M2037" s="8">
        <f>VLOOKUP(H2037,'export - manipulated'!L2037:V5969,11,FALSE)</f>
        <v>6118.49</v>
      </c>
      <c r="V2037" s="158" t="str">
        <f>CONCATENATE("5",RIGHT(F2037,11))</f>
        <v>557008600126</v>
      </c>
    </row>
    <row r="2038" spans="1:22" x14ac:dyDescent="0.3">
      <c r="A2038" t="s">
        <v>3387</v>
      </c>
      <c r="B2038" t="s">
        <v>139</v>
      </c>
      <c r="C2038" t="str">
        <f t="shared" si="284"/>
        <v>UNREGULATED</v>
      </c>
      <c r="D2038" s="159" t="str">
        <f t="shared" si="281"/>
        <v>55700</v>
      </c>
      <c r="E2038" t="str">
        <f t="shared" si="282"/>
        <v>X5700</v>
      </c>
      <c r="F2038" s="23">
        <v>557008600126</v>
      </c>
      <c r="G2038">
        <v>780</v>
      </c>
      <c r="H2038" t="str">
        <f t="shared" si="283"/>
        <v>557008600126.780</v>
      </c>
      <c r="I2038">
        <v>201401</v>
      </c>
      <c r="J2038" t="s">
        <v>6434</v>
      </c>
      <c r="K2038" t="s">
        <v>82</v>
      </c>
      <c r="L2038" t="s">
        <v>124</v>
      </c>
      <c r="N2038">
        <f>VLOOKUP(H2038,'export - manipulated'!L2037:V5969,11,FALSE)</f>
        <v>675.3</v>
      </c>
    </row>
    <row r="2039" spans="1:22" x14ac:dyDescent="0.3">
      <c r="A2039" t="s">
        <v>3389</v>
      </c>
      <c r="B2039" t="s">
        <v>139</v>
      </c>
      <c r="C2039" t="str">
        <f t="shared" si="284"/>
        <v>REGULATED</v>
      </c>
      <c r="D2039" s="159" t="str">
        <f t="shared" si="281"/>
        <v>45700</v>
      </c>
      <c r="E2039" t="str">
        <f t="shared" si="282"/>
        <v>X5700</v>
      </c>
      <c r="F2039" s="23">
        <v>457008600132</v>
      </c>
      <c r="G2039">
        <v>780</v>
      </c>
      <c r="H2039" t="str">
        <f t="shared" si="283"/>
        <v>457008600132.780</v>
      </c>
      <c r="I2039">
        <v>201411</v>
      </c>
      <c r="J2039" t="s">
        <v>6434</v>
      </c>
      <c r="K2039" t="s">
        <v>82</v>
      </c>
      <c r="L2039">
        <v>20310</v>
      </c>
      <c r="M2039" s="8">
        <f>VLOOKUP(H2039,'export - manipulated'!L2039:V5971,11,FALSE)</f>
        <v>50786.400000000001</v>
      </c>
      <c r="V2039" s="158" t="str">
        <f>CONCATENATE("5",RIGHT(F2039,11))</f>
        <v>557008600132</v>
      </c>
    </row>
    <row r="2040" spans="1:22" x14ac:dyDescent="0.3">
      <c r="A2040" t="s">
        <v>3389</v>
      </c>
      <c r="B2040" t="s">
        <v>139</v>
      </c>
      <c r="C2040" t="str">
        <f t="shared" si="284"/>
        <v>UNREGULATED</v>
      </c>
      <c r="D2040" s="159" t="str">
        <f t="shared" si="281"/>
        <v>55700</v>
      </c>
      <c r="E2040" t="str">
        <f t="shared" si="282"/>
        <v>X5700</v>
      </c>
      <c r="F2040" s="23">
        <v>557008600132</v>
      </c>
      <c r="G2040">
        <v>780</v>
      </c>
      <c r="H2040" t="str">
        <f t="shared" si="283"/>
        <v>557008600132.780</v>
      </c>
      <c r="I2040">
        <v>201411</v>
      </c>
      <c r="J2040" t="s">
        <v>6434</v>
      </c>
      <c r="K2040" t="s">
        <v>82</v>
      </c>
      <c r="L2040" t="s">
        <v>124</v>
      </c>
      <c r="N2040">
        <f>VLOOKUP(H2040,'export - manipulated'!L2039:V5971,11,FALSE)</f>
        <v>5605.34</v>
      </c>
    </row>
    <row r="2041" spans="1:22" x14ac:dyDescent="0.3">
      <c r="A2041" t="s">
        <v>3392</v>
      </c>
      <c r="B2041" t="s">
        <v>139</v>
      </c>
      <c r="C2041" t="str">
        <f t="shared" si="284"/>
        <v>REGULATED</v>
      </c>
      <c r="D2041" s="159" t="str">
        <f t="shared" si="281"/>
        <v>45200</v>
      </c>
      <c r="E2041" t="str">
        <f t="shared" si="282"/>
        <v>X5200</v>
      </c>
      <c r="F2041" s="23">
        <v>452009000028</v>
      </c>
      <c r="G2041">
        <v>763</v>
      </c>
      <c r="H2041" t="str">
        <f t="shared" si="283"/>
        <v>452009000028.763</v>
      </c>
      <c r="I2041">
        <v>197603</v>
      </c>
      <c r="J2041" t="s">
        <v>6434</v>
      </c>
      <c r="K2041" t="s">
        <v>82</v>
      </c>
      <c r="L2041">
        <v>20310</v>
      </c>
      <c r="M2041" s="8">
        <f>VLOOKUP(H2041,'export - manipulated'!L2041:V5973,11,FALSE)</f>
        <v>87367.62</v>
      </c>
      <c r="V2041" s="158" t="str">
        <f>CONCATENATE("5",RIGHT(F2041,11))</f>
        <v>552009000028</v>
      </c>
    </row>
    <row r="2042" spans="1:22" x14ac:dyDescent="0.3">
      <c r="A2042" t="s">
        <v>3392</v>
      </c>
      <c r="B2042" t="s">
        <v>139</v>
      </c>
      <c r="C2042" t="str">
        <f t="shared" si="284"/>
        <v>UNREGULATED</v>
      </c>
      <c r="D2042" s="159" t="str">
        <f t="shared" si="281"/>
        <v>55200</v>
      </c>
      <c r="E2042" t="str">
        <f t="shared" si="282"/>
        <v>X5200</v>
      </c>
      <c r="F2042" s="23">
        <v>552009000028</v>
      </c>
      <c r="G2042">
        <v>763</v>
      </c>
      <c r="H2042" t="str">
        <f t="shared" si="283"/>
        <v>552009000028.763</v>
      </c>
      <c r="I2042">
        <v>197603</v>
      </c>
      <c r="J2042" t="s">
        <v>6434</v>
      </c>
      <c r="K2042" t="s">
        <v>82</v>
      </c>
      <c r="L2042" t="s">
        <v>124</v>
      </c>
      <c r="N2042">
        <f>VLOOKUP(H2042,'export - manipulated'!L2041:V5973,11,FALSE)</f>
        <v>21653</v>
      </c>
    </row>
    <row r="2043" spans="1:22" x14ac:dyDescent="0.3">
      <c r="A2043" t="s">
        <v>3395</v>
      </c>
      <c r="B2043" t="s">
        <v>139</v>
      </c>
      <c r="C2043" t="str">
        <f t="shared" si="284"/>
        <v>REGULATED</v>
      </c>
      <c r="D2043" s="159" t="str">
        <f t="shared" si="281"/>
        <v>45200</v>
      </c>
      <c r="E2043" t="str">
        <f t="shared" si="282"/>
        <v>X5200</v>
      </c>
      <c r="F2043" s="23">
        <v>452009000028</v>
      </c>
      <c r="G2043">
        <v>760</v>
      </c>
      <c r="H2043" t="str">
        <f t="shared" si="283"/>
        <v>452009000028.760</v>
      </c>
      <c r="I2043">
        <v>200112</v>
      </c>
      <c r="J2043" t="s">
        <v>6434</v>
      </c>
      <c r="K2043" t="s">
        <v>82</v>
      </c>
      <c r="L2043">
        <v>20310</v>
      </c>
      <c r="M2043" s="8">
        <f>VLOOKUP(H2043,'export - manipulated'!L2043:V5975,11,FALSE)</f>
        <v>2370.61</v>
      </c>
      <c r="V2043" s="158" t="str">
        <f t="shared" ref="V2043:V2044" si="290">CONCATENATE("5",RIGHT(F2043,11))</f>
        <v>552009000028</v>
      </c>
    </row>
    <row r="2044" spans="1:22" x14ac:dyDescent="0.3">
      <c r="A2044" t="s">
        <v>3397</v>
      </c>
      <c r="B2044" t="s">
        <v>139</v>
      </c>
      <c r="C2044" t="str">
        <f t="shared" si="284"/>
        <v>REGULATED</v>
      </c>
      <c r="D2044" s="159" t="str">
        <f t="shared" si="281"/>
        <v>45200</v>
      </c>
      <c r="E2044" t="str">
        <f t="shared" si="282"/>
        <v>X5200</v>
      </c>
      <c r="F2044" s="23">
        <v>452009000028</v>
      </c>
      <c r="G2044">
        <v>230</v>
      </c>
      <c r="H2044" t="str">
        <f t="shared" si="283"/>
        <v>452009000028.230</v>
      </c>
      <c r="I2044">
        <v>200111</v>
      </c>
      <c r="J2044" t="s">
        <v>6434</v>
      </c>
      <c r="K2044" t="s">
        <v>82</v>
      </c>
      <c r="L2044">
        <v>20310</v>
      </c>
      <c r="M2044" s="8">
        <f>VLOOKUP(H2044,'export - manipulated'!L2044:V5976,11,FALSE)</f>
        <v>10652.27</v>
      </c>
      <c r="V2044" s="158" t="str">
        <f t="shared" si="290"/>
        <v>552009000028</v>
      </c>
    </row>
    <row r="2045" spans="1:22" x14ac:dyDescent="0.3">
      <c r="A2045" t="s">
        <v>3397</v>
      </c>
      <c r="B2045" t="s">
        <v>139</v>
      </c>
      <c r="C2045" t="str">
        <f t="shared" si="284"/>
        <v>UNREGULATED</v>
      </c>
      <c r="D2045" s="159" t="str">
        <f t="shared" si="281"/>
        <v>55200</v>
      </c>
      <c r="E2045" t="str">
        <f t="shared" si="282"/>
        <v>X5200</v>
      </c>
      <c r="F2045" s="23">
        <v>552009000028</v>
      </c>
      <c r="G2045">
        <v>230</v>
      </c>
      <c r="H2045" t="str">
        <f t="shared" si="283"/>
        <v>552009000028.230</v>
      </c>
      <c r="I2045">
        <v>200111</v>
      </c>
      <c r="J2045" t="s">
        <v>6434</v>
      </c>
      <c r="K2045" t="s">
        <v>82</v>
      </c>
      <c r="L2045" t="s">
        <v>124</v>
      </c>
      <c r="N2045">
        <f>VLOOKUP(H2045,'export - manipulated'!L2044:V5976,11,FALSE)</f>
        <v>2640</v>
      </c>
    </row>
    <row r="2046" spans="1:22" x14ac:dyDescent="0.3">
      <c r="A2046" t="s">
        <v>3400</v>
      </c>
      <c r="B2046" t="s">
        <v>139</v>
      </c>
      <c r="C2046" t="str">
        <f t="shared" si="284"/>
        <v>REGULATED</v>
      </c>
      <c r="D2046" s="159" t="str">
        <f t="shared" si="281"/>
        <v>45000</v>
      </c>
      <c r="E2046" t="str">
        <f t="shared" si="282"/>
        <v>X5000</v>
      </c>
      <c r="F2046" s="23">
        <v>450009000024</v>
      </c>
      <c r="G2046">
        <v>1995</v>
      </c>
      <c r="H2046" t="str">
        <f t="shared" si="283"/>
        <v>450009000024.1995</v>
      </c>
      <c r="I2046">
        <v>199509</v>
      </c>
      <c r="J2046" t="s">
        <v>6434</v>
      </c>
      <c r="K2046" t="s">
        <v>82</v>
      </c>
      <c r="L2046">
        <v>20310</v>
      </c>
      <c r="M2046" s="8">
        <f>VLOOKUP(H2046,'export - manipulated'!L2046:V5978,11,FALSE)</f>
        <v>71882.23</v>
      </c>
      <c r="V2046" s="158" t="str">
        <f>CONCATENATE("5",RIGHT(F2046,11))</f>
        <v>550009000024</v>
      </c>
    </row>
    <row r="2047" spans="1:22" x14ac:dyDescent="0.3">
      <c r="A2047" t="s">
        <v>3403</v>
      </c>
      <c r="B2047" t="s">
        <v>139</v>
      </c>
      <c r="C2047" t="str">
        <f t="shared" si="284"/>
        <v>UNREGULATED</v>
      </c>
      <c r="D2047" s="159" t="str">
        <f t="shared" si="281"/>
        <v>55000</v>
      </c>
      <c r="E2047" t="str">
        <f t="shared" si="282"/>
        <v>X5000</v>
      </c>
      <c r="F2047" s="23">
        <v>550009000024</v>
      </c>
      <c r="G2047">
        <v>1995</v>
      </c>
      <c r="H2047" t="str">
        <f t="shared" si="283"/>
        <v>550009000024.1995</v>
      </c>
      <c r="I2047">
        <v>199509</v>
      </c>
      <c r="J2047" t="s">
        <v>6434</v>
      </c>
      <c r="K2047" t="s">
        <v>82</v>
      </c>
      <c r="L2047" t="s">
        <v>124</v>
      </c>
      <c r="N2047">
        <f>VLOOKUP(H2047,'export - manipulated'!L2046:V5978,11,FALSE)</f>
        <v>17816</v>
      </c>
    </row>
    <row r="2048" spans="1:22" x14ac:dyDescent="0.3">
      <c r="A2048" t="s">
        <v>3405</v>
      </c>
      <c r="B2048" t="s">
        <v>139</v>
      </c>
      <c r="C2048" t="str">
        <f t="shared" si="284"/>
        <v>REGULATED</v>
      </c>
      <c r="D2048" s="159" t="str">
        <f t="shared" si="281"/>
        <v>45000</v>
      </c>
      <c r="E2048" t="str">
        <f t="shared" si="282"/>
        <v>X5000</v>
      </c>
      <c r="F2048" s="23">
        <v>450009000009</v>
      </c>
      <c r="G2048">
        <v>1991</v>
      </c>
      <c r="H2048" t="str">
        <f t="shared" si="283"/>
        <v>450009000009.1991</v>
      </c>
      <c r="I2048">
        <v>199005</v>
      </c>
      <c r="J2048" t="s">
        <v>6434</v>
      </c>
      <c r="K2048" t="s">
        <v>82</v>
      </c>
      <c r="L2048">
        <v>20310</v>
      </c>
      <c r="M2048" s="8">
        <f>VLOOKUP(H2048,'export - manipulated'!L2048:V5980,11,FALSE)</f>
        <v>234576.91</v>
      </c>
      <c r="V2048" s="158" t="str">
        <f>CONCATENATE("5",RIGHT(F2048,11))</f>
        <v>550009000009</v>
      </c>
    </row>
    <row r="2049" spans="1:22" x14ac:dyDescent="0.3">
      <c r="A2049" t="s">
        <v>3405</v>
      </c>
      <c r="B2049" t="s">
        <v>139</v>
      </c>
      <c r="C2049" t="str">
        <f t="shared" si="284"/>
        <v>UNREGULATED</v>
      </c>
      <c r="D2049" s="159" t="str">
        <f t="shared" si="281"/>
        <v>55000</v>
      </c>
      <c r="E2049" t="str">
        <f t="shared" si="282"/>
        <v>X5000</v>
      </c>
      <c r="F2049" s="23">
        <v>550009000009</v>
      </c>
      <c r="G2049">
        <v>1991</v>
      </c>
      <c r="H2049" t="str">
        <f t="shared" si="283"/>
        <v>550009000009.1991</v>
      </c>
      <c r="I2049">
        <v>199005</v>
      </c>
      <c r="J2049" t="s">
        <v>6434</v>
      </c>
      <c r="K2049" t="s">
        <v>82</v>
      </c>
      <c r="L2049" t="s">
        <v>124</v>
      </c>
      <c r="N2049">
        <f>VLOOKUP(H2049,'export - manipulated'!L2048:V5980,11,FALSE)</f>
        <v>58138</v>
      </c>
    </row>
    <row r="2050" spans="1:22" x14ac:dyDescent="0.3">
      <c r="A2050" t="s">
        <v>3409</v>
      </c>
      <c r="B2050" t="s">
        <v>139</v>
      </c>
      <c r="C2050" t="str">
        <f t="shared" si="284"/>
        <v>REGULATED</v>
      </c>
      <c r="D2050" s="159" t="str">
        <f t="shared" si="281"/>
        <v>45000</v>
      </c>
      <c r="E2050" t="str">
        <f t="shared" si="282"/>
        <v>X5000</v>
      </c>
      <c r="F2050" s="23">
        <v>450009000005</v>
      </c>
      <c r="G2050">
        <v>1966</v>
      </c>
      <c r="H2050" t="str">
        <f t="shared" si="283"/>
        <v>450009000005.1966</v>
      </c>
      <c r="I2050">
        <v>196504</v>
      </c>
      <c r="J2050" t="s">
        <v>6434</v>
      </c>
      <c r="K2050" t="s">
        <v>82</v>
      </c>
      <c r="L2050">
        <v>20310</v>
      </c>
      <c r="M2050" s="8">
        <f>VLOOKUP(H2050,'export - manipulated'!L2050:V5982,11,FALSE)</f>
        <v>2178.06</v>
      </c>
      <c r="V2050" s="158" t="str">
        <f t="shared" ref="V2050:V2051" si="291">CONCATENATE("5",RIGHT(F2050,11))</f>
        <v>550009000005</v>
      </c>
    </row>
    <row r="2051" spans="1:22" x14ac:dyDescent="0.3">
      <c r="A2051" t="s">
        <v>3409</v>
      </c>
      <c r="B2051" t="s">
        <v>139</v>
      </c>
      <c r="C2051" t="str">
        <f t="shared" si="284"/>
        <v>REGULATED</v>
      </c>
      <c r="D2051" s="159" t="str">
        <f t="shared" ref="D2051:D2114" si="292">LEFT(F2051,5)</f>
        <v>45000</v>
      </c>
      <c r="E2051" t="str">
        <f t="shared" ref="E2051:E2114" si="293">CONCATENATE("X",(RIGHT(D2051,4)))</f>
        <v>X5000</v>
      </c>
      <c r="F2051" s="23">
        <v>450009000006</v>
      </c>
      <c r="G2051">
        <v>1964</v>
      </c>
      <c r="H2051" t="str">
        <f t="shared" ref="H2051:H2114" si="294">CONCATENATE(F2051,".",G2051)</f>
        <v>450009000006.1964</v>
      </c>
      <c r="I2051">
        <v>196306</v>
      </c>
      <c r="J2051" t="s">
        <v>6434</v>
      </c>
      <c r="K2051" t="s">
        <v>82</v>
      </c>
      <c r="L2051">
        <v>20310</v>
      </c>
      <c r="M2051" s="8">
        <f>VLOOKUP(H2051,'export - manipulated'!L2051:V5983,11,FALSE)</f>
        <v>4331.72</v>
      </c>
      <c r="V2051" s="158" t="str">
        <f t="shared" si="291"/>
        <v>550009000006</v>
      </c>
    </row>
    <row r="2052" spans="1:22" x14ac:dyDescent="0.3">
      <c r="A2052" t="s">
        <v>3412</v>
      </c>
      <c r="B2052" t="s">
        <v>139</v>
      </c>
      <c r="C2052" t="str">
        <f t="shared" si="284"/>
        <v>UNREGULATED</v>
      </c>
      <c r="D2052" s="159" t="str">
        <f t="shared" si="292"/>
        <v>55200</v>
      </c>
      <c r="E2052" t="str">
        <f t="shared" si="293"/>
        <v>X5200</v>
      </c>
      <c r="F2052" s="23">
        <v>552009000307</v>
      </c>
      <c r="G2052">
        <v>757</v>
      </c>
      <c r="H2052" t="str">
        <f t="shared" si="294"/>
        <v>552009000307.757</v>
      </c>
      <c r="I2052">
        <v>201712</v>
      </c>
      <c r="J2052" t="s">
        <v>6434</v>
      </c>
      <c r="K2052" t="s">
        <v>82</v>
      </c>
      <c r="L2052" t="s">
        <v>124</v>
      </c>
      <c r="N2052">
        <f>VLOOKUP(H2052,'export - manipulated'!L2051:V5983,11,FALSE)</f>
        <v>679.68</v>
      </c>
    </row>
    <row r="2053" spans="1:22" x14ac:dyDescent="0.3">
      <c r="A2053" t="s">
        <v>3414</v>
      </c>
      <c r="B2053" t="s">
        <v>139</v>
      </c>
      <c r="C2053" t="str">
        <f t="shared" si="284"/>
        <v>UNREGULATED</v>
      </c>
      <c r="D2053" s="159" t="str">
        <f t="shared" si="292"/>
        <v>55200</v>
      </c>
      <c r="E2053" t="str">
        <f t="shared" si="293"/>
        <v>X5200</v>
      </c>
      <c r="F2053" s="23">
        <v>552009000162</v>
      </c>
      <c r="G2053">
        <v>615</v>
      </c>
      <c r="H2053" t="str">
        <f t="shared" si="294"/>
        <v>552009000162.615</v>
      </c>
      <c r="I2053">
        <v>200901</v>
      </c>
      <c r="J2053" t="s">
        <v>6434</v>
      </c>
      <c r="K2053" t="s">
        <v>82</v>
      </c>
      <c r="L2053" t="s">
        <v>124</v>
      </c>
      <c r="N2053">
        <f>VLOOKUP(H2053,'export - manipulated'!L2052:V5984,11,FALSE)</f>
        <v>17629.349999999999</v>
      </c>
    </row>
    <row r="2054" spans="1:22" x14ac:dyDescent="0.3">
      <c r="A2054" t="s">
        <v>3416</v>
      </c>
      <c r="B2054" t="s">
        <v>139</v>
      </c>
      <c r="C2054" t="str">
        <f t="shared" ref="C2054:C2117" si="295">IF(OR(D2054="45000",D2054="45100",D2054="45200",D2054="45290",D2054="45300",D2054="45500",D2054="45600",D2054="45700",D2054="45790",D2054="45800"),"REGULATED","UNREGULATED")</f>
        <v>UNREGULATED</v>
      </c>
      <c r="D2054" s="159" t="str">
        <f t="shared" si="292"/>
        <v>55000</v>
      </c>
      <c r="E2054" t="str">
        <f t="shared" si="293"/>
        <v>X5000</v>
      </c>
      <c r="F2054" s="23">
        <v>550009000010</v>
      </c>
      <c r="G2054">
        <v>1990</v>
      </c>
      <c r="H2054" t="str">
        <f t="shared" si="294"/>
        <v>550009000010.1990</v>
      </c>
      <c r="I2054">
        <v>198912</v>
      </c>
      <c r="J2054" t="s">
        <v>6434</v>
      </c>
      <c r="K2054" t="s">
        <v>82</v>
      </c>
      <c r="L2054" t="s">
        <v>124</v>
      </c>
      <c r="N2054">
        <f>VLOOKUP(H2054,'export - manipulated'!L2053:V5985,11,FALSE)</f>
        <v>89646.83</v>
      </c>
    </row>
    <row r="2055" spans="1:22" x14ac:dyDescent="0.3">
      <c r="A2055" t="s">
        <v>3418</v>
      </c>
      <c r="B2055" t="s">
        <v>139</v>
      </c>
      <c r="C2055" t="str">
        <f t="shared" si="295"/>
        <v>REGULATED</v>
      </c>
      <c r="D2055" s="159" t="str">
        <f t="shared" si="292"/>
        <v>45000</v>
      </c>
      <c r="E2055" t="str">
        <f t="shared" si="293"/>
        <v>X5000</v>
      </c>
      <c r="F2055" s="23">
        <v>450009000010</v>
      </c>
      <c r="G2055">
        <v>1990</v>
      </c>
      <c r="H2055" t="str">
        <f t="shared" si="294"/>
        <v>450009000010.1990</v>
      </c>
      <c r="I2055">
        <v>198912</v>
      </c>
      <c r="J2055" t="s">
        <v>6434</v>
      </c>
      <c r="K2055" t="s">
        <v>82</v>
      </c>
      <c r="L2055">
        <v>20310</v>
      </c>
      <c r="M2055" s="8">
        <f>VLOOKUP(H2055,'export - manipulated'!L2055:V5987,11,FALSE)</f>
        <v>361705.73</v>
      </c>
      <c r="V2055" s="158" t="str">
        <f t="shared" ref="V2055:V2056" si="296">CONCATENATE("5",RIGHT(F2055,11))</f>
        <v>550009000010</v>
      </c>
    </row>
    <row r="2056" spans="1:22" x14ac:dyDescent="0.3">
      <c r="A2056" t="s">
        <v>3420</v>
      </c>
      <c r="B2056" t="s">
        <v>139</v>
      </c>
      <c r="C2056" t="str">
        <f t="shared" si="295"/>
        <v>REGULATED</v>
      </c>
      <c r="D2056" s="159" t="str">
        <f t="shared" si="292"/>
        <v>45000</v>
      </c>
      <c r="E2056" t="str">
        <f t="shared" si="293"/>
        <v>X5000</v>
      </c>
      <c r="F2056" s="23">
        <v>450009000012</v>
      </c>
      <c r="G2056">
        <v>1994</v>
      </c>
      <c r="H2056" t="str">
        <f t="shared" si="294"/>
        <v>450009000012.1994</v>
      </c>
      <c r="I2056">
        <v>199305</v>
      </c>
      <c r="J2056" t="s">
        <v>6434</v>
      </c>
      <c r="K2056" t="s">
        <v>82</v>
      </c>
      <c r="L2056">
        <v>20310</v>
      </c>
      <c r="M2056" s="8">
        <f>VLOOKUP(H2056,'export - manipulated'!L2056:V5988,11,FALSE)</f>
        <v>428349.67</v>
      </c>
      <c r="V2056" s="158" t="str">
        <f t="shared" si="296"/>
        <v>550009000012</v>
      </c>
    </row>
    <row r="2057" spans="1:22" x14ac:dyDescent="0.3">
      <c r="A2057" t="s">
        <v>3420</v>
      </c>
      <c r="B2057" t="s">
        <v>139</v>
      </c>
      <c r="C2057" t="str">
        <f t="shared" si="295"/>
        <v>UNREGULATED</v>
      </c>
      <c r="D2057" s="159" t="str">
        <f t="shared" si="292"/>
        <v>55000</v>
      </c>
      <c r="E2057" t="str">
        <f t="shared" si="293"/>
        <v>X5000</v>
      </c>
      <c r="F2057" s="23">
        <v>550009000012</v>
      </c>
      <c r="G2057">
        <v>1994</v>
      </c>
      <c r="H2057" t="str">
        <f t="shared" si="294"/>
        <v>550009000012.1994</v>
      </c>
      <c r="I2057">
        <v>199305</v>
      </c>
      <c r="J2057" t="s">
        <v>6434</v>
      </c>
      <c r="K2057" t="s">
        <v>82</v>
      </c>
      <c r="L2057" t="s">
        <v>124</v>
      </c>
      <c r="N2057">
        <f>VLOOKUP(H2057,'export - manipulated'!L2056:V5988,11,FALSE)</f>
        <v>106164</v>
      </c>
    </row>
    <row r="2058" spans="1:22" x14ac:dyDescent="0.3">
      <c r="A2058" t="s">
        <v>3424</v>
      </c>
      <c r="B2058" t="s">
        <v>139</v>
      </c>
      <c r="C2058" t="str">
        <f t="shared" si="295"/>
        <v>UNREGULATED</v>
      </c>
      <c r="D2058" s="159" t="str">
        <f t="shared" si="292"/>
        <v>55200</v>
      </c>
      <c r="E2058" t="str">
        <f t="shared" si="293"/>
        <v>X5200</v>
      </c>
      <c r="F2058" s="23">
        <v>552008600219</v>
      </c>
      <c r="G2058">
        <v>752</v>
      </c>
      <c r="H2058" t="str">
        <f t="shared" si="294"/>
        <v>552008600219.752</v>
      </c>
      <c r="I2058">
        <v>201310</v>
      </c>
      <c r="J2058" t="s">
        <v>6434</v>
      </c>
      <c r="K2058" t="s">
        <v>82</v>
      </c>
      <c r="L2058" t="s">
        <v>124</v>
      </c>
      <c r="N2058">
        <f>VLOOKUP(H2058,'export - manipulated'!L2057:V5989,11,FALSE)</f>
        <v>16358.52</v>
      </c>
    </row>
    <row r="2059" spans="1:22" x14ac:dyDescent="0.3">
      <c r="A2059" t="s">
        <v>3426</v>
      </c>
      <c r="B2059" t="s">
        <v>139</v>
      </c>
      <c r="C2059" t="str">
        <f t="shared" si="295"/>
        <v>UNREGULATED</v>
      </c>
      <c r="D2059" s="159" t="str">
        <f t="shared" si="292"/>
        <v>55200</v>
      </c>
      <c r="E2059" t="str">
        <f t="shared" si="293"/>
        <v>X5200</v>
      </c>
      <c r="F2059" s="23">
        <v>552009000025</v>
      </c>
      <c r="G2059">
        <v>763</v>
      </c>
      <c r="H2059" t="str">
        <f t="shared" si="294"/>
        <v>552009000025.763</v>
      </c>
      <c r="I2059">
        <v>197603</v>
      </c>
      <c r="J2059" t="s">
        <v>6434</v>
      </c>
      <c r="K2059" t="s">
        <v>82</v>
      </c>
      <c r="L2059" t="s">
        <v>124</v>
      </c>
      <c r="N2059">
        <f>VLOOKUP(H2059,'export - manipulated'!L2058:V5990,11,FALSE)</f>
        <v>2406</v>
      </c>
    </row>
    <row r="2060" spans="1:22" x14ac:dyDescent="0.3">
      <c r="A2060" t="s">
        <v>3426</v>
      </c>
      <c r="B2060" t="s">
        <v>139</v>
      </c>
      <c r="C2060" t="str">
        <f t="shared" si="295"/>
        <v>UNREGULATED</v>
      </c>
      <c r="D2060" s="159" t="str">
        <f t="shared" si="292"/>
        <v>55200</v>
      </c>
      <c r="E2060" t="str">
        <f t="shared" si="293"/>
        <v>X5200</v>
      </c>
      <c r="F2060" s="23">
        <v>552009000026</v>
      </c>
      <c r="G2060">
        <v>763</v>
      </c>
      <c r="H2060" t="str">
        <f t="shared" si="294"/>
        <v>552009000026.763</v>
      </c>
      <c r="I2060">
        <v>197603</v>
      </c>
      <c r="J2060" t="s">
        <v>6434</v>
      </c>
      <c r="K2060" t="s">
        <v>82</v>
      </c>
      <c r="L2060" t="s">
        <v>124</v>
      </c>
      <c r="N2060">
        <f>VLOOKUP(H2060,'export - manipulated'!L2059:V5991,11,FALSE)</f>
        <v>1242</v>
      </c>
    </row>
    <row r="2061" spans="1:22" x14ac:dyDescent="0.3">
      <c r="A2061" t="s">
        <v>3429</v>
      </c>
      <c r="B2061" t="s">
        <v>139</v>
      </c>
      <c r="C2061" t="str">
        <f t="shared" si="295"/>
        <v>REGULATED</v>
      </c>
      <c r="D2061" s="159" t="str">
        <f t="shared" si="292"/>
        <v>45200</v>
      </c>
      <c r="E2061" t="str">
        <f t="shared" si="293"/>
        <v>X5200</v>
      </c>
      <c r="F2061" s="23">
        <v>452009000114</v>
      </c>
      <c r="G2061">
        <v>760</v>
      </c>
      <c r="H2061" t="str">
        <f t="shared" si="294"/>
        <v>452009000114.760</v>
      </c>
      <c r="I2061">
        <v>200606</v>
      </c>
      <c r="J2061" t="s">
        <v>6434</v>
      </c>
      <c r="K2061" t="s">
        <v>82</v>
      </c>
      <c r="L2061">
        <v>20310</v>
      </c>
      <c r="M2061" s="8">
        <f>VLOOKUP(H2061,'export - manipulated'!L2061:V5993,11,FALSE)</f>
        <v>5326.66</v>
      </c>
      <c r="V2061" s="158" t="str">
        <f>CONCATENATE("5",RIGHT(F2061,11))</f>
        <v>552009000114</v>
      </c>
    </row>
    <row r="2062" spans="1:22" x14ac:dyDescent="0.3">
      <c r="A2062" t="s">
        <v>3431</v>
      </c>
      <c r="B2062" t="s">
        <v>139</v>
      </c>
      <c r="C2062" t="str">
        <f t="shared" si="295"/>
        <v>UNREGULATED</v>
      </c>
      <c r="D2062" s="159" t="str">
        <f t="shared" si="292"/>
        <v>55200</v>
      </c>
      <c r="E2062" t="str">
        <f t="shared" si="293"/>
        <v>X5200</v>
      </c>
      <c r="F2062" s="23">
        <v>552009000114</v>
      </c>
      <c r="G2062">
        <v>760</v>
      </c>
      <c r="H2062" t="str">
        <f t="shared" si="294"/>
        <v>552009000114.760</v>
      </c>
      <c r="I2062">
        <v>200606</v>
      </c>
      <c r="J2062" t="s">
        <v>6434</v>
      </c>
      <c r="K2062" t="s">
        <v>82</v>
      </c>
      <c r="L2062" t="s">
        <v>124</v>
      </c>
      <c r="N2062">
        <f>VLOOKUP(H2062,'export - manipulated'!L2061:V5993,11,FALSE)</f>
        <v>1320</v>
      </c>
    </row>
    <row r="2063" spans="1:22" x14ac:dyDescent="0.3">
      <c r="A2063" t="s">
        <v>3433</v>
      </c>
      <c r="B2063" t="s">
        <v>139</v>
      </c>
      <c r="C2063" t="str">
        <f t="shared" si="295"/>
        <v>UNREGULATED</v>
      </c>
      <c r="D2063" s="159" t="str">
        <f t="shared" si="292"/>
        <v>55200</v>
      </c>
      <c r="E2063" t="str">
        <f t="shared" si="293"/>
        <v>X5200</v>
      </c>
      <c r="F2063" s="23">
        <v>552009000030</v>
      </c>
      <c r="G2063">
        <v>230</v>
      </c>
      <c r="H2063" t="str">
        <f t="shared" si="294"/>
        <v>552009000030.230</v>
      </c>
      <c r="I2063">
        <v>200801</v>
      </c>
      <c r="J2063" t="s">
        <v>6434</v>
      </c>
      <c r="K2063" t="s">
        <v>82</v>
      </c>
      <c r="L2063" t="s">
        <v>124</v>
      </c>
      <c r="N2063">
        <f>VLOOKUP(H2063,'export - manipulated'!L2062:V5994,11,FALSE)</f>
        <v>1200.95</v>
      </c>
    </row>
    <row r="2064" spans="1:22" x14ac:dyDescent="0.3">
      <c r="A2064" t="s">
        <v>3433</v>
      </c>
      <c r="B2064" t="s">
        <v>139</v>
      </c>
      <c r="C2064" t="str">
        <f t="shared" si="295"/>
        <v>UNREGULATED</v>
      </c>
      <c r="D2064" s="159" t="str">
        <f t="shared" si="292"/>
        <v>55200</v>
      </c>
      <c r="E2064" t="str">
        <f t="shared" si="293"/>
        <v>X5200</v>
      </c>
      <c r="F2064" s="23">
        <v>552009000030</v>
      </c>
      <c r="G2064">
        <v>763</v>
      </c>
      <c r="H2064" t="str">
        <f t="shared" si="294"/>
        <v>552009000030.763</v>
      </c>
      <c r="I2064">
        <v>200807</v>
      </c>
      <c r="J2064" t="s">
        <v>6434</v>
      </c>
      <c r="K2064" t="s">
        <v>82</v>
      </c>
      <c r="L2064" t="s">
        <v>124</v>
      </c>
      <c r="N2064">
        <f>VLOOKUP(H2064,'export - manipulated'!L2063:V5995,11,FALSE)</f>
        <v>1939.51</v>
      </c>
    </row>
    <row r="2065" spans="1:22" x14ac:dyDescent="0.3">
      <c r="A2065" t="s">
        <v>3436</v>
      </c>
      <c r="B2065" t="s">
        <v>139</v>
      </c>
      <c r="C2065" t="str">
        <f t="shared" si="295"/>
        <v>REGULATED</v>
      </c>
      <c r="D2065" s="159" t="str">
        <f t="shared" si="292"/>
        <v>45200</v>
      </c>
      <c r="E2065" t="str">
        <f t="shared" si="293"/>
        <v>X5200</v>
      </c>
      <c r="F2065" s="23">
        <v>452009000023</v>
      </c>
      <c r="G2065">
        <v>763</v>
      </c>
      <c r="H2065" t="str">
        <f t="shared" si="294"/>
        <v>452009000023.763</v>
      </c>
      <c r="I2065">
        <v>199612</v>
      </c>
      <c r="J2065" t="s">
        <v>6434</v>
      </c>
      <c r="K2065" t="s">
        <v>82</v>
      </c>
      <c r="L2065">
        <v>20310</v>
      </c>
      <c r="M2065" s="8">
        <f>VLOOKUP(H2065,'export - manipulated'!L2065:V5997,11,FALSE)</f>
        <v>643912.38</v>
      </c>
      <c r="V2065" s="158" t="str">
        <f t="shared" ref="V2065:V2069" si="297">CONCATENATE("5",RIGHT(F2065,11))</f>
        <v>552009000023</v>
      </c>
    </row>
    <row r="2066" spans="1:22" x14ac:dyDescent="0.3">
      <c r="A2066" t="s">
        <v>3436</v>
      </c>
      <c r="B2066" t="s">
        <v>139</v>
      </c>
      <c r="C2066" t="str">
        <f t="shared" si="295"/>
        <v>REGULATED</v>
      </c>
      <c r="D2066" s="159" t="str">
        <f t="shared" si="292"/>
        <v>45200</v>
      </c>
      <c r="E2066" t="str">
        <f t="shared" si="293"/>
        <v>X5200</v>
      </c>
      <c r="F2066" s="23">
        <v>452009000024</v>
      </c>
      <c r="G2066">
        <v>760</v>
      </c>
      <c r="H2066" t="str">
        <f t="shared" si="294"/>
        <v>452009000024.760</v>
      </c>
      <c r="I2066">
        <v>200112</v>
      </c>
      <c r="J2066" t="s">
        <v>6434</v>
      </c>
      <c r="K2066" t="s">
        <v>82</v>
      </c>
      <c r="L2066">
        <v>20310</v>
      </c>
      <c r="M2066" s="8">
        <f>VLOOKUP(H2066,'export - manipulated'!L2066:V5998,11,FALSE)</f>
        <v>9149.07</v>
      </c>
      <c r="V2066" s="158" t="str">
        <f t="shared" si="297"/>
        <v>552009000024</v>
      </c>
    </row>
    <row r="2067" spans="1:22" x14ac:dyDescent="0.3">
      <c r="A2067" t="s">
        <v>3440</v>
      </c>
      <c r="B2067" t="s">
        <v>139</v>
      </c>
      <c r="C2067" t="str">
        <f t="shared" si="295"/>
        <v>REGULATED</v>
      </c>
      <c r="D2067" s="159" t="str">
        <f t="shared" si="292"/>
        <v>45200</v>
      </c>
      <c r="E2067" t="str">
        <f t="shared" si="293"/>
        <v>X5200</v>
      </c>
      <c r="F2067" s="23">
        <v>452009000024</v>
      </c>
      <c r="G2067">
        <v>763</v>
      </c>
      <c r="H2067" t="str">
        <f t="shared" si="294"/>
        <v>452009000024.763</v>
      </c>
      <c r="I2067">
        <v>197203</v>
      </c>
      <c r="J2067" t="s">
        <v>6434</v>
      </c>
      <c r="K2067" t="s">
        <v>82</v>
      </c>
      <c r="L2067">
        <v>20310</v>
      </c>
      <c r="M2067" s="8">
        <f>VLOOKUP(H2067,'export - manipulated'!L2067:V5999,11,FALSE)</f>
        <v>564658.86</v>
      </c>
      <c r="V2067" s="158" t="str">
        <f t="shared" si="297"/>
        <v>552009000024</v>
      </c>
    </row>
    <row r="2068" spans="1:22" x14ac:dyDescent="0.3">
      <c r="A2068" t="s">
        <v>3443</v>
      </c>
      <c r="B2068" t="s">
        <v>139</v>
      </c>
      <c r="C2068" t="str">
        <f t="shared" si="295"/>
        <v>REGULATED</v>
      </c>
      <c r="D2068" s="159" t="str">
        <f t="shared" si="292"/>
        <v>45200</v>
      </c>
      <c r="E2068" t="str">
        <f t="shared" si="293"/>
        <v>X5200</v>
      </c>
      <c r="F2068" s="23">
        <v>452009000138</v>
      </c>
      <c r="G2068">
        <v>760</v>
      </c>
      <c r="H2068" t="str">
        <f t="shared" si="294"/>
        <v>452009000138.760</v>
      </c>
      <c r="I2068">
        <v>200903</v>
      </c>
      <c r="J2068" t="s">
        <v>6434</v>
      </c>
      <c r="K2068" t="s">
        <v>82</v>
      </c>
      <c r="L2068">
        <v>20310</v>
      </c>
      <c r="M2068" s="8">
        <f>VLOOKUP(H2068,'export - manipulated'!L2068:V6000,11,FALSE)</f>
        <v>92377.38</v>
      </c>
      <c r="V2068" s="158" t="str">
        <f t="shared" si="297"/>
        <v>552009000138</v>
      </c>
    </row>
    <row r="2069" spans="1:22" x14ac:dyDescent="0.3">
      <c r="A2069" t="s">
        <v>3443</v>
      </c>
      <c r="B2069" t="s">
        <v>139</v>
      </c>
      <c r="C2069" t="str">
        <f t="shared" si="295"/>
        <v>REGULATED</v>
      </c>
      <c r="D2069" s="159" t="str">
        <f t="shared" si="292"/>
        <v>45200</v>
      </c>
      <c r="E2069" t="str">
        <f t="shared" si="293"/>
        <v>X5200</v>
      </c>
      <c r="F2069" s="23">
        <v>452009000138</v>
      </c>
      <c r="G2069">
        <v>765</v>
      </c>
      <c r="H2069" t="str">
        <f t="shared" si="294"/>
        <v>452009000138.765</v>
      </c>
      <c r="I2069">
        <v>200901</v>
      </c>
      <c r="J2069" t="s">
        <v>6434</v>
      </c>
      <c r="K2069" t="s">
        <v>82</v>
      </c>
      <c r="L2069">
        <v>20310</v>
      </c>
      <c r="M2069" s="8">
        <f>VLOOKUP(H2069,'export - manipulated'!L2069:V6001,11,FALSE)</f>
        <v>128288.74</v>
      </c>
      <c r="V2069" s="158" t="str">
        <f t="shared" si="297"/>
        <v>552009000138</v>
      </c>
    </row>
    <row r="2070" spans="1:22" x14ac:dyDescent="0.3">
      <c r="A2070" t="s">
        <v>3443</v>
      </c>
      <c r="B2070" t="s">
        <v>139</v>
      </c>
      <c r="C2070" t="str">
        <f t="shared" si="295"/>
        <v>UNREGULATED</v>
      </c>
      <c r="D2070" s="159" t="str">
        <f t="shared" si="292"/>
        <v>55200</v>
      </c>
      <c r="E2070" t="str">
        <f t="shared" si="293"/>
        <v>X5200</v>
      </c>
      <c r="F2070" s="23">
        <v>552009000138</v>
      </c>
      <c r="G2070">
        <v>760</v>
      </c>
      <c r="H2070" t="str">
        <f t="shared" si="294"/>
        <v>552009000138.760</v>
      </c>
      <c r="I2070">
        <v>201301</v>
      </c>
      <c r="J2070" t="s">
        <v>6434</v>
      </c>
      <c r="K2070" t="s">
        <v>82</v>
      </c>
      <c r="L2070" t="s">
        <v>124</v>
      </c>
      <c r="N2070">
        <f>VLOOKUP(H2070,'export - manipulated'!L2069:V6001,11,FALSE)</f>
        <v>18614.89</v>
      </c>
    </row>
    <row r="2071" spans="1:22" x14ac:dyDescent="0.3">
      <c r="A2071" t="s">
        <v>3443</v>
      </c>
      <c r="B2071" t="s">
        <v>139</v>
      </c>
      <c r="C2071" t="str">
        <f t="shared" si="295"/>
        <v>UNREGULATED</v>
      </c>
      <c r="D2071" s="159" t="str">
        <f t="shared" si="292"/>
        <v>55200</v>
      </c>
      <c r="E2071" t="str">
        <f t="shared" si="293"/>
        <v>X5200</v>
      </c>
      <c r="F2071" s="23">
        <v>552009000138</v>
      </c>
      <c r="G2071">
        <v>765</v>
      </c>
      <c r="H2071" t="str">
        <f t="shared" si="294"/>
        <v>552009000138.765</v>
      </c>
      <c r="I2071">
        <v>201301</v>
      </c>
      <c r="J2071" t="s">
        <v>6434</v>
      </c>
      <c r="K2071" t="s">
        <v>82</v>
      </c>
      <c r="L2071" t="s">
        <v>124</v>
      </c>
      <c r="N2071">
        <f>VLOOKUP(H2071,'export - manipulated'!L2070:V6002,11,FALSE)</f>
        <v>25844.26</v>
      </c>
    </row>
    <row r="2072" spans="1:22" x14ac:dyDescent="0.3">
      <c r="A2072" t="s">
        <v>3448</v>
      </c>
      <c r="B2072" t="s">
        <v>139</v>
      </c>
      <c r="C2072" t="str">
        <f t="shared" si="295"/>
        <v>UNREGULATED</v>
      </c>
      <c r="D2072" s="159" t="str">
        <f t="shared" si="292"/>
        <v>55200</v>
      </c>
      <c r="E2072" t="str">
        <f t="shared" si="293"/>
        <v>X5200</v>
      </c>
      <c r="F2072" s="23">
        <v>552009000023</v>
      </c>
      <c r="G2072">
        <v>763</v>
      </c>
      <c r="H2072" t="str">
        <f t="shared" si="294"/>
        <v>552009000023.763</v>
      </c>
      <c r="I2072">
        <v>199612</v>
      </c>
      <c r="J2072" t="s">
        <v>6434</v>
      </c>
      <c r="K2072" t="s">
        <v>82</v>
      </c>
      <c r="L2072" t="s">
        <v>124</v>
      </c>
      <c r="N2072">
        <f>VLOOKUP(H2072,'export - manipulated'!L2071:V6003,11,FALSE)</f>
        <v>159590</v>
      </c>
    </row>
    <row r="2073" spans="1:22" x14ac:dyDescent="0.3">
      <c r="A2073" t="s">
        <v>3448</v>
      </c>
      <c r="B2073" t="s">
        <v>139</v>
      </c>
      <c r="C2073" t="str">
        <f t="shared" si="295"/>
        <v>UNREGULATED</v>
      </c>
      <c r="D2073" s="159" t="str">
        <f t="shared" si="292"/>
        <v>55200</v>
      </c>
      <c r="E2073" t="str">
        <f t="shared" si="293"/>
        <v>X5200</v>
      </c>
      <c r="F2073" s="23">
        <v>552009000024</v>
      </c>
      <c r="G2073">
        <v>760</v>
      </c>
      <c r="H2073" t="str">
        <f t="shared" si="294"/>
        <v>552009000024.760</v>
      </c>
      <c r="I2073">
        <v>200112</v>
      </c>
      <c r="J2073" t="s">
        <v>6434</v>
      </c>
      <c r="K2073" t="s">
        <v>82</v>
      </c>
      <c r="L2073" t="s">
        <v>124</v>
      </c>
      <c r="N2073">
        <f>VLOOKUP(H2073,'export - manipulated'!L2072:V6004,11,FALSE)</f>
        <v>2268</v>
      </c>
    </row>
    <row r="2074" spans="1:22" x14ac:dyDescent="0.3">
      <c r="A2074" t="s">
        <v>3452</v>
      </c>
      <c r="B2074" t="s">
        <v>139</v>
      </c>
      <c r="C2074" t="str">
        <f t="shared" si="295"/>
        <v>UNREGULATED</v>
      </c>
      <c r="D2074" s="159" t="str">
        <f t="shared" si="292"/>
        <v>55200</v>
      </c>
      <c r="E2074" t="str">
        <f t="shared" si="293"/>
        <v>X5200</v>
      </c>
      <c r="F2074" s="23">
        <v>552009000024</v>
      </c>
      <c r="G2074">
        <v>763</v>
      </c>
      <c r="H2074" t="str">
        <f t="shared" si="294"/>
        <v>552009000024.763</v>
      </c>
      <c r="I2074">
        <v>197203</v>
      </c>
      <c r="J2074" t="s">
        <v>6434</v>
      </c>
      <c r="K2074" t="s">
        <v>82</v>
      </c>
      <c r="L2074" t="s">
        <v>124</v>
      </c>
      <c r="N2074">
        <f>VLOOKUP(H2074,'export - manipulated'!L2073:V6005,11,FALSE)</f>
        <v>139951.60999999999</v>
      </c>
    </row>
    <row r="2075" spans="1:22" x14ac:dyDescent="0.3">
      <c r="A2075" t="s">
        <v>3455</v>
      </c>
      <c r="B2075" t="s">
        <v>139</v>
      </c>
      <c r="C2075" t="str">
        <f t="shared" si="295"/>
        <v>UNREGULATED</v>
      </c>
      <c r="D2075" s="159" t="str">
        <f t="shared" si="292"/>
        <v>55700</v>
      </c>
      <c r="E2075" t="str">
        <f t="shared" si="293"/>
        <v>X5700</v>
      </c>
      <c r="F2075" s="23">
        <v>557008600177</v>
      </c>
      <c r="G2075">
        <v>615</v>
      </c>
      <c r="H2075" t="str">
        <f t="shared" si="294"/>
        <v>557008600177.615</v>
      </c>
      <c r="I2075">
        <v>201711</v>
      </c>
      <c r="J2075" t="s">
        <v>6434</v>
      </c>
      <c r="K2075" t="s">
        <v>113</v>
      </c>
      <c r="L2075" t="s">
        <v>124</v>
      </c>
      <c r="N2075">
        <f>VLOOKUP(H2075,'export - manipulated'!L2074:V6006,11,FALSE)</f>
        <v>93.31</v>
      </c>
    </row>
    <row r="2076" spans="1:22" x14ac:dyDescent="0.3">
      <c r="A2076" t="s">
        <v>3457</v>
      </c>
      <c r="B2076" t="s">
        <v>139</v>
      </c>
      <c r="C2076" t="str">
        <f t="shared" si="295"/>
        <v>REGULATED</v>
      </c>
      <c r="D2076" s="159" t="str">
        <f t="shared" si="292"/>
        <v>45200</v>
      </c>
      <c r="E2076" t="str">
        <f t="shared" si="293"/>
        <v>X5200</v>
      </c>
      <c r="F2076" s="23">
        <v>452009000187</v>
      </c>
      <c r="G2076">
        <v>615</v>
      </c>
      <c r="H2076" t="str">
        <f t="shared" si="294"/>
        <v>452009000187.615</v>
      </c>
      <c r="I2076">
        <v>201112</v>
      </c>
      <c r="J2076" t="s">
        <v>6434</v>
      </c>
      <c r="K2076" t="s">
        <v>82</v>
      </c>
      <c r="L2076">
        <v>20310</v>
      </c>
      <c r="M2076" s="8">
        <f>VLOOKUP(H2076,'export - manipulated'!L2076:V6008,11,FALSE)</f>
        <v>4313.4799999999996</v>
      </c>
      <c r="V2076" s="158" t="str">
        <f t="shared" ref="V2076:V2089" si="298">CONCATENATE("5",RIGHT(F2076,11))</f>
        <v>552009000187</v>
      </c>
    </row>
    <row r="2077" spans="1:22" x14ac:dyDescent="0.3">
      <c r="A2077" t="s">
        <v>3459</v>
      </c>
      <c r="B2077" t="s">
        <v>139</v>
      </c>
      <c r="C2077" t="str">
        <f t="shared" si="295"/>
        <v>REGULATED</v>
      </c>
      <c r="D2077" s="159" t="str">
        <f t="shared" si="292"/>
        <v>45700</v>
      </c>
      <c r="E2077" t="str">
        <f t="shared" si="293"/>
        <v>X5700</v>
      </c>
      <c r="F2077" s="23">
        <v>457008600172</v>
      </c>
      <c r="G2077">
        <v>615</v>
      </c>
      <c r="H2077" t="str">
        <f t="shared" si="294"/>
        <v>457008600172.615</v>
      </c>
      <c r="I2077">
        <v>201709</v>
      </c>
      <c r="J2077" t="s">
        <v>6434</v>
      </c>
      <c r="K2077" t="s">
        <v>113</v>
      </c>
      <c r="L2077">
        <v>20310</v>
      </c>
      <c r="M2077" s="8">
        <f>VLOOKUP(H2077,'export - manipulated'!L2077:V6009,11,FALSE)</f>
        <v>142.19</v>
      </c>
      <c r="V2077" s="158" t="str">
        <f t="shared" si="298"/>
        <v>557008600172</v>
      </c>
    </row>
    <row r="2078" spans="1:22" x14ac:dyDescent="0.3">
      <c r="A2078" t="s">
        <v>3462</v>
      </c>
      <c r="B2078" t="s">
        <v>157</v>
      </c>
      <c r="C2078" t="str">
        <f t="shared" si="295"/>
        <v>REGULATED</v>
      </c>
      <c r="D2078" s="159" t="str">
        <f t="shared" si="292"/>
        <v>45200</v>
      </c>
      <c r="E2078" t="str">
        <f t="shared" si="293"/>
        <v>X5200</v>
      </c>
      <c r="F2078" s="23">
        <v>452009300075</v>
      </c>
      <c r="G2078">
        <v>230</v>
      </c>
      <c r="H2078" t="str">
        <f t="shared" si="294"/>
        <v>452009300075.230</v>
      </c>
      <c r="I2078">
        <v>199203</v>
      </c>
      <c r="J2078" t="s">
        <v>6434</v>
      </c>
      <c r="K2078" t="s">
        <v>81</v>
      </c>
      <c r="L2078">
        <v>20310</v>
      </c>
      <c r="M2078" s="8">
        <f>VLOOKUP(H2078,'export - manipulated'!L2078:V6010,11,FALSE)</f>
        <v>12900.13</v>
      </c>
      <c r="V2078" s="158" t="str">
        <f t="shared" si="298"/>
        <v>552009300075</v>
      </c>
    </row>
    <row r="2079" spans="1:22" x14ac:dyDescent="0.3">
      <c r="A2079" t="s">
        <v>3462</v>
      </c>
      <c r="B2079" t="s">
        <v>157</v>
      </c>
      <c r="C2079" t="str">
        <f t="shared" si="295"/>
        <v>REGULATED</v>
      </c>
      <c r="D2079" s="159" t="str">
        <f t="shared" si="292"/>
        <v>45200</v>
      </c>
      <c r="E2079" t="str">
        <f t="shared" si="293"/>
        <v>X5200</v>
      </c>
      <c r="F2079" s="23">
        <v>452009300075</v>
      </c>
      <c r="G2079">
        <v>763</v>
      </c>
      <c r="H2079" t="str">
        <f t="shared" si="294"/>
        <v>452009300075.763</v>
      </c>
      <c r="I2079">
        <v>199203</v>
      </c>
      <c r="J2079" t="s">
        <v>6434</v>
      </c>
      <c r="K2079" t="s">
        <v>81</v>
      </c>
      <c r="L2079">
        <v>20310</v>
      </c>
      <c r="M2079" s="8">
        <f>VLOOKUP(H2079,'export - manipulated'!L2079:V6011,11,FALSE)</f>
        <v>562233.16</v>
      </c>
      <c r="V2079" s="158" t="str">
        <f t="shared" si="298"/>
        <v>552009300075</v>
      </c>
    </row>
    <row r="2080" spans="1:22" x14ac:dyDescent="0.3">
      <c r="A2080" t="s">
        <v>3462</v>
      </c>
      <c r="B2080" t="s">
        <v>157</v>
      </c>
      <c r="C2080" t="str">
        <f t="shared" si="295"/>
        <v>REGULATED</v>
      </c>
      <c r="D2080" s="159" t="str">
        <f t="shared" si="292"/>
        <v>45200</v>
      </c>
      <c r="E2080" t="str">
        <f t="shared" si="293"/>
        <v>X5200</v>
      </c>
      <c r="F2080" s="23">
        <v>452009300075</v>
      </c>
      <c r="G2080">
        <v>769</v>
      </c>
      <c r="H2080" t="str">
        <f t="shared" si="294"/>
        <v>452009300075.769</v>
      </c>
      <c r="I2080">
        <v>199203</v>
      </c>
      <c r="J2080" t="s">
        <v>6434</v>
      </c>
      <c r="K2080" t="s">
        <v>81</v>
      </c>
      <c r="L2080">
        <v>20310</v>
      </c>
      <c r="M2080" s="8">
        <f>VLOOKUP(H2080,'export - manipulated'!L2080:V6012,11,FALSE)</f>
        <v>440.36</v>
      </c>
      <c r="V2080" s="158" t="str">
        <f t="shared" si="298"/>
        <v>552009300075</v>
      </c>
    </row>
    <row r="2081" spans="1:22" x14ac:dyDescent="0.3">
      <c r="A2081" t="s">
        <v>3466</v>
      </c>
      <c r="B2081" t="s">
        <v>157</v>
      </c>
      <c r="C2081" t="str">
        <f t="shared" si="295"/>
        <v>REGULATED</v>
      </c>
      <c r="D2081" s="159" t="str">
        <f t="shared" si="292"/>
        <v>45200</v>
      </c>
      <c r="E2081" t="str">
        <f t="shared" si="293"/>
        <v>X5200</v>
      </c>
      <c r="F2081" s="23">
        <v>452009300076</v>
      </c>
      <c r="G2081">
        <v>760</v>
      </c>
      <c r="H2081" t="str">
        <f t="shared" si="294"/>
        <v>452009300076.760</v>
      </c>
      <c r="I2081">
        <v>200712</v>
      </c>
      <c r="J2081" t="s">
        <v>6434</v>
      </c>
      <c r="K2081" t="s">
        <v>81</v>
      </c>
      <c r="L2081">
        <v>20310</v>
      </c>
      <c r="M2081" s="8">
        <f>VLOOKUP(H2081,'export - manipulated'!L2081:V6013,11,FALSE)</f>
        <v>11768.25</v>
      </c>
      <c r="V2081" s="158" t="str">
        <f t="shared" si="298"/>
        <v>552009300076</v>
      </c>
    </row>
    <row r="2082" spans="1:22" x14ac:dyDescent="0.3">
      <c r="A2082" t="s">
        <v>3466</v>
      </c>
      <c r="B2082" t="s">
        <v>157</v>
      </c>
      <c r="C2082" t="str">
        <f t="shared" si="295"/>
        <v>REGULATED</v>
      </c>
      <c r="D2082" s="159" t="str">
        <f t="shared" si="292"/>
        <v>45200</v>
      </c>
      <c r="E2082" t="str">
        <f t="shared" si="293"/>
        <v>X5200</v>
      </c>
      <c r="F2082" s="23">
        <v>452009300076</v>
      </c>
      <c r="G2082">
        <v>763</v>
      </c>
      <c r="H2082" t="str">
        <f t="shared" si="294"/>
        <v>452009300076.763</v>
      </c>
      <c r="I2082">
        <v>199203</v>
      </c>
      <c r="J2082" t="s">
        <v>6434</v>
      </c>
      <c r="K2082" t="s">
        <v>81</v>
      </c>
      <c r="L2082">
        <v>20310</v>
      </c>
      <c r="M2082" s="8">
        <f>VLOOKUP(H2082,'export - manipulated'!L2082:V6014,11,FALSE)</f>
        <v>301861.88</v>
      </c>
      <c r="V2082" s="158" t="str">
        <f t="shared" si="298"/>
        <v>552009300076</v>
      </c>
    </row>
    <row r="2083" spans="1:22" x14ac:dyDescent="0.3">
      <c r="A2083" t="s">
        <v>3469</v>
      </c>
      <c r="B2083" t="s">
        <v>157</v>
      </c>
      <c r="C2083" t="str">
        <f t="shared" si="295"/>
        <v>REGULATED</v>
      </c>
      <c r="D2083" s="159" t="str">
        <f t="shared" si="292"/>
        <v>45200</v>
      </c>
      <c r="E2083" t="str">
        <f t="shared" si="293"/>
        <v>X5200</v>
      </c>
      <c r="F2083" s="23">
        <v>452009300075</v>
      </c>
      <c r="G2083">
        <v>752</v>
      </c>
      <c r="H2083" t="str">
        <f t="shared" si="294"/>
        <v>452009300075.752</v>
      </c>
      <c r="I2083">
        <v>199203</v>
      </c>
      <c r="J2083" t="s">
        <v>6434</v>
      </c>
      <c r="K2083" t="s">
        <v>81</v>
      </c>
      <c r="L2083">
        <v>20310</v>
      </c>
      <c r="M2083" s="8">
        <f>VLOOKUP(H2083,'export - manipulated'!L2083:V6015,11,FALSE)</f>
        <v>461021.74</v>
      </c>
      <c r="V2083" s="158" t="str">
        <f t="shared" si="298"/>
        <v>552009300075</v>
      </c>
    </row>
    <row r="2084" spans="1:22" x14ac:dyDescent="0.3">
      <c r="A2084" t="s">
        <v>3471</v>
      </c>
      <c r="B2084" t="s">
        <v>157</v>
      </c>
      <c r="C2084" t="str">
        <f t="shared" si="295"/>
        <v>REGULATED</v>
      </c>
      <c r="D2084" s="159" t="str">
        <f t="shared" si="292"/>
        <v>45700</v>
      </c>
      <c r="E2084" t="str">
        <f t="shared" si="293"/>
        <v>X5700</v>
      </c>
      <c r="F2084" s="23">
        <v>457002500110</v>
      </c>
      <c r="G2084">
        <v>780</v>
      </c>
      <c r="H2084" t="str">
        <f t="shared" si="294"/>
        <v>457002500110.780</v>
      </c>
      <c r="I2084">
        <v>201209</v>
      </c>
      <c r="J2084" t="s">
        <v>6434</v>
      </c>
      <c r="K2084" t="s">
        <v>81</v>
      </c>
      <c r="L2084">
        <v>20310</v>
      </c>
      <c r="M2084" s="8">
        <f>VLOOKUP(H2084,'export - manipulated'!L2084:V6016,11,FALSE)</f>
        <v>43243.199999999997</v>
      </c>
      <c r="V2084" s="158" t="str">
        <f t="shared" si="298"/>
        <v>557002500110</v>
      </c>
    </row>
    <row r="2085" spans="1:22" x14ac:dyDescent="0.3">
      <c r="A2085" t="s">
        <v>3473</v>
      </c>
      <c r="B2085" t="s">
        <v>127</v>
      </c>
      <c r="C2085" t="str">
        <f t="shared" si="295"/>
        <v>REGULATED</v>
      </c>
      <c r="D2085" s="159" t="str">
        <f t="shared" si="292"/>
        <v>45600</v>
      </c>
      <c r="E2085" t="str">
        <f t="shared" si="293"/>
        <v>X5600</v>
      </c>
      <c r="F2085" s="23">
        <v>456009300042</v>
      </c>
      <c r="G2085">
        <v>615</v>
      </c>
      <c r="H2085" t="str">
        <f t="shared" si="294"/>
        <v>456009300042.615</v>
      </c>
      <c r="I2085">
        <v>199910</v>
      </c>
      <c r="J2085" t="s">
        <v>6434</v>
      </c>
      <c r="K2085" t="s">
        <v>85</v>
      </c>
      <c r="L2085">
        <v>20310</v>
      </c>
      <c r="M2085" s="8">
        <f>VLOOKUP(H2085,'export - manipulated'!L2085:V6017,11,FALSE)</f>
        <v>1798112.03</v>
      </c>
      <c r="V2085" s="158" t="str">
        <f t="shared" si="298"/>
        <v>556009300042</v>
      </c>
    </row>
    <row r="2086" spans="1:22" x14ac:dyDescent="0.3">
      <c r="A2086" t="s">
        <v>3475</v>
      </c>
      <c r="B2086" t="s">
        <v>127</v>
      </c>
      <c r="C2086" t="str">
        <f t="shared" si="295"/>
        <v>REGULATED</v>
      </c>
      <c r="D2086" s="159" t="str">
        <f t="shared" si="292"/>
        <v>45600</v>
      </c>
      <c r="E2086" t="str">
        <f t="shared" si="293"/>
        <v>X5600</v>
      </c>
      <c r="F2086" s="23">
        <v>456009300042</v>
      </c>
      <c r="G2086">
        <v>84</v>
      </c>
      <c r="H2086" t="str">
        <f t="shared" si="294"/>
        <v>456009300042.84</v>
      </c>
      <c r="I2086">
        <v>199910</v>
      </c>
      <c r="J2086" t="s">
        <v>6434</v>
      </c>
      <c r="K2086" t="s">
        <v>85</v>
      </c>
      <c r="L2086">
        <v>20310</v>
      </c>
      <c r="M2086" s="8">
        <f>VLOOKUP(H2086,'export - manipulated'!L2086:V6018,11,FALSE)</f>
        <v>150034.49</v>
      </c>
      <c r="V2086" s="158" t="str">
        <f t="shared" si="298"/>
        <v>556009300042</v>
      </c>
    </row>
    <row r="2087" spans="1:22" x14ac:dyDescent="0.3">
      <c r="A2087" t="s">
        <v>3477</v>
      </c>
      <c r="B2087" t="s">
        <v>127</v>
      </c>
      <c r="C2087" t="str">
        <f t="shared" si="295"/>
        <v>REGULATED</v>
      </c>
      <c r="D2087" s="159" t="str">
        <f t="shared" si="292"/>
        <v>45600</v>
      </c>
      <c r="E2087" t="str">
        <f t="shared" si="293"/>
        <v>X5600</v>
      </c>
      <c r="F2087" s="23">
        <v>456009300042</v>
      </c>
      <c r="G2087">
        <v>230</v>
      </c>
      <c r="H2087" t="str">
        <f t="shared" si="294"/>
        <v>456009300042.230</v>
      </c>
      <c r="I2087">
        <v>199910</v>
      </c>
      <c r="J2087" t="s">
        <v>6434</v>
      </c>
      <c r="K2087" t="s">
        <v>85</v>
      </c>
      <c r="L2087">
        <v>20310</v>
      </c>
      <c r="M2087" s="8">
        <f>VLOOKUP(H2087,'export - manipulated'!L2087:V6019,11,FALSE)</f>
        <v>49515.92</v>
      </c>
      <c r="V2087" s="158" t="str">
        <f t="shared" si="298"/>
        <v>556009300042</v>
      </c>
    </row>
    <row r="2088" spans="1:22" x14ac:dyDescent="0.3">
      <c r="A2088" t="s">
        <v>3479</v>
      </c>
      <c r="B2088" t="s">
        <v>127</v>
      </c>
      <c r="C2088" t="str">
        <f t="shared" si="295"/>
        <v>REGULATED</v>
      </c>
      <c r="D2088" s="159" t="str">
        <f t="shared" si="292"/>
        <v>45600</v>
      </c>
      <c r="E2088" t="str">
        <f t="shared" si="293"/>
        <v>X5600</v>
      </c>
      <c r="F2088" s="23">
        <v>456009300042</v>
      </c>
      <c r="G2088">
        <v>270</v>
      </c>
      <c r="H2088" t="str">
        <f t="shared" si="294"/>
        <v>456009300042.270</v>
      </c>
      <c r="I2088">
        <v>199910</v>
      </c>
      <c r="J2088" t="s">
        <v>6434</v>
      </c>
      <c r="K2088" t="s">
        <v>85</v>
      </c>
      <c r="L2088">
        <v>20310</v>
      </c>
      <c r="M2088" s="8">
        <f>VLOOKUP(H2088,'export - manipulated'!L2088:V6020,11,FALSE)</f>
        <v>607.39</v>
      </c>
      <c r="V2088" s="158" t="str">
        <f t="shared" si="298"/>
        <v>556009300042</v>
      </c>
    </row>
    <row r="2089" spans="1:22" x14ac:dyDescent="0.3">
      <c r="A2089" t="s">
        <v>3481</v>
      </c>
      <c r="B2089" t="s">
        <v>127</v>
      </c>
      <c r="C2089" t="str">
        <f t="shared" si="295"/>
        <v>REGULATED</v>
      </c>
      <c r="D2089" s="159" t="str">
        <f t="shared" si="292"/>
        <v>45600</v>
      </c>
      <c r="E2089" t="str">
        <f t="shared" si="293"/>
        <v>X5600</v>
      </c>
      <c r="F2089" s="23">
        <v>456009300042</v>
      </c>
      <c r="G2089">
        <v>780</v>
      </c>
      <c r="H2089" t="str">
        <f t="shared" si="294"/>
        <v>456009300042.780</v>
      </c>
      <c r="I2089">
        <v>199910</v>
      </c>
      <c r="J2089" t="s">
        <v>6434</v>
      </c>
      <c r="K2089" t="s">
        <v>85</v>
      </c>
      <c r="L2089">
        <v>20310</v>
      </c>
      <c r="M2089" s="8">
        <f>VLOOKUP(H2089,'export - manipulated'!L2089:V6021,11,FALSE)</f>
        <v>9787.57</v>
      </c>
      <c r="V2089" s="158" t="str">
        <f t="shared" si="298"/>
        <v>556009300042</v>
      </c>
    </row>
    <row r="2090" spans="1:22" x14ac:dyDescent="0.3">
      <c r="A2090" t="s">
        <v>3483</v>
      </c>
      <c r="C2090" t="str">
        <f t="shared" si="295"/>
        <v>UNREGULATED</v>
      </c>
      <c r="D2090" s="159" t="str">
        <f t="shared" si="292"/>
        <v>55000</v>
      </c>
      <c r="E2090" t="str">
        <f t="shared" si="293"/>
        <v>X5000</v>
      </c>
      <c r="F2090" s="23">
        <v>550006400049</v>
      </c>
      <c r="G2090">
        <v>2013</v>
      </c>
      <c r="H2090" t="str">
        <f t="shared" si="294"/>
        <v>550006400049.2013</v>
      </c>
      <c r="I2090">
        <v>201305</v>
      </c>
      <c r="J2090" t="s">
        <v>6434</v>
      </c>
      <c r="K2090" t="s">
        <v>1898</v>
      </c>
      <c r="L2090" t="s">
        <v>124</v>
      </c>
      <c r="N2090">
        <f>VLOOKUP(H2090,'export - manipulated'!L2089:V6021,11,FALSE)</f>
        <v>65197.53</v>
      </c>
    </row>
    <row r="2091" spans="1:22" x14ac:dyDescent="0.3">
      <c r="A2091" t="s">
        <v>3485</v>
      </c>
      <c r="C2091" t="str">
        <f t="shared" si="295"/>
        <v>UNREGULATED</v>
      </c>
      <c r="D2091" s="159" t="str">
        <f t="shared" si="292"/>
        <v>55000</v>
      </c>
      <c r="E2091" t="str">
        <f t="shared" si="293"/>
        <v>X5000</v>
      </c>
      <c r="F2091" s="23">
        <v>550006400050</v>
      </c>
      <c r="G2091">
        <v>2013</v>
      </c>
      <c r="H2091" t="str">
        <f t="shared" si="294"/>
        <v>550006400050.2013</v>
      </c>
      <c r="I2091">
        <v>201308</v>
      </c>
      <c r="J2091" t="s">
        <v>6434</v>
      </c>
      <c r="K2091" t="s">
        <v>1898</v>
      </c>
      <c r="L2091" t="s">
        <v>124</v>
      </c>
      <c r="N2091">
        <f>VLOOKUP(H2091,'export - manipulated'!L2090:V6022,11,FALSE)</f>
        <v>326535.95</v>
      </c>
    </row>
    <row r="2092" spans="1:22" x14ac:dyDescent="0.3">
      <c r="A2092" t="s">
        <v>3487</v>
      </c>
      <c r="B2092" t="s">
        <v>127</v>
      </c>
      <c r="C2092" t="str">
        <f t="shared" si="295"/>
        <v>REGULATED</v>
      </c>
      <c r="D2092" s="159" t="str">
        <f t="shared" si="292"/>
        <v>45200</v>
      </c>
      <c r="E2092" t="str">
        <f t="shared" si="293"/>
        <v>X5200</v>
      </c>
      <c r="F2092" s="23">
        <v>452009300234</v>
      </c>
      <c r="G2092">
        <v>779</v>
      </c>
      <c r="H2092" t="str">
        <f t="shared" si="294"/>
        <v>452009300234.779</v>
      </c>
      <c r="I2092">
        <v>201404</v>
      </c>
      <c r="J2092" t="s">
        <v>6434</v>
      </c>
      <c r="K2092" t="s">
        <v>230</v>
      </c>
      <c r="L2092">
        <v>20310</v>
      </c>
      <c r="M2092" s="8">
        <f>VLOOKUP(H2092,'export - manipulated'!L2092:V6024,11,FALSE)</f>
        <v>38974.76</v>
      </c>
      <c r="V2092" s="158" t="str">
        <f>CONCATENATE("5",RIGHT(F2092,11))</f>
        <v>552009300234</v>
      </c>
    </row>
    <row r="2093" spans="1:22" x14ac:dyDescent="0.3">
      <c r="A2093" t="s">
        <v>3487</v>
      </c>
      <c r="B2093" t="s">
        <v>127</v>
      </c>
      <c r="C2093" t="str">
        <f t="shared" si="295"/>
        <v>UNREGULATED</v>
      </c>
      <c r="D2093" s="159" t="str">
        <f t="shared" si="292"/>
        <v>55200</v>
      </c>
      <c r="E2093" t="str">
        <f t="shared" si="293"/>
        <v>X5200</v>
      </c>
      <c r="F2093" s="23">
        <v>552009300234</v>
      </c>
      <c r="G2093">
        <v>779</v>
      </c>
      <c r="H2093" t="str">
        <f t="shared" si="294"/>
        <v>552009300234.779</v>
      </c>
      <c r="I2093">
        <v>201404</v>
      </c>
      <c r="J2093" t="s">
        <v>6434</v>
      </c>
      <c r="K2093" t="s">
        <v>230</v>
      </c>
      <c r="L2093" t="s">
        <v>124</v>
      </c>
      <c r="N2093">
        <f>VLOOKUP(H2093,'export - manipulated'!L2092:V6024,11,FALSE)</f>
        <v>9658.58</v>
      </c>
    </row>
    <row r="2094" spans="1:22" x14ac:dyDescent="0.3">
      <c r="A2094" t="s">
        <v>3491</v>
      </c>
      <c r="B2094" t="s">
        <v>127</v>
      </c>
      <c r="C2094" t="str">
        <f t="shared" si="295"/>
        <v>REGULATED</v>
      </c>
      <c r="D2094" s="159" t="str">
        <f t="shared" si="292"/>
        <v>45200</v>
      </c>
      <c r="E2094" t="str">
        <f t="shared" si="293"/>
        <v>X5200</v>
      </c>
      <c r="F2094" s="23">
        <v>452009300239</v>
      </c>
      <c r="G2094">
        <v>766</v>
      </c>
      <c r="H2094" t="str">
        <f t="shared" si="294"/>
        <v>452009300239.766</v>
      </c>
      <c r="I2094">
        <v>201412</v>
      </c>
      <c r="J2094" t="s">
        <v>6434</v>
      </c>
      <c r="K2094" t="s">
        <v>230</v>
      </c>
      <c r="L2094">
        <v>20310</v>
      </c>
      <c r="M2094" s="8">
        <f>VLOOKUP(H2094,'export - manipulated'!L2094:V6026,11,FALSE)</f>
        <v>225193.4</v>
      </c>
      <c r="V2094" s="158" t="str">
        <f>CONCATENATE("5",RIGHT(F2094,11))</f>
        <v>552009300239</v>
      </c>
    </row>
    <row r="2095" spans="1:22" x14ac:dyDescent="0.3">
      <c r="A2095" t="s">
        <v>3491</v>
      </c>
      <c r="B2095" t="s">
        <v>127</v>
      </c>
      <c r="C2095" t="str">
        <f t="shared" si="295"/>
        <v>UNREGULATED</v>
      </c>
      <c r="D2095" s="159" t="str">
        <f t="shared" si="292"/>
        <v>55200</v>
      </c>
      <c r="E2095" t="str">
        <f t="shared" si="293"/>
        <v>X5200</v>
      </c>
      <c r="F2095" s="23">
        <v>552009300239</v>
      </c>
      <c r="G2095">
        <v>766</v>
      </c>
      <c r="H2095" t="str">
        <f t="shared" si="294"/>
        <v>552009300239.766</v>
      </c>
      <c r="I2095">
        <v>201412</v>
      </c>
      <c r="J2095" t="s">
        <v>6434</v>
      </c>
      <c r="K2095" t="s">
        <v>230</v>
      </c>
      <c r="L2095" t="s">
        <v>124</v>
      </c>
      <c r="N2095">
        <f>VLOOKUP(H2095,'export - manipulated'!L2094:V6026,11,FALSE)</f>
        <v>55806.6</v>
      </c>
    </row>
    <row r="2096" spans="1:22" x14ac:dyDescent="0.3">
      <c r="A2096" t="s">
        <v>3495</v>
      </c>
      <c r="B2096" t="s">
        <v>139</v>
      </c>
      <c r="C2096" t="str">
        <f t="shared" si="295"/>
        <v>REGULATED</v>
      </c>
      <c r="D2096" s="159" t="str">
        <f t="shared" si="292"/>
        <v>45200</v>
      </c>
      <c r="E2096" t="str">
        <f t="shared" si="293"/>
        <v>X5200</v>
      </c>
      <c r="F2096" s="23">
        <v>452009000190</v>
      </c>
      <c r="G2096">
        <v>768</v>
      </c>
      <c r="H2096" t="str">
        <f t="shared" si="294"/>
        <v>452009000190.768</v>
      </c>
      <c r="I2096">
        <v>201112</v>
      </c>
      <c r="J2096" t="s">
        <v>6434</v>
      </c>
      <c r="K2096" t="s">
        <v>82</v>
      </c>
      <c r="L2096">
        <v>20310</v>
      </c>
      <c r="M2096" s="8">
        <f>VLOOKUP(H2096,'export - manipulated'!L2096:V6028,11,FALSE)</f>
        <v>91054.19</v>
      </c>
      <c r="V2096" s="158" t="str">
        <f>CONCATENATE("5",RIGHT(F2096,11))</f>
        <v>552009000190</v>
      </c>
    </row>
    <row r="2097" spans="1:22" x14ac:dyDescent="0.3">
      <c r="A2097" t="s">
        <v>3495</v>
      </c>
      <c r="B2097" t="s">
        <v>139</v>
      </c>
      <c r="C2097" t="str">
        <f t="shared" si="295"/>
        <v>UNREGULATED</v>
      </c>
      <c r="D2097" s="159" t="str">
        <f t="shared" si="292"/>
        <v>55200</v>
      </c>
      <c r="E2097" t="str">
        <f t="shared" si="293"/>
        <v>X5200</v>
      </c>
      <c r="F2097" s="23">
        <v>552009000190</v>
      </c>
      <c r="G2097">
        <v>768</v>
      </c>
      <c r="H2097" t="str">
        <f t="shared" si="294"/>
        <v>552009000190.768</v>
      </c>
      <c r="I2097">
        <v>201112</v>
      </c>
      <c r="J2097" t="s">
        <v>6434</v>
      </c>
      <c r="K2097" t="s">
        <v>82</v>
      </c>
      <c r="L2097" t="s">
        <v>124</v>
      </c>
      <c r="N2097">
        <f>VLOOKUP(H2097,'export - manipulated'!L2096:V6028,11,FALSE)</f>
        <v>22564.720000000001</v>
      </c>
    </row>
    <row r="2098" spans="1:22" x14ac:dyDescent="0.3">
      <c r="A2098" t="s">
        <v>3498</v>
      </c>
      <c r="B2098" t="s">
        <v>127</v>
      </c>
      <c r="C2098" t="str">
        <f t="shared" si="295"/>
        <v>REGULATED</v>
      </c>
      <c r="D2098" s="159" t="str">
        <f t="shared" si="292"/>
        <v>45200</v>
      </c>
      <c r="E2098" t="str">
        <f t="shared" si="293"/>
        <v>X5200</v>
      </c>
      <c r="F2098" s="23">
        <v>452008600210</v>
      </c>
      <c r="G2098">
        <v>751</v>
      </c>
      <c r="H2098" t="str">
        <f t="shared" si="294"/>
        <v>452008600210.751</v>
      </c>
      <c r="I2098">
        <v>201301</v>
      </c>
      <c r="J2098" t="s">
        <v>6434</v>
      </c>
      <c r="K2098" t="s">
        <v>230</v>
      </c>
      <c r="L2098">
        <v>20310</v>
      </c>
      <c r="M2098" s="8">
        <f>VLOOKUP(H2098,'export - manipulated'!L2098:V6030,11,FALSE)</f>
        <v>134977.49</v>
      </c>
      <c r="V2098" s="158" t="str">
        <f>CONCATENATE("5",RIGHT(F2098,11))</f>
        <v>552008600210</v>
      </c>
    </row>
    <row r="2099" spans="1:22" x14ac:dyDescent="0.3">
      <c r="A2099" t="s">
        <v>3500</v>
      </c>
      <c r="C2099" t="str">
        <f t="shared" si="295"/>
        <v>UNREGULATED</v>
      </c>
      <c r="D2099" s="159" t="str">
        <f t="shared" si="292"/>
        <v>55200</v>
      </c>
      <c r="E2099" t="str">
        <f t="shared" si="293"/>
        <v>X5200</v>
      </c>
      <c r="F2099" s="23">
        <v>552008600226</v>
      </c>
      <c r="G2099">
        <v>779</v>
      </c>
      <c r="H2099" t="str">
        <f t="shared" si="294"/>
        <v>552008600226.779</v>
      </c>
      <c r="I2099">
        <v>201312</v>
      </c>
      <c r="J2099" t="s">
        <v>6434</v>
      </c>
      <c r="K2099" t="s">
        <v>82</v>
      </c>
      <c r="L2099" t="s">
        <v>124</v>
      </c>
      <c r="N2099">
        <f>VLOOKUP(H2099,'export - manipulated'!L2098:V6030,11,FALSE)</f>
        <v>0</v>
      </c>
    </row>
    <row r="2100" spans="1:22" x14ac:dyDescent="0.3">
      <c r="A2100" t="s">
        <v>3503</v>
      </c>
      <c r="B2100" t="s">
        <v>139</v>
      </c>
      <c r="C2100" t="str">
        <f t="shared" si="295"/>
        <v>REGULATED</v>
      </c>
      <c r="D2100" s="159" t="str">
        <f t="shared" si="292"/>
        <v>45600</v>
      </c>
      <c r="E2100" t="str">
        <f t="shared" si="293"/>
        <v>X5600</v>
      </c>
      <c r="F2100" s="23">
        <v>456009100031</v>
      </c>
      <c r="G2100">
        <v>670</v>
      </c>
      <c r="H2100" t="str">
        <f t="shared" si="294"/>
        <v>456009100031.670</v>
      </c>
      <c r="I2100">
        <v>200701</v>
      </c>
      <c r="J2100" t="s">
        <v>6434</v>
      </c>
      <c r="K2100" t="s">
        <v>82</v>
      </c>
      <c r="L2100">
        <v>20310</v>
      </c>
      <c r="M2100" s="8">
        <f>VLOOKUP(H2100,'export - manipulated'!L2100:V6032,11,FALSE)</f>
        <v>2540.0300000000002</v>
      </c>
      <c r="V2100" s="158" t="str">
        <f>CONCATENATE("5",RIGHT(F2100,11))</f>
        <v>556009100031</v>
      </c>
    </row>
    <row r="2101" spans="1:22" x14ac:dyDescent="0.3">
      <c r="A2101" t="s">
        <v>3505</v>
      </c>
      <c r="B2101" t="s">
        <v>127</v>
      </c>
      <c r="C2101" t="str">
        <f t="shared" si="295"/>
        <v>UNREGULATED</v>
      </c>
      <c r="D2101" s="159" t="str">
        <f t="shared" si="292"/>
        <v>55200</v>
      </c>
      <c r="E2101" t="str">
        <f t="shared" si="293"/>
        <v>X5200</v>
      </c>
      <c r="F2101" s="23">
        <v>552008600210</v>
      </c>
      <c r="G2101">
        <v>751</v>
      </c>
      <c r="H2101" t="str">
        <f t="shared" si="294"/>
        <v>552008600210.751</v>
      </c>
      <c r="I2101">
        <v>201301</v>
      </c>
      <c r="J2101" t="s">
        <v>6434</v>
      </c>
      <c r="K2101" t="s">
        <v>230</v>
      </c>
      <c r="L2101" t="s">
        <v>124</v>
      </c>
      <c r="N2101">
        <f>VLOOKUP(H2101,'export - manipulated'!L2100:V6032,11,FALSE)</f>
        <v>33449.620000000003</v>
      </c>
    </row>
    <row r="2102" spans="1:22" x14ac:dyDescent="0.3">
      <c r="A2102" t="s">
        <v>3507</v>
      </c>
      <c r="B2102" t="s">
        <v>139</v>
      </c>
      <c r="C2102" t="str">
        <f t="shared" si="295"/>
        <v>REGULATED</v>
      </c>
      <c r="D2102" s="159" t="str">
        <f t="shared" si="292"/>
        <v>45600</v>
      </c>
      <c r="E2102" t="str">
        <f t="shared" si="293"/>
        <v>X5600</v>
      </c>
      <c r="F2102" s="23">
        <v>456009100024</v>
      </c>
      <c r="G2102">
        <v>270</v>
      </c>
      <c r="H2102" t="str">
        <f t="shared" si="294"/>
        <v>456009100024.270</v>
      </c>
      <c r="I2102">
        <v>198409</v>
      </c>
      <c r="J2102" t="s">
        <v>6434</v>
      </c>
      <c r="K2102" t="s">
        <v>82</v>
      </c>
      <c r="L2102">
        <v>20310</v>
      </c>
      <c r="M2102" s="8">
        <f>VLOOKUP(H2102,'export - manipulated'!L2102:V6034,11,FALSE)</f>
        <v>30208.94</v>
      </c>
      <c r="V2102" s="158" t="str">
        <f>CONCATENATE("5",RIGHT(F2102,11))</f>
        <v>556009100024</v>
      </c>
    </row>
    <row r="2103" spans="1:22" x14ac:dyDescent="0.3">
      <c r="A2103" t="s">
        <v>3507</v>
      </c>
      <c r="B2103" t="s">
        <v>139</v>
      </c>
      <c r="C2103" t="str">
        <f t="shared" si="295"/>
        <v>UNREGULATED</v>
      </c>
      <c r="D2103" s="159" t="str">
        <f t="shared" si="292"/>
        <v>55600</v>
      </c>
      <c r="E2103" t="str">
        <f t="shared" si="293"/>
        <v>X5600</v>
      </c>
      <c r="F2103" s="23">
        <v>556009100024</v>
      </c>
      <c r="G2103">
        <v>270</v>
      </c>
      <c r="H2103" t="str">
        <f t="shared" si="294"/>
        <v>556009100024.270</v>
      </c>
      <c r="I2103">
        <v>198409</v>
      </c>
      <c r="J2103" t="s">
        <v>6434</v>
      </c>
      <c r="K2103" t="s">
        <v>82</v>
      </c>
      <c r="L2103" t="s">
        <v>124</v>
      </c>
      <c r="N2103">
        <f>VLOOKUP(H2103,'export - manipulated'!L2102:V6034,11,FALSE)</f>
        <v>7487</v>
      </c>
    </row>
    <row r="2104" spans="1:22" x14ac:dyDescent="0.3">
      <c r="A2104" t="s">
        <v>3510</v>
      </c>
      <c r="B2104" t="s">
        <v>139</v>
      </c>
      <c r="C2104" t="str">
        <f t="shared" si="295"/>
        <v>REGULATED</v>
      </c>
      <c r="D2104" s="159" t="str">
        <f t="shared" si="292"/>
        <v>45600</v>
      </c>
      <c r="E2104" t="str">
        <f t="shared" si="293"/>
        <v>X5600</v>
      </c>
      <c r="F2104" s="23">
        <v>456009100024</v>
      </c>
      <c r="G2104">
        <v>670</v>
      </c>
      <c r="H2104" t="str">
        <f t="shared" si="294"/>
        <v>456009100024.670</v>
      </c>
      <c r="I2104">
        <v>198409</v>
      </c>
      <c r="J2104" t="s">
        <v>6434</v>
      </c>
      <c r="K2104" t="s">
        <v>82</v>
      </c>
      <c r="L2104">
        <v>20310</v>
      </c>
      <c r="M2104" s="8">
        <f>VLOOKUP(H2104,'export - manipulated'!L2104:V6036,11,FALSE)</f>
        <v>6617.27</v>
      </c>
      <c r="V2104" s="158" t="str">
        <f>CONCATENATE("5",RIGHT(F2104,11))</f>
        <v>556009100024</v>
      </c>
    </row>
    <row r="2105" spans="1:22" x14ac:dyDescent="0.3">
      <c r="A2105" t="s">
        <v>3510</v>
      </c>
      <c r="B2105" t="s">
        <v>139</v>
      </c>
      <c r="C2105" t="str">
        <f t="shared" si="295"/>
        <v>UNREGULATED</v>
      </c>
      <c r="D2105" s="159" t="str">
        <f t="shared" si="292"/>
        <v>55600</v>
      </c>
      <c r="E2105" t="str">
        <f t="shared" si="293"/>
        <v>X5600</v>
      </c>
      <c r="F2105" s="23">
        <v>556009100024</v>
      </c>
      <c r="G2105">
        <v>670</v>
      </c>
      <c r="H2105" t="str">
        <f t="shared" si="294"/>
        <v>556009100024.670</v>
      </c>
      <c r="I2105">
        <v>198409</v>
      </c>
      <c r="J2105" t="s">
        <v>6434</v>
      </c>
      <c r="K2105" t="s">
        <v>82</v>
      </c>
      <c r="L2105" t="s">
        <v>124</v>
      </c>
      <c r="N2105">
        <f>VLOOKUP(H2105,'export - manipulated'!L2104:V6036,11,FALSE)</f>
        <v>1640</v>
      </c>
    </row>
    <row r="2106" spans="1:22" x14ac:dyDescent="0.3">
      <c r="A2106" t="s">
        <v>3513</v>
      </c>
      <c r="B2106" t="s">
        <v>139</v>
      </c>
      <c r="C2106" t="str">
        <f t="shared" si="295"/>
        <v>REGULATED</v>
      </c>
      <c r="D2106" s="159" t="str">
        <f t="shared" si="292"/>
        <v>45600</v>
      </c>
      <c r="E2106" t="str">
        <f t="shared" si="293"/>
        <v>X5600</v>
      </c>
      <c r="F2106" s="23">
        <v>456009100025</v>
      </c>
      <c r="G2106">
        <v>670</v>
      </c>
      <c r="H2106" t="str">
        <f t="shared" si="294"/>
        <v>456009100025.670</v>
      </c>
      <c r="I2106">
        <v>199503</v>
      </c>
      <c r="J2106" t="s">
        <v>6434</v>
      </c>
      <c r="K2106" t="s">
        <v>82</v>
      </c>
      <c r="L2106">
        <v>20310</v>
      </c>
      <c r="M2106" s="8">
        <f>VLOOKUP(H2106,'export - manipulated'!L2106:V6038,11,FALSE)</f>
        <v>2210.4</v>
      </c>
      <c r="V2106" s="158" t="str">
        <f t="shared" ref="V2106:V2108" si="299">CONCATENATE("5",RIGHT(F2106,11))</f>
        <v>556009100025</v>
      </c>
    </row>
    <row r="2107" spans="1:22" x14ac:dyDescent="0.3">
      <c r="A2107" t="s">
        <v>3515</v>
      </c>
      <c r="B2107" t="s">
        <v>139</v>
      </c>
      <c r="C2107" t="str">
        <f t="shared" si="295"/>
        <v>REGULATED</v>
      </c>
      <c r="D2107" s="159" t="str">
        <f t="shared" si="292"/>
        <v>45600</v>
      </c>
      <c r="E2107" t="str">
        <f t="shared" si="293"/>
        <v>X5600</v>
      </c>
      <c r="F2107" s="23">
        <v>456009100026</v>
      </c>
      <c r="G2107">
        <v>270</v>
      </c>
      <c r="H2107" t="str">
        <f t="shared" si="294"/>
        <v>456009100026.270</v>
      </c>
      <c r="I2107">
        <v>199404</v>
      </c>
      <c r="J2107" t="s">
        <v>6434</v>
      </c>
      <c r="K2107" t="s">
        <v>82</v>
      </c>
      <c r="L2107">
        <v>20310</v>
      </c>
      <c r="M2107" s="8">
        <f>VLOOKUP(H2107,'export - manipulated'!L2107:V6039,11,FALSE)</f>
        <v>216.94</v>
      </c>
      <c r="V2107" s="158" t="str">
        <f t="shared" si="299"/>
        <v>556009100026</v>
      </c>
    </row>
    <row r="2108" spans="1:22" x14ac:dyDescent="0.3">
      <c r="A2108" t="s">
        <v>3517</v>
      </c>
      <c r="B2108" t="s">
        <v>139</v>
      </c>
      <c r="C2108" t="str">
        <f t="shared" si="295"/>
        <v>REGULATED</v>
      </c>
      <c r="D2108" s="159" t="str">
        <f t="shared" si="292"/>
        <v>45600</v>
      </c>
      <c r="E2108" t="str">
        <f t="shared" si="293"/>
        <v>X5600</v>
      </c>
      <c r="F2108" s="23">
        <v>456009100026</v>
      </c>
      <c r="G2108">
        <v>670</v>
      </c>
      <c r="H2108" t="str">
        <f t="shared" si="294"/>
        <v>456009100026.670</v>
      </c>
      <c r="I2108">
        <v>199404</v>
      </c>
      <c r="J2108" t="s">
        <v>6434</v>
      </c>
      <c r="K2108" t="s">
        <v>82</v>
      </c>
      <c r="L2108">
        <v>20310</v>
      </c>
      <c r="M2108" s="8">
        <f>VLOOKUP(H2108,'export - manipulated'!L2108:V6040,11,FALSE)</f>
        <v>17091.84</v>
      </c>
      <c r="V2108" s="158" t="str">
        <f t="shared" si="299"/>
        <v>556009100026</v>
      </c>
    </row>
    <row r="2109" spans="1:22" x14ac:dyDescent="0.3">
      <c r="A2109" t="s">
        <v>3517</v>
      </c>
      <c r="B2109" t="s">
        <v>139</v>
      </c>
      <c r="C2109" t="str">
        <f t="shared" si="295"/>
        <v>UNREGULATED</v>
      </c>
      <c r="D2109" s="159" t="str">
        <f t="shared" si="292"/>
        <v>55600</v>
      </c>
      <c r="E2109" t="str">
        <f t="shared" si="293"/>
        <v>X5600</v>
      </c>
      <c r="F2109" s="23">
        <v>556009100026</v>
      </c>
      <c r="G2109">
        <v>670</v>
      </c>
      <c r="H2109" t="str">
        <f t="shared" si="294"/>
        <v>556009100026.670</v>
      </c>
      <c r="I2109">
        <v>199404</v>
      </c>
      <c r="J2109" t="s">
        <v>6434</v>
      </c>
      <c r="K2109" t="s">
        <v>82</v>
      </c>
      <c r="L2109" t="s">
        <v>124</v>
      </c>
      <c r="N2109">
        <f>VLOOKUP(H2109,'export - manipulated'!L2108:V6040,11,FALSE)</f>
        <v>4236</v>
      </c>
    </row>
    <row r="2110" spans="1:22" x14ac:dyDescent="0.3">
      <c r="A2110" t="s">
        <v>3520</v>
      </c>
      <c r="B2110" t="s">
        <v>139</v>
      </c>
      <c r="C2110" t="str">
        <f t="shared" si="295"/>
        <v>REGULATED</v>
      </c>
      <c r="D2110" s="159" t="str">
        <f t="shared" si="292"/>
        <v>45600</v>
      </c>
      <c r="E2110" t="str">
        <f t="shared" si="293"/>
        <v>X5600</v>
      </c>
      <c r="F2110" s="23">
        <v>456009100027</v>
      </c>
      <c r="G2110">
        <v>270</v>
      </c>
      <c r="H2110" t="str">
        <f t="shared" si="294"/>
        <v>456009100027.270</v>
      </c>
      <c r="I2110">
        <v>199404</v>
      </c>
      <c r="J2110" t="s">
        <v>6434</v>
      </c>
      <c r="K2110" t="s">
        <v>82</v>
      </c>
      <c r="L2110">
        <v>20310</v>
      </c>
      <c r="M2110" s="8">
        <f>VLOOKUP(H2110,'export - manipulated'!L2110:V6042,11,FALSE)</f>
        <v>299.2</v>
      </c>
      <c r="V2110" s="158" t="str">
        <f t="shared" ref="V2110:V2111" si="300">CONCATENATE("5",RIGHT(F2110,11))</f>
        <v>556009100027</v>
      </c>
    </row>
    <row r="2111" spans="1:22" x14ac:dyDescent="0.3">
      <c r="A2111" t="s">
        <v>3522</v>
      </c>
      <c r="B2111" t="s">
        <v>139</v>
      </c>
      <c r="C2111" t="str">
        <f t="shared" si="295"/>
        <v>REGULATED</v>
      </c>
      <c r="D2111" s="159" t="str">
        <f t="shared" si="292"/>
        <v>45600</v>
      </c>
      <c r="E2111" t="str">
        <f t="shared" si="293"/>
        <v>X5600</v>
      </c>
      <c r="F2111" s="23">
        <v>456009100027</v>
      </c>
      <c r="G2111">
        <v>670</v>
      </c>
      <c r="H2111" t="str">
        <f t="shared" si="294"/>
        <v>456009100027.670</v>
      </c>
      <c r="I2111">
        <v>199404</v>
      </c>
      <c r="J2111" t="s">
        <v>6434</v>
      </c>
      <c r="K2111" t="s">
        <v>82</v>
      </c>
      <c r="L2111">
        <v>20310</v>
      </c>
      <c r="M2111" s="8">
        <f>VLOOKUP(H2111,'export - manipulated'!L2111:V6043,11,FALSE)</f>
        <v>17941.259999999998</v>
      </c>
      <c r="V2111" s="158" t="str">
        <f t="shared" si="300"/>
        <v>556009100027</v>
      </c>
    </row>
    <row r="2112" spans="1:22" x14ac:dyDescent="0.3">
      <c r="A2112" t="s">
        <v>3522</v>
      </c>
      <c r="B2112" t="s">
        <v>139</v>
      </c>
      <c r="C2112" t="str">
        <f t="shared" si="295"/>
        <v>UNREGULATED</v>
      </c>
      <c r="D2112" s="159" t="str">
        <f t="shared" si="292"/>
        <v>55600</v>
      </c>
      <c r="E2112" t="str">
        <f t="shared" si="293"/>
        <v>X5600</v>
      </c>
      <c r="F2112" s="23">
        <v>556009100027</v>
      </c>
      <c r="G2112">
        <v>670</v>
      </c>
      <c r="H2112" t="str">
        <f t="shared" si="294"/>
        <v>556009100027.670</v>
      </c>
      <c r="I2112">
        <v>199404</v>
      </c>
      <c r="J2112" t="s">
        <v>6434</v>
      </c>
      <c r="K2112" t="s">
        <v>82</v>
      </c>
      <c r="L2112" t="s">
        <v>124</v>
      </c>
      <c r="N2112">
        <f>VLOOKUP(H2112,'export - manipulated'!L2111:V6043,11,FALSE)</f>
        <v>4447</v>
      </c>
    </row>
    <row r="2113" spans="1:22" x14ac:dyDescent="0.3">
      <c r="A2113" t="s">
        <v>3525</v>
      </c>
      <c r="B2113" t="s">
        <v>139</v>
      </c>
      <c r="C2113" t="str">
        <f t="shared" si="295"/>
        <v>REGULATED</v>
      </c>
      <c r="D2113" s="159" t="str">
        <f t="shared" si="292"/>
        <v>45600</v>
      </c>
      <c r="E2113" t="str">
        <f t="shared" si="293"/>
        <v>X5600</v>
      </c>
      <c r="F2113" s="23">
        <v>456009100028</v>
      </c>
      <c r="G2113">
        <v>270</v>
      </c>
      <c r="H2113" t="str">
        <f t="shared" si="294"/>
        <v>456009100028.270</v>
      </c>
      <c r="I2113">
        <v>199505</v>
      </c>
      <c r="J2113" t="s">
        <v>6434</v>
      </c>
      <c r="K2113" t="s">
        <v>82</v>
      </c>
      <c r="L2113">
        <v>20310</v>
      </c>
      <c r="M2113" s="8">
        <f>VLOOKUP(H2113,'export - manipulated'!L2113:V6045,11,FALSE)</f>
        <v>1363.8</v>
      </c>
      <c r="V2113" s="158" t="str">
        <f t="shared" ref="V2113:V2114" si="301">CONCATENATE("5",RIGHT(F2113,11))</f>
        <v>556009100028</v>
      </c>
    </row>
    <row r="2114" spans="1:22" x14ac:dyDescent="0.3">
      <c r="A2114" t="s">
        <v>3527</v>
      </c>
      <c r="B2114" t="s">
        <v>139</v>
      </c>
      <c r="C2114" t="str">
        <f t="shared" si="295"/>
        <v>REGULATED</v>
      </c>
      <c r="D2114" s="159" t="str">
        <f t="shared" si="292"/>
        <v>45600</v>
      </c>
      <c r="E2114" t="str">
        <f t="shared" si="293"/>
        <v>X5600</v>
      </c>
      <c r="F2114" s="23">
        <v>456009100028</v>
      </c>
      <c r="G2114">
        <v>670</v>
      </c>
      <c r="H2114" t="str">
        <f t="shared" si="294"/>
        <v>456009100028.670</v>
      </c>
      <c r="I2114">
        <v>199505</v>
      </c>
      <c r="J2114" t="s">
        <v>6434</v>
      </c>
      <c r="K2114" t="s">
        <v>82</v>
      </c>
      <c r="L2114">
        <v>20310</v>
      </c>
      <c r="M2114" s="8">
        <f>VLOOKUP(H2114,'export - manipulated'!L2114:V6046,11,FALSE)</f>
        <v>999.17</v>
      </c>
      <c r="V2114" s="158" t="str">
        <f t="shared" si="301"/>
        <v>556009100028</v>
      </c>
    </row>
    <row r="2115" spans="1:22" x14ac:dyDescent="0.3">
      <c r="A2115" t="s">
        <v>3529</v>
      </c>
      <c r="B2115" t="s">
        <v>139</v>
      </c>
      <c r="C2115" t="str">
        <f t="shared" si="295"/>
        <v>UNREGULATED</v>
      </c>
      <c r="D2115" s="159" t="str">
        <f t="shared" ref="D2115:D2178" si="302">LEFT(F2115,5)</f>
        <v>55600</v>
      </c>
      <c r="E2115" t="str">
        <f t="shared" ref="E2115:E2178" si="303">CONCATENATE("X",(RIGHT(D2115,4)))</f>
        <v>X5600</v>
      </c>
      <c r="F2115" s="23">
        <v>556009100029</v>
      </c>
      <c r="G2115">
        <v>615</v>
      </c>
      <c r="H2115" t="str">
        <f t="shared" ref="H2115:H2178" si="304">CONCATENATE(F2115,".",G2115)</f>
        <v>556009100029.615</v>
      </c>
      <c r="I2115">
        <v>199505</v>
      </c>
      <c r="J2115" t="s">
        <v>6434</v>
      </c>
      <c r="K2115" t="s">
        <v>82</v>
      </c>
      <c r="L2115" t="s">
        <v>124</v>
      </c>
      <c r="N2115">
        <f>VLOOKUP(H2115,'export - manipulated'!L2114:V6046,11,FALSE)</f>
        <v>870.56</v>
      </c>
    </row>
    <row r="2116" spans="1:22" x14ac:dyDescent="0.3">
      <c r="A2116" t="s">
        <v>3531</v>
      </c>
      <c r="B2116" t="s">
        <v>139</v>
      </c>
      <c r="C2116" t="str">
        <f t="shared" si="295"/>
        <v>REGULATED</v>
      </c>
      <c r="D2116" s="159" t="str">
        <f t="shared" si="302"/>
        <v>45600</v>
      </c>
      <c r="E2116" t="str">
        <f t="shared" si="303"/>
        <v>X5600</v>
      </c>
      <c r="F2116" s="23">
        <v>456009100029</v>
      </c>
      <c r="G2116">
        <v>270</v>
      </c>
      <c r="H2116" t="str">
        <f t="shared" si="304"/>
        <v>456009100029.270</v>
      </c>
      <c r="I2116">
        <v>199505</v>
      </c>
      <c r="J2116" t="s">
        <v>6434</v>
      </c>
      <c r="K2116" t="s">
        <v>82</v>
      </c>
      <c r="L2116">
        <v>20310</v>
      </c>
      <c r="M2116" s="8">
        <f>VLOOKUP(H2116,'export - manipulated'!L2116:V6048,11,FALSE)</f>
        <v>26231.39</v>
      </c>
      <c r="V2116" s="158" t="str">
        <f>CONCATENATE("5",RIGHT(F2116,11))</f>
        <v>556009100029</v>
      </c>
    </row>
    <row r="2117" spans="1:22" x14ac:dyDescent="0.3">
      <c r="A2117" t="s">
        <v>3531</v>
      </c>
      <c r="B2117" t="s">
        <v>139</v>
      </c>
      <c r="C2117" t="str">
        <f t="shared" si="295"/>
        <v>UNREGULATED</v>
      </c>
      <c r="D2117" s="159" t="str">
        <f t="shared" si="302"/>
        <v>55600</v>
      </c>
      <c r="E2117" t="str">
        <f t="shared" si="303"/>
        <v>X5600</v>
      </c>
      <c r="F2117" s="23">
        <v>556009100029</v>
      </c>
      <c r="G2117">
        <v>270</v>
      </c>
      <c r="H2117" t="str">
        <f t="shared" si="304"/>
        <v>556009100029.270</v>
      </c>
      <c r="I2117">
        <v>199505</v>
      </c>
      <c r="J2117" t="s">
        <v>6434</v>
      </c>
      <c r="K2117" t="s">
        <v>82</v>
      </c>
      <c r="L2117" t="s">
        <v>124</v>
      </c>
      <c r="N2117">
        <f>VLOOKUP(H2117,'export - manipulated'!L2116:V6048,11,FALSE)</f>
        <v>6501</v>
      </c>
    </row>
    <row r="2118" spans="1:22" x14ac:dyDescent="0.3">
      <c r="A2118" t="s">
        <v>3534</v>
      </c>
      <c r="B2118" t="s">
        <v>139</v>
      </c>
      <c r="C2118" t="str">
        <f t="shared" ref="C2118:C2181" si="305">IF(OR(D2118="45000",D2118="45100",D2118="45200",D2118="45290",D2118="45300",D2118="45500",D2118="45600",D2118="45700",D2118="45790",D2118="45800"),"REGULATED","UNREGULATED")</f>
        <v>REGULATED</v>
      </c>
      <c r="D2118" s="159" t="str">
        <f t="shared" si="302"/>
        <v>45600</v>
      </c>
      <c r="E2118" t="str">
        <f t="shared" si="303"/>
        <v>X5600</v>
      </c>
      <c r="F2118" s="23">
        <v>456009100029</v>
      </c>
      <c r="G2118">
        <v>670</v>
      </c>
      <c r="H2118" t="str">
        <f t="shared" si="304"/>
        <v>456009100029.670</v>
      </c>
      <c r="I2118">
        <v>199505</v>
      </c>
      <c r="J2118" t="s">
        <v>6434</v>
      </c>
      <c r="K2118" t="s">
        <v>82</v>
      </c>
      <c r="L2118">
        <v>20310</v>
      </c>
      <c r="M2118" s="8">
        <f>VLOOKUP(H2118,'export - manipulated'!L2118:V6050,11,FALSE)</f>
        <v>3512.92</v>
      </c>
      <c r="V2118" s="158" t="str">
        <f t="shared" ref="V2118:V2119" si="306">CONCATENATE("5",RIGHT(F2118,11))</f>
        <v>556009100029</v>
      </c>
    </row>
    <row r="2119" spans="1:22" x14ac:dyDescent="0.3">
      <c r="A2119" t="s">
        <v>3536</v>
      </c>
      <c r="B2119" t="s">
        <v>139</v>
      </c>
      <c r="C2119" t="str">
        <f t="shared" si="305"/>
        <v>REGULATED</v>
      </c>
      <c r="D2119" s="159" t="str">
        <f t="shared" si="302"/>
        <v>45600</v>
      </c>
      <c r="E2119" t="str">
        <f t="shared" si="303"/>
        <v>X5600</v>
      </c>
      <c r="F2119" s="23">
        <v>456009100030</v>
      </c>
      <c r="G2119">
        <v>270</v>
      </c>
      <c r="H2119" t="str">
        <f t="shared" si="304"/>
        <v>456009100030.270</v>
      </c>
      <c r="I2119">
        <v>199612</v>
      </c>
      <c r="J2119" t="s">
        <v>6434</v>
      </c>
      <c r="K2119" t="s">
        <v>82</v>
      </c>
      <c r="L2119">
        <v>20310</v>
      </c>
      <c r="M2119" s="8">
        <f>VLOOKUP(H2119,'export - manipulated'!L2119:V6051,11,FALSE)</f>
        <v>20285</v>
      </c>
      <c r="V2119" s="158" t="str">
        <f t="shared" si="306"/>
        <v>556009100030</v>
      </c>
    </row>
    <row r="2120" spans="1:22" x14ac:dyDescent="0.3">
      <c r="A2120" t="s">
        <v>3536</v>
      </c>
      <c r="B2120" t="s">
        <v>139</v>
      </c>
      <c r="C2120" t="str">
        <f t="shared" si="305"/>
        <v>UNREGULATED</v>
      </c>
      <c r="D2120" s="159" t="str">
        <f t="shared" si="302"/>
        <v>55600</v>
      </c>
      <c r="E2120" t="str">
        <f t="shared" si="303"/>
        <v>X5600</v>
      </c>
      <c r="F2120" s="23">
        <v>556009100030</v>
      </c>
      <c r="G2120">
        <v>270</v>
      </c>
      <c r="H2120" t="str">
        <f t="shared" si="304"/>
        <v>556009100030.270</v>
      </c>
      <c r="I2120">
        <v>199612</v>
      </c>
      <c r="J2120" t="s">
        <v>6434</v>
      </c>
      <c r="K2120" t="s">
        <v>82</v>
      </c>
      <c r="L2120" t="s">
        <v>124</v>
      </c>
      <c r="N2120">
        <f>VLOOKUP(H2120,'export - manipulated'!L2119:V6051,11,FALSE)</f>
        <v>5027</v>
      </c>
    </row>
    <row r="2121" spans="1:22" x14ac:dyDescent="0.3">
      <c r="A2121" t="s">
        <v>3539</v>
      </c>
      <c r="B2121" t="s">
        <v>139</v>
      </c>
      <c r="C2121" t="str">
        <f t="shared" si="305"/>
        <v>REGULATED</v>
      </c>
      <c r="D2121" s="159" t="str">
        <f t="shared" si="302"/>
        <v>45600</v>
      </c>
      <c r="E2121" t="str">
        <f t="shared" si="303"/>
        <v>X5600</v>
      </c>
      <c r="F2121" s="23">
        <v>456009100030</v>
      </c>
      <c r="G2121">
        <v>670</v>
      </c>
      <c r="H2121" t="str">
        <f t="shared" si="304"/>
        <v>456009100030.670</v>
      </c>
      <c r="I2121">
        <v>199612</v>
      </c>
      <c r="J2121" t="s">
        <v>6434</v>
      </c>
      <c r="K2121" t="s">
        <v>82</v>
      </c>
      <c r="L2121">
        <v>20310</v>
      </c>
      <c r="M2121" s="8">
        <f>VLOOKUP(H2121,'export - manipulated'!L2121:V6053,11,FALSE)</f>
        <v>379.91</v>
      </c>
      <c r="V2121" s="158" t="str">
        <f t="shared" ref="V2121:V2123" si="307">CONCATENATE("5",RIGHT(F2121,11))</f>
        <v>556009100030</v>
      </c>
    </row>
    <row r="2122" spans="1:22" x14ac:dyDescent="0.3">
      <c r="A2122" t="s">
        <v>3541</v>
      </c>
      <c r="B2122" t="s">
        <v>139</v>
      </c>
      <c r="C2122" t="str">
        <f t="shared" si="305"/>
        <v>REGULATED</v>
      </c>
      <c r="D2122" s="159" t="str">
        <f t="shared" si="302"/>
        <v>45700</v>
      </c>
      <c r="E2122" t="str">
        <f t="shared" si="303"/>
        <v>X5700</v>
      </c>
      <c r="F2122" s="23">
        <v>457005300030</v>
      </c>
      <c r="G2122">
        <v>615</v>
      </c>
      <c r="H2122" t="str">
        <f t="shared" si="304"/>
        <v>457005300030.615</v>
      </c>
      <c r="I2122">
        <v>200109</v>
      </c>
      <c r="J2122" t="s">
        <v>6434</v>
      </c>
      <c r="K2122" t="s">
        <v>82</v>
      </c>
      <c r="L2122">
        <v>20310</v>
      </c>
      <c r="M2122" s="8">
        <f>VLOOKUP(H2122,'export - manipulated'!L2122:V6054,11,FALSE)</f>
        <v>2007853.87</v>
      </c>
      <c r="V2122" s="158" t="str">
        <f t="shared" si="307"/>
        <v>557005300030</v>
      </c>
    </row>
    <row r="2123" spans="1:22" x14ac:dyDescent="0.3">
      <c r="A2123" t="s">
        <v>3541</v>
      </c>
      <c r="B2123" t="s">
        <v>139</v>
      </c>
      <c r="C2123" t="str">
        <f t="shared" si="305"/>
        <v>REGULATED</v>
      </c>
      <c r="D2123" s="159" t="str">
        <f t="shared" si="302"/>
        <v>45700</v>
      </c>
      <c r="E2123" t="str">
        <f t="shared" si="303"/>
        <v>X5700</v>
      </c>
      <c r="F2123" s="23">
        <v>457009000122</v>
      </c>
      <c r="G2123">
        <v>780</v>
      </c>
      <c r="H2123" t="str">
        <f t="shared" si="304"/>
        <v>457009000122.780</v>
      </c>
      <c r="I2123">
        <v>201301</v>
      </c>
      <c r="J2123" t="s">
        <v>6434</v>
      </c>
      <c r="K2123" t="s">
        <v>82</v>
      </c>
      <c r="L2123">
        <v>20310</v>
      </c>
      <c r="M2123" s="8">
        <f>VLOOKUP(H2123,'export - manipulated'!L2123:V6055,11,FALSE)</f>
        <v>51580.42</v>
      </c>
      <c r="V2123" s="158" t="str">
        <f t="shared" si="307"/>
        <v>557009000122</v>
      </c>
    </row>
    <row r="2124" spans="1:22" x14ac:dyDescent="0.3">
      <c r="A2124" t="s">
        <v>3546</v>
      </c>
      <c r="B2124" t="s">
        <v>139</v>
      </c>
      <c r="C2124" t="str">
        <f t="shared" si="305"/>
        <v>UNREGULATED</v>
      </c>
      <c r="D2124" s="159" t="str">
        <f t="shared" si="302"/>
        <v>55700</v>
      </c>
      <c r="E2124" t="str">
        <f t="shared" si="303"/>
        <v>X5700</v>
      </c>
      <c r="F2124" s="23">
        <v>557005300030</v>
      </c>
      <c r="G2124">
        <v>615</v>
      </c>
      <c r="H2124" t="str">
        <f t="shared" si="304"/>
        <v>557005300030.615</v>
      </c>
      <c r="I2124">
        <v>200109</v>
      </c>
      <c r="J2124" t="s">
        <v>6434</v>
      </c>
      <c r="K2124" t="s">
        <v>82</v>
      </c>
      <c r="L2124" t="s">
        <v>124</v>
      </c>
      <c r="N2124">
        <f>VLOOKUP(H2124,'export - manipulated'!L2123:V6055,11,FALSE)</f>
        <v>221676</v>
      </c>
    </row>
    <row r="2125" spans="1:22" x14ac:dyDescent="0.3">
      <c r="A2125" t="s">
        <v>3546</v>
      </c>
      <c r="B2125" t="s">
        <v>139</v>
      </c>
      <c r="C2125" t="str">
        <f t="shared" si="305"/>
        <v>UNREGULATED</v>
      </c>
      <c r="D2125" s="159" t="str">
        <f t="shared" si="302"/>
        <v>55700</v>
      </c>
      <c r="E2125" t="str">
        <f t="shared" si="303"/>
        <v>X5700</v>
      </c>
      <c r="F2125" s="23">
        <v>557009000122</v>
      </c>
      <c r="G2125">
        <v>780</v>
      </c>
      <c r="H2125" t="str">
        <f t="shared" si="304"/>
        <v>557009000122.780</v>
      </c>
      <c r="I2125">
        <v>201306</v>
      </c>
      <c r="J2125" t="s">
        <v>6434</v>
      </c>
      <c r="K2125" t="s">
        <v>82</v>
      </c>
      <c r="L2125" t="s">
        <v>124</v>
      </c>
      <c r="N2125">
        <f>VLOOKUP(H2125,'export - manipulated'!L2124:V6056,11,FALSE)</f>
        <v>5692.99</v>
      </c>
    </row>
    <row r="2126" spans="1:22" x14ac:dyDescent="0.3">
      <c r="A2126" t="s">
        <v>3550</v>
      </c>
      <c r="B2126" t="s">
        <v>127</v>
      </c>
      <c r="C2126" t="str">
        <f t="shared" si="305"/>
        <v>REGULATED</v>
      </c>
      <c r="D2126" s="159" t="str">
        <f t="shared" si="302"/>
        <v>45200</v>
      </c>
      <c r="E2126" t="str">
        <f t="shared" si="303"/>
        <v>X5200</v>
      </c>
      <c r="F2126" s="23">
        <v>452008600212</v>
      </c>
      <c r="G2126">
        <v>763</v>
      </c>
      <c r="H2126" t="str">
        <f t="shared" si="304"/>
        <v>452008600212.763</v>
      </c>
      <c r="I2126">
        <v>201110</v>
      </c>
      <c r="J2126" t="s">
        <v>6434</v>
      </c>
      <c r="K2126" t="s">
        <v>82</v>
      </c>
      <c r="L2126">
        <v>20310</v>
      </c>
      <c r="M2126" s="8">
        <f>VLOOKUP(H2126,'export - manipulated'!L2126:V6058,11,FALSE)</f>
        <v>17105.330000000002</v>
      </c>
      <c r="V2126" s="158" t="str">
        <f t="shared" ref="V2126:V2132" si="308">CONCATENATE("5",RIGHT(F2126,11))</f>
        <v>552008600212</v>
      </c>
    </row>
    <row r="2127" spans="1:22" x14ac:dyDescent="0.3">
      <c r="A2127" t="s">
        <v>3552</v>
      </c>
      <c r="B2127" t="s">
        <v>127</v>
      </c>
      <c r="C2127" t="str">
        <f t="shared" si="305"/>
        <v>REGULATED</v>
      </c>
      <c r="D2127" s="159" t="str">
        <f t="shared" si="302"/>
        <v>45200</v>
      </c>
      <c r="E2127" t="str">
        <f t="shared" si="303"/>
        <v>X5200</v>
      </c>
      <c r="F2127" s="23">
        <v>452008600188</v>
      </c>
      <c r="G2127">
        <v>752</v>
      </c>
      <c r="H2127" t="str">
        <f t="shared" si="304"/>
        <v>452008600188.752</v>
      </c>
      <c r="I2127">
        <v>201110</v>
      </c>
      <c r="J2127" t="s">
        <v>6434</v>
      </c>
      <c r="K2127" t="s">
        <v>82</v>
      </c>
      <c r="L2127">
        <v>20310</v>
      </c>
      <c r="M2127" s="8">
        <f>VLOOKUP(H2127,'export - manipulated'!L2127:V6059,11,FALSE)</f>
        <v>20035</v>
      </c>
      <c r="V2127" s="158" t="str">
        <f t="shared" si="308"/>
        <v>552008600188</v>
      </c>
    </row>
    <row r="2128" spans="1:22" x14ac:dyDescent="0.3">
      <c r="A2128" t="s">
        <v>3554</v>
      </c>
      <c r="B2128" t="s">
        <v>127</v>
      </c>
      <c r="C2128" t="str">
        <f t="shared" si="305"/>
        <v>REGULATED</v>
      </c>
      <c r="D2128" s="159" t="str">
        <f t="shared" si="302"/>
        <v>45200</v>
      </c>
      <c r="E2128" t="str">
        <f t="shared" si="303"/>
        <v>X5200</v>
      </c>
      <c r="F2128" s="23">
        <v>452008600211</v>
      </c>
      <c r="G2128">
        <v>768</v>
      </c>
      <c r="H2128" t="str">
        <f t="shared" si="304"/>
        <v>452008600211.768</v>
      </c>
      <c r="I2128">
        <v>201012</v>
      </c>
      <c r="J2128" t="s">
        <v>6434</v>
      </c>
      <c r="K2128" t="s">
        <v>82</v>
      </c>
      <c r="L2128">
        <v>20310</v>
      </c>
      <c r="M2128" s="8">
        <f>VLOOKUP(H2128,'export - manipulated'!L2128:V6060,11,FALSE)</f>
        <v>4299.92</v>
      </c>
      <c r="V2128" s="158" t="str">
        <f t="shared" si="308"/>
        <v>552008600211</v>
      </c>
    </row>
    <row r="2129" spans="1:22" x14ac:dyDescent="0.3">
      <c r="A2129" t="s">
        <v>3556</v>
      </c>
      <c r="B2129" t="s">
        <v>139</v>
      </c>
      <c r="C2129" t="str">
        <f t="shared" si="305"/>
        <v>REGULATED</v>
      </c>
      <c r="D2129" s="159" t="str">
        <f t="shared" si="302"/>
        <v>45200</v>
      </c>
      <c r="E2129" t="str">
        <f t="shared" si="303"/>
        <v>X5200</v>
      </c>
      <c r="F2129" s="23">
        <v>452008600213</v>
      </c>
      <c r="G2129">
        <v>763</v>
      </c>
      <c r="H2129" t="str">
        <f t="shared" si="304"/>
        <v>452008600213.763</v>
      </c>
      <c r="I2129">
        <v>201111</v>
      </c>
      <c r="J2129" t="s">
        <v>6434</v>
      </c>
      <c r="K2129" t="s">
        <v>82</v>
      </c>
      <c r="L2129">
        <v>20310</v>
      </c>
      <c r="M2129" s="8">
        <f>VLOOKUP(H2129,'export - manipulated'!L2129:V6061,11,FALSE)</f>
        <v>694406.38</v>
      </c>
      <c r="V2129" s="158" t="str">
        <f t="shared" si="308"/>
        <v>552008600213</v>
      </c>
    </row>
    <row r="2130" spans="1:22" x14ac:dyDescent="0.3">
      <c r="A2130" t="s">
        <v>3558</v>
      </c>
      <c r="B2130" t="s">
        <v>139</v>
      </c>
      <c r="C2130" t="str">
        <f t="shared" si="305"/>
        <v>REGULATED</v>
      </c>
      <c r="D2130" s="159" t="str">
        <f t="shared" si="302"/>
        <v>45200</v>
      </c>
      <c r="E2130" t="str">
        <f t="shared" si="303"/>
        <v>X5200</v>
      </c>
      <c r="F2130" s="23">
        <v>452008600217</v>
      </c>
      <c r="G2130">
        <v>763</v>
      </c>
      <c r="H2130" t="str">
        <f t="shared" si="304"/>
        <v>452008600217.763</v>
      </c>
      <c r="I2130">
        <v>201301</v>
      </c>
      <c r="J2130" t="s">
        <v>6434</v>
      </c>
      <c r="K2130" t="s">
        <v>82</v>
      </c>
      <c r="L2130">
        <v>20310</v>
      </c>
      <c r="M2130" s="8">
        <f>VLOOKUP(H2130,'export - manipulated'!L2130:V6062,11,FALSE)</f>
        <v>23537.919999999998</v>
      </c>
      <c r="V2130" s="158" t="str">
        <f t="shared" si="308"/>
        <v>552008600217</v>
      </c>
    </row>
    <row r="2131" spans="1:22" x14ac:dyDescent="0.3">
      <c r="A2131" t="s">
        <v>3560</v>
      </c>
      <c r="B2131" t="s">
        <v>139</v>
      </c>
      <c r="C2131" t="str">
        <f t="shared" si="305"/>
        <v>REGULATED</v>
      </c>
      <c r="D2131" s="159" t="str">
        <f t="shared" si="302"/>
        <v>45200</v>
      </c>
      <c r="E2131" t="str">
        <f t="shared" si="303"/>
        <v>X5200</v>
      </c>
      <c r="F2131" s="23">
        <v>452008600219</v>
      </c>
      <c r="G2131">
        <v>752</v>
      </c>
      <c r="H2131" t="str">
        <f t="shared" si="304"/>
        <v>452008600219.752</v>
      </c>
      <c r="I2131">
        <v>201310</v>
      </c>
      <c r="J2131" t="s">
        <v>6434</v>
      </c>
      <c r="K2131" t="s">
        <v>82</v>
      </c>
      <c r="L2131">
        <v>20310</v>
      </c>
      <c r="M2131" s="8">
        <f>VLOOKUP(H2131,'export - manipulated'!L2131:V6063,11,FALSE)</f>
        <v>66010.679999999993</v>
      </c>
      <c r="V2131" s="158" t="str">
        <f t="shared" si="308"/>
        <v>552008600219</v>
      </c>
    </row>
    <row r="2132" spans="1:22" x14ac:dyDescent="0.3">
      <c r="A2132" t="s">
        <v>3562</v>
      </c>
      <c r="B2132" t="s">
        <v>139</v>
      </c>
      <c r="C2132" t="str">
        <f t="shared" si="305"/>
        <v>REGULATED</v>
      </c>
      <c r="D2132" s="159" t="str">
        <f t="shared" si="302"/>
        <v>45200</v>
      </c>
      <c r="E2132" t="str">
        <f t="shared" si="303"/>
        <v>X5200</v>
      </c>
      <c r="F2132" s="23">
        <v>452008600230</v>
      </c>
      <c r="G2132">
        <v>768</v>
      </c>
      <c r="H2132" t="str">
        <f t="shared" si="304"/>
        <v>452008600230.768</v>
      </c>
      <c r="I2132">
        <v>201401</v>
      </c>
      <c r="J2132" t="s">
        <v>6434</v>
      </c>
      <c r="K2132" t="s">
        <v>82</v>
      </c>
      <c r="L2132">
        <v>20310</v>
      </c>
      <c r="M2132" s="8">
        <f>VLOOKUP(H2132,'export - manipulated'!L2132:V6064,11,FALSE)</f>
        <v>33258.1</v>
      </c>
      <c r="V2132" s="158" t="str">
        <f t="shared" si="308"/>
        <v>552008600230</v>
      </c>
    </row>
    <row r="2133" spans="1:22" x14ac:dyDescent="0.3">
      <c r="A2133" t="s">
        <v>3562</v>
      </c>
      <c r="B2133" t="s">
        <v>139</v>
      </c>
      <c r="C2133" t="str">
        <f t="shared" si="305"/>
        <v>UNREGULATED</v>
      </c>
      <c r="D2133" s="159" t="str">
        <f t="shared" si="302"/>
        <v>55200</v>
      </c>
      <c r="E2133" t="str">
        <f t="shared" si="303"/>
        <v>X5200</v>
      </c>
      <c r="F2133" s="23">
        <v>552008600230</v>
      </c>
      <c r="G2133">
        <v>768</v>
      </c>
      <c r="H2133" t="str">
        <f t="shared" si="304"/>
        <v>552008600230.768</v>
      </c>
      <c r="I2133">
        <v>201401</v>
      </c>
      <c r="J2133" t="s">
        <v>6434</v>
      </c>
      <c r="K2133" t="s">
        <v>82</v>
      </c>
      <c r="L2133" t="s">
        <v>124</v>
      </c>
      <c r="N2133">
        <f>VLOOKUP(H2133,'export - manipulated'!L2132:V6064,11,FALSE)</f>
        <v>8241.9</v>
      </c>
    </row>
    <row r="2134" spans="1:22" x14ac:dyDescent="0.3">
      <c r="A2134" t="s">
        <v>3565</v>
      </c>
      <c r="B2134" t="s">
        <v>1069</v>
      </c>
      <c r="C2134" t="str">
        <f t="shared" si="305"/>
        <v>UNREGULATED</v>
      </c>
      <c r="D2134" s="159" t="str">
        <f t="shared" si="302"/>
        <v>55300</v>
      </c>
      <c r="E2134" t="str">
        <f t="shared" si="303"/>
        <v>X5300</v>
      </c>
      <c r="F2134" s="23">
        <v>553007000279</v>
      </c>
      <c r="G2134">
        <v>910</v>
      </c>
      <c r="H2134" t="str">
        <f t="shared" si="304"/>
        <v>553007000279.910</v>
      </c>
      <c r="I2134">
        <v>200909</v>
      </c>
      <c r="J2134" t="s">
        <v>6434</v>
      </c>
      <c r="K2134" t="s">
        <v>67</v>
      </c>
      <c r="L2134" t="s">
        <v>124</v>
      </c>
      <c r="N2134">
        <f>VLOOKUP(H2134,'export - manipulated'!L2133:V6065,11,FALSE)</f>
        <v>212189.83</v>
      </c>
    </row>
    <row r="2135" spans="1:22" x14ac:dyDescent="0.3">
      <c r="A2135" t="s">
        <v>3567</v>
      </c>
      <c r="B2135" t="s">
        <v>3568</v>
      </c>
      <c r="C2135" t="str">
        <f t="shared" si="305"/>
        <v>UNREGULATED</v>
      </c>
      <c r="D2135" s="159" t="str">
        <f t="shared" si="302"/>
        <v>55300</v>
      </c>
      <c r="E2135" t="str">
        <f t="shared" si="303"/>
        <v>X5300</v>
      </c>
      <c r="F2135" s="23">
        <v>553006200282</v>
      </c>
      <c r="G2135">
        <v>910</v>
      </c>
      <c r="H2135" t="str">
        <f t="shared" si="304"/>
        <v>553006200282.910</v>
      </c>
      <c r="I2135">
        <v>200909</v>
      </c>
      <c r="J2135" t="s">
        <v>6434</v>
      </c>
      <c r="K2135" t="s">
        <v>53</v>
      </c>
      <c r="L2135" t="s">
        <v>124</v>
      </c>
      <c r="N2135">
        <f>VLOOKUP(H2135,'export - manipulated'!L2134:V6066,11,FALSE)</f>
        <v>7592.21</v>
      </c>
    </row>
    <row r="2136" spans="1:22" x14ac:dyDescent="0.3">
      <c r="A2136" t="s">
        <v>3570</v>
      </c>
      <c r="B2136" t="s">
        <v>3572</v>
      </c>
      <c r="C2136" t="str">
        <f t="shared" si="305"/>
        <v>UNREGULATED</v>
      </c>
      <c r="D2136" s="159" t="str">
        <f t="shared" si="302"/>
        <v>55300</v>
      </c>
      <c r="E2136" t="str">
        <f t="shared" si="303"/>
        <v>X5300</v>
      </c>
      <c r="F2136" s="23">
        <v>553005300280</v>
      </c>
      <c r="G2136">
        <v>910</v>
      </c>
      <c r="H2136" t="str">
        <f t="shared" si="304"/>
        <v>553005300280.910</v>
      </c>
      <c r="I2136">
        <v>200909</v>
      </c>
      <c r="J2136" t="s">
        <v>6434</v>
      </c>
      <c r="K2136" t="s">
        <v>22</v>
      </c>
      <c r="L2136" t="s">
        <v>124</v>
      </c>
      <c r="N2136">
        <f>VLOOKUP(H2136,'export - manipulated'!L2135:V6067,11,FALSE)</f>
        <v>90512.42</v>
      </c>
    </row>
    <row r="2137" spans="1:22" x14ac:dyDescent="0.3">
      <c r="A2137" t="s">
        <v>3570</v>
      </c>
      <c r="B2137" t="s">
        <v>3572</v>
      </c>
      <c r="C2137" t="str">
        <f t="shared" si="305"/>
        <v>UNREGULATED</v>
      </c>
      <c r="D2137" s="159" t="str">
        <f t="shared" si="302"/>
        <v>55300</v>
      </c>
      <c r="E2137" t="str">
        <f t="shared" si="303"/>
        <v>X5300</v>
      </c>
      <c r="F2137" s="23">
        <v>553005300283</v>
      </c>
      <c r="G2137">
        <v>910</v>
      </c>
      <c r="H2137" t="str">
        <f t="shared" si="304"/>
        <v>553005300283.910</v>
      </c>
      <c r="I2137">
        <v>200909</v>
      </c>
      <c r="J2137" t="s">
        <v>6434</v>
      </c>
      <c r="K2137" t="s">
        <v>22</v>
      </c>
      <c r="L2137" t="s">
        <v>124</v>
      </c>
      <c r="N2137">
        <f>VLOOKUP(H2137,'export - manipulated'!L2136:V6068,11,FALSE)</f>
        <v>15152.89</v>
      </c>
    </row>
    <row r="2138" spans="1:22" x14ac:dyDescent="0.3">
      <c r="A2138" t="s">
        <v>3570</v>
      </c>
      <c r="B2138" t="s">
        <v>3572</v>
      </c>
      <c r="C2138" t="str">
        <f t="shared" si="305"/>
        <v>UNREGULATED</v>
      </c>
      <c r="D2138" s="159" t="str">
        <f t="shared" si="302"/>
        <v>55300</v>
      </c>
      <c r="E2138" t="str">
        <f t="shared" si="303"/>
        <v>X5300</v>
      </c>
      <c r="F2138" s="23">
        <v>553005300284</v>
      </c>
      <c r="G2138">
        <v>910</v>
      </c>
      <c r="H2138" t="str">
        <f t="shared" si="304"/>
        <v>553005300284.910</v>
      </c>
      <c r="I2138">
        <v>200909</v>
      </c>
      <c r="J2138" t="s">
        <v>6434</v>
      </c>
      <c r="K2138" t="s">
        <v>22</v>
      </c>
      <c r="L2138" t="s">
        <v>124</v>
      </c>
      <c r="N2138">
        <f>VLOOKUP(H2138,'export - manipulated'!L2137:V6069,11,FALSE)</f>
        <v>32385.83</v>
      </c>
    </row>
    <row r="2139" spans="1:22" x14ac:dyDescent="0.3">
      <c r="A2139" t="s">
        <v>3570</v>
      </c>
      <c r="B2139" t="s">
        <v>3572</v>
      </c>
      <c r="C2139" t="str">
        <f t="shared" si="305"/>
        <v>UNREGULATED</v>
      </c>
      <c r="D2139" s="159" t="str">
        <f t="shared" si="302"/>
        <v>55300</v>
      </c>
      <c r="E2139" t="str">
        <f t="shared" si="303"/>
        <v>X5300</v>
      </c>
      <c r="F2139" s="23">
        <v>553005300285</v>
      </c>
      <c r="G2139">
        <v>910</v>
      </c>
      <c r="H2139" t="str">
        <f t="shared" si="304"/>
        <v>553005300285.910</v>
      </c>
      <c r="I2139">
        <v>200909</v>
      </c>
      <c r="J2139" t="s">
        <v>6434</v>
      </c>
      <c r="K2139" t="s">
        <v>22</v>
      </c>
      <c r="L2139" t="s">
        <v>124</v>
      </c>
      <c r="N2139">
        <f>VLOOKUP(H2139,'export - manipulated'!L2138:V6070,11,FALSE)</f>
        <v>28306.99</v>
      </c>
    </row>
    <row r="2140" spans="1:22" x14ac:dyDescent="0.3">
      <c r="A2140" t="s">
        <v>3570</v>
      </c>
      <c r="B2140" t="s">
        <v>3572</v>
      </c>
      <c r="C2140" t="str">
        <f t="shared" si="305"/>
        <v>UNREGULATED</v>
      </c>
      <c r="D2140" s="159" t="str">
        <f t="shared" si="302"/>
        <v>55300</v>
      </c>
      <c r="E2140" t="str">
        <f t="shared" si="303"/>
        <v>X5300</v>
      </c>
      <c r="F2140" s="23">
        <v>553005300286</v>
      </c>
      <c r="G2140">
        <v>910</v>
      </c>
      <c r="H2140" t="str">
        <f t="shared" si="304"/>
        <v>553005300286.910</v>
      </c>
      <c r="I2140">
        <v>200909</v>
      </c>
      <c r="J2140" t="s">
        <v>6434</v>
      </c>
      <c r="K2140" t="s">
        <v>22</v>
      </c>
      <c r="L2140" t="s">
        <v>124</v>
      </c>
      <c r="N2140">
        <f>VLOOKUP(H2140,'export - manipulated'!L2139:V6071,11,FALSE)</f>
        <v>2141.8200000000002</v>
      </c>
    </row>
    <row r="2141" spans="1:22" x14ac:dyDescent="0.3">
      <c r="A2141" t="s">
        <v>3570</v>
      </c>
      <c r="B2141" t="s">
        <v>3572</v>
      </c>
      <c r="C2141" t="str">
        <f t="shared" si="305"/>
        <v>UNREGULATED</v>
      </c>
      <c r="D2141" s="159" t="str">
        <f t="shared" si="302"/>
        <v>55300</v>
      </c>
      <c r="E2141" t="str">
        <f t="shared" si="303"/>
        <v>X5300</v>
      </c>
      <c r="F2141" s="23">
        <v>553005300287</v>
      </c>
      <c r="G2141">
        <v>910</v>
      </c>
      <c r="H2141" t="str">
        <f t="shared" si="304"/>
        <v>553005300287.910</v>
      </c>
      <c r="I2141">
        <v>200909</v>
      </c>
      <c r="J2141" t="s">
        <v>6434</v>
      </c>
      <c r="K2141" t="s">
        <v>22</v>
      </c>
      <c r="L2141" t="s">
        <v>124</v>
      </c>
      <c r="N2141">
        <f>VLOOKUP(H2141,'export - manipulated'!L2140:V6072,11,FALSE)</f>
        <v>46621.67</v>
      </c>
    </row>
    <row r="2142" spans="1:22" x14ac:dyDescent="0.3">
      <c r="A2142" t="s">
        <v>3579</v>
      </c>
      <c r="B2142" t="s">
        <v>1069</v>
      </c>
      <c r="C2142" t="str">
        <f t="shared" si="305"/>
        <v>REGULATED</v>
      </c>
      <c r="D2142" s="159" t="str">
        <f t="shared" si="302"/>
        <v>45600</v>
      </c>
      <c r="E2142" t="str">
        <f t="shared" si="303"/>
        <v>X5600</v>
      </c>
      <c r="F2142" s="23">
        <v>456007000050</v>
      </c>
      <c r="G2142">
        <v>615</v>
      </c>
      <c r="H2142" t="str">
        <f t="shared" si="304"/>
        <v>456007000050.615</v>
      </c>
      <c r="I2142">
        <v>200712</v>
      </c>
      <c r="J2142" t="s">
        <v>6434</v>
      </c>
      <c r="K2142" t="s">
        <v>67</v>
      </c>
      <c r="L2142">
        <v>20310</v>
      </c>
      <c r="M2142" s="8">
        <f>VLOOKUP(H2142,'export - manipulated'!L2142:V6074,11,FALSE)</f>
        <v>218289.02</v>
      </c>
      <c r="V2142" s="158" t="str">
        <f>CONCATENATE("5",RIGHT(F2142,11))</f>
        <v>556007000050</v>
      </c>
    </row>
    <row r="2143" spans="1:22" x14ac:dyDescent="0.3">
      <c r="A2143" t="s">
        <v>3579</v>
      </c>
      <c r="B2143" t="s">
        <v>1069</v>
      </c>
      <c r="C2143" t="str">
        <f t="shared" si="305"/>
        <v>UNREGULATED</v>
      </c>
      <c r="D2143" s="159" t="str">
        <f t="shared" si="302"/>
        <v>55600</v>
      </c>
      <c r="E2143" t="str">
        <f t="shared" si="303"/>
        <v>X5600</v>
      </c>
      <c r="F2143" s="23">
        <v>556007000050</v>
      </c>
      <c r="G2143">
        <v>615</v>
      </c>
      <c r="H2143" t="str">
        <f t="shared" si="304"/>
        <v>556007000050.615</v>
      </c>
      <c r="I2143">
        <v>200712</v>
      </c>
      <c r="J2143" t="s">
        <v>6434</v>
      </c>
      <c r="K2143" t="s">
        <v>67</v>
      </c>
      <c r="L2143" t="s">
        <v>124</v>
      </c>
      <c r="N2143">
        <f>VLOOKUP(H2143,'export - manipulated'!L2142:V6074,11,FALSE)</f>
        <v>53960.94</v>
      </c>
    </row>
    <row r="2144" spans="1:22" x14ac:dyDescent="0.3">
      <c r="A2144" t="s">
        <v>3582</v>
      </c>
      <c r="B2144" t="s">
        <v>1069</v>
      </c>
      <c r="C2144" t="str">
        <f t="shared" si="305"/>
        <v>REGULATED</v>
      </c>
      <c r="D2144" s="159" t="str">
        <f t="shared" si="302"/>
        <v>45700</v>
      </c>
      <c r="E2144" t="str">
        <f t="shared" si="303"/>
        <v>X5700</v>
      </c>
      <c r="F2144" s="23">
        <v>457007000135</v>
      </c>
      <c r="G2144">
        <v>780</v>
      </c>
      <c r="H2144" t="str">
        <f t="shared" si="304"/>
        <v>457007000135.780</v>
      </c>
      <c r="I2144">
        <v>201412</v>
      </c>
      <c r="J2144" t="s">
        <v>6434</v>
      </c>
      <c r="K2144" t="s">
        <v>67</v>
      </c>
      <c r="L2144">
        <v>20310</v>
      </c>
      <c r="M2144" s="8">
        <f>VLOOKUP(H2144,'export - manipulated'!L2144:V6076,11,FALSE)</f>
        <v>91879.55</v>
      </c>
      <c r="V2144" s="158" t="str">
        <f>CONCATENATE("5",RIGHT(F2144,11))</f>
        <v>557007000135</v>
      </c>
    </row>
    <row r="2145" spans="1:22" x14ac:dyDescent="0.3">
      <c r="A2145" t="s">
        <v>3582</v>
      </c>
      <c r="B2145" t="s">
        <v>1069</v>
      </c>
      <c r="C2145" t="str">
        <f t="shared" si="305"/>
        <v>UNREGULATED</v>
      </c>
      <c r="D2145" s="159" t="str">
        <f t="shared" si="302"/>
        <v>55700</v>
      </c>
      <c r="E2145" t="str">
        <f t="shared" si="303"/>
        <v>X5700</v>
      </c>
      <c r="F2145" s="23">
        <v>557007000135</v>
      </c>
      <c r="G2145">
        <v>780</v>
      </c>
      <c r="H2145" t="str">
        <f t="shared" si="304"/>
        <v>557007000135.780</v>
      </c>
      <c r="I2145">
        <v>201412</v>
      </c>
      <c r="J2145" t="s">
        <v>6434</v>
      </c>
      <c r="K2145" t="s">
        <v>67</v>
      </c>
      <c r="L2145" t="s">
        <v>124</v>
      </c>
      <c r="N2145">
        <f>VLOOKUP(H2145,'export - manipulated'!L2144:V6076,11,FALSE)</f>
        <v>10095.530000000001</v>
      </c>
    </row>
    <row r="2146" spans="1:22" x14ac:dyDescent="0.3">
      <c r="A2146" t="s">
        <v>3585</v>
      </c>
      <c r="B2146" t="s">
        <v>1069</v>
      </c>
      <c r="C2146" t="str">
        <f t="shared" si="305"/>
        <v>REGULATED</v>
      </c>
      <c r="D2146" s="159" t="str">
        <f t="shared" si="302"/>
        <v>45700</v>
      </c>
      <c r="E2146" t="str">
        <f t="shared" si="303"/>
        <v>X5700</v>
      </c>
      <c r="F2146" s="23">
        <v>457007000096</v>
      </c>
      <c r="G2146">
        <v>780</v>
      </c>
      <c r="H2146" t="str">
        <f t="shared" si="304"/>
        <v>457007000096.780</v>
      </c>
      <c r="I2146">
        <v>201211</v>
      </c>
      <c r="J2146" t="s">
        <v>6434</v>
      </c>
      <c r="K2146" t="s">
        <v>67</v>
      </c>
      <c r="L2146">
        <v>20310</v>
      </c>
      <c r="M2146" s="8">
        <f>VLOOKUP(H2146,'export - manipulated'!L2146:V6078,11,FALSE)</f>
        <v>28872.45</v>
      </c>
      <c r="V2146" s="158" t="str">
        <f>CONCATENATE("5",RIGHT(F2146,11))</f>
        <v>557007000096</v>
      </c>
    </row>
    <row r="2147" spans="1:22" x14ac:dyDescent="0.3">
      <c r="A2147" t="s">
        <v>3585</v>
      </c>
      <c r="B2147" t="s">
        <v>1069</v>
      </c>
      <c r="C2147" t="str">
        <f t="shared" si="305"/>
        <v>UNREGULATED</v>
      </c>
      <c r="D2147" s="159" t="str">
        <f t="shared" si="302"/>
        <v>55700</v>
      </c>
      <c r="E2147" t="str">
        <f t="shared" si="303"/>
        <v>X5700</v>
      </c>
      <c r="F2147" s="23">
        <v>557007000096</v>
      </c>
      <c r="G2147">
        <v>780</v>
      </c>
      <c r="H2147" t="str">
        <f t="shared" si="304"/>
        <v>557007000096.780</v>
      </c>
      <c r="I2147">
        <v>201211</v>
      </c>
      <c r="J2147" t="s">
        <v>6434</v>
      </c>
      <c r="K2147" t="s">
        <v>67</v>
      </c>
      <c r="L2147" t="s">
        <v>124</v>
      </c>
      <c r="N2147">
        <f>VLOOKUP(H2147,'export - manipulated'!L2146:V6078,11,FALSE)</f>
        <v>3186.68</v>
      </c>
    </row>
    <row r="2148" spans="1:22" x14ac:dyDescent="0.3">
      <c r="A2148" t="s">
        <v>3589</v>
      </c>
      <c r="B2148" t="s">
        <v>1069</v>
      </c>
      <c r="C2148" t="str">
        <f t="shared" si="305"/>
        <v>REGULATED</v>
      </c>
      <c r="D2148" s="159" t="str">
        <f t="shared" si="302"/>
        <v>45300</v>
      </c>
      <c r="E2148" t="str">
        <f t="shared" si="303"/>
        <v>X5300</v>
      </c>
      <c r="F2148" s="23">
        <v>453007000055</v>
      </c>
      <c r="G2148">
        <v>910</v>
      </c>
      <c r="H2148" t="str">
        <f t="shared" si="304"/>
        <v>453007000055.910</v>
      </c>
      <c r="I2148">
        <v>200101</v>
      </c>
      <c r="J2148" t="s">
        <v>6434</v>
      </c>
      <c r="K2148" t="s">
        <v>67</v>
      </c>
      <c r="L2148">
        <v>20310</v>
      </c>
      <c r="M2148" s="8">
        <f>VLOOKUP(H2148,'export - manipulated'!L2148:V6080,11,FALSE)</f>
        <v>1116.42</v>
      </c>
      <c r="V2148" s="158" t="str">
        <f t="shared" ref="V2148:V2152" si="309">CONCATENATE("5",RIGHT(F2148,11))</f>
        <v>553007000055</v>
      </c>
    </row>
    <row r="2149" spans="1:22" x14ac:dyDescent="0.3">
      <c r="A2149" t="s">
        <v>3592</v>
      </c>
      <c r="B2149" t="s">
        <v>1069</v>
      </c>
      <c r="C2149" t="str">
        <f t="shared" si="305"/>
        <v>REGULATED</v>
      </c>
      <c r="D2149" s="159" t="str">
        <f t="shared" si="302"/>
        <v>45000</v>
      </c>
      <c r="E2149" t="str">
        <f t="shared" si="303"/>
        <v>X5000</v>
      </c>
      <c r="F2149" s="23">
        <v>450007000041</v>
      </c>
      <c r="G2149">
        <v>2001</v>
      </c>
      <c r="H2149" t="str">
        <f t="shared" si="304"/>
        <v>450007000041.2001</v>
      </c>
      <c r="I2149">
        <v>200110</v>
      </c>
      <c r="J2149" t="s">
        <v>6434</v>
      </c>
      <c r="K2149" t="s">
        <v>67</v>
      </c>
      <c r="L2149">
        <v>20310</v>
      </c>
      <c r="M2149" s="8">
        <f>VLOOKUP(H2149,'export - manipulated'!L2149:V6081,11,FALSE)</f>
        <v>232401</v>
      </c>
      <c r="V2149" s="158" t="str">
        <f t="shared" si="309"/>
        <v>550007000041</v>
      </c>
    </row>
    <row r="2150" spans="1:22" x14ac:dyDescent="0.3">
      <c r="A2150" t="s">
        <v>3592</v>
      </c>
      <c r="B2150" t="s">
        <v>1069</v>
      </c>
      <c r="C2150" t="str">
        <f t="shared" si="305"/>
        <v>REGULATED</v>
      </c>
      <c r="D2150" s="159" t="str">
        <f t="shared" si="302"/>
        <v>45300</v>
      </c>
      <c r="E2150" t="str">
        <f t="shared" si="303"/>
        <v>X5300</v>
      </c>
      <c r="F2150" s="23">
        <v>453007000003</v>
      </c>
      <c r="G2150">
        <v>910</v>
      </c>
      <c r="H2150" t="str">
        <f t="shared" si="304"/>
        <v>453007000003.910</v>
      </c>
      <c r="I2150">
        <v>199209</v>
      </c>
      <c r="J2150" t="s">
        <v>6434</v>
      </c>
      <c r="K2150" t="s">
        <v>67</v>
      </c>
      <c r="L2150">
        <v>20310</v>
      </c>
      <c r="M2150" s="8">
        <f>VLOOKUP(H2150,'export - manipulated'!L2150:V6082,11,FALSE)</f>
        <v>592161.66</v>
      </c>
      <c r="V2150" s="158" t="str">
        <f t="shared" si="309"/>
        <v>553007000003</v>
      </c>
    </row>
    <row r="2151" spans="1:22" x14ac:dyDescent="0.3">
      <c r="A2151" t="s">
        <v>3592</v>
      </c>
      <c r="B2151" t="s">
        <v>1069</v>
      </c>
      <c r="C2151" t="str">
        <f t="shared" si="305"/>
        <v>REGULATED</v>
      </c>
      <c r="D2151" s="159" t="str">
        <f t="shared" si="302"/>
        <v>45600</v>
      </c>
      <c r="E2151" t="str">
        <f t="shared" si="303"/>
        <v>X5600</v>
      </c>
      <c r="F2151" s="23">
        <v>456007000012</v>
      </c>
      <c r="G2151">
        <v>615</v>
      </c>
      <c r="H2151" t="str">
        <f t="shared" si="304"/>
        <v>456007000012.615</v>
      </c>
      <c r="I2151">
        <v>199209</v>
      </c>
      <c r="J2151" t="s">
        <v>6434</v>
      </c>
      <c r="K2151" t="s">
        <v>67</v>
      </c>
      <c r="L2151">
        <v>20310</v>
      </c>
      <c r="M2151" s="8">
        <f>VLOOKUP(H2151,'export - manipulated'!L2151:V6083,11,FALSE)</f>
        <v>798838.64</v>
      </c>
      <c r="V2151" s="158" t="str">
        <f t="shared" si="309"/>
        <v>556007000012</v>
      </c>
    </row>
    <row r="2152" spans="1:22" x14ac:dyDescent="0.3">
      <c r="A2152" t="s">
        <v>3592</v>
      </c>
      <c r="B2152" t="s">
        <v>1069</v>
      </c>
      <c r="C2152" t="str">
        <f t="shared" si="305"/>
        <v>REGULATED</v>
      </c>
      <c r="D2152" s="159" t="str">
        <f t="shared" si="302"/>
        <v>45600</v>
      </c>
      <c r="E2152" t="str">
        <f t="shared" si="303"/>
        <v>X5600</v>
      </c>
      <c r="F2152" s="23">
        <v>456007000047</v>
      </c>
      <c r="G2152">
        <v>615</v>
      </c>
      <c r="H2152" t="str">
        <f t="shared" si="304"/>
        <v>456007000047.615</v>
      </c>
      <c r="I2152">
        <v>200611</v>
      </c>
      <c r="J2152" t="s">
        <v>6434</v>
      </c>
      <c r="K2152" t="s">
        <v>67</v>
      </c>
      <c r="L2152">
        <v>20310</v>
      </c>
      <c r="M2152" s="8">
        <f>VLOOKUP(H2152,'export - manipulated'!L2152:V6084,11,FALSE)</f>
        <v>274657.45</v>
      </c>
      <c r="V2152" s="158" t="str">
        <f t="shared" si="309"/>
        <v>556007000047</v>
      </c>
    </row>
    <row r="2153" spans="1:22" x14ac:dyDescent="0.3">
      <c r="A2153" t="s">
        <v>3592</v>
      </c>
      <c r="B2153" t="s">
        <v>1069</v>
      </c>
      <c r="C2153" t="str">
        <f t="shared" si="305"/>
        <v>UNREGULATED</v>
      </c>
      <c r="D2153" s="159" t="str">
        <f t="shared" si="302"/>
        <v>55000</v>
      </c>
      <c r="E2153" t="str">
        <f t="shared" si="303"/>
        <v>X5000</v>
      </c>
      <c r="F2153" s="23">
        <v>550007000041</v>
      </c>
      <c r="G2153">
        <v>2001</v>
      </c>
      <c r="H2153" t="str">
        <f t="shared" si="304"/>
        <v>550007000041.2001</v>
      </c>
      <c r="I2153">
        <v>200110</v>
      </c>
      <c r="J2153" t="s">
        <v>6434</v>
      </c>
      <c r="K2153" t="s">
        <v>67</v>
      </c>
      <c r="L2153" t="s">
        <v>124</v>
      </c>
      <c r="N2153">
        <f>VLOOKUP(H2153,'export - manipulated'!L2152:V6084,11,FALSE)</f>
        <v>57599</v>
      </c>
    </row>
    <row r="2154" spans="1:22" x14ac:dyDescent="0.3">
      <c r="A2154" t="s">
        <v>3592</v>
      </c>
      <c r="B2154" t="s">
        <v>1069</v>
      </c>
      <c r="C2154" t="str">
        <f t="shared" si="305"/>
        <v>UNREGULATED</v>
      </c>
      <c r="D2154" s="159" t="str">
        <f t="shared" si="302"/>
        <v>55300</v>
      </c>
      <c r="E2154" t="str">
        <f t="shared" si="303"/>
        <v>X5300</v>
      </c>
      <c r="F2154" s="23">
        <v>553007000003</v>
      </c>
      <c r="G2154">
        <v>910</v>
      </c>
      <c r="H2154" t="str">
        <f t="shared" si="304"/>
        <v>553007000003.910</v>
      </c>
      <c r="I2154">
        <v>199209</v>
      </c>
      <c r="J2154" t="s">
        <v>6434</v>
      </c>
      <c r="K2154" t="s">
        <v>67</v>
      </c>
      <c r="L2154" t="s">
        <v>124</v>
      </c>
      <c r="N2154">
        <f>VLOOKUP(H2154,'export - manipulated'!L2153:V6085,11,FALSE)</f>
        <v>357756</v>
      </c>
    </row>
    <row r="2155" spans="1:22" x14ac:dyDescent="0.3">
      <c r="A2155" t="s">
        <v>3592</v>
      </c>
      <c r="B2155" t="s">
        <v>1069</v>
      </c>
      <c r="C2155" t="str">
        <f t="shared" si="305"/>
        <v>UNREGULATED</v>
      </c>
      <c r="D2155" s="159" t="str">
        <f t="shared" si="302"/>
        <v>55600</v>
      </c>
      <c r="E2155" t="str">
        <f t="shared" si="303"/>
        <v>X5600</v>
      </c>
      <c r="F2155" s="23">
        <v>556007000012</v>
      </c>
      <c r="G2155">
        <v>615</v>
      </c>
      <c r="H2155" t="str">
        <f t="shared" si="304"/>
        <v>556007000012.615</v>
      </c>
      <c r="I2155">
        <v>199209</v>
      </c>
      <c r="J2155" t="s">
        <v>6434</v>
      </c>
      <c r="K2155" t="s">
        <v>67</v>
      </c>
      <c r="L2155" t="s">
        <v>124</v>
      </c>
      <c r="N2155">
        <f>VLOOKUP(H2155,'export - manipulated'!L2154:V6086,11,FALSE)</f>
        <v>197988</v>
      </c>
    </row>
    <row r="2156" spans="1:22" x14ac:dyDescent="0.3">
      <c r="A2156" t="s">
        <v>3592</v>
      </c>
      <c r="B2156" t="s">
        <v>1069</v>
      </c>
      <c r="C2156" t="str">
        <f t="shared" si="305"/>
        <v>UNREGULATED</v>
      </c>
      <c r="D2156" s="159" t="str">
        <f t="shared" si="302"/>
        <v>55600</v>
      </c>
      <c r="E2156" t="str">
        <f t="shared" si="303"/>
        <v>X5600</v>
      </c>
      <c r="F2156" s="23">
        <v>556007000047</v>
      </c>
      <c r="G2156">
        <v>615</v>
      </c>
      <c r="H2156" t="str">
        <f t="shared" si="304"/>
        <v>556007000047.615</v>
      </c>
      <c r="I2156">
        <v>200611</v>
      </c>
      <c r="J2156" t="s">
        <v>6434</v>
      </c>
      <c r="K2156" t="s">
        <v>67</v>
      </c>
      <c r="L2156" t="s">
        <v>124</v>
      </c>
      <c r="N2156">
        <f>VLOOKUP(H2156,'export - manipulated'!L2155:V6087,11,FALSE)</f>
        <v>68072</v>
      </c>
    </row>
    <row r="2157" spans="1:22" x14ac:dyDescent="0.3">
      <c r="A2157" t="s">
        <v>3603</v>
      </c>
      <c r="B2157" t="s">
        <v>1069</v>
      </c>
      <c r="C2157" t="str">
        <f t="shared" si="305"/>
        <v>REGULATED</v>
      </c>
      <c r="D2157" s="159" t="str">
        <f t="shared" si="302"/>
        <v>45600</v>
      </c>
      <c r="E2157" t="str">
        <f t="shared" si="303"/>
        <v>X5600</v>
      </c>
      <c r="F2157" s="23">
        <v>456007000012</v>
      </c>
      <c r="G2157">
        <v>80</v>
      </c>
      <c r="H2157" t="str">
        <f t="shared" si="304"/>
        <v>456007000012.80</v>
      </c>
      <c r="I2157">
        <v>199404</v>
      </c>
      <c r="J2157" t="s">
        <v>6434</v>
      </c>
      <c r="K2157" t="s">
        <v>67</v>
      </c>
      <c r="L2157">
        <v>20310</v>
      </c>
      <c r="M2157" s="8">
        <f>VLOOKUP(H2157,'export - manipulated'!L2157:V6089,11,FALSE)</f>
        <v>90724.68</v>
      </c>
      <c r="V2157" s="158" t="str">
        <f>CONCATENATE("5",RIGHT(F2157,11))</f>
        <v>556007000012</v>
      </c>
    </row>
    <row r="2158" spans="1:22" x14ac:dyDescent="0.3">
      <c r="A2158" t="s">
        <v>3603</v>
      </c>
      <c r="B2158" t="s">
        <v>1069</v>
      </c>
      <c r="C2158" t="str">
        <f t="shared" si="305"/>
        <v>UNREGULATED</v>
      </c>
      <c r="D2158" s="159" t="str">
        <f t="shared" si="302"/>
        <v>55600</v>
      </c>
      <c r="E2158" t="str">
        <f t="shared" si="303"/>
        <v>X5600</v>
      </c>
      <c r="F2158" s="23">
        <v>556007000012</v>
      </c>
      <c r="G2158">
        <v>80</v>
      </c>
      <c r="H2158" t="str">
        <f t="shared" si="304"/>
        <v>556007000012.80</v>
      </c>
      <c r="I2158">
        <v>199404</v>
      </c>
      <c r="J2158" t="s">
        <v>6434</v>
      </c>
      <c r="K2158" t="s">
        <v>67</v>
      </c>
      <c r="L2158" t="s">
        <v>124</v>
      </c>
      <c r="N2158">
        <f>VLOOKUP(H2158,'export - manipulated'!L2157:V6089,11,FALSE)</f>
        <v>22485</v>
      </c>
    </row>
    <row r="2159" spans="1:22" x14ac:dyDescent="0.3">
      <c r="A2159" t="s">
        <v>3606</v>
      </c>
      <c r="B2159" t="s">
        <v>1069</v>
      </c>
      <c r="C2159" t="str">
        <f t="shared" si="305"/>
        <v>REGULATED</v>
      </c>
      <c r="D2159" s="159" t="str">
        <f t="shared" si="302"/>
        <v>45600</v>
      </c>
      <c r="E2159" t="str">
        <f t="shared" si="303"/>
        <v>X5600</v>
      </c>
      <c r="F2159" s="23">
        <v>456007000012</v>
      </c>
      <c r="G2159">
        <v>5</v>
      </c>
      <c r="H2159" t="str">
        <f t="shared" si="304"/>
        <v>456007000012.5</v>
      </c>
      <c r="I2159">
        <v>199209</v>
      </c>
      <c r="J2159" t="s">
        <v>6434</v>
      </c>
      <c r="K2159" t="s">
        <v>67</v>
      </c>
      <c r="L2159">
        <v>20310</v>
      </c>
      <c r="M2159" s="8">
        <f>VLOOKUP(H2159,'export - manipulated'!L2159:V6091,11,FALSE)</f>
        <v>77114.87</v>
      </c>
      <c r="V2159" s="158" t="str">
        <f>CONCATENATE("5",RIGHT(F2159,11))</f>
        <v>556007000012</v>
      </c>
    </row>
    <row r="2160" spans="1:22" x14ac:dyDescent="0.3">
      <c r="A2160" t="s">
        <v>3606</v>
      </c>
      <c r="B2160" t="s">
        <v>1069</v>
      </c>
      <c r="C2160" t="str">
        <f t="shared" si="305"/>
        <v>UNREGULATED</v>
      </c>
      <c r="D2160" s="159" t="str">
        <f t="shared" si="302"/>
        <v>55600</v>
      </c>
      <c r="E2160" t="str">
        <f t="shared" si="303"/>
        <v>X5600</v>
      </c>
      <c r="F2160" s="23">
        <v>556007000012</v>
      </c>
      <c r="G2160">
        <v>5</v>
      </c>
      <c r="H2160" t="str">
        <f t="shared" si="304"/>
        <v>556007000012.5</v>
      </c>
      <c r="I2160">
        <v>199209</v>
      </c>
      <c r="J2160" t="s">
        <v>6434</v>
      </c>
      <c r="K2160" t="s">
        <v>67</v>
      </c>
      <c r="L2160" t="s">
        <v>124</v>
      </c>
      <c r="N2160">
        <f>VLOOKUP(H2160,'export - manipulated'!L2159:V6091,11,FALSE)</f>
        <v>19112</v>
      </c>
    </row>
    <row r="2161" spans="1:22" x14ac:dyDescent="0.3">
      <c r="A2161" t="s">
        <v>3609</v>
      </c>
      <c r="C2161" t="str">
        <f t="shared" si="305"/>
        <v>REGULATED</v>
      </c>
      <c r="D2161" s="159" t="str">
        <f t="shared" si="302"/>
        <v>45800</v>
      </c>
      <c r="E2161" t="str">
        <f t="shared" si="303"/>
        <v>X5800</v>
      </c>
      <c r="F2161" s="23">
        <v>458007000001</v>
      </c>
      <c r="G2161">
        <v>1093</v>
      </c>
      <c r="H2161" t="str">
        <f t="shared" si="304"/>
        <v>458007000001.1093</v>
      </c>
      <c r="I2161">
        <v>199303</v>
      </c>
      <c r="J2161" t="s">
        <v>6434</v>
      </c>
      <c r="K2161" t="s">
        <v>67</v>
      </c>
      <c r="L2161">
        <v>20310</v>
      </c>
      <c r="M2161" s="8">
        <f>VLOOKUP(H2161,'export - manipulated'!L2161:V6093,11,FALSE)</f>
        <v>1554280.67</v>
      </c>
      <c r="V2161" s="158" t="str">
        <f t="shared" ref="V2161:V2162" si="310">CONCATENATE("5",RIGHT(F2161,11))</f>
        <v>558007000001</v>
      </c>
    </row>
    <row r="2162" spans="1:22" x14ac:dyDescent="0.3">
      <c r="A2162" t="s">
        <v>3609</v>
      </c>
      <c r="C2162" t="str">
        <f t="shared" si="305"/>
        <v>REGULATED</v>
      </c>
      <c r="D2162" s="159" t="str">
        <f t="shared" si="302"/>
        <v>45800</v>
      </c>
      <c r="E2162" t="str">
        <f t="shared" si="303"/>
        <v>X5800</v>
      </c>
      <c r="F2162" s="23">
        <v>458007000001</v>
      </c>
      <c r="G2162">
        <v>2001</v>
      </c>
      <c r="H2162" t="str">
        <f t="shared" si="304"/>
        <v>458007000001.2001</v>
      </c>
      <c r="I2162">
        <v>200110</v>
      </c>
      <c r="J2162" t="s">
        <v>6434</v>
      </c>
      <c r="K2162" t="s">
        <v>67</v>
      </c>
      <c r="L2162">
        <v>20310</v>
      </c>
      <c r="M2162" s="8">
        <f>VLOOKUP(H2162,'export - manipulated'!L2162:V6094,11,FALSE)</f>
        <v>366117.92</v>
      </c>
      <c r="V2162" s="158" t="str">
        <f t="shared" si="310"/>
        <v>558007000001</v>
      </c>
    </row>
    <row r="2163" spans="1:22" x14ac:dyDescent="0.3">
      <c r="A2163" t="s">
        <v>3609</v>
      </c>
      <c r="C2163" t="str">
        <f t="shared" si="305"/>
        <v>UNREGULATED</v>
      </c>
      <c r="D2163" s="159" t="str">
        <f t="shared" si="302"/>
        <v>55800</v>
      </c>
      <c r="E2163" t="str">
        <f t="shared" si="303"/>
        <v>X5800</v>
      </c>
      <c r="F2163" s="23">
        <v>558007000001</v>
      </c>
      <c r="G2163">
        <v>1093</v>
      </c>
      <c r="H2163" t="str">
        <f t="shared" si="304"/>
        <v>558007000001.1093</v>
      </c>
      <c r="I2163">
        <v>199303</v>
      </c>
      <c r="J2163" t="s">
        <v>6434</v>
      </c>
      <c r="K2163" t="s">
        <v>67</v>
      </c>
      <c r="L2163" t="s">
        <v>124</v>
      </c>
      <c r="N2163">
        <f>VLOOKUP(H2163,'export - manipulated'!L2162:V6094,11,FALSE)</f>
        <v>939022</v>
      </c>
    </row>
    <row r="2164" spans="1:22" x14ac:dyDescent="0.3">
      <c r="A2164" t="s">
        <v>3609</v>
      </c>
      <c r="C2164" t="str">
        <f t="shared" si="305"/>
        <v>UNREGULATED</v>
      </c>
      <c r="D2164" s="159" t="str">
        <f t="shared" si="302"/>
        <v>55800</v>
      </c>
      <c r="E2164" t="str">
        <f t="shared" si="303"/>
        <v>X5800</v>
      </c>
      <c r="F2164" s="23">
        <v>558007000001</v>
      </c>
      <c r="G2164">
        <v>2001</v>
      </c>
      <c r="H2164" t="str">
        <f t="shared" si="304"/>
        <v>558007000001.2001</v>
      </c>
      <c r="I2164">
        <v>200110</v>
      </c>
      <c r="J2164" t="s">
        <v>6434</v>
      </c>
      <c r="K2164" t="s">
        <v>67</v>
      </c>
      <c r="L2164" t="s">
        <v>124</v>
      </c>
      <c r="N2164">
        <f>VLOOKUP(H2164,'export - manipulated'!L2163:V6095,11,FALSE)</f>
        <v>221191</v>
      </c>
    </row>
    <row r="2165" spans="1:22" x14ac:dyDescent="0.3">
      <c r="A2165" t="s">
        <v>3616</v>
      </c>
      <c r="C2165" t="str">
        <f t="shared" si="305"/>
        <v>REGULATED</v>
      </c>
      <c r="D2165" s="159" t="str">
        <f t="shared" si="302"/>
        <v>45800</v>
      </c>
      <c r="E2165" t="str">
        <f t="shared" si="303"/>
        <v>X5800</v>
      </c>
      <c r="F2165" s="23">
        <v>458007000001</v>
      </c>
      <c r="G2165">
        <v>2015</v>
      </c>
      <c r="H2165" t="str">
        <f t="shared" si="304"/>
        <v>458007000001.2015</v>
      </c>
      <c r="I2165">
        <v>201512</v>
      </c>
      <c r="J2165" t="s">
        <v>6434</v>
      </c>
      <c r="K2165" t="s">
        <v>67</v>
      </c>
      <c r="L2165">
        <v>20310</v>
      </c>
      <c r="M2165" s="8">
        <f>VLOOKUP(H2165,'export - manipulated'!L2165:V6097,11,FALSE)</f>
        <v>160479.25</v>
      </c>
      <c r="V2165" s="158" t="str">
        <f>CONCATENATE("5",RIGHT(F2165,11))</f>
        <v>558007000001</v>
      </c>
    </row>
    <row r="2166" spans="1:22" x14ac:dyDescent="0.3">
      <c r="A2166" t="s">
        <v>3616</v>
      </c>
      <c r="C2166" t="str">
        <f t="shared" si="305"/>
        <v>UNREGULATED</v>
      </c>
      <c r="D2166" s="159" t="str">
        <f t="shared" si="302"/>
        <v>55800</v>
      </c>
      <c r="E2166" t="str">
        <f t="shared" si="303"/>
        <v>X5800</v>
      </c>
      <c r="F2166" s="23">
        <v>558007000001</v>
      </c>
      <c r="G2166">
        <v>2015</v>
      </c>
      <c r="H2166" t="str">
        <f t="shared" si="304"/>
        <v>558007000001.2015</v>
      </c>
      <c r="I2166">
        <v>201512</v>
      </c>
      <c r="J2166" t="s">
        <v>6434</v>
      </c>
      <c r="K2166" t="s">
        <v>67</v>
      </c>
      <c r="L2166" t="s">
        <v>124</v>
      </c>
      <c r="N2166">
        <f>VLOOKUP(H2166,'export - manipulated'!L2165:V6097,11,FALSE)</f>
        <v>97111.84</v>
      </c>
    </row>
    <row r="2167" spans="1:22" x14ac:dyDescent="0.3">
      <c r="A2167" t="s">
        <v>3619</v>
      </c>
      <c r="B2167" t="s">
        <v>1069</v>
      </c>
      <c r="C2167" t="str">
        <f t="shared" si="305"/>
        <v>REGULATED</v>
      </c>
      <c r="D2167" s="159" t="str">
        <f t="shared" si="302"/>
        <v>45600</v>
      </c>
      <c r="E2167" t="str">
        <f t="shared" si="303"/>
        <v>X5600</v>
      </c>
      <c r="F2167" s="23">
        <v>456007000012</v>
      </c>
      <c r="G2167">
        <v>82</v>
      </c>
      <c r="H2167" t="str">
        <f t="shared" si="304"/>
        <v>456007000012.82</v>
      </c>
      <c r="I2167">
        <v>199209</v>
      </c>
      <c r="J2167" t="s">
        <v>6434</v>
      </c>
      <c r="K2167" t="s">
        <v>67</v>
      </c>
      <c r="L2167">
        <v>20310</v>
      </c>
      <c r="M2167" s="8">
        <f>VLOOKUP(H2167,'export - manipulated'!L2167:V6099,11,FALSE)</f>
        <v>361155.89</v>
      </c>
      <c r="V2167" s="158" t="str">
        <f>CONCATENATE("5",RIGHT(F2167,11))</f>
        <v>556007000012</v>
      </c>
    </row>
    <row r="2168" spans="1:22" x14ac:dyDescent="0.3">
      <c r="A2168" t="s">
        <v>3619</v>
      </c>
      <c r="B2168" t="s">
        <v>1069</v>
      </c>
      <c r="C2168" t="str">
        <f t="shared" si="305"/>
        <v>UNREGULATED</v>
      </c>
      <c r="D2168" s="159" t="str">
        <f t="shared" si="302"/>
        <v>55600</v>
      </c>
      <c r="E2168" t="str">
        <f t="shared" si="303"/>
        <v>X5600</v>
      </c>
      <c r="F2168" s="23">
        <v>556007000012</v>
      </c>
      <c r="G2168">
        <v>82</v>
      </c>
      <c r="H2168" t="str">
        <f t="shared" si="304"/>
        <v>556007000012.82</v>
      </c>
      <c r="I2168">
        <v>199209</v>
      </c>
      <c r="J2168" t="s">
        <v>6434</v>
      </c>
      <c r="K2168" t="s">
        <v>67</v>
      </c>
      <c r="L2168" t="s">
        <v>124</v>
      </c>
      <c r="N2168">
        <f>VLOOKUP(H2168,'export - manipulated'!L2167:V6099,11,FALSE)</f>
        <v>89511</v>
      </c>
    </row>
    <row r="2169" spans="1:22" x14ac:dyDescent="0.3">
      <c r="A2169" t="s">
        <v>3622</v>
      </c>
      <c r="B2169" t="s">
        <v>1069</v>
      </c>
      <c r="C2169" t="str">
        <f t="shared" si="305"/>
        <v>REGULATED</v>
      </c>
      <c r="D2169" s="159" t="str">
        <f t="shared" si="302"/>
        <v>45600</v>
      </c>
      <c r="E2169" t="str">
        <f t="shared" si="303"/>
        <v>X5600</v>
      </c>
      <c r="F2169" s="23">
        <v>456007000012</v>
      </c>
      <c r="G2169">
        <v>150</v>
      </c>
      <c r="H2169" t="str">
        <f t="shared" si="304"/>
        <v>456007000012.150</v>
      </c>
      <c r="I2169">
        <v>199209</v>
      </c>
      <c r="J2169" t="s">
        <v>6434</v>
      </c>
      <c r="K2169" t="s">
        <v>67</v>
      </c>
      <c r="L2169">
        <v>20310</v>
      </c>
      <c r="M2169" s="8">
        <f>VLOOKUP(H2169,'export - manipulated'!L2169:V6101,11,FALSE)</f>
        <v>221851.31</v>
      </c>
      <c r="V2169" s="158" t="str">
        <f>CONCATENATE("5",RIGHT(F2169,11))</f>
        <v>556007000012</v>
      </c>
    </row>
    <row r="2170" spans="1:22" x14ac:dyDescent="0.3">
      <c r="A2170" t="s">
        <v>3622</v>
      </c>
      <c r="B2170" t="s">
        <v>1069</v>
      </c>
      <c r="C2170" t="str">
        <f t="shared" si="305"/>
        <v>UNREGULATED</v>
      </c>
      <c r="D2170" s="159" t="str">
        <f t="shared" si="302"/>
        <v>55600</v>
      </c>
      <c r="E2170" t="str">
        <f t="shared" si="303"/>
        <v>X5600</v>
      </c>
      <c r="F2170" s="23">
        <v>556007000012</v>
      </c>
      <c r="G2170">
        <v>150</v>
      </c>
      <c r="H2170" t="str">
        <f t="shared" si="304"/>
        <v>556007000012.150</v>
      </c>
      <c r="I2170">
        <v>199209</v>
      </c>
      <c r="J2170" t="s">
        <v>6434</v>
      </c>
      <c r="K2170" t="s">
        <v>67</v>
      </c>
      <c r="L2170" t="s">
        <v>124</v>
      </c>
      <c r="N2170">
        <f>VLOOKUP(H2170,'export - manipulated'!L2169:V6101,11,FALSE)</f>
        <v>54985</v>
      </c>
    </row>
    <row r="2171" spans="1:22" x14ac:dyDescent="0.3">
      <c r="A2171" t="s">
        <v>3625</v>
      </c>
      <c r="B2171" t="s">
        <v>1069</v>
      </c>
      <c r="C2171" t="str">
        <f t="shared" si="305"/>
        <v>REGULATED</v>
      </c>
      <c r="D2171" s="159" t="str">
        <f t="shared" si="302"/>
        <v>45600</v>
      </c>
      <c r="E2171" t="str">
        <f t="shared" si="303"/>
        <v>X5600</v>
      </c>
      <c r="F2171" s="23">
        <v>456007000012</v>
      </c>
      <c r="G2171">
        <v>84</v>
      </c>
      <c r="H2171" t="str">
        <f t="shared" si="304"/>
        <v>456007000012.84</v>
      </c>
      <c r="I2171">
        <v>199209</v>
      </c>
      <c r="J2171" t="s">
        <v>6434</v>
      </c>
      <c r="K2171" t="s">
        <v>67</v>
      </c>
      <c r="L2171">
        <v>20310</v>
      </c>
      <c r="M2171" s="8">
        <f>VLOOKUP(H2171,'export - manipulated'!L2171:V6103,11,FALSE)</f>
        <v>145488.91</v>
      </c>
      <c r="V2171" s="158" t="str">
        <f>CONCATENATE("5",RIGHT(F2171,11))</f>
        <v>556007000012</v>
      </c>
    </row>
    <row r="2172" spans="1:22" x14ac:dyDescent="0.3">
      <c r="A2172" t="s">
        <v>3625</v>
      </c>
      <c r="B2172" t="s">
        <v>1069</v>
      </c>
      <c r="C2172" t="str">
        <f t="shared" si="305"/>
        <v>UNREGULATED</v>
      </c>
      <c r="D2172" s="159" t="str">
        <f t="shared" si="302"/>
        <v>55600</v>
      </c>
      <c r="E2172" t="str">
        <f t="shared" si="303"/>
        <v>X5600</v>
      </c>
      <c r="F2172" s="23">
        <v>556007000012</v>
      </c>
      <c r="G2172">
        <v>84</v>
      </c>
      <c r="H2172" t="str">
        <f t="shared" si="304"/>
        <v>556007000012.84</v>
      </c>
      <c r="I2172">
        <v>199209</v>
      </c>
      <c r="J2172" t="s">
        <v>6434</v>
      </c>
      <c r="K2172" t="s">
        <v>67</v>
      </c>
      <c r="L2172" t="s">
        <v>124</v>
      </c>
      <c r="N2172">
        <f>VLOOKUP(H2172,'export - manipulated'!L2171:V6103,11,FALSE)</f>
        <v>36059</v>
      </c>
    </row>
    <row r="2173" spans="1:22" x14ac:dyDescent="0.3">
      <c r="A2173" t="s">
        <v>3628</v>
      </c>
      <c r="B2173" t="s">
        <v>1069</v>
      </c>
      <c r="C2173" t="str">
        <f t="shared" si="305"/>
        <v>REGULATED</v>
      </c>
      <c r="D2173" s="159" t="str">
        <f t="shared" si="302"/>
        <v>45600</v>
      </c>
      <c r="E2173" t="str">
        <f t="shared" si="303"/>
        <v>X5600</v>
      </c>
      <c r="F2173" s="23">
        <v>456007000012</v>
      </c>
      <c r="G2173">
        <v>190</v>
      </c>
      <c r="H2173" t="str">
        <f t="shared" si="304"/>
        <v>456007000012.190</v>
      </c>
      <c r="I2173">
        <v>199209</v>
      </c>
      <c r="J2173" t="s">
        <v>6434</v>
      </c>
      <c r="K2173" t="s">
        <v>67</v>
      </c>
      <c r="L2173">
        <v>20310</v>
      </c>
      <c r="M2173" s="8">
        <f>VLOOKUP(H2173,'export - manipulated'!L2173:V6105,11,FALSE)</f>
        <v>446666.68</v>
      </c>
      <c r="V2173" s="158" t="str">
        <f>CONCATENATE("5",RIGHT(F2173,11))</f>
        <v>556007000012</v>
      </c>
    </row>
    <row r="2174" spans="1:22" x14ac:dyDescent="0.3">
      <c r="A2174" t="s">
        <v>3628</v>
      </c>
      <c r="B2174" t="s">
        <v>1069</v>
      </c>
      <c r="C2174" t="str">
        <f t="shared" si="305"/>
        <v>UNREGULATED</v>
      </c>
      <c r="D2174" s="159" t="str">
        <f t="shared" si="302"/>
        <v>55600</v>
      </c>
      <c r="E2174" t="str">
        <f t="shared" si="303"/>
        <v>X5600</v>
      </c>
      <c r="F2174" s="23">
        <v>556007000012</v>
      </c>
      <c r="G2174">
        <v>190</v>
      </c>
      <c r="H2174" t="str">
        <f t="shared" si="304"/>
        <v>556007000012.190</v>
      </c>
      <c r="I2174">
        <v>199209</v>
      </c>
      <c r="J2174" t="s">
        <v>6434</v>
      </c>
      <c r="K2174" t="s">
        <v>67</v>
      </c>
      <c r="L2174" t="s">
        <v>124</v>
      </c>
      <c r="N2174">
        <f>VLOOKUP(H2174,'export - manipulated'!L2173:V6105,11,FALSE)</f>
        <v>110704</v>
      </c>
    </row>
    <row r="2175" spans="1:22" x14ac:dyDescent="0.3">
      <c r="A2175" t="s">
        <v>3631</v>
      </c>
      <c r="B2175" t="s">
        <v>1069</v>
      </c>
      <c r="C2175" t="str">
        <f t="shared" si="305"/>
        <v>REGULATED</v>
      </c>
      <c r="D2175" s="159" t="str">
        <f t="shared" si="302"/>
        <v>45600</v>
      </c>
      <c r="E2175" t="str">
        <f t="shared" si="303"/>
        <v>X5600</v>
      </c>
      <c r="F2175" s="23">
        <v>456007000012</v>
      </c>
      <c r="G2175">
        <v>240</v>
      </c>
      <c r="H2175" t="str">
        <f t="shared" si="304"/>
        <v>456007000012.240</v>
      </c>
      <c r="I2175">
        <v>199209</v>
      </c>
      <c r="J2175" t="s">
        <v>6434</v>
      </c>
      <c r="K2175" t="s">
        <v>67</v>
      </c>
      <c r="L2175">
        <v>20310</v>
      </c>
      <c r="M2175" s="8">
        <f>VLOOKUP(H2175,'export - manipulated'!L2175:V6107,11,FALSE)</f>
        <v>44370.26</v>
      </c>
      <c r="V2175" s="158" t="str">
        <f>CONCATENATE("5",RIGHT(F2175,11))</f>
        <v>556007000012</v>
      </c>
    </row>
    <row r="2176" spans="1:22" x14ac:dyDescent="0.3">
      <c r="A2176" t="s">
        <v>3631</v>
      </c>
      <c r="B2176" t="s">
        <v>1069</v>
      </c>
      <c r="C2176" t="str">
        <f t="shared" si="305"/>
        <v>UNREGULATED</v>
      </c>
      <c r="D2176" s="159" t="str">
        <f t="shared" si="302"/>
        <v>55600</v>
      </c>
      <c r="E2176" t="str">
        <f t="shared" si="303"/>
        <v>X5600</v>
      </c>
      <c r="F2176" s="23">
        <v>556007000012</v>
      </c>
      <c r="G2176">
        <v>240</v>
      </c>
      <c r="H2176" t="str">
        <f t="shared" si="304"/>
        <v>556007000012.240</v>
      </c>
      <c r="I2176">
        <v>199209</v>
      </c>
      <c r="J2176" t="s">
        <v>6434</v>
      </c>
      <c r="K2176" t="s">
        <v>67</v>
      </c>
      <c r="L2176" t="s">
        <v>124</v>
      </c>
      <c r="N2176">
        <f>VLOOKUP(H2176,'export - manipulated'!L2175:V6107,11,FALSE)</f>
        <v>10997</v>
      </c>
    </row>
    <row r="2177" spans="1:22" x14ac:dyDescent="0.3">
      <c r="A2177" t="s">
        <v>3634</v>
      </c>
      <c r="B2177" t="s">
        <v>1069</v>
      </c>
      <c r="C2177" t="str">
        <f t="shared" si="305"/>
        <v>REGULATED</v>
      </c>
      <c r="D2177" s="159" t="str">
        <f t="shared" si="302"/>
        <v>45500</v>
      </c>
      <c r="E2177" t="str">
        <f t="shared" si="303"/>
        <v>X5500</v>
      </c>
      <c r="F2177" s="23">
        <v>455007020294</v>
      </c>
      <c r="G2177">
        <v>1093</v>
      </c>
      <c r="H2177" t="str">
        <f t="shared" si="304"/>
        <v>455007020294.1093</v>
      </c>
      <c r="I2177">
        <v>199209</v>
      </c>
      <c r="J2177" t="s">
        <v>6434</v>
      </c>
      <c r="K2177" t="s">
        <v>67</v>
      </c>
      <c r="L2177">
        <v>20310</v>
      </c>
      <c r="M2177" s="8">
        <f>VLOOKUP(H2177,'export - manipulated'!L2177:V6109,11,FALSE)</f>
        <v>7467.73</v>
      </c>
      <c r="V2177" s="158" t="str">
        <f>CONCATENATE("5",RIGHT(F2177,11))</f>
        <v>555007020294</v>
      </c>
    </row>
    <row r="2178" spans="1:22" x14ac:dyDescent="0.3">
      <c r="A2178" t="s">
        <v>3634</v>
      </c>
      <c r="B2178" t="s">
        <v>1069</v>
      </c>
      <c r="C2178" t="str">
        <f t="shared" si="305"/>
        <v>UNREGULATED</v>
      </c>
      <c r="D2178" s="159" t="str">
        <f t="shared" si="302"/>
        <v>55500</v>
      </c>
      <c r="E2178" t="str">
        <f t="shared" si="303"/>
        <v>X5500</v>
      </c>
      <c r="F2178" s="23">
        <v>555007020294</v>
      </c>
      <c r="G2178">
        <v>1093</v>
      </c>
      <c r="H2178" t="str">
        <f t="shared" si="304"/>
        <v>555007020294.1093</v>
      </c>
      <c r="I2178">
        <v>199209</v>
      </c>
      <c r="J2178" t="s">
        <v>6434</v>
      </c>
      <c r="K2178" t="s">
        <v>67</v>
      </c>
      <c r="L2178" t="s">
        <v>124</v>
      </c>
      <c r="N2178">
        <f>VLOOKUP(H2178,'export - manipulated'!L2177:V6109,11,FALSE)</f>
        <v>4511</v>
      </c>
    </row>
    <row r="2179" spans="1:22" x14ac:dyDescent="0.3">
      <c r="A2179" t="s">
        <v>3637</v>
      </c>
      <c r="B2179" t="s">
        <v>1069</v>
      </c>
      <c r="C2179" t="str">
        <f t="shared" si="305"/>
        <v>REGULATED</v>
      </c>
      <c r="D2179" s="159" t="str">
        <f t="shared" ref="D2179:D2242" si="311">LEFT(F2179,5)</f>
        <v>45500</v>
      </c>
      <c r="E2179" t="str">
        <f t="shared" ref="E2179:E2242" si="312">CONCATENATE("X",(RIGHT(D2179,4)))</f>
        <v>X5500</v>
      </c>
      <c r="F2179" s="23">
        <v>455007020299</v>
      </c>
      <c r="G2179">
        <v>1093</v>
      </c>
      <c r="H2179" t="str">
        <f t="shared" ref="H2179:H2242" si="313">CONCATENATE(F2179,".",G2179)</f>
        <v>455007020299.1093</v>
      </c>
      <c r="I2179">
        <v>199209</v>
      </c>
      <c r="J2179" t="s">
        <v>6434</v>
      </c>
      <c r="K2179" t="s">
        <v>67</v>
      </c>
      <c r="L2179">
        <v>20310</v>
      </c>
      <c r="M2179" s="8">
        <f>VLOOKUP(H2179,'export - manipulated'!L2179:V6111,11,FALSE)</f>
        <v>26265.33</v>
      </c>
      <c r="V2179" s="158" t="str">
        <f>CONCATENATE("5",RIGHT(F2179,11))</f>
        <v>555007020299</v>
      </c>
    </row>
    <row r="2180" spans="1:22" x14ac:dyDescent="0.3">
      <c r="A2180" t="s">
        <v>3637</v>
      </c>
      <c r="B2180" t="s">
        <v>1069</v>
      </c>
      <c r="C2180" t="str">
        <f t="shared" si="305"/>
        <v>UNREGULATED</v>
      </c>
      <c r="D2180" s="159" t="str">
        <f t="shared" si="311"/>
        <v>55500</v>
      </c>
      <c r="E2180" t="str">
        <f t="shared" si="312"/>
        <v>X5500</v>
      </c>
      <c r="F2180" s="23">
        <v>555007020299</v>
      </c>
      <c r="G2180">
        <v>1093</v>
      </c>
      <c r="H2180" t="str">
        <f t="shared" si="313"/>
        <v>555007020299.1093</v>
      </c>
      <c r="I2180">
        <v>199209</v>
      </c>
      <c r="J2180" t="s">
        <v>6434</v>
      </c>
      <c r="K2180" t="s">
        <v>67</v>
      </c>
      <c r="L2180" t="s">
        <v>124</v>
      </c>
      <c r="N2180">
        <f>VLOOKUP(H2180,'export - manipulated'!L2179:V6111,11,FALSE)</f>
        <v>15868</v>
      </c>
    </row>
    <row r="2181" spans="1:22" x14ac:dyDescent="0.3">
      <c r="A2181" t="s">
        <v>3640</v>
      </c>
      <c r="B2181" t="s">
        <v>1069</v>
      </c>
      <c r="C2181" t="str">
        <f t="shared" si="305"/>
        <v>REGULATED</v>
      </c>
      <c r="D2181" s="159" t="str">
        <f t="shared" si="311"/>
        <v>45500</v>
      </c>
      <c r="E2181" t="str">
        <f t="shared" si="312"/>
        <v>X5500</v>
      </c>
      <c r="F2181" s="23">
        <v>455007020309</v>
      </c>
      <c r="G2181">
        <v>1996</v>
      </c>
      <c r="H2181" t="str">
        <f t="shared" si="313"/>
        <v>455007020309.1996</v>
      </c>
      <c r="I2181">
        <v>199606</v>
      </c>
      <c r="J2181" t="s">
        <v>6434</v>
      </c>
      <c r="K2181" t="s">
        <v>67</v>
      </c>
      <c r="L2181">
        <v>20310</v>
      </c>
      <c r="M2181" s="8">
        <f>VLOOKUP(H2181,'export - manipulated'!L2181:V6113,11,FALSE)</f>
        <v>23753.49</v>
      </c>
      <c r="V2181" s="158" t="str">
        <f>CONCATENATE("5",RIGHT(F2181,11))</f>
        <v>555007020309</v>
      </c>
    </row>
    <row r="2182" spans="1:22" x14ac:dyDescent="0.3">
      <c r="A2182" t="s">
        <v>3640</v>
      </c>
      <c r="B2182" t="s">
        <v>1069</v>
      </c>
      <c r="C2182" t="str">
        <f t="shared" ref="C2182:C2245" si="314">IF(OR(D2182="45000",D2182="45100",D2182="45200",D2182="45290",D2182="45300",D2182="45500",D2182="45600",D2182="45700",D2182="45790",D2182="45800"),"REGULATED","UNREGULATED")</f>
        <v>UNREGULATED</v>
      </c>
      <c r="D2182" s="159" t="str">
        <f t="shared" si="311"/>
        <v>55500</v>
      </c>
      <c r="E2182" t="str">
        <f t="shared" si="312"/>
        <v>X5500</v>
      </c>
      <c r="F2182" s="23">
        <v>555007020309</v>
      </c>
      <c r="G2182">
        <v>1996</v>
      </c>
      <c r="H2182" t="str">
        <f t="shared" si="313"/>
        <v>555007020309.1996</v>
      </c>
      <c r="I2182">
        <v>199606</v>
      </c>
      <c r="J2182" t="s">
        <v>6434</v>
      </c>
      <c r="K2182" t="s">
        <v>67</v>
      </c>
      <c r="L2182" t="s">
        <v>124</v>
      </c>
      <c r="N2182">
        <f>VLOOKUP(H2182,'export - manipulated'!L2181:V6113,11,FALSE)</f>
        <v>14351</v>
      </c>
    </row>
    <row r="2183" spans="1:22" x14ac:dyDescent="0.3">
      <c r="A2183" t="s">
        <v>3644</v>
      </c>
      <c r="B2183" t="s">
        <v>1069</v>
      </c>
      <c r="C2183" t="str">
        <f t="shared" si="314"/>
        <v>UNREGULATED</v>
      </c>
      <c r="D2183" s="159" t="str">
        <f t="shared" si="311"/>
        <v>55700</v>
      </c>
      <c r="E2183" t="str">
        <f t="shared" si="312"/>
        <v>X5700</v>
      </c>
      <c r="F2183" s="23">
        <v>557007000064</v>
      </c>
      <c r="G2183">
        <v>150</v>
      </c>
      <c r="H2183" t="str">
        <f t="shared" si="313"/>
        <v>557007000064.150</v>
      </c>
      <c r="I2183">
        <v>201011</v>
      </c>
      <c r="J2183" t="s">
        <v>6434</v>
      </c>
      <c r="K2183" t="s">
        <v>67</v>
      </c>
      <c r="L2183" t="s">
        <v>124</v>
      </c>
      <c r="N2183">
        <f>VLOOKUP(H2183,'export - manipulated'!L2182:V6114,11,FALSE)</f>
        <v>17675.7</v>
      </c>
    </row>
    <row r="2184" spans="1:22" x14ac:dyDescent="0.3">
      <c r="A2184" t="s">
        <v>3647</v>
      </c>
      <c r="B2184" t="s">
        <v>1069</v>
      </c>
      <c r="C2184" t="str">
        <f t="shared" si="314"/>
        <v>REGULATED</v>
      </c>
      <c r="D2184" s="159" t="str">
        <f t="shared" si="311"/>
        <v>45700</v>
      </c>
      <c r="E2184" t="str">
        <f t="shared" si="312"/>
        <v>X5700</v>
      </c>
      <c r="F2184" s="23">
        <v>457007000064</v>
      </c>
      <c r="G2184">
        <v>150</v>
      </c>
      <c r="H2184" t="str">
        <f t="shared" si="313"/>
        <v>457007000064.150</v>
      </c>
      <c r="I2184">
        <v>201011</v>
      </c>
      <c r="J2184" t="s">
        <v>6434</v>
      </c>
      <c r="K2184" t="s">
        <v>67</v>
      </c>
      <c r="L2184">
        <v>20310</v>
      </c>
      <c r="M2184" s="8">
        <f>VLOOKUP(H2184,'export - manipulated'!L2184:V6116,11,FALSE)</f>
        <v>160148.29</v>
      </c>
      <c r="V2184" s="158" t="str">
        <f t="shared" ref="V2184:V2185" si="315">CONCATENATE("5",RIGHT(F2184,11))</f>
        <v>557007000064</v>
      </c>
    </row>
    <row r="2185" spans="1:22" x14ac:dyDescent="0.3">
      <c r="A2185" t="s">
        <v>3649</v>
      </c>
      <c r="B2185" t="s">
        <v>1069</v>
      </c>
      <c r="C2185" t="str">
        <f t="shared" si="314"/>
        <v>REGULATED</v>
      </c>
      <c r="D2185" s="159" t="str">
        <f t="shared" si="311"/>
        <v>45700</v>
      </c>
      <c r="E2185" t="str">
        <f t="shared" si="312"/>
        <v>X5700</v>
      </c>
      <c r="F2185" s="23">
        <v>457007000064</v>
      </c>
      <c r="G2185">
        <v>84</v>
      </c>
      <c r="H2185" t="str">
        <f t="shared" si="313"/>
        <v>457007000064.84</v>
      </c>
      <c r="I2185">
        <v>201011</v>
      </c>
      <c r="J2185" t="s">
        <v>6434</v>
      </c>
      <c r="K2185" t="s">
        <v>67</v>
      </c>
      <c r="L2185">
        <v>20310</v>
      </c>
      <c r="M2185" s="8">
        <f>VLOOKUP(H2185,'export - manipulated'!L2185:V6117,11,FALSE)</f>
        <v>14599.46</v>
      </c>
      <c r="V2185" s="158" t="str">
        <f t="shared" si="315"/>
        <v>557007000064</v>
      </c>
    </row>
    <row r="2186" spans="1:22" x14ac:dyDescent="0.3">
      <c r="A2186" t="s">
        <v>3649</v>
      </c>
      <c r="B2186" t="s">
        <v>1069</v>
      </c>
      <c r="C2186" t="str">
        <f t="shared" si="314"/>
        <v>UNREGULATED</v>
      </c>
      <c r="D2186" s="159" t="str">
        <f t="shared" si="311"/>
        <v>55700</v>
      </c>
      <c r="E2186" t="str">
        <f t="shared" si="312"/>
        <v>X5700</v>
      </c>
      <c r="F2186" s="23">
        <v>557007000064</v>
      </c>
      <c r="G2186">
        <v>84</v>
      </c>
      <c r="H2186" t="str">
        <f t="shared" si="313"/>
        <v>557007000064.84</v>
      </c>
      <c r="I2186">
        <v>201011</v>
      </c>
      <c r="J2186" t="s">
        <v>6434</v>
      </c>
      <c r="K2186" t="s">
        <v>67</v>
      </c>
      <c r="L2186" t="s">
        <v>124</v>
      </c>
      <c r="N2186">
        <f>VLOOKUP(H2186,'export - manipulated'!L2185:V6117,11,FALSE)</f>
        <v>1611.36</v>
      </c>
    </row>
    <row r="2187" spans="1:22" x14ac:dyDescent="0.3">
      <c r="A2187" t="s">
        <v>3652</v>
      </c>
      <c r="B2187" t="s">
        <v>1069</v>
      </c>
      <c r="C2187" t="str">
        <f t="shared" si="314"/>
        <v>REGULATED</v>
      </c>
      <c r="D2187" s="159" t="str">
        <f t="shared" si="311"/>
        <v>45700</v>
      </c>
      <c r="E2187" t="str">
        <f t="shared" si="312"/>
        <v>X5700</v>
      </c>
      <c r="F2187" s="23">
        <v>457007000064</v>
      </c>
      <c r="G2187">
        <v>615</v>
      </c>
      <c r="H2187" t="str">
        <f t="shared" si="313"/>
        <v>457007000064.615</v>
      </c>
      <c r="I2187">
        <v>201011</v>
      </c>
      <c r="J2187" t="s">
        <v>6434</v>
      </c>
      <c r="K2187" t="s">
        <v>67</v>
      </c>
      <c r="L2187">
        <v>20310</v>
      </c>
      <c r="M2187" s="8">
        <f>VLOOKUP(H2187,'export - manipulated'!L2187:V6119,11,FALSE)</f>
        <v>185935.28</v>
      </c>
      <c r="V2187" s="158" t="str">
        <f>CONCATENATE("5",RIGHT(F2187,11))</f>
        <v>557007000064</v>
      </c>
    </row>
    <row r="2188" spans="1:22" x14ac:dyDescent="0.3">
      <c r="A2188" t="s">
        <v>3652</v>
      </c>
      <c r="B2188" t="s">
        <v>1069</v>
      </c>
      <c r="C2188" t="str">
        <f t="shared" si="314"/>
        <v>UNREGULATED</v>
      </c>
      <c r="D2188" s="159" t="str">
        <f t="shared" si="311"/>
        <v>55700</v>
      </c>
      <c r="E2188" t="str">
        <f t="shared" si="312"/>
        <v>X5700</v>
      </c>
      <c r="F2188" s="23">
        <v>557007000064</v>
      </c>
      <c r="G2188">
        <v>615</v>
      </c>
      <c r="H2188" t="str">
        <f t="shared" si="313"/>
        <v>557007000064.615</v>
      </c>
      <c r="I2188">
        <v>201011</v>
      </c>
      <c r="J2188" t="s">
        <v>6434</v>
      </c>
      <c r="K2188" t="s">
        <v>67</v>
      </c>
      <c r="L2188" t="s">
        <v>124</v>
      </c>
      <c r="N2188">
        <f>VLOOKUP(H2188,'export - manipulated'!L2187:V6119,11,FALSE)</f>
        <v>20521.84</v>
      </c>
    </row>
    <row r="2189" spans="1:22" x14ac:dyDescent="0.3">
      <c r="A2189" t="s">
        <v>3655</v>
      </c>
      <c r="C2189" t="str">
        <f t="shared" si="314"/>
        <v>REGULATED</v>
      </c>
      <c r="D2189" s="159" t="str">
        <f t="shared" si="311"/>
        <v>45100</v>
      </c>
      <c r="E2189" t="str">
        <f t="shared" si="312"/>
        <v>X5100</v>
      </c>
      <c r="F2189" s="23">
        <v>451007000001</v>
      </c>
      <c r="G2189">
        <v>2001</v>
      </c>
      <c r="H2189" t="str">
        <f t="shared" si="313"/>
        <v>451007000001.2001</v>
      </c>
      <c r="I2189">
        <v>200110</v>
      </c>
      <c r="J2189" t="s">
        <v>6434</v>
      </c>
      <c r="K2189" t="s">
        <v>67</v>
      </c>
      <c r="L2189">
        <v>20310</v>
      </c>
      <c r="M2189" s="8">
        <f>VLOOKUP(H2189,'export - manipulated'!L2189:V6121,11,FALSE)</f>
        <v>5993146.2999999998</v>
      </c>
      <c r="V2189" s="158" t="str">
        <f>CONCATENATE("5",RIGHT(F2189,11))</f>
        <v>551007000001</v>
      </c>
    </row>
    <row r="2190" spans="1:22" x14ac:dyDescent="0.3">
      <c r="A2190" t="s">
        <v>3655</v>
      </c>
      <c r="C2190" t="str">
        <f t="shared" si="314"/>
        <v>UNREGULATED</v>
      </c>
      <c r="D2190" s="159" t="str">
        <f t="shared" si="311"/>
        <v>55100</v>
      </c>
      <c r="E2190" t="str">
        <f t="shared" si="312"/>
        <v>X5100</v>
      </c>
      <c r="F2190" s="23">
        <v>551007000001</v>
      </c>
      <c r="G2190">
        <v>2001</v>
      </c>
      <c r="H2190" t="str">
        <f t="shared" si="313"/>
        <v>551007000001.2001</v>
      </c>
      <c r="I2190">
        <v>200110</v>
      </c>
      <c r="J2190" t="s">
        <v>6434</v>
      </c>
      <c r="K2190" t="s">
        <v>67</v>
      </c>
      <c r="L2190" t="s">
        <v>124</v>
      </c>
      <c r="N2190">
        <f>VLOOKUP(H2190,'export - manipulated'!L2189:V6121,11,FALSE)</f>
        <v>3620771</v>
      </c>
    </row>
    <row r="2191" spans="1:22" x14ac:dyDescent="0.3">
      <c r="A2191" t="s">
        <v>3659</v>
      </c>
      <c r="B2191" t="s">
        <v>1069</v>
      </c>
      <c r="C2191" t="str">
        <f t="shared" si="314"/>
        <v>REGULATED</v>
      </c>
      <c r="D2191" s="159" t="str">
        <f t="shared" si="311"/>
        <v>45500</v>
      </c>
      <c r="E2191" t="str">
        <f t="shared" si="312"/>
        <v>X5500</v>
      </c>
      <c r="F2191" s="23">
        <v>455007001000</v>
      </c>
      <c r="G2191">
        <v>2001</v>
      </c>
      <c r="H2191" t="str">
        <f t="shared" si="313"/>
        <v>455007001000.2001</v>
      </c>
      <c r="I2191">
        <v>200110</v>
      </c>
      <c r="J2191" t="s">
        <v>6434</v>
      </c>
      <c r="K2191" t="s">
        <v>67</v>
      </c>
      <c r="L2191">
        <v>20310</v>
      </c>
      <c r="M2191" s="8">
        <f>VLOOKUP(H2191,'export - manipulated'!L2191:V6123,11,FALSE)</f>
        <v>796536.3</v>
      </c>
      <c r="V2191" s="158" t="str">
        <f>CONCATENATE("5",RIGHT(F2191,11))</f>
        <v>555007001000</v>
      </c>
    </row>
    <row r="2192" spans="1:22" x14ac:dyDescent="0.3">
      <c r="A2192" t="s">
        <v>3659</v>
      </c>
      <c r="B2192" t="s">
        <v>1069</v>
      </c>
      <c r="C2192" t="str">
        <f t="shared" si="314"/>
        <v>UNREGULATED</v>
      </c>
      <c r="D2192" s="159" t="str">
        <f t="shared" si="311"/>
        <v>55500</v>
      </c>
      <c r="E2192" t="str">
        <f t="shared" si="312"/>
        <v>X5500</v>
      </c>
      <c r="F2192" s="23">
        <v>555007001000</v>
      </c>
      <c r="G2192">
        <v>2001</v>
      </c>
      <c r="H2192" t="str">
        <f t="shared" si="313"/>
        <v>555007001000.2001</v>
      </c>
      <c r="I2192">
        <v>200110</v>
      </c>
      <c r="J2192" t="s">
        <v>6434</v>
      </c>
      <c r="K2192" t="s">
        <v>67</v>
      </c>
      <c r="L2192" t="s">
        <v>124</v>
      </c>
      <c r="N2192">
        <f>VLOOKUP(H2192,'export - manipulated'!L2191:V6123,11,FALSE)</f>
        <v>481229</v>
      </c>
    </row>
    <row r="2193" spans="1:22" x14ac:dyDescent="0.3">
      <c r="A2193" t="s">
        <v>3662</v>
      </c>
      <c r="B2193" t="s">
        <v>1069</v>
      </c>
      <c r="C2193" t="str">
        <f t="shared" si="314"/>
        <v>REGULATED</v>
      </c>
      <c r="D2193" s="159" t="str">
        <f t="shared" si="311"/>
        <v>45500</v>
      </c>
      <c r="E2193" t="str">
        <f t="shared" si="312"/>
        <v>X5500</v>
      </c>
      <c r="F2193" s="23">
        <v>455007030263</v>
      </c>
      <c r="G2193">
        <v>1995</v>
      </c>
      <c r="H2193" t="str">
        <f t="shared" si="313"/>
        <v>455007030263.1995</v>
      </c>
      <c r="I2193">
        <v>199512</v>
      </c>
      <c r="J2193" t="s">
        <v>6434</v>
      </c>
      <c r="K2193" t="s">
        <v>67</v>
      </c>
      <c r="L2193">
        <v>20310</v>
      </c>
      <c r="M2193" s="8">
        <f>VLOOKUP(H2193,'export - manipulated'!L2193:V6125,11,FALSE)</f>
        <v>2000.36</v>
      </c>
      <c r="V2193" s="158" t="str">
        <f>CONCATENATE("5",RIGHT(F2193,11))</f>
        <v>555007030263</v>
      </c>
    </row>
    <row r="2194" spans="1:22" x14ac:dyDescent="0.3">
      <c r="A2194" t="s">
        <v>3662</v>
      </c>
      <c r="B2194" t="s">
        <v>1069</v>
      </c>
      <c r="C2194" t="str">
        <f t="shared" si="314"/>
        <v>UNREGULATED</v>
      </c>
      <c r="D2194" s="159" t="str">
        <f t="shared" si="311"/>
        <v>55500</v>
      </c>
      <c r="E2194" t="str">
        <f t="shared" si="312"/>
        <v>X5500</v>
      </c>
      <c r="F2194" s="23">
        <v>555007030263</v>
      </c>
      <c r="G2194">
        <v>1995</v>
      </c>
      <c r="H2194" t="str">
        <f t="shared" si="313"/>
        <v>555007030263.1995</v>
      </c>
      <c r="I2194">
        <v>199512</v>
      </c>
      <c r="J2194" t="s">
        <v>6434</v>
      </c>
      <c r="K2194" t="s">
        <v>67</v>
      </c>
      <c r="L2194" t="s">
        <v>124</v>
      </c>
      <c r="N2194">
        <f>VLOOKUP(H2194,'export - manipulated'!L2193:V6125,11,FALSE)</f>
        <v>1209</v>
      </c>
    </row>
    <row r="2195" spans="1:22" x14ac:dyDescent="0.3">
      <c r="A2195" t="s">
        <v>3665</v>
      </c>
      <c r="B2195" t="s">
        <v>1069</v>
      </c>
      <c r="C2195" t="str">
        <f t="shared" si="314"/>
        <v>REGULATED</v>
      </c>
      <c r="D2195" s="159" t="str">
        <f t="shared" si="311"/>
        <v>45500</v>
      </c>
      <c r="E2195" t="str">
        <f t="shared" si="312"/>
        <v>X5500</v>
      </c>
      <c r="F2195" s="23">
        <v>455007030294</v>
      </c>
      <c r="G2195">
        <v>1093</v>
      </c>
      <c r="H2195" t="str">
        <f t="shared" si="313"/>
        <v>455007030294.1093</v>
      </c>
      <c r="I2195">
        <v>199209</v>
      </c>
      <c r="J2195" t="s">
        <v>6434</v>
      </c>
      <c r="K2195" t="s">
        <v>67</v>
      </c>
      <c r="L2195">
        <v>20310</v>
      </c>
      <c r="M2195" s="8">
        <f>VLOOKUP(H2195,'export - manipulated'!L2195:V6127,11,FALSE)</f>
        <v>2488.91</v>
      </c>
      <c r="V2195" s="158" t="str">
        <f>CONCATENATE("5",RIGHT(F2195,11))</f>
        <v>555007030294</v>
      </c>
    </row>
    <row r="2196" spans="1:22" x14ac:dyDescent="0.3">
      <c r="A2196" t="s">
        <v>3665</v>
      </c>
      <c r="B2196" t="s">
        <v>1069</v>
      </c>
      <c r="C2196" t="str">
        <f t="shared" si="314"/>
        <v>UNREGULATED</v>
      </c>
      <c r="D2196" s="159" t="str">
        <f t="shared" si="311"/>
        <v>55500</v>
      </c>
      <c r="E2196" t="str">
        <f t="shared" si="312"/>
        <v>X5500</v>
      </c>
      <c r="F2196" s="23">
        <v>555007030294</v>
      </c>
      <c r="G2196">
        <v>1093</v>
      </c>
      <c r="H2196" t="str">
        <f t="shared" si="313"/>
        <v>555007030294.1093</v>
      </c>
      <c r="I2196">
        <v>199209</v>
      </c>
      <c r="J2196" t="s">
        <v>6434</v>
      </c>
      <c r="K2196" t="s">
        <v>67</v>
      </c>
      <c r="L2196" t="s">
        <v>124</v>
      </c>
      <c r="N2196">
        <f>VLOOKUP(H2196,'export - manipulated'!L2195:V6127,11,FALSE)</f>
        <v>1504</v>
      </c>
    </row>
    <row r="2197" spans="1:22" x14ac:dyDescent="0.3">
      <c r="A2197" t="s">
        <v>3668</v>
      </c>
      <c r="B2197" t="s">
        <v>1069</v>
      </c>
      <c r="C2197" t="str">
        <f t="shared" si="314"/>
        <v>REGULATED</v>
      </c>
      <c r="D2197" s="159" t="str">
        <f t="shared" si="311"/>
        <v>45500</v>
      </c>
      <c r="E2197" t="str">
        <f t="shared" si="312"/>
        <v>X5500</v>
      </c>
      <c r="F2197" s="23">
        <v>455007030309</v>
      </c>
      <c r="G2197">
        <v>1996</v>
      </c>
      <c r="H2197" t="str">
        <f t="shared" si="313"/>
        <v>455007030309.1996</v>
      </c>
      <c r="I2197">
        <v>199606</v>
      </c>
      <c r="J2197" t="s">
        <v>6434</v>
      </c>
      <c r="K2197" t="s">
        <v>67</v>
      </c>
      <c r="L2197">
        <v>20310</v>
      </c>
      <c r="M2197" s="8">
        <f>VLOOKUP(H2197,'export - manipulated'!L2197:V6129,11,FALSE)</f>
        <v>4095.83</v>
      </c>
      <c r="V2197" s="158" t="str">
        <f>CONCATENATE("5",RIGHT(F2197,11))</f>
        <v>555007030309</v>
      </c>
    </row>
    <row r="2198" spans="1:22" x14ac:dyDescent="0.3">
      <c r="A2198" t="s">
        <v>3668</v>
      </c>
      <c r="B2198" t="s">
        <v>1069</v>
      </c>
      <c r="C2198" t="str">
        <f t="shared" si="314"/>
        <v>UNREGULATED</v>
      </c>
      <c r="D2198" s="159" t="str">
        <f t="shared" si="311"/>
        <v>55500</v>
      </c>
      <c r="E2198" t="str">
        <f t="shared" si="312"/>
        <v>X5500</v>
      </c>
      <c r="F2198" s="23">
        <v>555007030309</v>
      </c>
      <c r="G2198">
        <v>1996</v>
      </c>
      <c r="H2198" t="str">
        <f t="shared" si="313"/>
        <v>555007030309.1996</v>
      </c>
      <c r="I2198">
        <v>199606</v>
      </c>
      <c r="J2198" t="s">
        <v>6434</v>
      </c>
      <c r="K2198" t="s">
        <v>67</v>
      </c>
      <c r="L2198" t="s">
        <v>124</v>
      </c>
      <c r="N2198">
        <f>VLOOKUP(H2198,'export - manipulated'!L2197:V6129,11,FALSE)</f>
        <v>2474</v>
      </c>
    </row>
    <row r="2199" spans="1:22" x14ac:dyDescent="0.3">
      <c r="A2199" t="s">
        <v>3671</v>
      </c>
      <c r="B2199" t="s">
        <v>1069</v>
      </c>
      <c r="C2199" t="str">
        <f t="shared" si="314"/>
        <v>REGULATED</v>
      </c>
      <c r="D2199" s="159" t="str">
        <f t="shared" si="311"/>
        <v>45200</v>
      </c>
      <c r="E2199" t="str">
        <f t="shared" si="312"/>
        <v>X5200</v>
      </c>
      <c r="F2199" s="23">
        <v>452007000095</v>
      </c>
      <c r="G2199">
        <v>769</v>
      </c>
      <c r="H2199" t="str">
        <f t="shared" si="313"/>
        <v>452007000095.769</v>
      </c>
      <c r="I2199">
        <v>199308</v>
      </c>
      <c r="J2199" t="s">
        <v>6434</v>
      </c>
      <c r="K2199" t="s">
        <v>67</v>
      </c>
      <c r="L2199">
        <v>20310</v>
      </c>
      <c r="M2199" s="8">
        <f>VLOOKUP(H2199,'export - manipulated'!L2199:V6131,11,FALSE)</f>
        <v>145379.20000000001</v>
      </c>
      <c r="V2199" s="158" t="str">
        <f>CONCATENATE("5",RIGHT(F2199,11))</f>
        <v>552007000095</v>
      </c>
    </row>
    <row r="2200" spans="1:22" x14ac:dyDescent="0.3">
      <c r="A2200" t="s">
        <v>3671</v>
      </c>
      <c r="B2200" t="s">
        <v>1069</v>
      </c>
      <c r="C2200" t="str">
        <f t="shared" si="314"/>
        <v>UNREGULATED</v>
      </c>
      <c r="D2200" s="159" t="str">
        <f t="shared" si="311"/>
        <v>55200</v>
      </c>
      <c r="E2200" t="str">
        <f t="shared" si="312"/>
        <v>X5200</v>
      </c>
      <c r="F2200" s="23">
        <v>552007000095</v>
      </c>
      <c r="G2200">
        <v>769</v>
      </c>
      <c r="H2200" t="str">
        <f t="shared" si="313"/>
        <v>552007000095.769</v>
      </c>
      <c r="I2200">
        <v>199308</v>
      </c>
      <c r="J2200" t="s">
        <v>6434</v>
      </c>
      <c r="K2200" t="s">
        <v>67</v>
      </c>
      <c r="L2200" t="s">
        <v>124</v>
      </c>
      <c r="N2200">
        <f>VLOOKUP(H2200,'export - manipulated'!L2199:V6131,11,FALSE)</f>
        <v>36031</v>
      </c>
    </row>
    <row r="2201" spans="1:22" x14ac:dyDescent="0.3">
      <c r="A2201" t="s">
        <v>3675</v>
      </c>
      <c r="B2201" t="s">
        <v>1069</v>
      </c>
      <c r="C2201" t="str">
        <f t="shared" si="314"/>
        <v>REGULATED</v>
      </c>
      <c r="D2201" s="159" t="str">
        <f t="shared" si="311"/>
        <v>45600</v>
      </c>
      <c r="E2201" t="str">
        <f t="shared" si="312"/>
        <v>X5600</v>
      </c>
      <c r="F2201" s="23">
        <v>456007000012</v>
      </c>
      <c r="G2201">
        <v>720</v>
      </c>
      <c r="H2201" t="str">
        <f t="shared" si="313"/>
        <v>456007000012.720</v>
      </c>
      <c r="I2201">
        <v>199209</v>
      </c>
      <c r="J2201" t="s">
        <v>6434</v>
      </c>
      <c r="K2201" t="s">
        <v>67</v>
      </c>
      <c r="L2201">
        <v>20310</v>
      </c>
      <c r="M2201" s="8">
        <f>VLOOKUP(H2201,'export - manipulated'!L2201:V6133,11,FALSE)</f>
        <v>110926.16</v>
      </c>
      <c r="V2201" s="158" t="str">
        <f>CONCATENATE("5",RIGHT(F2201,11))</f>
        <v>556007000012</v>
      </c>
    </row>
    <row r="2202" spans="1:22" x14ac:dyDescent="0.3">
      <c r="A2202" t="s">
        <v>3675</v>
      </c>
      <c r="B2202" t="s">
        <v>1069</v>
      </c>
      <c r="C2202" t="str">
        <f t="shared" si="314"/>
        <v>UNREGULATED</v>
      </c>
      <c r="D2202" s="159" t="str">
        <f t="shared" si="311"/>
        <v>55600</v>
      </c>
      <c r="E2202" t="str">
        <f t="shared" si="312"/>
        <v>X5600</v>
      </c>
      <c r="F2202" s="23">
        <v>556007000012</v>
      </c>
      <c r="G2202">
        <v>720</v>
      </c>
      <c r="H2202" t="str">
        <f t="shared" si="313"/>
        <v>556007000012.720</v>
      </c>
      <c r="I2202">
        <v>199209</v>
      </c>
      <c r="J2202" t="s">
        <v>6434</v>
      </c>
      <c r="K2202" t="s">
        <v>67</v>
      </c>
      <c r="L2202" t="s">
        <v>124</v>
      </c>
      <c r="N2202">
        <f>VLOOKUP(H2202,'export - manipulated'!L2201:V6133,11,FALSE)</f>
        <v>27492</v>
      </c>
    </row>
    <row r="2203" spans="1:22" x14ac:dyDescent="0.3">
      <c r="A2203" t="s">
        <v>3678</v>
      </c>
      <c r="B2203" t="s">
        <v>1069</v>
      </c>
      <c r="C2203" t="str">
        <f t="shared" si="314"/>
        <v>REGULATED</v>
      </c>
      <c r="D2203" s="159" t="str">
        <f t="shared" si="311"/>
        <v>45500</v>
      </c>
      <c r="E2203" t="str">
        <f t="shared" si="312"/>
        <v>X5500</v>
      </c>
      <c r="F2203" s="23">
        <v>455007001000</v>
      </c>
      <c r="G2203">
        <v>2007</v>
      </c>
      <c r="H2203" t="str">
        <f t="shared" si="313"/>
        <v>455007001000.2007</v>
      </c>
      <c r="I2203">
        <v>200712</v>
      </c>
      <c r="J2203" t="s">
        <v>6434</v>
      </c>
      <c r="K2203" t="s">
        <v>67</v>
      </c>
      <c r="L2203">
        <v>20310</v>
      </c>
      <c r="M2203" s="8">
        <f>VLOOKUP(H2203,'export - manipulated'!L2203:V6135,11,FALSE)</f>
        <v>104742.49</v>
      </c>
      <c r="V2203" s="158" t="str">
        <f>CONCATENATE("5",RIGHT(F2203,11))</f>
        <v>555007001000</v>
      </c>
    </row>
    <row r="2204" spans="1:22" x14ac:dyDescent="0.3">
      <c r="A2204" t="s">
        <v>3678</v>
      </c>
      <c r="B2204" t="s">
        <v>1069</v>
      </c>
      <c r="C2204" t="str">
        <f t="shared" si="314"/>
        <v>UNREGULATED</v>
      </c>
      <c r="D2204" s="159" t="str">
        <f t="shared" si="311"/>
        <v>55500</v>
      </c>
      <c r="E2204" t="str">
        <f t="shared" si="312"/>
        <v>X5500</v>
      </c>
      <c r="F2204" s="23">
        <v>555007001000</v>
      </c>
      <c r="G2204">
        <v>2007</v>
      </c>
      <c r="H2204" t="str">
        <f t="shared" si="313"/>
        <v>555007001000.2007</v>
      </c>
      <c r="I2204">
        <v>200712</v>
      </c>
      <c r="J2204" t="s">
        <v>6434</v>
      </c>
      <c r="K2204" t="s">
        <v>67</v>
      </c>
      <c r="L2204" t="s">
        <v>124</v>
      </c>
      <c r="N2204">
        <f>VLOOKUP(H2204,'export - manipulated'!L2203:V6135,11,FALSE)</f>
        <v>63045.4</v>
      </c>
    </row>
    <row r="2205" spans="1:22" x14ac:dyDescent="0.3">
      <c r="A2205" t="s">
        <v>3681</v>
      </c>
      <c r="B2205" t="s">
        <v>1069</v>
      </c>
      <c r="C2205" t="str">
        <f t="shared" si="314"/>
        <v>REGULATED</v>
      </c>
      <c r="D2205" s="159" t="str">
        <f t="shared" si="311"/>
        <v>45500</v>
      </c>
      <c r="E2205" t="str">
        <f t="shared" si="312"/>
        <v>X5500</v>
      </c>
      <c r="F2205" s="23">
        <v>455007000400</v>
      </c>
      <c r="G2205">
        <v>1093</v>
      </c>
      <c r="H2205" t="str">
        <f t="shared" si="313"/>
        <v>455007000400.1093</v>
      </c>
      <c r="I2205">
        <v>199209</v>
      </c>
      <c r="J2205" t="s">
        <v>6434</v>
      </c>
      <c r="K2205" t="s">
        <v>67</v>
      </c>
      <c r="L2205">
        <v>20310</v>
      </c>
      <c r="M2205" s="8">
        <f>VLOOKUP(H2205,'export - manipulated'!L2205:V6137,11,FALSE)</f>
        <v>4293.12</v>
      </c>
      <c r="V2205" s="158" t="str">
        <f>CONCATENATE("5",RIGHT(F2205,11))</f>
        <v>555007000400</v>
      </c>
    </row>
    <row r="2206" spans="1:22" x14ac:dyDescent="0.3">
      <c r="A2206" t="s">
        <v>3681</v>
      </c>
      <c r="B2206" t="s">
        <v>1069</v>
      </c>
      <c r="C2206" t="str">
        <f t="shared" si="314"/>
        <v>UNREGULATED</v>
      </c>
      <c r="D2206" s="159" t="str">
        <f t="shared" si="311"/>
        <v>55500</v>
      </c>
      <c r="E2206" t="str">
        <f t="shared" si="312"/>
        <v>X5500</v>
      </c>
      <c r="F2206" s="23">
        <v>555007000400</v>
      </c>
      <c r="G2206">
        <v>1093</v>
      </c>
      <c r="H2206" t="str">
        <f t="shared" si="313"/>
        <v>555007000400.1093</v>
      </c>
      <c r="I2206">
        <v>199209</v>
      </c>
      <c r="J2206" t="s">
        <v>6434</v>
      </c>
      <c r="K2206" t="s">
        <v>67</v>
      </c>
      <c r="L2206" t="s">
        <v>124</v>
      </c>
      <c r="N2206">
        <f>VLOOKUP(H2206,'export - manipulated'!L2205:V6137,11,FALSE)</f>
        <v>2593</v>
      </c>
    </row>
    <row r="2207" spans="1:22" x14ac:dyDescent="0.3">
      <c r="A2207" t="s">
        <v>3684</v>
      </c>
      <c r="B2207" t="s">
        <v>1069</v>
      </c>
      <c r="C2207" t="str">
        <f t="shared" si="314"/>
        <v>REGULATED</v>
      </c>
      <c r="D2207" s="159" t="str">
        <f t="shared" si="311"/>
        <v>45500</v>
      </c>
      <c r="E2207" t="str">
        <f t="shared" si="312"/>
        <v>X5500</v>
      </c>
      <c r="F2207" s="23">
        <v>455007000600</v>
      </c>
      <c r="G2207">
        <v>1093</v>
      </c>
      <c r="H2207" t="str">
        <f t="shared" si="313"/>
        <v>455007000600.1093</v>
      </c>
      <c r="I2207">
        <v>199209</v>
      </c>
      <c r="J2207" t="s">
        <v>6434</v>
      </c>
      <c r="K2207" t="s">
        <v>67</v>
      </c>
      <c r="L2207">
        <v>20310</v>
      </c>
      <c r="M2207" s="8">
        <f>VLOOKUP(H2207,'export - manipulated'!L2207:V6139,11,FALSE)</f>
        <v>80417.77</v>
      </c>
      <c r="V2207" s="158" t="str">
        <f>CONCATENATE("5",RIGHT(F2207,11))</f>
        <v>555007000600</v>
      </c>
    </row>
    <row r="2208" spans="1:22" x14ac:dyDescent="0.3">
      <c r="A2208" t="s">
        <v>3684</v>
      </c>
      <c r="B2208" t="s">
        <v>1069</v>
      </c>
      <c r="C2208" t="str">
        <f t="shared" si="314"/>
        <v>UNREGULATED</v>
      </c>
      <c r="D2208" s="159" t="str">
        <f t="shared" si="311"/>
        <v>55500</v>
      </c>
      <c r="E2208" t="str">
        <f t="shared" si="312"/>
        <v>X5500</v>
      </c>
      <c r="F2208" s="23">
        <v>555007000600</v>
      </c>
      <c r="G2208">
        <v>1093</v>
      </c>
      <c r="H2208" t="str">
        <f t="shared" si="313"/>
        <v>555007000600.1093</v>
      </c>
      <c r="I2208">
        <v>199209</v>
      </c>
      <c r="J2208" t="s">
        <v>6434</v>
      </c>
      <c r="K2208" t="s">
        <v>67</v>
      </c>
      <c r="L2208" t="s">
        <v>124</v>
      </c>
      <c r="N2208">
        <f>VLOOKUP(H2208,'export - manipulated'!L2207:V6139,11,FALSE)</f>
        <v>48585</v>
      </c>
    </row>
    <row r="2209" spans="1:22" x14ac:dyDescent="0.3">
      <c r="A2209" t="s">
        <v>3687</v>
      </c>
      <c r="B2209" t="s">
        <v>1069</v>
      </c>
      <c r="C2209" t="str">
        <f t="shared" si="314"/>
        <v>REGULATED</v>
      </c>
      <c r="D2209" s="159" t="str">
        <f t="shared" si="311"/>
        <v>45300</v>
      </c>
      <c r="E2209" t="str">
        <f t="shared" si="312"/>
        <v>X5300</v>
      </c>
      <c r="F2209" s="23">
        <v>453007000018</v>
      </c>
      <c r="G2209">
        <v>910</v>
      </c>
      <c r="H2209" t="str">
        <f t="shared" si="313"/>
        <v>453007000018.910</v>
      </c>
      <c r="I2209">
        <v>199512</v>
      </c>
      <c r="J2209" t="s">
        <v>6434</v>
      </c>
      <c r="K2209" t="s">
        <v>67</v>
      </c>
      <c r="L2209">
        <v>20310</v>
      </c>
      <c r="M2209" s="8">
        <f>VLOOKUP(H2209,'export - manipulated'!L2209:V6141,11,FALSE)</f>
        <v>207061.1</v>
      </c>
      <c r="V2209" s="158" t="str">
        <f>CONCATENATE("5",RIGHT(F2209,11))</f>
        <v>553007000018</v>
      </c>
    </row>
    <row r="2210" spans="1:22" x14ac:dyDescent="0.3">
      <c r="A2210" t="s">
        <v>3687</v>
      </c>
      <c r="B2210" t="s">
        <v>1069</v>
      </c>
      <c r="C2210" t="str">
        <f t="shared" si="314"/>
        <v>UNREGULATED</v>
      </c>
      <c r="D2210" s="159" t="str">
        <f t="shared" si="311"/>
        <v>55300</v>
      </c>
      <c r="E2210" t="str">
        <f t="shared" si="312"/>
        <v>X5300</v>
      </c>
      <c r="F2210" s="23">
        <v>553007000018</v>
      </c>
      <c r="G2210">
        <v>910</v>
      </c>
      <c r="H2210" t="str">
        <f t="shared" si="313"/>
        <v>553007000018.910</v>
      </c>
      <c r="I2210">
        <v>199512</v>
      </c>
      <c r="J2210" t="s">
        <v>6434</v>
      </c>
      <c r="K2210" t="s">
        <v>67</v>
      </c>
      <c r="L2210" t="s">
        <v>124</v>
      </c>
      <c r="N2210">
        <f>VLOOKUP(H2210,'export - manipulated'!L2209:V6141,11,FALSE)</f>
        <v>125097</v>
      </c>
    </row>
    <row r="2211" spans="1:22" x14ac:dyDescent="0.3">
      <c r="A2211" t="s">
        <v>3687</v>
      </c>
      <c r="B2211" t="s">
        <v>1069</v>
      </c>
      <c r="C2211" t="str">
        <f t="shared" si="314"/>
        <v>UNREGULATED</v>
      </c>
      <c r="D2211" s="159" t="str">
        <f t="shared" si="311"/>
        <v>55300</v>
      </c>
      <c r="E2211" t="str">
        <f t="shared" si="312"/>
        <v>X5300</v>
      </c>
      <c r="F2211" s="23">
        <v>553007000018</v>
      </c>
      <c r="G2211">
        <v>2008</v>
      </c>
      <c r="H2211" t="str">
        <f t="shared" si="313"/>
        <v>553007000018.2008</v>
      </c>
      <c r="I2211">
        <v>200809</v>
      </c>
      <c r="J2211" t="s">
        <v>6434</v>
      </c>
      <c r="K2211" t="s">
        <v>67</v>
      </c>
      <c r="L2211" t="s">
        <v>124</v>
      </c>
      <c r="N2211">
        <f>VLOOKUP(H2211,'export - manipulated'!L2210:V6142,11,FALSE)</f>
        <v>72692.73</v>
      </c>
    </row>
    <row r="2212" spans="1:22" x14ac:dyDescent="0.3">
      <c r="A2212" t="s">
        <v>3692</v>
      </c>
      <c r="B2212" t="s">
        <v>1069</v>
      </c>
      <c r="C2212" t="str">
        <f t="shared" si="314"/>
        <v>REGULATED</v>
      </c>
      <c r="D2212" s="159" t="str">
        <f t="shared" si="311"/>
        <v>45300</v>
      </c>
      <c r="E2212" t="str">
        <f t="shared" si="312"/>
        <v>X5300</v>
      </c>
      <c r="F2212" s="23">
        <v>453007000018</v>
      </c>
      <c r="G2212">
        <v>780</v>
      </c>
      <c r="H2212" t="str">
        <f t="shared" si="313"/>
        <v>453007000018.780</v>
      </c>
      <c r="I2212">
        <v>199512</v>
      </c>
      <c r="J2212" t="s">
        <v>6434</v>
      </c>
      <c r="K2212" t="s">
        <v>67</v>
      </c>
      <c r="L2212">
        <v>20310</v>
      </c>
      <c r="M2212" s="8">
        <f>VLOOKUP(H2212,'export - manipulated'!L2212:V6144,11,FALSE)</f>
        <v>8525.42</v>
      </c>
      <c r="V2212" s="158" t="str">
        <f>CONCATENATE("5",RIGHT(F2212,11))</f>
        <v>553007000018</v>
      </c>
    </row>
    <row r="2213" spans="1:22" x14ac:dyDescent="0.3">
      <c r="A2213" t="s">
        <v>3692</v>
      </c>
      <c r="B2213" t="s">
        <v>1069</v>
      </c>
      <c r="C2213" t="str">
        <f t="shared" si="314"/>
        <v>UNREGULATED</v>
      </c>
      <c r="D2213" s="159" t="str">
        <f t="shared" si="311"/>
        <v>55300</v>
      </c>
      <c r="E2213" t="str">
        <f t="shared" si="312"/>
        <v>X5300</v>
      </c>
      <c r="F2213" s="23">
        <v>553007000018</v>
      </c>
      <c r="G2213">
        <v>780</v>
      </c>
      <c r="H2213" t="str">
        <f t="shared" si="313"/>
        <v>553007000018.780</v>
      </c>
      <c r="I2213">
        <v>199512</v>
      </c>
      <c r="J2213" t="s">
        <v>6434</v>
      </c>
      <c r="K2213" t="s">
        <v>67</v>
      </c>
      <c r="L2213" t="s">
        <v>124</v>
      </c>
      <c r="N2213">
        <f>VLOOKUP(H2213,'export - manipulated'!L2212:V6144,11,FALSE)</f>
        <v>5151</v>
      </c>
    </row>
    <row r="2214" spans="1:22" x14ac:dyDescent="0.3">
      <c r="A2214" t="s">
        <v>3695</v>
      </c>
      <c r="B2214" t="s">
        <v>1069</v>
      </c>
      <c r="C2214" t="str">
        <f t="shared" si="314"/>
        <v>REGULATED</v>
      </c>
      <c r="D2214" s="159" t="str">
        <f t="shared" si="311"/>
        <v>45300</v>
      </c>
      <c r="E2214" t="str">
        <f t="shared" si="312"/>
        <v>X5300</v>
      </c>
      <c r="F2214" s="23">
        <v>453007000019</v>
      </c>
      <c r="G2214">
        <v>910</v>
      </c>
      <c r="H2214" t="str">
        <f t="shared" si="313"/>
        <v>453007000019.910</v>
      </c>
      <c r="I2214">
        <v>199207</v>
      </c>
      <c r="J2214" t="s">
        <v>6434</v>
      </c>
      <c r="K2214" t="s">
        <v>67</v>
      </c>
      <c r="L2214">
        <v>20310</v>
      </c>
      <c r="M2214" s="8">
        <f>VLOOKUP(H2214,'export - manipulated'!L2214:V6146,11,FALSE)</f>
        <v>186313.87</v>
      </c>
      <c r="V2214" s="158" t="str">
        <f>CONCATENATE("5",RIGHT(F2214,11))</f>
        <v>553007000019</v>
      </c>
    </row>
    <row r="2215" spans="1:22" x14ac:dyDescent="0.3">
      <c r="A2215" t="s">
        <v>3695</v>
      </c>
      <c r="B2215" t="s">
        <v>1069</v>
      </c>
      <c r="C2215" t="str">
        <f t="shared" si="314"/>
        <v>UNREGULATED</v>
      </c>
      <c r="D2215" s="159" t="str">
        <f t="shared" si="311"/>
        <v>55300</v>
      </c>
      <c r="E2215" t="str">
        <f t="shared" si="312"/>
        <v>X5300</v>
      </c>
      <c r="F2215" s="23">
        <v>553007000019</v>
      </c>
      <c r="G2215">
        <v>910</v>
      </c>
      <c r="H2215" t="str">
        <f t="shared" si="313"/>
        <v>553007000019.910</v>
      </c>
      <c r="I2215">
        <v>199207</v>
      </c>
      <c r="J2215" t="s">
        <v>6434</v>
      </c>
      <c r="K2215" t="s">
        <v>67</v>
      </c>
      <c r="L2215" t="s">
        <v>124</v>
      </c>
      <c r="N2215">
        <f>VLOOKUP(H2215,'export - manipulated'!L2214:V6146,11,FALSE)</f>
        <v>112562</v>
      </c>
    </row>
    <row r="2216" spans="1:22" x14ac:dyDescent="0.3">
      <c r="A2216" t="s">
        <v>3695</v>
      </c>
      <c r="B2216" t="s">
        <v>1069</v>
      </c>
      <c r="C2216" t="str">
        <f t="shared" si="314"/>
        <v>UNREGULATED</v>
      </c>
      <c r="D2216" s="159" t="str">
        <f t="shared" si="311"/>
        <v>55300</v>
      </c>
      <c r="E2216" t="str">
        <f t="shared" si="312"/>
        <v>X5300</v>
      </c>
      <c r="F2216" s="23">
        <v>553007000019</v>
      </c>
      <c r="G2216">
        <v>2008</v>
      </c>
      <c r="H2216" t="str">
        <f t="shared" si="313"/>
        <v>553007000019.2008</v>
      </c>
      <c r="I2216">
        <v>200809</v>
      </c>
      <c r="J2216" t="s">
        <v>6434</v>
      </c>
      <c r="K2216" t="s">
        <v>67</v>
      </c>
      <c r="L2216" t="s">
        <v>124</v>
      </c>
      <c r="N2216">
        <f>VLOOKUP(H2216,'export - manipulated'!L2215:V6147,11,FALSE)</f>
        <v>72692.73</v>
      </c>
    </row>
    <row r="2217" spans="1:22" x14ac:dyDescent="0.3">
      <c r="A2217" t="s">
        <v>3700</v>
      </c>
      <c r="B2217" t="s">
        <v>1069</v>
      </c>
      <c r="C2217" t="str">
        <f t="shared" si="314"/>
        <v>REGULATED</v>
      </c>
      <c r="D2217" s="159" t="str">
        <f t="shared" si="311"/>
        <v>45300</v>
      </c>
      <c r="E2217" t="str">
        <f t="shared" si="312"/>
        <v>X5300</v>
      </c>
      <c r="F2217" s="23">
        <v>453007000028</v>
      </c>
      <c r="G2217">
        <v>910</v>
      </c>
      <c r="H2217" t="str">
        <f t="shared" si="313"/>
        <v>453007000028.910</v>
      </c>
      <c r="I2217">
        <v>199207</v>
      </c>
      <c r="J2217" t="s">
        <v>6434</v>
      </c>
      <c r="K2217" t="s">
        <v>67</v>
      </c>
      <c r="L2217">
        <v>20310</v>
      </c>
      <c r="M2217" s="8">
        <f>VLOOKUP(H2217,'export - manipulated'!L2217:V6149,11,FALSE)</f>
        <v>252854.52</v>
      </c>
      <c r="V2217" s="158" t="str">
        <f>CONCATENATE("5",RIGHT(F2217,11))</f>
        <v>553007000028</v>
      </c>
    </row>
    <row r="2218" spans="1:22" x14ac:dyDescent="0.3">
      <c r="A2218" t="s">
        <v>3700</v>
      </c>
      <c r="B2218" t="s">
        <v>1069</v>
      </c>
      <c r="C2218" t="str">
        <f t="shared" si="314"/>
        <v>UNREGULATED</v>
      </c>
      <c r="D2218" s="159" t="str">
        <f t="shared" si="311"/>
        <v>55300</v>
      </c>
      <c r="E2218" t="str">
        <f t="shared" si="312"/>
        <v>X5300</v>
      </c>
      <c r="F2218" s="23">
        <v>553007000028</v>
      </c>
      <c r="G2218">
        <v>910</v>
      </c>
      <c r="H2218" t="str">
        <f t="shared" si="313"/>
        <v>553007000028.910</v>
      </c>
      <c r="I2218">
        <v>199207</v>
      </c>
      <c r="J2218" t="s">
        <v>6434</v>
      </c>
      <c r="K2218" t="s">
        <v>67</v>
      </c>
      <c r="L2218" t="s">
        <v>124</v>
      </c>
      <c r="N2218">
        <f>VLOOKUP(H2218,'export - manipulated'!L2217:V6149,11,FALSE)</f>
        <v>152763</v>
      </c>
    </row>
    <row r="2219" spans="1:22" x14ac:dyDescent="0.3">
      <c r="A2219" t="s">
        <v>3700</v>
      </c>
      <c r="B2219" t="s">
        <v>1069</v>
      </c>
      <c r="C2219" t="str">
        <f t="shared" si="314"/>
        <v>UNREGULATED</v>
      </c>
      <c r="D2219" s="159" t="str">
        <f t="shared" si="311"/>
        <v>55300</v>
      </c>
      <c r="E2219" t="str">
        <f t="shared" si="312"/>
        <v>X5300</v>
      </c>
      <c r="F2219" s="23">
        <v>553007000028</v>
      </c>
      <c r="G2219">
        <v>2008</v>
      </c>
      <c r="H2219" t="str">
        <f t="shared" si="313"/>
        <v>553007000028.2008</v>
      </c>
      <c r="I2219">
        <v>200809</v>
      </c>
      <c r="J2219" t="s">
        <v>6434</v>
      </c>
      <c r="K2219" t="s">
        <v>67</v>
      </c>
      <c r="L2219" t="s">
        <v>124</v>
      </c>
      <c r="N2219">
        <f>VLOOKUP(H2219,'export - manipulated'!L2218:V6150,11,FALSE)</f>
        <v>72692.789999999994</v>
      </c>
    </row>
    <row r="2220" spans="1:22" x14ac:dyDescent="0.3">
      <c r="A2220" t="s">
        <v>3704</v>
      </c>
      <c r="B2220" t="s">
        <v>1069</v>
      </c>
      <c r="C2220" t="str">
        <f t="shared" si="314"/>
        <v>REGULATED</v>
      </c>
      <c r="D2220" s="159" t="str">
        <f t="shared" si="311"/>
        <v>45300</v>
      </c>
      <c r="E2220" t="str">
        <f t="shared" si="312"/>
        <v>X5300</v>
      </c>
      <c r="F2220" s="23">
        <v>453007000038</v>
      </c>
      <c r="G2220">
        <v>910</v>
      </c>
      <c r="H2220" t="str">
        <f t="shared" si="313"/>
        <v>453007000038.910</v>
      </c>
      <c r="I2220">
        <v>200012</v>
      </c>
      <c r="J2220" t="s">
        <v>6434</v>
      </c>
      <c r="K2220" t="s">
        <v>67</v>
      </c>
      <c r="L2220">
        <v>20310</v>
      </c>
      <c r="M2220" s="8">
        <f>VLOOKUP(H2220,'export - manipulated'!L2220:V6152,11,FALSE)</f>
        <v>13386.32</v>
      </c>
      <c r="V2220" s="158" t="str">
        <f>CONCATENATE("5",RIGHT(F2220,11))</f>
        <v>553007000038</v>
      </c>
    </row>
    <row r="2221" spans="1:22" x14ac:dyDescent="0.3">
      <c r="A2221" t="s">
        <v>3704</v>
      </c>
      <c r="B2221" t="s">
        <v>1069</v>
      </c>
      <c r="C2221" t="str">
        <f t="shared" si="314"/>
        <v>UNREGULATED</v>
      </c>
      <c r="D2221" s="159" t="str">
        <f t="shared" si="311"/>
        <v>55300</v>
      </c>
      <c r="E2221" t="str">
        <f t="shared" si="312"/>
        <v>X5300</v>
      </c>
      <c r="F2221" s="23">
        <v>553007000038</v>
      </c>
      <c r="G2221">
        <v>910</v>
      </c>
      <c r="H2221" t="str">
        <f t="shared" si="313"/>
        <v>553007000038.910</v>
      </c>
      <c r="I2221">
        <v>200012</v>
      </c>
      <c r="J2221" t="s">
        <v>6434</v>
      </c>
      <c r="K2221" t="s">
        <v>67</v>
      </c>
      <c r="L2221" t="s">
        <v>124</v>
      </c>
      <c r="N2221">
        <f>VLOOKUP(H2221,'export - manipulated'!L2220:V6152,11,FALSE)</f>
        <v>8088</v>
      </c>
    </row>
    <row r="2222" spans="1:22" x14ac:dyDescent="0.3">
      <c r="A2222" t="s">
        <v>3704</v>
      </c>
      <c r="B2222" t="s">
        <v>1069</v>
      </c>
      <c r="C2222" t="str">
        <f t="shared" si="314"/>
        <v>UNREGULATED</v>
      </c>
      <c r="D2222" s="159" t="str">
        <f t="shared" si="311"/>
        <v>55300</v>
      </c>
      <c r="E2222" t="str">
        <f t="shared" si="312"/>
        <v>X5300</v>
      </c>
      <c r="F2222" s="23">
        <v>553007000038</v>
      </c>
      <c r="G2222">
        <v>2008</v>
      </c>
      <c r="H2222" t="str">
        <f t="shared" si="313"/>
        <v>553007000038.2008</v>
      </c>
      <c r="I2222">
        <v>200809</v>
      </c>
      <c r="J2222" t="s">
        <v>6434</v>
      </c>
      <c r="K2222" t="s">
        <v>67</v>
      </c>
      <c r="L2222" t="s">
        <v>124</v>
      </c>
      <c r="N2222">
        <f>VLOOKUP(H2222,'export - manipulated'!L2221:V6153,11,FALSE)</f>
        <v>72692.81</v>
      </c>
    </row>
    <row r="2223" spans="1:22" x14ac:dyDescent="0.3">
      <c r="A2223" t="s">
        <v>3708</v>
      </c>
      <c r="B2223" t="s">
        <v>1069</v>
      </c>
      <c r="C2223" t="str">
        <f t="shared" si="314"/>
        <v>REGULATED</v>
      </c>
      <c r="D2223" s="159" t="str">
        <f t="shared" si="311"/>
        <v>45300</v>
      </c>
      <c r="E2223" t="str">
        <f t="shared" si="312"/>
        <v>X5300</v>
      </c>
      <c r="F2223" s="23">
        <v>453007000001</v>
      </c>
      <c r="G2223">
        <v>910</v>
      </c>
      <c r="H2223" t="str">
        <f t="shared" si="313"/>
        <v>453007000001.910</v>
      </c>
      <c r="I2223">
        <v>199209</v>
      </c>
      <c r="J2223" t="s">
        <v>6434</v>
      </c>
      <c r="K2223" t="s">
        <v>67</v>
      </c>
      <c r="L2223">
        <v>20310</v>
      </c>
      <c r="M2223" s="8">
        <f>VLOOKUP(H2223,'export - manipulated'!L2223:V6155,11,FALSE)</f>
        <v>233952.45</v>
      </c>
      <c r="V2223" s="158" t="str">
        <f>CONCATENATE("5",RIGHT(F2223,11))</f>
        <v>553007000001</v>
      </c>
    </row>
    <row r="2224" spans="1:22" x14ac:dyDescent="0.3">
      <c r="A2224" t="s">
        <v>3708</v>
      </c>
      <c r="B2224" t="s">
        <v>1069</v>
      </c>
      <c r="C2224" t="str">
        <f t="shared" si="314"/>
        <v>UNREGULATED</v>
      </c>
      <c r="D2224" s="159" t="str">
        <f t="shared" si="311"/>
        <v>55300</v>
      </c>
      <c r="E2224" t="str">
        <f t="shared" si="312"/>
        <v>X5300</v>
      </c>
      <c r="F2224" s="23">
        <v>553007000001</v>
      </c>
      <c r="G2224">
        <v>910</v>
      </c>
      <c r="H2224" t="str">
        <f t="shared" si="313"/>
        <v>553007000001.910</v>
      </c>
      <c r="I2224">
        <v>199209</v>
      </c>
      <c r="J2224" t="s">
        <v>6434</v>
      </c>
      <c r="K2224" t="s">
        <v>67</v>
      </c>
      <c r="L2224" t="s">
        <v>124</v>
      </c>
      <c r="N2224">
        <f>VLOOKUP(H2224,'export - manipulated'!L2223:V6155,11,FALSE)</f>
        <v>141343</v>
      </c>
    </row>
    <row r="2225" spans="1:22" x14ac:dyDescent="0.3">
      <c r="A2225" t="s">
        <v>3708</v>
      </c>
      <c r="B2225" t="s">
        <v>1069</v>
      </c>
      <c r="C2225" t="str">
        <f t="shared" si="314"/>
        <v>UNREGULATED</v>
      </c>
      <c r="D2225" s="159" t="str">
        <f t="shared" si="311"/>
        <v>55300</v>
      </c>
      <c r="E2225" t="str">
        <f t="shared" si="312"/>
        <v>X5300</v>
      </c>
      <c r="F2225" s="23">
        <v>553007000001</v>
      </c>
      <c r="G2225">
        <v>2008</v>
      </c>
      <c r="H2225" t="str">
        <f t="shared" si="313"/>
        <v>553007000001.2008</v>
      </c>
      <c r="I2225">
        <v>200809</v>
      </c>
      <c r="J2225" t="s">
        <v>6434</v>
      </c>
      <c r="K2225" t="s">
        <v>67</v>
      </c>
      <c r="L2225" t="s">
        <v>124</v>
      </c>
      <c r="N2225">
        <f>VLOOKUP(H2225,'export - manipulated'!L2224:V6156,11,FALSE)</f>
        <v>72692.75</v>
      </c>
    </row>
    <row r="2226" spans="1:22" x14ac:dyDescent="0.3">
      <c r="A2226" t="s">
        <v>3713</v>
      </c>
      <c r="B2226" t="s">
        <v>1069</v>
      </c>
      <c r="C2226" t="str">
        <f t="shared" si="314"/>
        <v>REGULATED</v>
      </c>
      <c r="D2226" s="159" t="str">
        <f t="shared" si="311"/>
        <v>45300</v>
      </c>
      <c r="E2226" t="str">
        <f t="shared" si="312"/>
        <v>X5300</v>
      </c>
      <c r="F2226" s="23">
        <v>453007000002</v>
      </c>
      <c r="G2226">
        <v>910</v>
      </c>
      <c r="H2226" t="str">
        <f t="shared" si="313"/>
        <v>453007000002.910</v>
      </c>
      <c r="I2226">
        <v>199209</v>
      </c>
      <c r="J2226" t="s">
        <v>6434</v>
      </c>
      <c r="K2226" t="s">
        <v>67</v>
      </c>
      <c r="L2226">
        <v>20310</v>
      </c>
      <c r="M2226" s="8">
        <f>VLOOKUP(H2226,'export - manipulated'!L2226:V6158,11,FALSE)</f>
        <v>211393.92000000001</v>
      </c>
      <c r="V2226" s="158" t="str">
        <f>CONCATENATE("5",RIGHT(F2226,11))</f>
        <v>553007000002</v>
      </c>
    </row>
    <row r="2227" spans="1:22" x14ac:dyDescent="0.3">
      <c r="A2227" t="s">
        <v>3713</v>
      </c>
      <c r="B2227" t="s">
        <v>1069</v>
      </c>
      <c r="C2227" t="str">
        <f t="shared" si="314"/>
        <v>UNREGULATED</v>
      </c>
      <c r="D2227" s="159" t="str">
        <f t="shared" si="311"/>
        <v>55300</v>
      </c>
      <c r="E2227" t="str">
        <f t="shared" si="312"/>
        <v>X5300</v>
      </c>
      <c r="F2227" s="23">
        <v>553007000002</v>
      </c>
      <c r="G2227">
        <v>910</v>
      </c>
      <c r="H2227" t="str">
        <f t="shared" si="313"/>
        <v>553007000002.910</v>
      </c>
      <c r="I2227">
        <v>199209</v>
      </c>
      <c r="J2227" t="s">
        <v>6434</v>
      </c>
      <c r="K2227" t="s">
        <v>67</v>
      </c>
      <c r="L2227" t="s">
        <v>124</v>
      </c>
      <c r="N2227">
        <f>VLOOKUP(H2227,'export - manipulated'!L2226:V6158,11,FALSE)</f>
        <v>127714</v>
      </c>
    </row>
    <row r="2228" spans="1:22" x14ac:dyDescent="0.3">
      <c r="A2228" t="s">
        <v>3713</v>
      </c>
      <c r="B2228" t="s">
        <v>1069</v>
      </c>
      <c r="C2228" t="str">
        <f t="shared" si="314"/>
        <v>UNREGULATED</v>
      </c>
      <c r="D2228" s="159" t="str">
        <f t="shared" si="311"/>
        <v>55300</v>
      </c>
      <c r="E2228" t="str">
        <f t="shared" si="312"/>
        <v>X5300</v>
      </c>
      <c r="F2228" s="23">
        <v>553007000002</v>
      </c>
      <c r="G2228">
        <v>2008</v>
      </c>
      <c r="H2228" t="str">
        <f t="shared" si="313"/>
        <v>553007000002.2008</v>
      </c>
      <c r="I2228">
        <v>200809</v>
      </c>
      <c r="J2228" t="s">
        <v>6434</v>
      </c>
      <c r="K2228" t="s">
        <v>67</v>
      </c>
      <c r="L2228" t="s">
        <v>124</v>
      </c>
      <c r="N2228">
        <f>VLOOKUP(H2228,'export - manipulated'!L2227:V6159,11,FALSE)</f>
        <v>72692.75</v>
      </c>
    </row>
    <row r="2229" spans="1:22" x14ac:dyDescent="0.3">
      <c r="A2229" t="s">
        <v>3717</v>
      </c>
      <c r="B2229" t="s">
        <v>1069</v>
      </c>
      <c r="C2229" t="str">
        <f t="shared" si="314"/>
        <v>REGULATED</v>
      </c>
      <c r="D2229" s="159" t="str">
        <f t="shared" si="311"/>
        <v>45300</v>
      </c>
      <c r="E2229" t="str">
        <f t="shared" si="312"/>
        <v>X5300</v>
      </c>
      <c r="F2229" s="23">
        <v>453007000004</v>
      </c>
      <c r="G2229">
        <v>910</v>
      </c>
      <c r="H2229" t="str">
        <f t="shared" si="313"/>
        <v>453007000004.910</v>
      </c>
      <c r="I2229">
        <v>199209</v>
      </c>
      <c r="J2229" t="s">
        <v>6434</v>
      </c>
      <c r="K2229" t="s">
        <v>67</v>
      </c>
      <c r="L2229">
        <v>20310</v>
      </c>
      <c r="M2229" s="8">
        <f>VLOOKUP(H2229,'export - manipulated'!L2229:V6161,11,FALSE)</f>
        <v>241913.99</v>
      </c>
      <c r="V2229" s="158" t="str">
        <f>CONCATENATE("5",RIGHT(F2229,11))</f>
        <v>553007000004</v>
      </c>
    </row>
    <row r="2230" spans="1:22" x14ac:dyDescent="0.3">
      <c r="A2230" t="s">
        <v>3717</v>
      </c>
      <c r="B2230" t="s">
        <v>1069</v>
      </c>
      <c r="C2230" t="str">
        <f t="shared" si="314"/>
        <v>UNREGULATED</v>
      </c>
      <c r="D2230" s="159" t="str">
        <f t="shared" si="311"/>
        <v>55300</v>
      </c>
      <c r="E2230" t="str">
        <f t="shared" si="312"/>
        <v>X5300</v>
      </c>
      <c r="F2230" s="23">
        <v>553007000004</v>
      </c>
      <c r="G2230">
        <v>910</v>
      </c>
      <c r="H2230" t="str">
        <f t="shared" si="313"/>
        <v>553007000004.910</v>
      </c>
      <c r="I2230">
        <v>199209</v>
      </c>
      <c r="J2230" t="s">
        <v>6434</v>
      </c>
      <c r="K2230" t="s">
        <v>67</v>
      </c>
      <c r="L2230" t="s">
        <v>124</v>
      </c>
      <c r="N2230">
        <f>VLOOKUP(H2230,'export - manipulated'!L2229:V6161,11,FALSE)</f>
        <v>146152</v>
      </c>
    </row>
    <row r="2231" spans="1:22" x14ac:dyDescent="0.3">
      <c r="A2231" t="s">
        <v>3717</v>
      </c>
      <c r="B2231" t="s">
        <v>1069</v>
      </c>
      <c r="C2231" t="str">
        <f t="shared" si="314"/>
        <v>UNREGULATED</v>
      </c>
      <c r="D2231" s="159" t="str">
        <f t="shared" si="311"/>
        <v>55300</v>
      </c>
      <c r="E2231" t="str">
        <f t="shared" si="312"/>
        <v>X5300</v>
      </c>
      <c r="F2231" s="23">
        <v>553007000004</v>
      </c>
      <c r="G2231">
        <v>2008</v>
      </c>
      <c r="H2231" t="str">
        <f t="shared" si="313"/>
        <v>553007000004.2008</v>
      </c>
      <c r="I2231">
        <v>200809</v>
      </c>
      <c r="J2231" t="s">
        <v>6434</v>
      </c>
      <c r="K2231" t="s">
        <v>67</v>
      </c>
      <c r="L2231" t="s">
        <v>124</v>
      </c>
      <c r="N2231">
        <f>VLOOKUP(H2231,'export - manipulated'!L2230:V6162,11,FALSE)</f>
        <v>72692.75</v>
      </c>
    </row>
    <row r="2232" spans="1:22" x14ac:dyDescent="0.3">
      <c r="A2232" t="s">
        <v>3721</v>
      </c>
      <c r="B2232" t="s">
        <v>1069</v>
      </c>
      <c r="C2232" t="str">
        <f t="shared" si="314"/>
        <v>REGULATED</v>
      </c>
      <c r="D2232" s="159" t="str">
        <f t="shared" si="311"/>
        <v>45300</v>
      </c>
      <c r="E2232" t="str">
        <f t="shared" si="312"/>
        <v>X5300</v>
      </c>
      <c r="F2232" s="23">
        <v>453007000005</v>
      </c>
      <c r="G2232">
        <v>910</v>
      </c>
      <c r="H2232" t="str">
        <f t="shared" si="313"/>
        <v>453007000005.910</v>
      </c>
      <c r="I2232">
        <v>199209</v>
      </c>
      <c r="J2232" t="s">
        <v>6434</v>
      </c>
      <c r="K2232" t="s">
        <v>67</v>
      </c>
      <c r="L2232">
        <v>20310</v>
      </c>
      <c r="M2232" s="8">
        <f>VLOOKUP(H2232,'export - manipulated'!L2232:V6164,11,FALSE)</f>
        <v>226685.04</v>
      </c>
      <c r="V2232" s="158" t="str">
        <f>CONCATENATE("5",RIGHT(F2232,11))</f>
        <v>553007000005</v>
      </c>
    </row>
    <row r="2233" spans="1:22" x14ac:dyDescent="0.3">
      <c r="A2233" t="s">
        <v>3721</v>
      </c>
      <c r="B2233" t="s">
        <v>1069</v>
      </c>
      <c r="C2233" t="str">
        <f t="shared" si="314"/>
        <v>UNREGULATED</v>
      </c>
      <c r="D2233" s="159" t="str">
        <f t="shared" si="311"/>
        <v>55300</v>
      </c>
      <c r="E2233" t="str">
        <f t="shared" si="312"/>
        <v>X5300</v>
      </c>
      <c r="F2233" s="23">
        <v>553007000005</v>
      </c>
      <c r="G2233">
        <v>910</v>
      </c>
      <c r="H2233" t="str">
        <f t="shared" si="313"/>
        <v>553007000005.910</v>
      </c>
      <c r="I2233">
        <v>199209</v>
      </c>
      <c r="J2233" t="s">
        <v>6434</v>
      </c>
      <c r="K2233" t="s">
        <v>67</v>
      </c>
      <c r="L2233" t="s">
        <v>124</v>
      </c>
      <c r="N2233">
        <f>VLOOKUP(H2233,'export - manipulated'!L2232:V6164,11,FALSE)</f>
        <v>136953</v>
      </c>
    </row>
    <row r="2234" spans="1:22" x14ac:dyDescent="0.3">
      <c r="A2234" t="s">
        <v>3721</v>
      </c>
      <c r="B2234" t="s">
        <v>1069</v>
      </c>
      <c r="C2234" t="str">
        <f t="shared" si="314"/>
        <v>UNREGULATED</v>
      </c>
      <c r="D2234" s="159" t="str">
        <f t="shared" si="311"/>
        <v>55300</v>
      </c>
      <c r="E2234" t="str">
        <f t="shared" si="312"/>
        <v>X5300</v>
      </c>
      <c r="F2234" s="23">
        <v>553007000005</v>
      </c>
      <c r="G2234">
        <v>2008</v>
      </c>
      <c r="H2234" t="str">
        <f t="shared" si="313"/>
        <v>553007000005.2008</v>
      </c>
      <c r="I2234">
        <v>200809</v>
      </c>
      <c r="J2234" t="s">
        <v>6434</v>
      </c>
      <c r="K2234" t="s">
        <v>67</v>
      </c>
      <c r="L2234" t="s">
        <v>124</v>
      </c>
      <c r="N2234">
        <f>VLOOKUP(H2234,'export - manipulated'!L2233:V6165,11,FALSE)</f>
        <v>72692.740000000005</v>
      </c>
    </row>
    <row r="2235" spans="1:22" x14ac:dyDescent="0.3">
      <c r="A2235" t="s">
        <v>3725</v>
      </c>
      <c r="B2235" t="s">
        <v>1069</v>
      </c>
      <c r="C2235" t="str">
        <f t="shared" si="314"/>
        <v>REGULATED</v>
      </c>
      <c r="D2235" s="159" t="str">
        <f t="shared" si="311"/>
        <v>45700</v>
      </c>
      <c r="E2235" t="str">
        <f t="shared" si="312"/>
        <v>X5700</v>
      </c>
      <c r="F2235" s="23">
        <v>457007000018</v>
      </c>
      <c r="G2235">
        <v>615</v>
      </c>
      <c r="H2235" t="str">
        <f t="shared" si="313"/>
        <v>457007000018.615</v>
      </c>
      <c r="I2235">
        <v>199207</v>
      </c>
      <c r="J2235" t="s">
        <v>6434</v>
      </c>
      <c r="K2235" t="s">
        <v>67</v>
      </c>
      <c r="L2235">
        <v>20310</v>
      </c>
      <c r="M2235" s="8">
        <f>VLOOKUP(H2235,'export - manipulated'!L2235:V6167,11,FALSE)</f>
        <v>3495881.74</v>
      </c>
      <c r="V2235" s="158" t="str">
        <f>CONCATENATE("5",RIGHT(F2235,11))</f>
        <v>557007000018</v>
      </c>
    </row>
    <row r="2236" spans="1:22" x14ac:dyDescent="0.3">
      <c r="A2236" t="s">
        <v>3725</v>
      </c>
      <c r="B2236" t="s">
        <v>1069</v>
      </c>
      <c r="C2236" t="str">
        <f t="shared" si="314"/>
        <v>UNREGULATED</v>
      </c>
      <c r="D2236" s="159" t="str">
        <f t="shared" si="311"/>
        <v>55700</v>
      </c>
      <c r="E2236" t="str">
        <f t="shared" si="312"/>
        <v>X5700</v>
      </c>
      <c r="F2236" s="23">
        <v>557007000018</v>
      </c>
      <c r="G2236">
        <v>615</v>
      </c>
      <c r="H2236" t="str">
        <f t="shared" si="313"/>
        <v>557007000018.615</v>
      </c>
      <c r="I2236">
        <v>199207</v>
      </c>
      <c r="J2236" t="s">
        <v>6434</v>
      </c>
      <c r="K2236" t="s">
        <v>67</v>
      </c>
      <c r="L2236" t="s">
        <v>124</v>
      </c>
      <c r="N2236">
        <f>VLOOKUP(H2236,'export - manipulated'!L2235:V6167,11,FALSE)</f>
        <v>385547</v>
      </c>
    </row>
    <row r="2237" spans="1:22" x14ac:dyDescent="0.3">
      <c r="A2237" t="s">
        <v>3728</v>
      </c>
      <c r="B2237" t="s">
        <v>1069</v>
      </c>
      <c r="C2237" t="str">
        <f t="shared" si="314"/>
        <v>REGULATED</v>
      </c>
      <c r="D2237" s="159" t="str">
        <f t="shared" si="311"/>
        <v>45200</v>
      </c>
      <c r="E2237" t="str">
        <f t="shared" si="312"/>
        <v>X5200</v>
      </c>
      <c r="F2237" s="23">
        <v>452007000001</v>
      </c>
      <c r="G2237">
        <v>763</v>
      </c>
      <c r="H2237" t="str">
        <f t="shared" si="313"/>
        <v>452007000001.763</v>
      </c>
      <c r="I2237">
        <v>199308</v>
      </c>
      <c r="J2237" t="s">
        <v>6434</v>
      </c>
      <c r="K2237" t="s">
        <v>67</v>
      </c>
      <c r="L2237">
        <v>20310</v>
      </c>
      <c r="M2237" s="8">
        <f>VLOOKUP(H2237,'export - manipulated'!L2237:V6169,11,FALSE)</f>
        <v>704106.95</v>
      </c>
      <c r="V2237" s="158" t="str">
        <f>CONCATENATE("5",RIGHT(F2237,11))</f>
        <v>552007000001</v>
      </c>
    </row>
    <row r="2238" spans="1:22" x14ac:dyDescent="0.3">
      <c r="A2238" t="s">
        <v>3728</v>
      </c>
      <c r="B2238" t="s">
        <v>1069</v>
      </c>
      <c r="C2238" t="str">
        <f t="shared" si="314"/>
        <v>UNREGULATED</v>
      </c>
      <c r="D2238" s="159" t="str">
        <f t="shared" si="311"/>
        <v>55200</v>
      </c>
      <c r="E2238" t="str">
        <f t="shared" si="312"/>
        <v>X5200</v>
      </c>
      <c r="F2238" s="23">
        <v>552007000001</v>
      </c>
      <c r="G2238">
        <v>763</v>
      </c>
      <c r="H2238" t="str">
        <f t="shared" si="313"/>
        <v>552007000001.763</v>
      </c>
      <c r="I2238">
        <v>199308</v>
      </c>
      <c r="J2238" t="s">
        <v>6434</v>
      </c>
      <c r="K2238" t="s">
        <v>67</v>
      </c>
      <c r="L2238" t="s">
        <v>124</v>
      </c>
      <c r="N2238">
        <f>VLOOKUP(H2238,'export - manipulated'!L2237:V6169,11,FALSE)</f>
        <v>174509</v>
      </c>
    </row>
    <row r="2239" spans="1:22" x14ac:dyDescent="0.3">
      <c r="A2239" t="s">
        <v>3731</v>
      </c>
      <c r="B2239" t="s">
        <v>1069</v>
      </c>
      <c r="C2239" t="str">
        <f t="shared" si="314"/>
        <v>REGULATED</v>
      </c>
      <c r="D2239" s="159" t="str">
        <f t="shared" si="311"/>
        <v>45200</v>
      </c>
      <c r="E2239" t="str">
        <f t="shared" si="312"/>
        <v>X5200</v>
      </c>
      <c r="F2239" s="23">
        <v>452007000002</v>
      </c>
      <c r="G2239">
        <v>763</v>
      </c>
      <c r="H2239" t="str">
        <f t="shared" si="313"/>
        <v>452007000002.763</v>
      </c>
      <c r="I2239">
        <v>199308</v>
      </c>
      <c r="J2239" t="s">
        <v>6434</v>
      </c>
      <c r="K2239" t="s">
        <v>67</v>
      </c>
      <c r="L2239">
        <v>20310</v>
      </c>
      <c r="M2239" s="8">
        <f>VLOOKUP(H2239,'export - manipulated'!L2239:V6171,11,FALSE)</f>
        <v>384469.03</v>
      </c>
      <c r="V2239" s="158" t="str">
        <f>CONCATENATE("5",RIGHT(F2239,11))</f>
        <v>552007000002</v>
      </c>
    </row>
    <row r="2240" spans="1:22" x14ac:dyDescent="0.3">
      <c r="A2240" t="s">
        <v>3731</v>
      </c>
      <c r="B2240" t="s">
        <v>1069</v>
      </c>
      <c r="C2240" t="str">
        <f t="shared" si="314"/>
        <v>UNREGULATED</v>
      </c>
      <c r="D2240" s="159" t="str">
        <f t="shared" si="311"/>
        <v>55200</v>
      </c>
      <c r="E2240" t="str">
        <f t="shared" si="312"/>
        <v>X5200</v>
      </c>
      <c r="F2240" s="23">
        <v>552007000002</v>
      </c>
      <c r="G2240">
        <v>763</v>
      </c>
      <c r="H2240" t="str">
        <f t="shared" si="313"/>
        <v>552007000002.763</v>
      </c>
      <c r="I2240">
        <v>199308</v>
      </c>
      <c r="J2240" t="s">
        <v>6434</v>
      </c>
      <c r="K2240" t="s">
        <v>67</v>
      </c>
      <c r="L2240" t="s">
        <v>124</v>
      </c>
      <c r="N2240">
        <f>VLOOKUP(H2240,'export - manipulated'!L2239:V6171,11,FALSE)</f>
        <v>95289</v>
      </c>
    </row>
    <row r="2241" spans="1:22" x14ac:dyDescent="0.3">
      <c r="A2241" t="s">
        <v>3734</v>
      </c>
      <c r="B2241" t="s">
        <v>1069</v>
      </c>
      <c r="C2241" t="str">
        <f t="shared" si="314"/>
        <v>REGULATED</v>
      </c>
      <c r="D2241" s="159" t="str">
        <f t="shared" si="311"/>
        <v>45200</v>
      </c>
      <c r="E2241" t="str">
        <f t="shared" si="312"/>
        <v>X5200</v>
      </c>
      <c r="F2241" s="23">
        <v>452007000003</v>
      </c>
      <c r="G2241">
        <v>763</v>
      </c>
      <c r="H2241" t="str">
        <f t="shared" si="313"/>
        <v>452007000003.763</v>
      </c>
      <c r="I2241">
        <v>199308</v>
      </c>
      <c r="J2241" t="s">
        <v>6434</v>
      </c>
      <c r="K2241" t="s">
        <v>67</v>
      </c>
      <c r="L2241">
        <v>20310</v>
      </c>
      <c r="M2241" s="8">
        <f>VLOOKUP(H2241,'export - manipulated'!L2241:V6173,11,FALSE)</f>
        <v>35195.160000000003</v>
      </c>
      <c r="V2241" s="158" t="str">
        <f>CONCATENATE("5",RIGHT(F2241,11))</f>
        <v>552007000003</v>
      </c>
    </row>
    <row r="2242" spans="1:22" x14ac:dyDescent="0.3">
      <c r="A2242" t="s">
        <v>3734</v>
      </c>
      <c r="B2242" t="s">
        <v>1069</v>
      </c>
      <c r="C2242" t="str">
        <f t="shared" si="314"/>
        <v>UNREGULATED</v>
      </c>
      <c r="D2242" s="159" t="str">
        <f t="shared" si="311"/>
        <v>55200</v>
      </c>
      <c r="E2242" t="str">
        <f t="shared" si="312"/>
        <v>X5200</v>
      </c>
      <c r="F2242" s="23">
        <v>552007000003</v>
      </c>
      <c r="G2242">
        <v>763</v>
      </c>
      <c r="H2242" t="str">
        <f t="shared" si="313"/>
        <v>552007000003.763</v>
      </c>
      <c r="I2242">
        <v>199308</v>
      </c>
      <c r="J2242" t="s">
        <v>6434</v>
      </c>
      <c r="K2242" t="s">
        <v>67</v>
      </c>
      <c r="L2242" t="s">
        <v>124</v>
      </c>
      <c r="N2242">
        <f>VLOOKUP(H2242,'export - manipulated'!L2241:V6173,11,FALSE)</f>
        <v>8723</v>
      </c>
    </row>
    <row r="2243" spans="1:22" x14ac:dyDescent="0.3">
      <c r="A2243" t="s">
        <v>3737</v>
      </c>
      <c r="B2243" t="s">
        <v>1069</v>
      </c>
      <c r="C2243" t="str">
        <f t="shared" si="314"/>
        <v>REGULATED</v>
      </c>
      <c r="D2243" s="159" t="str">
        <f t="shared" ref="D2243:D2306" si="316">LEFT(F2243,5)</f>
        <v>45700</v>
      </c>
      <c r="E2243" t="str">
        <f t="shared" ref="E2243:E2306" si="317">CONCATENATE("X",(RIGHT(D2243,4)))</f>
        <v>X5700</v>
      </c>
      <c r="F2243" s="23">
        <v>457007000018</v>
      </c>
      <c r="G2243">
        <v>780</v>
      </c>
      <c r="H2243" t="str">
        <f t="shared" ref="H2243:H2306" si="318">CONCATENATE(F2243,".",G2243)</f>
        <v>457007000018.780</v>
      </c>
      <c r="I2243">
        <v>200508</v>
      </c>
      <c r="J2243" t="s">
        <v>6434</v>
      </c>
      <c r="K2243" t="s">
        <v>67</v>
      </c>
      <c r="L2243">
        <v>20310</v>
      </c>
      <c r="M2243" s="8">
        <f>VLOOKUP(H2243,'export - manipulated'!L2243:V6175,11,FALSE)</f>
        <v>157808.32000000001</v>
      </c>
      <c r="V2243" s="158" t="str">
        <f>CONCATENATE("5",RIGHT(F2243,11))</f>
        <v>557007000018</v>
      </c>
    </row>
    <row r="2244" spans="1:22" x14ac:dyDescent="0.3">
      <c r="A2244" t="s">
        <v>3737</v>
      </c>
      <c r="B2244" t="s">
        <v>1069</v>
      </c>
      <c r="C2244" t="str">
        <f t="shared" si="314"/>
        <v>UNREGULATED</v>
      </c>
      <c r="D2244" s="159" t="str">
        <f t="shared" si="316"/>
        <v>55700</v>
      </c>
      <c r="E2244" t="str">
        <f t="shared" si="317"/>
        <v>X5700</v>
      </c>
      <c r="F2244" s="23">
        <v>557007000018</v>
      </c>
      <c r="G2244">
        <v>780</v>
      </c>
      <c r="H2244" t="str">
        <f t="shared" si="318"/>
        <v>557007000018.780</v>
      </c>
      <c r="I2244">
        <v>200508</v>
      </c>
      <c r="J2244" t="s">
        <v>6434</v>
      </c>
      <c r="K2244" t="s">
        <v>67</v>
      </c>
      <c r="L2244" t="s">
        <v>124</v>
      </c>
      <c r="N2244">
        <f>VLOOKUP(H2244,'export - manipulated'!L2243:V6175,11,FALSE)</f>
        <v>17423</v>
      </c>
    </row>
    <row r="2245" spans="1:22" x14ac:dyDescent="0.3">
      <c r="A2245" t="s">
        <v>3740</v>
      </c>
      <c r="B2245" t="s">
        <v>1069</v>
      </c>
      <c r="C2245" t="str">
        <f t="shared" si="314"/>
        <v>REGULATED</v>
      </c>
      <c r="D2245" s="159" t="str">
        <f t="shared" si="316"/>
        <v>45200</v>
      </c>
      <c r="E2245" t="str">
        <f t="shared" si="317"/>
        <v>X5200</v>
      </c>
      <c r="F2245" s="23">
        <v>452007000001</v>
      </c>
      <c r="G2245">
        <v>752</v>
      </c>
      <c r="H2245" t="str">
        <f t="shared" si="318"/>
        <v>452007000001.752</v>
      </c>
      <c r="I2245">
        <v>199308</v>
      </c>
      <c r="J2245" t="s">
        <v>6434</v>
      </c>
      <c r="K2245" t="s">
        <v>67</v>
      </c>
      <c r="L2245">
        <v>20310</v>
      </c>
      <c r="M2245" s="8">
        <f>VLOOKUP(H2245,'export - manipulated'!L2245:V6177,11,FALSE)</f>
        <v>745044.21</v>
      </c>
      <c r="V2245" s="158" t="str">
        <f>CONCATENATE("5",RIGHT(F2245,11))</f>
        <v>552007000001</v>
      </c>
    </row>
    <row r="2246" spans="1:22" x14ac:dyDescent="0.3">
      <c r="A2246" t="s">
        <v>3740</v>
      </c>
      <c r="B2246" t="s">
        <v>1069</v>
      </c>
      <c r="C2246" t="str">
        <f t="shared" ref="C2246:C2309" si="319">IF(OR(D2246="45000",D2246="45100",D2246="45200",D2246="45290",D2246="45300",D2246="45500",D2246="45600",D2246="45700",D2246="45790",D2246="45800"),"REGULATED","UNREGULATED")</f>
        <v>UNREGULATED</v>
      </c>
      <c r="D2246" s="159" t="str">
        <f t="shared" si="316"/>
        <v>55200</v>
      </c>
      <c r="E2246" t="str">
        <f t="shared" si="317"/>
        <v>X5200</v>
      </c>
      <c r="F2246" s="23">
        <v>552007000001</v>
      </c>
      <c r="G2246">
        <v>752</v>
      </c>
      <c r="H2246" t="str">
        <f t="shared" si="318"/>
        <v>552007000001.752</v>
      </c>
      <c r="I2246">
        <v>199308</v>
      </c>
      <c r="J2246" t="s">
        <v>6434</v>
      </c>
      <c r="K2246" t="s">
        <v>67</v>
      </c>
      <c r="L2246" t="s">
        <v>124</v>
      </c>
      <c r="N2246">
        <f>VLOOKUP(H2246,'export - manipulated'!L2245:V6177,11,FALSE)</f>
        <v>184655</v>
      </c>
    </row>
    <row r="2247" spans="1:22" x14ac:dyDescent="0.3">
      <c r="A2247" t="s">
        <v>3743</v>
      </c>
      <c r="B2247" t="s">
        <v>1069</v>
      </c>
      <c r="C2247" t="str">
        <f t="shared" si="319"/>
        <v>REGULATED</v>
      </c>
      <c r="D2247" s="159" t="str">
        <f t="shared" si="316"/>
        <v>45700</v>
      </c>
      <c r="E2247" t="str">
        <f t="shared" si="317"/>
        <v>X5700</v>
      </c>
      <c r="F2247" s="23">
        <v>457007000065</v>
      </c>
      <c r="G2247">
        <v>780</v>
      </c>
      <c r="H2247" t="str">
        <f t="shared" si="318"/>
        <v>457007000065.780</v>
      </c>
      <c r="I2247">
        <v>201001</v>
      </c>
      <c r="J2247" t="s">
        <v>6434</v>
      </c>
      <c r="K2247" t="s">
        <v>67</v>
      </c>
      <c r="L2247">
        <v>20310</v>
      </c>
      <c r="M2247" s="8">
        <f>VLOOKUP(H2247,'export - manipulated'!L2247:V6179,11,FALSE)</f>
        <v>18362.54</v>
      </c>
      <c r="V2247" s="158" t="str">
        <f>CONCATENATE("5",RIGHT(F2247,11))</f>
        <v>557007000065</v>
      </c>
    </row>
    <row r="2248" spans="1:22" x14ac:dyDescent="0.3">
      <c r="A2248" t="s">
        <v>3743</v>
      </c>
      <c r="B2248" t="s">
        <v>1069</v>
      </c>
      <c r="C2248" t="str">
        <f t="shared" si="319"/>
        <v>UNREGULATED</v>
      </c>
      <c r="D2248" s="159" t="str">
        <f t="shared" si="316"/>
        <v>55700</v>
      </c>
      <c r="E2248" t="str">
        <f t="shared" si="317"/>
        <v>X5700</v>
      </c>
      <c r="F2248" s="23">
        <v>557007000065</v>
      </c>
      <c r="G2248">
        <v>780</v>
      </c>
      <c r="H2248" t="str">
        <f t="shared" si="318"/>
        <v>557007000065.780</v>
      </c>
      <c r="I2248">
        <v>201001</v>
      </c>
      <c r="J2248" t="s">
        <v>6434</v>
      </c>
      <c r="K2248" t="s">
        <v>67</v>
      </c>
      <c r="L2248" t="s">
        <v>124</v>
      </c>
      <c r="N2248">
        <f>VLOOKUP(H2248,'export - manipulated'!L2247:V6179,11,FALSE)</f>
        <v>2026.8</v>
      </c>
    </row>
    <row r="2249" spans="1:22" x14ac:dyDescent="0.3">
      <c r="A2249" t="s">
        <v>3747</v>
      </c>
      <c r="C2249" t="str">
        <f t="shared" si="319"/>
        <v>REGULATED</v>
      </c>
      <c r="D2249" s="159" t="str">
        <f t="shared" si="316"/>
        <v>45100</v>
      </c>
      <c r="E2249" t="str">
        <f t="shared" si="317"/>
        <v>X5100</v>
      </c>
      <c r="F2249" s="23">
        <v>451005100001</v>
      </c>
      <c r="G2249">
        <v>1089</v>
      </c>
      <c r="H2249" t="str">
        <f t="shared" si="318"/>
        <v>451005100001.1089</v>
      </c>
      <c r="I2249">
        <v>198903</v>
      </c>
      <c r="J2249" t="s">
        <v>6434</v>
      </c>
      <c r="K2249" t="s">
        <v>20</v>
      </c>
      <c r="L2249">
        <v>20310</v>
      </c>
      <c r="M2249" s="8">
        <f>VLOOKUP(H2249,'export - manipulated'!L2249:V6181,11,FALSE)</f>
        <v>5376024.9100000001</v>
      </c>
      <c r="V2249" s="158" t="str">
        <f>CONCATENATE("5",RIGHT(F2249,11))</f>
        <v>551005100001</v>
      </c>
    </row>
    <row r="2250" spans="1:22" x14ac:dyDescent="0.3">
      <c r="A2250" t="s">
        <v>3747</v>
      </c>
      <c r="C2250" t="str">
        <f t="shared" si="319"/>
        <v>UNREGULATED</v>
      </c>
      <c r="D2250" s="159" t="str">
        <f t="shared" si="316"/>
        <v>55100</v>
      </c>
      <c r="E2250" t="str">
        <f t="shared" si="317"/>
        <v>X5100</v>
      </c>
      <c r="F2250" s="23">
        <v>551005100001</v>
      </c>
      <c r="G2250">
        <v>1089</v>
      </c>
      <c r="H2250" t="str">
        <f t="shared" si="318"/>
        <v>551005100001.1089</v>
      </c>
      <c r="I2250">
        <v>198903</v>
      </c>
      <c r="J2250" t="s">
        <v>6434</v>
      </c>
      <c r="K2250" t="s">
        <v>20</v>
      </c>
      <c r="L2250" t="s">
        <v>124</v>
      </c>
      <c r="N2250">
        <f>VLOOKUP(H2250,'export - manipulated'!L2249:V6181,11,FALSE)</f>
        <v>3247935</v>
      </c>
    </row>
    <row r="2251" spans="1:22" x14ac:dyDescent="0.3">
      <c r="A2251" t="s">
        <v>3750</v>
      </c>
      <c r="C2251" t="str">
        <f t="shared" si="319"/>
        <v>REGULATED</v>
      </c>
      <c r="D2251" s="159" t="str">
        <f t="shared" si="316"/>
        <v>45800</v>
      </c>
      <c r="E2251" t="str">
        <f t="shared" si="317"/>
        <v>X5800</v>
      </c>
      <c r="F2251" s="23">
        <v>458005100001</v>
      </c>
      <c r="G2251">
        <v>1089</v>
      </c>
      <c r="H2251" t="str">
        <f t="shared" si="318"/>
        <v>458005100001.1089</v>
      </c>
      <c r="I2251">
        <v>198903</v>
      </c>
      <c r="J2251" t="s">
        <v>6434</v>
      </c>
      <c r="K2251" t="s">
        <v>20</v>
      </c>
      <c r="L2251">
        <v>20310</v>
      </c>
      <c r="M2251" s="8">
        <f>VLOOKUP(H2251,'export - manipulated'!L2251:V6183,11,FALSE)</f>
        <v>2705346.86</v>
      </c>
      <c r="V2251" s="158" t="str">
        <f>CONCATENATE("5",RIGHT(F2251,11))</f>
        <v>558005100001</v>
      </c>
    </row>
    <row r="2252" spans="1:22" x14ac:dyDescent="0.3">
      <c r="A2252" t="s">
        <v>3750</v>
      </c>
      <c r="C2252" t="str">
        <f t="shared" si="319"/>
        <v>UNREGULATED</v>
      </c>
      <c r="D2252" s="159" t="str">
        <f t="shared" si="316"/>
        <v>55800</v>
      </c>
      <c r="E2252" t="str">
        <f t="shared" si="317"/>
        <v>X5800</v>
      </c>
      <c r="F2252" s="23">
        <v>558005100001</v>
      </c>
      <c r="G2252">
        <v>1089</v>
      </c>
      <c r="H2252" t="str">
        <f t="shared" si="318"/>
        <v>558005100001.1089</v>
      </c>
      <c r="I2252">
        <v>198903</v>
      </c>
      <c r="J2252" t="s">
        <v>6434</v>
      </c>
      <c r="K2252" t="s">
        <v>20</v>
      </c>
      <c r="L2252" t="s">
        <v>124</v>
      </c>
      <c r="N2252">
        <f>VLOOKUP(H2252,'export - manipulated'!L2251:V6183,11,FALSE)</f>
        <v>1634441</v>
      </c>
    </row>
    <row r="2253" spans="1:22" x14ac:dyDescent="0.3">
      <c r="A2253" t="s">
        <v>3755</v>
      </c>
      <c r="B2253" t="s">
        <v>1069</v>
      </c>
      <c r="C2253" t="str">
        <f t="shared" si="319"/>
        <v>REGULATED</v>
      </c>
      <c r="D2253" s="159" t="str">
        <f t="shared" si="316"/>
        <v>45200</v>
      </c>
      <c r="E2253" t="str">
        <f t="shared" si="317"/>
        <v>X5200</v>
      </c>
      <c r="F2253" s="23">
        <v>452007000276</v>
      </c>
      <c r="G2253">
        <v>752</v>
      </c>
      <c r="H2253" t="str">
        <f t="shared" si="318"/>
        <v>452007000276.752</v>
      </c>
      <c r="I2253">
        <v>201612</v>
      </c>
      <c r="J2253" t="s">
        <v>6434</v>
      </c>
      <c r="K2253" t="s">
        <v>67</v>
      </c>
      <c r="L2253">
        <v>20310</v>
      </c>
      <c r="M2253" s="8">
        <f>VLOOKUP(H2253,'export - manipulated'!L2253:V6185,11,FALSE)</f>
        <v>5391.55</v>
      </c>
      <c r="V2253" s="158" t="str">
        <f>CONCATENATE("5",RIGHT(F2253,11))</f>
        <v>552007000276</v>
      </c>
    </row>
    <row r="2254" spans="1:22" x14ac:dyDescent="0.3">
      <c r="A2254" t="s">
        <v>3755</v>
      </c>
      <c r="B2254" t="s">
        <v>1069</v>
      </c>
      <c r="C2254" t="str">
        <f t="shared" si="319"/>
        <v>UNREGULATED</v>
      </c>
      <c r="D2254" s="159" t="str">
        <f t="shared" si="316"/>
        <v>55200</v>
      </c>
      <c r="E2254" t="str">
        <f t="shared" si="317"/>
        <v>X5200</v>
      </c>
      <c r="F2254" s="23">
        <v>552007000276</v>
      </c>
      <c r="G2254">
        <v>752</v>
      </c>
      <c r="H2254" t="str">
        <f t="shared" si="318"/>
        <v>552007000276.752</v>
      </c>
      <c r="I2254">
        <v>201612</v>
      </c>
      <c r="J2254" t="s">
        <v>6434</v>
      </c>
      <c r="K2254" t="s">
        <v>67</v>
      </c>
      <c r="L2254" t="s">
        <v>124</v>
      </c>
      <c r="N2254">
        <f>VLOOKUP(H2254,'export - manipulated'!L2253:V6185,11,FALSE)</f>
        <v>1938.39</v>
      </c>
    </row>
    <row r="2255" spans="1:22" x14ac:dyDescent="0.3">
      <c r="A2255" t="s">
        <v>3758</v>
      </c>
      <c r="B2255" t="s">
        <v>127</v>
      </c>
      <c r="C2255" t="str">
        <f t="shared" si="319"/>
        <v>REGULATED</v>
      </c>
      <c r="D2255" s="159" t="str">
        <f t="shared" si="316"/>
        <v>45600</v>
      </c>
      <c r="E2255" t="str">
        <f t="shared" si="317"/>
        <v>X5600</v>
      </c>
      <c r="F2255" s="23">
        <v>456009300071</v>
      </c>
      <c r="G2255">
        <v>82</v>
      </c>
      <c r="H2255" t="str">
        <f t="shared" si="318"/>
        <v>456009300071.82</v>
      </c>
      <c r="I2255">
        <v>200909</v>
      </c>
      <c r="J2255" t="s">
        <v>6434</v>
      </c>
      <c r="K2255" t="s">
        <v>230</v>
      </c>
      <c r="L2255">
        <v>20310</v>
      </c>
      <c r="M2255" s="8">
        <f>VLOOKUP(H2255,'export - manipulated'!L2255:V6187,11,FALSE)</f>
        <v>367143.62</v>
      </c>
      <c r="V2255" s="158" t="str">
        <f>CONCATENATE("5",RIGHT(F2255,11))</f>
        <v>556009300071</v>
      </c>
    </row>
    <row r="2256" spans="1:22" x14ac:dyDescent="0.3">
      <c r="A2256" t="s">
        <v>3758</v>
      </c>
      <c r="B2256" t="s">
        <v>127</v>
      </c>
      <c r="C2256" t="str">
        <f t="shared" si="319"/>
        <v>UNREGULATED</v>
      </c>
      <c r="D2256" s="159" t="str">
        <f t="shared" si="316"/>
        <v>55600</v>
      </c>
      <c r="E2256" t="str">
        <f t="shared" si="317"/>
        <v>X5600</v>
      </c>
      <c r="F2256" s="23">
        <v>556009300071</v>
      </c>
      <c r="G2256">
        <v>82</v>
      </c>
      <c r="H2256" t="str">
        <f t="shared" si="318"/>
        <v>556009300071.82</v>
      </c>
      <c r="I2256">
        <v>200909</v>
      </c>
      <c r="J2256" t="s">
        <v>6434</v>
      </c>
      <c r="K2256" t="s">
        <v>230</v>
      </c>
      <c r="L2256" t="s">
        <v>124</v>
      </c>
      <c r="N2256">
        <f>VLOOKUP(H2256,'export - manipulated'!L2255:V6187,11,FALSE)</f>
        <v>73982.86</v>
      </c>
    </row>
    <row r="2257" spans="1:22" x14ac:dyDescent="0.3">
      <c r="A2257" t="s">
        <v>3762</v>
      </c>
      <c r="B2257" t="s">
        <v>3763</v>
      </c>
      <c r="C2257" t="str">
        <f t="shared" si="319"/>
        <v>UNREGULATED</v>
      </c>
      <c r="D2257" s="159" t="str">
        <f t="shared" si="316"/>
        <v>55600</v>
      </c>
      <c r="E2257" t="str">
        <f t="shared" si="317"/>
        <v>X5600</v>
      </c>
      <c r="F2257" s="23">
        <v>556006700011</v>
      </c>
      <c r="G2257">
        <v>615</v>
      </c>
      <c r="H2257" t="str">
        <f t="shared" si="318"/>
        <v>556006700011.615</v>
      </c>
      <c r="I2257">
        <v>199309</v>
      </c>
      <c r="J2257" t="s">
        <v>6434</v>
      </c>
      <c r="K2257" t="s">
        <v>64</v>
      </c>
      <c r="L2257" t="s">
        <v>124</v>
      </c>
      <c r="N2257">
        <f>VLOOKUP(H2257,'export - manipulated'!L2256:V6188,11,FALSE)</f>
        <v>224237</v>
      </c>
    </row>
    <row r="2258" spans="1:22" x14ac:dyDescent="0.3">
      <c r="A2258" t="s">
        <v>3765</v>
      </c>
      <c r="B2258" t="s">
        <v>3763</v>
      </c>
      <c r="C2258" t="str">
        <f t="shared" si="319"/>
        <v>REGULATED</v>
      </c>
      <c r="D2258" s="159" t="str">
        <f t="shared" si="316"/>
        <v>45600</v>
      </c>
      <c r="E2258" t="str">
        <f t="shared" si="317"/>
        <v>X5600</v>
      </c>
      <c r="F2258" s="23">
        <v>456006700011</v>
      </c>
      <c r="G2258">
        <v>5</v>
      </c>
      <c r="H2258" t="str">
        <f t="shared" si="318"/>
        <v>456006700011.5</v>
      </c>
      <c r="I2258">
        <v>199309</v>
      </c>
      <c r="J2258" t="s">
        <v>6434</v>
      </c>
      <c r="K2258" t="s">
        <v>64</v>
      </c>
      <c r="L2258">
        <v>20310</v>
      </c>
      <c r="M2258" s="8">
        <f>VLOOKUP(H2258,'export - manipulated'!L2258:V6190,11,FALSE)</f>
        <v>52503.1</v>
      </c>
      <c r="V2258" s="158" t="str">
        <f>CONCATENATE("5",RIGHT(F2258,11))</f>
        <v>556006700011</v>
      </c>
    </row>
    <row r="2259" spans="1:22" x14ac:dyDescent="0.3">
      <c r="A2259" t="s">
        <v>3765</v>
      </c>
      <c r="B2259" t="s">
        <v>3763</v>
      </c>
      <c r="C2259" t="str">
        <f t="shared" si="319"/>
        <v>UNREGULATED</v>
      </c>
      <c r="D2259" s="159" t="str">
        <f t="shared" si="316"/>
        <v>55600</v>
      </c>
      <c r="E2259" t="str">
        <f t="shared" si="317"/>
        <v>X5600</v>
      </c>
      <c r="F2259" s="23">
        <v>556006700011</v>
      </c>
      <c r="G2259">
        <v>5</v>
      </c>
      <c r="H2259" t="str">
        <f t="shared" si="318"/>
        <v>556006700011.5</v>
      </c>
      <c r="I2259">
        <v>199309</v>
      </c>
      <c r="J2259" t="s">
        <v>6434</v>
      </c>
      <c r="K2259" t="s">
        <v>64</v>
      </c>
      <c r="L2259" t="s">
        <v>124</v>
      </c>
      <c r="N2259">
        <f>VLOOKUP(H2259,'export - manipulated'!L2258:V6190,11,FALSE)</f>
        <v>13013</v>
      </c>
    </row>
    <row r="2260" spans="1:22" x14ac:dyDescent="0.3">
      <c r="A2260" t="s">
        <v>3768</v>
      </c>
      <c r="C2260" t="str">
        <f t="shared" si="319"/>
        <v>REGULATED</v>
      </c>
      <c r="D2260" s="159" t="str">
        <f t="shared" si="316"/>
        <v>45800</v>
      </c>
      <c r="E2260" t="str">
        <f t="shared" si="317"/>
        <v>X5800</v>
      </c>
      <c r="F2260" s="23">
        <v>458006700001</v>
      </c>
      <c r="G2260">
        <v>1094</v>
      </c>
      <c r="H2260" t="str">
        <f t="shared" si="318"/>
        <v>458006700001.1094</v>
      </c>
      <c r="I2260">
        <v>199403</v>
      </c>
      <c r="J2260" t="s">
        <v>6434</v>
      </c>
      <c r="K2260" t="s">
        <v>64</v>
      </c>
      <c r="L2260">
        <v>20310</v>
      </c>
      <c r="M2260" s="8">
        <f>VLOOKUP(H2260,'export - manipulated'!L2260:V6192,11,FALSE)</f>
        <v>1634372.55</v>
      </c>
      <c r="V2260" s="158" t="str">
        <f t="shared" ref="V2260:V2261" si="320">CONCATENATE("5",RIGHT(F2260,11))</f>
        <v>558006700001</v>
      </c>
    </row>
    <row r="2261" spans="1:22" x14ac:dyDescent="0.3">
      <c r="A2261" t="s">
        <v>3768</v>
      </c>
      <c r="C2261" t="str">
        <f t="shared" si="319"/>
        <v>REGULATED</v>
      </c>
      <c r="D2261" s="159" t="str">
        <f t="shared" si="316"/>
        <v>45800</v>
      </c>
      <c r="E2261" t="str">
        <f t="shared" si="317"/>
        <v>X5800</v>
      </c>
      <c r="F2261" s="23">
        <v>458006700001</v>
      </c>
      <c r="G2261">
        <v>1095</v>
      </c>
      <c r="H2261" t="str">
        <f t="shared" si="318"/>
        <v>458006700001.1095</v>
      </c>
      <c r="I2261">
        <v>199409</v>
      </c>
      <c r="J2261" t="s">
        <v>6434</v>
      </c>
      <c r="K2261" t="s">
        <v>64</v>
      </c>
      <c r="L2261">
        <v>20310</v>
      </c>
      <c r="M2261" s="8">
        <f>VLOOKUP(H2261,'export - manipulated'!L2261:V6193,11,FALSE)</f>
        <v>197617.9</v>
      </c>
      <c r="V2261" s="158" t="str">
        <f t="shared" si="320"/>
        <v>558006700001</v>
      </c>
    </row>
    <row r="2262" spans="1:22" x14ac:dyDescent="0.3">
      <c r="A2262" t="s">
        <v>3768</v>
      </c>
      <c r="C2262" t="str">
        <f t="shared" si="319"/>
        <v>UNREGULATED</v>
      </c>
      <c r="D2262" s="159" t="str">
        <f t="shared" si="316"/>
        <v>55800</v>
      </c>
      <c r="E2262" t="str">
        <f t="shared" si="317"/>
        <v>X5800</v>
      </c>
      <c r="F2262" s="23">
        <v>558006700001</v>
      </c>
      <c r="G2262">
        <v>1094</v>
      </c>
      <c r="H2262" t="str">
        <f t="shared" si="318"/>
        <v>558006700001.1094</v>
      </c>
      <c r="I2262">
        <v>199403</v>
      </c>
      <c r="J2262" t="s">
        <v>6434</v>
      </c>
      <c r="K2262" t="s">
        <v>64</v>
      </c>
      <c r="L2262" t="s">
        <v>124</v>
      </c>
      <c r="N2262">
        <f>VLOOKUP(H2262,'export - manipulated'!L2261:V6193,11,FALSE)</f>
        <v>987410</v>
      </c>
    </row>
    <row r="2263" spans="1:22" x14ac:dyDescent="0.3">
      <c r="A2263" t="s">
        <v>3768</v>
      </c>
      <c r="C2263" t="str">
        <f t="shared" si="319"/>
        <v>UNREGULATED</v>
      </c>
      <c r="D2263" s="159" t="str">
        <f t="shared" si="316"/>
        <v>55800</v>
      </c>
      <c r="E2263" t="str">
        <f t="shared" si="317"/>
        <v>X5800</v>
      </c>
      <c r="F2263" s="23">
        <v>558006700001</v>
      </c>
      <c r="G2263">
        <v>1095</v>
      </c>
      <c r="H2263" t="str">
        <f t="shared" si="318"/>
        <v>558006700001.1095</v>
      </c>
      <c r="I2263">
        <v>199409</v>
      </c>
      <c r="J2263" t="s">
        <v>6434</v>
      </c>
      <c r="K2263" t="s">
        <v>64</v>
      </c>
      <c r="L2263" t="s">
        <v>124</v>
      </c>
      <c r="N2263">
        <f>VLOOKUP(H2263,'export - manipulated'!L2262:V6194,11,FALSE)</f>
        <v>119391</v>
      </c>
    </row>
    <row r="2264" spans="1:22" x14ac:dyDescent="0.3">
      <c r="A2264" t="s">
        <v>3775</v>
      </c>
      <c r="B2264" t="s">
        <v>3763</v>
      </c>
      <c r="C2264" t="str">
        <f t="shared" si="319"/>
        <v>REGULATED</v>
      </c>
      <c r="D2264" s="159" t="str">
        <f t="shared" si="316"/>
        <v>45600</v>
      </c>
      <c r="E2264" t="str">
        <f t="shared" si="317"/>
        <v>X5600</v>
      </c>
      <c r="F2264" s="23">
        <v>456006700011</v>
      </c>
      <c r="G2264">
        <v>82</v>
      </c>
      <c r="H2264" t="str">
        <f t="shared" si="318"/>
        <v>456006700011.82</v>
      </c>
      <c r="I2264">
        <v>199309</v>
      </c>
      <c r="J2264" t="s">
        <v>6434</v>
      </c>
      <c r="K2264" t="s">
        <v>64</v>
      </c>
      <c r="L2264">
        <v>20310</v>
      </c>
      <c r="M2264" s="8">
        <f>VLOOKUP(H2264,'export - manipulated'!L2264:V6196,11,FALSE)</f>
        <v>381420.7</v>
      </c>
      <c r="V2264" s="158" t="str">
        <f>CONCATENATE("5",RIGHT(F2264,11))</f>
        <v>556006700011</v>
      </c>
    </row>
    <row r="2265" spans="1:22" x14ac:dyDescent="0.3">
      <c r="A2265" t="s">
        <v>3775</v>
      </c>
      <c r="B2265" t="s">
        <v>3763</v>
      </c>
      <c r="C2265" t="str">
        <f t="shared" si="319"/>
        <v>UNREGULATED</v>
      </c>
      <c r="D2265" s="159" t="str">
        <f t="shared" si="316"/>
        <v>55600</v>
      </c>
      <c r="E2265" t="str">
        <f t="shared" si="317"/>
        <v>X5600</v>
      </c>
      <c r="F2265" s="23">
        <v>556006700011</v>
      </c>
      <c r="G2265">
        <v>82</v>
      </c>
      <c r="H2265" t="str">
        <f t="shared" si="318"/>
        <v>556006700011.82</v>
      </c>
      <c r="I2265">
        <v>199309</v>
      </c>
      <c r="J2265" t="s">
        <v>6434</v>
      </c>
      <c r="K2265" t="s">
        <v>64</v>
      </c>
      <c r="L2265" t="s">
        <v>124</v>
      </c>
      <c r="N2265">
        <f>VLOOKUP(H2265,'export - manipulated'!L2264:V6196,11,FALSE)</f>
        <v>94533</v>
      </c>
    </row>
    <row r="2266" spans="1:22" x14ac:dyDescent="0.3">
      <c r="A2266" t="s">
        <v>3778</v>
      </c>
      <c r="B2266" t="s">
        <v>3763</v>
      </c>
      <c r="C2266" t="str">
        <f t="shared" si="319"/>
        <v>REGULATED</v>
      </c>
      <c r="D2266" s="159" t="str">
        <f t="shared" si="316"/>
        <v>45200</v>
      </c>
      <c r="E2266" t="str">
        <f t="shared" si="317"/>
        <v>X5200</v>
      </c>
      <c r="F2266" s="23">
        <v>452006700082</v>
      </c>
      <c r="G2266">
        <v>763</v>
      </c>
      <c r="H2266" t="str">
        <f t="shared" si="318"/>
        <v>452006700082.763</v>
      </c>
      <c r="I2266">
        <v>199407</v>
      </c>
      <c r="J2266" t="s">
        <v>6434</v>
      </c>
      <c r="K2266" t="s">
        <v>64</v>
      </c>
      <c r="L2266">
        <v>20310</v>
      </c>
      <c r="M2266" s="8">
        <f>VLOOKUP(H2266,'export - manipulated'!L2266:V6198,11,FALSE)</f>
        <v>147115.56</v>
      </c>
      <c r="V2266" s="158" t="str">
        <f>CONCATENATE("5",RIGHT(F2266,11))</f>
        <v>552006700082</v>
      </c>
    </row>
    <row r="2267" spans="1:22" x14ac:dyDescent="0.3">
      <c r="A2267" t="s">
        <v>3778</v>
      </c>
      <c r="B2267" t="s">
        <v>3763</v>
      </c>
      <c r="C2267" t="str">
        <f t="shared" si="319"/>
        <v>UNREGULATED</v>
      </c>
      <c r="D2267" s="159" t="str">
        <f t="shared" si="316"/>
        <v>55200</v>
      </c>
      <c r="E2267" t="str">
        <f t="shared" si="317"/>
        <v>X5200</v>
      </c>
      <c r="F2267" s="23">
        <v>552006700082</v>
      </c>
      <c r="G2267">
        <v>763</v>
      </c>
      <c r="H2267" t="str">
        <f t="shared" si="318"/>
        <v>552006700082.763</v>
      </c>
      <c r="I2267">
        <v>199407</v>
      </c>
      <c r="J2267" t="s">
        <v>6434</v>
      </c>
      <c r="K2267" t="s">
        <v>64</v>
      </c>
      <c r="L2267" t="s">
        <v>124</v>
      </c>
      <c r="N2267">
        <f>VLOOKUP(H2267,'export - manipulated'!L2266:V6198,11,FALSE)</f>
        <v>36462</v>
      </c>
    </row>
    <row r="2268" spans="1:22" x14ac:dyDescent="0.3">
      <c r="A2268" t="s">
        <v>3782</v>
      </c>
      <c r="B2268" t="s">
        <v>3763</v>
      </c>
      <c r="C2268" t="str">
        <f t="shared" si="319"/>
        <v>REGULATED</v>
      </c>
      <c r="D2268" s="159" t="str">
        <f t="shared" si="316"/>
        <v>45200</v>
      </c>
      <c r="E2268" t="str">
        <f t="shared" si="317"/>
        <v>X5200</v>
      </c>
      <c r="F2268" s="23">
        <v>452006700085</v>
      </c>
      <c r="G2268">
        <v>763</v>
      </c>
      <c r="H2268" t="str">
        <f t="shared" si="318"/>
        <v>452006700085.763</v>
      </c>
      <c r="I2268">
        <v>199407</v>
      </c>
      <c r="J2268" t="s">
        <v>6434</v>
      </c>
      <c r="K2268" t="s">
        <v>64</v>
      </c>
      <c r="L2268">
        <v>20310</v>
      </c>
      <c r="M2268" s="8">
        <f>VLOOKUP(H2268,'export - manipulated'!L2268:V6200,11,FALSE)</f>
        <v>152854.96</v>
      </c>
      <c r="V2268" s="158" t="str">
        <f>CONCATENATE("5",RIGHT(F2268,11))</f>
        <v>552006700085</v>
      </c>
    </row>
    <row r="2269" spans="1:22" x14ac:dyDescent="0.3">
      <c r="A2269" t="s">
        <v>3782</v>
      </c>
      <c r="B2269" t="s">
        <v>3763</v>
      </c>
      <c r="C2269" t="str">
        <f t="shared" si="319"/>
        <v>UNREGULATED</v>
      </c>
      <c r="D2269" s="159" t="str">
        <f t="shared" si="316"/>
        <v>55200</v>
      </c>
      <c r="E2269" t="str">
        <f t="shared" si="317"/>
        <v>X5200</v>
      </c>
      <c r="F2269" s="23">
        <v>552006700085</v>
      </c>
      <c r="G2269">
        <v>763</v>
      </c>
      <c r="H2269" t="str">
        <f t="shared" si="318"/>
        <v>552006700085.763</v>
      </c>
      <c r="I2269">
        <v>199407</v>
      </c>
      <c r="J2269" t="s">
        <v>6434</v>
      </c>
      <c r="K2269" t="s">
        <v>64</v>
      </c>
      <c r="L2269" t="s">
        <v>124</v>
      </c>
      <c r="N2269">
        <f>VLOOKUP(H2269,'export - manipulated'!L2268:V6200,11,FALSE)</f>
        <v>37884</v>
      </c>
    </row>
    <row r="2270" spans="1:22" x14ac:dyDescent="0.3">
      <c r="A2270" t="s">
        <v>3785</v>
      </c>
      <c r="B2270" t="s">
        <v>3763</v>
      </c>
      <c r="C2270" t="str">
        <f t="shared" si="319"/>
        <v>REGULATED</v>
      </c>
      <c r="D2270" s="159" t="str">
        <f t="shared" si="316"/>
        <v>45200</v>
      </c>
      <c r="E2270" t="str">
        <f t="shared" si="317"/>
        <v>X5200</v>
      </c>
      <c r="F2270" s="23">
        <v>452006700084</v>
      </c>
      <c r="G2270">
        <v>763</v>
      </c>
      <c r="H2270" t="str">
        <f t="shared" si="318"/>
        <v>452006700084.763</v>
      </c>
      <c r="I2270">
        <v>199407</v>
      </c>
      <c r="J2270" t="s">
        <v>6434</v>
      </c>
      <c r="K2270" t="s">
        <v>64</v>
      </c>
      <c r="L2270">
        <v>20310</v>
      </c>
      <c r="M2270" s="8">
        <f>VLOOKUP(H2270,'export - manipulated'!L2270:V6202,11,FALSE)</f>
        <v>28898.02</v>
      </c>
      <c r="V2270" s="158" t="str">
        <f>CONCATENATE("5",RIGHT(F2270,11))</f>
        <v>552006700084</v>
      </c>
    </row>
    <row r="2271" spans="1:22" x14ac:dyDescent="0.3">
      <c r="A2271" t="s">
        <v>3785</v>
      </c>
      <c r="B2271" t="s">
        <v>3763</v>
      </c>
      <c r="C2271" t="str">
        <f t="shared" si="319"/>
        <v>UNREGULATED</v>
      </c>
      <c r="D2271" s="159" t="str">
        <f t="shared" si="316"/>
        <v>55200</v>
      </c>
      <c r="E2271" t="str">
        <f t="shared" si="317"/>
        <v>X5200</v>
      </c>
      <c r="F2271" s="23">
        <v>552006700084</v>
      </c>
      <c r="G2271">
        <v>763</v>
      </c>
      <c r="H2271" t="str">
        <f t="shared" si="318"/>
        <v>552006700084.763</v>
      </c>
      <c r="I2271">
        <v>199407</v>
      </c>
      <c r="J2271" t="s">
        <v>6434</v>
      </c>
      <c r="K2271" t="s">
        <v>64</v>
      </c>
      <c r="L2271" t="s">
        <v>124</v>
      </c>
      <c r="N2271">
        <f>VLOOKUP(H2271,'export - manipulated'!L2270:V6202,11,FALSE)</f>
        <v>7162</v>
      </c>
    </row>
    <row r="2272" spans="1:22" x14ac:dyDescent="0.3">
      <c r="A2272" t="s">
        <v>3788</v>
      </c>
      <c r="B2272" t="s">
        <v>3763</v>
      </c>
      <c r="C2272" t="str">
        <f t="shared" si="319"/>
        <v>REGULATED</v>
      </c>
      <c r="D2272" s="159" t="str">
        <f t="shared" si="316"/>
        <v>45200</v>
      </c>
      <c r="E2272" t="str">
        <f t="shared" si="317"/>
        <v>X5200</v>
      </c>
      <c r="F2272" s="23">
        <v>452006700083</v>
      </c>
      <c r="G2272">
        <v>763</v>
      </c>
      <c r="H2272" t="str">
        <f t="shared" si="318"/>
        <v>452006700083.763</v>
      </c>
      <c r="I2272">
        <v>199407</v>
      </c>
      <c r="J2272" t="s">
        <v>6434</v>
      </c>
      <c r="K2272" t="s">
        <v>64</v>
      </c>
      <c r="L2272">
        <v>20310</v>
      </c>
      <c r="M2272" s="8">
        <f>VLOOKUP(H2272,'export - manipulated'!L2272:V6204,11,FALSE)</f>
        <v>3090.92</v>
      </c>
      <c r="V2272" s="158" t="str">
        <f>CONCATENATE("5",RIGHT(F2272,11))</f>
        <v>552006700083</v>
      </c>
    </row>
    <row r="2273" spans="1:22" x14ac:dyDescent="0.3">
      <c r="A2273" t="s">
        <v>3788</v>
      </c>
      <c r="B2273" t="s">
        <v>3763</v>
      </c>
      <c r="C2273" t="str">
        <f t="shared" si="319"/>
        <v>UNREGULATED</v>
      </c>
      <c r="D2273" s="159" t="str">
        <f t="shared" si="316"/>
        <v>55200</v>
      </c>
      <c r="E2273" t="str">
        <f t="shared" si="317"/>
        <v>X5200</v>
      </c>
      <c r="F2273" s="23">
        <v>552006700083</v>
      </c>
      <c r="G2273">
        <v>763</v>
      </c>
      <c r="H2273" t="str">
        <f t="shared" si="318"/>
        <v>552006700083.763</v>
      </c>
      <c r="I2273">
        <v>201301</v>
      </c>
      <c r="J2273" t="s">
        <v>6434</v>
      </c>
      <c r="K2273" t="s">
        <v>64</v>
      </c>
      <c r="L2273" t="s">
        <v>124</v>
      </c>
      <c r="N2273">
        <f>VLOOKUP(H2273,'export - manipulated'!L2272:V6204,11,FALSE)</f>
        <v>765.98</v>
      </c>
    </row>
    <row r="2274" spans="1:22" x14ac:dyDescent="0.3">
      <c r="A2274" t="s">
        <v>3791</v>
      </c>
      <c r="B2274" t="s">
        <v>3763</v>
      </c>
      <c r="C2274" t="str">
        <f t="shared" si="319"/>
        <v>REGULATED</v>
      </c>
      <c r="D2274" s="159" t="str">
        <f t="shared" si="316"/>
        <v>45200</v>
      </c>
      <c r="E2274" t="str">
        <f t="shared" si="317"/>
        <v>X5200</v>
      </c>
      <c r="F2274" s="23">
        <v>452006700082</v>
      </c>
      <c r="G2274">
        <v>752</v>
      </c>
      <c r="H2274" t="str">
        <f t="shared" si="318"/>
        <v>452006700082.752</v>
      </c>
      <c r="I2274">
        <v>199407</v>
      </c>
      <c r="J2274" t="s">
        <v>6434</v>
      </c>
      <c r="K2274" t="s">
        <v>64</v>
      </c>
      <c r="L2274">
        <v>20310</v>
      </c>
      <c r="M2274" s="8">
        <f>VLOOKUP(H2274,'export - manipulated'!L2274:V6206,11,FALSE)</f>
        <v>701849.57</v>
      </c>
      <c r="V2274" s="158" t="str">
        <f>CONCATENATE("5",RIGHT(F2274,11))</f>
        <v>552006700082</v>
      </c>
    </row>
    <row r="2275" spans="1:22" x14ac:dyDescent="0.3">
      <c r="A2275" t="s">
        <v>3791</v>
      </c>
      <c r="B2275" t="s">
        <v>3763</v>
      </c>
      <c r="C2275" t="str">
        <f t="shared" si="319"/>
        <v>UNREGULATED</v>
      </c>
      <c r="D2275" s="159" t="str">
        <f t="shared" si="316"/>
        <v>55200</v>
      </c>
      <c r="E2275" t="str">
        <f t="shared" si="317"/>
        <v>X5200</v>
      </c>
      <c r="F2275" s="23">
        <v>552006700082</v>
      </c>
      <c r="G2275">
        <v>752</v>
      </c>
      <c r="H2275" t="str">
        <f t="shared" si="318"/>
        <v>552006700082.752</v>
      </c>
      <c r="I2275">
        <v>199407</v>
      </c>
      <c r="J2275" t="s">
        <v>6434</v>
      </c>
      <c r="K2275" t="s">
        <v>64</v>
      </c>
      <c r="L2275" t="s">
        <v>124</v>
      </c>
      <c r="N2275">
        <f>VLOOKUP(H2275,'export - manipulated'!L2274:V6206,11,FALSE)</f>
        <v>173950</v>
      </c>
    </row>
    <row r="2276" spans="1:22" x14ac:dyDescent="0.3">
      <c r="A2276" t="s">
        <v>3794</v>
      </c>
      <c r="B2276" t="s">
        <v>3763</v>
      </c>
      <c r="C2276" t="str">
        <f t="shared" si="319"/>
        <v>REGULATED</v>
      </c>
      <c r="D2276" s="159" t="str">
        <f t="shared" si="316"/>
        <v>45200</v>
      </c>
      <c r="E2276" t="str">
        <f t="shared" si="317"/>
        <v>X5200</v>
      </c>
      <c r="F2276" s="23">
        <v>452006700215</v>
      </c>
      <c r="G2276">
        <v>763</v>
      </c>
      <c r="H2276" t="str">
        <f t="shared" si="318"/>
        <v>452006700215.763</v>
      </c>
      <c r="I2276">
        <v>201308</v>
      </c>
      <c r="J2276" t="s">
        <v>6434</v>
      </c>
      <c r="K2276" t="s">
        <v>64</v>
      </c>
      <c r="L2276">
        <v>20310</v>
      </c>
      <c r="M2276" s="8">
        <f>VLOOKUP(H2276,'export - manipulated'!L2276:V6208,11,FALSE)</f>
        <v>21237.1</v>
      </c>
      <c r="V2276" s="158" t="str">
        <f t="shared" ref="V2276:V2277" si="321">CONCATENATE("5",RIGHT(F2276,11))</f>
        <v>552006700215</v>
      </c>
    </row>
    <row r="2277" spans="1:22" x14ac:dyDescent="0.3">
      <c r="A2277" t="s">
        <v>3797</v>
      </c>
      <c r="B2277" t="s">
        <v>3763</v>
      </c>
      <c r="C2277" t="str">
        <f t="shared" si="319"/>
        <v>REGULATED</v>
      </c>
      <c r="D2277" s="159" t="str">
        <f t="shared" si="316"/>
        <v>45600</v>
      </c>
      <c r="E2277" t="str">
        <f t="shared" si="317"/>
        <v>X5600</v>
      </c>
      <c r="F2277" s="23">
        <v>456006700011</v>
      </c>
      <c r="G2277">
        <v>150</v>
      </c>
      <c r="H2277" t="str">
        <f t="shared" si="318"/>
        <v>456006700011.150</v>
      </c>
      <c r="I2277">
        <v>199309</v>
      </c>
      <c r="J2277" t="s">
        <v>6434</v>
      </c>
      <c r="K2277" t="s">
        <v>64</v>
      </c>
      <c r="L2277">
        <v>20310</v>
      </c>
      <c r="M2277" s="8">
        <f>VLOOKUP(H2277,'export - manipulated'!L2277:V6209,11,FALSE)</f>
        <v>254280.47</v>
      </c>
      <c r="V2277" s="158" t="str">
        <f t="shared" si="321"/>
        <v>556006700011</v>
      </c>
    </row>
    <row r="2278" spans="1:22" x14ac:dyDescent="0.3">
      <c r="A2278" t="s">
        <v>3797</v>
      </c>
      <c r="B2278" t="s">
        <v>3763</v>
      </c>
      <c r="C2278" t="str">
        <f t="shared" si="319"/>
        <v>UNREGULATED</v>
      </c>
      <c r="D2278" s="159" t="str">
        <f t="shared" si="316"/>
        <v>55600</v>
      </c>
      <c r="E2278" t="str">
        <f t="shared" si="317"/>
        <v>X5600</v>
      </c>
      <c r="F2278" s="23">
        <v>556006700011</v>
      </c>
      <c r="G2278">
        <v>150</v>
      </c>
      <c r="H2278" t="str">
        <f t="shared" si="318"/>
        <v>556006700011.150</v>
      </c>
      <c r="I2278">
        <v>199309</v>
      </c>
      <c r="J2278" t="s">
        <v>6434</v>
      </c>
      <c r="K2278" t="s">
        <v>64</v>
      </c>
      <c r="L2278" t="s">
        <v>124</v>
      </c>
      <c r="N2278">
        <f>VLOOKUP(H2278,'export - manipulated'!L2277:V6209,11,FALSE)</f>
        <v>63022</v>
      </c>
    </row>
    <row r="2279" spans="1:22" x14ac:dyDescent="0.3">
      <c r="A2279" t="s">
        <v>3800</v>
      </c>
      <c r="B2279" t="s">
        <v>3763</v>
      </c>
      <c r="C2279" t="str">
        <f t="shared" si="319"/>
        <v>REGULATED</v>
      </c>
      <c r="D2279" s="159" t="str">
        <f t="shared" si="316"/>
        <v>45600</v>
      </c>
      <c r="E2279" t="str">
        <f t="shared" si="317"/>
        <v>X5600</v>
      </c>
      <c r="F2279" s="23">
        <v>456006700011</v>
      </c>
      <c r="G2279">
        <v>84</v>
      </c>
      <c r="H2279" t="str">
        <f t="shared" si="318"/>
        <v>456006700011.84</v>
      </c>
      <c r="I2279">
        <v>199309</v>
      </c>
      <c r="J2279" t="s">
        <v>6434</v>
      </c>
      <c r="K2279" t="s">
        <v>64</v>
      </c>
      <c r="L2279">
        <v>20310</v>
      </c>
      <c r="M2279" s="8">
        <f>VLOOKUP(H2279,'export - manipulated'!L2279:V6211,11,FALSE)</f>
        <v>141379.24</v>
      </c>
      <c r="V2279" s="158" t="str">
        <f>CONCATENATE("5",RIGHT(F2279,11))</f>
        <v>556006700011</v>
      </c>
    </row>
    <row r="2280" spans="1:22" x14ac:dyDescent="0.3">
      <c r="A2280" t="s">
        <v>3800</v>
      </c>
      <c r="B2280" t="s">
        <v>3763</v>
      </c>
      <c r="C2280" t="str">
        <f t="shared" si="319"/>
        <v>UNREGULATED</v>
      </c>
      <c r="D2280" s="159" t="str">
        <f t="shared" si="316"/>
        <v>55600</v>
      </c>
      <c r="E2280" t="str">
        <f t="shared" si="317"/>
        <v>X5600</v>
      </c>
      <c r="F2280" s="23">
        <v>556006700011</v>
      </c>
      <c r="G2280">
        <v>84</v>
      </c>
      <c r="H2280" t="str">
        <f t="shared" si="318"/>
        <v>556006700011.84</v>
      </c>
      <c r="I2280">
        <v>199309</v>
      </c>
      <c r="J2280" t="s">
        <v>6434</v>
      </c>
      <c r="K2280" t="s">
        <v>64</v>
      </c>
      <c r="L2280" t="s">
        <v>124</v>
      </c>
      <c r="N2280">
        <f>VLOOKUP(H2280,'export - manipulated'!L2279:V6211,11,FALSE)</f>
        <v>35036.080000000002</v>
      </c>
    </row>
    <row r="2281" spans="1:22" x14ac:dyDescent="0.3">
      <c r="A2281" t="s">
        <v>3803</v>
      </c>
      <c r="B2281" t="s">
        <v>3763</v>
      </c>
      <c r="C2281" t="str">
        <f t="shared" si="319"/>
        <v>REGULATED</v>
      </c>
      <c r="D2281" s="159" t="str">
        <f t="shared" si="316"/>
        <v>45600</v>
      </c>
      <c r="E2281" t="str">
        <f t="shared" si="317"/>
        <v>X5600</v>
      </c>
      <c r="F2281" s="23">
        <v>456006700011</v>
      </c>
      <c r="G2281">
        <v>190</v>
      </c>
      <c r="H2281" t="str">
        <f t="shared" si="318"/>
        <v>456006700011.190</v>
      </c>
      <c r="I2281">
        <v>199309</v>
      </c>
      <c r="J2281" t="s">
        <v>6434</v>
      </c>
      <c r="K2281" t="s">
        <v>64</v>
      </c>
      <c r="L2281">
        <v>20310</v>
      </c>
      <c r="M2281" s="8">
        <f>VLOOKUP(H2281,'export - manipulated'!L2281:V6213,11,FALSE)</f>
        <v>381420.69</v>
      </c>
      <c r="V2281" s="158" t="str">
        <f>CONCATENATE("5",RIGHT(F2281,11))</f>
        <v>556006700011</v>
      </c>
    </row>
    <row r="2282" spans="1:22" x14ac:dyDescent="0.3">
      <c r="A2282" t="s">
        <v>3803</v>
      </c>
      <c r="B2282" t="s">
        <v>3763</v>
      </c>
      <c r="C2282" t="str">
        <f t="shared" si="319"/>
        <v>UNREGULATED</v>
      </c>
      <c r="D2282" s="159" t="str">
        <f t="shared" si="316"/>
        <v>55600</v>
      </c>
      <c r="E2282" t="str">
        <f t="shared" si="317"/>
        <v>X5600</v>
      </c>
      <c r="F2282" s="23">
        <v>556006700011</v>
      </c>
      <c r="G2282">
        <v>190</v>
      </c>
      <c r="H2282" t="str">
        <f t="shared" si="318"/>
        <v>556006700011.190</v>
      </c>
      <c r="I2282">
        <v>199309</v>
      </c>
      <c r="J2282" t="s">
        <v>6434</v>
      </c>
      <c r="K2282" t="s">
        <v>64</v>
      </c>
      <c r="L2282" t="s">
        <v>124</v>
      </c>
      <c r="N2282">
        <f>VLOOKUP(H2282,'export - manipulated'!L2281:V6213,11,FALSE)</f>
        <v>94533</v>
      </c>
    </row>
    <row r="2283" spans="1:22" x14ac:dyDescent="0.3">
      <c r="A2283" t="s">
        <v>3806</v>
      </c>
      <c r="B2283" t="s">
        <v>3763</v>
      </c>
      <c r="C2283" t="str">
        <f t="shared" si="319"/>
        <v>REGULATED</v>
      </c>
      <c r="D2283" s="159" t="str">
        <f t="shared" si="316"/>
        <v>45600</v>
      </c>
      <c r="E2283" t="str">
        <f t="shared" si="317"/>
        <v>X5600</v>
      </c>
      <c r="F2283" s="23">
        <v>456006700137</v>
      </c>
      <c r="G2283">
        <v>210</v>
      </c>
      <c r="H2283" t="str">
        <f t="shared" si="318"/>
        <v>456006700137.210</v>
      </c>
      <c r="I2283">
        <v>201311</v>
      </c>
      <c r="J2283" t="s">
        <v>6434</v>
      </c>
      <c r="K2283" t="s">
        <v>64</v>
      </c>
      <c r="L2283">
        <v>20310</v>
      </c>
      <c r="M2283" s="8">
        <f>VLOOKUP(H2283,'export - manipulated'!L2283:V6215,11,FALSE)</f>
        <v>107355.51</v>
      </c>
      <c r="V2283" s="158" t="str">
        <f>CONCATENATE("5",RIGHT(F2283,11))</f>
        <v>556006700137</v>
      </c>
    </row>
    <row r="2284" spans="1:22" x14ac:dyDescent="0.3">
      <c r="A2284" t="s">
        <v>3806</v>
      </c>
      <c r="B2284" t="s">
        <v>3763</v>
      </c>
      <c r="C2284" t="str">
        <f t="shared" si="319"/>
        <v>UNREGULATED</v>
      </c>
      <c r="D2284" s="159" t="str">
        <f t="shared" si="316"/>
        <v>55600</v>
      </c>
      <c r="E2284" t="str">
        <f t="shared" si="317"/>
        <v>X5600</v>
      </c>
      <c r="F2284" s="23">
        <v>556006700137</v>
      </c>
      <c r="G2284">
        <v>210</v>
      </c>
      <c r="H2284" t="str">
        <f t="shared" si="318"/>
        <v>556006700137.210</v>
      </c>
      <c r="I2284">
        <v>201303</v>
      </c>
      <c r="J2284" t="s">
        <v>6434</v>
      </c>
      <c r="K2284" t="s">
        <v>64</v>
      </c>
      <c r="L2284" t="s">
        <v>124</v>
      </c>
      <c r="N2284">
        <f>VLOOKUP(H2284,'export - manipulated'!L2283:V6215,11,FALSE)</f>
        <v>26604.44</v>
      </c>
    </row>
    <row r="2285" spans="1:22" x14ac:dyDescent="0.3">
      <c r="A2285" t="s">
        <v>3809</v>
      </c>
      <c r="B2285" t="s">
        <v>3763</v>
      </c>
      <c r="C2285" t="str">
        <f t="shared" si="319"/>
        <v>REGULATED</v>
      </c>
      <c r="D2285" s="159" t="str">
        <f t="shared" si="316"/>
        <v>45200</v>
      </c>
      <c r="E2285" t="str">
        <f t="shared" si="317"/>
        <v>X5200</v>
      </c>
      <c r="F2285" s="23">
        <v>452006700144</v>
      </c>
      <c r="G2285">
        <v>763</v>
      </c>
      <c r="H2285" t="str">
        <f t="shared" si="318"/>
        <v>452006700144.763</v>
      </c>
      <c r="I2285">
        <v>200911</v>
      </c>
      <c r="J2285" t="s">
        <v>6434</v>
      </c>
      <c r="K2285" t="s">
        <v>64</v>
      </c>
      <c r="L2285">
        <v>20310</v>
      </c>
      <c r="M2285" s="8">
        <f>VLOOKUP(H2285,'export - manipulated'!L2285:V6217,11,FALSE)</f>
        <v>52977.03</v>
      </c>
      <c r="V2285" s="158" t="str">
        <f>CONCATENATE("5",RIGHT(F2285,11))</f>
        <v>552006700144</v>
      </c>
    </row>
    <row r="2286" spans="1:22" x14ac:dyDescent="0.3">
      <c r="A2286" t="s">
        <v>3809</v>
      </c>
      <c r="B2286" t="s">
        <v>3763</v>
      </c>
      <c r="C2286" t="str">
        <f t="shared" si="319"/>
        <v>UNREGULATED</v>
      </c>
      <c r="D2286" s="159" t="str">
        <f t="shared" si="316"/>
        <v>55200</v>
      </c>
      <c r="E2286" t="str">
        <f t="shared" si="317"/>
        <v>X5200</v>
      </c>
      <c r="F2286" s="23">
        <v>552006700144</v>
      </c>
      <c r="G2286">
        <v>763</v>
      </c>
      <c r="H2286" t="str">
        <f t="shared" si="318"/>
        <v>552006700144.763</v>
      </c>
      <c r="I2286">
        <v>200911</v>
      </c>
      <c r="J2286" t="s">
        <v>6434</v>
      </c>
      <c r="K2286" t="s">
        <v>64</v>
      </c>
      <c r="L2286" t="s">
        <v>124</v>
      </c>
      <c r="N2286">
        <f>VLOOKUP(H2286,'export - manipulated'!L2285:V6217,11,FALSE)</f>
        <v>10646.71</v>
      </c>
    </row>
    <row r="2287" spans="1:22" x14ac:dyDescent="0.3">
      <c r="A2287" t="s">
        <v>3812</v>
      </c>
      <c r="B2287" t="s">
        <v>3763</v>
      </c>
      <c r="C2287" t="str">
        <f t="shared" si="319"/>
        <v>REGULATED</v>
      </c>
      <c r="D2287" s="159" t="str">
        <f t="shared" si="316"/>
        <v>45600</v>
      </c>
      <c r="E2287" t="str">
        <f t="shared" si="317"/>
        <v>X5600</v>
      </c>
      <c r="F2287" s="23">
        <v>456006700011</v>
      </c>
      <c r="G2287">
        <v>240</v>
      </c>
      <c r="H2287" t="str">
        <f t="shared" si="318"/>
        <v>456006700011.240</v>
      </c>
      <c r="I2287">
        <v>199309</v>
      </c>
      <c r="J2287" t="s">
        <v>6434</v>
      </c>
      <c r="K2287" t="s">
        <v>64</v>
      </c>
      <c r="L2287">
        <v>20310</v>
      </c>
      <c r="M2287" s="8">
        <f>VLOOKUP(H2287,'export - manipulated'!L2287:V6219,11,FALSE)</f>
        <v>58117.3</v>
      </c>
      <c r="V2287" s="158" t="str">
        <f>CONCATENATE("5",RIGHT(F2287,11))</f>
        <v>556006700011</v>
      </c>
    </row>
    <row r="2288" spans="1:22" x14ac:dyDescent="0.3">
      <c r="A2288" t="s">
        <v>3812</v>
      </c>
      <c r="B2288" t="s">
        <v>3763</v>
      </c>
      <c r="C2288" t="str">
        <f t="shared" si="319"/>
        <v>UNREGULATED</v>
      </c>
      <c r="D2288" s="159" t="str">
        <f t="shared" si="316"/>
        <v>55600</v>
      </c>
      <c r="E2288" t="str">
        <f t="shared" si="317"/>
        <v>X5600</v>
      </c>
      <c r="F2288" s="23">
        <v>556006700011</v>
      </c>
      <c r="G2288">
        <v>240</v>
      </c>
      <c r="H2288" t="str">
        <f t="shared" si="318"/>
        <v>556006700011.240</v>
      </c>
      <c r="I2288">
        <v>199309</v>
      </c>
      <c r="J2288" t="s">
        <v>6434</v>
      </c>
      <c r="K2288" t="s">
        <v>64</v>
      </c>
      <c r="L2288" t="s">
        <v>124</v>
      </c>
      <c r="N2288">
        <f>VLOOKUP(H2288,'export - manipulated'!L2287:V6219,11,FALSE)</f>
        <v>14404</v>
      </c>
    </row>
    <row r="2289" spans="1:22" x14ac:dyDescent="0.3">
      <c r="A2289" t="s">
        <v>3815</v>
      </c>
      <c r="B2289" t="s">
        <v>3763</v>
      </c>
      <c r="C2289" t="str">
        <f t="shared" si="319"/>
        <v>REGULATED</v>
      </c>
      <c r="D2289" s="159" t="str">
        <f t="shared" si="316"/>
        <v>45600</v>
      </c>
      <c r="E2289" t="str">
        <f t="shared" si="317"/>
        <v>X5600</v>
      </c>
      <c r="F2289" s="23">
        <v>456006700011</v>
      </c>
      <c r="G2289">
        <v>270</v>
      </c>
      <c r="H2289" t="str">
        <f t="shared" si="318"/>
        <v>456006700011.270</v>
      </c>
      <c r="I2289">
        <v>199309</v>
      </c>
      <c r="J2289" t="s">
        <v>6434</v>
      </c>
      <c r="K2289" t="s">
        <v>64</v>
      </c>
      <c r="L2289">
        <v>20310</v>
      </c>
      <c r="M2289" s="8">
        <f>VLOOKUP(H2289,'export - manipulated'!L2289:V6221,11,FALSE)</f>
        <v>85539.85</v>
      </c>
      <c r="V2289" s="158" t="str">
        <f>CONCATENATE("5",RIGHT(F2289,11))</f>
        <v>556006700011</v>
      </c>
    </row>
    <row r="2290" spans="1:22" x14ac:dyDescent="0.3">
      <c r="A2290" t="s">
        <v>3815</v>
      </c>
      <c r="B2290" t="s">
        <v>3763</v>
      </c>
      <c r="C2290" t="str">
        <f t="shared" si="319"/>
        <v>UNREGULATED</v>
      </c>
      <c r="D2290" s="159" t="str">
        <f t="shared" si="316"/>
        <v>55600</v>
      </c>
      <c r="E2290" t="str">
        <f t="shared" si="317"/>
        <v>X5600</v>
      </c>
      <c r="F2290" s="23">
        <v>556006700011</v>
      </c>
      <c r="G2290">
        <v>270</v>
      </c>
      <c r="H2290" t="str">
        <f t="shared" si="318"/>
        <v>556006700011.270</v>
      </c>
      <c r="I2290">
        <v>199309</v>
      </c>
      <c r="J2290" t="s">
        <v>6434</v>
      </c>
      <c r="K2290" t="s">
        <v>64</v>
      </c>
      <c r="L2290" t="s">
        <v>124</v>
      </c>
      <c r="N2290">
        <f>VLOOKUP(H2290,'export - manipulated'!L2289:V6221,11,FALSE)</f>
        <v>21200</v>
      </c>
    </row>
    <row r="2291" spans="1:22" x14ac:dyDescent="0.3">
      <c r="A2291" t="s">
        <v>3818</v>
      </c>
      <c r="C2291" t="str">
        <f t="shared" si="319"/>
        <v>REGULATED</v>
      </c>
      <c r="D2291" s="159" t="str">
        <f t="shared" si="316"/>
        <v>45100</v>
      </c>
      <c r="E2291" t="str">
        <f t="shared" si="317"/>
        <v>X5100</v>
      </c>
      <c r="F2291" s="23">
        <v>451006700001</v>
      </c>
      <c r="G2291">
        <v>1095</v>
      </c>
      <c r="H2291" t="str">
        <f t="shared" si="318"/>
        <v>451006700001.1095</v>
      </c>
      <c r="I2291">
        <v>199407</v>
      </c>
      <c r="J2291" t="s">
        <v>6434</v>
      </c>
      <c r="K2291" t="s">
        <v>64</v>
      </c>
      <c r="L2291">
        <v>20310</v>
      </c>
      <c r="M2291" s="8">
        <f>VLOOKUP(H2291,'export - manipulated'!L2291:V6223,11,FALSE)</f>
        <v>26.96</v>
      </c>
      <c r="V2291" s="158" t="str">
        <f t="shared" ref="V2291:V2293" si="322">CONCATENATE("5",RIGHT(F2291,11))</f>
        <v>551006700001</v>
      </c>
    </row>
    <row r="2292" spans="1:22" x14ac:dyDescent="0.3">
      <c r="A2292" t="s">
        <v>3818</v>
      </c>
      <c r="C2292" t="str">
        <f t="shared" si="319"/>
        <v>REGULATED</v>
      </c>
      <c r="D2292" s="159" t="str">
        <f t="shared" si="316"/>
        <v>45100</v>
      </c>
      <c r="E2292" t="str">
        <f t="shared" si="317"/>
        <v>X5100</v>
      </c>
      <c r="F2292" s="23">
        <v>451006700001</v>
      </c>
      <c r="G2292">
        <v>2015</v>
      </c>
      <c r="H2292" t="str">
        <f t="shared" si="318"/>
        <v>451006700001.2015</v>
      </c>
      <c r="I2292">
        <v>201512</v>
      </c>
      <c r="J2292" t="s">
        <v>6434</v>
      </c>
      <c r="K2292" t="s">
        <v>64</v>
      </c>
      <c r="L2292">
        <v>20310</v>
      </c>
      <c r="M2292" s="8">
        <f>VLOOKUP(H2292,'export - manipulated'!L2292:V6224,11,FALSE)</f>
        <v>1200</v>
      </c>
      <c r="V2292" s="158" t="str">
        <f t="shared" si="322"/>
        <v>551006700001</v>
      </c>
    </row>
    <row r="2293" spans="1:22" x14ac:dyDescent="0.3">
      <c r="A2293" t="s">
        <v>3821</v>
      </c>
      <c r="B2293" t="s">
        <v>3763</v>
      </c>
      <c r="C2293" t="str">
        <f t="shared" si="319"/>
        <v>REGULATED</v>
      </c>
      <c r="D2293" s="159" t="str">
        <f t="shared" si="316"/>
        <v>45500</v>
      </c>
      <c r="E2293" t="str">
        <f t="shared" si="317"/>
        <v>X5500</v>
      </c>
      <c r="F2293" s="23">
        <v>455006710099</v>
      </c>
      <c r="G2293">
        <v>1094</v>
      </c>
      <c r="H2293" t="str">
        <f t="shared" si="318"/>
        <v>455006710099.1094</v>
      </c>
      <c r="I2293">
        <v>199307</v>
      </c>
      <c r="J2293" t="s">
        <v>6434</v>
      </c>
      <c r="K2293" t="s">
        <v>64</v>
      </c>
      <c r="L2293">
        <v>20310</v>
      </c>
      <c r="M2293" s="8">
        <f>VLOOKUP(H2293,'export - manipulated'!L2293:V6225,11,FALSE)</f>
        <v>259103.85</v>
      </c>
      <c r="V2293" s="158" t="str">
        <f t="shared" si="322"/>
        <v>555006710099</v>
      </c>
    </row>
    <row r="2294" spans="1:22" x14ac:dyDescent="0.3">
      <c r="A2294" t="s">
        <v>3821</v>
      </c>
      <c r="B2294" t="s">
        <v>3763</v>
      </c>
      <c r="C2294" t="str">
        <f t="shared" si="319"/>
        <v>UNREGULATED</v>
      </c>
      <c r="D2294" s="159" t="str">
        <f t="shared" si="316"/>
        <v>55500</v>
      </c>
      <c r="E2294" t="str">
        <f t="shared" si="317"/>
        <v>X5500</v>
      </c>
      <c r="F2294" s="23">
        <v>555006710099</v>
      </c>
      <c r="G2294">
        <v>1094</v>
      </c>
      <c r="H2294" t="str">
        <f t="shared" si="318"/>
        <v>555006710099.1094</v>
      </c>
      <c r="I2294">
        <v>199307</v>
      </c>
      <c r="J2294" t="s">
        <v>6434</v>
      </c>
      <c r="K2294" t="s">
        <v>64</v>
      </c>
      <c r="L2294" t="s">
        <v>124</v>
      </c>
      <c r="N2294">
        <f>VLOOKUP(H2294,'export - manipulated'!L2293:V6225,11,FALSE)</f>
        <v>156538</v>
      </c>
    </row>
    <row r="2295" spans="1:22" x14ac:dyDescent="0.3">
      <c r="A2295" t="s">
        <v>3824</v>
      </c>
      <c r="B2295" t="s">
        <v>3763</v>
      </c>
      <c r="C2295" t="str">
        <f t="shared" si="319"/>
        <v>REGULATED</v>
      </c>
      <c r="D2295" s="159" t="str">
        <f t="shared" si="316"/>
        <v>45600</v>
      </c>
      <c r="E2295" t="str">
        <f t="shared" si="317"/>
        <v>X5600</v>
      </c>
      <c r="F2295" s="23">
        <v>456006700011</v>
      </c>
      <c r="G2295">
        <v>615</v>
      </c>
      <c r="H2295" t="str">
        <f t="shared" si="318"/>
        <v>456006700011.615</v>
      </c>
      <c r="I2295">
        <v>199309</v>
      </c>
      <c r="J2295" t="s">
        <v>6434</v>
      </c>
      <c r="K2295" t="s">
        <v>64</v>
      </c>
      <c r="L2295">
        <v>20310</v>
      </c>
      <c r="M2295" s="8">
        <f>VLOOKUP(H2295,'export - manipulated'!L2295:V6227,11,FALSE)</f>
        <v>904738.28</v>
      </c>
      <c r="V2295" s="158" t="str">
        <f t="shared" ref="V2295:V2296" si="323">CONCATENATE("5",RIGHT(F2295,11))</f>
        <v>556006700011</v>
      </c>
    </row>
    <row r="2296" spans="1:22" x14ac:dyDescent="0.3">
      <c r="A2296" t="s">
        <v>3826</v>
      </c>
      <c r="B2296" t="s">
        <v>3763</v>
      </c>
      <c r="C2296" t="str">
        <f t="shared" si="319"/>
        <v>REGULATED</v>
      </c>
      <c r="D2296" s="159" t="str">
        <f t="shared" si="316"/>
        <v>45700</v>
      </c>
      <c r="E2296" t="str">
        <f t="shared" si="317"/>
        <v>X5700</v>
      </c>
      <c r="F2296" s="23">
        <v>457006700136</v>
      </c>
      <c r="G2296">
        <v>780</v>
      </c>
      <c r="H2296" t="str">
        <f t="shared" si="318"/>
        <v>457006700136.780</v>
      </c>
      <c r="I2296">
        <v>201412</v>
      </c>
      <c r="J2296" t="s">
        <v>6434</v>
      </c>
      <c r="K2296" t="s">
        <v>64</v>
      </c>
      <c r="L2296">
        <v>20310</v>
      </c>
      <c r="M2296" s="8">
        <f>VLOOKUP(H2296,'export - manipulated'!L2296:V6228,11,FALSE)</f>
        <v>91816.36</v>
      </c>
      <c r="V2296" s="158" t="str">
        <f t="shared" si="323"/>
        <v>557006700136</v>
      </c>
    </row>
    <row r="2297" spans="1:22" x14ac:dyDescent="0.3">
      <c r="A2297" t="s">
        <v>3826</v>
      </c>
      <c r="B2297" t="s">
        <v>3763</v>
      </c>
      <c r="C2297" t="str">
        <f t="shared" si="319"/>
        <v>UNREGULATED</v>
      </c>
      <c r="D2297" s="159" t="str">
        <f t="shared" si="316"/>
        <v>55700</v>
      </c>
      <c r="E2297" t="str">
        <f t="shared" si="317"/>
        <v>X5700</v>
      </c>
      <c r="F2297" s="23">
        <v>557006700136</v>
      </c>
      <c r="G2297">
        <v>780</v>
      </c>
      <c r="H2297" t="str">
        <f t="shared" si="318"/>
        <v>557006700136.780</v>
      </c>
      <c r="I2297">
        <v>201412</v>
      </c>
      <c r="J2297" t="s">
        <v>6434</v>
      </c>
      <c r="K2297" t="s">
        <v>64</v>
      </c>
      <c r="L2297" t="s">
        <v>124</v>
      </c>
      <c r="N2297">
        <f>VLOOKUP(H2297,'export - manipulated'!L2296:V6228,11,FALSE)</f>
        <v>10158.39</v>
      </c>
    </row>
    <row r="2298" spans="1:22" x14ac:dyDescent="0.3">
      <c r="A2298" t="s">
        <v>3829</v>
      </c>
      <c r="B2298" t="s">
        <v>3763</v>
      </c>
      <c r="C2298" t="str">
        <f t="shared" si="319"/>
        <v>REGULATED</v>
      </c>
      <c r="D2298" s="159" t="str">
        <f t="shared" si="316"/>
        <v>45600</v>
      </c>
      <c r="E2298" t="str">
        <f t="shared" si="317"/>
        <v>X5600</v>
      </c>
      <c r="F2298" s="23">
        <v>456006700011</v>
      </c>
      <c r="G2298">
        <v>670</v>
      </c>
      <c r="H2298" t="str">
        <f t="shared" si="318"/>
        <v>456006700011.670</v>
      </c>
      <c r="I2298">
        <v>199309</v>
      </c>
      <c r="J2298" t="s">
        <v>6434</v>
      </c>
      <c r="K2298" t="s">
        <v>64</v>
      </c>
      <c r="L2298">
        <v>20310</v>
      </c>
      <c r="M2298" s="8">
        <f>VLOOKUP(H2298,'export - manipulated'!L2298:V6230,11,FALSE)</f>
        <v>14273.4</v>
      </c>
      <c r="V2298" s="158" t="str">
        <f>CONCATENATE("5",RIGHT(F2298,11))</f>
        <v>556006700011</v>
      </c>
    </row>
    <row r="2299" spans="1:22" x14ac:dyDescent="0.3">
      <c r="A2299" t="s">
        <v>3829</v>
      </c>
      <c r="B2299" t="s">
        <v>3763</v>
      </c>
      <c r="C2299" t="str">
        <f t="shared" si="319"/>
        <v>UNREGULATED</v>
      </c>
      <c r="D2299" s="159" t="str">
        <f t="shared" si="316"/>
        <v>55600</v>
      </c>
      <c r="E2299" t="str">
        <f t="shared" si="317"/>
        <v>X5600</v>
      </c>
      <c r="F2299" s="23">
        <v>556006700011</v>
      </c>
      <c r="G2299">
        <v>670</v>
      </c>
      <c r="H2299" t="str">
        <f t="shared" si="318"/>
        <v>556006700011.670</v>
      </c>
      <c r="I2299">
        <v>199309</v>
      </c>
      <c r="J2299" t="s">
        <v>6434</v>
      </c>
      <c r="K2299" t="s">
        <v>64</v>
      </c>
      <c r="L2299" t="s">
        <v>124</v>
      </c>
      <c r="N2299">
        <f>VLOOKUP(H2299,'export - manipulated'!L2298:V6230,11,FALSE)</f>
        <v>3537</v>
      </c>
    </row>
    <row r="2300" spans="1:22" x14ac:dyDescent="0.3">
      <c r="A2300" t="s">
        <v>3832</v>
      </c>
      <c r="B2300" t="s">
        <v>3763</v>
      </c>
      <c r="C2300" t="str">
        <f t="shared" si="319"/>
        <v>REGULATED</v>
      </c>
      <c r="D2300" s="159" t="str">
        <f t="shared" si="316"/>
        <v>45200</v>
      </c>
      <c r="E2300" t="str">
        <f t="shared" si="317"/>
        <v>X5200</v>
      </c>
      <c r="F2300" s="23">
        <v>452006700131</v>
      </c>
      <c r="G2300">
        <v>761</v>
      </c>
      <c r="H2300" t="str">
        <f t="shared" si="318"/>
        <v>452006700131.761</v>
      </c>
      <c r="I2300">
        <v>200901</v>
      </c>
      <c r="J2300" t="s">
        <v>6434</v>
      </c>
      <c r="K2300" t="s">
        <v>64</v>
      </c>
      <c r="L2300">
        <v>20310</v>
      </c>
      <c r="M2300" s="8">
        <f>VLOOKUP(H2300,'export - manipulated'!L2300:V6232,11,FALSE)</f>
        <v>6993.41</v>
      </c>
      <c r="V2300" s="158" t="str">
        <f>CONCATENATE("5",RIGHT(F2300,11))</f>
        <v>552006700131</v>
      </c>
    </row>
    <row r="2301" spans="1:22" x14ac:dyDescent="0.3">
      <c r="A2301" t="s">
        <v>3832</v>
      </c>
      <c r="B2301" t="s">
        <v>3763</v>
      </c>
      <c r="C2301" t="str">
        <f t="shared" si="319"/>
        <v>UNREGULATED</v>
      </c>
      <c r="D2301" s="159" t="str">
        <f t="shared" si="316"/>
        <v>55200</v>
      </c>
      <c r="E2301" t="str">
        <f t="shared" si="317"/>
        <v>X5200</v>
      </c>
      <c r="F2301" s="23">
        <v>552006700131</v>
      </c>
      <c r="G2301">
        <v>761</v>
      </c>
      <c r="H2301" t="str">
        <f t="shared" si="318"/>
        <v>552006700131.761</v>
      </c>
      <c r="I2301">
        <v>200901</v>
      </c>
      <c r="J2301" t="s">
        <v>6434</v>
      </c>
      <c r="K2301" t="s">
        <v>64</v>
      </c>
      <c r="L2301" t="s">
        <v>124</v>
      </c>
      <c r="N2301">
        <f>VLOOKUP(H2301,'export - manipulated'!L2300:V6232,11,FALSE)</f>
        <v>1409.24</v>
      </c>
    </row>
    <row r="2302" spans="1:22" x14ac:dyDescent="0.3">
      <c r="A2302" t="s">
        <v>3836</v>
      </c>
      <c r="B2302" t="s">
        <v>3763</v>
      </c>
      <c r="C2302" t="str">
        <f t="shared" si="319"/>
        <v>REGULATED</v>
      </c>
      <c r="D2302" s="159" t="str">
        <f t="shared" si="316"/>
        <v>45600</v>
      </c>
      <c r="E2302" t="str">
        <f t="shared" si="317"/>
        <v>X5600</v>
      </c>
      <c r="F2302" s="23">
        <v>456006700011</v>
      </c>
      <c r="G2302">
        <v>720</v>
      </c>
      <c r="H2302" t="str">
        <f t="shared" si="318"/>
        <v>456006700011.720</v>
      </c>
      <c r="I2302">
        <v>199309</v>
      </c>
      <c r="J2302" t="s">
        <v>6434</v>
      </c>
      <c r="K2302" t="s">
        <v>64</v>
      </c>
      <c r="L2302">
        <v>20310</v>
      </c>
      <c r="M2302" s="8">
        <f>VLOOKUP(H2302,'export - manipulated'!L2302:V6234,11,FALSE)</f>
        <v>200193.08</v>
      </c>
      <c r="V2302" s="158" t="str">
        <f>CONCATENATE("5",RIGHT(F2302,11))</f>
        <v>556006700011</v>
      </c>
    </row>
    <row r="2303" spans="1:22" x14ac:dyDescent="0.3">
      <c r="A2303" t="s">
        <v>3836</v>
      </c>
      <c r="B2303" t="s">
        <v>3763</v>
      </c>
      <c r="C2303" t="str">
        <f t="shared" si="319"/>
        <v>UNREGULATED</v>
      </c>
      <c r="D2303" s="159" t="str">
        <f t="shared" si="316"/>
        <v>55600</v>
      </c>
      <c r="E2303" t="str">
        <f t="shared" si="317"/>
        <v>X5600</v>
      </c>
      <c r="F2303" s="23">
        <v>556006700011</v>
      </c>
      <c r="G2303">
        <v>720</v>
      </c>
      <c r="H2303" t="str">
        <f t="shared" si="318"/>
        <v>556006700011.720</v>
      </c>
      <c r="I2303">
        <v>199309</v>
      </c>
      <c r="J2303" t="s">
        <v>6434</v>
      </c>
      <c r="K2303" t="s">
        <v>64</v>
      </c>
      <c r="L2303" t="s">
        <v>124</v>
      </c>
      <c r="N2303">
        <f>VLOOKUP(H2303,'export - manipulated'!L2302:V6234,11,FALSE)</f>
        <v>49617</v>
      </c>
    </row>
    <row r="2304" spans="1:22" x14ac:dyDescent="0.3">
      <c r="A2304" t="s">
        <v>3839</v>
      </c>
      <c r="B2304" t="s">
        <v>3763</v>
      </c>
      <c r="C2304" t="str">
        <f t="shared" si="319"/>
        <v>REGULATED</v>
      </c>
      <c r="D2304" s="159" t="str">
        <f t="shared" si="316"/>
        <v>45500</v>
      </c>
      <c r="E2304" t="str">
        <f t="shared" si="317"/>
        <v>X5500</v>
      </c>
      <c r="F2304" s="23">
        <v>455006701000</v>
      </c>
      <c r="G2304">
        <v>1094</v>
      </c>
      <c r="H2304" t="str">
        <f t="shared" si="318"/>
        <v>455006701000.1094</v>
      </c>
      <c r="I2304">
        <v>199307</v>
      </c>
      <c r="J2304" t="s">
        <v>6434</v>
      </c>
      <c r="K2304" t="s">
        <v>64</v>
      </c>
      <c r="L2304">
        <v>20310</v>
      </c>
      <c r="M2304" s="8">
        <f>VLOOKUP(H2304,'export - manipulated'!L2304:V6236,11,FALSE)</f>
        <v>77244.679999999993</v>
      </c>
      <c r="V2304" s="158" t="str">
        <f t="shared" ref="V2304:V2305" si="324">CONCATENATE("5",RIGHT(F2304,11))</f>
        <v>555006701000</v>
      </c>
    </row>
    <row r="2305" spans="1:22" x14ac:dyDescent="0.3">
      <c r="A2305" t="s">
        <v>3839</v>
      </c>
      <c r="B2305" t="s">
        <v>3763</v>
      </c>
      <c r="C2305" t="str">
        <f t="shared" si="319"/>
        <v>REGULATED</v>
      </c>
      <c r="D2305" s="159" t="str">
        <f t="shared" si="316"/>
        <v>45500</v>
      </c>
      <c r="E2305" t="str">
        <f t="shared" si="317"/>
        <v>X5500</v>
      </c>
      <c r="F2305" s="23">
        <v>455006701000</v>
      </c>
      <c r="G2305">
        <v>2015</v>
      </c>
      <c r="H2305" t="str">
        <f t="shared" si="318"/>
        <v>455006701000.2015</v>
      </c>
      <c r="I2305">
        <v>201512</v>
      </c>
      <c r="J2305" t="s">
        <v>6434</v>
      </c>
      <c r="K2305" t="s">
        <v>64</v>
      </c>
      <c r="L2305">
        <v>20310</v>
      </c>
      <c r="M2305" s="8">
        <f>VLOOKUP(H2305,'export - manipulated'!L2305:V6237,11,FALSE)</f>
        <v>2814.66</v>
      </c>
      <c r="V2305" s="158" t="str">
        <f t="shared" si="324"/>
        <v>555006701000</v>
      </c>
    </row>
    <row r="2306" spans="1:22" x14ac:dyDescent="0.3">
      <c r="A2306" t="s">
        <v>3839</v>
      </c>
      <c r="B2306" t="s">
        <v>3763</v>
      </c>
      <c r="C2306" t="str">
        <f t="shared" si="319"/>
        <v>UNREGULATED</v>
      </c>
      <c r="D2306" s="159" t="str">
        <f t="shared" si="316"/>
        <v>55500</v>
      </c>
      <c r="E2306" t="str">
        <f t="shared" si="317"/>
        <v>X5500</v>
      </c>
      <c r="F2306" s="23">
        <v>555006701000</v>
      </c>
      <c r="G2306">
        <v>1094</v>
      </c>
      <c r="H2306" t="str">
        <f t="shared" si="318"/>
        <v>555006701000.1094</v>
      </c>
      <c r="I2306">
        <v>199307</v>
      </c>
      <c r="J2306" t="s">
        <v>6434</v>
      </c>
      <c r="K2306" t="s">
        <v>64</v>
      </c>
      <c r="L2306" t="s">
        <v>124</v>
      </c>
      <c r="N2306">
        <f>VLOOKUP(H2306,'export - manipulated'!L2305:V6237,11,FALSE)</f>
        <v>46668</v>
      </c>
    </row>
    <row r="2307" spans="1:22" x14ac:dyDescent="0.3">
      <c r="A2307" t="s">
        <v>3839</v>
      </c>
      <c r="B2307" t="s">
        <v>3763</v>
      </c>
      <c r="C2307" t="str">
        <f t="shared" si="319"/>
        <v>UNREGULATED</v>
      </c>
      <c r="D2307" s="159" t="str">
        <f t="shared" ref="D2307:D2370" si="325">LEFT(F2307,5)</f>
        <v>55500</v>
      </c>
      <c r="E2307" t="str">
        <f t="shared" ref="E2307:E2370" si="326">CONCATENATE("X",(RIGHT(D2307,4)))</f>
        <v>X5500</v>
      </c>
      <c r="F2307" s="23">
        <v>555006701000</v>
      </c>
      <c r="G2307">
        <v>2015</v>
      </c>
      <c r="H2307" t="str">
        <f t="shared" ref="H2307:H2370" si="327">CONCATENATE(F2307,".",G2307)</f>
        <v>555006701000.2015</v>
      </c>
      <c r="I2307">
        <v>201601</v>
      </c>
      <c r="J2307" t="s">
        <v>6434</v>
      </c>
      <c r="K2307" t="s">
        <v>64</v>
      </c>
      <c r="L2307" t="s">
        <v>124</v>
      </c>
      <c r="N2307">
        <f>VLOOKUP(H2307,'export - manipulated'!L2306:V6238,11,FALSE)</f>
        <v>1703.26</v>
      </c>
    </row>
    <row r="2308" spans="1:22" x14ac:dyDescent="0.3">
      <c r="A2308" t="s">
        <v>3844</v>
      </c>
      <c r="B2308" t="s">
        <v>3763</v>
      </c>
      <c r="C2308" t="str">
        <f t="shared" si="319"/>
        <v>REGULATED</v>
      </c>
      <c r="D2308" s="159" t="str">
        <f t="shared" si="325"/>
        <v>45500</v>
      </c>
      <c r="E2308" t="str">
        <f t="shared" si="326"/>
        <v>X5500</v>
      </c>
      <c r="F2308" s="23">
        <v>455006701200</v>
      </c>
      <c r="G2308">
        <v>1094</v>
      </c>
      <c r="H2308" t="str">
        <f t="shared" si="327"/>
        <v>455006701200.1094</v>
      </c>
      <c r="I2308">
        <v>199307</v>
      </c>
      <c r="J2308" t="s">
        <v>6434</v>
      </c>
      <c r="K2308" t="s">
        <v>64</v>
      </c>
      <c r="L2308">
        <v>20310</v>
      </c>
      <c r="M2308" s="8">
        <f>VLOOKUP(H2308,'export - manipulated'!L2308:V6240,11,FALSE)</f>
        <v>335256.64</v>
      </c>
      <c r="V2308" s="158" t="str">
        <f t="shared" ref="V2308:V2309" si="328">CONCATENATE("5",RIGHT(F2308,11))</f>
        <v>555006701200</v>
      </c>
    </row>
    <row r="2309" spans="1:22" x14ac:dyDescent="0.3">
      <c r="A2309" t="s">
        <v>3844</v>
      </c>
      <c r="B2309" t="s">
        <v>3763</v>
      </c>
      <c r="C2309" t="str">
        <f t="shared" si="319"/>
        <v>REGULATED</v>
      </c>
      <c r="D2309" s="159" t="str">
        <f t="shared" si="325"/>
        <v>45500</v>
      </c>
      <c r="E2309" t="str">
        <f t="shared" si="326"/>
        <v>X5500</v>
      </c>
      <c r="F2309" s="23">
        <v>455006701200</v>
      </c>
      <c r="G2309">
        <v>2015</v>
      </c>
      <c r="H2309" t="str">
        <f t="shared" si="327"/>
        <v>455006701200.2015</v>
      </c>
      <c r="I2309">
        <v>201512</v>
      </c>
      <c r="J2309" t="s">
        <v>6434</v>
      </c>
      <c r="K2309" t="s">
        <v>64</v>
      </c>
      <c r="L2309">
        <v>20310</v>
      </c>
      <c r="M2309" s="8">
        <f>VLOOKUP(H2309,'export - manipulated'!L2309:V6241,11,FALSE)</f>
        <v>41487.43</v>
      </c>
      <c r="V2309" s="158" t="str">
        <f t="shared" si="328"/>
        <v>555006701200</v>
      </c>
    </row>
    <row r="2310" spans="1:22" x14ac:dyDescent="0.3">
      <c r="A2310" t="s">
        <v>3844</v>
      </c>
      <c r="B2310" t="s">
        <v>3763</v>
      </c>
      <c r="C2310" t="str">
        <f t="shared" ref="C2310:C2373" si="329">IF(OR(D2310="45000",D2310="45100",D2310="45200",D2310="45290",D2310="45300",D2310="45500",D2310="45600",D2310="45700",D2310="45790",D2310="45800"),"REGULATED","UNREGULATED")</f>
        <v>UNREGULATED</v>
      </c>
      <c r="D2310" s="159" t="str">
        <f t="shared" si="325"/>
        <v>55500</v>
      </c>
      <c r="E2310" t="str">
        <f t="shared" si="326"/>
        <v>X5500</v>
      </c>
      <c r="F2310" s="23">
        <v>555006701200</v>
      </c>
      <c r="G2310">
        <v>1094</v>
      </c>
      <c r="H2310" t="str">
        <f t="shared" si="327"/>
        <v>555006701200.1094</v>
      </c>
      <c r="I2310">
        <v>199307</v>
      </c>
      <c r="J2310" t="s">
        <v>6434</v>
      </c>
      <c r="K2310" t="s">
        <v>64</v>
      </c>
      <c r="L2310" t="s">
        <v>124</v>
      </c>
      <c r="N2310">
        <f>VLOOKUP(H2310,'export - manipulated'!L2309:V6241,11,FALSE)</f>
        <v>202546.5</v>
      </c>
    </row>
    <row r="2311" spans="1:22" x14ac:dyDescent="0.3">
      <c r="A2311" t="s">
        <v>3844</v>
      </c>
      <c r="B2311" t="s">
        <v>3763</v>
      </c>
      <c r="C2311" t="str">
        <f t="shared" si="329"/>
        <v>UNREGULATED</v>
      </c>
      <c r="D2311" s="159" t="str">
        <f t="shared" si="325"/>
        <v>55500</v>
      </c>
      <c r="E2311" t="str">
        <f t="shared" si="326"/>
        <v>X5500</v>
      </c>
      <c r="F2311" s="23">
        <v>555006701200</v>
      </c>
      <c r="G2311">
        <v>2015</v>
      </c>
      <c r="H2311" t="str">
        <f t="shared" si="327"/>
        <v>555006701200.2015</v>
      </c>
      <c r="I2311">
        <v>201601</v>
      </c>
      <c r="J2311" t="s">
        <v>6434</v>
      </c>
      <c r="K2311" t="s">
        <v>64</v>
      </c>
      <c r="L2311" t="s">
        <v>124</v>
      </c>
      <c r="N2311">
        <f>VLOOKUP(H2311,'export - manipulated'!L2310:V6242,11,FALSE)</f>
        <v>25105.57</v>
      </c>
    </row>
    <row r="2312" spans="1:22" x14ac:dyDescent="0.3">
      <c r="A2312" t="s">
        <v>3849</v>
      </c>
      <c r="B2312" t="s">
        <v>3763</v>
      </c>
      <c r="C2312" t="str">
        <f t="shared" si="329"/>
        <v>REGULATED</v>
      </c>
      <c r="D2312" s="159" t="str">
        <f t="shared" si="325"/>
        <v>45500</v>
      </c>
      <c r="E2312" t="str">
        <f t="shared" si="326"/>
        <v>X5500</v>
      </c>
      <c r="F2312" s="23">
        <v>455006700600</v>
      </c>
      <c r="G2312">
        <v>1094</v>
      </c>
      <c r="H2312" t="str">
        <f t="shared" si="327"/>
        <v>455006700600.1094</v>
      </c>
      <c r="I2312">
        <v>199307</v>
      </c>
      <c r="J2312" t="s">
        <v>6434</v>
      </c>
      <c r="K2312" t="s">
        <v>64</v>
      </c>
      <c r="L2312">
        <v>20310</v>
      </c>
      <c r="M2312" s="8">
        <f>VLOOKUP(H2312,'export - manipulated'!L2312:V6244,11,FALSE)</f>
        <v>49647.61</v>
      </c>
      <c r="V2312" s="158" t="str">
        <f>CONCATENATE("5",RIGHT(F2312,11))</f>
        <v>555006700600</v>
      </c>
    </row>
    <row r="2313" spans="1:22" x14ac:dyDescent="0.3">
      <c r="A2313" t="s">
        <v>3849</v>
      </c>
      <c r="B2313" t="s">
        <v>3763</v>
      </c>
      <c r="C2313" t="str">
        <f t="shared" si="329"/>
        <v>UNREGULATED</v>
      </c>
      <c r="D2313" s="159" t="str">
        <f t="shared" si="325"/>
        <v>55500</v>
      </c>
      <c r="E2313" t="str">
        <f t="shared" si="326"/>
        <v>X5500</v>
      </c>
      <c r="F2313" s="23">
        <v>555006700600</v>
      </c>
      <c r="G2313">
        <v>1094</v>
      </c>
      <c r="H2313" t="str">
        <f t="shared" si="327"/>
        <v>555006700600.1094</v>
      </c>
      <c r="I2313">
        <v>199307</v>
      </c>
      <c r="J2313" t="s">
        <v>6434</v>
      </c>
      <c r="K2313" t="s">
        <v>64</v>
      </c>
      <c r="L2313" t="s">
        <v>124</v>
      </c>
      <c r="N2313">
        <f>VLOOKUP(H2313,'export - manipulated'!L2312:V6244,11,FALSE)</f>
        <v>29995</v>
      </c>
    </row>
    <row r="2314" spans="1:22" x14ac:dyDescent="0.3">
      <c r="A2314" t="s">
        <v>3852</v>
      </c>
      <c r="B2314" t="s">
        <v>3763</v>
      </c>
      <c r="C2314" t="str">
        <f t="shared" si="329"/>
        <v>REGULATED</v>
      </c>
      <c r="D2314" s="159" t="str">
        <f t="shared" si="325"/>
        <v>45500</v>
      </c>
      <c r="E2314" t="str">
        <f t="shared" si="326"/>
        <v>X5500</v>
      </c>
      <c r="F2314" s="23">
        <v>455006700800</v>
      </c>
      <c r="G2314">
        <v>1094</v>
      </c>
      <c r="H2314" t="str">
        <f t="shared" si="327"/>
        <v>455006700800.1094</v>
      </c>
      <c r="I2314">
        <v>199307</v>
      </c>
      <c r="J2314" t="s">
        <v>6434</v>
      </c>
      <c r="K2314" t="s">
        <v>64</v>
      </c>
      <c r="L2314">
        <v>20310</v>
      </c>
      <c r="M2314" s="8">
        <f>VLOOKUP(H2314,'export - manipulated'!L2314:V6246,11,FALSE)</f>
        <v>44694.53</v>
      </c>
      <c r="V2314" s="158" t="str">
        <f>CONCATENATE("5",RIGHT(F2314,11))</f>
        <v>555006700800</v>
      </c>
    </row>
    <row r="2315" spans="1:22" x14ac:dyDescent="0.3">
      <c r="A2315" t="s">
        <v>3852</v>
      </c>
      <c r="B2315" t="s">
        <v>3763</v>
      </c>
      <c r="C2315" t="str">
        <f t="shared" si="329"/>
        <v>UNREGULATED</v>
      </c>
      <c r="D2315" s="159" t="str">
        <f t="shared" si="325"/>
        <v>55500</v>
      </c>
      <c r="E2315" t="str">
        <f t="shared" si="326"/>
        <v>X5500</v>
      </c>
      <c r="F2315" s="23">
        <v>555006700800</v>
      </c>
      <c r="G2315">
        <v>1094</v>
      </c>
      <c r="H2315" t="str">
        <f t="shared" si="327"/>
        <v>555006700800.1094</v>
      </c>
      <c r="I2315">
        <v>199307</v>
      </c>
      <c r="J2315" t="s">
        <v>6434</v>
      </c>
      <c r="K2315" t="s">
        <v>64</v>
      </c>
      <c r="L2315" t="s">
        <v>124</v>
      </c>
      <c r="N2315">
        <f>VLOOKUP(H2315,'export - manipulated'!L2314:V6246,11,FALSE)</f>
        <v>27002</v>
      </c>
    </row>
    <row r="2316" spans="1:22" x14ac:dyDescent="0.3">
      <c r="A2316" t="s">
        <v>3855</v>
      </c>
      <c r="B2316" t="s">
        <v>3763</v>
      </c>
      <c r="C2316" t="str">
        <f t="shared" si="329"/>
        <v>REGULATED</v>
      </c>
      <c r="D2316" s="159" t="str">
        <f t="shared" si="325"/>
        <v>45300</v>
      </c>
      <c r="E2316" t="str">
        <f t="shared" si="326"/>
        <v>X5300</v>
      </c>
      <c r="F2316" s="23">
        <v>453006700001</v>
      </c>
      <c r="G2316">
        <v>910</v>
      </c>
      <c r="H2316" t="str">
        <f t="shared" si="327"/>
        <v>453006700001.910</v>
      </c>
      <c r="I2316">
        <v>199307</v>
      </c>
      <c r="J2316" t="s">
        <v>6434</v>
      </c>
      <c r="K2316" t="s">
        <v>64</v>
      </c>
      <c r="L2316">
        <v>20310</v>
      </c>
      <c r="M2316" s="8">
        <f>VLOOKUP(H2316,'export - manipulated'!L2316:V6248,11,FALSE)</f>
        <v>449025.77</v>
      </c>
      <c r="V2316" s="158" t="str">
        <f>CONCATENATE("5",RIGHT(F2316,11))</f>
        <v>553006700001</v>
      </c>
    </row>
    <row r="2317" spans="1:22" x14ac:dyDescent="0.3">
      <c r="A2317" t="s">
        <v>3855</v>
      </c>
      <c r="B2317" t="s">
        <v>3763</v>
      </c>
      <c r="C2317" t="str">
        <f t="shared" si="329"/>
        <v>UNREGULATED</v>
      </c>
      <c r="D2317" s="159" t="str">
        <f t="shared" si="325"/>
        <v>55300</v>
      </c>
      <c r="E2317" t="str">
        <f t="shared" si="326"/>
        <v>X5300</v>
      </c>
      <c r="F2317" s="23">
        <v>553006700001</v>
      </c>
      <c r="G2317">
        <v>910</v>
      </c>
      <c r="H2317" t="str">
        <f t="shared" si="327"/>
        <v>553006700001.910</v>
      </c>
      <c r="I2317">
        <v>199307</v>
      </c>
      <c r="J2317" t="s">
        <v>6434</v>
      </c>
      <c r="K2317" t="s">
        <v>64</v>
      </c>
      <c r="L2317" t="s">
        <v>124</v>
      </c>
      <c r="N2317">
        <f>VLOOKUP(H2317,'export - manipulated'!L2316:V6248,11,FALSE)</f>
        <v>271280</v>
      </c>
    </row>
    <row r="2318" spans="1:22" x14ac:dyDescent="0.3">
      <c r="A2318" t="s">
        <v>3855</v>
      </c>
      <c r="B2318" t="s">
        <v>3763</v>
      </c>
      <c r="C2318" t="str">
        <f t="shared" si="329"/>
        <v>UNREGULATED</v>
      </c>
      <c r="D2318" s="159" t="str">
        <f t="shared" si="325"/>
        <v>55300</v>
      </c>
      <c r="E2318" t="str">
        <f t="shared" si="326"/>
        <v>X5300</v>
      </c>
      <c r="F2318" s="23">
        <v>553006700001</v>
      </c>
      <c r="G2318">
        <v>2008</v>
      </c>
      <c r="H2318" t="str">
        <f t="shared" si="327"/>
        <v>553006700001.2008</v>
      </c>
      <c r="I2318">
        <v>200809</v>
      </c>
      <c r="J2318" t="s">
        <v>6434</v>
      </c>
      <c r="K2318" t="s">
        <v>64</v>
      </c>
      <c r="L2318" t="s">
        <v>124</v>
      </c>
      <c r="N2318">
        <f>VLOOKUP(H2318,'export - manipulated'!L2317:V6249,11,FALSE)</f>
        <v>78734.2</v>
      </c>
    </row>
    <row r="2319" spans="1:22" x14ac:dyDescent="0.3">
      <c r="A2319" t="s">
        <v>3859</v>
      </c>
      <c r="B2319" t="s">
        <v>3763</v>
      </c>
      <c r="C2319" t="str">
        <f t="shared" si="329"/>
        <v>REGULATED</v>
      </c>
      <c r="D2319" s="159" t="str">
        <f t="shared" si="325"/>
        <v>45300</v>
      </c>
      <c r="E2319" t="str">
        <f t="shared" si="326"/>
        <v>X5300</v>
      </c>
      <c r="F2319" s="23">
        <v>453006700001</v>
      </c>
      <c r="G2319">
        <v>270</v>
      </c>
      <c r="H2319" t="str">
        <f t="shared" si="327"/>
        <v>453006700001.270</v>
      </c>
      <c r="I2319">
        <v>199307</v>
      </c>
      <c r="J2319" t="s">
        <v>6434</v>
      </c>
      <c r="K2319" t="s">
        <v>64</v>
      </c>
      <c r="L2319">
        <v>20310</v>
      </c>
      <c r="M2319" s="8">
        <f>VLOOKUP(H2319,'export - manipulated'!L2319:V6251,11,FALSE)</f>
        <v>29030.77</v>
      </c>
      <c r="V2319" s="158" t="str">
        <f>CONCATENATE("5",RIGHT(F2319,11))</f>
        <v>553006700001</v>
      </c>
    </row>
    <row r="2320" spans="1:22" x14ac:dyDescent="0.3">
      <c r="A2320" t="s">
        <v>3859</v>
      </c>
      <c r="B2320" t="s">
        <v>3763</v>
      </c>
      <c r="C2320" t="str">
        <f t="shared" si="329"/>
        <v>UNREGULATED</v>
      </c>
      <c r="D2320" s="159" t="str">
        <f t="shared" si="325"/>
        <v>55300</v>
      </c>
      <c r="E2320" t="str">
        <f t="shared" si="326"/>
        <v>X5300</v>
      </c>
      <c r="F2320" s="23">
        <v>553006700001</v>
      </c>
      <c r="G2320">
        <v>270</v>
      </c>
      <c r="H2320" t="str">
        <f t="shared" si="327"/>
        <v>553006700001.270</v>
      </c>
      <c r="I2320">
        <v>199307</v>
      </c>
      <c r="J2320" t="s">
        <v>6434</v>
      </c>
      <c r="K2320" t="s">
        <v>64</v>
      </c>
      <c r="L2320" t="s">
        <v>124</v>
      </c>
      <c r="N2320">
        <f>VLOOKUP(H2320,'export - manipulated'!L2319:V6251,11,FALSE)</f>
        <v>17539</v>
      </c>
    </row>
    <row r="2321" spans="1:22" x14ac:dyDescent="0.3">
      <c r="A2321" t="s">
        <v>3862</v>
      </c>
      <c r="B2321" t="s">
        <v>3763</v>
      </c>
      <c r="C2321" t="str">
        <f t="shared" si="329"/>
        <v>REGULATED</v>
      </c>
      <c r="D2321" s="159" t="str">
        <f t="shared" si="325"/>
        <v>45300</v>
      </c>
      <c r="E2321" t="str">
        <f t="shared" si="326"/>
        <v>X5300</v>
      </c>
      <c r="F2321" s="23">
        <v>453006700002</v>
      </c>
      <c r="G2321">
        <v>910</v>
      </c>
      <c r="H2321" t="str">
        <f t="shared" si="327"/>
        <v>453006700002.910</v>
      </c>
      <c r="I2321">
        <v>199307</v>
      </c>
      <c r="J2321" t="s">
        <v>6434</v>
      </c>
      <c r="K2321" t="s">
        <v>64</v>
      </c>
      <c r="L2321">
        <v>20310</v>
      </c>
      <c r="M2321" s="8">
        <f>VLOOKUP(H2321,'export - manipulated'!L2321:V6253,11,FALSE)</f>
        <v>257672.95</v>
      </c>
      <c r="V2321" s="158" t="str">
        <f>CONCATENATE("5",RIGHT(F2321,11))</f>
        <v>553006700002</v>
      </c>
    </row>
    <row r="2322" spans="1:22" x14ac:dyDescent="0.3">
      <c r="A2322" t="s">
        <v>3862</v>
      </c>
      <c r="B2322" t="s">
        <v>3763</v>
      </c>
      <c r="C2322" t="str">
        <f t="shared" si="329"/>
        <v>UNREGULATED</v>
      </c>
      <c r="D2322" s="159" t="str">
        <f t="shared" si="325"/>
        <v>55300</v>
      </c>
      <c r="E2322" t="str">
        <f t="shared" si="326"/>
        <v>X5300</v>
      </c>
      <c r="F2322" s="23">
        <v>553006700002</v>
      </c>
      <c r="G2322">
        <v>910</v>
      </c>
      <c r="H2322" t="str">
        <f t="shared" si="327"/>
        <v>553006700002.910</v>
      </c>
      <c r="I2322">
        <v>199307</v>
      </c>
      <c r="J2322" t="s">
        <v>6434</v>
      </c>
      <c r="K2322" t="s">
        <v>64</v>
      </c>
      <c r="L2322" t="s">
        <v>124</v>
      </c>
      <c r="N2322">
        <f>VLOOKUP(H2322,'export - manipulated'!L2321:V6253,11,FALSE)</f>
        <v>155674</v>
      </c>
    </row>
    <row r="2323" spans="1:22" x14ac:dyDescent="0.3">
      <c r="A2323" t="s">
        <v>3862</v>
      </c>
      <c r="B2323" t="s">
        <v>3763</v>
      </c>
      <c r="C2323" t="str">
        <f t="shared" si="329"/>
        <v>UNREGULATED</v>
      </c>
      <c r="D2323" s="159" t="str">
        <f t="shared" si="325"/>
        <v>55300</v>
      </c>
      <c r="E2323" t="str">
        <f t="shared" si="326"/>
        <v>X5300</v>
      </c>
      <c r="F2323" s="23">
        <v>553006700002</v>
      </c>
      <c r="G2323">
        <v>2008</v>
      </c>
      <c r="H2323" t="str">
        <f t="shared" si="327"/>
        <v>553006700002.2008</v>
      </c>
      <c r="I2323">
        <v>200809</v>
      </c>
      <c r="J2323" t="s">
        <v>6434</v>
      </c>
      <c r="K2323" t="s">
        <v>64</v>
      </c>
      <c r="L2323" t="s">
        <v>124</v>
      </c>
      <c r="N2323">
        <f>VLOOKUP(H2323,'export - manipulated'!L2322:V6254,11,FALSE)</f>
        <v>78734.2</v>
      </c>
    </row>
    <row r="2324" spans="1:22" x14ac:dyDescent="0.3">
      <c r="A2324" t="s">
        <v>3866</v>
      </c>
      <c r="B2324" t="s">
        <v>3763</v>
      </c>
      <c r="C2324" t="str">
        <f t="shared" si="329"/>
        <v>REGULATED</v>
      </c>
      <c r="D2324" s="159" t="str">
        <f t="shared" si="325"/>
        <v>45300</v>
      </c>
      <c r="E2324" t="str">
        <f t="shared" si="326"/>
        <v>X5300</v>
      </c>
      <c r="F2324" s="23">
        <v>453006700003</v>
      </c>
      <c r="G2324">
        <v>910</v>
      </c>
      <c r="H2324" t="str">
        <f t="shared" si="327"/>
        <v>453006700003.910</v>
      </c>
      <c r="I2324">
        <v>199307</v>
      </c>
      <c r="J2324" t="s">
        <v>6434</v>
      </c>
      <c r="K2324" t="s">
        <v>64</v>
      </c>
      <c r="L2324">
        <v>20310</v>
      </c>
      <c r="M2324" s="8">
        <f>VLOOKUP(H2324,'export - manipulated'!L2324:V6256,11,FALSE)</f>
        <v>270479.39</v>
      </c>
      <c r="V2324" s="158" t="str">
        <f>CONCATENATE("5",RIGHT(F2324,11))</f>
        <v>553006700003</v>
      </c>
    </row>
    <row r="2325" spans="1:22" x14ac:dyDescent="0.3">
      <c r="A2325" t="s">
        <v>3866</v>
      </c>
      <c r="B2325" t="s">
        <v>3763</v>
      </c>
      <c r="C2325" t="str">
        <f t="shared" si="329"/>
        <v>UNREGULATED</v>
      </c>
      <c r="D2325" s="159" t="str">
        <f t="shared" si="325"/>
        <v>55300</v>
      </c>
      <c r="E2325" t="str">
        <f t="shared" si="326"/>
        <v>X5300</v>
      </c>
      <c r="F2325" s="23">
        <v>553006700003</v>
      </c>
      <c r="G2325">
        <v>910</v>
      </c>
      <c r="H2325" t="str">
        <f t="shared" si="327"/>
        <v>553006700003.910</v>
      </c>
      <c r="I2325">
        <v>199307</v>
      </c>
      <c r="J2325" t="s">
        <v>6434</v>
      </c>
      <c r="K2325" t="s">
        <v>64</v>
      </c>
      <c r="L2325" t="s">
        <v>124</v>
      </c>
      <c r="N2325">
        <f>VLOOKUP(H2325,'export - manipulated'!L2324:V6256,11,FALSE)</f>
        <v>163410</v>
      </c>
    </row>
    <row r="2326" spans="1:22" x14ac:dyDescent="0.3">
      <c r="A2326" t="s">
        <v>3866</v>
      </c>
      <c r="B2326" t="s">
        <v>3763</v>
      </c>
      <c r="C2326" t="str">
        <f t="shared" si="329"/>
        <v>UNREGULATED</v>
      </c>
      <c r="D2326" s="159" t="str">
        <f t="shared" si="325"/>
        <v>55300</v>
      </c>
      <c r="E2326" t="str">
        <f t="shared" si="326"/>
        <v>X5300</v>
      </c>
      <c r="F2326" s="23">
        <v>553006700003</v>
      </c>
      <c r="G2326">
        <v>2008</v>
      </c>
      <c r="H2326" t="str">
        <f t="shared" si="327"/>
        <v>553006700003.2008</v>
      </c>
      <c r="I2326">
        <v>200809</v>
      </c>
      <c r="J2326" t="s">
        <v>6434</v>
      </c>
      <c r="K2326" t="s">
        <v>64</v>
      </c>
      <c r="L2326" t="s">
        <v>124</v>
      </c>
      <c r="N2326">
        <f>VLOOKUP(H2326,'export - manipulated'!L2325:V6257,11,FALSE)</f>
        <v>78734.2</v>
      </c>
    </row>
    <row r="2327" spans="1:22" x14ac:dyDescent="0.3">
      <c r="A2327" t="s">
        <v>3870</v>
      </c>
      <c r="B2327" t="s">
        <v>3763</v>
      </c>
      <c r="C2327" t="str">
        <f t="shared" si="329"/>
        <v>UNREGULATED</v>
      </c>
      <c r="D2327" s="159" t="str">
        <f t="shared" si="325"/>
        <v>55300</v>
      </c>
      <c r="E2327" t="str">
        <f t="shared" si="326"/>
        <v>X5300</v>
      </c>
      <c r="F2327" s="23">
        <v>553006700003</v>
      </c>
      <c r="G2327">
        <v>670</v>
      </c>
      <c r="H2327" t="str">
        <f t="shared" si="327"/>
        <v>553006700003.670</v>
      </c>
      <c r="I2327">
        <v>199307</v>
      </c>
      <c r="J2327" t="s">
        <v>6434</v>
      </c>
      <c r="K2327" t="s">
        <v>64</v>
      </c>
      <c r="L2327" t="s">
        <v>124</v>
      </c>
      <c r="N2327">
        <f>VLOOKUP(H2327,'export - manipulated'!L2326:V6258,11,FALSE)</f>
        <v>10542</v>
      </c>
    </row>
    <row r="2328" spans="1:22" x14ac:dyDescent="0.3">
      <c r="A2328" t="s">
        <v>3872</v>
      </c>
      <c r="B2328" t="s">
        <v>3763</v>
      </c>
      <c r="C2328" t="str">
        <f t="shared" si="329"/>
        <v>REGULATED</v>
      </c>
      <c r="D2328" s="159" t="str">
        <f t="shared" si="325"/>
        <v>45300</v>
      </c>
      <c r="E2328" t="str">
        <f t="shared" si="326"/>
        <v>X5300</v>
      </c>
      <c r="F2328" s="23">
        <v>453006700003</v>
      </c>
      <c r="G2328">
        <v>670</v>
      </c>
      <c r="H2328" t="str">
        <f t="shared" si="327"/>
        <v>453006700003.670</v>
      </c>
      <c r="I2328">
        <v>199307</v>
      </c>
      <c r="J2328" t="s">
        <v>6434</v>
      </c>
      <c r="K2328" t="s">
        <v>64</v>
      </c>
      <c r="L2328">
        <v>20310</v>
      </c>
      <c r="M2328" s="8">
        <f>VLOOKUP(H2328,'export - manipulated'!L2328:V6260,11,FALSE)</f>
        <v>17448.05</v>
      </c>
      <c r="V2328" s="158" t="str">
        <f t="shared" ref="V2328:V2329" si="330">CONCATENATE("5",RIGHT(F2328,11))</f>
        <v>553006700003</v>
      </c>
    </row>
    <row r="2329" spans="1:22" x14ac:dyDescent="0.3">
      <c r="A2329" t="s">
        <v>3874</v>
      </c>
      <c r="B2329" t="s">
        <v>3763</v>
      </c>
      <c r="C2329" t="str">
        <f t="shared" si="329"/>
        <v>REGULATED</v>
      </c>
      <c r="D2329" s="159" t="str">
        <f t="shared" si="325"/>
        <v>45300</v>
      </c>
      <c r="E2329" t="str">
        <f t="shared" si="326"/>
        <v>X5300</v>
      </c>
      <c r="F2329" s="23">
        <v>453006700050</v>
      </c>
      <c r="G2329">
        <v>910</v>
      </c>
      <c r="H2329" t="str">
        <f t="shared" si="327"/>
        <v>453006700050.910</v>
      </c>
      <c r="I2329">
        <v>199307</v>
      </c>
      <c r="J2329" t="s">
        <v>6434</v>
      </c>
      <c r="K2329" t="s">
        <v>64</v>
      </c>
      <c r="L2329">
        <v>20310</v>
      </c>
      <c r="M2329" s="8">
        <f>VLOOKUP(H2329,'export - manipulated'!L2329:V6261,11,FALSE)</f>
        <v>191645.13</v>
      </c>
      <c r="V2329" s="158" t="str">
        <f t="shared" si="330"/>
        <v>553006700050</v>
      </c>
    </row>
    <row r="2330" spans="1:22" x14ac:dyDescent="0.3">
      <c r="A2330" t="s">
        <v>3874</v>
      </c>
      <c r="B2330" t="s">
        <v>3763</v>
      </c>
      <c r="C2330" t="str">
        <f t="shared" si="329"/>
        <v>UNREGULATED</v>
      </c>
      <c r="D2330" s="159" t="str">
        <f t="shared" si="325"/>
        <v>55300</v>
      </c>
      <c r="E2330" t="str">
        <f t="shared" si="326"/>
        <v>X5300</v>
      </c>
      <c r="F2330" s="23">
        <v>553006700050</v>
      </c>
      <c r="G2330">
        <v>910</v>
      </c>
      <c r="H2330" t="str">
        <f t="shared" si="327"/>
        <v>553006700050.910</v>
      </c>
      <c r="I2330">
        <v>199307</v>
      </c>
      <c r="J2330" t="s">
        <v>6434</v>
      </c>
      <c r="K2330" t="s">
        <v>64</v>
      </c>
      <c r="L2330" t="s">
        <v>124</v>
      </c>
      <c r="N2330">
        <f>VLOOKUP(H2330,'export - manipulated'!L2329:V6261,11,FALSE)</f>
        <v>115783</v>
      </c>
    </row>
    <row r="2331" spans="1:22" x14ac:dyDescent="0.3">
      <c r="A2331" t="s">
        <v>3874</v>
      </c>
      <c r="B2331" t="s">
        <v>3763</v>
      </c>
      <c r="C2331" t="str">
        <f t="shared" si="329"/>
        <v>UNREGULATED</v>
      </c>
      <c r="D2331" s="159" t="str">
        <f t="shared" si="325"/>
        <v>55300</v>
      </c>
      <c r="E2331" t="str">
        <f t="shared" si="326"/>
        <v>X5300</v>
      </c>
      <c r="F2331" s="23">
        <v>553006700050</v>
      </c>
      <c r="G2331">
        <v>2008</v>
      </c>
      <c r="H2331" t="str">
        <f t="shared" si="327"/>
        <v>553006700050.2008</v>
      </c>
      <c r="I2331">
        <v>200809</v>
      </c>
      <c r="J2331" t="s">
        <v>6434</v>
      </c>
      <c r="K2331" t="s">
        <v>64</v>
      </c>
      <c r="L2331" t="s">
        <v>124</v>
      </c>
      <c r="N2331">
        <f>VLOOKUP(H2331,'export - manipulated'!L2330:V6262,11,FALSE)</f>
        <v>78734.19</v>
      </c>
    </row>
    <row r="2332" spans="1:22" x14ac:dyDescent="0.3">
      <c r="A2332" t="s">
        <v>3878</v>
      </c>
      <c r="C2332" t="str">
        <f t="shared" si="329"/>
        <v>REGULATED</v>
      </c>
      <c r="D2332" s="159" t="str">
        <f t="shared" si="325"/>
        <v>45300</v>
      </c>
      <c r="E2332" t="str">
        <f t="shared" si="326"/>
        <v>X5300</v>
      </c>
      <c r="F2332" s="23">
        <v>453006700050</v>
      </c>
      <c r="G2332">
        <v>780</v>
      </c>
      <c r="H2332" t="str">
        <f t="shared" si="327"/>
        <v>453006700050.780</v>
      </c>
      <c r="I2332">
        <v>199307</v>
      </c>
      <c r="J2332" t="s">
        <v>6434</v>
      </c>
      <c r="K2332" t="s">
        <v>64</v>
      </c>
      <c r="L2332">
        <v>20310</v>
      </c>
      <c r="M2332" s="8">
        <f>VLOOKUP(H2332,'export - manipulated'!L2332:V6264,11,FALSE)</f>
        <v>8525.42</v>
      </c>
      <c r="V2332" s="158" t="str">
        <f>CONCATENATE("5",RIGHT(F2332,11))</f>
        <v>553006700050</v>
      </c>
    </row>
    <row r="2333" spans="1:22" x14ac:dyDescent="0.3">
      <c r="A2333" t="s">
        <v>3878</v>
      </c>
      <c r="B2333" t="s">
        <v>3763</v>
      </c>
      <c r="C2333" t="str">
        <f t="shared" si="329"/>
        <v>UNREGULATED</v>
      </c>
      <c r="D2333" s="159" t="str">
        <f t="shared" si="325"/>
        <v>55300</v>
      </c>
      <c r="E2333" t="str">
        <f t="shared" si="326"/>
        <v>X5300</v>
      </c>
      <c r="F2333" s="23">
        <v>553006700050</v>
      </c>
      <c r="G2333">
        <v>780</v>
      </c>
      <c r="H2333" t="str">
        <f t="shared" si="327"/>
        <v>553006700050.780</v>
      </c>
      <c r="I2333">
        <v>199307</v>
      </c>
      <c r="J2333" t="s">
        <v>6434</v>
      </c>
      <c r="K2333" t="s">
        <v>64</v>
      </c>
      <c r="L2333" t="s">
        <v>124</v>
      </c>
      <c r="N2333">
        <f>VLOOKUP(H2333,'export - manipulated'!L2332:V6264,11,FALSE)</f>
        <v>5151</v>
      </c>
    </row>
    <row r="2334" spans="1:22" x14ac:dyDescent="0.3">
      <c r="A2334" t="s">
        <v>3881</v>
      </c>
      <c r="B2334" t="s">
        <v>3763</v>
      </c>
      <c r="C2334" t="str">
        <f t="shared" si="329"/>
        <v>REGULATED</v>
      </c>
      <c r="D2334" s="159" t="str">
        <f t="shared" si="325"/>
        <v>45300</v>
      </c>
      <c r="E2334" t="str">
        <f t="shared" si="326"/>
        <v>X5300</v>
      </c>
      <c r="F2334" s="23">
        <v>453006700051</v>
      </c>
      <c r="G2334">
        <v>910</v>
      </c>
      <c r="H2334" t="str">
        <f t="shared" si="327"/>
        <v>453006700051.910</v>
      </c>
      <c r="I2334">
        <v>199307</v>
      </c>
      <c r="J2334" t="s">
        <v>6434</v>
      </c>
      <c r="K2334" t="s">
        <v>64</v>
      </c>
      <c r="L2334">
        <v>20310</v>
      </c>
      <c r="M2334" s="8">
        <f>VLOOKUP(H2334,'export - manipulated'!L2334:V6266,11,FALSE)</f>
        <v>171674.61</v>
      </c>
      <c r="V2334" s="158" t="str">
        <f>CONCATENATE("5",RIGHT(F2334,11))</f>
        <v>553006700051</v>
      </c>
    </row>
    <row r="2335" spans="1:22" x14ac:dyDescent="0.3">
      <c r="A2335" t="s">
        <v>3881</v>
      </c>
      <c r="B2335" t="s">
        <v>3763</v>
      </c>
      <c r="C2335" t="str">
        <f t="shared" si="329"/>
        <v>UNREGULATED</v>
      </c>
      <c r="D2335" s="159" t="str">
        <f t="shared" si="325"/>
        <v>55300</v>
      </c>
      <c r="E2335" t="str">
        <f t="shared" si="326"/>
        <v>X5300</v>
      </c>
      <c r="F2335" s="23">
        <v>553006700051</v>
      </c>
      <c r="G2335">
        <v>910</v>
      </c>
      <c r="H2335" t="str">
        <f t="shared" si="327"/>
        <v>553006700051.910</v>
      </c>
      <c r="I2335">
        <v>199307</v>
      </c>
      <c r="J2335" t="s">
        <v>6434</v>
      </c>
      <c r="K2335" t="s">
        <v>64</v>
      </c>
      <c r="L2335" t="s">
        <v>124</v>
      </c>
      <c r="N2335">
        <f>VLOOKUP(H2335,'export - manipulated'!L2334:V6266,11,FALSE)</f>
        <v>103717</v>
      </c>
    </row>
    <row r="2336" spans="1:22" x14ac:dyDescent="0.3">
      <c r="A2336" t="s">
        <v>3881</v>
      </c>
      <c r="B2336" t="s">
        <v>3763</v>
      </c>
      <c r="C2336" t="str">
        <f t="shared" si="329"/>
        <v>UNREGULATED</v>
      </c>
      <c r="D2336" s="159" t="str">
        <f t="shared" si="325"/>
        <v>55300</v>
      </c>
      <c r="E2336" t="str">
        <f t="shared" si="326"/>
        <v>X5300</v>
      </c>
      <c r="F2336" s="23">
        <v>553006700051</v>
      </c>
      <c r="G2336">
        <v>2008</v>
      </c>
      <c r="H2336" t="str">
        <f t="shared" si="327"/>
        <v>553006700051.2008</v>
      </c>
      <c r="I2336">
        <v>200809</v>
      </c>
      <c r="J2336" t="s">
        <v>6434</v>
      </c>
      <c r="K2336" t="s">
        <v>64</v>
      </c>
      <c r="L2336" t="s">
        <v>124</v>
      </c>
      <c r="N2336">
        <f>VLOOKUP(H2336,'export - manipulated'!L2335:V6267,11,FALSE)</f>
        <v>78734.19</v>
      </c>
    </row>
    <row r="2337" spans="1:22" x14ac:dyDescent="0.3">
      <c r="A2337" t="s">
        <v>3886</v>
      </c>
      <c r="B2337" t="s">
        <v>3763</v>
      </c>
      <c r="C2337" t="str">
        <f t="shared" si="329"/>
        <v>REGULATED</v>
      </c>
      <c r="D2337" s="159" t="str">
        <f t="shared" si="325"/>
        <v>45300</v>
      </c>
      <c r="E2337" t="str">
        <f t="shared" si="326"/>
        <v>X5300</v>
      </c>
      <c r="F2337" s="23">
        <v>453006700052</v>
      </c>
      <c r="G2337">
        <v>910</v>
      </c>
      <c r="H2337" t="str">
        <f t="shared" si="327"/>
        <v>453006700052.910</v>
      </c>
      <c r="I2337">
        <v>199307</v>
      </c>
      <c r="J2337" t="s">
        <v>6434</v>
      </c>
      <c r="K2337" t="s">
        <v>64</v>
      </c>
      <c r="L2337">
        <v>20310</v>
      </c>
      <c r="M2337" s="8">
        <f>VLOOKUP(H2337,'export - manipulated'!L2337:V6269,11,FALSE)</f>
        <v>228948.31</v>
      </c>
      <c r="V2337" s="158" t="str">
        <f>CONCATENATE("5",RIGHT(F2337,11))</f>
        <v>553006700052</v>
      </c>
    </row>
    <row r="2338" spans="1:22" x14ac:dyDescent="0.3">
      <c r="A2338" t="s">
        <v>3886</v>
      </c>
      <c r="B2338" t="s">
        <v>3763</v>
      </c>
      <c r="C2338" t="str">
        <f t="shared" si="329"/>
        <v>UNREGULATED</v>
      </c>
      <c r="D2338" s="159" t="str">
        <f t="shared" si="325"/>
        <v>55300</v>
      </c>
      <c r="E2338" t="str">
        <f t="shared" si="326"/>
        <v>X5300</v>
      </c>
      <c r="F2338" s="23">
        <v>553006700052</v>
      </c>
      <c r="G2338">
        <v>910</v>
      </c>
      <c r="H2338" t="str">
        <f t="shared" si="327"/>
        <v>553006700052.910</v>
      </c>
      <c r="I2338">
        <v>199307</v>
      </c>
      <c r="J2338" t="s">
        <v>6434</v>
      </c>
      <c r="K2338" t="s">
        <v>64</v>
      </c>
      <c r="L2338" t="s">
        <v>124</v>
      </c>
      <c r="N2338">
        <f>VLOOKUP(H2338,'export - manipulated'!L2337:V6269,11,FALSE)</f>
        <v>138320</v>
      </c>
    </row>
    <row r="2339" spans="1:22" x14ac:dyDescent="0.3">
      <c r="A2339" t="s">
        <v>3886</v>
      </c>
      <c r="B2339" t="s">
        <v>3763</v>
      </c>
      <c r="C2339" t="str">
        <f t="shared" si="329"/>
        <v>UNREGULATED</v>
      </c>
      <c r="D2339" s="159" t="str">
        <f t="shared" si="325"/>
        <v>55300</v>
      </c>
      <c r="E2339" t="str">
        <f t="shared" si="326"/>
        <v>X5300</v>
      </c>
      <c r="F2339" s="23">
        <v>553006700052</v>
      </c>
      <c r="G2339">
        <v>2008</v>
      </c>
      <c r="H2339" t="str">
        <f t="shared" si="327"/>
        <v>553006700052.2008</v>
      </c>
      <c r="I2339">
        <v>200809</v>
      </c>
      <c r="J2339" t="s">
        <v>6434</v>
      </c>
      <c r="K2339" t="s">
        <v>64</v>
      </c>
      <c r="L2339" t="s">
        <v>124</v>
      </c>
      <c r="N2339">
        <f>VLOOKUP(H2339,'export - manipulated'!L2338:V6270,11,FALSE)</f>
        <v>78734.19</v>
      </c>
    </row>
    <row r="2340" spans="1:22" x14ac:dyDescent="0.3">
      <c r="A2340" t="s">
        <v>3890</v>
      </c>
      <c r="B2340" t="s">
        <v>3763</v>
      </c>
      <c r="C2340" t="str">
        <f t="shared" si="329"/>
        <v>REGULATED</v>
      </c>
      <c r="D2340" s="159" t="str">
        <f t="shared" si="325"/>
        <v>45300</v>
      </c>
      <c r="E2340" t="str">
        <f t="shared" si="326"/>
        <v>X5300</v>
      </c>
      <c r="F2340" s="23">
        <v>453006700053</v>
      </c>
      <c r="G2340">
        <v>910</v>
      </c>
      <c r="H2340" t="str">
        <f t="shared" si="327"/>
        <v>453006700053.910</v>
      </c>
      <c r="I2340">
        <v>199307</v>
      </c>
      <c r="J2340" t="s">
        <v>6434</v>
      </c>
      <c r="K2340" t="s">
        <v>64</v>
      </c>
      <c r="L2340">
        <v>20310</v>
      </c>
      <c r="M2340" s="8">
        <f>VLOOKUP(H2340,'export - manipulated'!L2340:V6272,11,FALSE)</f>
        <v>204084.29</v>
      </c>
      <c r="V2340" s="158" t="str">
        <f>CONCATENATE("5",RIGHT(F2340,11))</f>
        <v>553006700053</v>
      </c>
    </row>
    <row r="2341" spans="1:22" x14ac:dyDescent="0.3">
      <c r="A2341" t="s">
        <v>3890</v>
      </c>
      <c r="B2341" t="s">
        <v>3763</v>
      </c>
      <c r="C2341" t="str">
        <f t="shared" si="329"/>
        <v>UNREGULATED</v>
      </c>
      <c r="D2341" s="159" t="str">
        <f t="shared" si="325"/>
        <v>55300</v>
      </c>
      <c r="E2341" t="str">
        <f t="shared" si="326"/>
        <v>X5300</v>
      </c>
      <c r="F2341" s="23">
        <v>553006700053</v>
      </c>
      <c r="G2341">
        <v>910</v>
      </c>
      <c r="H2341" t="str">
        <f t="shared" si="327"/>
        <v>553006700053.910</v>
      </c>
      <c r="I2341">
        <v>199307</v>
      </c>
      <c r="J2341" t="s">
        <v>6434</v>
      </c>
      <c r="K2341" t="s">
        <v>64</v>
      </c>
      <c r="L2341" t="s">
        <v>124</v>
      </c>
      <c r="N2341">
        <f>VLOOKUP(H2341,'export - manipulated'!L2340:V6272,11,FALSE)</f>
        <v>123298</v>
      </c>
    </row>
    <row r="2342" spans="1:22" x14ac:dyDescent="0.3">
      <c r="A2342" t="s">
        <v>3890</v>
      </c>
      <c r="B2342" t="s">
        <v>3763</v>
      </c>
      <c r="C2342" t="str">
        <f t="shared" si="329"/>
        <v>UNREGULATED</v>
      </c>
      <c r="D2342" s="159" t="str">
        <f t="shared" si="325"/>
        <v>55300</v>
      </c>
      <c r="E2342" t="str">
        <f t="shared" si="326"/>
        <v>X5300</v>
      </c>
      <c r="F2342" s="23">
        <v>553006700053</v>
      </c>
      <c r="G2342">
        <v>2008</v>
      </c>
      <c r="H2342" t="str">
        <f t="shared" si="327"/>
        <v>553006700053.2008</v>
      </c>
      <c r="I2342">
        <v>200809</v>
      </c>
      <c r="J2342" t="s">
        <v>6434</v>
      </c>
      <c r="K2342" t="s">
        <v>64</v>
      </c>
      <c r="L2342" t="s">
        <v>124</v>
      </c>
      <c r="N2342">
        <f>VLOOKUP(H2342,'export - manipulated'!L2341:V6273,11,FALSE)</f>
        <v>78734.19</v>
      </c>
    </row>
    <row r="2343" spans="1:22" x14ac:dyDescent="0.3">
      <c r="A2343" t="s">
        <v>3894</v>
      </c>
      <c r="B2343" t="s">
        <v>3763</v>
      </c>
      <c r="C2343" t="str">
        <f t="shared" si="329"/>
        <v>REGULATED</v>
      </c>
      <c r="D2343" s="159" t="str">
        <f t="shared" si="325"/>
        <v>45000</v>
      </c>
      <c r="E2343" t="str">
        <f t="shared" si="326"/>
        <v>X5000</v>
      </c>
      <c r="F2343" s="23">
        <v>450006700019</v>
      </c>
      <c r="G2343">
        <v>1994</v>
      </c>
      <c r="H2343" t="str">
        <f t="shared" si="327"/>
        <v>450006700019.1994</v>
      </c>
      <c r="I2343">
        <v>199307</v>
      </c>
      <c r="J2343" t="s">
        <v>6434</v>
      </c>
      <c r="K2343" t="s">
        <v>64</v>
      </c>
      <c r="L2343">
        <v>20310</v>
      </c>
      <c r="M2343" s="8">
        <f>VLOOKUP(H2343,'export - manipulated'!L2343:V6275,11,FALSE)</f>
        <v>56284.98</v>
      </c>
      <c r="V2343" s="158" t="str">
        <f t="shared" ref="V2343:V2344" si="331">CONCATENATE("5",RIGHT(F2343,11))</f>
        <v>550006700019</v>
      </c>
    </row>
    <row r="2344" spans="1:22" x14ac:dyDescent="0.3">
      <c r="A2344" t="s">
        <v>3894</v>
      </c>
      <c r="B2344" t="s">
        <v>3763</v>
      </c>
      <c r="C2344" t="str">
        <f t="shared" si="329"/>
        <v>REGULATED</v>
      </c>
      <c r="D2344" s="159" t="str">
        <f t="shared" si="325"/>
        <v>45000</v>
      </c>
      <c r="E2344" t="str">
        <f t="shared" si="326"/>
        <v>X5000</v>
      </c>
      <c r="F2344" s="23">
        <v>450006700020</v>
      </c>
      <c r="G2344">
        <v>1994</v>
      </c>
      <c r="H2344" t="str">
        <f t="shared" si="327"/>
        <v>450006700020.1994</v>
      </c>
      <c r="I2344">
        <v>199307</v>
      </c>
      <c r="J2344" t="s">
        <v>6434</v>
      </c>
      <c r="K2344" t="s">
        <v>64</v>
      </c>
      <c r="L2344">
        <v>20310</v>
      </c>
      <c r="M2344" s="8">
        <f>VLOOKUP(H2344,'export - manipulated'!L2344:V6276,11,FALSE)</f>
        <v>23810.799999999999</v>
      </c>
      <c r="V2344" s="158" t="str">
        <f t="shared" si="331"/>
        <v>550006700020</v>
      </c>
    </row>
    <row r="2345" spans="1:22" x14ac:dyDescent="0.3">
      <c r="A2345" t="s">
        <v>3894</v>
      </c>
      <c r="B2345" t="s">
        <v>3763</v>
      </c>
      <c r="C2345" t="str">
        <f t="shared" si="329"/>
        <v>UNREGULATED</v>
      </c>
      <c r="D2345" s="159" t="str">
        <f t="shared" si="325"/>
        <v>55000</v>
      </c>
      <c r="E2345" t="str">
        <f t="shared" si="326"/>
        <v>X5000</v>
      </c>
      <c r="F2345" s="23">
        <v>550006700019</v>
      </c>
      <c r="G2345">
        <v>1994</v>
      </c>
      <c r="H2345" t="str">
        <f t="shared" si="327"/>
        <v>550006700019.1994</v>
      </c>
      <c r="I2345">
        <v>199307</v>
      </c>
      <c r="J2345" t="s">
        <v>6434</v>
      </c>
      <c r="K2345" t="s">
        <v>64</v>
      </c>
      <c r="L2345" t="s">
        <v>124</v>
      </c>
      <c r="N2345">
        <f>VLOOKUP(H2345,'export - manipulated'!L2344:V6276,11,FALSE)</f>
        <v>13950</v>
      </c>
    </row>
    <row r="2346" spans="1:22" x14ac:dyDescent="0.3">
      <c r="A2346" t="s">
        <v>3894</v>
      </c>
      <c r="B2346" t="s">
        <v>3763</v>
      </c>
      <c r="C2346" t="str">
        <f t="shared" si="329"/>
        <v>UNREGULATED</v>
      </c>
      <c r="D2346" s="159" t="str">
        <f t="shared" si="325"/>
        <v>55000</v>
      </c>
      <c r="E2346" t="str">
        <f t="shared" si="326"/>
        <v>X5000</v>
      </c>
      <c r="F2346" s="23">
        <v>550006700020</v>
      </c>
      <c r="G2346">
        <v>1994</v>
      </c>
      <c r="H2346" t="str">
        <f t="shared" si="327"/>
        <v>550006700020.1994</v>
      </c>
      <c r="I2346">
        <v>199307</v>
      </c>
      <c r="J2346" t="s">
        <v>6434</v>
      </c>
      <c r="K2346" t="s">
        <v>64</v>
      </c>
      <c r="L2346" t="s">
        <v>124</v>
      </c>
      <c r="N2346">
        <f>VLOOKUP(H2346,'export - manipulated'!L2345:V6277,11,FALSE)</f>
        <v>5901</v>
      </c>
    </row>
    <row r="2347" spans="1:22" x14ac:dyDescent="0.3">
      <c r="A2347" t="s">
        <v>3901</v>
      </c>
      <c r="B2347" t="s">
        <v>3763</v>
      </c>
      <c r="C2347" t="str">
        <f t="shared" si="329"/>
        <v>UNREGULATED</v>
      </c>
      <c r="D2347" s="159" t="str">
        <f t="shared" si="325"/>
        <v>55200</v>
      </c>
      <c r="E2347" t="str">
        <f t="shared" si="326"/>
        <v>X5200</v>
      </c>
      <c r="F2347" s="23">
        <v>552006700215</v>
      </c>
      <c r="G2347">
        <v>763</v>
      </c>
      <c r="H2347" t="str">
        <f t="shared" si="327"/>
        <v>552006700215.763</v>
      </c>
      <c r="I2347">
        <v>201308</v>
      </c>
      <c r="J2347" t="s">
        <v>6434</v>
      </c>
      <c r="K2347" t="s">
        <v>64</v>
      </c>
      <c r="L2347" t="s">
        <v>124</v>
      </c>
      <c r="N2347">
        <f>VLOOKUP(H2347,'export - manipulated'!L2346:V6278,11,FALSE)</f>
        <v>5262.9</v>
      </c>
    </row>
    <row r="2348" spans="1:22" x14ac:dyDescent="0.3">
      <c r="A2348" t="s">
        <v>3903</v>
      </c>
      <c r="B2348" t="s">
        <v>3763</v>
      </c>
      <c r="C2348" t="str">
        <f t="shared" si="329"/>
        <v>REGULATED</v>
      </c>
      <c r="D2348" s="159" t="str">
        <f t="shared" si="325"/>
        <v>45700</v>
      </c>
      <c r="E2348" t="str">
        <f t="shared" si="326"/>
        <v>X5700</v>
      </c>
      <c r="F2348" s="23">
        <v>457006700192</v>
      </c>
      <c r="G2348">
        <v>615</v>
      </c>
      <c r="H2348" t="str">
        <f t="shared" si="327"/>
        <v>457006700192.615</v>
      </c>
      <c r="I2348">
        <v>201712</v>
      </c>
      <c r="J2348" t="s">
        <v>6434</v>
      </c>
      <c r="K2348" t="s">
        <v>64</v>
      </c>
      <c r="L2348">
        <v>20310</v>
      </c>
      <c r="M2348" s="8">
        <f>VLOOKUP(H2348,'export - manipulated'!L2348:V6280,11,FALSE)</f>
        <v>121587.2</v>
      </c>
      <c r="V2348" s="158" t="str">
        <f>CONCATENATE("5",RIGHT(F2348,11))</f>
        <v>557006700192</v>
      </c>
    </row>
    <row r="2349" spans="1:22" x14ac:dyDescent="0.3">
      <c r="A2349" t="s">
        <v>3903</v>
      </c>
      <c r="B2349" t="s">
        <v>3763</v>
      </c>
      <c r="C2349" t="str">
        <f t="shared" si="329"/>
        <v>UNREGULATED</v>
      </c>
      <c r="D2349" s="159" t="str">
        <f t="shared" si="325"/>
        <v>55700</v>
      </c>
      <c r="E2349" t="str">
        <f t="shared" si="326"/>
        <v>X5700</v>
      </c>
      <c r="F2349" s="23">
        <v>557006700192</v>
      </c>
      <c r="G2349">
        <v>615</v>
      </c>
      <c r="H2349" t="str">
        <f t="shared" si="327"/>
        <v>557006700192.615</v>
      </c>
      <c r="I2349">
        <v>201712</v>
      </c>
      <c r="J2349" t="s">
        <v>6434</v>
      </c>
      <c r="K2349" t="s">
        <v>64</v>
      </c>
      <c r="L2349" t="s">
        <v>124</v>
      </c>
      <c r="N2349">
        <f>VLOOKUP(H2349,'export - manipulated'!L2348:V6280,11,FALSE)</f>
        <v>13672.44</v>
      </c>
    </row>
    <row r="2350" spans="1:22" x14ac:dyDescent="0.3">
      <c r="A2350" t="s">
        <v>3906</v>
      </c>
      <c r="B2350" t="s">
        <v>3763</v>
      </c>
      <c r="C2350" t="str">
        <f t="shared" si="329"/>
        <v>REGULATED</v>
      </c>
      <c r="D2350" s="159" t="str">
        <f t="shared" si="325"/>
        <v>45700</v>
      </c>
      <c r="E2350" t="str">
        <f t="shared" si="326"/>
        <v>X5700</v>
      </c>
      <c r="F2350" s="23">
        <v>457006700097</v>
      </c>
      <c r="G2350">
        <v>780</v>
      </c>
      <c r="H2350" t="str">
        <f t="shared" si="327"/>
        <v>457006700097.780</v>
      </c>
      <c r="I2350">
        <v>201211</v>
      </c>
      <c r="J2350" t="s">
        <v>6434</v>
      </c>
      <c r="K2350" t="s">
        <v>64</v>
      </c>
      <c r="L2350">
        <v>20310</v>
      </c>
      <c r="M2350" s="8">
        <f>VLOOKUP(H2350,'export - manipulated'!L2350:V6282,11,FALSE)</f>
        <v>42732.81</v>
      </c>
      <c r="V2350" s="158" t="str">
        <f>CONCATENATE("5",RIGHT(F2350,11))</f>
        <v>557006700097</v>
      </c>
    </row>
    <row r="2351" spans="1:22" x14ac:dyDescent="0.3">
      <c r="A2351" t="s">
        <v>3906</v>
      </c>
      <c r="B2351" t="s">
        <v>3763</v>
      </c>
      <c r="C2351" t="str">
        <f t="shared" si="329"/>
        <v>UNREGULATED</v>
      </c>
      <c r="D2351" s="159" t="str">
        <f t="shared" si="325"/>
        <v>55700</v>
      </c>
      <c r="E2351" t="str">
        <f t="shared" si="326"/>
        <v>X5700</v>
      </c>
      <c r="F2351" s="23">
        <v>557006700097</v>
      </c>
      <c r="G2351">
        <v>780</v>
      </c>
      <c r="H2351" t="str">
        <f t="shared" si="327"/>
        <v>557006700097.780</v>
      </c>
      <c r="I2351">
        <v>201211</v>
      </c>
      <c r="J2351" t="s">
        <v>6434</v>
      </c>
      <c r="K2351" t="s">
        <v>64</v>
      </c>
      <c r="L2351" t="s">
        <v>124</v>
      </c>
      <c r="N2351">
        <f>VLOOKUP(H2351,'export - manipulated'!L2350:V6282,11,FALSE)</f>
        <v>4716.47</v>
      </c>
    </row>
    <row r="2352" spans="1:22" x14ac:dyDescent="0.3">
      <c r="A2352" t="s">
        <v>3909</v>
      </c>
      <c r="B2352" t="s">
        <v>3763</v>
      </c>
      <c r="C2352" t="str">
        <f t="shared" si="329"/>
        <v>REGULATED</v>
      </c>
      <c r="D2352" s="159" t="str">
        <f t="shared" si="325"/>
        <v>45300</v>
      </c>
      <c r="E2352" t="str">
        <f t="shared" si="326"/>
        <v>X5300</v>
      </c>
      <c r="F2352" s="23">
        <v>453006700004</v>
      </c>
      <c r="G2352">
        <v>910</v>
      </c>
      <c r="H2352" t="str">
        <f t="shared" si="327"/>
        <v>453006700004.910</v>
      </c>
      <c r="I2352">
        <v>199307</v>
      </c>
      <c r="J2352" t="s">
        <v>6434</v>
      </c>
      <c r="K2352" t="s">
        <v>64</v>
      </c>
      <c r="L2352">
        <v>20310</v>
      </c>
      <c r="M2352" s="8">
        <f>VLOOKUP(H2352,'export - manipulated'!L2352:V6284,11,FALSE)</f>
        <v>167395.60999999999</v>
      </c>
      <c r="V2352" s="158" t="str">
        <f>CONCATENATE("5",RIGHT(F2352,11))</f>
        <v>553006700004</v>
      </c>
    </row>
    <row r="2353" spans="1:22" x14ac:dyDescent="0.3">
      <c r="A2353" t="s">
        <v>3909</v>
      </c>
      <c r="B2353" t="s">
        <v>3763</v>
      </c>
      <c r="C2353" t="str">
        <f t="shared" si="329"/>
        <v>UNREGULATED</v>
      </c>
      <c r="D2353" s="159" t="str">
        <f t="shared" si="325"/>
        <v>55300</v>
      </c>
      <c r="E2353" t="str">
        <f t="shared" si="326"/>
        <v>X5300</v>
      </c>
      <c r="F2353" s="23">
        <v>553006700004</v>
      </c>
      <c r="G2353">
        <v>910</v>
      </c>
      <c r="H2353" t="str">
        <f t="shared" si="327"/>
        <v>553006700004.910</v>
      </c>
      <c r="I2353">
        <v>199307</v>
      </c>
      <c r="J2353" t="s">
        <v>6434</v>
      </c>
      <c r="K2353" t="s">
        <v>64</v>
      </c>
      <c r="L2353" t="s">
        <v>124</v>
      </c>
      <c r="N2353">
        <f>VLOOKUP(H2353,'export - manipulated'!L2352:V6284,11,FALSE)</f>
        <v>101133</v>
      </c>
    </row>
    <row r="2354" spans="1:22" x14ac:dyDescent="0.3">
      <c r="A2354" t="s">
        <v>3909</v>
      </c>
      <c r="B2354" t="s">
        <v>3763</v>
      </c>
      <c r="C2354" t="str">
        <f t="shared" si="329"/>
        <v>UNREGULATED</v>
      </c>
      <c r="D2354" s="159" t="str">
        <f t="shared" si="325"/>
        <v>55300</v>
      </c>
      <c r="E2354" t="str">
        <f t="shared" si="326"/>
        <v>X5300</v>
      </c>
      <c r="F2354" s="23">
        <v>553006700004</v>
      </c>
      <c r="G2354">
        <v>2008</v>
      </c>
      <c r="H2354" t="str">
        <f t="shared" si="327"/>
        <v>553006700004.2008</v>
      </c>
      <c r="I2354">
        <v>200809</v>
      </c>
      <c r="J2354" t="s">
        <v>6434</v>
      </c>
      <c r="K2354" t="s">
        <v>64</v>
      </c>
      <c r="L2354" t="s">
        <v>124</v>
      </c>
      <c r="N2354">
        <f>VLOOKUP(H2354,'export - manipulated'!L2353:V6285,11,FALSE)</f>
        <v>78734.2</v>
      </c>
    </row>
    <row r="2355" spans="1:22" x14ac:dyDescent="0.3">
      <c r="A2355" t="s">
        <v>3913</v>
      </c>
      <c r="B2355" t="s">
        <v>3763</v>
      </c>
      <c r="C2355" t="str">
        <f t="shared" si="329"/>
        <v>REGULATED</v>
      </c>
      <c r="D2355" s="159" t="str">
        <f t="shared" si="325"/>
        <v>45300</v>
      </c>
      <c r="E2355" t="str">
        <f t="shared" si="326"/>
        <v>X5300</v>
      </c>
      <c r="F2355" s="23">
        <v>453006700004</v>
      </c>
      <c r="G2355">
        <v>670</v>
      </c>
      <c r="H2355" t="str">
        <f t="shared" si="327"/>
        <v>453006700004.670</v>
      </c>
      <c r="I2355">
        <v>199307</v>
      </c>
      <c r="J2355" t="s">
        <v>6434</v>
      </c>
      <c r="K2355" t="s">
        <v>64</v>
      </c>
      <c r="L2355">
        <v>20310</v>
      </c>
      <c r="M2355" s="8">
        <f>VLOOKUP(H2355,'export - manipulated'!L2355:V6287,11,FALSE)</f>
        <v>5490.88</v>
      </c>
      <c r="V2355" s="158" t="str">
        <f>CONCATENATE("5",RIGHT(F2355,11))</f>
        <v>553006700004</v>
      </c>
    </row>
    <row r="2356" spans="1:22" x14ac:dyDescent="0.3">
      <c r="A2356" t="s">
        <v>3913</v>
      </c>
      <c r="B2356" t="s">
        <v>3763</v>
      </c>
      <c r="C2356" t="str">
        <f t="shared" si="329"/>
        <v>UNREGULATED</v>
      </c>
      <c r="D2356" s="159" t="str">
        <f t="shared" si="325"/>
        <v>55300</v>
      </c>
      <c r="E2356" t="str">
        <f t="shared" si="326"/>
        <v>X5300</v>
      </c>
      <c r="F2356" s="23">
        <v>553006700004</v>
      </c>
      <c r="G2356">
        <v>670</v>
      </c>
      <c r="H2356" t="str">
        <f t="shared" si="327"/>
        <v>553006700004.670</v>
      </c>
      <c r="I2356">
        <v>199307</v>
      </c>
      <c r="J2356" t="s">
        <v>6434</v>
      </c>
      <c r="K2356" t="s">
        <v>64</v>
      </c>
      <c r="L2356" t="s">
        <v>124</v>
      </c>
      <c r="N2356">
        <f>VLOOKUP(H2356,'export - manipulated'!L2355:V6287,11,FALSE)</f>
        <v>3317</v>
      </c>
    </row>
    <row r="2357" spans="1:22" x14ac:dyDescent="0.3">
      <c r="A2357" t="s">
        <v>3916</v>
      </c>
      <c r="B2357" t="s">
        <v>3917</v>
      </c>
      <c r="C2357" t="str">
        <f t="shared" si="329"/>
        <v>UNREGULATED</v>
      </c>
      <c r="D2357" s="159" t="str">
        <f t="shared" si="325"/>
        <v>55700</v>
      </c>
      <c r="E2357" t="str">
        <f t="shared" si="326"/>
        <v>X5700</v>
      </c>
      <c r="F2357" s="23">
        <v>557006700012</v>
      </c>
      <c r="G2357">
        <v>615</v>
      </c>
      <c r="H2357" t="str">
        <f t="shared" si="327"/>
        <v>557006700012.615</v>
      </c>
      <c r="I2357">
        <v>199307</v>
      </c>
      <c r="J2357" t="s">
        <v>6434</v>
      </c>
      <c r="K2357" t="s">
        <v>64</v>
      </c>
      <c r="L2357" t="s">
        <v>124</v>
      </c>
      <c r="N2357">
        <f>VLOOKUP(H2357,'export - manipulated'!L2356:V6288,11,FALSE)</f>
        <v>149878</v>
      </c>
    </row>
    <row r="2358" spans="1:22" x14ac:dyDescent="0.3">
      <c r="A2358" t="s">
        <v>3919</v>
      </c>
      <c r="B2358" t="s">
        <v>3763</v>
      </c>
      <c r="C2358" t="str">
        <f t="shared" si="329"/>
        <v>REGULATED</v>
      </c>
      <c r="D2358" s="159" t="str">
        <f t="shared" si="325"/>
        <v>45700</v>
      </c>
      <c r="E2358" t="str">
        <f t="shared" si="326"/>
        <v>X5700</v>
      </c>
      <c r="F2358" s="23">
        <v>457006700082</v>
      </c>
      <c r="G2358">
        <v>150</v>
      </c>
      <c r="H2358" t="str">
        <f t="shared" si="327"/>
        <v>457006700082.150</v>
      </c>
      <c r="I2358">
        <v>201103</v>
      </c>
      <c r="J2358" t="s">
        <v>6434</v>
      </c>
      <c r="K2358" t="s">
        <v>64</v>
      </c>
      <c r="L2358">
        <v>20310</v>
      </c>
      <c r="M2358" s="8">
        <f>VLOOKUP(H2358,'export - manipulated'!L2358:V6290,11,FALSE)</f>
        <v>150748.29</v>
      </c>
      <c r="V2358" s="158" t="str">
        <f t="shared" ref="V2358:V2359" si="332">CONCATENATE("5",RIGHT(F2358,11))</f>
        <v>557006700082</v>
      </c>
    </row>
    <row r="2359" spans="1:22" x14ac:dyDescent="0.3">
      <c r="A2359" t="s">
        <v>3921</v>
      </c>
      <c r="B2359" t="s">
        <v>3763</v>
      </c>
      <c r="C2359" t="str">
        <f t="shared" si="329"/>
        <v>REGULATED</v>
      </c>
      <c r="D2359" s="159" t="str">
        <f t="shared" si="325"/>
        <v>45700</v>
      </c>
      <c r="E2359" t="str">
        <f t="shared" si="326"/>
        <v>X5700</v>
      </c>
      <c r="F2359" s="23">
        <v>457006700013</v>
      </c>
      <c r="G2359">
        <v>150</v>
      </c>
      <c r="H2359" t="str">
        <f t="shared" si="327"/>
        <v>457006700013.150</v>
      </c>
      <c r="I2359">
        <v>199307</v>
      </c>
      <c r="J2359" t="s">
        <v>6434</v>
      </c>
      <c r="K2359" t="s">
        <v>64</v>
      </c>
      <c r="L2359">
        <v>20310</v>
      </c>
      <c r="M2359" s="8">
        <f>VLOOKUP(H2359,'export - manipulated'!L2359:V6291,11,FALSE)</f>
        <v>661405.06000000006</v>
      </c>
      <c r="V2359" s="158" t="str">
        <f t="shared" si="332"/>
        <v>557006700013</v>
      </c>
    </row>
    <row r="2360" spans="1:22" x14ac:dyDescent="0.3">
      <c r="A2360" t="s">
        <v>3921</v>
      </c>
      <c r="B2360" t="s">
        <v>3763</v>
      </c>
      <c r="C2360" t="str">
        <f t="shared" si="329"/>
        <v>UNREGULATED</v>
      </c>
      <c r="D2360" s="159" t="str">
        <f t="shared" si="325"/>
        <v>55700</v>
      </c>
      <c r="E2360" t="str">
        <f t="shared" si="326"/>
        <v>X5700</v>
      </c>
      <c r="F2360" s="23">
        <v>557006700013</v>
      </c>
      <c r="G2360">
        <v>150</v>
      </c>
      <c r="H2360" t="str">
        <f t="shared" si="327"/>
        <v>557006700013.150</v>
      </c>
      <c r="I2360">
        <v>199307</v>
      </c>
      <c r="J2360" t="s">
        <v>6434</v>
      </c>
      <c r="K2360" t="s">
        <v>64</v>
      </c>
      <c r="L2360" t="s">
        <v>124</v>
      </c>
      <c r="N2360">
        <f>VLOOKUP(H2360,'export - manipulated'!L2359:V6291,11,FALSE)</f>
        <v>73022</v>
      </c>
    </row>
    <row r="2361" spans="1:22" x14ac:dyDescent="0.3">
      <c r="A2361" t="s">
        <v>3924</v>
      </c>
      <c r="B2361" t="s">
        <v>3917</v>
      </c>
      <c r="C2361" t="str">
        <f t="shared" si="329"/>
        <v>REGULATED</v>
      </c>
      <c r="D2361" s="159" t="str">
        <f t="shared" si="325"/>
        <v>45700</v>
      </c>
      <c r="E2361" t="str">
        <f t="shared" si="326"/>
        <v>X5700</v>
      </c>
      <c r="F2361" s="23">
        <v>457006700012</v>
      </c>
      <c r="G2361">
        <v>270</v>
      </c>
      <c r="H2361" t="str">
        <f t="shared" si="327"/>
        <v>457006700012.270</v>
      </c>
      <c r="I2361">
        <v>199307</v>
      </c>
      <c r="J2361" t="s">
        <v>6434</v>
      </c>
      <c r="K2361" t="s">
        <v>64</v>
      </c>
      <c r="L2361">
        <v>20310</v>
      </c>
      <c r="M2361" s="8">
        <f>VLOOKUP(H2361,'export - manipulated'!L2361:V6293,11,FALSE)</f>
        <v>96214.44</v>
      </c>
      <c r="V2361" s="158" t="str">
        <f>CONCATENATE("5",RIGHT(F2361,11))</f>
        <v>557006700012</v>
      </c>
    </row>
    <row r="2362" spans="1:22" x14ac:dyDescent="0.3">
      <c r="A2362" t="s">
        <v>3924</v>
      </c>
      <c r="B2362" t="s">
        <v>3917</v>
      </c>
      <c r="C2362" t="str">
        <f t="shared" si="329"/>
        <v>UNREGULATED</v>
      </c>
      <c r="D2362" s="159" t="str">
        <f t="shared" si="325"/>
        <v>55700</v>
      </c>
      <c r="E2362" t="str">
        <f t="shared" si="326"/>
        <v>X5700</v>
      </c>
      <c r="F2362" s="23">
        <v>557006700012</v>
      </c>
      <c r="G2362">
        <v>270</v>
      </c>
      <c r="H2362" t="str">
        <f t="shared" si="327"/>
        <v>557006700012.270</v>
      </c>
      <c r="I2362">
        <v>199307</v>
      </c>
      <c r="J2362" t="s">
        <v>6434</v>
      </c>
      <c r="K2362" t="s">
        <v>64</v>
      </c>
      <c r="L2362" t="s">
        <v>124</v>
      </c>
      <c r="N2362">
        <f>VLOOKUP(H2362,'export - manipulated'!L2361:V6293,11,FALSE)</f>
        <v>10622</v>
      </c>
    </row>
    <row r="2363" spans="1:22" x14ac:dyDescent="0.3">
      <c r="A2363" t="s">
        <v>3927</v>
      </c>
      <c r="B2363" t="s">
        <v>3763</v>
      </c>
      <c r="C2363" t="str">
        <f t="shared" si="329"/>
        <v>REGULATED</v>
      </c>
      <c r="D2363" s="159" t="str">
        <f t="shared" si="325"/>
        <v>45700</v>
      </c>
      <c r="E2363" t="str">
        <f t="shared" si="326"/>
        <v>X5700</v>
      </c>
      <c r="F2363" s="23">
        <v>457006700014</v>
      </c>
      <c r="G2363">
        <v>310</v>
      </c>
      <c r="H2363" t="str">
        <f t="shared" si="327"/>
        <v>457006700014.310</v>
      </c>
      <c r="I2363">
        <v>199304</v>
      </c>
      <c r="J2363" t="s">
        <v>6434</v>
      </c>
      <c r="K2363" t="s">
        <v>64</v>
      </c>
      <c r="L2363">
        <v>20310</v>
      </c>
      <c r="M2363" s="8">
        <f>VLOOKUP(H2363,'export - manipulated'!L2363:V6295,11,FALSE)</f>
        <v>158988.48000000001</v>
      </c>
      <c r="V2363" s="158" t="str">
        <f>CONCATENATE("5",RIGHT(F2363,11))</f>
        <v>557006700014</v>
      </c>
    </row>
    <row r="2364" spans="1:22" x14ac:dyDescent="0.3">
      <c r="A2364" t="s">
        <v>3927</v>
      </c>
      <c r="B2364" t="s">
        <v>3763</v>
      </c>
      <c r="C2364" t="str">
        <f t="shared" si="329"/>
        <v>UNREGULATED</v>
      </c>
      <c r="D2364" s="159" t="str">
        <f t="shared" si="325"/>
        <v>55700</v>
      </c>
      <c r="E2364" t="str">
        <f t="shared" si="326"/>
        <v>X5700</v>
      </c>
      <c r="F2364" s="23">
        <v>557006700014</v>
      </c>
      <c r="G2364">
        <v>310</v>
      </c>
      <c r="H2364" t="str">
        <f t="shared" si="327"/>
        <v>557006700014.310</v>
      </c>
      <c r="I2364">
        <v>199304</v>
      </c>
      <c r="J2364" t="s">
        <v>6434</v>
      </c>
      <c r="K2364" t="s">
        <v>64</v>
      </c>
      <c r="L2364" t="s">
        <v>124</v>
      </c>
      <c r="N2364">
        <f>VLOOKUP(H2364,'export - manipulated'!L2363:V6295,11,FALSE)</f>
        <v>17553</v>
      </c>
    </row>
    <row r="2365" spans="1:22" x14ac:dyDescent="0.3">
      <c r="A2365" t="s">
        <v>3930</v>
      </c>
      <c r="B2365" t="s">
        <v>3917</v>
      </c>
      <c r="C2365" t="str">
        <f t="shared" si="329"/>
        <v>REGULATED</v>
      </c>
      <c r="D2365" s="159" t="str">
        <f t="shared" si="325"/>
        <v>45700</v>
      </c>
      <c r="E2365" t="str">
        <f t="shared" si="326"/>
        <v>X5700</v>
      </c>
      <c r="F2365" s="23">
        <v>457006700012</v>
      </c>
      <c r="G2365">
        <v>615</v>
      </c>
      <c r="H2365" t="str">
        <f t="shared" si="327"/>
        <v>457006700012.615</v>
      </c>
      <c r="I2365">
        <v>199307</v>
      </c>
      <c r="J2365" t="s">
        <v>6434</v>
      </c>
      <c r="K2365" t="s">
        <v>64</v>
      </c>
      <c r="L2365">
        <v>20310</v>
      </c>
      <c r="M2365" s="8">
        <f>VLOOKUP(H2365,'export - manipulated'!L2365:V6297,11,FALSE)</f>
        <v>1357538.71</v>
      </c>
      <c r="V2365" s="158" t="str">
        <f t="shared" ref="V2365:V2367" si="333">CONCATENATE("5",RIGHT(F2365,11))</f>
        <v>557006700012</v>
      </c>
    </row>
    <row r="2366" spans="1:22" x14ac:dyDescent="0.3">
      <c r="A2366" t="s">
        <v>3932</v>
      </c>
      <c r="B2366" t="s">
        <v>3763</v>
      </c>
      <c r="C2366" t="str">
        <f t="shared" si="329"/>
        <v>REGULATED</v>
      </c>
      <c r="D2366" s="159" t="str">
        <f t="shared" si="325"/>
        <v>45700</v>
      </c>
      <c r="E2366" t="str">
        <f t="shared" si="326"/>
        <v>X5700</v>
      </c>
      <c r="F2366" s="23">
        <v>457006700082</v>
      </c>
      <c r="G2366">
        <v>615</v>
      </c>
      <c r="H2366" t="str">
        <f t="shared" si="327"/>
        <v>457006700082.615</v>
      </c>
      <c r="I2366">
        <v>201103</v>
      </c>
      <c r="J2366" t="s">
        <v>6434</v>
      </c>
      <c r="K2366" t="s">
        <v>64</v>
      </c>
      <c r="L2366">
        <v>20310</v>
      </c>
      <c r="M2366" s="8">
        <f>VLOOKUP(H2366,'export - manipulated'!L2366:V6298,11,FALSE)</f>
        <v>202328.99</v>
      </c>
      <c r="V2366" s="158" t="str">
        <f t="shared" si="333"/>
        <v>557006700082</v>
      </c>
    </row>
    <row r="2367" spans="1:22" x14ac:dyDescent="0.3">
      <c r="A2367" t="s">
        <v>3934</v>
      </c>
      <c r="B2367" t="s">
        <v>3917</v>
      </c>
      <c r="C2367" t="str">
        <f t="shared" si="329"/>
        <v>REGULATED</v>
      </c>
      <c r="D2367" s="159" t="str">
        <f t="shared" si="325"/>
        <v>45700</v>
      </c>
      <c r="E2367" t="str">
        <f t="shared" si="326"/>
        <v>X5700</v>
      </c>
      <c r="F2367" s="23">
        <v>457006700012</v>
      </c>
      <c r="G2367">
        <v>670</v>
      </c>
      <c r="H2367" t="str">
        <f t="shared" si="327"/>
        <v>457006700012.670</v>
      </c>
      <c r="I2367">
        <v>199307</v>
      </c>
      <c r="J2367" t="s">
        <v>6434</v>
      </c>
      <c r="K2367" t="s">
        <v>64</v>
      </c>
      <c r="L2367">
        <v>20310</v>
      </c>
      <c r="M2367" s="8">
        <f>VLOOKUP(H2367,'export - manipulated'!L2367:V6299,11,FALSE)</f>
        <v>16039.47</v>
      </c>
      <c r="V2367" s="158" t="str">
        <f t="shared" si="333"/>
        <v>557006700012</v>
      </c>
    </row>
    <row r="2368" spans="1:22" x14ac:dyDescent="0.3">
      <c r="A2368" t="s">
        <v>3934</v>
      </c>
      <c r="B2368" t="s">
        <v>3917</v>
      </c>
      <c r="C2368" t="str">
        <f t="shared" si="329"/>
        <v>UNREGULATED</v>
      </c>
      <c r="D2368" s="159" t="str">
        <f t="shared" si="325"/>
        <v>55700</v>
      </c>
      <c r="E2368" t="str">
        <f t="shared" si="326"/>
        <v>X5700</v>
      </c>
      <c r="F2368" s="23">
        <v>557006700012</v>
      </c>
      <c r="G2368">
        <v>670</v>
      </c>
      <c r="H2368" t="str">
        <f t="shared" si="327"/>
        <v>557006700012.670</v>
      </c>
      <c r="I2368">
        <v>199307</v>
      </c>
      <c r="J2368" t="s">
        <v>6434</v>
      </c>
      <c r="K2368" t="s">
        <v>64</v>
      </c>
      <c r="L2368" t="s">
        <v>124</v>
      </c>
      <c r="N2368">
        <f>VLOOKUP(H2368,'export - manipulated'!L2367:V6299,11,FALSE)</f>
        <v>1771</v>
      </c>
    </row>
    <row r="2369" spans="1:22" x14ac:dyDescent="0.3">
      <c r="A2369" t="s">
        <v>3937</v>
      </c>
      <c r="B2369" t="s">
        <v>3917</v>
      </c>
      <c r="C2369" t="str">
        <f t="shared" si="329"/>
        <v>REGULATED</v>
      </c>
      <c r="D2369" s="159" t="str">
        <f t="shared" si="325"/>
        <v>45700</v>
      </c>
      <c r="E2369" t="str">
        <f t="shared" si="326"/>
        <v>X5700</v>
      </c>
      <c r="F2369" s="23">
        <v>457006700012</v>
      </c>
      <c r="G2369">
        <v>780</v>
      </c>
      <c r="H2369" t="str">
        <f t="shared" si="327"/>
        <v>457006700012.780</v>
      </c>
      <c r="I2369">
        <v>199307</v>
      </c>
      <c r="J2369" t="s">
        <v>6434</v>
      </c>
      <c r="K2369" t="s">
        <v>64</v>
      </c>
      <c r="L2369">
        <v>20310</v>
      </c>
      <c r="M2369" s="8">
        <f>VLOOKUP(H2369,'export - manipulated'!L2369:V6301,11,FALSE)</f>
        <v>18225.599999999999</v>
      </c>
      <c r="V2369" s="158" t="str">
        <f t="shared" ref="V2369:V2370" si="334">CONCATENATE("5",RIGHT(F2369,11))</f>
        <v>557006700012</v>
      </c>
    </row>
    <row r="2370" spans="1:22" x14ac:dyDescent="0.3">
      <c r="A2370" t="s">
        <v>3937</v>
      </c>
      <c r="B2370" t="s">
        <v>3763</v>
      </c>
      <c r="C2370" t="str">
        <f t="shared" si="329"/>
        <v>REGULATED</v>
      </c>
      <c r="D2370" s="159" t="str">
        <f t="shared" si="325"/>
        <v>45700</v>
      </c>
      <c r="E2370" t="str">
        <f t="shared" si="326"/>
        <v>X5700</v>
      </c>
      <c r="F2370" s="23">
        <v>457006700013</v>
      </c>
      <c r="G2370">
        <v>780</v>
      </c>
      <c r="H2370" t="str">
        <f t="shared" si="327"/>
        <v>457006700013.780</v>
      </c>
      <c r="I2370">
        <v>200512</v>
      </c>
      <c r="J2370" t="s">
        <v>6434</v>
      </c>
      <c r="K2370" t="s">
        <v>64</v>
      </c>
      <c r="L2370">
        <v>20310</v>
      </c>
      <c r="M2370" s="8">
        <f>VLOOKUP(H2370,'export - manipulated'!L2370:V6302,11,FALSE)</f>
        <v>157808.32000000001</v>
      </c>
      <c r="V2370" s="158" t="str">
        <f t="shared" si="334"/>
        <v>557006700013</v>
      </c>
    </row>
    <row r="2371" spans="1:22" x14ac:dyDescent="0.3">
      <c r="A2371" t="s">
        <v>3937</v>
      </c>
      <c r="B2371" t="s">
        <v>3917</v>
      </c>
      <c r="C2371" t="str">
        <f t="shared" si="329"/>
        <v>UNREGULATED</v>
      </c>
      <c r="D2371" s="159" t="str">
        <f t="shared" ref="D2371:D2434" si="335">LEFT(F2371,5)</f>
        <v>55700</v>
      </c>
      <c r="E2371" t="str">
        <f t="shared" ref="E2371:E2434" si="336">CONCATENATE("X",(RIGHT(D2371,4)))</f>
        <v>X5700</v>
      </c>
      <c r="F2371" s="23">
        <v>557006700012</v>
      </c>
      <c r="G2371">
        <v>780</v>
      </c>
      <c r="H2371" t="str">
        <f t="shared" ref="H2371:H2434" si="337">CONCATENATE(F2371,".",G2371)</f>
        <v>557006700012.780</v>
      </c>
      <c r="I2371">
        <v>199307</v>
      </c>
      <c r="J2371" t="s">
        <v>6434</v>
      </c>
      <c r="K2371" t="s">
        <v>64</v>
      </c>
      <c r="L2371" t="s">
        <v>124</v>
      </c>
      <c r="N2371">
        <f>VLOOKUP(H2371,'export - manipulated'!L2370:V6302,11,FALSE)</f>
        <v>2012</v>
      </c>
    </row>
    <row r="2372" spans="1:22" x14ac:dyDescent="0.3">
      <c r="A2372" t="s">
        <v>3937</v>
      </c>
      <c r="B2372" t="s">
        <v>3763</v>
      </c>
      <c r="C2372" t="str">
        <f t="shared" si="329"/>
        <v>UNREGULATED</v>
      </c>
      <c r="D2372" s="159" t="str">
        <f t="shared" si="335"/>
        <v>55700</v>
      </c>
      <c r="E2372" t="str">
        <f t="shared" si="336"/>
        <v>X5700</v>
      </c>
      <c r="F2372" s="23">
        <v>557006700013</v>
      </c>
      <c r="G2372">
        <v>780</v>
      </c>
      <c r="H2372" t="str">
        <f t="shared" si="337"/>
        <v>557006700013.780</v>
      </c>
      <c r="I2372">
        <v>200512</v>
      </c>
      <c r="J2372" t="s">
        <v>6434</v>
      </c>
      <c r="K2372" t="s">
        <v>64</v>
      </c>
      <c r="L2372" t="s">
        <v>124</v>
      </c>
      <c r="N2372">
        <f>VLOOKUP(H2372,'export - manipulated'!L2371:V6303,11,FALSE)</f>
        <v>17423</v>
      </c>
    </row>
    <row r="2373" spans="1:22" x14ac:dyDescent="0.3">
      <c r="A2373" t="s">
        <v>3942</v>
      </c>
      <c r="B2373" t="s">
        <v>3763</v>
      </c>
      <c r="C2373" t="str">
        <f t="shared" si="329"/>
        <v>REGULATED</v>
      </c>
      <c r="D2373" s="159" t="str">
        <f t="shared" si="335"/>
        <v>45700</v>
      </c>
      <c r="E2373" t="str">
        <f t="shared" si="336"/>
        <v>X5700</v>
      </c>
      <c r="F2373" s="23">
        <v>457006700057</v>
      </c>
      <c r="G2373">
        <v>780</v>
      </c>
      <c r="H2373" t="str">
        <f t="shared" si="337"/>
        <v>457006700057.780</v>
      </c>
      <c r="I2373">
        <v>200901</v>
      </c>
      <c r="J2373" t="s">
        <v>6434</v>
      </c>
      <c r="K2373" t="s">
        <v>64</v>
      </c>
      <c r="L2373">
        <v>20310</v>
      </c>
      <c r="M2373" s="8">
        <f>VLOOKUP(H2373,'export - manipulated'!L2373:V6305,11,FALSE)</f>
        <v>18058.080000000002</v>
      </c>
      <c r="V2373" s="158" t="str">
        <f>CONCATENATE("5",RIGHT(F2373,11))</f>
        <v>557006700057</v>
      </c>
    </row>
    <row r="2374" spans="1:22" x14ac:dyDescent="0.3">
      <c r="A2374" t="s">
        <v>3942</v>
      </c>
      <c r="B2374" t="s">
        <v>3763</v>
      </c>
      <c r="C2374" t="str">
        <f t="shared" ref="C2374:C2437" si="338">IF(OR(D2374="45000",D2374="45100",D2374="45200",D2374="45290",D2374="45300",D2374="45500",D2374="45600",D2374="45700",D2374="45790",D2374="45800"),"REGULATED","UNREGULATED")</f>
        <v>UNREGULATED</v>
      </c>
      <c r="D2374" s="159" t="str">
        <f t="shared" si="335"/>
        <v>55700</v>
      </c>
      <c r="E2374" t="str">
        <f t="shared" si="336"/>
        <v>X5700</v>
      </c>
      <c r="F2374" s="23">
        <v>557006700057</v>
      </c>
      <c r="G2374">
        <v>780</v>
      </c>
      <c r="H2374" t="str">
        <f t="shared" si="337"/>
        <v>557006700057.780</v>
      </c>
      <c r="I2374">
        <v>200901</v>
      </c>
      <c r="J2374" t="s">
        <v>6434</v>
      </c>
      <c r="K2374" t="s">
        <v>64</v>
      </c>
      <c r="L2374" t="s">
        <v>124</v>
      </c>
      <c r="N2374">
        <f>VLOOKUP(H2374,'export - manipulated'!L2373:V6305,11,FALSE)</f>
        <v>1729.53</v>
      </c>
    </row>
    <row r="2375" spans="1:22" x14ac:dyDescent="0.3">
      <c r="A2375" t="s">
        <v>3945</v>
      </c>
      <c r="B2375" t="s">
        <v>3763</v>
      </c>
      <c r="C2375" t="str">
        <f t="shared" si="338"/>
        <v>UNREGULATED</v>
      </c>
      <c r="D2375" s="159" t="str">
        <f t="shared" si="335"/>
        <v>55700</v>
      </c>
      <c r="E2375" t="str">
        <f t="shared" si="336"/>
        <v>X5700</v>
      </c>
      <c r="F2375" s="23">
        <v>557006700082</v>
      </c>
      <c r="G2375">
        <v>150</v>
      </c>
      <c r="H2375" t="str">
        <f t="shared" si="337"/>
        <v>557006700082.150</v>
      </c>
      <c r="I2375">
        <v>201103</v>
      </c>
      <c r="J2375" t="s">
        <v>6434</v>
      </c>
      <c r="K2375" t="s">
        <v>64</v>
      </c>
      <c r="L2375" t="s">
        <v>124</v>
      </c>
      <c r="N2375">
        <f>VLOOKUP(H2375,'export - manipulated'!L2374:V6306,11,FALSE)</f>
        <v>16638.22</v>
      </c>
    </row>
    <row r="2376" spans="1:22" x14ac:dyDescent="0.3">
      <c r="A2376" t="s">
        <v>3947</v>
      </c>
      <c r="B2376" t="s">
        <v>3763</v>
      </c>
      <c r="C2376" t="str">
        <f t="shared" si="338"/>
        <v>REGULATED</v>
      </c>
      <c r="D2376" s="159" t="str">
        <f t="shared" si="335"/>
        <v>45700</v>
      </c>
      <c r="E2376" t="str">
        <f t="shared" si="336"/>
        <v>X5700</v>
      </c>
      <c r="F2376" s="23">
        <v>457006700082</v>
      </c>
      <c r="G2376">
        <v>780</v>
      </c>
      <c r="H2376" t="str">
        <f t="shared" si="337"/>
        <v>457006700082.780</v>
      </c>
      <c r="I2376">
        <v>201103</v>
      </c>
      <c r="J2376" t="s">
        <v>6434</v>
      </c>
      <c r="K2376" t="s">
        <v>64</v>
      </c>
      <c r="L2376">
        <v>20310</v>
      </c>
      <c r="M2376" s="8">
        <f>VLOOKUP(H2376,'export - manipulated'!L2376:V6308,11,FALSE)</f>
        <v>6775.28</v>
      </c>
      <c r="V2376" s="158" t="str">
        <f>CONCATENATE("5",RIGHT(F2376,11))</f>
        <v>557006700082</v>
      </c>
    </row>
    <row r="2377" spans="1:22" x14ac:dyDescent="0.3">
      <c r="A2377" t="s">
        <v>3947</v>
      </c>
      <c r="B2377" t="s">
        <v>3763</v>
      </c>
      <c r="C2377" t="str">
        <f t="shared" si="338"/>
        <v>UNREGULATED</v>
      </c>
      <c r="D2377" s="159" t="str">
        <f t="shared" si="335"/>
        <v>55700</v>
      </c>
      <c r="E2377" t="str">
        <f t="shared" si="336"/>
        <v>X5700</v>
      </c>
      <c r="F2377" s="23">
        <v>557006700082</v>
      </c>
      <c r="G2377">
        <v>780</v>
      </c>
      <c r="H2377" t="str">
        <f t="shared" si="337"/>
        <v>557006700082.780</v>
      </c>
      <c r="I2377">
        <v>201103</v>
      </c>
      <c r="J2377" t="s">
        <v>6434</v>
      </c>
      <c r="K2377" t="s">
        <v>64</v>
      </c>
      <c r="L2377" t="s">
        <v>124</v>
      </c>
      <c r="N2377">
        <f>VLOOKUP(H2377,'export - manipulated'!L2376:V6308,11,FALSE)</f>
        <v>747.79</v>
      </c>
    </row>
    <row r="2378" spans="1:22" x14ac:dyDescent="0.3">
      <c r="A2378" t="s">
        <v>3950</v>
      </c>
      <c r="B2378" t="s">
        <v>3763</v>
      </c>
      <c r="C2378" t="str">
        <f t="shared" si="338"/>
        <v>UNREGULATED</v>
      </c>
      <c r="D2378" s="159" t="str">
        <f t="shared" si="335"/>
        <v>55700</v>
      </c>
      <c r="E2378" t="str">
        <f t="shared" si="336"/>
        <v>X5700</v>
      </c>
      <c r="F2378" s="23">
        <v>557006700082</v>
      </c>
      <c r="G2378">
        <v>615</v>
      </c>
      <c r="H2378" t="str">
        <f t="shared" si="337"/>
        <v>557006700082.615</v>
      </c>
      <c r="I2378">
        <v>201103</v>
      </c>
      <c r="J2378" t="s">
        <v>6434</v>
      </c>
      <c r="K2378" t="s">
        <v>64</v>
      </c>
      <c r="L2378" t="s">
        <v>124</v>
      </c>
      <c r="N2378">
        <f>VLOOKUP(H2378,'export - manipulated'!L2377:V6309,11,FALSE)</f>
        <v>22331.22</v>
      </c>
    </row>
    <row r="2379" spans="1:22" x14ac:dyDescent="0.3">
      <c r="A2379" t="s">
        <v>3952</v>
      </c>
      <c r="B2379" t="s">
        <v>3763</v>
      </c>
      <c r="C2379" t="str">
        <f t="shared" si="338"/>
        <v>REGULATED</v>
      </c>
      <c r="D2379" s="159" t="str">
        <f t="shared" si="335"/>
        <v>45000</v>
      </c>
      <c r="E2379" t="str">
        <f t="shared" si="336"/>
        <v>X5000</v>
      </c>
      <c r="F2379" s="23">
        <v>450006700021</v>
      </c>
      <c r="G2379">
        <v>1994</v>
      </c>
      <c r="H2379" t="str">
        <f t="shared" si="337"/>
        <v>450006700021.1994</v>
      </c>
      <c r="I2379">
        <v>199307</v>
      </c>
      <c r="J2379" t="s">
        <v>6434</v>
      </c>
      <c r="K2379" t="s">
        <v>64</v>
      </c>
      <c r="L2379">
        <v>20310</v>
      </c>
      <c r="M2379" s="8">
        <f>VLOOKUP(H2379,'export - manipulated'!L2379:V6311,11,FALSE)</f>
        <v>7318.12</v>
      </c>
      <c r="V2379" s="158" t="str">
        <f>CONCATENATE("5",RIGHT(F2379,11))</f>
        <v>550006700021</v>
      </c>
    </row>
    <row r="2380" spans="1:22" x14ac:dyDescent="0.3">
      <c r="A2380" t="s">
        <v>3952</v>
      </c>
      <c r="B2380" t="s">
        <v>3763</v>
      </c>
      <c r="C2380" t="str">
        <f t="shared" si="338"/>
        <v>UNREGULATED</v>
      </c>
      <c r="D2380" s="159" t="str">
        <f t="shared" si="335"/>
        <v>55000</v>
      </c>
      <c r="E2380" t="str">
        <f t="shared" si="336"/>
        <v>X5000</v>
      </c>
      <c r="F2380" s="23">
        <v>550006700021</v>
      </c>
      <c r="G2380">
        <v>1994</v>
      </c>
      <c r="H2380" t="str">
        <f t="shared" si="337"/>
        <v>550006700021.1994</v>
      </c>
      <c r="I2380">
        <v>199307</v>
      </c>
      <c r="J2380" t="s">
        <v>6434</v>
      </c>
      <c r="K2380" t="s">
        <v>64</v>
      </c>
      <c r="L2380" t="s">
        <v>124</v>
      </c>
      <c r="N2380">
        <f>VLOOKUP(H2380,'export - manipulated'!L2379:V6311,11,FALSE)</f>
        <v>1814</v>
      </c>
    </row>
    <row r="2381" spans="1:22" x14ac:dyDescent="0.3">
      <c r="A2381" t="s">
        <v>3956</v>
      </c>
      <c r="B2381" t="s">
        <v>3763</v>
      </c>
      <c r="C2381" t="str">
        <f t="shared" si="338"/>
        <v>REGULATED</v>
      </c>
      <c r="D2381" s="159" t="str">
        <f t="shared" si="335"/>
        <v>45300</v>
      </c>
      <c r="E2381" t="str">
        <f t="shared" si="336"/>
        <v>X5300</v>
      </c>
      <c r="F2381" s="23">
        <v>453006700336</v>
      </c>
      <c r="G2381">
        <v>910</v>
      </c>
      <c r="H2381" t="str">
        <f t="shared" si="337"/>
        <v>453006700336.910</v>
      </c>
      <c r="I2381">
        <v>201207</v>
      </c>
      <c r="J2381" t="s">
        <v>6434</v>
      </c>
      <c r="K2381" t="s">
        <v>64</v>
      </c>
      <c r="L2381">
        <v>20310</v>
      </c>
      <c r="M2381" s="8">
        <f>VLOOKUP(H2381,'export - manipulated'!L2381:V6313,11,FALSE)</f>
        <v>18873.47</v>
      </c>
      <c r="V2381" s="158" t="str">
        <f>CONCATENATE("5",RIGHT(F2381,11))</f>
        <v>553006700336</v>
      </c>
    </row>
    <row r="2382" spans="1:22" x14ac:dyDescent="0.3">
      <c r="A2382" t="s">
        <v>3956</v>
      </c>
      <c r="B2382" t="s">
        <v>3763</v>
      </c>
      <c r="C2382" t="str">
        <f t="shared" si="338"/>
        <v>UNREGULATED</v>
      </c>
      <c r="D2382" s="159" t="str">
        <f t="shared" si="335"/>
        <v>55300</v>
      </c>
      <c r="E2382" t="str">
        <f t="shared" si="336"/>
        <v>X5300</v>
      </c>
      <c r="F2382" s="23">
        <v>553006700336</v>
      </c>
      <c r="G2382">
        <v>910</v>
      </c>
      <c r="H2382" t="str">
        <f t="shared" si="337"/>
        <v>553006700336.910</v>
      </c>
      <c r="I2382">
        <v>201207</v>
      </c>
      <c r="J2382" t="s">
        <v>6434</v>
      </c>
      <c r="K2382" t="s">
        <v>64</v>
      </c>
      <c r="L2382" t="s">
        <v>124</v>
      </c>
      <c r="N2382">
        <f>VLOOKUP(H2382,'export - manipulated'!L2381:V6313,11,FALSE)</f>
        <v>17345.080000000002</v>
      </c>
    </row>
    <row r="2383" spans="1:22" x14ac:dyDescent="0.3">
      <c r="A2383" t="s">
        <v>3959</v>
      </c>
      <c r="B2383" t="s">
        <v>3763</v>
      </c>
      <c r="C2383" t="str">
        <f t="shared" si="338"/>
        <v>REGULATED</v>
      </c>
      <c r="D2383" s="159" t="str">
        <f t="shared" si="335"/>
        <v>45300</v>
      </c>
      <c r="E2383" t="str">
        <f t="shared" si="336"/>
        <v>X5300</v>
      </c>
      <c r="F2383" s="23">
        <v>453006700337</v>
      </c>
      <c r="G2383">
        <v>910</v>
      </c>
      <c r="H2383" t="str">
        <f t="shared" si="337"/>
        <v>453006700337.910</v>
      </c>
      <c r="I2383">
        <v>201207</v>
      </c>
      <c r="J2383" t="s">
        <v>6434</v>
      </c>
      <c r="K2383" t="s">
        <v>64</v>
      </c>
      <c r="L2383">
        <v>20310</v>
      </c>
      <c r="M2383" s="8">
        <f>VLOOKUP(H2383,'export - manipulated'!L2383:V6315,11,FALSE)</f>
        <v>2286.38</v>
      </c>
      <c r="V2383" s="158" t="str">
        <f>CONCATENATE("5",RIGHT(F2383,11))</f>
        <v>553006700337</v>
      </c>
    </row>
    <row r="2384" spans="1:22" x14ac:dyDescent="0.3">
      <c r="A2384" t="s">
        <v>3959</v>
      </c>
      <c r="B2384" t="s">
        <v>3763</v>
      </c>
      <c r="C2384" t="str">
        <f t="shared" si="338"/>
        <v>UNREGULATED</v>
      </c>
      <c r="D2384" s="159" t="str">
        <f t="shared" si="335"/>
        <v>55300</v>
      </c>
      <c r="E2384" t="str">
        <f t="shared" si="336"/>
        <v>X5300</v>
      </c>
      <c r="F2384" s="23">
        <v>553006700337</v>
      </c>
      <c r="G2384">
        <v>910</v>
      </c>
      <c r="H2384" t="str">
        <f t="shared" si="337"/>
        <v>553006700337.910</v>
      </c>
      <c r="I2384">
        <v>201207</v>
      </c>
      <c r="J2384" t="s">
        <v>6434</v>
      </c>
      <c r="K2384" t="s">
        <v>64</v>
      </c>
      <c r="L2384" t="s">
        <v>124</v>
      </c>
      <c r="N2384">
        <f>VLOOKUP(H2384,'export - manipulated'!L2383:V6315,11,FALSE)</f>
        <v>2101.25</v>
      </c>
    </row>
    <row r="2385" spans="1:22" x14ac:dyDescent="0.3">
      <c r="A2385" t="s">
        <v>3962</v>
      </c>
      <c r="B2385" t="s">
        <v>3763</v>
      </c>
      <c r="C2385" t="str">
        <f t="shared" si="338"/>
        <v>REGULATED</v>
      </c>
      <c r="D2385" s="159" t="str">
        <f t="shared" si="335"/>
        <v>45300</v>
      </c>
      <c r="E2385" t="str">
        <f t="shared" si="336"/>
        <v>X5300</v>
      </c>
      <c r="F2385" s="23">
        <v>453006700338</v>
      </c>
      <c r="G2385">
        <v>910</v>
      </c>
      <c r="H2385" t="str">
        <f t="shared" si="337"/>
        <v>453006700338.910</v>
      </c>
      <c r="I2385">
        <v>201207</v>
      </c>
      <c r="J2385" t="s">
        <v>6434</v>
      </c>
      <c r="K2385" t="s">
        <v>64</v>
      </c>
      <c r="L2385">
        <v>20310</v>
      </c>
      <c r="M2385" s="8">
        <f>VLOOKUP(H2385,'export - manipulated'!L2385:V6317,11,FALSE)</f>
        <v>2286.38</v>
      </c>
      <c r="V2385" s="158" t="str">
        <f>CONCATENATE("5",RIGHT(F2385,11))</f>
        <v>553006700338</v>
      </c>
    </row>
    <row r="2386" spans="1:22" x14ac:dyDescent="0.3">
      <c r="A2386" t="s">
        <v>3962</v>
      </c>
      <c r="B2386" t="s">
        <v>3763</v>
      </c>
      <c r="C2386" t="str">
        <f t="shared" si="338"/>
        <v>UNREGULATED</v>
      </c>
      <c r="D2386" s="159" t="str">
        <f t="shared" si="335"/>
        <v>55300</v>
      </c>
      <c r="E2386" t="str">
        <f t="shared" si="336"/>
        <v>X5300</v>
      </c>
      <c r="F2386" s="23">
        <v>553006700338</v>
      </c>
      <c r="G2386">
        <v>910</v>
      </c>
      <c r="H2386" t="str">
        <f t="shared" si="337"/>
        <v>553006700338.910</v>
      </c>
      <c r="I2386">
        <v>201207</v>
      </c>
      <c r="J2386" t="s">
        <v>6434</v>
      </c>
      <c r="K2386" t="s">
        <v>64</v>
      </c>
      <c r="L2386" t="s">
        <v>124</v>
      </c>
      <c r="N2386">
        <f>VLOOKUP(H2386,'export - manipulated'!L2385:V6317,11,FALSE)</f>
        <v>2101.25</v>
      </c>
    </row>
    <row r="2387" spans="1:22" x14ac:dyDescent="0.3">
      <c r="A2387" t="s">
        <v>3965</v>
      </c>
      <c r="B2387" t="s">
        <v>3763</v>
      </c>
      <c r="C2387" t="str">
        <f t="shared" si="338"/>
        <v>REGULATED</v>
      </c>
      <c r="D2387" s="159" t="str">
        <f t="shared" si="335"/>
        <v>45300</v>
      </c>
      <c r="E2387" t="str">
        <f t="shared" si="336"/>
        <v>X5300</v>
      </c>
      <c r="F2387" s="23">
        <v>453006700339</v>
      </c>
      <c r="G2387">
        <v>910</v>
      </c>
      <c r="H2387" t="str">
        <f t="shared" si="337"/>
        <v>453006700339.910</v>
      </c>
      <c r="I2387">
        <v>201207</v>
      </c>
      <c r="J2387" t="s">
        <v>6434</v>
      </c>
      <c r="K2387" t="s">
        <v>64</v>
      </c>
      <c r="L2387">
        <v>20310</v>
      </c>
      <c r="M2387" s="8">
        <f>VLOOKUP(H2387,'export - manipulated'!L2387:V6319,11,FALSE)</f>
        <v>2286.38</v>
      </c>
      <c r="V2387" s="158" t="str">
        <f>CONCATENATE("5",RIGHT(F2387,11))</f>
        <v>553006700339</v>
      </c>
    </row>
    <row r="2388" spans="1:22" x14ac:dyDescent="0.3">
      <c r="A2388" t="s">
        <v>3965</v>
      </c>
      <c r="B2388" t="s">
        <v>3763</v>
      </c>
      <c r="C2388" t="str">
        <f t="shared" si="338"/>
        <v>UNREGULATED</v>
      </c>
      <c r="D2388" s="159" t="str">
        <f t="shared" si="335"/>
        <v>55300</v>
      </c>
      <c r="E2388" t="str">
        <f t="shared" si="336"/>
        <v>X5300</v>
      </c>
      <c r="F2388" s="23">
        <v>553006700339</v>
      </c>
      <c r="G2388">
        <v>910</v>
      </c>
      <c r="H2388" t="str">
        <f t="shared" si="337"/>
        <v>553006700339.910</v>
      </c>
      <c r="I2388">
        <v>201207</v>
      </c>
      <c r="J2388" t="s">
        <v>6434</v>
      </c>
      <c r="K2388" t="s">
        <v>64</v>
      </c>
      <c r="L2388" t="s">
        <v>124</v>
      </c>
      <c r="N2388">
        <f>VLOOKUP(H2388,'export - manipulated'!L2387:V6319,11,FALSE)</f>
        <v>2101.25</v>
      </c>
    </row>
    <row r="2389" spans="1:22" x14ac:dyDescent="0.3">
      <c r="A2389" t="s">
        <v>3968</v>
      </c>
      <c r="B2389" t="s">
        <v>3763</v>
      </c>
      <c r="C2389" t="str">
        <f t="shared" si="338"/>
        <v>REGULATED</v>
      </c>
      <c r="D2389" s="159" t="str">
        <f t="shared" si="335"/>
        <v>45300</v>
      </c>
      <c r="E2389" t="str">
        <f t="shared" si="336"/>
        <v>X5300</v>
      </c>
      <c r="F2389" s="23">
        <v>453006700340</v>
      </c>
      <c r="G2389">
        <v>910</v>
      </c>
      <c r="H2389" t="str">
        <f t="shared" si="337"/>
        <v>453006700340.910</v>
      </c>
      <c r="I2389">
        <v>201207</v>
      </c>
      <c r="J2389" t="s">
        <v>6434</v>
      </c>
      <c r="K2389" t="s">
        <v>64</v>
      </c>
      <c r="L2389">
        <v>20310</v>
      </c>
      <c r="M2389" s="8">
        <f>VLOOKUP(H2389,'export - manipulated'!L2389:V6321,11,FALSE)</f>
        <v>18873.599999999999</v>
      </c>
      <c r="V2389" s="158" t="str">
        <f>CONCATENATE("5",RIGHT(F2389,11))</f>
        <v>553006700340</v>
      </c>
    </row>
    <row r="2390" spans="1:22" x14ac:dyDescent="0.3">
      <c r="A2390" t="s">
        <v>3968</v>
      </c>
      <c r="B2390" t="s">
        <v>3763</v>
      </c>
      <c r="C2390" t="str">
        <f t="shared" si="338"/>
        <v>UNREGULATED</v>
      </c>
      <c r="D2390" s="159" t="str">
        <f t="shared" si="335"/>
        <v>55300</v>
      </c>
      <c r="E2390" t="str">
        <f t="shared" si="336"/>
        <v>X5300</v>
      </c>
      <c r="F2390" s="23">
        <v>553006700340</v>
      </c>
      <c r="G2390">
        <v>910</v>
      </c>
      <c r="H2390" t="str">
        <f t="shared" si="337"/>
        <v>553006700340.910</v>
      </c>
      <c r="I2390">
        <v>201207</v>
      </c>
      <c r="J2390" t="s">
        <v>6434</v>
      </c>
      <c r="K2390" t="s">
        <v>64</v>
      </c>
      <c r="L2390" t="s">
        <v>124</v>
      </c>
      <c r="N2390">
        <f>VLOOKUP(H2390,'export - manipulated'!L2389:V6321,11,FALSE)</f>
        <v>17345.05</v>
      </c>
    </row>
    <row r="2391" spans="1:22" x14ac:dyDescent="0.3">
      <c r="A2391" t="s">
        <v>3971</v>
      </c>
      <c r="B2391">
        <v>88888888</v>
      </c>
      <c r="C2391" t="str">
        <f t="shared" si="338"/>
        <v>REGULATED</v>
      </c>
      <c r="D2391" s="159" t="str">
        <f t="shared" si="335"/>
        <v>45700</v>
      </c>
      <c r="E2391" t="str">
        <f t="shared" si="336"/>
        <v>X5700</v>
      </c>
      <c r="F2391" s="23">
        <v>457006000203</v>
      </c>
      <c r="G2391">
        <v>581</v>
      </c>
      <c r="H2391" t="str">
        <f t="shared" si="337"/>
        <v>457006000203.581</v>
      </c>
      <c r="I2391">
        <v>201712</v>
      </c>
      <c r="J2391" t="s">
        <v>6434</v>
      </c>
      <c r="K2391" t="s">
        <v>52</v>
      </c>
      <c r="L2391">
        <v>20310</v>
      </c>
      <c r="M2391" s="8">
        <f>VLOOKUP(H2391,'export - manipulated'!L2391:V6323,11,FALSE)</f>
        <v>0</v>
      </c>
      <c r="V2391" s="158" t="str">
        <f t="shared" ref="V2391:V2392" si="339">CONCATENATE("5",RIGHT(F2391,11))</f>
        <v>557006000203</v>
      </c>
    </row>
    <row r="2392" spans="1:22" x14ac:dyDescent="0.3">
      <c r="A2392" t="s">
        <v>3973</v>
      </c>
      <c r="B2392" t="s">
        <v>187</v>
      </c>
      <c r="C2392" t="str">
        <f t="shared" si="338"/>
        <v>REGULATED</v>
      </c>
      <c r="D2392" s="159" t="str">
        <f t="shared" si="335"/>
        <v>45300</v>
      </c>
      <c r="E2392" t="str">
        <f t="shared" si="336"/>
        <v>X5300</v>
      </c>
      <c r="F2392" s="23">
        <v>453005600468</v>
      </c>
      <c r="G2392">
        <v>910</v>
      </c>
      <c r="H2392" t="str">
        <f t="shared" si="337"/>
        <v>453005600468.910</v>
      </c>
      <c r="I2392">
        <v>201409</v>
      </c>
      <c r="J2392" t="s">
        <v>6434</v>
      </c>
      <c r="K2392" t="s">
        <v>48</v>
      </c>
      <c r="L2392">
        <v>20310</v>
      </c>
      <c r="M2392" s="8">
        <f>VLOOKUP(H2392,'export - manipulated'!L2392:V6324,11,FALSE)</f>
        <v>19219.09</v>
      </c>
      <c r="V2392" s="158" t="str">
        <f t="shared" si="339"/>
        <v>553005600468</v>
      </c>
    </row>
    <row r="2393" spans="1:22" x14ac:dyDescent="0.3">
      <c r="A2393" t="s">
        <v>3973</v>
      </c>
      <c r="B2393" t="s">
        <v>187</v>
      </c>
      <c r="C2393" t="str">
        <f t="shared" si="338"/>
        <v>UNREGULATED</v>
      </c>
      <c r="D2393" s="159" t="str">
        <f t="shared" si="335"/>
        <v>55300</v>
      </c>
      <c r="E2393" t="str">
        <f t="shared" si="336"/>
        <v>X5300</v>
      </c>
      <c r="F2393" s="23">
        <v>553005600468</v>
      </c>
      <c r="G2393">
        <v>910</v>
      </c>
      <c r="H2393" t="str">
        <f t="shared" si="337"/>
        <v>553005600468.910</v>
      </c>
      <c r="I2393">
        <v>201409</v>
      </c>
      <c r="J2393" t="s">
        <v>6434</v>
      </c>
      <c r="K2393" t="s">
        <v>48</v>
      </c>
      <c r="L2393" t="s">
        <v>124</v>
      </c>
      <c r="N2393">
        <f>VLOOKUP(H2393,'export - manipulated'!L2392:V6324,11,FALSE)</f>
        <v>18747.66</v>
      </c>
    </row>
    <row r="2394" spans="1:22" x14ac:dyDescent="0.3">
      <c r="A2394" t="s">
        <v>3977</v>
      </c>
      <c r="B2394" t="s">
        <v>187</v>
      </c>
      <c r="C2394" t="str">
        <f t="shared" si="338"/>
        <v>REGULATED</v>
      </c>
      <c r="D2394" s="159" t="str">
        <f t="shared" si="335"/>
        <v>45300</v>
      </c>
      <c r="E2394" t="str">
        <f t="shared" si="336"/>
        <v>X5300</v>
      </c>
      <c r="F2394" s="23">
        <v>453005600470</v>
      </c>
      <c r="G2394">
        <v>910</v>
      </c>
      <c r="H2394" t="str">
        <f t="shared" si="337"/>
        <v>453005600470.910</v>
      </c>
      <c r="I2394">
        <v>201409</v>
      </c>
      <c r="J2394" t="s">
        <v>6434</v>
      </c>
      <c r="K2394" t="s">
        <v>48</v>
      </c>
      <c r="L2394">
        <v>20310</v>
      </c>
      <c r="M2394" s="8">
        <f>VLOOKUP(H2394,'export - manipulated'!L2394:V6326,11,FALSE)</f>
        <v>19219.03</v>
      </c>
      <c r="V2394" s="158" t="str">
        <f>CONCATENATE("5",RIGHT(F2394,11))</f>
        <v>553005600470</v>
      </c>
    </row>
    <row r="2395" spans="1:22" x14ac:dyDescent="0.3">
      <c r="A2395" t="s">
        <v>3977</v>
      </c>
      <c r="B2395" t="s">
        <v>187</v>
      </c>
      <c r="C2395" t="str">
        <f t="shared" si="338"/>
        <v>UNREGULATED</v>
      </c>
      <c r="D2395" s="159" t="str">
        <f t="shared" si="335"/>
        <v>55300</v>
      </c>
      <c r="E2395" t="str">
        <f t="shared" si="336"/>
        <v>X5300</v>
      </c>
      <c r="F2395" s="23">
        <v>553005600470</v>
      </c>
      <c r="G2395">
        <v>910</v>
      </c>
      <c r="H2395" t="str">
        <f t="shared" si="337"/>
        <v>553005600470.910</v>
      </c>
      <c r="I2395">
        <v>201409</v>
      </c>
      <c r="J2395" t="s">
        <v>6434</v>
      </c>
      <c r="K2395" t="s">
        <v>48</v>
      </c>
      <c r="L2395" t="s">
        <v>124</v>
      </c>
      <c r="N2395">
        <f>VLOOKUP(H2395,'export - manipulated'!L2394:V6326,11,FALSE)</f>
        <v>18747.66</v>
      </c>
    </row>
    <row r="2396" spans="1:22" x14ac:dyDescent="0.3">
      <c r="A2396" t="s">
        <v>3980</v>
      </c>
      <c r="B2396" t="s">
        <v>187</v>
      </c>
      <c r="C2396" t="str">
        <f t="shared" si="338"/>
        <v>REGULATED</v>
      </c>
      <c r="D2396" s="159" t="str">
        <f t="shared" si="335"/>
        <v>45300</v>
      </c>
      <c r="E2396" t="str">
        <f t="shared" si="336"/>
        <v>X5300</v>
      </c>
      <c r="F2396" s="23">
        <v>453005600469</v>
      </c>
      <c r="G2396">
        <v>910</v>
      </c>
      <c r="H2396" t="str">
        <f t="shared" si="337"/>
        <v>453005600469.910</v>
      </c>
      <c r="I2396">
        <v>201409</v>
      </c>
      <c r="J2396" t="s">
        <v>6434</v>
      </c>
      <c r="K2396" t="s">
        <v>48</v>
      </c>
      <c r="L2396">
        <v>20310</v>
      </c>
      <c r="M2396" s="8">
        <f>VLOOKUP(H2396,'export - manipulated'!L2396:V6328,11,FALSE)</f>
        <v>19219.09</v>
      </c>
      <c r="V2396" s="158" t="str">
        <f>CONCATENATE("5",RIGHT(F2396,11))</f>
        <v>553005600469</v>
      </c>
    </row>
    <row r="2397" spans="1:22" x14ac:dyDescent="0.3">
      <c r="A2397" t="s">
        <v>3980</v>
      </c>
      <c r="B2397" t="s">
        <v>187</v>
      </c>
      <c r="C2397" t="str">
        <f t="shared" si="338"/>
        <v>UNREGULATED</v>
      </c>
      <c r="D2397" s="159" t="str">
        <f t="shared" si="335"/>
        <v>55300</v>
      </c>
      <c r="E2397" t="str">
        <f t="shared" si="336"/>
        <v>X5300</v>
      </c>
      <c r="F2397" s="23">
        <v>553005600469</v>
      </c>
      <c r="G2397">
        <v>910</v>
      </c>
      <c r="H2397" t="str">
        <f t="shared" si="337"/>
        <v>553005600469.910</v>
      </c>
      <c r="I2397">
        <v>201409</v>
      </c>
      <c r="J2397" t="s">
        <v>6434</v>
      </c>
      <c r="K2397" t="s">
        <v>48</v>
      </c>
      <c r="L2397" t="s">
        <v>124</v>
      </c>
      <c r="N2397">
        <f>VLOOKUP(H2397,'export - manipulated'!L2396:V6328,11,FALSE)</f>
        <v>18747.66</v>
      </c>
    </row>
    <row r="2398" spans="1:22" x14ac:dyDescent="0.3">
      <c r="A2398" t="s">
        <v>3983</v>
      </c>
      <c r="C2398" t="str">
        <f t="shared" si="338"/>
        <v>REGULATED</v>
      </c>
      <c r="D2398" s="159" t="str">
        <f t="shared" si="335"/>
        <v>45100</v>
      </c>
      <c r="E2398" t="str">
        <f t="shared" si="336"/>
        <v>X5100</v>
      </c>
      <c r="F2398" s="23">
        <v>451005600001</v>
      </c>
      <c r="G2398">
        <v>2001</v>
      </c>
      <c r="H2398" t="str">
        <f t="shared" si="337"/>
        <v>451005600001.2001</v>
      </c>
      <c r="I2398">
        <v>200112</v>
      </c>
      <c r="J2398" t="s">
        <v>6434</v>
      </c>
      <c r="K2398" t="s">
        <v>48</v>
      </c>
      <c r="L2398">
        <v>20310</v>
      </c>
      <c r="M2398" s="8">
        <f>VLOOKUP(H2398,'export - manipulated'!L2398:V6330,11,FALSE)</f>
        <v>158530.4</v>
      </c>
      <c r="V2398" s="158" t="str">
        <f>CONCATENATE("5",RIGHT(F2398,11))</f>
        <v>551005600001</v>
      </c>
    </row>
    <row r="2399" spans="1:22" x14ac:dyDescent="0.3">
      <c r="A2399" t="s">
        <v>3983</v>
      </c>
      <c r="C2399" t="str">
        <f t="shared" si="338"/>
        <v>UNREGULATED</v>
      </c>
      <c r="D2399" s="159" t="str">
        <f t="shared" si="335"/>
        <v>55100</v>
      </c>
      <c r="E2399" t="str">
        <f t="shared" si="336"/>
        <v>X5100</v>
      </c>
      <c r="F2399" s="23">
        <v>551005600001</v>
      </c>
      <c r="G2399">
        <v>2001</v>
      </c>
      <c r="H2399" t="str">
        <f t="shared" si="337"/>
        <v>551005600001.2001</v>
      </c>
      <c r="I2399">
        <v>200112</v>
      </c>
      <c r="J2399" t="s">
        <v>6434</v>
      </c>
      <c r="K2399" t="s">
        <v>48</v>
      </c>
      <c r="L2399" t="s">
        <v>124</v>
      </c>
      <c r="N2399">
        <f>VLOOKUP(H2399,'export - manipulated'!L2398:V6330,11,FALSE)</f>
        <v>95776</v>
      </c>
    </row>
    <row r="2400" spans="1:22" x14ac:dyDescent="0.3">
      <c r="A2400" t="s">
        <v>3986</v>
      </c>
      <c r="B2400" t="s">
        <v>187</v>
      </c>
      <c r="C2400" t="str">
        <f t="shared" si="338"/>
        <v>REGULATED</v>
      </c>
      <c r="D2400" s="159" t="str">
        <f t="shared" si="335"/>
        <v>45700</v>
      </c>
      <c r="E2400" t="str">
        <f t="shared" si="336"/>
        <v>X5700</v>
      </c>
      <c r="F2400" s="23">
        <v>457005600070</v>
      </c>
      <c r="G2400">
        <v>780</v>
      </c>
      <c r="H2400" t="str">
        <f t="shared" si="337"/>
        <v>457005600070.780</v>
      </c>
      <c r="I2400">
        <v>201009</v>
      </c>
      <c r="J2400" t="s">
        <v>6434</v>
      </c>
      <c r="K2400" t="s">
        <v>48</v>
      </c>
      <c r="L2400">
        <v>20310</v>
      </c>
      <c r="M2400" s="8">
        <f>VLOOKUP(H2400,'export - manipulated'!L2400:V6332,11,FALSE)</f>
        <v>23681.95</v>
      </c>
      <c r="V2400" s="158" t="str">
        <f>CONCATENATE("5",RIGHT(F2400,11))</f>
        <v>557005600070</v>
      </c>
    </row>
    <row r="2401" spans="1:22" x14ac:dyDescent="0.3">
      <c r="A2401" t="s">
        <v>3986</v>
      </c>
      <c r="B2401" t="s">
        <v>187</v>
      </c>
      <c r="C2401" t="str">
        <f t="shared" si="338"/>
        <v>UNREGULATED</v>
      </c>
      <c r="D2401" s="159" t="str">
        <f t="shared" si="335"/>
        <v>55700</v>
      </c>
      <c r="E2401" t="str">
        <f t="shared" si="336"/>
        <v>X5700</v>
      </c>
      <c r="F2401" s="23">
        <v>557005600070</v>
      </c>
      <c r="G2401">
        <v>780</v>
      </c>
      <c r="H2401" t="str">
        <f t="shared" si="337"/>
        <v>557005600070.780</v>
      </c>
      <c r="I2401">
        <v>201009</v>
      </c>
      <c r="J2401" t="s">
        <v>6434</v>
      </c>
      <c r="K2401" t="s">
        <v>48</v>
      </c>
      <c r="L2401" t="s">
        <v>124</v>
      </c>
      <c r="N2401">
        <f>VLOOKUP(H2401,'export - manipulated'!L2400:V6332,11,FALSE)</f>
        <v>14306.42</v>
      </c>
    </row>
    <row r="2402" spans="1:22" x14ac:dyDescent="0.3">
      <c r="A2402" t="s">
        <v>3989</v>
      </c>
      <c r="B2402" t="s">
        <v>187</v>
      </c>
      <c r="C2402" t="str">
        <f t="shared" si="338"/>
        <v>REGULATED</v>
      </c>
      <c r="D2402" s="159" t="str">
        <f t="shared" si="335"/>
        <v>45300</v>
      </c>
      <c r="E2402" t="str">
        <f t="shared" si="336"/>
        <v>X5300</v>
      </c>
      <c r="F2402" s="23">
        <v>453005600028</v>
      </c>
      <c r="G2402">
        <v>910</v>
      </c>
      <c r="H2402" t="str">
        <f t="shared" si="337"/>
        <v>453005600028.910</v>
      </c>
      <c r="I2402">
        <v>199611</v>
      </c>
      <c r="J2402" t="s">
        <v>6434</v>
      </c>
      <c r="K2402" t="s">
        <v>48</v>
      </c>
      <c r="L2402">
        <v>20310</v>
      </c>
      <c r="M2402" s="8">
        <f>VLOOKUP(H2402,'export - manipulated'!L2402:V6334,11,FALSE)</f>
        <v>111574.92</v>
      </c>
      <c r="V2402" s="158" t="str">
        <f t="shared" ref="V2402:V2403" si="340">CONCATENATE("5",RIGHT(F2402,11))</f>
        <v>553005600028</v>
      </c>
    </row>
    <row r="2403" spans="1:22" x14ac:dyDescent="0.3">
      <c r="A2403" t="s">
        <v>3989</v>
      </c>
      <c r="B2403" t="s">
        <v>187</v>
      </c>
      <c r="C2403" t="str">
        <f t="shared" si="338"/>
        <v>REGULATED</v>
      </c>
      <c r="D2403" s="159" t="str">
        <f t="shared" si="335"/>
        <v>45300</v>
      </c>
      <c r="E2403" t="str">
        <f t="shared" si="336"/>
        <v>X5300</v>
      </c>
      <c r="F2403" s="23">
        <v>453005600630</v>
      </c>
      <c r="G2403">
        <v>910</v>
      </c>
      <c r="H2403" t="str">
        <f t="shared" si="337"/>
        <v>453005600630.910</v>
      </c>
      <c r="I2403">
        <v>201708</v>
      </c>
      <c r="J2403" t="s">
        <v>6434</v>
      </c>
      <c r="K2403" t="s">
        <v>48</v>
      </c>
      <c r="L2403">
        <v>20310</v>
      </c>
      <c r="M2403" s="8">
        <f>VLOOKUP(H2403,'export - manipulated'!L2403:V6335,11,FALSE)</f>
        <v>1503.36</v>
      </c>
      <c r="V2403" s="158" t="str">
        <f t="shared" si="340"/>
        <v>553005600630</v>
      </c>
    </row>
    <row r="2404" spans="1:22" x14ac:dyDescent="0.3">
      <c r="A2404" t="s">
        <v>3989</v>
      </c>
      <c r="B2404" t="s">
        <v>187</v>
      </c>
      <c r="C2404" t="str">
        <f t="shared" si="338"/>
        <v>UNREGULATED</v>
      </c>
      <c r="D2404" s="159" t="str">
        <f t="shared" si="335"/>
        <v>55300</v>
      </c>
      <c r="E2404" t="str">
        <f t="shared" si="336"/>
        <v>X5300</v>
      </c>
      <c r="F2404" s="23">
        <v>553005600028</v>
      </c>
      <c r="G2404">
        <v>910</v>
      </c>
      <c r="H2404" t="str">
        <f t="shared" si="337"/>
        <v>553005600028.910</v>
      </c>
      <c r="I2404">
        <v>199611</v>
      </c>
      <c r="J2404" t="s">
        <v>6434</v>
      </c>
      <c r="K2404" t="s">
        <v>48</v>
      </c>
      <c r="L2404" t="s">
        <v>124</v>
      </c>
      <c r="N2404">
        <f>VLOOKUP(H2404,'export - manipulated'!L2403:V6335,11,FALSE)</f>
        <v>67408</v>
      </c>
    </row>
    <row r="2405" spans="1:22" x14ac:dyDescent="0.3">
      <c r="A2405" t="s">
        <v>3989</v>
      </c>
      <c r="B2405" t="s">
        <v>187</v>
      </c>
      <c r="C2405" t="str">
        <f t="shared" si="338"/>
        <v>UNREGULATED</v>
      </c>
      <c r="D2405" s="159" t="str">
        <f t="shared" si="335"/>
        <v>55300</v>
      </c>
      <c r="E2405" t="str">
        <f t="shared" si="336"/>
        <v>X5300</v>
      </c>
      <c r="F2405" s="23">
        <v>553005600028</v>
      </c>
      <c r="G2405">
        <v>2008</v>
      </c>
      <c r="H2405" t="str">
        <f t="shared" si="337"/>
        <v>553005600028.2008</v>
      </c>
      <c r="I2405">
        <v>200809</v>
      </c>
      <c r="J2405" t="s">
        <v>6434</v>
      </c>
      <c r="K2405" t="s">
        <v>48</v>
      </c>
      <c r="L2405" t="s">
        <v>124</v>
      </c>
      <c r="N2405">
        <f>VLOOKUP(H2405,'export - manipulated'!L2404:V6336,11,FALSE)</f>
        <v>56655.05</v>
      </c>
    </row>
    <row r="2406" spans="1:22" x14ac:dyDescent="0.3">
      <c r="A2406" t="s">
        <v>3989</v>
      </c>
      <c r="B2406" t="s">
        <v>187</v>
      </c>
      <c r="C2406" t="str">
        <f t="shared" si="338"/>
        <v>UNREGULATED</v>
      </c>
      <c r="D2406" s="159" t="str">
        <f t="shared" si="335"/>
        <v>55300</v>
      </c>
      <c r="E2406" t="str">
        <f t="shared" si="336"/>
        <v>X5300</v>
      </c>
      <c r="F2406" s="23">
        <v>553005600630</v>
      </c>
      <c r="G2406">
        <v>910</v>
      </c>
      <c r="H2406" t="str">
        <f t="shared" si="337"/>
        <v>553005600630.910</v>
      </c>
      <c r="I2406">
        <v>201708</v>
      </c>
      <c r="J2406" t="s">
        <v>6434</v>
      </c>
      <c r="K2406" t="s">
        <v>48</v>
      </c>
      <c r="L2406" t="s">
        <v>124</v>
      </c>
      <c r="N2406">
        <f>VLOOKUP(H2406,'export - manipulated'!L2405:V6337,11,FALSE)</f>
        <v>2304.23</v>
      </c>
    </row>
    <row r="2407" spans="1:22" x14ac:dyDescent="0.3">
      <c r="A2407" t="s">
        <v>3995</v>
      </c>
      <c r="B2407" t="s">
        <v>187</v>
      </c>
      <c r="C2407" t="str">
        <f t="shared" si="338"/>
        <v>REGULATED</v>
      </c>
      <c r="D2407" s="159" t="str">
        <f t="shared" si="335"/>
        <v>45300</v>
      </c>
      <c r="E2407" t="str">
        <f t="shared" si="336"/>
        <v>X5300</v>
      </c>
      <c r="F2407" s="23">
        <v>453005600040</v>
      </c>
      <c r="G2407">
        <v>910</v>
      </c>
      <c r="H2407" t="str">
        <f t="shared" si="337"/>
        <v>453005600040.910</v>
      </c>
      <c r="I2407">
        <v>196204</v>
      </c>
      <c r="J2407" t="s">
        <v>6434</v>
      </c>
      <c r="K2407" t="s">
        <v>48</v>
      </c>
      <c r="L2407">
        <v>20310</v>
      </c>
      <c r="M2407" s="8">
        <f>VLOOKUP(H2407,'export - manipulated'!L2407:V6339,11,FALSE)</f>
        <v>77124.210000000006</v>
      </c>
      <c r="V2407" s="158" t="str">
        <f>CONCATENATE("5",RIGHT(F2407,11))</f>
        <v>553005600040</v>
      </c>
    </row>
    <row r="2408" spans="1:22" x14ac:dyDescent="0.3">
      <c r="A2408" t="s">
        <v>3995</v>
      </c>
      <c r="B2408" t="s">
        <v>187</v>
      </c>
      <c r="C2408" t="str">
        <f t="shared" si="338"/>
        <v>UNREGULATED</v>
      </c>
      <c r="D2408" s="159" t="str">
        <f t="shared" si="335"/>
        <v>55300</v>
      </c>
      <c r="E2408" t="str">
        <f t="shared" si="336"/>
        <v>X5300</v>
      </c>
      <c r="F2408" s="23">
        <v>553005600040</v>
      </c>
      <c r="G2408">
        <v>910</v>
      </c>
      <c r="H2408" t="str">
        <f t="shared" si="337"/>
        <v>553005600040.910</v>
      </c>
      <c r="I2408">
        <v>196204</v>
      </c>
      <c r="J2408" t="s">
        <v>6434</v>
      </c>
      <c r="K2408" t="s">
        <v>48</v>
      </c>
      <c r="L2408" t="s">
        <v>124</v>
      </c>
      <c r="N2408">
        <f>VLOOKUP(H2408,'export - manipulated'!L2407:V6339,11,FALSE)</f>
        <v>46594</v>
      </c>
    </row>
    <row r="2409" spans="1:22" x14ac:dyDescent="0.3">
      <c r="A2409" t="s">
        <v>3995</v>
      </c>
      <c r="B2409" t="s">
        <v>187</v>
      </c>
      <c r="C2409" t="str">
        <f t="shared" si="338"/>
        <v>UNREGULATED</v>
      </c>
      <c r="D2409" s="159" t="str">
        <f t="shared" si="335"/>
        <v>55300</v>
      </c>
      <c r="E2409" t="str">
        <f t="shared" si="336"/>
        <v>X5300</v>
      </c>
      <c r="F2409" s="23">
        <v>553005600040</v>
      </c>
      <c r="G2409">
        <v>2008</v>
      </c>
      <c r="H2409" t="str">
        <f t="shared" si="337"/>
        <v>553005600040.2008</v>
      </c>
      <c r="I2409">
        <v>200809</v>
      </c>
      <c r="J2409" t="s">
        <v>6434</v>
      </c>
      <c r="K2409" t="s">
        <v>48</v>
      </c>
      <c r="L2409" t="s">
        <v>124</v>
      </c>
      <c r="N2409">
        <f>VLOOKUP(H2409,'export - manipulated'!L2408:V6340,11,FALSE)</f>
        <v>56655.05</v>
      </c>
    </row>
    <row r="2410" spans="1:22" x14ac:dyDescent="0.3">
      <c r="A2410" t="s">
        <v>4000</v>
      </c>
      <c r="B2410" t="s">
        <v>187</v>
      </c>
      <c r="C2410" t="str">
        <f t="shared" si="338"/>
        <v>REGULATED</v>
      </c>
      <c r="D2410" s="159" t="str">
        <f t="shared" si="335"/>
        <v>45300</v>
      </c>
      <c r="E2410" t="str">
        <f t="shared" si="336"/>
        <v>X5300</v>
      </c>
      <c r="F2410" s="23">
        <v>453005600054</v>
      </c>
      <c r="G2410">
        <v>910</v>
      </c>
      <c r="H2410" t="str">
        <f t="shared" si="337"/>
        <v>453005600054.910</v>
      </c>
      <c r="I2410">
        <v>199512</v>
      </c>
      <c r="J2410" t="s">
        <v>6434</v>
      </c>
      <c r="K2410" t="s">
        <v>48</v>
      </c>
      <c r="L2410">
        <v>20310</v>
      </c>
      <c r="M2410" s="8">
        <f>VLOOKUP(H2410,'export - manipulated'!L2410:V6342,11,FALSE)</f>
        <v>191241.62</v>
      </c>
      <c r="V2410" s="158" t="str">
        <f t="shared" ref="V2410:V2411" si="341">CONCATENATE("5",RIGHT(F2410,11))</f>
        <v>553005600054</v>
      </c>
    </row>
    <row r="2411" spans="1:22" x14ac:dyDescent="0.3">
      <c r="A2411" t="s">
        <v>4000</v>
      </c>
      <c r="B2411" t="s">
        <v>187</v>
      </c>
      <c r="C2411" t="str">
        <f t="shared" si="338"/>
        <v>REGULATED</v>
      </c>
      <c r="D2411" s="159" t="str">
        <f t="shared" si="335"/>
        <v>45300</v>
      </c>
      <c r="E2411" t="str">
        <f t="shared" si="336"/>
        <v>X5300</v>
      </c>
      <c r="F2411" s="23">
        <v>453005600631</v>
      </c>
      <c r="G2411">
        <v>910</v>
      </c>
      <c r="H2411" t="str">
        <f t="shared" si="337"/>
        <v>453005600631.910</v>
      </c>
      <c r="I2411">
        <v>201708</v>
      </c>
      <c r="J2411" t="s">
        <v>6434</v>
      </c>
      <c r="K2411" t="s">
        <v>48</v>
      </c>
      <c r="L2411">
        <v>20310</v>
      </c>
      <c r="M2411" s="8">
        <f>VLOOKUP(H2411,'export - manipulated'!L2411:V6343,11,FALSE)</f>
        <v>1503.36</v>
      </c>
      <c r="V2411" s="158" t="str">
        <f t="shared" si="341"/>
        <v>553005600631</v>
      </c>
    </row>
    <row r="2412" spans="1:22" x14ac:dyDescent="0.3">
      <c r="A2412" t="s">
        <v>4000</v>
      </c>
      <c r="B2412" t="s">
        <v>187</v>
      </c>
      <c r="C2412" t="str">
        <f t="shared" si="338"/>
        <v>UNREGULATED</v>
      </c>
      <c r="D2412" s="159" t="str">
        <f t="shared" si="335"/>
        <v>55300</v>
      </c>
      <c r="E2412" t="str">
        <f t="shared" si="336"/>
        <v>X5300</v>
      </c>
      <c r="F2412" s="23">
        <v>553005600054</v>
      </c>
      <c r="G2412">
        <v>910</v>
      </c>
      <c r="H2412" t="str">
        <f t="shared" si="337"/>
        <v>553005600054.910</v>
      </c>
      <c r="I2412">
        <v>199512</v>
      </c>
      <c r="J2412" t="s">
        <v>6434</v>
      </c>
      <c r="K2412" t="s">
        <v>48</v>
      </c>
      <c r="L2412" t="s">
        <v>124</v>
      </c>
      <c r="N2412">
        <f>VLOOKUP(H2412,'export - manipulated'!L2411:V6343,11,FALSE)</f>
        <v>115539</v>
      </c>
    </row>
    <row r="2413" spans="1:22" x14ac:dyDescent="0.3">
      <c r="A2413" t="s">
        <v>4000</v>
      </c>
      <c r="B2413" t="s">
        <v>187</v>
      </c>
      <c r="C2413" t="str">
        <f t="shared" si="338"/>
        <v>UNREGULATED</v>
      </c>
      <c r="D2413" s="159" t="str">
        <f t="shared" si="335"/>
        <v>55300</v>
      </c>
      <c r="E2413" t="str">
        <f t="shared" si="336"/>
        <v>X5300</v>
      </c>
      <c r="F2413" s="23">
        <v>553005600054</v>
      </c>
      <c r="G2413">
        <v>2008</v>
      </c>
      <c r="H2413" t="str">
        <f t="shared" si="337"/>
        <v>553005600054.2008</v>
      </c>
      <c r="I2413">
        <v>200809</v>
      </c>
      <c r="J2413" t="s">
        <v>6434</v>
      </c>
      <c r="K2413" t="s">
        <v>48</v>
      </c>
      <c r="L2413" t="s">
        <v>124</v>
      </c>
      <c r="N2413">
        <f>VLOOKUP(H2413,'export - manipulated'!L2412:V6344,11,FALSE)</f>
        <v>53543.57</v>
      </c>
    </row>
    <row r="2414" spans="1:22" x14ac:dyDescent="0.3">
      <c r="A2414" t="s">
        <v>4000</v>
      </c>
      <c r="B2414" t="s">
        <v>187</v>
      </c>
      <c r="C2414" t="str">
        <f t="shared" si="338"/>
        <v>UNREGULATED</v>
      </c>
      <c r="D2414" s="159" t="str">
        <f t="shared" si="335"/>
        <v>55300</v>
      </c>
      <c r="E2414" t="str">
        <f t="shared" si="336"/>
        <v>X5300</v>
      </c>
      <c r="F2414" s="23">
        <v>553005600631</v>
      </c>
      <c r="G2414">
        <v>910</v>
      </c>
      <c r="H2414" t="str">
        <f t="shared" si="337"/>
        <v>553005600631.910</v>
      </c>
      <c r="I2414">
        <v>201708</v>
      </c>
      <c r="J2414" t="s">
        <v>6434</v>
      </c>
      <c r="K2414" t="s">
        <v>48</v>
      </c>
      <c r="L2414" t="s">
        <v>124</v>
      </c>
      <c r="N2414">
        <f>VLOOKUP(H2414,'export - manipulated'!L2413:V6345,11,FALSE)</f>
        <v>2304.23</v>
      </c>
    </row>
    <row r="2415" spans="1:22" x14ac:dyDescent="0.3">
      <c r="A2415" t="s">
        <v>4006</v>
      </c>
      <c r="B2415" t="s">
        <v>187</v>
      </c>
      <c r="C2415" t="str">
        <f t="shared" si="338"/>
        <v>REGULATED</v>
      </c>
      <c r="D2415" s="159" t="str">
        <f t="shared" si="335"/>
        <v>45300</v>
      </c>
      <c r="E2415" t="str">
        <f t="shared" si="336"/>
        <v>X5300</v>
      </c>
      <c r="F2415" s="23">
        <v>453005600054</v>
      </c>
      <c r="G2415">
        <v>780</v>
      </c>
      <c r="H2415" t="str">
        <f t="shared" si="337"/>
        <v>453005600054.780</v>
      </c>
      <c r="I2415">
        <v>200112</v>
      </c>
      <c r="J2415" t="s">
        <v>6434</v>
      </c>
      <c r="K2415" t="s">
        <v>48</v>
      </c>
      <c r="L2415">
        <v>20310</v>
      </c>
      <c r="M2415" s="8">
        <f>VLOOKUP(H2415,'export - manipulated'!L2415:V6347,11,FALSE)</f>
        <v>11161.37</v>
      </c>
      <c r="V2415" s="158" t="str">
        <f>CONCATENATE("5",RIGHT(F2415,11))</f>
        <v>553005600054</v>
      </c>
    </row>
    <row r="2416" spans="1:22" x14ac:dyDescent="0.3">
      <c r="A2416" t="s">
        <v>4006</v>
      </c>
      <c r="B2416" t="s">
        <v>187</v>
      </c>
      <c r="C2416" t="str">
        <f t="shared" si="338"/>
        <v>UNREGULATED</v>
      </c>
      <c r="D2416" s="159" t="str">
        <f t="shared" si="335"/>
        <v>55300</v>
      </c>
      <c r="E2416" t="str">
        <f t="shared" si="336"/>
        <v>X5300</v>
      </c>
      <c r="F2416" s="23">
        <v>553005600054</v>
      </c>
      <c r="G2416">
        <v>780</v>
      </c>
      <c r="H2416" t="str">
        <f t="shared" si="337"/>
        <v>553005600054.780</v>
      </c>
      <c r="I2416">
        <v>200112</v>
      </c>
      <c r="J2416" t="s">
        <v>6434</v>
      </c>
      <c r="K2416" t="s">
        <v>48</v>
      </c>
      <c r="L2416" t="s">
        <v>124</v>
      </c>
      <c r="N2416">
        <f>VLOOKUP(H2416,'export - manipulated'!L2415:V6347,11,FALSE)</f>
        <v>6743</v>
      </c>
    </row>
    <row r="2417" spans="1:22" x14ac:dyDescent="0.3">
      <c r="A2417" t="s">
        <v>4009</v>
      </c>
      <c r="B2417" t="s">
        <v>187</v>
      </c>
      <c r="C2417" t="str">
        <f t="shared" si="338"/>
        <v>REGULATED</v>
      </c>
      <c r="D2417" s="159" t="str">
        <f t="shared" si="335"/>
        <v>45300</v>
      </c>
      <c r="E2417" t="str">
        <f t="shared" si="336"/>
        <v>X5300</v>
      </c>
      <c r="F2417" s="23">
        <v>453005600054</v>
      </c>
      <c r="G2417">
        <v>84</v>
      </c>
      <c r="H2417" t="str">
        <f t="shared" si="337"/>
        <v>453005600054.84</v>
      </c>
      <c r="I2417">
        <v>200112</v>
      </c>
      <c r="J2417" t="s">
        <v>6434</v>
      </c>
      <c r="K2417" t="s">
        <v>48</v>
      </c>
      <c r="L2417">
        <v>20310</v>
      </c>
      <c r="M2417" s="8">
        <f>VLOOKUP(H2417,'export - manipulated'!L2417:V6349,11,FALSE)</f>
        <v>1625.77</v>
      </c>
      <c r="V2417" s="158" t="str">
        <f t="shared" ref="V2417:V2419" si="342">CONCATENATE("5",RIGHT(F2417,11))</f>
        <v>553005600054</v>
      </c>
    </row>
    <row r="2418" spans="1:22" x14ac:dyDescent="0.3">
      <c r="A2418" t="s">
        <v>4011</v>
      </c>
      <c r="B2418" t="s">
        <v>187</v>
      </c>
      <c r="C2418" t="str">
        <f t="shared" si="338"/>
        <v>REGULATED</v>
      </c>
      <c r="D2418" s="159" t="str">
        <f t="shared" si="335"/>
        <v>45300</v>
      </c>
      <c r="E2418" t="str">
        <f t="shared" si="336"/>
        <v>X5300</v>
      </c>
      <c r="F2418" s="23">
        <v>453005600056</v>
      </c>
      <c r="G2418">
        <v>910</v>
      </c>
      <c r="H2418" t="str">
        <f t="shared" si="337"/>
        <v>453005600056.910</v>
      </c>
      <c r="I2418">
        <v>199611</v>
      </c>
      <c r="J2418" t="s">
        <v>6434</v>
      </c>
      <c r="K2418" t="s">
        <v>48</v>
      </c>
      <c r="L2418">
        <v>20310</v>
      </c>
      <c r="M2418" s="8">
        <f>VLOOKUP(H2418,'export - manipulated'!L2418:V6350,11,FALSE)</f>
        <v>169179.39</v>
      </c>
      <c r="V2418" s="158" t="str">
        <f t="shared" si="342"/>
        <v>553005600056</v>
      </c>
    </row>
    <row r="2419" spans="1:22" x14ac:dyDescent="0.3">
      <c r="A2419" t="s">
        <v>4011</v>
      </c>
      <c r="B2419" t="s">
        <v>187</v>
      </c>
      <c r="C2419" t="str">
        <f t="shared" si="338"/>
        <v>REGULATED</v>
      </c>
      <c r="D2419" s="159" t="str">
        <f t="shared" si="335"/>
        <v>45300</v>
      </c>
      <c r="E2419" t="str">
        <f t="shared" si="336"/>
        <v>X5300</v>
      </c>
      <c r="F2419" s="23">
        <v>453005600632</v>
      </c>
      <c r="G2419">
        <v>910</v>
      </c>
      <c r="H2419" t="str">
        <f t="shared" si="337"/>
        <v>453005600632.910</v>
      </c>
      <c r="I2419">
        <v>201708</v>
      </c>
      <c r="J2419" t="s">
        <v>6434</v>
      </c>
      <c r="K2419" t="s">
        <v>48</v>
      </c>
      <c r="L2419">
        <v>20310</v>
      </c>
      <c r="M2419" s="8">
        <f>VLOOKUP(H2419,'export - manipulated'!L2419:V6351,11,FALSE)</f>
        <v>1503.36</v>
      </c>
      <c r="V2419" s="158" t="str">
        <f t="shared" si="342"/>
        <v>553005600632</v>
      </c>
    </row>
    <row r="2420" spans="1:22" x14ac:dyDescent="0.3">
      <c r="A2420" t="s">
        <v>4011</v>
      </c>
      <c r="B2420" t="s">
        <v>187</v>
      </c>
      <c r="C2420" t="str">
        <f t="shared" si="338"/>
        <v>UNREGULATED</v>
      </c>
      <c r="D2420" s="159" t="str">
        <f t="shared" si="335"/>
        <v>55300</v>
      </c>
      <c r="E2420" t="str">
        <f t="shared" si="336"/>
        <v>X5300</v>
      </c>
      <c r="F2420" s="23">
        <v>553005600056</v>
      </c>
      <c r="G2420">
        <v>910</v>
      </c>
      <c r="H2420" t="str">
        <f t="shared" si="337"/>
        <v>553005600056.910</v>
      </c>
      <c r="I2420">
        <v>199611</v>
      </c>
      <c r="J2420" t="s">
        <v>6434</v>
      </c>
      <c r="K2420" t="s">
        <v>48</v>
      </c>
      <c r="L2420" t="s">
        <v>124</v>
      </c>
      <c r="N2420">
        <f>VLOOKUP(H2420,'export - manipulated'!L2419:V6351,11,FALSE)</f>
        <v>102210</v>
      </c>
    </row>
    <row r="2421" spans="1:22" x14ac:dyDescent="0.3">
      <c r="A2421" t="s">
        <v>4011</v>
      </c>
      <c r="B2421" t="s">
        <v>187</v>
      </c>
      <c r="C2421" t="str">
        <f t="shared" si="338"/>
        <v>UNREGULATED</v>
      </c>
      <c r="D2421" s="159" t="str">
        <f t="shared" si="335"/>
        <v>55300</v>
      </c>
      <c r="E2421" t="str">
        <f t="shared" si="336"/>
        <v>X5300</v>
      </c>
      <c r="F2421" s="23">
        <v>553005600056</v>
      </c>
      <c r="G2421">
        <v>2008</v>
      </c>
      <c r="H2421" t="str">
        <f t="shared" si="337"/>
        <v>553005600056.2008</v>
      </c>
      <c r="I2421">
        <v>200809</v>
      </c>
      <c r="J2421" t="s">
        <v>6434</v>
      </c>
      <c r="K2421" t="s">
        <v>48</v>
      </c>
      <c r="L2421" t="s">
        <v>124</v>
      </c>
      <c r="N2421">
        <f>VLOOKUP(H2421,'export - manipulated'!L2420:V6352,11,FALSE)</f>
        <v>56655.05</v>
      </c>
    </row>
    <row r="2422" spans="1:22" x14ac:dyDescent="0.3">
      <c r="A2422" t="s">
        <v>4011</v>
      </c>
      <c r="B2422" t="s">
        <v>187</v>
      </c>
      <c r="C2422" t="str">
        <f t="shared" si="338"/>
        <v>UNREGULATED</v>
      </c>
      <c r="D2422" s="159" t="str">
        <f t="shared" si="335"/>
        <v>55300</v>
      </c>
      <c r="E2422" t="str">
        <f t="shared" si="336"/>
        <v>X5300</v>
      </c>
      <c r="F2422" s="23">
        <v>553005600632</v>
      </c>
      <c r="G2422">
        <v>910</v>
      </c>
      <c r="H2422" t="str">
        <f t="shared" si="337"/>
        <v>553005600632.910</v>
      </c>
      <c r="I2422">
        <v>201708</v>
      </c>
      <c r="J2422" t="s">
        <v>6434</v>
      </c>
      <c r="K2422" t="s">
        <v>48</v>
      </c>
      <c r="L2422" t="s">
        <v>124</v>
      </c>
      <c r="N2422">
        <f>VLOOKUP(H2422,'export - manipulated'!L2421:V6353,11,FALSE)</f>
        <v>2304.23</v>
      </c>
    </row>
    <row r="2423" spans="1:22" x14ac:dyDescent="0.3">
      <c r="A2423" t="s">
        <v>4017</v>
      </c>
      <c r="B2423" t="s">
        <v>187</v>
      </c>
      <c r="C2423" t="str">
        <f t="shared" si="338"/>
        <v>REGULATED</v>
      </c>
      <c r="D2423" s="159" t="str">
        <f t="shared" si="335"/>
        <v>45300</v>
      </c>
      <c r="E2423" t="str">
        <f t="shared" si="336"/>
        <v>X5300</v>
      </c>
      <c r="F2423" s="23">
        <v>453005600057</v>
      </c>
      <c r="G2423">
        <v>910</v>
      </c>
      <c r="H2423" t="str">
        <f t="shared" si="337"/>
        <v>453005600057.910</v>
      </c>
      <c r="I2423">
        <v>199611</v>
      </c>
      <c r="J2423" t="s">
        <v>6434</v>
      </c>
      <c r="K2423" t="s">
        <v>48</v>
      </c>
      <c r="L2423">
        <v>20310</v>
      </c>
      <c r="M2423" s="8">
        <f>VLOOKUP(H2423,'export - manipulated'!L2423:V6355,11,FALSE)</f>
        <v>203361.85</v>
      </c>
      <c r="V2423" s="158" t="str">
        <f t="shared" ref="V2423:V2424" si="343">CONCATENATE("5",RIGHT(F2423,11))</f>
        <v>553005600057</v>
      </c>
    </row>
    <row r="2424" spans="1:22" x14ac:dyDescent="0.3">
      <c r="A2424" t="s">
        <v>4017</v>
      </c>
      <c r="B2424" t="s">
        <v>187</v>
      </c>
      <c r="C2424" t="str">
        <f t="shared" si="338"/>
        <v>REGULATED</v>
      </c>
      <c r="D2424" s="159" t="str">
        <f t="shared" si="335"/>
        <v>45300</v>
      </c>
      <c r="E2424" t="str">
        <f t="shared" si="336"/>
        <v>X5300</v>
      </c>
      <c r="F2424" s="23">
        <v>453005600633</v>
      </c>
      <c r="G2424">
        <v>910</v>
      </c>
      <c r="H2424" t="str">
        <f t="shared" si="337"/>
        <v>453005600633.910</v>
      </c>
      <c r="I2424">
        <v>201708</v>
      </c>
      <c r="J2424" t="s">
        <v>6434</v>
      </c>
      <c r="K2424" t="s">
        <v>48</v>
      </c>
      <c r="L2424">
        <v>20310</v>
      </c>
      <c r="M2424" s="8">
        <f>VLOOKUP(H2424,'export - manipulated'!L2424:V6356,11,FALSE)</f>
        <v>1503.36</v>
      </c>
      <c r="V2424" s="158" t="str">
        <f t="shared" si="343"/>
        <v>553005600633</v>
      </c>
    </row>
    <row r="2425" spans="1:22" x14ac:dyDescent="0.3">
      <c r="A2425" t="s">
        <v>4017</v>
      </c>
      <c r="B2425" t="s">
        <v>187</v>
      </c>
      <c r="C2425" t="str">
        <f t="shared" si="338"/>
        <v>UNREGULATED</v>
      </c>
      <c r="D2425" s="159" t="str">
        <f t="shared" si="335"/>
        <v>55300</v>
      </c>
      <c r="E2425" t="str">
        <f t="shared" si="336"/>
        <v>X5300</v>
      </c>
      <c r="F2425" s="23">
        <v>553005600057</v>
      </c>
      <c r="G2425">
        <v>910</v>
      </c>
      <c r="H2425" t="str">
        <f t="shared" si="337"/>
        <v>553005600057.910</v>
      </c>
      <c r="I2425">
        <v>199611</v>
      </c>
      <c r="J2425" t="s">
        <v>6434</v>
      </c>
      <c r="K2425" t="s">
        <v>48</v>
      </c>
      <c r="L2425" t="s">
        <v>124</v>
      </c>
      <c r="N2425">
        <f>VLOOKUP(H2425,'export - manipulated'!L2424:V6356,11,FALSE)</f>
        <v>122861</v>
      </c>
    </row>
    <row r="2426" spans="1:22" x14ac:dyDescent="0.3">
      <c r="A2426" t="s">
        <v>4017</v>
      </c>
      <c r="B2426" t="s">
        <v>187</v>
      </c>
      <c r="C2426" t="str">
        <f t="shared" si="338"/>
        <v>UNREGULATED</v>
      </c>
      <c r="D2426" s="159" t="str">
        <f t="shared" si="335"/>
        <v>55300</v>
      </c>
      <c r="E2426" t="str">
        <f t="shared" si="336"/>
        <v>X5300</v>
      </c>
      <c r="F2426" s="23">
        <v>553005600057</v>
      </c>
      <c r="G2426">
        <v>2008</v>
      </c>
      <c r="H2426" t="str">
        <f t="shared" si="337"/>
        <v>553005600057.2008</v>
      </c>
      <c r="I2426">
        <v>200809</v>
      </c>
      <c r="J2426" t="s">
        <v>6434</v>
      </c>
      <c r="K2426" t="s">
        <v>48</v>
      </c>
      <c r="L2426" t="s">
        <v>124</v>
      </c>
      <c r="N2426">
        <f>VLOOKUP(H2426,'export - manipulated'!L2425:V6357,11,FALSE)</f>
        <v>56655.05</v>
      </c>
    </row>
    <row r="2427" spans="1:22" x14ac:dyDescent="0.3">
      <c r="A2427" t="s">
        <v>4017</v>
      </c>
      <c r="B2427" t="s">
        <v>187</v>
      </c>
      <c r="C2427" t="str">
        <f t="shared" si="338"/>
        <v>UNREGULATED</v>
      </c>
      <c r="D2427" s="159" t="str">
        <f t="shared" si="335"/>
        <v>55300</v>
      </c>
      <c r="E2427" t="str">
        <f t="shared" si="336"/>
        <v>X5300</v>
      </c>
      <c r="F2427" s="23">
        <v>553005600633</v>
      </c>
      <c r="G2427">
        <v>910</v>
      </c>
      <c r="H2427" t="str">
        <f t="shared" si="337"/>
        <v>553005600633.910</v>
      </c>
      <c r="I2427">
        <v>201708</v>
      </c>
      <c r="J2427" t="s">
        <v>6434</v>
      </c>
      <c r="K2427" t="s">
        <v>48</v>
      </c>
      <c r="L2427" t="s">
        <v>124</v>
      </c>
      <c r="N2427">
        <f>VLOOKUP(H2427,'export - manipulated'!L2426:V6358,11,FALSE)</f>
        <v>2304.23</v>
      </c>
    </row>
    <row r="2428" spans="1:22" x14ac:dyDescent="0.3">
      <c r="A2428" t="s">
        <v>4023</v>
      </c>
      <c r="B2428" t="s">
        <v>187</v>
      </c>
      <c r="C2428" t="str">
        <f t="shared" si="338"/>
        <v>REGULATED</v>
      </c>
      <c r="D2428" s="159" t="str">
        <f t="shared" si="335"/>
        <v>45300</v>
      </c>
      <c r="E2428" t="str">
        <f t="shared" si="336"/>
        <v>X5300</v>
      </c>
      <c r="F2428" s="23">
        <v>453005600058</v>
      </c>
      <c r="G2428">
        <v>910</v>
      </c>
      <c r="H2428" t="str">
        <f t="shared" si="337"/>
        <v>453005600058.910</v>
      </c>
      <c r="I2428">
        <v>199611</v>
      </c>
      <c r="J2428" t="s">
        <v>6434</v>
      </c>
      <c r="K2428" t="s">
        <v>48</v>
      </c>
      <c r="L2428">
        <v>20310</v>
      </c>
      <c r="M2428" s="8">
        <f>VLOOKUP(H2428,'export - manipulated'!L2428:V6360,11,FALSE)</f>
        <v>261040.88</v>
      </c>
      <c r="V2428" s="158" t="str">
        <f>CONCATENATE("5",RIGHT(F2428,11))</f>
        <v>553005600058</v>
      </c>
    </row>
    <row r="2429" spans="1:22" x14ac:dyDescent="0.3">
      <c r="A2429" t="s">
        <v>4023</v>
      </c>
      <c r="B2429" t="s">
        <v>187</v>
      </c>
      <c r="C2429" t="str">
        <f t="shared" si="338"/>
        <v>UNREGULATED</v>
      </c>
      <c r="D2429" s="159" t="str">
        <f t="shared" si="335"/>
        <v>55300</v>
      </c>
      <c r="E2429" t="str">
        <f t="shared" si="336"/>
        <v>X5300</v>
      </c>
      <c r="F2429" s="23">
        <v>553005600058</v>
      </c>
      <c r="G2429">
        <v>910</v>
      </c>
      <c r="H2429" t="str">
        <f t="shared" si="337"/>
        <v>553005600058.910</v>
      </c>
      <c r="I2429">
        <v>199611</v>
      </c>
      <c r="J2429" t="s">
        <v>6434</v>
      </c>
      <c r="K2429" t="s">
        <v>48</v>
      </c>
      <c r="L2429" t="s">
        <v>124</v>
      </c>
      <c r="N2429">
        <f>VLOOKUP(H2429,'export - manipulated'!L2428:V6360,11,FALSE)</f>
        <v>157708</v>
      </c>
    </row>
    <row r="2430" spans="1:22" x14ac:dyDescent="0.3">
      <c r="A2430" t="s">
        <v>4023</v>
      </c>
      <c r="B2430" t="s">
        <v>187</v>
      </c>
      <c r="C2430" t="str">
        <f t="shared" si="338"/>
        <v>UNREGULATED</v>
      </c>
      <c r="D2430" s="159" t="str">
        <f t="shared" si="335"/>
        <v>55300</v>
      </c>
      <c r="E2430" t="str">
        <f t="shared" si="336"/>
        <v>X5300</v>
      </c>
      <c r="F2430" s="23">
        <v>553005600058</v>
      </c>
      <c r="G2430">
        <v>2008</v>
      </c>
      <c r="H2430" t="str">
        <f t="shared" si="337"/>
        <v>553005600058.2008</v>
      </c>
      <c r="I2430">
        <v>200809</v>
      </c>
      <c r="J2430" t="s">
        <v>6434</v>
      </c>
      <c r="K2430" t="s">
        <v>48</v>
      </c>
      <c r="L2430" t="s">
        <v>124</v>
      </c>
      <c r="N2430">
        <f>VLOOKUP(H2430,'export - manipulated'!L2429:V6361,11,FALSE)</f>
        <v>56655.05</v>
      </c>
    </row>
    <row r="2431" spans="1:22" x14ac:dyDescent="0.3">
      <c r="A2431" t="s">
        <v>4027</v>
      </c>
      <c r="B2431" t="s">
        <v>187</v>
      </c>
      <c r="C2431" t="str">
        <f t="shared" si="338"/>
        <v>REGULATED</v>
      </c>
      <c r="D2431" s="159" t="str">
        <f t="shared" si="335"/>
        <v>45300</v>
      </c>
      <c r="E2431" t="str">
        <f t="shared" si="336"/>
        <v>X5300</v>
      </c>
      <c r="F2431" s="23">
        <v>453005600059</v>
      </c>
      <c r="G2431">
        <v>910</v>
      </c>
      <c r="H2431" t="str">
        <f t="shared" si="337"/>
        <v>453005600059.910</v>
      </c>
      <c r="I2431">
        <v>198908</v>
      </c>
      <c r="J2431" t="s">
        <v>6434</v>
      </c>
      <c r="K2431" t="s">
        <v>48</v>
      </c>
      <c r="L2431">
        <v>20310</v>
      </c>
      <c r="M2431" s="8">
        <f>VLOOKUP(H2431,'export - manipulated'!L2431:V6363,11,FALSE)</f>
        <v>154661.38</v>
      </c>
      <c r="V2431" s="158" t="str">
        <f t="shared" ref="V2431:V2432" si="344">CONCATENATE("5",RIGHT(F2431,11))</f>
        <v>553005600059</v>
      </c>
    </row>
    <row r="2432" spans="1:22" x14ac:dyDescent="0.3">
      <c r="A2432" t="s">
        <v>4027</v>
      </c>
      <c r="B2432" t="s">
        <v>187</v>
      </c>
      <c r="C2432" t="str">
        <f t="shared" si="338"/>
        <v>REGULATED</v>
      </c>
      <c r="D2432" s="159" t="str">
        <f t="shared" si="335"/>
        <v>45300</v>
      </c>
      <c r="E2432" t="str">
        <f t="shared" si="336"/>
        <v>X5300</v>
      </c>
      <c r="F2432" s="23">
        <v>453005600634</v>
      </c>
      <c r="G2432">
        <v>910</v>
      </c>
      <c r="H2432" t="str">
        <f t="shared" si="337"/>
        <v>453005600634.910</v>
      </c>
      <c r="I2432">
        <v>201708</v>
      </c>
      <c r="J2432" t="s">
        <v>6434</v>
      </c>
      <c r="K2432" t="s">
        <v>48</v>
      </c>
      <c r="L2432">
        <v>20310</v>
      </c>
      <c r="M2432" s="8">
        <f>VLOOKUP(H2432,'export - manipulated'!L2432:V6364,11,FALSE)</f>
        <v>1503.36</v>
      </c>
      <c r="V2432" s="158" t="str">
        <f t="shared" si="344"/>
        <v>553005600634</v>
      </c>
    </row>
    <row r="2433" spans="1:22" x14ac:dyDescent="0.3">
      <c r="A2433" t="s">
        <v>4027</v>
      </c>
      <c r="B2433" t="s">
        <v>187</v>
      </c>
      <c r="C2433" t="str">
        <f t="shared" si="338"/>
        <v>UNREGULATED</v>
      </c>
      <c r="D2433" s="159" t="str">
        <f t="shared" si="335"/>
        <v>55300</v>
      </c>
      <c r="E2433" t="str">
        <f t="shared" si="336"/>
        <v>X5300</v>
      </c>
      <c r="F2433" s="23">
        <v>553005600059</v>
      </c>
      <c r="G2433">
        <v>910</v>
      </c>
      <c r="H2433" t="str">
        <f t="shared" si="337"/>
        <v>553005600059.910</v>
      </c>
      <c r="I2433">
        <v>198908</v>
      </c>
      <c r="J2433" t="s">
        <v>6434</v>
      </c>
      <c r="K2433" t="s">
        <v>48</v>
      </c>
      <c r="L2433" t="s">
        <v>124</v>
      </c>
      <c r="N2433">
        <f>VLOOKUP(H2433,'export - manipulated'!L2432:V6364,11,FALSE)</f>
        <v>93439</v>
      </c>
    </row>
    <row r="2434" spans="1:22" x14ac:dyDescent="0.3">
      <c r="A2434" t="s">
        <v>4027</v>
      </c>
      <c r="B2434" t="s">
        <v>187</v>
      </c>
      <c r="C2434" t="str">
        <f t="shared" si="338"/>
        <v>UNREGULATED</v>
      </c>
      <c r="D2434" s="159" t="str">
        <f t="shared" si="335"/>
        <v>55300</v>
      </c>
      <c r="E2434" t="str">
        <f t="shared" si="336"/>
        <v>X5300</v>
      </c>
      <c r="F2434" s="23">
        <v>553005600059</v>
      </c>
      <c r="G2434">
        <v>2008</v>
      </c>
      <c r="H2434" t="str">
        <f t="shared" si="337"/>
        <v>553005600059.2008</v>
      </c>
      <c r="I2434">
        <v>200809</v>
      </c>
      <c r="J2434" t="s">
        <v>6434</v>
      </c>
      <c r="K2434" t="s">
        <v>48</v>
      </c>
      <c r="L2434" t="s">
        <v>124</v>
      </c>
      <c r="N2434">
        <f>VLOOKUP(H2434,'export - manipulated'!L2433:V6365,11,FALSE)</f>
        <v>56655.05</v>
      </c>
    </row>
    <row r="2435" spans="1:22" x14ac:dyDescent="0.3">
      <c r="A2435" t="s">
        <v>4027</v>
      </c>
      <c r="B2435" t="s">
        <v>187</v>
      </c>
      <c r="C2435" t="str">
        <f t="shared" si="338"/>
        <v>UNREGULATED</v>
      </c>
      <c r="D2435" s="159" t="str">
        <f t="shared" ref="D2435:D2498" si="345">LEFT(F2435,5)</f>
        <v>55300</v>
      </c>
      <c r="E2435" t="str">
        <f t="shared" ref="E2435:E2498" si="346">CONCATENATE("X",(RIGHT(D2435,4)))</f>
        <v>X5300</v>
      </c>
      <c r="F2435" s="23">
        <v>553005600634</v>
      </c>
      <c r="G2435">
        <v>910</v>
      </c>
      <c r="H2435" t="str">
        <f t="shared" ref="H2435:H2498" si="347">CONCATENATE(F2435,".",G2435)</f>
        <v>553005600634.910</v>
      </c>
      <c r="I2435">
        <v>201708</v>
      </c>
      <c r="J2435" t="s">
        <v>6434</v>
      </c>
      <c r="K2435" t="s">
        <v>48</v>
      </c>
      <c r="L2435" t="s">
        <v>124</v>
      </c>
      <c r="N2435">
        <f>VLOOKUP(H2435,'export - manipulated'!L2434:V6366,11,FALSE)</f>
        <v>2304.23</v>
      </c>
    </row>
    <row r="2436" spans="1:22" x14ac:dyDescent="0.3">
      <c r="A2436" t="s">
        <v>4033</v>
      </c>
      <c r="B2436" t="s">
        <v>187</v>
      </c>
      <c r="C2436" t="str">
        <f t="shared" si="338"/>
        <v>REGULATED</v>
      </c>
      <c r="D2436" s="159" t="str">
        <f t="shared" si="345"/>
        <v>45300</v>
      </c>
      <c r="E2436" t="str">
        <f t="shared" si="346"/>
        <v>X5300</v>
      </c>
      <c r="F2436" s="23">
        <v>453005600059</v>
      </c>
      <c r="G2436">
        <v>270</v>
      </c>
      <c r="H2436" t="str">
        <f t="shared" si="347"/>
        <v>453005600059.270</v>
      </c>
      <c r="I2436">
        <v>198908</v>
      </c>
      <c r="J2436" t="s">
        <v>6434</v>
      </c>
      <c r="K2436" t="s">
        <v>48</v>
      </c>
      <c r="L2436">
        <v>20310</v>
      </c>
      <c r="M2436" s="8">
        <f>VLOOKUP(H2436,'export - manipulated'!L2436:V6368,11,FALSE)</f>
        <v>17168.98</v>
      </c>
      <c r="V2436" s="158" t="str">
        <f>CONCATENATE("5",RIGHT(F2436,11))</f>
        <v>553005600059</v>
      </c>
    </row>
    <row r="2437" spans="1:22" x14ac:dyDescent="0.3">
      <c r="A2437" t="s">
        <v>4033</v>
      </c>
      <c r="B2437" t="s">
        <v>187</v>
      </c>
      <c r="C2437" t="str">
        <f t="shared" si="338"/>
        <v>UNREGULATED</v>
      </c>
      <c r="D2437" s="159" t="str">
        <f t="shared" si="345"/>
        <v>55300</v>
      </c>
      <c r="E2437" t="str">
        <f t="shared" si="346"/>
        <v>X5300</v>
      </c>
      <c r="F2437" s="23">
        <v>553005600059</v>
      </c>
      <c r="G2437">
        <v>270</v>
      </c>
      <c r="H2437" t="str">
        <f t="shared" si="347"/>
        <v>553005600059.270</v>
      </c>
      <c r="I2437">
        <v>198908</v>
      </c>
      <c r="J2437" t="s">
        <v>6434</v>
      </c>
      <c r="K2437" t="s">
        <v>48</v>
      </c>
      <c r="L2437" t="s">
        <v>124</v>
      </c>
      <c r="N2437">
        <f>VLOOKUP(H2437,'export - manipulated'!L2436:V6368,11,FALSE)</f>
        <v>10373</v>
      </c>
    </row>
    <row r="2438" spans="1:22" x14ac:dyDescent="0.3">
      <c r="A2438" t="s">
        <v>4036</v>
      </c>
      <c r="B2438" t="s">
        <v>187</v>
      </c>
      <c r="C2438" t="str">
        <f t="shared" ref="C2438:C2501" si="348">IF(OR(D2438="45000",D2438="45100",D2438="45200",D2438="45290",D2438="45300",D2438="45500",D2438="45600",D2438="45700",D2438="45790",D2438="45800"),"REGULATED","UNREGULATED")</f>
        <v>REGULATED</v>
      </c>
      <c r="D2438" s="159" t="str">
        <f t="shared" si="345"/>
        <v>45300</v>
      </c>
      <c r="E2438" t="str">
        <f t="shared" si="346"/>
        <v>X5300</v>
      </c>
      <c r="F2438" s="23">
        <v>453005600059</v>
      </c>
      <c r="G2438">
        <v>670</v>
      </c>
      <c r="H2438" t="str">
        <f t="shared" si="347"/>
        <v>453005600059.670</v>
      </c>
      <c r="I2438">
        <v>198908</v>
      </c>
      <c r="J2438" t="s">
        <v>6434</v>
      </c>
      <c r="K2438" t="s">
        <v>48</v>
      </c>
      <c r="L2438">
        <v>20310</v>
      </c>
      <c r="M2438" s="8">
        <f>VLOOKUP(H2438,'export - manipulated'!L2438:V6370,11,FALSE)</f>
        <v>9241.9599999999991</v>
      </c>
      <c r="V2438" s="158" t="str">
        <f>CONCATENATE("5",RIGHT(F2438,11))</f>
        <v>553005600059</v>
      </c>
    </row>
    <row r="2439" spans="1:22" x14ac:dyDescent="0.3">
      <c r="A2439" t="s">
        <v>4036</v>
      </c>
      <c r="B2439" t="s">
        <v>187</v>
      </c>
      <c r="C2439" t="str">
        <f t="shared" si="348"/>
        <v>UNREGULATED</v>
      </c>
      <c r="D2439" s="159" t="str">
        <f t="shared" si="345"/>
        <v>55300</v>
      </c>
      <c r="E2439" t="str">
        <f t="shared" si="346"/>
        <v>X5300</v>
      </c>
      <c r="F2439" s="23">
        <v>553005600059</v>
      </c>
      <c r="G2439">
        <v>670</v>
      </c>
      <c r="H2439" t="str">
        <f t="shared" si="347"/>
        <v>553005600059.670</v>
      </c>
      <c r="I2439">
        <v>198908</v>
      </c>
      <c r="J2439" t="s">
        <v>6434</v>
      </c>
      <c r="K2439" t="s">
        <v>48</v>
      </c>
      <c r="L2439" t="s">
        <v>124</v>
      </c>
      <c r="N2439">
        <f>VLOOKUP(H2439,'export - manipulated'!L2438:V6370,11,FALSE)</f>
        <v>5584</v>
      </c>
    </row>
    <row r="2440" spans="1:22" x14ac:dyDescent="0.3">
      <c r="A2440" t="s">
        <v>4039</v>
      </c>
      <c r="B2440" t="s">
        <v>187</v>
      </c>
      <c r="C2440" t="str">
        <f t="shared" si="348"/>
        <v>REGULATED</v>
      </c>
      <c r="D2440" s="159" t="str">
        <f t="shared" si="345"/>
        <v>45300</v>
      </c>
      <c r="E2440" t="str">
        <f t="shared" si="346"/>
        <v>X5300</v>
      </c>
      <c r="F2440" s="23">
        <v>453005600060</v>
      </c>
      <c r="G2440">
        <v>910</v>
      </c>
      <c r="H2440" t="str">
        <f t="shared" si="347"/>
        <v>453005600060.910</v>
      </c>
      <c r="I2440">
        <v>198908</v>
      </c>
      <c r="J2440" t="s">
        <v>6434</v>
      </c>
      <c r="K2440" t="s">
        <v>48</v>
      </c>
      <c r="L2440">
        <v>20310</v>
      </c>
      <c r="M2440" s="8">
        <f>VLOOKUP(H2440,'export - manipulated'!L2440:V6372,11,FALSE)</f>
        <v>248635.34</v>
      </c>
      <c r="V2440" s="158" t="str">
        <f t="shared" ref="V2440:V2441" si="349">CONCATENATE("5",RIGHT(F2440,11))</f>
        <v>553005600060</v>
      </c>
    </row>
    <row r="2441" spans="1:22" x14ac:dyDescent="0.3">
      <c r="A2441" t="s">
        <v>4039</v>
      </c>
      <c r="B2441" t="s">
        <v>187</v>
      </c>
      <c r="C2441" t="str">
        <f t="shared" si="348"/>
        <v>REGULATED</v>
      </c>
      <c r="D2441" s="159" t="str">
        <f t="shared" si="345"/>
        <v>45300</v>
      </c>
      <c r="E2441" t="str">
        <f t="shared" si="346"/>
        <v>X5300</v>
      </c>
      <c r="F2441" s="23">
        <v>453005600635</v>
      </c>
      <c r="G2441">
        <v>910</v>
      </c>
      <c r="H2441" t="str">
        <f t="shared" si="347"/>
        <v>453005600635.910</v>
      </c>
      <c r="I2441">
        <v>201708</v>
      </c>
      <c r="J2441" t="s">
        <v>6434</v>
      </c>
      <c r="K2441" t="s">
        <v>48</v>
      </c>
      <c r="L2441">
        <v>20310</v>
      </c>
      <c r="M2441" s="8">
        <f>VLOOKUP(H2441,'export - manipulated'!L2441:V6373,11,FALSE)</f>
        <v>1504.98</v>
      </c>
      <c r="V2441" s="158" t="str">
        <f t="shared" si="349"/>
        <v>553005600635</v>
      </c>
    </row>
    <row r="2442" spans="1:22" x14ac:dyDescent="0.3">
      <c r="A2442" t="s">
        <v>4039</v>
      </c>
      <c r="B2442" t="s">
        <v>187</v>
      </c>
      <c r="C2442" t="str">
        <f t="shared" si="348"/>
        <v>UNREGULATED</v>
      </c>
      <c r="D2442" s="159" t="str">
        <f t="shared" si="345"/>
        <v>55300</v>
      </c>
      <c r="E2442" t="str">
        <f t="shared" si="346"/>
        <v>X5300</v>
      </c>
      <c r="F2442" s="23">
        <v>553005600060</v>
      </c>
      <c r="G2442">
        <v>910</v>
      </c>
      <c r="H2442" t="str">
        <f t="shared" si="347"/>
        <v>553005600060.910</v>
      </c>
      <c r="I2442">
        <v>198908</v>
      </c>
      <c r="J2442" t="s">
        <v>6434</v>
      </c>
      <c r="K2442" t="s">
        <v>48</v>
      </c>
      <c r="L2442" t="s">
        <v>124</v>
      </c>
      <c r="N2442">
        <f>VLOOKUP(H2442,'export - manipulated'!L2441:V6373,11,FALSE)</f>
        <v>150213</v>
      </c>
    </row>
    <row r="2443" spans="1:22" x14ac:dyDescent="0.3">
      <c r="A2443" t="s">
        <v>4039</v>
      </c>
      <c r="B2443" t="s">
        <v>187</v>
      </c>
      <c r="C2443" t="str">
        <f t="shared" si="348"/>
        <v>UNREGULATED</v>
      </c>
      <c r="D2443" s="159" t="str">
        <f t="shared" si="345"/>
        <v>55300</v>
      </c>
      <c r="E2443" t="str">
        <f t="shared" si="346"/>
        <v>X5300</v>
      </c>
      <c r="F2443" s="23">
        <v>553005600060</v>
      </c>
      <c r="G2443">
        <v>2008</v>
      </c>
      <c r="H2443" t="str">
        <f t="shared" si="347"/>
        <v>553005600060.2008</v>
      </c>
      <c r="I2443">
        <v>200809</v>
      </c>
      <c r="J2443" t="s">
        <v>6434</v>
      </c>
      <c r="K2443" t="s">
        <v>48</v>
      </c>
      <c r="L2443" t="s">
        <v>124</v>
      </c>
      <c r="N2443">
        <f>VLOOKUP(H2443,'export - manipulated'!L2442:V6374,11,FALSE)</f>
        <v>56655.040000000001</v>
      </c>
    </row>
    <row r="2444" spans="1:22" x14ac:dyDescent="0.3">
      <c r="A2444" t="s">
        <v>4039</v>
      </c>
      <c r="B2444" t="s">
        <v>187</v>
      </c>
      <c r="C2444" t="str">
        <f t="shared" si="348"/>
        <v>UNREGULATED</v>
      </c>
      <c r="D2444" s="159" t="str">
        <f t="shared" si="345"/>
        <v>55300</v>
      </c>
      <c r="E2444" t="str">
        <f t="shared" si="346"/>
        <v>X5300</v>
      </c>
      <c r="F2444" s="23">
        <v>553005600635</v>
      </c>
      <c r="G2444">
        <v>910</v>
      </c>
      <c r="H2444" t="str">
        <f t="shared" si="347"/>
        <v>553005600635.910</v>
      </c>
      <c r="I2444">
        <v>201708</v>
      </c>
      <c r="J2444" t="s">
        <v>6434</v>
      </c>
      <c r="K2444" t="s">
        <v>48</v>
      </c>
      <c r="L2444" t="s">
        <v>124</v>
      </c>
      <c r="N2444">
        <f>VLOOKUP(H2444,'export - manipulated'!L2443:V6375,11,FALSE)</f>
        <v>2306.56</v>
      </c>
    </row>
    <row r="2445" spans="1:22" x14ac:dyDescent="0.3">
      <c r="A2445" t="s">
        <v>4045</v>
      </c>
      <c r="B2445" t="s">
        <v>187</v>
      </c>
      <c r="C2445" t="str">
        <f t="shared" si="348"/>
        <v>REGULATED</v>
      </c>
      <c r="D2445" s="159" t="str">
        <f t="shared" si="345"/>
        <v>45300</v>
      </c>
      <c r="E2445" t="str">
        <f t="shared" si="346"/>
        <v>X5300</v>
      </c>
      <c r="F2445" s="23">
        <v>453005600061</v>
      </c>
      <c r="G2445">
        <v>910</v>
      </c>
      <c r="H2445" t="str">
        <f t="shared" si="347"/>
        <v>453005600061.910</v>
      </c>
      <c r="I2445">
        <v>198908</v>
      </c>
      <c r="J2445" t="s">
        <v>6434</v>
      </c>
      <c r="K2445" t="s">
        <v>48</v>
      </c>
      <c r="L2445">
        <v>20310</v>
      </c>
      <c r="M2445" s="8">
        <f>VLOOKUP(H2445,'export - manipulated'!L2445:V6377,11,FALSE)</f>
        <v>156264.84</v>
      </c>
      <c r="V2445" s="158" t="str">
        <f>CONCATENATE("5",RIGHT(F2445,11))</f>
        <v>553005600061</v>
      </c>
    </row>
    <row r="2446" spans="1:22" x14ac:dyDescent="0.3">
      <c r="A2446" t="s">
        <v>4045</v>
      </c>
      <c r="B2446" t="s">
        <v>187</v>
      </c>
      <c r="C2446" t="str">
        <f t="shared" si="348"/>
        <v>UNREGULATED</v>
      </c>
      <c r="D2446" s="159" t="str">
        <f t="shared" si="345"/>
        <v>55300</v>
      </c>
      <c r="E2446" t="str">
        <f t="shared" si="346"/>
        <v>X5300</v>
      </c>
      <c r="F2446" s="23">
        <v>553005600061</v>
      </c>
      <c r="G2446">
        <v>910</v>
      </c>
      <c r="H2446" t="str">
        <f t="shared" si="347"/>
        <v>553005600061.910</v>
      </c>
      <c r="I2446">
        <v>198908</v>
      </c>
      <c r="J2446" t="s">
        <v>6434</v>
      </c>
      <c r="K2446" t="s">
        <v>48</v>
      </c>
      <c r="L2446" t="s">
        <v>124</v>
      </c>
      <c r="N2446">
        <f>VLOOKUP(H2446,'export - manipulated'!L2445:V6377,11,FALSE)</f>
        <v>94408</v>
      </c>
    </row>
    <row r="2447" spans="1:22" x14ac:dyDescent="0.3">
      <c r="A2447" t="s">
        <v>4045</v>
      </c>
      <c r="B2447" t="s">
        <v>187</v>
      </c>
      <c r="C2447" t="str">
        <f t="shared" si="348"/>
        <v>UNREGULATED</v>
      </c>
      <c r="D2447" s="159" t="str">
        <f t="shared" si="345"/>
        <v>55300</v>
      </c>
      <c r="E2447" t="str">
        <f t="shared" si="346"/>
        <v>X5300</v>
      </c>
      <c r="F2447" s="23">
        <v>553005600061</v>
      </c>
      <c r="G2447">
        <v>2008</v>
      </c>
      <c r="H2447" t="str">
        <f t="shared" si="347"/>
        <v>553005600061.2008</v>
      </c>
      <c r="I2447">
        <v>200809</v>
      </c>
      <c r="J2447" t="s">
        <v>6434</v>
      </c>
      <c r="K2447" t="s">
        <v>48</v>
      </c>
      <c r="L2447" t="s">
        <v>124</v>
      </c>
      <c r="N2447">
        <f>VLOOKUP(H2447,'export - manipulated'!L2446:V6378,11,FALSE)</f>
        <v>56655.03</v>
      </c>
    </row>
    <row r="2448" spans="1:22" x14ac:dyDescent="0.3">
      <c r="A2448" t="s">
        <v>4049</v>
      </c>
      <c r="B2448" t="s">
        <v>187</v>
      </c>
      <c r="C2448" t="str">
        <f t="shared" si="348"/>
        <v>REGULATED</v>
      </c>
      <c r="D2448" s="159" t="str">
        <f t="shared" si="345"/>
        <v>45300</v>
      </c>
      <c r="E2448" t="str">
        <f t="shared" si="346"/>
        <v>X5300</v>
      </c>
      <c r="F2448" s="23">
        <v>453005600062</v>
      </c>
      <c r="G2448">
        <v>910</v>
      </c>
      <c r="H2448" t="str">
        <f t="shared" si="347"/>
        <v>453005600062.910</v>
      </c>
      <c r="I2448">
        <v>198908</v>
      </c>
      <c r="J2448" t="s">
        <v>6434</v>
      </c>
      <c r="K2448" t="s">
        <v>48</v>
      </c>
      <c r="L2448">
        <v>20310</v>
      </c>
      <c r="M2448" s="8">
        <f>VLOOKUP(H2448,'export - manipulated'!L2448:V6380,11,FALSE)</f>
        <v>155648.98000000001</v>
      </c>
      <c r="V2448" s="158" t="str">
        <f>CONCATENATE("5",RIGHT(F2448,11))</f>
        <v>553005600062</v>
      </c>
    </row>
    <row r="2449" spans="1:22" x14ac:dyDescent="0.3">
      <c r="A2449" t="s">
        <v>4049</v>
      </c>
      <c r="B2449" t="s">
        <v>187</v>
      </c>
      <c r="C2449" t="str">
        <f t="shared" si="348"/>
        <v>UNREGULATED</v>
      </c>
      <c r="D2449" s="159" t="str">
        <f t="shared" si="345"/>
        <v>55300</v>
      </c>
      <c r="E2449" t="str">
        <f t="shared" si="346"/>
        <v>X5300</v>
      </c>
      <c r="F2449" s="23">
        <v>553005600062</v>
      </c>
      <c r="G2449">
        <v>910</v>
      </c>
      <c r="H2449" t="str">
        <f t="shared" si="347"/>
        <v>553005600062.910</v>
      </c>
      <c r="I2449">
        <v>198908</v>
      </c>
      <c r="J2449" t="s">
        <v>6434</v>
      </c>
      <c r="K2449" t="s">
        <v>48</v>
      </c>
      <c r="L2449" t="s">
        <v>124</v>
      </c>
      <c r="N2449">
        <f>VLOOKUP(H2449,'export - manipulated'!L2448:V6380,11,FALSE)</f>
        <v>94036</v>
      </c>
    </row>
    <row r="2450" spans="1:22" x14ac:dyDescent="0.3">
      <c r="A2450" t="s">
        <v>4049</v>
      </c>
      <c r="B2450" t="s">
        <v>187</v>
      </c>
      <c r="C2450" t="str">
        <f t="shared" si="348"/>
        <v>UNREGULATED</v>
      </c>
      <c r="D2450" s="159" t="str">
        <f t="shared" si="345"/>
        <v>55300</v>
      </c>
      <c r="E2450" t="str">
        <f t="shared" si="346"/>
        <v>X5300</v>
      </c>
      <c r="F2450" s="23">
        <v>553005600062</v>
      </c>
      <c r="G2450">
        <v>2008</v>
      </c>
      <c r="H2450" t="str">
        <f t="shared" si="347"/>
        <v>553005600062.2008</v>
      </c>
      <c r="I2450">
        <v>200809</v>
      </c>
      <c r="J2450" t="s">
        <v>6434</v>
      </c>
      <c r="K2450" t="s">
        <v>48</v>
      </c>
      <c r="L2450" t="s">
        <v>124</v>
      </c>
      <c r="N2450">
        <f>VLOOKUP(H2450,'export - manipulated'!L2449:V6381,11,FALSE)</f>
        <v>56655.03</v>
      </c>
    </row>
    <row r="2451" spans="1:22" x14ac:dyDescent="0.3">
      <c r="A2451" t="s">
        <v>4053</v>
      </c>
      <c r="B2451" t="s">
        <v>187</v>
      </c>
      <c r="C2451" t="str">
        <f t="shared" si="348"/>
        <v>REGULATED</v>
      </c>
      <c r="D2451" s="159" t="str">
        <f t="shared" si="345"/>
        <v>45300</v>
      </c>
      <c r="E2451" t="str">
        <f t="shared" si="346"/>
        <v>X5300</v>
      </c>
      <c r="F2451" s="23">
        <v>453005600063</v>
      </c>
      <c r="G2451">
        <v>910</v>
      </c>
      <c r="H2451" t="str">
        <f t="shared" si="347"/>
        <v>453005600063.910</v>
      </c>
      <c r="I2451">
        <v>199611</v>
      </c>
      <c r="J2451" t="s">
        <v>6434</v>
      </c>
      <c r="K2451" t="s">
        <v>48</v>
      </c>
      <c r="L2451">
        <v>20310</v>
      </c>
      <c r="M2451" s="8">
        <f>VLOOKUP(H2451,'export - manipulated'!L2451:V6383,11,FALSE)</f>
        <v>224610.35</v>
      </c>
      <c r="V2451" s="158" t="str">
        <f>CONCATENATE("5",RIGHT(F2451,11))</f>
        <v>553005600063</v>
      </c>
    </row>
    <row r="2452" spans="1:22" x14ac:dyDescent="0.3">
      <c r="A2452" t="s">
        <v>4053</v>
      </c>
      <c r="B2452" t="s">
        <v>187</v>
      </c>
      <c r="C2452" t="str">
        <f t="shared" si="348"/>
        <v>UNREGULATED</v>
      </c>
      <c r="D2452" s="159" t="str">
        <f t="shared" si="345"/>
        <v>55300</v>
      </c>
      <c r="E2452" t="str">
        <f t="shared" si="346"/>
        <v>X5300</v>
      </c>
      <c r="F2452" s="23">
        <v>553005600063</v>
      </c>
      <c r="G2452">
        <v>910</v>
      </c>
      <c r="H2452" t="str">
        <f t="shared" si="347"/>
        <v>553005600063.910</v>
      </c>
      <c r="I2452">
        <v>199611</v>
      </c>
      <c r="J2452" t="s">
        <v>6434</v>
      </c>
      <c r="K2452" t="s">
        <v>48</v>
      </c>
      <c r="L2452" t="s">
        <v>124</v>
      </c>
      <c r="N2452">
        <f>VLOOKUP(H2452,'export - manipulated'!L2451:V6383,11,FALSE)</f>
        <v>135698</v>
      </c>
    </row>
    <row r="2453" spans="1:22" x14ac:dyDescent="0.3">
      <c r="A2453" t="s">
        <v>4053</v>
      </c>
      <c r="B2453" t="s">
        <v>187</v>
      </c>
      <c r="C2453" t="str">
        <f t="shared" si="348"/>
        <v>UNREGULATED</v>
      </c>
      <c r="D2453" s="159" t="str">
        <f t="shared" si="345"/>
        <v>55300</v>
      </c>
      <c r="E2453" t="str">
        <f t="shared" si="346"/>
        <v>X5300</v>
      </c>
      <c r="F2453" s="23">
        <v>553005600063</v>
      </c>
      <c r="G2453">
        <v>2008</v>
      </c>
      <c r="H2453" t="str">
        <f t="shared" si="347"/>
        <v>553005600063.2008</v>
      </c>
      <c r="I2453">
        <v>200809</v>
      </c>
      <c r="J2453" t="s">
        <v>6434</v>
      </c>
      <c r="K2453" t="s">
        <v>48</v>
      </c>
      <c r="L2453" t="s">
        <v>124</v>
      </c>
      <c r="N2453">
        <f>VLOOKUP(H2453,'export - manipulated'!L2452:V6384,11,FALSE)</f>
        <v>56654.98</v>
      </c>
    </row>
    <row r="2454" spans="1:22" x14ac:dyDescent="0.3">
      <c r="A2454" t="s">
        <v>4057</v>
      </c>
      <c r="B2454" t="s">
        <v>187</v>
      </c>
      <c r="C2454" t="str">
        <f t="shared" si="348"/>
        <v>REGULATED</v>
      </c>
      <c r="D2454" s="159" t="str">
        <f t="shared" si="345"/>
        <v>45000</v>
      </c>
      <c r="E2454" t="str">
        <f t="shared" si="346"/>
        <v>X5000</v>
      </c>
      <c r="F2454" s="23">
        <v>450005600025</v>
      </c>
      <c r="G2454">
        <v>1989</v>
      </c>
      <c r="H2454" t="str">
        <f t="shared" si="347"/>
        <v>450005600025.1989</v>
      </c>
      <c r="I2454">
        <v>198812</v>
      </c>
      <c r="J2454" t="s">
        <v>6434</v>
      </c>
      <c r="K2454" t="s">
        <v>48</v>
      </c>
      <c r="L2454">
        <v>20310</v>
      </c>
      <c r="M2454" s="8">
        <f>VLOOKUP(H2454,'export - manipulated'!L2454:V6386,11,FALSE)</f>
        <v>7501.8</v>
      </c>
      <c r="V2454" s="158" t="str">
        <f>CONCATENATE("5",RIGHT(F2454,11))</f>
        <v>550005600025</v>
      </c>
    </row>
    <row r="2455" spans="1:22" x14ac:dyDescent="0.3">
      <c r="A2455" t="s">
        <v>4057</v>
      </c>
      <c r="B2455" t="s">
        <v>187</v>
      </c>
      <c r="C2455" t="str">
        <f t="shared" si="348"/>
        <v>UNREGULATED</v>
      </c>
      <c r="D2455" s="159" t="str">
        <f t="shared" si="345"/>
        <v>55000</v>
      </c>
      <c r="E2455" t="str">
        <f t="shared" si="346"/>
        <v>X5000</v>
      </c>
      <c r="F2455" s="23">
        <v>550005600025</v>
      </c>
      <c r="G2455">
        <v>1989</v>
      </c>
      <c r="H2455" t="str">
        <f t="shared" si="347"/>
        <v>550005600025.1989</v>
      </c>
      <c r="I2455">
        <v>198812</v>
      </c>
      <c r="J2455" t="s">
        <v>6434</v>
      </c>
      <c r="K2455" t="s">
        <v>48</v>
      </c>
      <c r="L2455" t="s">
        <v>124</v>
      </c>
      <c r="N2455">
        <f>VLOOKUP(H2455,'export - manipulated'!L2454:V6386,11,FALSE)</f>
        <v>4533</v>
      </c>
    </row>
    <row r="2456" spans="1:22" x14ac:dyDescent="0.3">
      <c r="A2456" t="s">
        <v>4061</v>
      </c>
      <c r="B2456" t="s">
        <v>187</v>
      </c>
      <c r="C2456" t="str">
        <f t="shared" si="348"/>
        <v>REGULATED</v>
      </c>
      <c r="D2456" s="159" t="str">
        <f t="shared" si="345"/>
        <v>45600</v>
      </c>
      <c r="E2456" t="str">
        <f t="shared" si="346"/>
        <v>X5600</v>
      </c>
      <c r="F2456" s="23">
        <v>456005600069</v>
      </c>
      <c r="G2456">
        <v>763</v>
      </c>
      <c r="H2456" t="str">
        <f t="shared" si="347"/>
        <v>456005600069.763</v>
      </c>
      <c r="I2456">
        <v>200901</v>
      </c>
      <c r="J2456" t="s">
        <v>6434</v>
      </c>
      <c r="K2456" t="s">
        <v>48</v>
      </c>
      <c r="L2456">
        <v>20310</v>
      </c>
      <c r="M2456" s="8">
        <f>VLOOKUP(H2456,'export - manipulated'!L2456:V6388,11,FALSE)</f>
        <v>12928.15</v>
      </c>
      <c r="V2456" s="158" t="str">
        <f>CONCATENATE("5",RIGHT(F2456,11))</f>
        <v>556005600069</v>
      </c>
    </row>
    <row r="2457" spans="1:22" x14ac:dyDescent="0.3">
      <c r="A2457" t="s">
        <v>4061</v>
      </c>
      <c r="B2457" t="s">
        <v>187</v>
      </c>
      <c r="C2457" t="str">
        <f t="shared" si="348"/>
        <v>UNREGULATED</v>
      </c>
      <c r="D2457" s="159" t="str">
        <f t="shared" si="345"/>
        <v>55600</v>
      </c>
      <c r="E2457" t="str">
        <f t="shared" si="346"/>
        <v>X5600</v>
      </c>
      <c r="F2457" s="23">
        <v>556005600069</v>
      </c>
      <c r="G2457">
        <v>763</v>
      </c>
      <c r="H2457" t="str">
        <f t="shared" si="347"/>
        <v>556005600069.763</v>
      </c>
      <c r="I2457">
        <v>200901</v>
      </c>
      <c r="J2457" t="s">
        <v>6434</v>
      </c>
      <c r="K2457" t="s">
        <v>48</v>
      </c>
      <c r="L2457" t="s">
        <v>124</v>
      </c>
      <c r="N2457">
        <f>VLOOKUP(H2457,'export - manipulated'!L2456:V6388,11,FALSE)</f>
        <v>5684.4</v>
      </c>
    </row>
    <row r="2458" spans="1:22" x14ac:dyDescent="0.3">
      <c r="A2458" t="s">
        <v>4065</v>
      </c>
      <c r="B2458" t="s">
        <v>187</v>
      </c>
      <c r="C2458" t="str">
        <f t="shared" si="348"/>
        <v>REGULATED</v>
      </c>
      <c r="D2458" s="159" t="str">
        <f t="shared" si="345"/>
        <v>45200</v>
      </c>
      <c r="E2458" t="str">
        <f t="shared" si="346"/>
        <v>X5200</v>
      </c>
      <c r="F2458" s="23">
        <v>452005600086</v>
      </c>
      <c r="G2458">
        <v>763</v>
      </c>
      <c r="H2458" t="str">
        <f t="shared" si="347"/>
        <v>452005600086.763</v>
      </c>
      <c r="I2458">
        <v>199001</v>
      </c>
      <c r="J2458" t="s">
        <v>6434</v>
      </c>
      <c r="K2458" t="s">
        <v>48</v>
      </c>
      <c r="L2458">
        <v>20310</v>
      </c>
      <c r="M2458" s="8">
        <f>VLOOKUP(H2458,'export - manipulated'!L2458:V6390,11,FALSE)</f>
        <v>281138.09000000003</v>
      </c>
      <c r="V2458" s="158" t="str">
        <f>CONCATENATE("5",RIGHT(F2458,11))</f>
        <v>552005600086</v>
      </c>
    </row>
    <row r="2459" spans="1:22" x14ac:dyDescent="0.3">
      <c r="A2459" t="s">
        <v>4065</v>
      </c>
      <c r="B2459" t="s">
        <v>187</v>
      </c>
      <c r="C2459" t="str">
        <f t="shared" si="348"/>
        <v>UNREGULATED</v>
      </c>
      <c r="D2459" s="159" t="str">
        <f t="shared" si="345"/>
        <v>55200</v>
      </c>
      <c r="E2459" t="str">
        <f t="shared" si="346"/>
        <v>X5200</v>
      </c>
      <c r="F2459" s="23">
        <v>552005600086</v>
      </c>
      <c r="G2459">
        <v>763</v>
      </c>
      <c r="H2459" t="str">
        <f t="shared" si="347"/>
        <v>552005600086.763</v>
      </c>
      <c r="I2459">
        <v>199001</v>
      </c>
      <c r="J2459" t="s">
        <v>6434</v>
      </c>
      <c r="K2459" t="s">
        <v>48</v>
      </c>
      <c r="L2459" t="s">
        <v>124</v>
      </c>
      <c r="N2459">
        <f>VLOOKUP(H2459,'export - manipulated'!L2458:V6390,11,FALSE)</f>
        <v>169850</v>
      </c>
    </row>
    <row r="2460" spans="1:22" x14ac:dyDescent="0.3">
      <c r="A2460" t="s">
        <v>4068</v>
      </c>
      <c r="B2460" t="s">
        <v>187</v>
      </c>
      <c r="C2460" t="str">
        <f t="shared" si="348"/>
        <v>REGULATED</v>
      </c>
      <c r="D2460" s="159" t="str">
        <f t="shared" si="345"/>
        <v>45200</v>
      </c>
      <c r="E2460" t="str">
        <f t="shared" si="346"/>
        <v>X5200</v>
      </c>
      <c r="F2460" s="23">
        <v>452005600087</v>
      </c>
      <c r="G2460">
        <v>763</v>
      </c>
      <c r="H2460" t="str">
        <f t="shared" si="347"/>
        <v>452005600087.763</v>
      </c>
      <c r="I2460">
        <v>199001</v>
      </c>
      <c r="J2460" t="s">
        <v>6434</v>
      </c>
      <c r="K2460" t="s">
        <v>48</v>
      </c>
      <c r="L2460">
        <v>20310</v>
      </c>
      <c r="M2460" s="8">
        <f>VLOOKUP(H2460,'export - manipulated'!L2460:V6392,11,FALSE)</f>
        <v>57040.73</v>
      </c>
      <c r="V2460" s="158" t="str">
        <f>CONCATENATE("5",RIGHT(F2460,11))</f>
        <v>552005600087</v>
      </c>
    </row>
    <row r="2461" spans="1:22" x14ac:dyDescent="0.3">
      <c r="A2461" t="s">
        <v>4068</v>
      </c>
      <c r="B2461" t="s">
        <v>187</v>
      </c>
      <c r="C2461" t="str">
        <f t="shared" si="348"/>
        <v>UNREGULATED</v>
      </c>
      <c r="D2461" s="159" t="str">
        <f t="shared" si="345"/>
        <v>55200</v>
      </c>
      <c r="E2461" t="str">
        <f t="shared" si="346"/>
        <v>X5200</v>
      </c>
      <c r="F2461" s="23">
        <v>552005600087</v>
      </c>
      <c r="G2461">
        <v>763</v>
      </c>
      <c r="H2461" t="str">
        <f t="shared" si="347"/>
        <v>552005600087.763</v>
      </c>
      <c r="I2461">
        <v>199001</v>
      </c>
      <c r="J2461" t="s">
        <v>6434</v>
      </c>
      <c r="K2461" t="s">
        <v>48</v>
      </c>
      <c r="L2461" t="s">
        <v>124</v>
      </c>
      <c r="N2461">
        <f>VLOOKUP(H2461,'export - manipulated'!L2460:V6392,11,FALSE)</f>
        <v>34462</v>
      </c>
    </row>
    <row r="2462" spans="1:22" x14ac:dyDescent="0.3">
      <c r="A2462" t="s">
        <v>4071</v>
      </c>
      <c r="B2462" t="s">
        <v>187</v>
      </c>
      <c r="C2462" t="str">
        <f t="shared" si="348"/>
        <v>REGULATED</v>
      </c>
      <c r="D2462" s="159" t="str">
        <f t="shared" si="345"/>
        <v>45300</v>
      </c>
      <c r="E2462" t="str">
        <f t="shared" si="346"/>
        <v>X5300</v>
      </c>
      <c r="F2462" s="23">
        <v>453005600560</v>
      </c>
      <c r="G2462">
        <v>910</v>
      </c>
      <c r="H2462" t="str">
        <f t="shared" si="347"/>
        <v>453005600560.910</v>
      </c>
      <c r="I2462">
        <v>201510</v>
      </c>
      <c r="J2462" t="s">
        <v>6434</v>
      </c>
      <c r="K2462" t="s">
        <v>48</v>
      </c>
      <c r="L2462">
        <v>20310</v>
      </c>
      <c r="M2462" s="8">
        <f>VLOOKUP(H2462,'export - manipulated'!L2462:V6394,11,FALSE)</f>
        <v>16567.61</v>
      </c>
      <c r="V2462" s="158" t="str">
        <f>CONCATENATE("5",RIGHT(F2462,11))</f>
        <v>553005600560</v>
      </c>
    </row>
    <row r="2463" spans="1:22" x14ac:dyDescent="0.3">
      <c r="A2463" t="s">
        <v>4071</v>
      </c>
      <c r="B2463" t="s">
        <v>187</v>
      </c>
      <c r="C2463" t="str">
        <f t="shared" si="348"/>
        <v>UNREGULATED</v>
      </c>
      <c r="D2463" s="159" t="str">
        <f t="shared" si="345"/>
        <v>55300</v>
      </c>
      <c r="E2463" t="str">
        <f t="shared" si="346"/>
        <v>X5300</v>
      </c>
      <c r="F2463" s="23">
        <v>553005600560</v>
      </c>
      <c r="G2463">
        <v>910</v>
      </c>
      <c r="H2463" t="str">
        <f t="shared" si="347"/>
        <v>553005600560.910</v>
      </c>
      <c r="I2463">
        <v>201510</v>
      </c>
      <c r="J2463" t="s">
        <v>6434</v>
      </c>
      <c r="K2463" t="s">
        <v>48</v>
      </c>
      <c r="L2463" t="s">
        <v>124</v>
      </c>
      <c r="N2463">
        <f>VLOOKUP(H2463,'export - manipulated'!L2462:V6394,11,FALSE)</f>
        <v>16174.71</v>
      </c>
    </row>
    <row r="2464" spans="1:22" x14ac:dyDescent="0.3">
      <c r="A2464" t="s">
        <v>4074</v>
      </c>
      <c r="B2464" t="s">
        <v>187</v>
      </c>
      <c r="C2464" t="str">
        <f t="shared" si="348"/>
        <v>REGULATED</v>
      </c>
      <c r="D2464" s="159" t="str">
        <f t="shared" si="345"/>
        <v>45600</v>
      </c>
      <c r="E2464" t="str">
        <f t="shared" si="346"/>
        <v>X5600</v>
      </c>
      <c r="F2464" s="23">
        <v>456005600005</v>
      </c>
      <c r="G2464">
        <v>615</v>
      </c>
      <c r="H2464" t="str">
        <f t="shared" si="347"/>
        <v>456005600005.615</v>
      </c>
      <c r="I2464">
        <v>198909</v>
      </c>
      <c r="J2464" t="s">
        <v>6434</v>
      </c>
      <c r="K2464" t="s">
        <v>48</v>
      </c>
      <c r="L2464">
        <v>20310</v>
      </c>
      <c r="M2464" s="8">
        <f>VLOOKUP(H2464,'export - manipulated'!L2464:V6396,11,FALSE)</f>
        <v>591201.31999999995</v>
      </c>
      <c r="V2464" s="158" t="str">
        <f>CONCATENATE("5",RIGHT(F2464,11))</f>
        <v>556005600005</v>
      </c>
    </row>
    <row r="2465" spans="1:22" x14ac:dyDescent="0.3">
      <c r="A2465" t="s">
        <v>4074</v>
      </c>
      <c r="B2465" t="s">
        <v>187</v>
      </c>
      <c r="C2465" t="str">
        <f t="shared" si="348"/>
        <v>UNREGULATED</v>
      </c>
      <c r="D2465" s="159" t="str">
        <f t="shared" si="345"/>
        <v>55600</v>
      </c>
      <c r="E2465" t="str">
        <f t="shared" si="346"/>
        <v>X5600</v>
      </c>
      <c r="F2465" s="23">
        <v>556005600005</v>
      </c>
      <c r="G2465">
        <v>615</v>
      </c>
      <c r="H2465" t="str">
        <f t="shared" si="347"/>
        <v>556005600005.615</v>
      </c>
      <c r="I2465">
        <v>198909</v>
      </c>
      <c r="J2465" t="s">
        <v>6434</v>
      </c>
      <c r="K2465" t="s">
        <v>48</v>
      </c>
      <c r="L2465" t="s">
        <v>124</v>
      </c>
      <c r="N2465">
        <f>VLOOKUP(H2465,'export - manipulated'!L2464:V6396,11,FALSE)</f>
        <v>357175</v>
      </c>
    </row>
    <row r="2466" spans="1:22" x14ac:dyDescent="0.3">
      <c r="A2466" t="s">
        <v>4077</v>
      </c>
      <c r="B2466" t="s">
        <v>187</v>
      </c>
      <c r="C2466" t="str">
        <f t="shared" si="348"/>
        <v>REGULATED</v>
      </c>
      <c r="D2466" s="159" t="str">
        <f t="shared" si="345"/>
        <v>45600</v>
      </c>
      <c r="E2466" t="str">
        <f t="shared" si="346"/>
        <v>X5600</v>
      </c>
      <c r="F2466" s="23">
        <v>456005600005</v>
      </c>
      <c r="G2466">
        <v>80</v>
      </c>
      <c r="H2466" t="str">
        <f t="shared" si="347"/>
        <v>456005600005.80</v>
      </c>
      <c r="I2466">
        <v>199601</v>
      </c>
      <c r="J2466" t="s">
        <v>6434</v>
      </c>
      <c r="K2466" t="s">
        <v>48</v>
      </c>
      <c r="L2466">
        <v>20310</v>
      </c>
      <c r="M2466" s="8">
        <f>VLOOKUP(H2466,'export - manipulated'!L2466:V6398,11,FALSE)</f>
        <v>17314.689999999999</v>
      </c>
      <c r="V2466" s="158" t="str">
        <f>CONCATENATE("5",RIGHT(F2466,11))</f>
        <v>556005600005</v>
      </c>
    </row>
    <row r="2467" spans="1:22" x14ac:dyDescent="0.3">
      <c r="A2467" t="s">
        <v>4077</v>
      </c>
      <c r="B2467" t="s">
        <v>187</v>
      </c>
      <c r="C2467" t="str">
        <f t="shared" si="348"/>
        <v>UNREGULATED</v>
      </c>
      <c r="D2467" s="159" t="str">
        <f t="shared" si="345"/>
        <v>55600</v>
      </c>
      <c r="E2467" t="str">
        <f t="shared" si="346"/>
        <v>X5600</v>
      </c>
      <c r="F2467" s="23">
        <v>556005600005</v>
      </c>
      <c r="G2467">
        <v>80</v>
      </c>
      <c r="H2467" t="str">
        <f t="shared" si="347"/>
        <v>556005600005.80</v>
      </c>
      <c r="I2467">
        <v>199601</v>
      </c>
      <c r="J2467" t="s">
        <v>6434</v>
      </c>
      <c r="K2467" t="s">
        <v>48</v>
      </c>
      <c r="L2467" t="s">
        <v>124</v>
      </c>
      <c r="N2467">
        <f>VLOOKUP(H2467,'export - manipulated'!L2466:V6398,11,FALSE)</f>
        <v>10460</v>
      </c>
    </row>
    <row r="2468" spans="1:22" x14ac:dyDescent="0.3">
      <c r="A2468" t="s">
        <v>4080</v>
      </c>
      <c r="C2468" t="str">
        <f t="shared" si="348"/>
        <v>REGULATED</v>
      </c>
      <c r="D2468" s="159" t="str">
        <f t="shared" si="345"/>
        <v>45800</v>
      </c>
      <c r="E2468" t="str">
        <f t="shared" si="346"/>
        <v>X5800</v>
      </c>
      <c r="F2468" s="23">
        <v>458005600001</v>
      </c>
      <c r="G2468">
        <v>1090</v>
      </c>
      <c r="H2468" t="str">
        <f t="shared" si="347"/>
        <v>458005600001.1090</v>
      </c>
      <c r="I2468">
        <v>199003</v>
      </c>
      <c r="J2468" t="s">
        <v>6434</v>
      </c>
      <c r="K2468" t="s">
        <v>48</v>
      </c>
      <c r="L2468">
        <v>20310</v>
      </c>
      <c r="M2468" s="8">
        <f>VLOOKUP(H2468,'export - manipulated'!L2468:V6400,11,FALSE)</f>
        <v>191021.52</v>
      </c>
      <c r="V2468" s="158" t="str">
        <f t="shared" ref="V2468:V2470" si="350">CONCATENATE("5",RIGHT(F2468,11))</f>
        <v>558005600001</v>
      </c>
    </row>
    <row r="2469" spans="1:22" x14ac:dyDescent="0.3">
      <c r="A2469" t="s">
        <v>4080</v>
      </c>
      <c r="C2469" t="str">
        <f t="shared" si="348"/>
        <v>REGULATED</v>
      </c>
      <c r="D2469" s="159" t="str">
        <f t="shared" si="345"/>
        <v>45800</v>
      </c>
      <c r="E2469" t="str">
        <f t="shared" si="346"/>
        <v>X5800</v>
      </c>
      <c r="F2469" s="23">
        <v>458005600001</v>
      </c>
      <c r="G2469">
        <v>1995</v>
      </c>
      <c r="H2469" t="str">
        <f t="shared" si="347"/>
        <v>458005600001.1995</v>
      </c>
      <c r="I2469">
        <v>199512</v>
      </c>
      <c r="J2469" t="s">
        <v>6434</v>
      </c>
      <c r="K2469" t="s">
        <v>48</v>
      </c>
      <c r="L2469">
        <v>20310</v>
      </c>
      <c r="M2469" s="8">
        <f>VLOOKUP(H2469,'export - manipulated'!L2469:V6401,11,FALSE)</f>
        <v>9159.9</v>
      </c>
      <c r="V2469" s="158" t="str">
        <f t="shared" si="350"/>
        <v>558005600001</v>
      </c>
    </row>
    <row r="2470" spans="1:22" x14ac:dyDescent="0.3">
      <c r="A2470" t="s">
        <v>4080</v>
      </c>
      <c r="C2470" t="str">
        <f t="shared" si="348"/>
        <v>REGULATED</v>
      </c>
      <c r="D2470" s="159" t="str">
        <f t="shared" si="345"/>
        <v>45800</v>
      </c>
      <c r="E2470" t="str">
        <f t="shared" si="346"/>
        <v>X5800</v>
      </c>
      <c r="F2470" s="23">
        <v>458005600001</v>
      </c>
      <c r="G2470">
        <v>2015</v>
      </c>
      <c r="H2470" t="str">
        <f t="shared" si="347"/>
        <v>458005600001.2015</v>
      </c>
      <c r="I2470">
        <v>201508</v>
      </c>
      <c r="J2470" t="s">
        <v>6434</v>
      </c>
      <c r="K2470" t="s">
        <v>48</v>
      </c>
      <c r="L2470">
        <v>20310</v>
      </c>
      <c r="M2470" s="8">
        <f>VLOOKUP(H2470,'export - manipulated'!L2470:V6402,11,FALSE)</f>
        <v>35108.79</v>
      </c>
      <c r="V2470" s="158" t="str">
        <f t="shared" si="350"/>
        <v>558005600001</v>
      </c>
    </row>
    <row r="2471" spans="1:22" x14ac:dyDescent="0.3">
      <c r="A2471" t="s">
        <v>4080</v>
      </c>
      <c r="C2471" t="str">
        <f t="shared" si="348"/>
        <v>UNREGULATED</v>
      </c>
      <c r="D2471" s="159" t="str">
        <f t="shared" si="345"/>
        <v>55800</v>
      </c>
      <c r="E2471" t="str">
        <f t="shared" si="346"/>
        <v>X5800</v>
      </c>
      <c r="F2471" s="23">
        <v>558005600001</v>
      </c>
      <c r="G2471">
        <v>1090</v>
      </c>
      <c r="H2471" t="str">
        <f t="shared" si="347"/>
        <v>558005600001.1090</v>
      </c>
      <c r="I2471">
        <v>199003</v>
      </c>
      <c r="J2471" t="s">
        <v>6434</v>
      </c>
      <c r="K2471" t="s">
        <v>48</v>
      </c>
      <c r="L2471" t="s">
        <v>124</v>
      </c>
      <c r="N2471">
        <f>VLOOKUP(H2471,'export - manipulated'!L2470:V6402,11,FALSE)</f>
        <v>115406</v>
      </c>
    </row>
    <row r="2472" spans="1:22" x14ac:dyDescent="0.3">
      <c r="A2472" t="s">
        <v>4080</v>
      </c>
      <c r="C2472" t="str">
        <f t="shared" si="348"/>
        <v>UNREGULATED</v>
      </c>
      <c r="D2472" s="159" t="str">
        <f t="shared" si="345"/>
        <v>55800</v>
      </c>
      <c r="E2472" t="str">
        <f t="shared" si="346"/>
        <v>X5800</v>
      </c>
      <c r="F2472" s="23">
        <v>558005600001</v>
      </c>
      <c r="G2472">
        <v>1995</v>
      </c>
      <c r="H2472" t="str">
        <f t="shared" si="347"/>
        <v>558005600001.1995</v>
      </c>
      <c r="I2472">
        <v>199512</v>
      </c>
      <c r="J2472" t="s">
        <v>6434</v>
      </c>
      <c r="K2472" t="s">
        <v>48</v>
      </c>
      <c r="L2472" t="s">
        <v>124</v>
      </c>
      <c r="N2472">
        <f>VLOOKUP(H2472,'export - manipulated'!L2471:V6403,11,FALSE)</f>
        <v>5534</v>
      </c>
    </row>
    <row r="2473" spans="1:22" x14ac:dyDescent="0.3">
      <c r="A2473" t="s">
        <v>4080</v>
      </c>
      <c r="C2473" t="str">
        <f t="shared" si="348"/>
        <v>UNREGULATED</v>
      </c>
      <c r="D2473" s="159" t="str">
        <f t="shared" si="345"/>
        <v>55800</v>
      </c>
      <c r="E2473" t="str">
        <f t="shared" si="346"/>
        <v>X5800</v>
      </c>
      <c r="F2473" s="23">
        <v>558005600001</v>
      </c>
      <c r="G2473">
        <v>2015</v>
      </c>
      <c r="H2473" t="str">
        <f t="shared" si="347"/>
        <v>558005600001.2015</v>
      </c>
      <c r="I2473">
        <v>201508</v>
      </c>
      <c r="J2473" t="s">
        <v>6434</v>
      </c>
      <c r="K2473" t="s">
        <v>48</v>
      </c>
      <c r="L2473" t="s">
        <v>124</v>
      </c>
      <c r="N2473">
        <f>VLOOKUP(H2473,'export - manipulated'!L2472:V6404,11,FALSE)</f>
        <v>21245.61</v>
      </c>
    </row>
    <row r="2474" spans="1:22" x14ac:dyDescent="0.3">
      <c r="A2474" t="s">
        <v>4089</v>
      </c>
      <c r="B2474" t="s">
        <v>187</v>
      </c>
      <c r="C2474" t="str">
        <f t="shared" si="348"/>
        <v>REGULATED</v>
      </c>
      <c r="D2474" s="159" t="str">
        <f t="shared" si="345"/>
        <v>45600</v>
      </c>
      <c r="E2474" t="str">
        <f t="shared" si="346"/>
        <v>X5600</v>
      </c>
      <c r="F2474" s="23">
        <v>456005600005</v>
      </c>
      <c r="G2474">
        <v>82</v>
      </c>
      <c r="H2474" t="str">
        <f t="shared" si="347"/>
        <v>456005600005.82</v>
      </c>
      <c r="I2474">
        <v>198909</v>
      </c>
      <c r="J2474" t="s">
        <v>6434</v>
      </c>
      <c r="K2474" t="s">
        <v>48</v>
      </c>
      <c r="L2474">
        <v>20310</v>
      </c>
      <c r="M2474" s="8">
        <f>VLOOKUP(H2474,'export - manipulated'!L2474:V6406,11,FALSE)</f>
        <v>166991.97</v>
      </c>
      <c r="V2474" s="158" t="str">
        <f>CONCATENATE("5",RIGHT(F2474,11))</f>
        <v>556005600005</v>
      </c>
    </row>
    <row r="2475" spans="1:22" x14ac:dyDescent="0.3">
      <c r="A2475" t="s">
        <v>4089</v>
      </c>
      <c r="B2475" t="s">
        <v>187</v>
      </c>
      <c r="C2475" t="str">
        <f t="shared" si="348"/>
        <v>UNREGULATED</v>
      </c>
      <c r="D2475" s="159" t="str">
        <f t="shared" si="345"/>
        <v>55600</v>
      </c>
      <c r="E2475" t="str">
        <f t="shared" si="346"/>
        <v>X5600</v>
      </c>
      <c r="F2475" s="23">
        <v>556005600005</v>
      </c>
      <c r="G2475">
        <v>82</v>
      </c>
      <c r="H2475" t="str">
        <f t="shared" si="347"/>
        <v>556005600005.82</v>
      </c>
      <c r="I2475">
        <v>198909</v>
      </c>
      <c r="J2475" t="s">
        <v>6434</v>
      </c>
      <c r="K2475" t="s">
        <v>48</v>
      </c>
      <c r="L2475" t="s">
        <v>124</v>
      </c>
      <c r="N2475">
        <f>VLOOKUP(H2475,'export - manipulated'!L2474:V6406,11,FALSE)</f>
        <v>100889</v>
      </c>
    </row>
    <row r="2476" spans="1:22" x14ac:dyDescent="0.3">
      <c r="A2476" t="s">
        <v>4092</v>
      </c>
      <c r="B2476" t="s">
        <v>187</v>
      </c>
      <c r="C2476" t="str">
        <f t="shared" si="348"/>
        <v>REGULATED</v>
      </c>
      <c r="D2476" s="159" t="str">
        <f t="shared" si="345"/>
        <v>45600</v>
      </c>
      <c r="E2476" t="str">
        <f t="shared" si="346"/>
        <v>X5600</v>
      </c>
      <c r="F2476" s="23">
        <v>456005600005</v>
      </c>
      <c r="G2476">
        <v>84</v>
      </c>
      <c r="H2476" t="str">
        <f t="shared" si="347"/>
        <v>456005600005.84</v>
      </c>
      <c r="I2476">
        <v>198909</v>
      </c>
      <c r="J2476" t="s">
        <v>6434</v>
      </c>
      <c r="K2476" t="s">
        <v>48</v>
      </c>
      <c r="L2476">
        <v>20310</v>
      </c>
      <c r="M2476" s="8">
        <f>VLOOKUP(H2476,'export - manipulated'!L2476:V6408,11,FALSE)</f>
        <v>136838.69</v>
      </c>
      <c r="V2476" s="158" t="str">
        <f>CONCATENATE("5",RIGHT(F2476,11))</f>
        <v>556005600005</v>
      </c>
    </row>
    <row r="2477" spans="1:22" x14ac:dyDescent="0.3">
      <c r="A2477" t="s">
        <v>4092</v>
      </c>
      <c r="B2477" t="s">
        <v>187</v>
      </c>
      <c r="C2477" t="str">
        <f t="shared" si="348"/>
        <v>UNREGULATED</v>
      </c>
      <c r="D2477" s="159" t="str">
        <f t="shared" si="345"/>
        <v>55600</v>
      </c>
      <c r="E2477" t="str">
        <f t="shared" si="346"/>
        <v>X5600</v>
      </c>
      <c r="F2477" s="23">
        <v>556005600005</v>
      </c>
      <c r="G2477">
        <v>84</v>
      </c>
      <c r="H2477" t="str">
        <f t="shared" si="347"/>
        <v>556005600005.84</v>
      </c>
      <c r="I2477">
        <v>198909</v>
      </c>
      <c r="J2477" t="s">
        <v>6434</v>
      </c>
      <c r="K2477" t="s">
        <v>48</v>
      </c>
      <c r="L2477" t="s">
        <v>124</v>
      </c>
      <c r="N2477">
        <f>VLOOKUP(H2477,'export - manipulated'!L2476:V6408,11,FALSE)</f>
        <v>82672</v>
      </c>
    </row>
    <row r="2478" spans="1:22" x14ac:dyDescent="0.3">
      <c r="A2478" t="s">
        <v>4095</v>
      </c>
      <c r="B2478" t="s">
        <v>187</v>
      </c>
      <c r="C2478" t="str">
        <f t="shared" si="348"/>
        <v>REGULATED</v>
      </c>
      <c r="D2478" s="159" t="str">
        <f t="shared" si="345"/>
        <v>45600</v>
      </c>
      <c r="E2478" t="str">
        <f t="shared" si="346"/>
        <v>X5600</v>
      </c>
      <c r="F2478" s="23">
        <v>456005600005</v>
      </c>
      <c r="G2478">
        <v>190</v>
      </c>
      <c r="H2478" t="str">
        <f t="shared" si="347"/>
        <v>456005600005.190</v>
      </c>
      <c r="I2478">
        <v>198909</v>
      </c>
      <c r="J2478" t="s">
        <v>6434</v>
      </c>
      <c r="K2478" t="s">
        <v>48</v>
      </c>
      <c r="L2478">
        <v>20310</v>
      </c>
      <c r="M2478" s="8">
        <f>VLOOKUP(H2478,'export - manipulated'!L2478:V6410,11,FALSE)</f>
        <v>181806.12</v>
      </c>
      <c r="V2478" s="158" t="str">
        <f>CONCATENATE("5",RIGHT(F2478,11))</f>
        <v>556005600005</v>
      </c>
    </row>
    <row r="2479" spans="1:22" x14ac:dyDescent="0.3">
      <c r="A2479" t="s">
        <v>4095</v>
      </c>
      <c r="B2479" t="s">
        <v>187</v>
      </c>
      <c r="C2479" t="str">
        <f t="shared" si="348"/>
        <v>UNREGULATED</v>
      </c>
      <c r="D2479" s="159" t="str">
        <f t="shared" si="345"/>
        <v>55600</v>
      </c>
      <c r="E2479" t="str">
        <f t="shared" si="346"/>
        <v>X5600</v>
      </c>
      <c r="F2479" s="23">
        <v>556005600005</v>
      </c>
      <c r="G2479">
        <v>190</v>
      </c>
      <c r="H2479" t="str">
        <f t="shared" si="347"/>
        <v>556005600005.190</v>
      </c>
      <c r="I2479">
        <v>198909</v>
      </c>
      <c r="J2479" t="s">
        <v>6434</v>
      </c>
      <c r="K2479" t="s">
        <v>48</v>
      </c>
      <c r="L2479" t="s">
        <v>124</v>
      </c>
      <c r="N2479">
        <f>VLOOKUP(H2479,'export - manipulated'!L2478:V6410,11,FALSE)</f>
        <v>109838</v>
      </c>
    </row>
    <row r="2480" spans="1:22" x14ac:dyDescent="0.3">
      <c r="A2480" t="s">
        <v>4098</v>
      </c>
      <c r="B2480" t="s">
        <v>187</v>
      </c>
      <c r="C2480" t="str">
        <f t="shared" si="348"/>
        <v>REGULATED</v>
      </c>
      <c r="D2480" s="159" t="str">
        <f t="shared" si="345"/>
        <v>45600</v>
      </c>
      <c r="E2480" t="str">
        <f t="shared" si="346"/>
        <v>X5600</v>
      </c>
      <c r="F2480" s="23">
        <v>456005600005</v>
      </c>
      <c r="G2480">
        <v>240</v>
      </c>
      <c r="H2480" t="str">
        <f t="shared" si="347"/>
        <v>456005600005.240</v>
      </c>
      <c r="I2480">
        <v>198909</v>
      </c>
      <c r="J2480" t="s">
        <v>6434</v>
      </c>
      <c r="K2480" t="s">
        <v>48</v>
      </c>
      <c r="L2480">
        <v>20310</v>
      </c>
      <c r="M2480" s="8">
        <f>VLOOKUP(H2480,'export - manipulated'!L2480:V6412,11,FALSE)</f>
        <v>22298.33</v>
      </c>
      <c r="V2480" s="158" t="str">
        <f>CONCATENATE("5",RIGHT(F2480,11))</f>
        <v>556005600005</v>
      </c>
    </row>
    <row r="2481" spans="1:22" x14ac:dyDescent="0.3">
      <c r="A2481" t="s">
        <v>4098</v>
      </c>
      <c r="B2481" t="s">
        <v>187</v>
      </c>
      <c r="C2481" t="str">
        <f t="shared" si="348"/>
        <v>UNREGULATED</v>
      </c>
      <c r="D2481" s="159" t="str">
        <f t="shared" si="345"/>
        <v>55600</v>
      </c>
      <c r="E2481" t="str">
        <f t="shared" si="346"/>
        <v>X5600</v>
      </c>
      <c r="F2481" s="23">
        <v>556005600005</v>
      </c>
      <c r="G2481">
        <v>240</v>
      </c>
      <c r="H2481" t="str">
        <f t="shared" si="347"/>
        <v>556005600005.240</v>
      </c>
      <c r="I2481">
        <v>198909</v>
      </c>
      <c r="J2481" t="s">
        <v>6434</v>
      </c>
      <c r="K2481" t="s">
        <v>48</v>
      </c>
      <c r="L2481" t="s">
        <v>124</v>
      </c>
      <c r="N2481">
        <f>VLOOKUP(H2481,'export - manipulated'!L2480:V6412,11,FALSE)</f>
        <v>13471</v>
      </c>
    </row>
    <row r="2482" spans="1:22" x14ac:dyDescent="0.3">
      <c r="A2482" t="s">
        <v>4101</v>
      </c>
      <c r="B2482" t="s">
        <v>187</v>
      </c>
      <c r="C2482" t="str">
        <f t="shared" si="348"/>
        <v>REGULATED</v>
      </c>
      <c r="D2482" s="159" t="str">
        <f t="shared" si="345"/>
        <v>45600</v>
      </c>
      <c r="E2482" t="str">
        <f t="shared" si="346"/>
        <v>X5600</v>
      </c>
      <c r="F2482" s="23">
        <v>456005600005</v>
      </c>
      <c r="G2482">
        <v>720</v>
      </c>
      <c r="H2482" t="str">
        <f t="shared" si="347"/>
        <v>456005600005.720</v>
      </c>
      <c r="I2482">
        <v>198909</v>
      </c>
      <c r="J2482" t="s">
        <v>6434</v>
      </c>
      <c r="K2482" t="s">
        <v>48</v>
      </c>
      <c r="L2482">
        <v>20310</v>
      </c>
      <c r="M2482" s="8">
        <f>VLOOKUP(H2482,'export - manipulated'!L2482:V6414,11,FALSE)</f>
        <v>55663.65</v>
      </c>
      <c r="V2482" s="158" t="str">
        <f>CONCATENATE("5",RIGHT(F2482,11))</f>
        <v>556005600005</v>
      </c>
    </row>
    <row r="2483" spans="1:22" x14ac:dyDescent="0.3">
      <c r="A2483" t="s">
        <v>4101</v>
      </c>
      <c r="B2483" t="s">
        <v>187</v>
      </c>
      <c r="C2483" t="str">
        <f t="shared" si="348"/>
        <v>UNREGULATED</v>
      </c>
      <c r="D2483" s="159" t="str">
        <f t="shared" si="345"/>
        <v>55600</v>
      </c>
      <c r="E2483" t="str">
        <f t="shared" si="346"/>
        <v>X5600</v>
      </c>
      <c r="F2483" s="23">
        <v>556005600005</v>
      </c>
      <c r="G2483">
        <v>720</v>
      </c>
      <c r="H2483" t="str">
        <f t="shared" si="347"/>
        <v>556005600005.720</v>
      </c>
      <c r="I2483">
        <v>198909</v>
      </c>
      <c r="J2483" t="s">
        <v>6434</v>
      </c>
      <c r="K2483" t="s">
        <v>48</v>
      </c>
      <c r="L2483" t="s">
        <v>124</v>
      </c>
      <c r="N2483">
        <f>VLOOKUP(H2483,'export - manipulated'!L2482:V6414,11,FALSE)</f>
        <v>33630</v>
      </c>
    </row>
    <row r="2484" spans="1:22" x14ac:dyDescent="0.3">
      <c r="A2484" t="s">
        <v>4104</v>
      </c>
      <c r="B2484" t="s">
        <v>187</v>
      </c>
      <c r="C2484" t="str">
        <f t="shared" si="348"/>
        <v>REGULATED</v>
      </c>
      <c r="D2484" s="159" t="str">
        <f t="shared" si="345"/>
        <v>45600</v>
      </c>
      <c r="E2484" t="str">
        <f t="shared" si="346"/>
        <v>X5600</v>
      </c>
      <c r="F2484" s="23">
        <v>456005600005</v>
      </c>
      <c r="G2484">
        <v>780</v>
      </c>
      <c r="H2484" t="str">
        <f t="shared" si="347"/>
        <v>456005600005.780</v>
      </c>
      <c r="I2484">
        <v>199807</v>
      </c>
      <c r="J2484" t="s">
        <v>6434</v>
      </c>
      <c r="K2484" t="s">
        <v>48</v>
      </c>
      <c r="L2484">
        <v>20310</v>
      </c>
      <c r="M2484" s="8">
        <f>VLOOKUP(H2484,'export - manipulated'!L2484:V6416,11,FALSE)</f>
        <v>110922.31</v>
      </c>
      <c r="V2484" s="158" t="str">
        <f>CONCATENATE("5",RIGHT(F2484,11))</f>
        <v>556005600005</v>
      </c>
    </row>
    <row r="2485" spans="1:22" x14ac:dyDescent="0.3">
      <c r="A2485" t="s">
        <v>4104</v>
      </c>
      <c r="B2485" t="s">
        <v>187</v>
      </c>
      <c r="C2485" t="str">
        <f t="shared" si="348"/>
        <v>UNREGULATED</v>
      </c>
      <c r="D2485" s="159" t="str">
        <f t="shared" si="345"/>
        <v>55600</v>
      </c>
      <c r="E2485" t="str">
        <f t="shared" si="346"/>
        <v>X5600</v>
      </c>
      <c r="F2485" s="23">
        <v>556005600005</v>
      </c>
      <c r="G2485">
        <v>780</v>
      </c>
      <c r="H2485" t="str">
        <f t="shared" si="347"/>
        <v>556005600005.780</v>
      </c>
      <c r="I2485">
        <v>199807</v>
      </c>
      <c r="J2485" t="s">
        <v>6434</v>
      </c>
      <c r="K2485" t="s">
        <v>48</v>
      </c>
      <c r="L2485" t="s">
        <v>124</v>
      </c>
      <c r="N2485">
        <f>VLOOKUP(H2485,'export - manipulated'!L2484:V6416,11,FALSE)</f>
        <v>67014</v>
      </c>
    </row>
    <row r="2486" spans="1:22" x14ac:dyDescent="0.3">
      <c r="A2486" t="s">
        <v>4107</v>
      </c>
      <c r="B2486" t="s">
        <v>187</v>
      </c>
      <c r="C2486" t="str">
        <f t="shared" si="348"/>
        <v>REGULATED</v>
      </c>
      <c r="D2486" s="159" t="str">
        <f t="shared" si="345"/>
        <v>45700</v>
      </c>
      <c r="E2486" t="str">
        <f t="shared" si="346"/>
        <v>X5700</v>
      </c>
      <c r="F2486" s="23">
        <v>457005600004</v>
      </c>
      <c r="G2486">
        <v>615</v>
      </c>
      <c r="H2486" t="str">
        <f t="shared" si="347"/>
        <v>457005600004.615</v>
      </c>
      <c r="I2486">
        <v>198909</v>
      </c>
      <c r="J2486" t="s">
        <v>6434</v>
      </c>
      <c r="K2486" t="s">
        <v>48</v>
      </c>
      <c r="L2486">
        <v>20310</v>
      </c>
      <c r="M2486" s="8">
        <f>VLOOKUP(H2486,'export - manipulated'!L2486:V6418,11,FALSE)</f>
        <v>828823.24</v>
      </c>
      <c r="V2486" s="158" t="str">
        <f>CONCATENATE("5",RIGHT(F2486,11))</f>
        <v>557005600004</v>
      </c>
    </row>
    <row r="2487" spans="1:22" x14ac:dyDescent="0.3">
      <c r="A2487" t="s">
        <v>4107</v>
      </c>
      <c r="B2487" t="s">
        <v>187</v>
      </c>
      <c r="C2487" t="str">
        <f t="shared" si="348"/>
        <v>UNREGULATED</v>
      </c>
      <c r="D2487" s="159" t="str">
        <f t="shared" si="345"/>
        <v>55700</v>
      </c>
      <c r="E2487" t="str">
        <f t="shared" si="346"/>
        <v>X5700</v>
      </c>
      <c r="F2487" s="23">
        <v>557005600004</v>
      </c>
      <c r="G2487">
        <v>615</v>
      </c>
      <c r="H2487" t="str">
        <f t="shared" si="347"/>
        <v>557005600004.615</v>
      </c>
      <c r="I2487">
        <v>198909</v>
      </c>
      <c r="J2487" t="s">
        <v>6434</v>
      </c>
      <c r="K2487" t="s">
        <v>48</v>
      </c>
      <c r="L2487" t="s">
        <v>124</v>
      </c>
      <c r="N2487">
        <f>VLOOKUP(H2487,'export - manipulated'!L2486:V6418,11,FALSE)</f>
        <v>500735</v>
      </c>
    </row>
    <row r="2488" spans="1:22" x14ac:dyDescent="0.3">
      <c r="A2488" t="s">
        <v>4110</v>
      </c>
      <c r="B2488" t="s">
        <v>187</v>
      </c>
      <c r="C2488" t="str">
        <f t="shared" si="348"/>
        <v>REGULATED</v>
      </c>
      <c r="D2488" s="159" t="str">
        <f t="shared" si="345"/>
        <v>45700</v>
      </c>
      <c r="E2488" t="str">
        <f t="shared" si="346"/>
        <v>X5700</v>
      </c>
      <c r="F2488" s="23">
        <v>457005600004</v>
      </c>
      <c r="G2488">
        <v>780</v>
      </c>
      <c r="H2488" t="str">
        <f t="shared" si="347"/>
        <v>457005600004.780</v>
      </c>
      <c r="I2488">
        <v>198909</v>
      </c>
      <c r="J2488" t="s">
        <v>6434</v>
      </c>
      <c r="K2488" t="s">
        <v>48</v>
      </c>
      <c r="L2488">
        <v>20310</v>
      </c>
      <c r="M2488" s="8">
        <f>VLOOKUP(H2488,'export - manipulated'!L2488:V6420,11,FALSE)</f>
        <v>141873.45000000001</v>
      </c>
      <c r="V2488" s="158" t="str">
        <f>CONCATENATE("5",RIGHT(F2488,11))</f>
        <v>557005600004</v>
      </c>
    </row>
    <row r="2489" spans="1:22" x14ac:dyDescent="0.3">
      <c r="A2489" t="s">
        <v>4110</v>
      </c>
      <c r="B2489" t="s">
        <v>187</v>
      </c>
      <c r="C2489" t="str">
        <f t="shared" si="348"/>
        <v>UNREGULATED</v>
      </c>
      <c r="D2489" s="159" t="str">
        <f t="shared" si="345"/>
        <v>55700</v>
      </c>
      <c r="E2489" t="str">
        <f t="shared" si="346"/>
        <v>X5700</v>
      </c>
      <c r="F2489" s="23">
        <v>557005600004</v>
      </c>
      <c r="G2489">
        <v>780</v>
      </c>
      <c r="H2489" t="str">
        <f t="shared" si="347"/>
        <v>557005600004.780</v>
      </c>
      <c r="I2489">
        <v>198909</v>
      </c>
      <c r="J2489" t="s">
        <v>6434</v>
      </c>
      <c r="K2489" t="s">
        <v>48</v>
      </c>
      <c r="L2489" t="s">
        <v>124</v>
      </c>
      <c r="N2489">
        <f>VLOOKUP(H2489,'export - manipulated'!L2488:V6420,11,FALSE)</f>
        <v>85713</v>
      </c>
    </row>
    <row r="2490" spans="1:22" x14ac:dyDescent="0.3">
      <c r="A2490" t="s">
        <v>4113</v>
      </c>
      <c r="B2490" t="s">
        <v>187</v>
      </c>
      <c r="C2490" t="str">
        <f t="shared" si="348"/>
        <v>REGULATED</v>
      </c>
      <c r="D2490" s="159" t="str">
        <f t="shared" si="345"/>
        <v>45600</v>
      </c>
      <c r="E2490" t="str">
        <f t="shared" si="346"/>
        <v>X5600</v>
      </c>
      <c r="F2490" s="23">
        <v>456005600076</v>
      </c>
      <c r="G2490">
        <v>780</v>
      </c>
      <c r="H2490" t="str">
        <f t="shared" si="347"/>
        <v>456005600076.780</v>
      </c>
      <c r="I2490">
        <v>200901</v>
      </c>
      <c r="J2490" t="s">
        <v>6434</v>
      </c>
      <c r="K2490" t="s">
        <v>48</v>
      </c>
      <c r="L2490">
        <v>20310</v>
      </c>
      <c r="M2490" s="8">
        <f>VLOOKUP(H2490,'export - manipulated'!L2490:V6422,11,FALSE)</f>
        <v>13447.21</v>
      </c>
      <c r="V2490" s="158" t="str">
        <f>CONCATENATE("5",RIGHT(F2490,11))</f>
        <v>556005600076</v>
      </c>
    </row>
    <row r="2491" spans="1:22" x14ac:dyDescent="0.3">
      <c r="A2491" t="s">
        <v>4113</v>
      </c>
      <c r="B2491" t="s">
        <v>187</v>
      </c>
      <c r="C2491" t="str">
        <f t="shared" si="348"/>
        <v>UNREGULATED</v>
      </c>
      <c r="D2491" s="159" t="str">
        <f t="shared" si="345"/>
        <v>55600</v>
      </c>
      <c r="E2491" t="str">
        <f t="shared" si="346"/>
        <v>X5600</v>
      </c>
      <c r="F2491" s="23">
        <v>556005600076</v>
      </c>
      <c r="G2491">
        <v>780</v>
      </c>
      <c r="H2491" t="str">
        <f t="shared" si="347"/>
        <v>556005600076.780</v>
      </c>
      <c r="I2491">
        <v>200901</v>
      </c>
      <c r="J2491" t="s">
        <v>6434</v>
      </c>
      <c r="K2491" t="s">
        <v>48</v>
      </c>
      <c r="L2491" t="s">
        <v>124</v>
      </c>
      <c r="N2491">
        <f>VLOOKUP(H2491,'export - manipulated'!L2490:V6422,11,FALSE)</f>
        <v>6605.59</v>
      </c>
    </row>
    <row r="2492" spans="1:22" x14ac:dyDescent="0.3">
      <c r="A2492" t="s">
        <v>4116</v>
      </c>
      <c r="B2492" t="s">
        <v>187</v>
      </c>
      <c r="C2492" t="str">
        <f t="shared" si="348"/>
        <v>REGULATED</v>
      </c>
      <c r="D2492" s="159" t="str">
        <f t="shared" si="345"/>
        <v>45700</v>
      </c>
      <c r="E2492" t="str">
        <f t="shared" si="346"/>
        <v>X5700</v>
      </c>
      <c r="F2492" s="23">
        <v>457005600199</v>
      </c>
      <c r="G2492">
        <v>615</v>
      </c>
      <c r="H2492" t="str">
        <f t="shared" si="347"/>
        <v>457005600199.615</v>
      </c>
      <c r="I2492">
        <v>201712</v>
      </c>
      <c r="J2492" t="s">
        <v>6434</v>
      </c>
      <c r="K2492" t="s">
        <v>48</v>
      </c>
      <c r="L2492">
        <v>20310</v>
      </c>
      <c r="M2492" s="8">
        <f>VLOOKUP(H2492,'export - manipulated'!L2492:V6424,11,FALSE)</f>
        <v>81877.91</v>
      </c>
      <c r="V2492" s="158" t="str">
        <f>CONCATENATE("5",RIGHT(F2492,11))</f>
        <v>557005600199</v>
      </c>
    </row>
    <row r="2493" spans="1:22" x14ac:dyDescent="0.3">
      <c r="A2493" t="s">
        <v>4116</v>
      </c>
      <c r="B2493" t="s">
        <v>187</v>
      </c>
      <c r="C2493" t="str">
        <f t="shared" si="348"/>
        <v>UNREGULATED</v>
      </c>
      <c r="D2493" s="159" t="str">
        <f t="shared" si="345"/>
        <v>55700</v>
      </c>
      <c r="E2493" t="str">
        <f t="shared" si="346"/>
        <v>X5700</v>
      </c>
      <c r="F2493" s="23">
        <v>557005600199</v>
      </c>
      <c r="G2493">
        <v>615</v>
      </c>
      <c r="H2493" t="str">
        <f t="shared" si="347"/>
        <v>557005600199.615</v>
      </c>
      <c r="I2493">
        <v>201712</v>
      </c>
      <c r="J2493" t="s">
        <v>6434</v>
      </c>
      <c r="K2493" t="s">
        <v>48</v>
      </c>
      <c r="L2493" t="s">
        <v>124</v>
      </c>
      <c r="N2493">
        <f>VLOOKUP(H2493,'export - manipulated'!L2492:V6424,11,FALSE)</f>
        <v>48371.85</v>
      </c>
    </row>
    <row r="2494" spans="1:22" x14ac:dyDescent="0.3">
      <c r="A2494" t="s">
        <v>4120</v>
      </c>
      <c r="B2494" t="s">
        <v>187</v>
      </c>
      <c r="C2494" t="str">
        <f t="shared" si="348"/>
        <v>REGULATED</v>
      </c>
      <c r="D2494" s="159" t="str">
        <f t="shared" si="345"/>
        <v>45500</v>
      </c>
      <c r="E2494" t="str">
        <f t="shared" si="346"/>
        <v>X5500</v>
      </c>
      <c r="F2494" s="23">
        <v>455005601000</v>
      </c>
      <c r="G2494">
        <v>1090</v>
      </c>
      <c r="H2494" t="str">
        <f t="shared" si="347"/>
        <v>455005601000.1090</v>
      </c>
      <c r="I2494">
        <v>198909</v>
      </c>
      <c r="J2494" t="s">
        <v>6434</v>
      </c>
      <c r="K2494" t="s">
        <v>48</v>
      </c>
      <c r="L2494">
        <v>20310</v>
      </c>
      <c r="M2494" s="8">
        <f>VLOOKUP(H2494,'export - manipulated'!L2494:V6426,11,FALSE)</f>
        <v>7138.19</v>
      </c>
      <c r="V2494" s="158" t="str">
        <f>CONCATENATE("5",RIGHT(F2494,11))</f>
        <v>555005601000</v>
      </c>
    </row>
    <row r="2495" spans="1:22" x14ac:dyDescent="0.3">
      <c r="A2495" t="s">
        <v>4120</v>
      </c>
      <c r="B2495" t="s">
        <v>187</v>
      </c>
      <c r="C2495" t="str">
        <f t="shared" si="348"/>
        <v>UNREGULATED</v>
      </c>
      <c r="D2495" s="159" t="str">
        <f t="shared" si="345"/>
        <v>55500</v>
      </c>
      <c r="E2495" t="str">
        <f t="shared" si="346"/>
        <v>X5500</v>
      </c>
      <c r="F2495" s="23">
        <v>555005601000</v>
      </c>
      <c r="G2495">
        <v>1090</v>
      </c>
      <c r="H2495" t="str">
        <f t="shared" si="347"/>
        <v>555005601000.1090</v>
      </c>
      <c r="I2495">
        <v>198909</v>
      </c>
      <c r="J2495" t="s">
        <v>6434</v>
      </c>
      <c r="K2495" t="s">
        <v>48</v>
      </c>
      <c r="L2495" t="s">
        <v>124</v>
      </c>
      <c r="N2495">
        <f>VLOOKUP(H2495,'export - manipulated'!L2494:V6426,11,FALSE)</f>
        <v>4313</v>
      </c>
    </row>
    <row r="2496" spans="1:22" x14ac:dyDescent="0.3">
      <c r="A2496" t="s">
        <v>4123</v>
      </c>
      <c r="B2496" t="s">
        <v>187</v>
      </c>
      <c r="C2496" t="str">
        <f t="shared" si="348"/>
        <v>REGULATED</v>
      </c>
      <c r="D2496" s="159" t="str">
        <f t="shared" si="345"/>
        <v>45500</v>
      </c>
      <c r="E2496" t="str">
        <f t="shared" si="346"/>
        <v>X5500</v>
      </c>
      <c r="F2496" s="23">
        <v>455005601200</v>
      </c>
      <c r="G2496">
        <v>1090</v>
      </c>
      <c r="H2496" t="str">
        <f t="shared" si="347"/>
        <v>455005601200.1090</v>
      </c>
      <c r="I2496">
        <v>198909</v>
      </c>
      <c r="J2496" t="s">
        <v>6434</v>
      </c>
      <c r="K2496" t="s">
        <v>48</v>
      </c>
      <c r="L2496">
        <v>20310</v>
      </c>
      <c r="M2496" s="8">
        <f>VLOOKUP(H2496,'export - manipulated'!L2496:V6428,11,FALSE)</f>
        <v>2741939.2</v>
      </c>
      <c r="V2496" s="158" t="str">
        <f t="shared" ref="V2496:V2497" si="351">CONCATENATE("5",RIGHT(F2496,11))</f>
        <v>555005601200</v>
      </c>
    </row>
    <row r="2497" spans="1:22" x14ac:dyDescent="0.3">
      <c r="A2497" t="s">
        <v>4123</v>
      </c>
      <c r="B2497" t="s">
        <v>187</v>
      </c>
      <c r="C2497" t="str">
        <f t="shared" si="348"/>
        <v>REGULATED</v>
      </c>
      <c r="D2497" s="159" t="str">
        <f t="shared" si="345"/>
        <v>45500</v>
      </c>
      <c r="E2497" t="str">
        <f t="shared" si="346"/>
        <v>X5500</v>
      </c>
      <c r="F2497" s="23">
        <v>455005601200</v>
      </c>
      <c r="G2497">
        <v>2012</v>
      </c>
      <c r="H2497" t="str">
        <f t="shared" si="347"/>
        <v>455005601200.2012</v>
      </c>
      <c r="I2497">
        <v>201201</v>
      </c>
      <c r="J2497" t="s">
        <v>6434</v>
      </c>
      <c r="K2497" t="s">
        <v>48</v>
      </c>
      <c r="L2497">
        <v>20310</v>
      </c>
      <c r="M2497" s="8">
        <f>VLOOKUP(H2497,'export - manipulated'!L2497:V6429,11,FALSE)</f>
        <v>0</v>
      </c>
      <c r="V2497" s="158" t="str">
        <f t="shared" si="351"/>
        <v>555005601200</v>
      </c>
    </row>
    <row r="2498" spans="1:22" x14ac:dyDescent="0.3">
      <c r="A2498" t="s">
        <v>4123</v>
      </c>
      <c r="B2498" t="s">
        <v>187</v>
      </c>
      <c r="C2498" t="str">
        <f t="shared" si="348"/>
        <v>UNREGULATED</v>
      </c>
      <c r="D2498" s="159" t="str">
        <f t="shared" si="345"/>
        <v>55500</v>
      </c>
      <c r="E2498" t="str">
        <f t="shared" si="346"/>
        <v>X5500</v>
      </c>
      <c r="F2498" s="23">
        <v>555005601200</v>
      </c>
      <c r="G2498">
        <v>1090</v>
      </c>
      <c r="H2498" t="str">
        <f t="shared" si="347"/>
        <v>555005601200.1090</v>
      </c>
      <c r="I2498">
        <v>198909</v>
      </c>
      <c r="J2498" t="s">
        <v>6434</v>
      </c>
      <c r="K2498" t="s">
        <v>48</v>
      </c>
      <c r="L2498" t="s">
        <v>124</v>
      </c>
      <c r="N2498">
        <f>VLOOKUP(H2498,'export - manipulated'!L2497:V6429,11,FALSE)</f>
        <v>1656530.18</v>
      </c>
    </row>
    <row r="2499" spans="1:22" x14ac:dyDescent="0.3">
      <c r="A2499" t="s">
        <v>4123</v>
      </c>
      <c r="B2499" t="s">
        <v>187</v>
      </c>
      <c r="C2499" t="str">
        <f t="shared" si="348"/>
        <v>UNREGULATED</v>
      </c>
      <c r="D2499" s="159" t="str">
        <f t="shared" ref="D2499:D2562" si="352">LEFT(F2499,5)</f>
        <v>55500</v>
      </c>
      <c r="E2499" t="str">
        <f t="shared" ref="E2499:E2562" si="353">CONCATENATE("X",(RIGHT(D2499,4)))</f>
        <v>X5500</v>
      </c>
      <c r="F2499" s="23">
        <v>555005601200</v>
      </c>
      <c r="G2499">
        <v>2012</v>
      </c>
      <c r="H2499" t="str">
        <f t="shared" ref="H2499:H2562" si="354">CONCATENATE(F2499,".",G2499)</f>
        <v>555005601200.2012</v>
      </c>
      <c r="I2499">
        <v>201201</v>
      </c>
      <c r="J2499" t="s">
        <v>6434</v>
      </c>
      <c r="K2499" t="s">
        <v>48</v>
      </c>
      <c r="L2499" t="s">
        <v>124</v>
      </c>
      <c r="N2499">
        <f>VLOOKUP(H2499,'export - manipulated'!L2498:V6430,11,FALSE)</f>
        <v>0</v>
      </c>
    </row>
    <row r="2500" spans="1:22" x14ac:dyDescent="0.3">
      <c r="A2500" t="s">
        <v>4128</v>
      </c>
      <c r="B2500" t="s">
        <v>187</v>
      </c>
      <c r="C2500" t="str">
        <f t="shared" si="348"/>
        <v>REGULATED</v>
      </c>
      <c r="D2500" s="159" t="str">
        <f t="shared" si="352"/>
        <v>45500</v>
      </c>
      <c r="E2500" t="str">
        <f t="shared" si="353"/>
        <v>X5500</v>
      </c>
      <c r="F2500" s="23">
        <v>455005600600</v>
      </c>
      <c r="G2500">
        <v>1090</v>
      </c>
      <c r="H2500" t="str">
        <f t="shared" si="354"/>
        <v>455005600600.1090</v>
      </c>
      <c r="I2500">
        <v>198909</v>
      </c>
      <c r="J2500" t="s">
        <v>6434</v>
      </c>
      <c r="K2500" t="s">
        <v>48</v>
      </c>
      <c r="L2500">
        <v>20310</v>
      </c>
      <c r="M2500" s="8">
        <f>VLOOKUP(H2500,'export - manipulated'!L2500:V6432,11,FALSE)</f>
        <v>52504.86</v>
      </c>
      <c r="V2500" s="158" t="str">
        <f t="shared" ref="V2500:V2501" si="355">CONCATENATE("5",RIGHT(F2500,11))</f>
        <v>555005600600</v>
      </c>
    </row>
    <row r="2501" spans="1:22" x14ac:dyDescent="0.3">
      <c r="A2501" t="s">
        <v>4128</v>
      </c>
      <c r="B2501" t="s">
        <v>187</v>
      </c>
      <c r="C2501" t="str">
        <f t="shared" si="348"/>
        <v>REGULATED</v>
      </c>
      <c r="D2501" s="159" t="str">
        <f t="shared" si="352"/>
        <v>45500</v>
      </c>
      <c r="E2501" t="str">
        <f t="shared" si="353"/>
        <v>X5500</v>
      </c>
      <c r="F2501" s="23">
        <v>455005600600</v>
      </c>
      <c r="G2501">
        <v>1092</v>
      </c>
      <c r="H2501" t="str">
        <f t="shared" si="354"/>
        <v>455005600600.1092</v>
      </c>
      <c r="I2501">
        <v>199109</v>
      </c>
      <c r="J2501" t="s">
        <v>6434</v>
      </c>
      <c r="K2501" t="s">
        <v>48</v>
      </c>
      <c r="L2501">
        <v>20310</v>
      </c>
      <c r="M2501" s="8">
        <f>VLOOKUP(H2501,'export - manipulated'!L2501:V6433,11,FALSE)</f>
        <v>30351.41</v>
      </c>
      <c r="V2501" s="158" t="str">
        <f t="shared" si="355"/>
        <v>555005600600</v>
      </c>
    </row>
    <row r="2502" spans="1:22" x14ac:dyDescent="0.3">
      <c r="A2502" t="s">
        <v>4128</v>
      </c>
      <c r="B2502" t="s">
        <v>187</v>
      </c>
      <c r="C2502" t="str">
        <f t="shared" ref="C2502:C2565" si="356">IF(OR(D2502="45000",D2502="45100",D2502="45200",D2502="45290",D2502="45300",D2502="45500",D2502="45600",D2502="45700",D2502="45790",D2502="45800"),"REGULATED","UNREGULATED")</f>
        <v>UNREGULATED</v>
      </c>
      <c r="D2502" s="159" t="str">
        <f t="shared" si="352"/>
        <v>55500</v>
      </c>
      <c r="E2502" t="str">
        <f t="shared" si="353"/>
        <v>X5500</v>
      </c>
      <c r="F2502" s="23">
        <v>555005600600</v>
      </c>
      <c r="G2502">
        <v>1090</v>
      </c>
      <c r="H2502" t="str">
        <f t="shared" si="354"/>
        <v>555005600600.1090</v>
      </c>
      <c r="I2502">
        <v>198909</v>
      </c>
      <c r="J2502" t="s">
        <v>6434</v>
      </c>
      <c r="K2502" t="s">
        <v>48</v>
      </c>
      <c r="L2502" t="s">
        <v>124</v>
      </c>
      <c r="N2502">
        <f>VLOOKUP(H2502,'export - manipulated'!L2501:V6433,11,FALSE)</f>
        <v>31721.11</v>
      </c>
    </row>
    <row r="2503" spans="1:22" x14ac:dyDescent="0.3">
      <c r="A2503" t="s">
        <v>4128</v>
      </c>
      <c r="B2503" t="s">
        <v>187</v>
      </c>
      <c r="C2503" t="str">
        <f t="shared" si="356"/>
        <v>UNREGULATED</v>
      </c>
      <c r="D2503" s="159" t="str">
        <f t="shared" si="352"/>
        <v>55500</v>
      </c>
      <c r="E2503" t="str">
        <f t="shared" si="353"/>
        <v>X5500</v>
      </c>
      <c r="F2503" s="23">
        <v>555005600600</v>
      </c>
      <c r="G2503">
        <v>1092</v>
      </c>
      <c r="H2503" t="str">
        <f t="shared" si="354"/>
        <v>555005600600.1092</v>
      </c>
      <c r="I2503">
        <v>199109</v>
      </c>
      <c r="J2503" t="s">
        <v>6434</v>
      </c>
      <c r="K2503" t="s">
        <v>48</v>
      </c>
      <c r="L2503" t="s">
        <v>124</v>
      </c>
      <c r="N2503">
        <f>VLOOKUP(H2503,'export - manipulated'!L2502:V6434,11,FALSE)</f>
        <v>18337</v>
      </c>
    </row>
    <row r="2504" spans="1:22" x14ac:dyDescent="0.3">
      <c r="A2504" t="s">
        <v>4133</v>
      </c>
      <c r="B2504" t="s">
        <v>187</v>
      </c>
      <c r="C2504" t="str">
        <f t="shared" si="356"/>
        <v>REGULATED</v>
      </c>
      <c r="D2504" s="159" t="str">
        <f t="shared" si="352"/>
        <v>45500</v>
      </c>
      <c r="E2504" t="str">
        <f t="shared" si="353"/>
        <v>X5500</v>
      </c>
      <c r="F2504" s="23">
        <v>455005600800</v>
      </c>
      <c r="G2504">
        <v>1090</v>
      </c>
      <c r="H2504" t="str">
        <f t="shared" si="354"/>
        <v>455005600800.1090</v>
      </c>
      <c r="I2504">
        <v>198909</v>
      </c>
      <c r="J2504" t="s">
        <v>6434</v>
      </c>
      <c r="K2504" t="s">
        <v>48</v>
      </c>
      <c r="L2504">
        <v>20310</v>
      </c>
      <c r="M2504" s="8">
        <f>VLOOKUP(H2504,'export - manipulated'!L2504:V6436,11,FALSE)</f>
        <v>24903.200000000001</v>
      </c>
      <c r="V2504" s="158" t="str">
        <f>CONCATENATE("5",RIGHT(F2504,11))</f>
        <v>555005600800</v>
      </c>
    </row>
    <row r="2505" spans="1:22" x14ac:dyDescent="0.3">
      <c r="A2505" t="s">
        <v>4133</v>
      </c>
      <c r="B2505" t="s">
        <v>187</v>
      </c>
      <c r="C2505" t="str">
        <f t="shared" si="356"/>
        <v>UNREGULATED</v>
      </c>
      <c r="D2505" s="159" t="str">
        <f t="shared" si="352"/>
        <v>55500</v>
      </c>
      <c r="E2505" t="str">
        <f t="shared" si="353"/>
        <v>X5500</v>
      </c>
      <c r="F2505" s="23">
        <v>555005600800</v>
      </c>
      <c r="G2505">
        <v>1090</v>
      </c>
      <c r="H2505" t="str">
        <f t="shared" si="354"/>
        <v>555005600800.1090</v>
      </c>
      <c r="I2505">
        <v>198909</v>
      </c>
      <c r="J2505" t="s">
        <v>6434</v>
      </c>
      <c r="K2505" t="s">
        <v>48</v>
      </c>
      <c r="L2505" t="s">
        <v>124</v>
      </c>
      <c r="N2505">
        <f>VLOOKUP(H2505,'export - manipulated'!L2504:V6436,11,FALSE)</f>
        <v>15046</v>
      </c>
    </row>
    <row r="2506" spans="1:22" x14ac:dyDescent="0.3">
      <c r="A2506" t="s">
        <v>4136</v>
      </c>
      <c r="B2506" t="s">
        <v>187</v>
      </c>
      <c r="C2506" t="str">
        <f t="shared" si="356"/>
        <v>REGULATED</v>
      </c>
      <c r="D2506" s="159" t="str">
        <f t="shared" si="352"/>
        <v>45500</v>
      </c>
      <c r="E2506" t="str">
        <f t="shared" si="353"/>
        <v>X5500</v>
      </c>
      <c r="F2506" s="23">
        <v>455005630135</v>
      </c>
      <c r="G2506">
        <v>1996</v>
      </c>
      <c r="H2506" t="str">
        <f t="shared" si="354"/>
        <v>455005630135.1996</v>
      </c>
      <c r="I2506">
        <v>199612</v>
      </c>
      <c r="J2506" t="s">
        <v>6434</v>
      </c>
      <c r="K2506" t="s">
        <v>48</v>
      </c>
      <c r="L2506">
        <v>20310</v>
      </c>
      <c r="M2506" s="8">
        <f>VLOOKUP(H2506,'export - manipulated'!L2506:V6438,11,FALSE)</f>
        <v>3599.47</v>
      </c>
      <c r="V2506" s="158" t="str">
        <f>CONCATENATE("5",RIGHT(F2506,11))</f>
        <v>555005630135</v>
      </c>
    </row>
    <row r="2507" spans="1:22" x14ac:dyDescent="0.3">
      <c r="A2507" t="s">
        <v>4136</v>
      </c>
      <c r="B2507" t="s">
        <v>187</v>
      </c>
      <c r="C2507" t="str">
        <f t="shared" si="356"/>
        <v>UNREGULATED</v>
      </c>
      <c r="D2507" s="159" t="str">
        <f t="shared" si="352"/>
        <v>55500</v>
      </c>
      <c r="E2507" t="str">
        <f t="shared" si="353"/>
        <v>X5500</v>
      </c>
      <c r="F2507" s="23">
        <v>555005630135</v>
      </c>
      <c r="G2507">
        <v>1996</v>
      </c>
      <c r="H2507" t="str">
        <f t="shared" si="354"/>
        <v>555005630135.1996</v>
      </c>
      <c r="I2507">
        <v>199612</v>
      </c>
      <c r="J2507" t="s">
        <v>6434</v>
      </c>
      <c r="K2507" t="s">
        <v>48</v>
      </c>
      <c r="L2507" t="s">
        <v>124</v>
      </c>
      <c r="N2507">
        <f>VLOOKUP(H2507,'export - manipulated'!L2506:V6438,11,FALSE)</f>
        <v>2175</v>
      </c>
    </row>
    <row r="2508" spans="1:22" x14ac:dyDescent="0.3">
      <c r="A2508" t="s">
        <v>4139</v>
      </c>
      <c r="C2508" t="str">
        <f t="shared" si="356"/>
        <v>REGULATED</v>
      </c>
      <c r="D2508" s="159" t="str">
        <f t="shared" si="352"/>
        <v>45200</v>
      </c>
      <c r="E2508" t="str">
        <f t="shared" si="353"/>
        <v>X5200</v>
      </c>
      <c r="F2508" s="23">
        <v>452009300323</v>
      </c>
      <c r="G2508">
        <v>230</v>
      </c>
      <c r="H2508" t="str">
        <f t="shared" si="354"/>
        <v>452009300323.230</v>
      </c>
      <c r="I2508">
        <v>201812</v>
      </c>
      <c r="J2508" t="s">
        <v>6434</v>
      </c>
      <c r="K2508" t="s">
        <v>230</v>
      </c>
      <c r="L2508">
        <v>20310</v>
      </c>
      <c r="M2508" s="8">
        <f>VLOOKUP(H2508,'export - manipulated'!L2508:V6440,11,FALSE)</f>
        <v>23364.6</v>
      </c>
      <c r="V2508" s="158" t="str">
        <f t="shared" ref="V2508:V2510" si="357">CONCATENATE("5",RIGHT(F2508,11))</f>
        <v>552009300323</v>
      </c>
    </row>
    <row r="2509" spans="1:22" x14ac:dyDescent="0.3">
      <c r="A2509" t="s">
        <v>4139</v>
      </c>
      <c r="C2509" t="str">
        <f t="shared" si="356"/>
        <v>REGULATED</v>
      </c>
      <c r="D2509" s="159" t="str">
        <f t="shared" si="352"/>
        <v>45200</v>
      </c>
      <c r="E2509" t="str">
        <f t="shared" si="353"/>
        <v>X5200</v>
      </c>
      <c r="F2509" s="23">
        <v>452009400322</v>
      </c>
      <c r="G2509">
        <v>230</v>
      </c>
      <c r="H2509" t="str">
        <f t="shared" si="354"/>
        <v>452009400322.230</v>
      </c>
      <c r="I2509">
        <v>201812</v>
      </c>
      <c r="J2509" t="s">
        <v>6434</v>
      </c>
      <c r="K2509" t="s">
        <v>108</v>
      </c>
      <c r="L2509">
        <v>20310</v>
      </c>
      <c r="M2509" s="8">
        <f>VLOOKUP(H2509,'export - manipulated'!L2509:V6441,11,FALSE)</f>
        <v>27125</v>
      </c>
      <c r="V2509" s="158" t="str">
        <f t="shared" si="357"/>
        <v>552009400322</v>
      </c>
    </row>
    <row r="2510" spans="1:22" x14ac:dyDescent="0.3">
      <c r="A2510" t="s">
        <v>4139</v>
      </c>
      <c r="C2510" t="str">
        <f t="shared" si="356"/>
        <v>REGULATED</v>
      </c>
      <c r="D2510" s="159" t="str">
        <f t="shared" si="352"/>
        <v>45200</v>
      </c>
      <c r="E2510" t="str">
        <f t="shared" si="353"/>
        <v>X5200</v>
      </c>
      <c r="F2510" s="23">
        <v>452009600324</v>
      </c>
      <c r="G2510">
        <v>230</v>
      </c>
      <c r="H2510" t="str">
        <f t="shared" si="354"/>
        <v>452009600324.230</v>
      </c>
      <c r="I2510">
        <v>201812</v>
      </c>
      <c r="J2510" t="s">
        <v>6434</v>
      </c>
      <c r="K2510" t="s">
        <v>110</v>
      </c>
      <c r="L2510">
        <v>20310</v>
      </c>
      <c r="M2510" s="8">
        <f>VLOOKUP(H2510,'export - manipulated'!L2510:V6442,11,FALSE)</f>
        <v>23364.61</v>
      </c>
      <c r="V2510" s="158" t="str">
        <f t="shared" si="357"/>
        <v>552009600324</v>
      </c>
    </row>
    <row r="2511" spans="1:22" x14ac:dyDescent="0.3">
      <c r="A2511" t="s">
        <v>4139</v>
      </c>
      <c r="C2511" t="str">
        <f t="shared" si="356"/>
        <v>UNREGULATED</v>
      </c>
      <c r="D2511" s="159" t="str">
        <f t="shared" si="352"/>
        <v>55200</v>
      </c>
      <c r="E2511" t="str">
        <f t="shared" si="353"/>
        <v>X5200</v>
      </c>
      <c r="F2511" s="23">
        <v>552009300323</v>
      </c>
      <c r="G2511">
        <v>230</v>
      </c>
      <c r="H2511" t="str">
        <f t="shared" si="354"/>
        <v>552009300323.230</v>
      </c>
      <c r="I2511">
        <v>201812</v>
      </c>
      <c r="J2511" t="s">
        <v>6434</v>
      </c>
      <c r="K2511" t="s">
        <v>230</v>
      </c>
      <c r="L2511" t="s">
        <v>124</v>
      </c>
      <c r="N2511">
        <f>VLOOKUP(H2511,'export - manipulated'!L2510:V6442,11,FALSE)</f>
        <v>6301.23</v>
      </c>
    </row>
    <row r="2512" spans="1:22" x14ac:dyDescent="0.3">
      <c r="A2512" t="s">
        <v>4139</v>
      </c>
      <c r="C2512" t="str">
        <f t="shared" si="356"/>
        <v>UNREGULATED</v>
      </c>
      <c r="D2512" s="159" t="str">
        <f t="shared" si="352"/>
        <v>55200</v>
      </c>
      <c r="E2512" t="str">
        <f t="shared" si="353"/>
        <v>X5200</v>
      </c>
      <c r="F2512" s="23">
        <v>552009600324</v>
      </c>
      <c r="G2512">
        <v>230</v>
      </c>
      <c r="H2512" t="str">
        <f t="shared" si="354"/>
        <v>552009600324.230</v>
      </c>
      <c r="I2512">
        <v>201812</v>
      </c>
      <c r="J2512" t="s">
        <v>6434</v>
      </c>
      <c r="K2512" t="s">
        <v>110</v>
      </c>
      <c r="L2512" t="s">
        <v>124</v>
      </c>
      <c r="N2512">
        <f>VLOOKUP(H2512,'export - manipulated'!L2511:V6443,11,FALSE)</f>
        <v>5859.56</v>
      </c>
    </row>
    <row r="2513" spans="1:22" x14ac:dyDescent="0.3">
      <c r="A2513" t="s">
        <v>4148</v>
      </c>
      <c r="B2513" t="s">
        <v>139</v>
      </c>
      <c r="C2513" t="str">
        <f t="shared" si="356"/>
        <v>REGULATED</v>
      </c>
      <c r="D2513" s="159" t="str">
        <f t="shared" si="352"/>
        <v>45200</v>
      </c>
      <c r="E2513" t="str">
        <f t="shared" si="353"/>
        <v>X5200</v>
      </c>
      <c r="F2513" s="23">
        <v>452008600260</v>
      </c>
      <c r="G2513">
        <v>230</v>
      </c>
      <c r="H2513" t="str">
        <f t="shared" si="354"/>
        <v>452008600260.230</v>
      </c>
      <c r="I2513">
        <v>201512</v>
      </c>
      <c r="J2513" t="s">
        <v>6434</v>
      </c>
      <c r="K2513" t="s">
        <v>82</v>
      </c>
      <c r="L2513">
        <v>20310</v>
      </c>
      <c r="M2513" s="8">
        <f>VLOOKUP(H2513,'export - manipulated'!L2513:V6445,11,FALSE)</f>
        <v>39370.83</v>
      </c>
      <c r="V2513" s="158" t="str">
        <f>CONCATENATE("5",RIGHT(F2513,11))</f>
        <v>552008600260</v>
      </c>
    </row>
    <row r="2514" spans="1:22" x14ac:dyDescent="0.3">
      <c r="A2514" t="s">
        <v>4148</v>
      </c>
      <c r="B2514" t="s">
        <v>139</v>
      </c>
      <c r="C2514" t="str">
        <f t="shared" si="356"/>
        <v>UNREGULATED</v>
      </c>
      <c r="D2514" s="159" t="str">
        <f t="shared" si="352"/>
        <v>55200</v>
      </c>
      <c r="E2514" t="str">
        <f t="shared" si="353"/>
        <v>X5200</v>
      </c>
      <c r="F2514" s="23">
        <v>552008600260</v>
      </c>
      <c r="G2514">
        <v>230</v>
      </c>
      <c r="H2514" t="str">
        <f t="shared" si="354"/>
        <v>552008600260.230</v>
      </c>
      <c r="I2514">
        <v>201512</v>
      </c>
      <c r="J2514" t="s">
        <v>6434</v>
      </c>
      <c r="K2514" t="s">
        <v>82</v>
      </c>
      <c r="L2514" t="s">
        <v>124</v>
      </c>
      <c r="N2514">
        <f>VLOOKUP(H2514,'export - manipulated'!L2513:V6445,11,FALSE)</f>
        <v>9777.57</v>
      </c>
    </row>
    <row r="2515" spans="1:22" x14ac:dyDescent="0.3">
      <c r="A2515" t="s">
        <v>4151</v>
      </c>
      <c r="B2515" t="s">
        <v>127</v>
      </c>
      <c r="C2515" t="str">
        <f t="shared" si="356"/>
        <v>UNREGULATED</v>
      </c>
      <c r="D2515" s="159" t="str">
        <f t="shared" si="352"/>
        <v>55200</v>
      </c>
      <c r="E2515" t="str">
        <f t="shared" si="353"/>
        <v>X5200</v>
      </c>
      <c r="F2515" s="23">
        <v>552009300199</v>
      </c>
      <c r="G2515">
        <v>768</v>
      </c>
      <c r="H2515" t="str">
        <f t="shared" si="354"/>
        <v>552009300199.768</v>
      </c>
      <c r="I2515">
        <v>201209</v>
      </c>
      <c r="J2515" t="s">
        <v>6434</v>
      </c>
      <c r="K2515" t="s">
        <v>230</v>
      </c>
      <c r="L2515" t="s">
        <v>124</v>
      </c>
      <c r="N2515">
        <f>VLOOKUP(H2515,'export - manipulated'!L2514:V6446,11,FALSE)</f>
        <v>680.01</v>
      </c>
    </row>
    <row r="2516" spans="1:22" x14ac:dyDescent="0.3">
      <c r="A2516" t="s">
        <v>4153</v>
      </c>
      <c r="B2516" t="s">
        <v>127</v>
      </c>
      <c r="C2516" t="str">
        <f t="shared" si="356"/>
        <v>UNREGULATED</v>
      </c>
      <c r="D2516" s="159" t="str">
        <f t="shared" si="352"/>
        <v>55600</v>
      </c>
      <c r="E2516" t="str">
        <f t="shared" si="353"/>
        <v>X5600</v>
      </c>
      <c r="F2516" s="23">
        <v>556009300105</v>
      </c>
      <c r="G2516">
        <v>165</v>
      </c>
      <c r="H2516" t="str">
        <f t="shared" si="354"/>
        <v>556009300105.165</v>
      </c>
      <c r="I2516">
        <v>201112</v>
      </c>
      <c r="J2516" t="s">
        <v>6434</v>
      </c>
      <c r="K2516" t="s">
        <v>230</v>
      </c>
      <c r="L2516" t="s">
        <v>124</v>
      </c>
      <c r="N2516">
        <f>VLOOKUP(H2516,'export - manipulated'!L2515:V6447,11,FALSE)</f>
        <v>92957.87</v>
      </c>
    </row>
    <row r="2517" spans="1:22" x14ac:dyDescent="0.3">
      <c r="A2517" t="s">
        <v>4156</v>
      </c>
      <c r="B2517" t="s">
        <v>127</v>
      </c>
      <c r="C2517" t="str">
        <f t="shared" si="356"/>
        <v>REGULATED</v>
      </c>
      <c r="D2517" s="159" t="str">
        <f t="shared" si="352"/>
        <v>45600</v>
      </c>
      <c r="E2517" t="str">
        <f t="shared" si="353"/>
        <v>X5600</v>
      </c>
      <c r="F2517" s="23">
        <v>456009300105</v>
      </c>
      <c r="G2517">
        <v>165</v>
      </c>
      <c r="H2517" t="str">
        <f t="shared" si="354"/>
        <v>456009300105.165</v>
      </c>
      <c r="I2517">
        <v>201112</v>
      </c>
      <c r="J2517" t="s">
        <v>6434</v>
      </c>
      <c r="K2517" t="s">
        <v>230</v>
      </c>
      <c r="L2517">
        <v>20310</v>
      </c>
      <c r="M2517" s="8">
        <f>VLOOKUP(H2517,'export - manipulated'!L2517:V6449,11,FALSE)</f>
        <v>375107.92</v>
      </c>
      <c r="V2517" s="158" t="str">
        <f t="shared" ref="V2517:V2520" si="358">CONCATENATE("5",RIGHT(F2517,11))</f>
        <v>556009300105</v>
      </c>
    </row>
    <row r="2518" spans="1:22" x14ac:dyDescent="0.3">
      <c r="A2518" t="s">
        <v>4158</v>
      </c>
      <c r="B2518" t="s">
        <v>127</v>
      </c>
      <c r="C2518" t="str">
        <f t="shared" si="356"/>
        <v>REGULATED</v>
      </c>
      <c r="D2518" s="159" t="str">
        <f t="shared" si="352"/>
        <v>45600</v>
      </c>
      <c r="E2518" t="str">
        <f t="shared" si="353"/>
        <v>X5600</v>
      </c>
      <c r="F2518" s="23">
        <v>456009300036</v>
      </c>
      <c r="G2518">
        <v>615</v>
      </c>
      <c r="H2518" t="str">
        <f t="shared" si="354"/>
        <v>456009300036.615</v>
      </c>
      <c r="I2518">
        <v>199109</v>
      </c>
      <c r="J2518" t="s">
        <v>6434</v>
      </c>
      <c r="K2518" t="s">
        <v>81</v>
      </c>
      <c r="L2518">
        <v>20310</v>
      </c>
      <c r="M2518" s="8">
        <f>VLOOKUP(H2518,'export - manipulated'!L2518:V6450,11,FALSE)</f>
        <v>2920090.32</v>
      </c>
      <c r="V2518" s="158" t="str">
        <f t="shared" si="358"/>
        <v>556009300036</v>
      </c>
    </row>
    <row r="2519" spans="1:22" x14ac:dyDescent="0.3">
      <c r="A2519" t="s">
        <v>4160</v>
      </c>
      <c r="B2519" t="s">
        <v>127</v>
      </c>
      <c r="C2519" t="str">
        <f t="shared" si="356"/>
        <v>REGULATED</v>
      </c>
      <c r="D2519" s="159" t="str">
        <f t="shared" si="352"/>
        <v>45600</v>
      </c>
      <c r="E2519" t="str">
        <f t="shared" si="353"/>
        <v>X5600</v>
      </c>
      <c r="F2519" s="23">
        <v>456009300036</v>
      </c>
      <c r="G2519">
        <v>84</v>
      </c>
      <c r="H2519" t="str">
        <f t="shared" si="354"/>
        <v>456009300036.84</v>
      </c>
      <c r="I2519">
        <v>199109</v>
      </c>
      <c r="J2519" t="s">
        <v>6434</v>
      </c>
      <c r="K2519" t="s">
        <v>81</v>
      </c>
      <c r="L2519">
        <v>20310</v>
      </c>
      <c r="M2519" s="8">
        <f>VLOOKUP(H2519,'export - manipulated'!L2519:V6451,11,FALSE)</f>
        <v>59170.23</v>
      </c>
      <c r="V2519" s="158" t="str">
        <f t="shared" si="358"/>
        <v>556009300036</v>
      </c>
    </row>
    <row r="2520" spans="1:22" x14ac:dyDescent="0.3">
      <c r="A2520" t="s">
        <v>4162</v>
      </c>
      <c r="B2520" t="s">
        <v>3572</v>
      </c>
      <c r="C2520" t="str">
        <f t="shared" si="356"/>
        <v>REGULATED</v>
      </c>
      <c r="D2520" s="159" t="str">
        <f t="shared" si="352"/>
        <v>45500</v>
      </c>
      <c r="E2520" t="str">
        <f t="shared" si="353"/>
        <v>X5500</v>
      </c>
      <c r="F2520" s="23">
        <v>455005320109</v>
      </c>
      <c r="G2520">
        <v>2013</v>
      </c>
      <c r="H2520" t="str">
        <f t="shared" si="354"/>
        <v>455005320109.2013</v>
      </c>
      <c r="I2520">
        <v>201301</v>
      </c>
      <c r="J2520" t="s">
        <v>6434</v>
      </c>
      <c r="K2520" t="s">
        <v>22</v>
      </c>
      <c r="L2520">
        <v>20310</v>
      </c>
      <c r="M2520" s="8">
        <f>VLOOKUP(H2520,'export - manipulated'!L2520:V6452,11,FALSE)</f>
        <v>20960.73</v>
      </c>
      <c r="V2520" s="158" t="str">
        <f t="shared" si="358"/>
        <v>555005320109</v>
      </c>
    </row>
    <row r="2521" spans="1:22" x14ac:dyDescent="0.3">
      <c r="A2521" t="s">
        <v>4165</v>
      </c>
      <c r="B2521" t="s">
        <v>3572</v>
      </c>
      <c r="C2521" t="str">
        <f t="shared" si="356"/>
        <v>UNREGULATED</v>
      </c>
      <c r="D2521" s="159" t="str">
        <f t="shared" si="352"/>
        <v>55500</v>
      </c>
      <c r="E2521" t="str">
        <f t="shared" si="353"/>
        <v>X5500</v>
      </c>
      <c r="F2521" s="23">
        <v>555005320109</v>
      </c>
      <c r="G2521">
        <v>2013</v>
      </c>
      <c r="H2521" t="str">
        <f t="shared" si="354"/>
        <v>555005320109.2013</v>
      </c>
      <c r="I2521">
        <v>201301</v>
      </c>
      <c r="J2521" t="s">
        <v>6434</v>
      </c>
      <c r="K2521" t="s">
        <v>22</v>
      </c>
      <c r="L2521" t="s">
        <v>124</v>
      </c>
      <c r="N2521">
        <f>VLOOKUP(H2521,'export - manipulated'!L2520:V6452,11,FALSE)</f>
        <v>12662.51</v>
      </c>
    </row>
    <row r="2522" spans="1:22" x14ac:dyDescent="0.3">
      <c r="A2522" t="s">
        <v>4167</v>
      </c>
      <c r="C2522" t="str">
        <f t="shared" si="356"/>
        <v>REGULATED</v>
      </c>
      <c r="D2522" s="159" t="str">
        <f t="shared" si="352"/>
        <v>45500</v>
      </c>
      <c r="E2522" t="str">
        <f t="shared" si="353"/>
        <v>X5500</v>
      </c>
      <c r="F2522" s="23">
        <v>455006420274</v>
      </c>
      <c r="G2522">
        <v>2013</v>
      </c>
      <c r="H2522" t="str">
        <f t="shared" si="354"/>
        <v>455006420274.2013</v>
      </c>
      <c r="I2522">
        <v>201301</v>
      </c>
      <c r="J2522" t="s">
        <v>6434</v>
      </c>
      <c r="K2522" t="s">
        <v>1898</v>
      </c>
      <c r="L2522">
        <v>20310</v>
      </c>
      <c r="M2522" s="8">
        <f>VLOOKUP(H2522,'export - manipulated'!L2522:V6454,11,FALSE)</f>
        <v>2611.4299999999998</v>
      </c>
      <c r="V2522" s="158" t="str">
        <f>CONCATENATE("5",RIGHT(F2522,11))</f>
        <v>555006420274</v>
      </c>
    </row>
    <row r="2523" spans="1:22" x14ac:dyDescent="0.3">
      <c r="A2523" t="s">
        <v>4170</v>
      </c>
      <c r="C2523" t="str">
        <f t="shared" si="356"/>
        <v>UNREGULATED</v>
      </c>
      <c r="D2523" s="159" t="str">
        <f t="shared" si="352"/>
        <v>55500</v>
      </c>
      <c r="E2523" t="str">
        <f t="shared" si="353"/>
        <v>X5500</v>
      </c>
      <c r="F2523" s="23">
        <v>555006420274</v>
      </c>
      <c r="G2523">
        <v>2013</v>
      </c>
      <c r="H2523" t="str">
        <f t="shared" si="354"/>
        <v>555006420274.2013</v>
      </c>
      <c r="I2523">
        <v>201301</v>
      </c>
      <c r="J2523" t="s">
        <v>6434</v>
      </c>
      <c r="K2523" t="s">
        <v>1898</v>
      </c>
      <c r="L2523" t="s">
        <v>124</v>
      </c>
      <c r="N2523">
        <f>VLOOKUP(H2523,'export - manipulated'!L2522:V6454,11,FALSE)</f>
        <v>3775.05</v>
      </c>
    </row>
    <row r="2524" spans="1:22" x14ac:dyDescent="0.3">
      <c r="A2524" t="s">
        <v>4172</v>
      </c>
      <c r="B2524" t="s">
        <v>4174</v>
      </c>
      <c r="C2524" t="str">
        <f t="shared" si="356"/>
        <v>UNREGULATED</v>
      </c>
      <c r="D2524" s="159" t="str">
        <f t="shared" si="352"/>
        <v>55700</v>
      </c>
      <c r="E2524" t="str">
        <f t="shared" si="353"/>
        <v>X5700</v>
      </c>
      <c r="F2524" s="23">
        <v>557007300202</v>
      </c>
      <c r="G2524">
        <v>615</v>
      </c>
      <c r="H2524" t="str">
        <f t="shared" si="354"/>
        <v>557007300202.615</v>
      </c>
      <c r="I2524">
        <v>201712</v>
      </c>
      <c r="J2524" t="s">
        <v>6434</v>
      </c>
      <c r="K2524" t="s">
        <v>69</v>
      </c>
      <c r="L2524" t="s">
        <v>124</v>
      </c>
      <c r="N2524">
        <f>VLOOKUP(H2524,'export - manipulated'!L2523:V6455,11,FALSE)</f>
        <v>222908.74</v>
      </c>
    </row>
    <row r="2525" spans="1:22" x14ac:dyDescent="0.3">
      <c r="A2525" t="s">
        <v>4176</v>
      </c>
      <c r="B2525" t="s">
        <v>4174</v>
      </c>
      <c r="C2525" t="str">
        <f t="shared" si="356"/>
        <v>UNREGULATED</v>
      </c>
      <c r="D2525" s="159" t="str">
        <f t="shared" si="352"/>
        <v>55500</v>
      </c>
      <c r="E2525" t="str">
        <f t="shared" si="353"/>
        <v>X5500</v>
      </c>
      <c r="F2525" s="23">
        <v>555007300800</v>
      </c>
      <c r="G2525">
        <v>2014</v>
      </c>
      <c r="H2525" t="str">
        <f t="shared" si="354"/>
        <v>555007300800.2014</v>
      </c>
      <c r="I2525">
        <v>201412</v>
      </c>
      <c r="J2525" t="s">
        <v>6434</v>
      </c>
      <c r="K2525" t="s">
        <v>69</v>
      </c>
      <c r="L2525" t="s">
        <v>124</v>
      </c>
      <c r="N2525">
        <f>VLOOKUP(H2525,'export - manipulated'!L2524:V6456,11,FALSE)</f>
        <v>852971.43</v>
      </c>
    </row>
    <row r="2526" spans="1:22" x14ac:dyDescent="0.3">
      <c r="A2526" t="s">
        <v>4178</v>
      </c>
      <c r="C2526" t="str">
        <f t="shared" si="356"/>
        <v>UNREGULATED</v>
      </c>
      <c r="D2526" s="159" t="str">
        <f t="shared" si="352"/>
        <v>55100</v>
      </c>
      <c r="E2526" t="str">
        <f t="shared" si="353"/>
        <v>X5100</v>
      </c>
      <c r="F2526" s="23">
        <v>551007300001</v>
      </c>
      <c r="G2526">
        <v>2009</v>
      </c>
      <c r="H2526" t="str">
        <f t="shared" si="354"/>
        <v>551007300001.2009</v>
      </c>
      <c r="I2526">
        <v>200906</v>
      </c>
      <c r="J2526" t="s">
        <v>6434</v>
      </c>
      <c r="K2526" t="s">
        <v>69</v>
      </c>
      <c r="L2526" t="s">
        <v>124</v>
      </c>
      <c r="N2526">
        <f>VLOOKUP(H2526,'export - manipulated'!L2525:V6457,11,FALSE)</f>
        <v>2085814.16</v>
      </c>
    </row>
    <row r="2527" spans="1:22" x14ac:dyDescent="0.3">
      <c r="A2527" t="s">
        <v>4178</v>
      </c>
      <c r="C2527" t="str">
        <f t="shared" si="356"/>
        <v>UNREGULATED</v>
      </c>
      <c r="D2527" s="159" t="str">
        <f t="shared" si="352"/>
        <v>55100</v>
      </c>
      <c r="E2527" t="str">
        <f t="shared" si="353"/>
        <v>X5100</v>
      </c>
      <c r="F2527" s="23">
        <v>551007300001</v>
      </c>
      <c r="G2527">
        <v>2010</v>
      </c>
      <c r="H2527" t="str">
        <f t="shared" si="354"/>
        <v>551007300001.2010</v>
      </c>
      <c r="I2527">
        <v>201001</v>
      </c>
      <c r="J2527" t="s">
        <v>6434</v>
      </c>
      <c r="K2527" t="s">
        <v>69</v>
      </c>
      <c r="L2527" t="s">
        <v>124</v>
      </c>
      <c r="N2527">
        <f>VLOOKUP(H2527,'export - manipulated'!L2526:V6458,11,FALSE)</f>
        <v>1101.81</v>
      </c>
    </row>
    <row r="2528" spans="1:22" x14ac:dyDescent="0.3">
      <c r="A2528" t="s">
        <v>4181</v>
      </c>
      <c r="B2528" t="s">
        <v>4174</v>
      </c>
      <c r="C2528" t="str">
        <f t="shared" si="356"/>
        <v>UNREGULATED</v>
      </c>
      <c r="D2528" s="159" t="str">
        <f t="shared" si="352"/>
        <v>55200</v>
      </c>
      <c r="E2528" t="str">
        <f t="shared" si="353"/>
        <v>X5200</v>
      </c>
      <c r="F2528" s="23">
        <v>552007300168</v>
      </c>
      <c r="G2528">
        <v>763</v>
      </c>
      <c r="H2528" t="str">
        <f t="shared" si="354"/>
        <v>552007300168.763</v>
      </c>
      <c r="I2528">
        <v>200911</v>
      </c>
      <c r="J2528" t="s">
        <v>6434</v>
      </c>
      <c r="K2528" t="s">
        <v>69</v>
      </c>
      <c r="L2528" t="s">
        <v>124</v>
      </c>
      <c r="N2528">
        <f>VLOOKUP(H2528,'export - manipulated'!L2527:V6459,11,FALSE)</f>
        <v>129842.38</v>
      </c>
    </row>
    <row r="2529" spans="1:14" x14ac:dyDescent="0.3">
      <c r="A2529" t="s">
        <v>4183</v>
      </c>
      <c r="B2529" t="s">
        <v>4174</v>
      </c>
      <c r="C2529" t="str">
        <f t="shared" si="356"/>
        <v>UNREGULATED</v>
      </c>
      <c r="D2529" s="159" t="str">
        <f t="shared" si="352"/>
        <v>55500</v>
      </c>
      <c r="E2529" t="str">
        <f t="shared" si="353"/>
        <v>X5500</v>
      </c>
      <c r="F2529" s="23">
        <v>555007300800</v>
      </c>
      <c r="G2529">
        <v>2010</v>
      </c>
      <c r="H2529" t="str">
        <f t="shared" si="354"/>
        <v>555007300800.2010</v>
      </c>
      <c r="I2529">
        <v>200906</v>
      </c>
      <c r="J2529" t="s">
        <v>6434</v>
      </c>
      <c r="K2529" t="s">
        <v>69</v>
      </c>
      <c r="L2529" t="s">
        <v>124</v>
      </c>
      <c r="N2529">
        <f>VLOOKUP(H2529,'export - manipulated'!L2528:V6460,11,FALSE)</f>
        <v>81827</v>
      </c>
    </row>
    <row r="2530" spans="1:14" x14ac:dyDescent="0.3">
      <c r="A2530" t="s">
        <v>4185</v>
      </c>
      <c r="B2530" t="s">
        <v>4174</v>
      </c>
      <c r="C2530" t="str">
        <f t="shared" si="356"/>
        <v>UNREGULATED</v>
      </c>
      <c r="D2530" s="159" t="str">
        <f t="shared" si="352"/>
        <v>55500</v>
      </c>
      <c r="E2530" t="str">
        <f t="shared" si="353"/>
        <v>X5500</v>
      </c>
      <c r="F2530" s="23">
        <v>555007300800</v>
      </c>
      <c r="G2530">
        <v>2009</v>
      </c>
      <c r="H2530" t="str">
        <f t="shared" si="354"/>
        <v>555007300800.2009</v>
      </c>
      <c r="I2530">
        <v>200906</v>
      </c>
      <c r="J2530" t="s">
        <v>6434</v>
      </c>
      <c r="K2530" t="s">
        <v>69</v>
      </c>
      <c r="L2530" t="s">
        <v>124</v>
      </c>
      <c r="N2530">
        <f>VLOOKUP(H2530,'export - manipulated'!L2529:V6461,11,FALSE)</f>
        <v>1214497.24</v>
      </c>
    </row>
    <row r="2531" spans="1:14" x14ac:dyDescent="0.3">
      <c r="A2531" t="s">
        <v>4187</v>
      </c>
      <c r="B2531" t="s">
        <v>4174</v>
      </c>
      <c r="C2531" t="str">
        <f t="shared" si="356"/>
        <v>UNREGULATED</v>
      </c>
      <c r="D2531" s="159" t="str">
        <f t="shared" si="352"/>
        <v>55000</v>
      </c>
      <c r="E2531" t="str">
        <f t="shared" si="353"/>
        <v>X5000</v>
      </c>
      <c r="F2531" s="23">
        <v>550007300047</v>
      </c>
      <c r="G2531">
        <v>2009</v>
      </c>
      <c r="H2531" t="str">
        <f t="shared" si="354"/>
        <v>550007300047.2009</v>
      </c>
      <c r="I2531">
        <v>200906</v>
      </c>
      <c r="J2531" t="s">
        <v>6434</v>
      </c>
      <c r="K2531" t="s">
        <v>69</v>
      </c>
      <c r="L2531" t="s">
        <v>124</v>
      </c>
      <c r="N2531">
        <f>VLOOKUP(H2531,'export - manipulated'!L2530:V6462,11,FALSE)</f>
        <v>28322.01</v>
      </c>
    </row>
    <row r="2532" spans="1:14" x14ac:dyDescent="0.3">
      <c r="A2532" t="s">
        <v>4187</v>
      </c>
      <c r="B2532" t="s">
        <v>4174</v>
      </c>
      <c r="C2532" t="str">
        <f t="shared" si="356"/>
        <v>UNREGULATED</v>
      </c>
      <c r="D2532" s="159" t="str">
        <f t="shared" si="352"/>
        <v>55000</v>
      </c>
      <c r="E2532" t="str">
        <f t="shared" si="353"/>
        <v>X5000</v>
      </c>
      <c r="F2532" s="23">
        <v>550007300048</v>
      </c>
      <c r="G2532">
        <v>2010</v>
      </c>
      <c r="H2532" t="str">
        <f t="shared" si="354"/>
        <v>550007300048.2010</v>
      </c>
      <c r="I2532">
        <v>201001</v>
      </c>
      <c r="J2532" t="s">
        <v>6434</v>
      </c>
      <c r="K2532" t="s">
        <v>69</v>
      </c>
      <c r="L2532" t="s">
        <v>124</v>
      </c>
      <c r="N2532">
        <f>VLOOKUP(H2532,'export - manipulated'!L2531:V6463,11,FALSE)</f>
        <v>204600</v>
      </c>
    </row>
    <row r="2533" spans="1:14" x14ac:dyDescent="0.3">
      <c r="A2533" t="s">
        <v>4187</v>
      </c>
      <c r="B2533" t="s">
        <v>4174</v>
      </c>
      <c r="C2533" t="str">
        <f t="shared" si="356"/>
        <v>UNREGULATED</v>
      </c>
      <c r="D2533" s="159" t="str">
        <f t="shared" si="352"/>
        <v>55600</v>
      </c>
      <c r="E2533" t="str">
        <f t="shared" si="353"/>
        <v>X5600</v>
      </c>
      <c r="F2533" s="23">
        <v>556007300200</v>
      </c>
      <c r="G2533">
        <v>84</v>
      </c>
      <c r="H2533" t="str">
        <f t="shared" si="354"/>
        <v>556007300200.84</v>
      </c>
      <c r="I2533">
        <v>201801</v>
      </c>
      <c r="J2533" t="s">
        <v>6434</v>
      </c>
      <c r="K2533" t="s">
        <v>69</v>
      </c>
      <c r="L2533" t="s">
        <v>124</v>
      </c>
      <c r="N2533">
        <f>VLOOKUP(H2533,'export - manipulated'!L2532:V6464,11,FALSE)</f>
        <v>4638.88</v>
      </c>
    </row>
    <row r="2534" spans="1:14" x14ac:dyDescent="0.3">
      <c r="A2534" t="s">
        <v>4191</v>
      </c>
      <c r="B2534" t="s">
        <v>4174</v>
      </c>
      <c r="C2534" t="str">
        <f t="shared" si="356"/>
        <v>UNREGULATED</v>
      </c>
      <c r="D2534" s="159" t="str">
        <f t="shared" si="352"/>
        <v>55700</v>
      </c>
      <c r="E2534" t="str">
        <f t="shared" si="353"/>
        <v>X5700</v>
      </c>
      <c r="F2534" s="23">
        <v>557007300061</v>
      </c>
      <c r="G2534">
        <v>615</v>
      </c>
      <c r="H2534" t="str">
        <f t="shared" si="354"/>
        <v>557007300061.615</v>
      </c>
      <c r="I2534">
        <v>200906</v>
      </c>
      <c r="J2534" t="s">
        <v>6434</v>
      </c>
      <c r="K2534" t="s">
        <v>69</v>
      </c>
      <c r="L2534" t="s">
        <v>124</v>
      </c>
      <c r="N2534">
        <f>VLOOKUP(H2534,'export - manipulated'!L2533:V6465,11,FALSE)</f>
        <v>584970.5</v>
      </c>
    </row>
    <row r="2535" spans="1:14" x14ac:dyDescent="0.3">
      <c r="A2535" t="s">
        <v>4193</v>
      </c>
      <c r="C2535" t="str">
        <f t="shared" si="356"/>
        <v>UNREGULATED</v>
      </c>
      <c r="D2535" s="159" t="str">
        <f t="shared" si="352"/>
        <v>55800</v>
      </c>
      <c r="E2535" t="str">
        <f t="shared" si="353"/>
        <v>X5800</v>
      </c>
      <c r="F2535" s="23">
        <v>558007300002</v>
      </c>
      <c r="G2535">
        <v>2009</v>
      </c>
      <c r="H2535" t="str">
        <f t="shared" si="354"/>
        <v>558007300002.2009</v>
      </c>
      <c r="I2535">
        <v>200911</v>
      </c>
      <c r="J2535" t="s">
        <v>6434</v>
      </c>
      <c r="K2535" t="s">
        <v>69</v>
      </c>
      <c r="L2535" t="s">
        <v>124</v>
      </c>
      <c r="N2535">
        <f>VLOOKUP(H2535,'export - manipulated'!L2534:V6466,11,FALSE)</f>
        <v>1659830.58</v>
      </c>
    </row>
    <row r="2536" spans="1:14" x14ac:dyDescent="0.3">
      <c r="A2536" t="s">
        <v>4195</v>
      </c>
      <c r="B2536" t="s">
        <v>4174</v>
      </c>
      <c r="C2536" t="str">
        <f t="shared" si="356"/>
        <v>UNREGULATED</v>
      </c>
      <c r="D2536" s="159" t="str">
        <f t="shared" si="352"/>
        <v>55600</v>
      </c>
      <c r="E2536" t="str">
        <f t="shared" si="353"/>
        <v>X5600</v>
      </c>
      <c r="F2536" s="23">
        <v>556007300083</v>
      </c>
      <c r="G2536">
        <v>84</v>
      </c>
      <c r="H2536" t="str">
        <f t="shared" si="354"/>
        <v>556007300083.84</v>
      </c>
      <c r="I2536">
        <v>200911</v>
      </c>
      <c r="J2536" t="s">
        <v>6434</v>
      </c>
      <c r="K2536" t="s">
        <v>69</v>
      </c>
      <c r="L2536" t="s">
        <v>124</v>
      </c>
      <c r="N2536">
        <f>VLOOKUP(H2536,'export - manipulated'!L2535:V6467,11,FALSE)</f>
        <v>414907.6</v>
      </c>
    </row>
    <row r="2537" spans="1:14" x14ac:dyDescent="0.3">
      <c r="A2537" t="s">
        <v>4197</v>
      </c>
      <c r="B2537" t="s">
        <v>4174</v>
      </c>
      <c r="C2537" t="str">
        <f t="shared" si="356"/>
        <v>UNREGULATED</v>
      </c>
      <c r="D2537" s="159" t="str">
        <f t="shared" si="352"/>
        <v>55600</v>
      </c>
      <c r="E2537" t="str">
        <f t="shared" si="353"/>
        <v>X5600</v>
      </c>
      <c r="F2537" s="23">
        <v>556007300083</v>
      </c>
      <c r="G2537">
        <v>615</v>
      </c>
      <c r="H2537" t="str">
        <f t="shared" si="354"/>
        <v>556007300083.615</v>
      </c>
      <c r="I2537">
        <v>200912</v>
      </c>
      <c r="J2537" t="s">
        <v>6434</v>
      </c>
      <c r="K2537" t="s">
        <v>69</v>
      </c>
      <c r="L2537" t="s">
        <v>124</v>
      </c>
      <c r="N2537">
        <f>VLOOKUP(H2537,'export - manipulated'!L2536:V6468,11,FALSE)</f>
        <v>4683469.6399999997</v>
      </c>
    </row>
    <row r="2538" spans="1:14" x14ac:dyDescent="0.3">
      <c r="A2538" t="s">
        <v>4199</v>
      </c>
      <c r="B2538" t="s">
        <v>4174</v>
      </c>
      <c r="C2538" t="str">
        <f t="shared" si="356"/>
        <v>UNREGULATED</v>
      </c>
      <c r="D2538" s="159" t="str">
        <f t="shared" si="352"/>
        <v>55600</v>
      </c>
      <c r="E2538" t="str">
        <f t="shared" si="353"/>
        <v>X5600</v>
      </c>
      <c r="F2538" s="23">
        <v>556007300083</v>
      </c>
      <c r="G2538">
        <v>188</v>
      </c>
      <c r="H2538" t="str">
        <f t="shared" si="354"/>
        <v>556007300083.188</v>
      </c>
      <c r="I2538">
        <v>200911</v>
      </c>
      <c r="J2538" t="s">
        <v>6434</v>
      </c>
      <c r="K2538" t="s">
        <v>69</v>
      </c>
      <c r="L2538" t="s">
        <v>124</v>
      </c>
      <c r="N2538">
        <f>VLOOKUP(H2538,'export - manipulated'!L2537:V6469,11,FALSE)</f>
        <v>52176.959999999999</v>
      </c>
    </row>
    <row r="2539" spans="1:14" x14ac:dyDescent="0.3">
      <c r="A2539" t="s">
        <v>4201</v>
      </c>
      <c r="B2539" t="s">
        <v>4174</v>
      </c>
      <c r="C2539" t="str">
        <f t="shared" si="356"/>
        <v>UNREGULATED</v>
      </c>
      <c r="D2539" s="159" t="str">
        <f t="shared" si="352"/>
        <v>55600</v>
      </c>
      <c r="E2539" t="str">
        <f t="shared" si="353"/>
        <v>X5600</v>
      </c>
      <c r="F2539" s="23">
        <v>556007300083</v>
      </c>
      <c r="G2539">
        <v>780</v>
      </c>
      <c r="H2539" t="str">
        <f t="shared" si="354"/>
        <v>556007300083.780</v>
      </c>
      <c r="I2539">
        <v>200912</v>
      </c>
      <c r="J2539" t="s">
        <v>6434</v>
      </c>
      <c r="K2539" t="s">
        <v>69</v>
      </c>
      <c r="L2539" t="s">
        <v>124</v>
      </c>
      <c r="N2539">
        <f>VLOOKUP(H2539,'export - manipulated'!L2538:V6470,11,FALSE)</f>
        <v>38299.019999999997</v>
      </c>
    </row>
    <row r="2540" spans="1:14" x14ac:dyDescent="0.3">
      <c r="A2540" t="s">
        <v>4203</v>
      </c>
      <c r="C2540" t="str">
        <f t="shared" si="356"/>
        <v>UNREGULATED</v>
      </c>
      <c r="D2540" s="159" t="str">
        <f t="shared" si="352"/>
        <v>55800</v>
      </c>
      <c r="E2540" t="str">
        <f t="shared" si="353"/>
        <v>X5800</v>
      </c>
      <c r="F2540" s="23">
        <v>558007300003</v>
      </c>
      <c r="G2540">
        <v>2015</v>
      </c>
      <c r="H2540" t="str">
        <f t="shared" si="354"/>
        <v>558007300003.2015</v>
      </c>
      <c r="I2540">
        <v>201501</v>
      </c>
      <c r="J2540" t="s">
        <v>6434</v>
      </c>
      <c r="K2540" t="s">
        <v>69</v>
      </c>
      <c r="L2540" t="s">
        <v>124</v>
      </c>
      <c r="N2540">
        <f>VLOOKUP(H2540,'export - manipulated'!L2539:V6471,11,FALSE)</f>
        <v>306412.40000000002</v>
      </c>
    </row>
    <row r="2541" spans="1:14" x14ac:dyDescent="0.3">
      <c r="A2541" t="s">
        <v>4206</v>
      </c>
      <c r="B2541" t="s">
        <v>4174</v>
      </c>
      <c r="C2541" t="str">
        <f t="shared" si="356"/>
        <v>UNREGULATED</v>
      </c>
      <c r="D2541" s="159" t="str">
        <f t="shared" si="352"/>
        <v>55300</v>
      </c>
      <c r="E2541" t="str">
        <f t="shared" si="353"/>
        <v>X5300</v>
      </c>
      <c r="F2541" s="23">
        <v>553007300311</v>
      </c>
      <c r="G2541">
        <v>910</v>
      </c>
      <c r="H2541" t="str">
        <f t="shared" si="354"/>
        <v>553007300311.910</v>
      </c>
      <c r="I2541">
        <v>200911</v>
      </c>
      <c r="J2541" t="s">
        <v>6434</v>
      </c>
      <c r="K2541" t="s">
        <v>69</v>
      </c>
      <c r="L2541" t="s">
        <v>124</v>
      </c>
      <c r="N2541">
        <f>VLOOKUP(H2541,'export - manipulated'!L2540:V6472,11,FALSE)</f>
        <v>102293.61</v>
      </c>
    </row>
    <row r="2542" spans="1:14" x14ac:dyDescent="0.3">
      <c r="A2542" t="s">
        <v>4208</v>
      </c>
      <c r="B2542" t="s">
        <v>4174</v>
      </c>
      <c r="C2542" t="str">
        <f t="shared" si="356"/>
        <v>UNREGULATED</v>
      </c>
      <c r="D2542" s="159" t="str">
        <f t="shared" si="352"/>
        <v>55300</v>
      </c>
      <c r="E2542" t="str">
        <f t="shared" si="353"/>
        <v>X5300</v>
      </c>
      <c r="F2542" s="23">
        <v>553007300315</v>
      </c>
      <c r="G2542">
        <v>910</v>
      </c>
      <c r="H2542" t="str">
        <f t="shared" si="354"/>
        <v>553007300315.910</v>
      </c>
      <c r="I2542">
        <v>200906</v>
      </c>
      <c r="J2542" t="s">
        <v>6434</v>
      </c>
      <c r="K2542" t="s">
        <v>69</v>
      </c>
      <c r="L2542" t="s">
        <v>124</v>
      </c>
      <c r="N2542">
        <f>VLOOKUP(H2542,'export - manipulated'!L2541:V6473,11,FALSE)</f>
        <v>2043700.01</v>
      </c>
    </row>
    <row r="2543" spans="1:14" x14ac:dyDescent="0.3">
      <c r="A2543" t="s">
        <v>4210</v>
      </c>
      <c r="B2543" t="s">
        <v>1036</v>
      </c>
      <c r="C2543" t="str">
        <f t="shared" si="356"/>
        <v>UNREGULATED</v>
      </c>
      <c r="D2543" s="159" t="str">
        <f t="shared" si="352"/>
        <v>55200</v>
      </c>
      <c r="E2543" t="str">
        <f t="shared" si="353"/>
        <v>X5200</v>
      </c>
      <c r="F2543" s="23">
        <v>552004800255</v>
      </c>
      <c r="G2543">
        <v>763</v>
      </c>
      <c r="H2543" t="str">
        <f t="shared" si="354"/>
        <v>552004800255.763</v>
      </c>
      <c r="I2543">
        <v>200807</v>
      </c>
      <c r="J2543" t="s">
        <v>6434</v>
      </c>
      <c r="K2543" t="s">
        <v>19</v>
      </c>
      <c r="L2543" t="s">
        <v>124</v>
      </c>
      <c r="N2543">
        <f>VLOOKUP(H2543,'export - manipulated'!L2542:V6474,11,FALSE)</f>
        <v>3647927.42</v>
      </c>
    </row>
    <row r="2544" spans="1:14" x14ac:dyDescent="0.3">
      <c r="A2544" t="s">
        <v>4213</v>
      </c>
      <c r="B2544" t="s">
        <v>1036</v>
      </c>
      <c r="C2544" t="str">
        <f t="shared" si="356"/>
        <v>UNREGULATED</v>
      </c>
      <c r="D2544" s="159" t="str">
        <f t="shared" si="352"/>
        <v>55200</v>
      </c>
      <c r="E2544" t="str">
        <f t="shared" si="353"/>
        <v>X5200</v>
      </c>
      <c r="F2544" s="23">
        <v>552004800256</v>
      </c>
      <c r="G2544">
        <v>763</v>
      </c>
      <c r="H2544" t="str">
        <f t="shared" si="354"/>
        <v>552004800256.763</v>
      </c>
      <c r="I2544">
        <v>200807</v>
      </c>
      <c r="J2544" t="s">
        <v>6434</v>
      </c>
      <c r="K2544" t="s">
        <v>19</v>
      </c>
      <c r="L2544" t="s">
        <v>124</v>
      </c>
      <c r="N2544">
        <f>VLOOKUP(H2544,'export - manipulated'!L2543:V6475,11,FALSE)</f>
        <v>239677.56</v>
      </c>
    </row>
    <row r="2545" spans="1:14" x14ac:dyDescent="0.3">
      <c r="A2545" t="s">
        <v>4215</v>
      </c>
      <c r="B2545" t="s">
        <v>1036</v>
      </c>
      <c r="C2545" t="str">
        <f t="shared" si="356"/>
        <v>UNREGULATED</v>
      </c>
      <c r="D2545" s="159" t="str">
        <f t="shared" si="352"/>
        <v>55000</v>
      </c>
      <c r="E2545" t="str">
        <f t="shared" si="353"/>
        <v>X5000</v>
      </c>
      <c r="F2545" s="23">
        <v>550004800057</v>
      </c>
      <c r="G2545">
        <v>2008</v>
      </c>
      <c r="H2545" t="str">
        <f t="shared" si="354"/>
        <v>550004800057.2008</v>
      </c>
      <c r="I2545">
        <v>200807</v>
      </c>
      <c r="J2545" t="s">
        <v>6434</v>
      </c>
      <c r="K2545" t="s">
        <v>19</v>
      </c>
      <c r="L2545" t="s">
        <v>124</v>
      </c>
      <c r="N2545">
        <f>VLOOKUP(H2545,'export - manipulated'!L2544:V6476,11,FALSE)</f>
        <v>32698.71</v>
      </c>
    </row>
    <row r="2546" spans="1:14" x14ac:dyDescent="0.3">
      <c r="A2546" t="s">
        <v>4218</v>
      </c>
      <c r="C2546" t="str">
        <f t="shared" si="356"/>
        <v>UNREGULATED</v>
      </c>
      <c r="D2546" s="159" t="str">
        <f t="shared" si="352"/>
        <v>55100</v>
      </c>
      <c r="E2546" t="str">
        <f t="shared" si="353"/>
        <v>X5100</v>
      </c>
      <c r="F2546" s="23">
        <v>551004800001</v>
      </c>
      <c r="G2546">
        <v>2008</v>
      </c>
      <c r="H2546" t="str">
        <f t="shared" si="354"/>
        <v>551004800001.2008</v>
      </c>
      <c r="I2546">
        <v>200807</v>
      </c>
      <c r="J2546" t="s">
        <v>6434</v>
      </c>
      <c r="K2546" t="s">
        <v>19</v>
      </c>
      <c r="L2546" t="s">
        <v>124</v>
      </c>
      <c r="N2546">
        <f>VLOOKUP(H2546,'export - manipulated'!L2545:V6477,11,FALSE)</f>
        <v>8262839.5700000003</v>
      </c>
    </row>
    <row r="2547" spans="1:14" x14ac:dyDescent="0.3">
      <c r="A2547" t="s">
        <v>4220</v>
      </c>
      <c r="B2547" t="s">
        <v>1036</v>
      </c>
      <c r="C2547" t="str">
        <f t="shared" si="356"/>
        <v>UNREGULATED</v>
      </c>
      <c r="D2547" s="159" t="str">
        <f t="shared" si="352"/>
        <v>55500</v>
      </c>
      <c r="E2547" t="str">
        <f t="shared" si="353"/>
        <v>X5500</v>
      </c>
      <c r="F2547" s="23">
        <v>555004800600</v>
      </c>
      <c r="G2547">
        <v>2008</v>
      </c>
      <c r="H2547" t="str">
        <f t="shared" si="354"/>
        <v>555004800600.2008</v>
      </c>
      <c r="I2547">
        <v>200807</v>
      </c>
      <c r="J2547" t="s">
        <v>6434</v>
      </c>
      <c r="K2547" t="s">
        <v>19</v>
      </c>
      <c r="L2547" t="s">
        <v>124</v>
      </c>
      <c r="N2547">
        <f>VLOOKUP(H2547,'export - manipulated'!L2546:V6478,11,FALSE)</f>
        <v>198459.73</v>
      </c>
    </row>
    <row r="2548" spans="1:14" x14ac:dyDescent="0.3">
      <c r="A2548" t="s">
        <v>4222</v>
      </c>
      <c r="B2548" t="s">
        <v>1036</v>
      </c>
      <c r="C2548" t="str">
        <f t="shared" si="356"/>
        <v>UNREGULATED</v>
      </c>
      <c r="D2548" s="159" t="str">
        <f t="shared" si="352"/>
        <v>55500</v>
      </c>
      <c r="E2548" t="str">
        <f t="shared" si="353"/>
        <v>X5500</v>
      </c>
      <c r="F2548" s="23">
        <v>555004800800</v>
      </c>
      <c r="G2548">
        <v>2008</v>
      </c>
      <c r="H2548" t="str">
        <f t="shared" si="354"/>
        <v>555004800800.2008</v>
      </c>
      <c r="I2548">
        <v>200807</v>
      </c>
      <c r="J2548" t="s">
        <v>6434</v>
      </c>
      <c r="K2548" t="s">
        <v>19</v>
      </c>
      <c r="L2548" t="s">
        <v>124</v>
      </c>
      <c r="N2548">
        <f>VLOOKUP(H2548,'export - manipulated'!L2547:V6479,11,FALSE)</f>
        <v>3161229.98</v>
      </c>
    </row>
    <row r="2549" spans="1:14" x14ac:dyDescent="0.3">
      <c r="A2549" t="s">
        <v>4222</v>
      </c>
      <c r="B2549" t="s">
        <v>1036</v>
      </c>
      <c r="C2549" t="str">
        <f t="shared" si="356"/>
        <v>UNREGULATED</v>
      </c>
      <c r="D2549" s="159" t="str">
        <f t="shared" si="352"/>
        <v>55500</v>
      </c>
      <c r="E2549" t="str">
        <f t="shared" si="353"/>
        <v>X5500</v>
      </c>
      <c r="F2549" s="23">
        <v>555004800800</v>
      </c>
      <c r="G2549">
        <v>2017</v>
      </c>
      <c r="H2549" t="str">
        <f t="shared" si="354"/>
        <v>555004800800.2017</v>
      </c>
      <c r="I2549">
        <v>201712</v>
      </c>
      <c r="J2549" t="s">
        <v>6434</v>
      </c>
      <c r="K2549" t="s">
        <v>19</v>
      </c>
      <c r="L2549" t="s">
        <v>124</v>
      </c>
      <c r="N2549">
        <f>VLOOKUP(H2549,'export - manipulated'!L2548:V6480,11,FALSE)</f>
        <v>272850.94</v>
      </c>
    </row>
    <row r="2550" spans="1:14" x14ac:dyDescent="0.3">
      <c r="A2550" t="s">
        <v>4225</v>
      </c>
      <c r="C2550" t="str">
        <f t="shared" si="356"/>
        <v>UNREGULATED</v>
      </c>
      <c r="D2550" s="159" t="str">
        <f t="shared" si="352"/>
        <v>55800</v>
      </c>
      <c r="E2550" t="str">
        <f t="shared" si="353"/>
        <v>X5800</v>
      </c>
      <c r="F2550" s="23">
        <v>558004800001</v>
      </c>
      <c r="G2550">
        <v>2008</v>
      </c>
      <c r="H2550" t="str">
        <f t="shared" si="354"/>
        <v>558004800001.2008</v>
      </c>
      <c r="I2550">
        <v>200807</v>
      </c>
      <c r="J2550" t="s">
        <v>6434</v>
      </c>
      <c r="K2550" t="s">
        <v>19</v>
      </c>
      <c r="L2550" t="s">
        <v>124</v>
      </c>
      <c r="N2550">
        <f>VLOOKUP(H2550,'export - manipulated'!L2549:V6481,11,FALSE)</f>
        <v>3419174</v>
      </c>
    </row>
    <row r="2551" spans="1:14" x14ac:dyDescent="0.3">
      <c r="A2551" t="s">
        <v>4225</v>
      </c>
      <c r="C2551" t="str">
        <f t="shared" si="356"/>
        <v>UNREGULATED</v>
      </c>
      <c r="D2551" s="159" t="str">
        <f t="shared" si="352"/>
        <v>55800</v>
      </c>
      <c r="E2551" t="str">
        <f t="shared" si="353"/>
        <v>X5800</v>
      </c>
      <c r="F2551" s="23">
        <v>558004800001</v>
      </c>
      <c r="G2551">
        <v>2009</v>
      </c>
      <c r="H2551" t="str">
        <f t="shared" si="354"/>
        <v>558004800001.2009</v>
      </c>
      <c r="I2551">
        <v>200905</v>
      </c>
      <c r="J2551" t="s">
        <v>6434</v>
      </c>
      <c r="K2551" t="s">
        <v>19</v>
      </c>
      <c r="L2551" t="s">
        <v>124</v>
      </c>
      <c r="N2551">
        <f>VLOOKUP(H2551,'export - manipulated'!L2550:V6482,11,FALSE)</f>
        <v>1015920</v>
      </c>
    </row>
    <row r="2552" spans="1:14" x14ac:dyDescent="0.3">
      <c r="A2552" t="s">
        <v>4225</v>
      </c>
      <c r="C2552" t="str">
        <f t="shared" si="356"/>
        <v>UNREGULATED</v>
      </c>
      <c r="D2552" s="159" t="str">
        <f t="shared" si="352"/>
        <v>55800</v>
      </c>
      <c r="E2552" t="str">
        <f t="shared" si="353"/>
        <v>X5800</v>
      </c>
      <c r="F2552" s="23">
        <v>558004800001</v>
      </c>
      <c r="G2552">
        <v>2016</v>
      </c>
      <c r="H2552" t="str">
        <f t="shared" si="354"/>
        <v>558004800001.2016</v>
      </c>
      <c r="I2552">
        <v>201611</v>
      </c>
      <c r="J2552" t="s">
        <v>6434</v>
      </c>
      <c r="K2552" t="s">
        <v>19</v>
      </c>
      <c r="L2552" t="s">
        <v>124</v>
      </c>
      <c r="N2552">
        <f>VLOOKUP(H2552,'export - manipulated'!L2551:V6483,11,FALSE)</f>
        <v>1726730.04</v>
      </c>
    </row>
    <row r="2553" spans="1:14" x14ac:dyDescent="0.3">
      <c r="A2553" t="s">
        <v>4229</v>
      </c>
      <c r="B2553" t="s">
        <v>1036</v>
      </c>
      <c r="C2553" t="str">
        <f t="shared" si="356"/>
        <v>UNREGULATED</v>
      </c>
      <c r="D2553" s="159" t="str">
        <f t="shared" si="352"/>
        <v>55600</v>
      </c>
      <c r="E2553" t="str">
        <f t="shared" si="353"/>
        <v>X5600</v>
      </c>
      <c r="F2553" s="23">
        <v>556004800154</v>
      </c>
      <c r="G2553">
        <v>840</v>
      </c>
      <c r="H2553" t="str">
        <f t="shared" si="354"/>
        <v>556004800154.840</v>
      </c>
      <c r="I2553">
        <v>200807</v>
      </c>
      <c r="J2553" t="s">
        <v>6434</v>
      </c>
      <c r="K2553" t="s">
        <v>19</v>
      </c>
      <c r="L2553" t="s">
        <v>124</v>
      </c>
      <c r="N2553">
        <f>VLOOKUP(H2553,'export - manipulated'!L2552:V6484,11,FALSE)</f>
        <v>249232.48</v>
      </c>
    </row>
    <row r="2554" spans="1:14" x14ac:dyDescent="0.3">
      <c r="A2554" t="s">
        <v>4231</v>
      </c>
      <c r="B2554" t="s">
        <v>1036</v>
      </c>
      <c r="C2554" t="str">
        <f t="shared" si="356"/>
        <v>UNREGULATED</v>
      </c>
      <c r="D2554" s="159" t="str">
        <f t="shared" si="352"/>
        <v>55600</v>
      </c>
      <c r="E2554" t="str">
        <f t="shared" si="353"/>
        <v>X5600</v>
      </c>
      <c r="F2554" s="23">
        <v>556004800154</v>
      </c>
      <c r="G2554">
        <v>200</v>
      </c>
      <c r="H2554" t="str">
        <f t="shared" si="354"/>
        <v>556004800154.200</v>
      </c>
      <c r="I2554">
        <v>200807</v>
      </c>
      <c r="J2554" t="s">
        <v>6434</v>
      </c>
      <c r="K2554" t="s">
        <v>19</v>
      </c>
      <c r="L2554" t="s">
        <v>124</v>
      </c>
      <c r="N2554">
        <f>VLOOKUP(H2554,'export - manipulated'!L2553:V6485,11,FALSE)</f>
        <v>246662.12</v>
      </c>
    </row>
    <row r="2555" spans="1:14" x14ac:dyDescent="0.3">
      <c r="A2555" t="s">
        <v>4233</v>
      </c>
      <c r="B2555" t="s">
        <v>1036</v>
      </c>
      <c r="C2555" t="str">
        <f t="shared" si="356"/>
        <v>UNREGULATED</v>
      </c>
      <c r="D2555" s="159" t="str">
        <f t="shared" si="352"/>
        <v>55600</v>
      </c>
      <c r="E2555" t="str">
        <f t="shared" si="353"/>
        <v>X5600</v>
      </c>
      <c r="F2555" s="23">
        <v>556004800154</v>
      </c>
      <c r="G2555">
        <v>175</v>
      </c>
      <c r="H2555" t="str">
        <f t="shared" si="354"/>
        <v>556004800154.175</v>
      </c>
      <c r="I2555">
        <v>200807</v>
      </c>
      <c r="J2555" t="s">
        <v>6434</v>
      </c>
      <c r="K2555" t="s">
        <v>19</v>
      </c>
      <c r="L2555" t="s">
        <v>124</v>
      </c>
      <c r="N2555">
        <f>VLOOKUP(H2555,'export - manipulated'!L2554:V6486,11,FALSE)</f>
        <v>52942.01</v>
      </c>
    </row>
    <row r="2556" spans="1:14" x14ac:dyDescent="0.3">
      <c r="A2556" t="s">
        <v>4235</v>
      </c>
      <c r="B2556" t="s">
        <v>1036</v>
      </c>
      <c r="C2556" t="str">
        <f t="shared" si="356"/>
        <v>UNREGULATED</v>
      </c>
      <c r="D2556" s="159" t="str">
        <f t="shared" si="352"/>
        <v>55600</v>
      </c>
      <c r="E2556" t="str">
        <f t="shared" si="353"/>
        <v>X5600</v>
      </c>
      <c r="F2556" s="23">
        <v>556004800154</v>
      </c>
      <c r="G2556">
        <v>170</v>
      </c>
      <c r="H2556" t="str">
        <f t="shared" si="354"/>
        <v>556004800154.170</v>
      </c>
      <c r="I2556">
        <v>200807</v>
      </c>
      <c r="J2556" t="s">
        <v>6434</v>
      </c>
      <c r="K2556" t="s">
        <v>19</v>
      </c>
      <c r="L2556" t="s">
        <v>124</v>
      </c>
      <c r="N2556">
        <f>VLOOKUP(H2556,'export - manipulated'!L2555:V6487,11,FALSE)</f>
        <v>170707.5</v>
      </c>
    </row>
    <row r="2557" spans="1:14" x14ac:dyDescent="0.3">
      <c r="A2557" t="s">
        <v>4237</v>
      </c>
      <c r="B2557" t="s">
        <v>1036</v>
      </c>
      <c r="C2557" t="str">
        <f t="shared" si="356"/>
        <v>UNREGULATED</v>
      </c>
      <c r="D2557" s="159" t="str">
        <f t="shared" si="352"/>
        <v>55600</v>
      </c>
      <c r="E2557" t="str">
        <f t="shared" si="353"/>
        <v>X5600</v>
      </c>
      <c r="F2557" s="23">
        <v>556004800154</v>
      </c>
      <c r="G2557">
        <v>810</v>
      </c>
      <c r="H2557" t="str">
        <f t="shared" si="354"/>
        <v>556004800154.810</v>
      </c>
      <c r="I2557">
        <v>200807</v>
      </c>
      <c r="J2557" t="s">
        <v>6434</v>
      </c>
      <c r="K2557" t="s">
        <v>19</v>
      </c>
      <c r="L2557" t="s">
        <v>124</v>
      </c>
      <c r="N2557">
        <f>VLOOKUP(H2557,'export - manipulated'!L2556:V6488,11,FALSE)</f>
        <v>70589.34</v>
      </c>
    </row>
    <row r="2558" spans="1:14" x14ac:dyDescent="0.3">
      <c r="A2558" t="s">
        <v>4239</v>
      </c>
      <c r="B2558" t="s">
        <v>1036</v>
      </c>
      <c r="C2558" t="str">
        <f t="shared" si="356"/>
        <v>UNREGULATED</v>
      </c>
      <c r="D2558" s="159" t="str">
        <f t="shared" si="352"/>
        <v>55600</v>
      </c>
      <c r="E2558" t="str">
        <f t="shared" si="353"/>
        <v>X5600</v>
      </c>
      <c r="F2558" s="23">
        <v>556004800154</v>
      </c>
      <c r="G2558">
        <v>150</v>
      </c>
      <c r="H2558" t="str">
        <f t="shared" si="354"/>
        <v>556004800154.150</v>
      </c>
      <c r="I2558">
        <v>200807</v>
      </c>
      <c r="J2558" t="s">
        <v>6434</v>
      </c>
      <c r="K2558" t="s">
        <v>19</v>
      </c>
      <c r="L2558" t="s">
        <v>124</v>
      </c>
      <c r="N2558">
        <f>VLOOKUP(H2558,'export - manipulated'!L2557:V6489,11,FALSE)</f>
        <v>771197.24</v>
      </c>
    </row>
    <row r="2559" spans="1:14" x14ac:dyDescent="0.3">
      <c r="A2559" t="s">
        <v>4241</v>
      </c>
      <c r="B2559" t="s">
        <v>1036</v>
      </c>
      <c r="C2559" t="str">
        <f t="shared" si="356"/>
        <v>UNREGULATED</v>
      </c>
      <c r="D2559" s="159" t="str">
        <f t="shared" si="352"/>
        <v>55600</v>
      </c>
      <c r="E2559" t="str">
        <f t="shared" si="353"/>
        <v>X5600</v>
      </c>
      <c r="F2559" s="23">
        <v>556004800154</v>
      </c>
      <c r="G2559">
        <v>780</v>
      </c>
      <c r="H2559" t="str">
        <f t="shared" si="354"/>
        <v>556004800154.780</v>
      </c>
      <c r="I2559">
        <v>200807</v>
      </c>
      <c r="J2559" t="s">
        <v>6434</v>
      </c>
      <c r="K2559" t="s">
        <v>19</v>
      </c>
      <c r="L2559" t="s">
        <v>124</v>
      </c>
      <c r="N2559">
        <f>VLOOKUP(H2559,'export - manipulated'!L2558:V6490,11,FALSE)</f>
        <v>3485.69</v>
      </c>
    </row>
    <row r="2560" spans="1:14" x14ac:dyDescent="0.3">
      <c r="A2560" t="s">
        <v>4243</v>
      </c>
      <c r="B2560" t="s">
        <v>1036</v>
      </c>
      <c r="C2560" t="str">
        <f t="shared" si="356"/>
        <v>UNREGULATED</v>
      </c>
      <c r="D2560" s="159" t="str">
        <f t="shared" si="352"/>
        <v>55600</v>
      </c>
      <c r="E2560" t="str">
        <f t="shared" si="353"/>
        <v>X5600</v>
      </c>
      <c r="F2560" s="23">
        <v>556004800154</v>
      </c>
      <c r="G2560">
        <v>191</v>
      </c>
      <c r="H2560" t="str">
        <f t="shared" si="354"/>
        <v>556004800154.191</v>
      </c>
      <c r="I2560">
        <v>200807</v>
      </c>
      <c r="J2560" t="s">
        <v>6434</v>
      </c>
      <c r="K2560" t="s">
        <v>19</v>
      </c>
      <c r="L2560" t="s">
        <v>124</v>
      </c>
      <c r="N2560">
        <f>VLOOKUP(H2560,'export - manipulated'!L2559:V6491,11,FALSE)</f>
        <v>223551.55</v>
      </c>
    </row>
    <row r="2561" spans="1:14" x14ac:dyDescent="0.3">
      <c r="A2561" t="s">
        <v>4245</v>
      </c>
      <c r="B2561" t="s">
        <v>1036</v>
      </c>
      <c r="C2561" t="str">
        <f t="shared" si="356"/>
        <v>UNREGULATED</v>
      </c>
      <c r="D2561" s="159" t="str">
        <f t="shared" si="352"/>
        <v>55600</v>
      </c>
      <c r="E2561" t="str">
        <f t="shared" si="353"/>
        <v>X5600</v>
      </c>
      <c r="F2561" s="23">
        <v>556004800156</v>
      </c>
      <c r="G2561">
        <v>210</v>
      </c>
      <c r="H2561" t="str">
        <f t="shared" si="354"/>
        <v>556004800156.210</v>
      </c>
      <c r="I2561">
        <v>201211</v>
      </c>
      <c r="J2561" t="s">
        <v>6434</v>
      </c>
      <c r="K2561" t="s">
        <v>19</v>
      </c>
      <c r="L2561" t="s">
        <v>124</v>
      </c>
      <c r="N2561">
        <f>VLOOKUP(H2561,'export - manipulated'!L2560:V6492,11,FALSE)</f>
        <v>75888</v>
      </c>
    </row>
    <row r="2562" spans="1:14" x14ac:dyDescent="0.3">
      <c r="A2562" t="s">
        <v>4247</v>
      </c>
      <c r="B2562" t="s">
        <v>1036</v>
      </c>
      <c r="C2562" t="str">
        <f t="shared" si="356"/>
        <v>UNREGULATED</v>
      </c>
      <c r="D2562" s="159" t="str">
        <f t="shared" si="352"/>
        <v>55600</v>
      </c>
      <c r="E2562" t="str">
        <f t="shared" si="353"/>
        <v>X5600</v>
      </c>
      <c r="F2562" s="23">
        <v>556004800154</v>
      </c>
      <c r="G2562">
        <v>210</v>
      </c>
      <c r="H2562" t="str">
        <f t="shared" si="354"/>
        <v>556004800154.210</v>
      </c>
      <c r="I2562">
        <v>200807</v>
      </c>
      <c r="J2562" t="s">
        <v>6434</v>
      </c>
      <c r="K2562" t="s">
        <v>19</v>
      </c>
      <c r="L2562" t="s">
        <v>124</v>
      </c>
      <c r="N2562">
        <f>VLOOKUP(H2562,'export - manipulated'!L2561:V6493,11,FALSE)</f>
        <v>376138.86</v>
      </c>
    </row>
    <row r="2563" spans="1:14" x14ac:dyDescent="0.3">
      <c r="A2563" t="s">
        <v>4249</v>
      </c>
      <c r="B2563" t="s">
        <v>1036</v>
      </c>
      <c r="C2563" t="str">
        <f t="shared" si="356"/>
        <v>UNREGULATED</v>
      </c>
      <c r="D2563" s="159" t="str">
        <f t="shared" ref="D2563:D2626" si="359">LEFT(F2563,5)</f>
        <v>55600</v>
      </c>
      <c r="E2563" t="str">
        <f t="shared" ref="E2563:E2626" si="360">CONCATENATE("X",(RIGHT(D2563,4)))</f>
        <v>X5600</v>
      </c>
      <c r="F2563" s="23">
        <v>556004800156</v>
      </c>
      <c r="G2563">
        <v>720</v>
      </c>
      <c r="H2563" t="str">
        <f t="shared" ref="H2563:H2626" si="361">CONCATENATE(F2563,".",G2563)</f>
        <v>556004800156.720</v>
      </c>
      <c r="I2563">
        <v>201211</v>
      </c>
      <c r="J2563" t="s">
        <v>6434</v>
      </c>
      <c r="K2563" t="s">
        <v>19</v>
      </c>
      <c r="L2563" t="s">
        <v>124</v>
      </c>
      <c r="N2563">
        <f>VLOOKUP(H2563,'export - manipulated'!L2562:V6494,11,FALSE)</f>
        <v>76279.199999999997</v>
      </c>
    </row>
    <row r="2564" spans="1:14" x14ac:dyDescent="0.3">
      <c r="A2564" t="s">
        <v>4251</v>
      </c>
      <c r="B2564" t="s">
        <v>1036</v>
      </c>
      <c r="C2564" t="str">
        <f t="shared" si="356"/>
        <v>UNREGULATED</v>
      </c>
      <c r="D2564" s="159" t="str">
        <f t="shared" si="359"/>
        <v>55600</v>
      </c>
      <c r="E2564" t="str">
        <f t="shared" si="360"/>
        <v>X5600</v>
      </c>
      <c r="F2564" s="23">
        <v>556004800154</v>
      </c>
      <c r="G2564">
        <v>720</v>
      </c>
      <c r="H2564" t="str">
        <f t="shared" si="361"/>
        <v>556004800154.720</v>
      </c>
      <c r="I2564">
        <v>200807</v>
      </c>
      <c r="J2564" t="s">
        <v>6434</v>
      </c>
      <c r="K2564" t="s">
        <v>19</v>
      </c>
      <c r="L2564" t="s">
        <v>124</v>
      </c>
      <c r="N2564">
        <f>VLOOKUP(H2564,'export - manipulated'!L2563:V6495,11,FALSE)</f>
        <v>31121.77</v>
      </c>
    </row>
    <row r="2565" spans="1:14" x14ac:dyDescent="0.3">
      <c r="A2565" t="s">
        <v>4253</v>
      </c>
      <c r="B2565" t="s">
        <v>1036</v>
      </c>
      <c r="C2565" t="str">
        <f t="shared" si="356"/>
        <v>UNREGULATED</v>
      </c>
      <c r="D2565" s="159" t="str">
        <f t="shared" si="359"/>
        <v>55600</v>
      </c>
      <c r="E2565" t="str">
        <f t="shared" si="360"/>
        <v>X5600</v>
      </c>
      <c r="F2565" s="23">
        <v>556004800154</v>
      </c>
      <c r="G2565">
        <v>615</v>
      </c>
      <c r="H2565" t="str">
        <f t="shared" si="361"/>
        <v>556004800154.615</v>
      </c>
      <c r="I2565">
        <v>200807</v>
      </c>
      <c r="J2565" t="s">
        <v>6434</v>
      </c>
      <c r="K2565" t="s">
        <v>19</v>
      </c>
      <c r="L2565" t="s">
        <v>124</v>
      </c>
      <c r="N2565">
        <f>VLOOKUP(H2565,'export - manipulated'!L2564:V6496,11,FALSE)</f>
        <v>2066325.83</v>
      </c>
    </row>
    <row r="2566" spans="1:14" x14ac:dyDescent="0.3">
      <c r="A2566" t="s">
        <v>4255</v>
      </c>
      <c r="B2566" t="s">
        <v>1036</v>
      </c>
      <c r="C2566" t="str">
        <f t="shared" ref="C2566:C2629" si="362">IF(OR(D2566="45000",D2566="45100",D2566="45200",D2566="45290",D2566="45300",D2566="45500",D2566="45600",D2566="45700",D2566="45790",D2566="45800"),"REGULATED","UNREGULATED")</f>
        <v>UNREGULATED</v>
      </c>
      <c r="D2566" s="159" t="str">
        <f t="shared" si="359"/>
        <v>55600</v>
      </c>
      <c r="E2566" t="str">
        <f t="shared" si="360"/>
        <v>X5600</v>
      </c>
      <c r="F2566" s="23">
        <v>556004800155</v>
      </c>
      <c r="G2566">
        <v>175</v>
      </c>
      <c r="H2566" t="str">
        <f t="shared" si="361"/>
        <v>556004800155.175</v>
      </c>
      <c r="I2566">
        <v>200807</v>
      </c>
      <c r="J2566" t="s">
        <v>6434</v>
      </c>
      <c r="K2566" t="s">
        <v>19</v>
      </c>
      <c r="L2566" t="s">
        <v>124</v>
      </c>
      <c r="N2566">
        <f>VLOOKUP(H2566,'export - manipulated'!L2565:V6497,11,FALSE)</f>
        <v>52942.01</v>
      </c>
    </row>
    <row r="2567" spans="1:14" x14ac:dyDescent="0.3">
      <c r="A2567" t="s">
        <v>4257</v>
      </c>
      <c r="B2567" t="s">
        <v>1036</v>
      </c>
      <c r="C2567" t="str">
        <f t="shared" si="362"/>
        <v>UNREGULATED</v>
      </c>
      <c r="D2567" s="159" t="str">
        <f t="shared" si="359"/>
        <v>55600</v>
      </c>
      <c r="E2567" t="str">
        <f t="shared" si="360"/>
        <v>X5600</v>
      </c>
      <c r="F2567" s="23">
        <v>556004800155</v>
      </c>
      <c r="G2567">
        <v>170</v>
      </c>
      <c r="H2567" t="str">
        <f t="shared" si="361"/>
        <v>556004800155.170</v>
      </c>
      <c r="I2567">
        <v>200807</v>
      </c>
      <c r="J2567" t="s">
        <v>6434</v>
      </c>
      <c r="K2567" t="s">
        <v>19</v>
      </c>
      <c r="L2567" t="s">
        <v>124</v>
      </c>
      <c r="N2567">
        <f>VLOOKUP(H2567,'export - manipulated'!L2566:V6498,11,FALSE)</f>
        <v>170707.5</v>
      </c>
    </row>
    <row r="2568" spans="1:14" x14ac:dyDescent="0.3">
      <c r="A2568" t="s">
        <v>4259</v>
      </c>
      <c r="B2568" t="s">
        <v>1036</v>
      </c>
      <c r="C2568" t="str">
        <f t="shared" si="362"/>
        <v>UNREGULATED</v>
      </c>
      <c r="D2568" s="159" t="str">
        <f t="shared" si="359"/>
        <v>55600</v>
      </c>
      <c r="E2568" t="str">
        <f t="shared" si="360"/>
        <v>X5600</v>
      </c>
      <c r="F2568" s="23">
        <v>556004800155</v>
      </c>
      <c r="G2568">
        <v>810</v>
      </c>
      <c r="H2568" t="str">
        <f t="shared" si="361"/>
        <v>556004800155.810</v>
      </c>
      <c r="I2568">
        <v>200807</v>
      </c>
      <c r="J2568" t="s">
        <v>6434</v>
      </c>
      <c r="K2568" t="s">
        <v>19</v>
      </c>
      <c r="L2568" t="s">
        <v>124</v>
      </c>
      <c r="N2568">
        <f>VLOOKUP(H2568,'export - manipulated'!L2567:V6499,11,FALSE)</f>
        <v>70589.34</v>
      </c>
    </row>
    <row r="2569" spans="1:14" x14ac:dyDescent="0.3">
      <c r="A2569" t="s">
        <v>4261</v>
      </c>
      <c r="B2569" t="s">
        <v>1036</v>
      </c>
      <c r="C2569" t="str">
        <f t="shared" si="362"/>
        <v>UNREGULATED</v>
      </c>
      <c r="D2569" s="159" t="str">
        <f t="shared" si="359"/>
        <v>55600</v>
      </c>
      <c r="E2569" t="str">
        <f t="shared" si="360"/>
        <v>X5600</v>
      </c>
      <c r="F2569" s="23">
        <v>556004800155</v>
      </c>
      <c r="G2569">
        <v>150</v>
      </c>
      <c r="H2569" t="str">
        <f t="shared" si="361"/>
        <v>556004800155.150</v>
      </c>
      <c r="I2569">
        <v>200807</v>
      </c>
      <c r="J2569" t="s">
        <v>6434</v>
      </c>
      <c r="K2569" t="s">
        <v>19</v>
      </c>
      <c r="L2569" t="s">
        <v>124</v>
      </c>
      <c r="N2569">
        <f>VLOOKUP(H2569,'export - manipulated'!L2568:V6500,11,FALSE)</f>
        <v>771197.24</v>
      </c>
    </row>
    <row r="2570" spans="1:14" x14ac:dyDescent="0.3">
      <c r="A2570" t="s">
        <v>4263</v>
      </c>
      <c r="B2570" t="s">
        <v>1036</v>
      </c>
      <c r="C2570" t="str">
        <f t="shared" si="362"/>
        <v>UNREGULATED</v>
      </c>
      <c r="D2570" s="159" t="str">
        <f t="shared" si="359"/>
        <v>55600</v>
      </c>
      <c r="E2570" t="str">
        <f t="shared" si="360"/>
        <v>X5600</v>
      </c>
      <c r="F2570" s="23">
        <v>556004800155</v>
      </c>
      <c r="G2570">
        <v>780</v>
      </c>
      <c r="H2570" t="str">
        <f t="shared" si="361"/>
        <v>556004800155.780</v>
      </c>
      <c r="I2570">
        <v>200807</v>
      </c>
      <c r="J2570" t="s">
        <v>6434</v>
      </c>
      <c r="K2570" t="s">
        <v>19</v>
      </c>
      <c r="L2570" t="s">
        <v>124</v>
      </c>
      <c r="N2570">
        <f>VLOOKUP(H2570,'export - manipulated'!L2569:V6501,11,FALSE)</f>
        <v>3485.69</v>
      </c>
    </row>
    <row r="2571" spans="1:14" x14ac:dyDescent="0.3">
      <c r="A2571" t="s">
        <v>4265</v>
      </c>
      <c r="B2571" t="s">
        <v>1036</v>
      </c>
      <c r="C2571" t="str">
        <f t="shared" si="362"/>
        <v>UNREGULATED</v>
      </c>
      <c r="D2571" s="159" t="str">
        <f t="shared" si="359"/>
        <v>55600</v>
      </c>
      <c r="E2571" t="str">
        <f t="shared" si="360"/>
        <v>X5600</v>
      </c>
      <c r="F2571" s="23">
        <v>556004800155</v>
      </c>
      <c r="G2571">
        <v>840</v>
      </c>
      <c r="H2571" t="str">
        <f t="shared" si="361"/>
        <v>556004800155.840</v>
      </c>
      <c r="I2571">
        <v>200807</v>
      </c>
      <c r="J2571" t="s">
        <v>6434</v>
      </c>
      <c r="K2571" t="s">
        <v>19</v>
      </c>
      <c r="L2571" t="s">
        <v>124</v>
      </c>
      <c r="N2571">
        <f>VLOOKUP(H2571,'export - manipulated'!L2570:V6502,11,FALSE)</f>
        <v>249232.48</v>
      </c>
    </row>
    <row r="2572" spans="1:14" x14ac:dyDescent="0.3">
      <c r="A2572" t="s">
        <v>4267</v>
      </c>
      <c r="B2572" t="s">
        <v>1036</v>
      </c>
      <c r="C2572" t="str">
        <f t="shared" si="362"/>
        <v>UNREGULATED</v>
      </c>
      <c r="D2572" s="159" t="str">
        <f t="shared" si="359"/>
        <v>55600</v>
      </c>
      <c r="E2572" t="str">
        <f t="shared" si="360"/>
        <v>X5600</v>
      </c>
      <c r="F2572" s="23">
        <v>556004800155</v>
      </c>
      <c r="G2572">
        <v>191</v>
      </c>
      <c r="H2572" t="str">
        <f t="shared" si="361"/>
        <v>556004800155.191</v>
      </c>
      <c r="I2572">
        <v>200807</v>
      </c>
      <c r="J2572" t="s">
        <v>6434</v>
      </c>
      <c r="K2572" t="s">
        <v>19</v>
      </c>
      <c r="L2572" t="s">
        <v>124</v>
      </c>
      <c r="N2572">
        <f>VLOOKUP(H2572,'export - manipulated'!L2571:V6503,11,FALSE)</f>
        <v>223551.55</v>
      </c>
    </row>
    <row r="2573" spans="1:14" x14ac:dyDescent="0.3">
      <c r="A2573" t="s">
        <v>4269</v>
      </c>
      <c r="B2573" t="s">
        <v>1036</v>
      </c>
      <c r="C2573" t="str">
        <f t="shared" si="362"/>
        <v>UNREGULATED</v>
      </c>
      <c r="D2573" s="159" t="str">
        <f t="shared" si="359"/>
        <v>55600</v>
      </c>
      <c r="E2573" t="str">
        <f t="shared" si="360"/>
        <v>X5600</v>
      </c>
      <c r="F2573" s="23">
        <v>556004800155</v>
      </c>
      <c r="G2573">
        <v>210</v>
      </c>
      <c r="H2573" t="str">
        <f t="shared" si="361"/>
        <v>556004800155.210</v>
      </c>
      <c r="I2573">
        <v>200807</v>
      </c>
      <c r="J2573" t="s">
        <v>6434</v>
      </c>
      <c r="K2573" t="s">
        <v>19</v>
      </c>
      <c r="L2573" t="s">
        <v>124</v>
      </c>
      <c r="N2573">
        <f>VLOOKUP(H2573,'export - manipulated'!L2572:V6504,11,FALSE)</f>
        <v>376138.86</v>
      </c>
    </row>
    <row r="2574" spans="1:14" x14ac:dyDescent="0.3">
      <c r="A2574" t="s">
        <v>4269</v>
      </c>
      <c r="B2574" t="s">
        <v>1036</v>
      </c>
      <c r="C2574" t="str">
        <f t="shared" si="362"/>
        <v>UNREGULATED</v>
      </c>
      <c r="D2574" s="159" t="str">
        <f t="shared" si="359"/>
        <v>55600</v>
      </c>
      <c r="E2574" t="str">
        <f t="shared" si="360"/>
        <v>X5600</v>
      </c>
      <c r="F2574" s="23">
        <v>556004800157</v>
      </c>
      <c r="G2574">
        <v>210</v>
      </c>
      <c r="H2574" t="str">
        <f t="shared" si="361"/>
        <v>556004800157.210</v>
      </c>
      <c r="I2574">
        <v>201211</v>
      </c>
      <c r="J2574" t="s">
        <v>6434</v>
      </c>
      <c r="K2574" t="s">
        <v>19</v>
      </c>
      <c r="L2574" t="s">
        <v>124</v>
      </c>
      <c r="N2574">
        <f>VLOOKUP(H2574,'export - manipulated'!L2573:V6505,11,FALSE)</f>
        <v>75887.990000000005</v>
      </c>
    </row>
    <row r="2575" spans="1:14" x14ac:dyDescent="0.3">
      <c r="A2575" t="s">
        <v>4272</v>
      </c>
      <c r="B2575" t="s">
        <v>1036</v>
      </c>
      <c r="C2575" t="str">
        <f t="shared" si="362"/>
        <v>UNREGULATED</v>
      </c>
      <c r="D2575" s="159" t="str">
        <f t="shared" si="359"/>
        <v>55600</v>
      </c>
      <c r="E2575" t="str">
        <f t="shared" si="360"/>
        <v>X5600</v>
      </c>
      <c r="F2575" s="23">
        <v>556004800157</v>
      </c>
      <c r="G2575">
        <v>720</v>
      </c>
      <c r="H2575" t="str">
        <f t="shared" si="361"/>
        <v>556004800157.720</v>
      </c>
      <c r="I2575">
        <v>201211</v>
      </c>
      <c r="J2575" t="s">
        <v>6434</v>
      </c>
      <c r="K2575" t="s">
        <v>19</v>
      </c>
      <c r="L2575" t="s">
        <v>124</v>
      </c>
      <c r="N2575">
        <f>VLOOKUP(H2575,'export - manipulated'!L2574:V6506,11,FALSE)</f>
        <v>76279.19</v>
      </c>
    </row>
    <row r="2576" spans="1:14" x14ac:dyDescent="0.3">
      <c r="A2576" t="s">
        <v>4274</v>
      </c>
      <c r="B2576" t="s">
        <v>1036</v>
      </c>
      <c r="C2576" t="str">
        <f t="shared" si="362"/>
        <v>UNREGULATED</v>
      </c>
      <c r="D2576" s="159" t="str">
        <f t="shared" si="359"/>
        <v>55600</v>
      </c>
      <c r="E2576" t="str">
        <f t="shared" si="360"/>
        <v>X5600</v>
      </c>
      <c r="F2576" s="23">
        <v>556004800155</v>
      </c>
      <c r="G2576">
        <v>720</v>
      </c>
      <c r="H2576" t="str">
        <f t="shared" si="361"/>
        <v>556004800155.720</v>
      </c>
      <c r="I2576">
        <v>200807</v>
      </c>
      <c r="J2576" t="s">
        <v>6434</v>
      </c>
      <c r="K2576" t="s">
        <v>19</v>
      </c>
      <c r="L2576" t="s">
        <v>124</v>
      </c>
      <c r="N2576">
        <f>VLOOKUP(H2576,'export - manipulated'!L2575:V6507,11,FALSE)</f>
        <v>31121.77</v>
      </c>
    </row>
    <row r="2577" spans="1:14" x14ac:dyDescent="0.3">
      <c r="A2577" t="s">
        <v>4276</v>
      </c>
      <c r="B2577" t="s">
        <v>1036</v>
      </c>
      <c r="C2577" t="str">
        <f t="shared" si="362"/>
        <v>UNREGULATED</v>
      </c>
      <c r="D2577" s="159" t="str">
        <f t="shared" si="359"/>
        <v>55600</v>
      </c>
      <c r="E2577" t="str">
        <f t="shared" si="360"/>
        <v>X5600</v>
      </c>
      <c r="F2577" s="23">
        <v>556004800155</v>
      </c>
      <c r="G2577">
        <v>200</v>
      </c>
      <c r="H2577" t="str">
        <f t="shared" si="361"/>
        <v>556004800155.200</v>
      </c>
      <c r="I2577">
        <v>200807</v>
      </c>
      <c r="J2577" t="s">
        <v>6434</v>
      </c>
      <c r="K2577" t="s">
        <v>19</v>
      </c>
      <c r="L2577" t="s">
        <v>124</v>
      </c>
      <c r="N2577">
        <f>VLOOKUP(H2577,'export - manipulated'!L2576:V6508,11,FALSE)</f>
        <v>246662.12</v>
      </c>
    </row>
    <row r="2578" spans="1:14" x14ac:dyDescent="0.3">
      <c r="A2578" t="s">
        <v>4278</v>
      </c>
      <c r="B2578" t="s">
        <v>1036</v>
      </c>
      <c r="C2578" t="str">
        <f t="shared" si="362"/>
        <v>UNREGULATED</v>
      </c>
      <c r="D2578" s="159" t="str">
        <f t="shared" si="359"/>
        <v>55600</v>
      </c>
      <c r="E2578" t="str">
        <f t="shared" si="360"/>
        <v>X5600</v>
      </c>
      <c r="F2578" s="23">
        <v>556004800155</v>
      </c>
      <c r="G2578">
        <v>615</v>
      </c>
      <c r="H2578" t="str">
        <f t="shared" si="361"/>
        <v>556004800155.615</v>
      </c>
      <c r="I2578">
        <v>200807</v>
      </c>
      <c r="J2578" t="s">
        <v>6434</v>
      </c>
      <c r="K2578" t="s">
        <v>19</v>
      </c>
      <c r="L2578" t="s">
        <v>124</v>
      </c>
      <c r="N2578">
        <f>VLOOKUP(H2578,'export - manipulated'!L2577:V6509,11,FALSE)</f>
        <v>2066325.83</v>
      </c>
    </row>
    <row r="2579" spans="1:14" x14ac:dyDescent="0.3">
      <c r="A2579" t="s">
        <v>4280</v>
      </c>
      <c r="B2579" t="s">
        <v>1036</v>
      </c>
      <c r="C2579" t="str">
        <f t="shared" si="362"/>
        <v>UNREGULATED</v>
      </c>
      <c r="D2579" s="159" t="str">
        <f t="shared" si="359"/>
        <v>55300</v>
      </c>
      <c r="E2579" t="str">
        <f t="shared" si="360"/>
        <v>X5300</v>
      </c>
      <c r="F2579" s="23">
        <v>553004800567</v>
      </c>
      <c r="G2579">
        <v>910</v>
      </c>
      <c r="H2579" t="str">
        <f t="shared" si="361"/>
        <v>553004800567.910</v>
      </c>
      <c r="I2579">
        <v>201011</v>
      </c>
      <c r="J2579" t="s">
        <v>6434</v>
      </c>
      <c r="K2579" t="s">
        <v>19</v>
      </c>
      <c r="L2579" t="s">
        <v>124</v>
      </c>
      <c r="N2579">
        <f>VLOOKUP(H2579,'export - manipulated'!L2578:V6510,11,FALSE)</f>
        <v>1443793.79</v>
      </c>
    </row>
    <row r="2580" spans="1:14" x14ac:dyDescent="0.3">
      <c r="A2580" t="s">
        <v>4282</v>
      </c>
      <c r="B2580" t="s">
        <v>1036</v>
      </c>
      <c r="C2580" t="str">
        <f t="shared" si="362"/>
        <v>UNREGULATED</v>
      </c>
      <c r="D2580" s="159" t="str">
        <f t="shared" si="359"/>
        <v>55300</v>
      </c>
      <c r="E2580" t="str">
        <f t="shared" si="360"/>
        <v>X5300</v>
      </c>
      <c r="F2580" s="23">
        <v>553004800572</v>
      </c>
      <c r="G2580">
        <v>910</v>
      </c>
      <c r="H2580" t="str">
        <f t="shared" si="361"/>
        <v>553004800572.910</v>
      </c>
      <c r="I2580">
        <v>201504</v>
      </c>
      <c r="J2580" t="s">
        <v>6434</v>
      </c>
      <c r="K2580" t="s">
        <v>19</v>
      </c>
      <c r="L2580" t="s">
        <v>124</v>
      </c>
      <c r="N2580">
        <f>VLOOKUP(H2580,'export - manipulated'!L2579:V6511,11,FALSE)</f>
        <v>26700.71</v>
      </c>
    </row>
    <row r="2581" spans="1:14" x14ac:dyDescent="0.3">
      <c r="A2581" t="s">
        <v>4284</v>
      </c>
      <c r="B2581" t="s">
        <v>1036</v>
      </c>
      <c r="C2581" t="str">
        <f t="shared" si="362"/>
        <v>UNREGULATED</v>
      </c>
      <c r="D2581" s="159" t="str">
        <f t="shared" si="359"/>
        <v>55300</v>
      </c>
      <c r="E2581" t="str">
        <f t="shared" si="360"/>
        <v>X5300</v>
      </c>
      <c r="F2581" s="23">
        <v>553004800570</v>
      </c>
      <c r="G2581">
        <v>910</v>
      </c>
      <c r="H2581" t="str">
        <f t="shared" si="361"/>
        <v>553004800570.910</v>
      </c>
      <c r="I2581">
        <v>201211</v>
      </c>
      <c r="J2581" t="s">
        <v>6434</v>
      </c>
      <c r="K2581" t="s">
        <v>19</v>
      </c>
      <c r="L2581" t="s">
        <v>124</v>
      </c>
      <c r="N2581">
        <f>VLOOKUP(H2581,'export - manipulated'!L2580:V6512,11,FALSE)</f>
        <v>63453.97</v>
      </c>
    </row>
    <row r="2582" spans="1:14" x14ac:dyDescent="0.3">
      <c r="A2582" t="s">
        <v>4286</v>
      </c>
      <c r="B2582" t="s">
        <v>1036</v>
      </c>
      <c r="C2582" t="str">
        <f t="shared" si="362"/>
        <v>UNREGULATED</v>
      </c>
      <c r="D2582" s="159" t="str">
        <f t="shared" si="359"/>
        <v>55300</v>
      </c>
      <c r="E2582" t="str">
        <f t="shared" si="360"/>
        <v>X5300</v>
      </c>
      <c r="F2582" s="23">
        <v>553004800574</v>
      </c>
      <c r="G2582">
        <v>910</v>
      </c>
      <c r="H2582" t="str">
        <f t="shared" si="361"/>
        <v>553004800574.910</v>
      </c>
      <c r="I2582">
        <v>201504</v>
      </c>
      <c r="J2582" t="s">
        <v>6434</v>
      </c>
      <c r="K2582" t="s">
        <v>19</v>
      </c>
      <c r="L2582" t="s">
        <v>124</v>
      </c>
      <c r="N2582">
        <f>VLOOKUP(H2582,'export - manipulated'!L2581:V6513,11,FALSE)</f>
        <v>26700.71</v>
      </c>
    </row>
    <row r="2583" spans="1:14" x14ac:dyDescent="0.3">
      <c r="A2583" t="s">
        <v>4288</v>
      </c>
      <c r="B2583" t="s">
        <v>1036</v>
      </c>
      <c r="C2583" t="str">
        <f t="shared" si="362"/>
        <v>UNREGULATED</v>
      </c>
      <c r="D2583" s="159" t="str">
        <f t="shared" si="359"/>
        <v>55300</v>
      </c>
      <c r="E2583" t="str">
        <f t="shared" si="360"/>
        <v>X5300</v>
      </c>
      <c r="F2583" s="23">
        <v>553004800568</v>
      </c>
      <c r="G2583">
        <v>910</v>
      </c>
      <c r="H2583" t="str">
        <f t="shared" si="361"/>
        <v>553004800568.910</v>
      </c>
      <c r="I2583">
        <v>201011</v>
      </c>
      <c r="J2583" t="s">
        <v>6434</v>
      </c>
      <c r="K2583" t="s">
        <v>19</v>
      </c>
      <c r="L2583" t="s">
        <v>124</v>
      </c>
      <c r="N2583">
        <f>VLOOKUP(H2583,'export - manipulated'!L2582:V6514,11,FALSE)</f>
        <v>1056499.3700000001</v>
      </c>
    </row>
    <row r="2584" spans="1:14" x14ac:dyDescent="0.3">
      <c r="A2584" t="s">
        <v>4290</v>
      </c>
      <c r="B2584" t="s">
        <v>1036</v>
      </c>
      <c r="C2584" t="str">
        <f t="shared" si="362"/>
        <v>UNREGULATED</v>
      </c>
      <c r="D2584" s="159" t="str">
        <f t="shared" si="359"/>
        <v>55300</v>
      </c>
      <c r="E2584" t="str">
        <f t="shared" si="360"/>
        <v>X5300</v>
      </c>
      <c r="F2584" s="23">
        <v>553004800566</v>
      </c>
      <c r="G2584">
        <v>910</v>
      </c>
      <c r="H2584" t="str">
        <f t="shared" si="361"/>
        <v>553004800566.910</v>
      </c>
      <c r="I2584">
        <v>200911</v>
      </c>
      <c r="J2584" t="s">
        <v>6434</v>
      </c>
      <c r="K2584" t="s">
        <v>19</v>
      </c>
      <c r="L2584" t="s">
        <v>124</v>
      </c>
      <c r="N2584">
        <f>VLOOKUP(H2584,'export - manipulated'!L2583:V6515,11,FALSE)</f>
        <v>1707726.71</v>
      </c>
    </row>
    <row r="2585" spans="1:14" x14ac:dyDescent="0.3">
      <c r="A2585" t="s">
        <v>4292</v>
      </c>
      <c r="B2585" t="s">
        <v>1036</v>
      </c>
      <c r="C2585" t="str">
        <f t="shared" si="362"/>
        <v>UNREGULATED</v>
      </c>
      <c r="D2585" s="159" t="str">
        <f t="shared" si="359"/>
        <v>55300</v>
      </c>
      <c r="E2585" t="str">
        <f t="shared" si="360"/>
        <v>X5300</v>
      </c>
      <c r="F2585" s="23">
        <v>553004800573</v>
      </c>
      <c r="G2585">
        <v>910</v>
      </c>
      <c r="H2585" t="str">
        <f t="shared" si="361"/>
        <v>553004800573.910</v>
      </c>
      <c r="I2585">
        <v>201504</v>
      </c>
      <c r="J2585" t="s">
        <v>6434</v>
      </c>
      <c r="K2585" t="s">
        <v>19</v>
      </c>
      <c r="L2585" t="s">
        <v>124</v>
      </c>
      <c r="N2585">
        <f>VLOOKUP(H2585,'export - manipulated'!L2584:V6516,11,FALSE)</f>
        <v>26700.71</v>
      </c>
    </row>
    <row r="2586" spans="1:14" x14ac:dyDescent="0.3">
      <c r="A2586" t="s">
        <v>4294</v>
      </c>
      <c r="B2586" t="s">
        <v>1036</v>
      </c>
      <c r="C2586" t="str">
        <f t="shared" si="362"/>
        <v>UNREGULATED</v>
      </c>
      <c r="D2586" s="159" t="str">
        <f t="shared" si="359"/>
        <v>55300</v>
      </c>
      <c r="E2586" t="str">
        <f t="shared" si="360"/>
        <v>X5300</v>
      </c>
      <c r="F2586" s="23">
        <v>553004800564</v>
      </c>
      <c r="G2586">
        <v>910</v>
      </c>
      <c r="H2586" t="str">
        <f t="shared" si="361"/>
        <v>553004800564.910</v>
      </c>
      <c r="I2586">
        <v>200807</v>
      </c>
      <c r="J2586" t="s">
        <v>6434</v>
      </c>
      <c r="K2586" t="s">
        <v>19</v>
      </c>
      <c r="L2586" t="s">
        <v>124</v>
      </c>
      <c r="N2586">
        <f>VLOOKUP(H2586,'export - manipulated'!L2585:V6517,11,FALSE)</f>
        <v>2739197.69</v>
      </c>
    </row>
    <row r="2587" spans="1:14" x14ac:dyDescent="0.3">
      <c r="A2587" t="s">
        <v>4296</v>
      </c>
      <c r="B2587" t="s">
        <v>1036</v>
      </c>
      <c r="C2587" t="str">
        <f t="shared" si="362"/>
        <v>UNREGULATED</v>
      </c>
      <c r="D2587" s="159" t="str">
        <f t="shared" si="359"/>
        <v>55300</v>
      </c>
      <c r="E2587" t="str">
        <f t="shared" si="360"/>
        <v>X5300</v>
      </c>
      <c r="F2587" s="23">
        <v>553004800569</v>
      </c>
      <c r="G2587">
        <v>910</v>
      </c>
      <c r="H2587" t="str">
        <f t="shared" si="361"/>
        <v>553004800569.910</v>
      </c>
      <c r="I2587">
        <v>201211</v>
      </c>
      <c r="J2587" t="s">
        <v>6434</v>
      </c>
      <c r="K2587" t="s">
        <v>19</v>
      </c>
      <c r="L2587" t="s">
        <v>124</v>
      </c>
      <c r="N2587">
        <f>VLOOKUP(H2587,'export - manipulated'!L2586:V6518,11,FALSE)</f>
        <v>63453.98</v>
      </c>
    </row>
    <row r="2588" spans="1:14" x14ac:dyDescent="0.3">
      <c r="A2588" t="s">
        <v>4298</v>
      </c>
      <c r="B2588" t="s">
        <v>1036</v>
      </c>
      <c r="C2588" t="str">
        <f t="shared" si="362"/>
        <v>UNREGULATED</v>
      </c>
      <c r="D2588" s="159" t="str">
        <f t="shared" si="359"/>
        <v>55300</v>
      </c>
      <c r="E2588" t="str">
        <f t="shared" si="360"/>
        <v>X5300</v>
      </c>
      <c r="F2588" s="23">
        <v>553004800565</v>
      </c>
      <c r="G2588">
        <v>910</v>
      </c>
      <c r="H2588" t="str">
        <f t="shared" si="361"/>
        <v>553004800565.910</v>
      </c>
      <c r="I2588">
        <v>200807</v>
      </c>
      <c r="J2588" t="s">
        <v>6434</v>
      </c>
      <c r="K2588" t="s">
        <v>19</v>
      </c>
      <c r="L2588" t="s">
        <v>124</v>
      </c>
      <c r="N2588">
        <f>VLOOKUP(H2588,'export - manipulated'!L2587:V6519,11,FALSE)</f>
        <v>3011172.88</v>
      </c>
    </row>
    <row r="2589" spans="1:14" x14ac:dyDescent="0.3">
      <c r="A2589" t="s">
        <v>4300</v>
      </c>
      <c r="B2589" t="s">
        <v>1036</v>
      </c>
      <c r="C2589" t="str">
        <f t="shared" si="362"/>
        <v>UNREGULATED</v>
      </c>
      <c r="D2589" s="159" t="str">
        <f t="shared" si="359"/>
        <v>55300</v>
      </c>
      <c r="E2589" t="str">
        <f t="shared" si="360"/>
        <v>X5300</v>
      </c>
      <c r="F2589" s="23">
        <v>553004800571</v>
      </c>
      <c r="G2589">
        <v>910</v>
      </c>
      <c r="H2589" t="str">
        <f t="shared" si="361"/>
        <v>553004800571.910</v>
      </c>
      <c r="I2589">
        <v>201211</v>
      </c>
      <c r="J2589" t="s">
        <v>6434</v>
      </c>
      <c r="K2589" t="s">
        <v>19</v>
      </c>
      <c r="L2589" t="s">
        <v>124</v>
      </c>
      <c r="N2589">
        <f>VLOOKUP(H2589,'export - manipulated'!L2588:V6520,11,FALSE)</f>
        <v>63453.97</v>
      </c>
    </row>
    <row r="2590" spans="1:14" x14ac:dyDescent="0.3">
      <c r="A2590" t="s">
        <v>4302</v>
      </c>
      <c r="B2590" t="s">
        <v>1036</v>
      </c>
      <c r="C2590" t="str">
        <f t="shared" si="362"/>
        <v>UNREGULATED</v>
      </c>
      <c r="D2590" s="159" t="str">
        <f t="shared" si="359"/>
        <v>55300</v>
      </c>
      <c r="E2590" t="str">
        <f t="shared" si="360"/>
        <v>X5300</v>
      </c>
      <c r="F2590" s="23">
        <v>553004800563</v>
      </c>
      <c r="G2590">
        <v>910</v>
      </c>
      <c r="H2590" t="str">
        <f t="shared" si="361"/>
        <v>553004800563.910</v>
      </c>
      <c r="I2590">
        <v>200807</v>
      </c>
      <c r="J2590" t="s">
        <v>6434</v>
      </c>
      <c r="K2590" t="s">
        <v>19</v>
      </c>
      <c r="L2590" t="s">
        <v>124</v>
      </c>
      <c r="N2590">
        <f>VLOOKUP(H2590,'export - manipulated'!L2589:V6521,11,FALSE)</f>
        <v>1538485.78</v>
      </c>
    </row>
    <row r="2591" spans="1:14" x14ac:dyDescent="0.3">
      <c r="A2591" t="s">
        <v>4304</v>
      </c>
      <c r="B2591" t="s">
        <v>1036</v>
      </c>
      <c r="C2591" t="str">
        <f t="shared" si="362"/>
        <v>UNREGULATED</v>
      </c>
      <c r="D2591" s="159" t="str">
        <f t="shared" si="359"/>
        <v>55300</v>
      </c>
      <c r="E2591" t="str">
        <f t="shared" si="360"/>
        <v>X5300</v>
      </c>
      <c r="F2591" s="23">
        <v>553004800562</v>
      </c>
      <c r="G2591">
        <v>910</v>
      </c>
      <c r="H2591" t="str">
        <f t="shared" si="361"/>
        <v>553004800562.910</v>
      </c>
      <c r="I2591">
        <v>200807</v>
      </c>
      <c r="J2591" t="s">
        <v>6434</v>
      </c>
      <c r="K2591" t="s">
        <v>19</v>
      </c>
      <c r="L2591" t="s">
        <v>124</v>
      </c>
      <c r="N2591">
        <f>VLOOKUP(H2591,'export - manipulated'!L2590:V6522,11,FALSE)</f>
        <v>1602112.33</v>
      </c>
    </row>
    <row r="2592" spans="1:14" x14ac:dyDescent="0.3">
      <c r="A2592" t="s">
        <v>4306</v>
      </c>
      <c r="B2592" t="s">
        <v>127</v>
      </c>
      <c r="C2592" t="str">
        <f t="shared" si="362"/>
        <v>UNREGULATED</v>
      </c>
      <c r="D2592" s="159" t="str">
        <f t="shared" si="359"/>
        <v>55200</v>
      </c>
      <c r="E2592" t="str">
        <f t="shared" si="360"/>
        <v>X5200</v>
      </c>
      <c r="F2592" s="23">
        <v>552009300257</v>
      </c>
      <c r="G2592">
        <v>757</v>
      </c>
      <c r="H2592" t="str">
        <f t="shared" si="361"/>
        <v>552009300257.757</v>
      </c>
      <c r="I2592">
        <v>201511</v>
      </c>
      <c r="J2592" t="s">
        <v>6434</v>
      </c>
      <c r="K2592" t="s">
        <v>230</v>
      </c>
      <c r="L2592" t="s">
        <v>124</v>
      </c>
      <c r="N2592">
        <f>VLOOKUP(H2592,'export - manipulated'!L2591:V6523,11,FALSE)</f>
        <v>552.83000000000004</v>
      </c>
    </row>
    <row r="2593" spans="1:22" x14ac:dyDescent="0.3">
      <c r="A2593" t="s">
        <v>4308</v>
      </c>
      <c r="B2593" t="s">
        <v>120</v>
      </c>
      <c r="C2593" t="str">
        <f t="shared" si="362"/>
        <v>REGULATED</v>
      </c>
      <c r="D2593" s="159" t="str">
        <f t="shared" si="359"/>
        <v>45200</v>
      </c>
      <c r="E2593" t="str">
        <f t="shared" si="360"/>
        <v>X5200</v>
      </c>
      <c r="F2593" s="23">
        <v>452005500292</v>
      </c>
      <c r="G2593">
        <v>230</v>
      </c>
      <c r="H2593" t="str">
        <f t="shared" si="361"/>
        <v>452005500292.230</v>
      </c>
      <c r="I2593">
        <v>197003</v>
      </c>
      <c r="J2593" t="s">
        <v>6434</v>
      </c>
      <c r="K2593" t="s">
        <v>47</v>
      </c>
      <c r="L2593">
        <v>20310</v>
      </c>
      <c r="M2593" s="8">
        <f>VLOOKUP(H2593,'export - manipulated'!L2593:V6525,11,FALSE)</f>
        <v>0</v>
      </c>
      <c r="V2593" s="158" t="str">
        <f>CONCATENATE("5",RIGHT(F2593,11))</f>
        <v>552005500292</v>
      </c>
    </row>
    <row r="2594" spans="1:22" x14ac:dyDescent="0.3">
      <c r="A2594" t="s">
        <v>4308</v>
      </c>
      <c r="B2594" t="s">
        <v>120</v>
      </c>
      <c r="C2594" t="str">
        <f t="shared" si="362"/>
        <v>UNREGULATED</v>
      </c>
      <c r="D2594" s="159" t="str">
        <f t="shared" si="359"/>
        <v>55200</v>
      </c>
      <c r="E2594" t="str">
        <f t="shared" si="360"/>
        <v>X5200</v>
      </c>
      <c r="F2594" s="23">
        <v>552005500292</v>
      </c>
      <c r="G2594">
        <v>230</v>
      </c>
      <c r="H2594" t="str">
        <f t="shared" si="361"/>
        <v>552005500292.230</v>
      </c>
      <c r="I2594">
        <v>197003</v>
      </c>
      <c r="J2594" t="s">
        <v>6434</v>
      </c>
      <c r="K2594" t="s">
        <v>47</v>
      </c>
      <c r="L2594" t="s">
        <v>124</v>
      </c>
      <c r="N2594">
        <f>VLOOKUP(H2594,'export - manipulated'!L2593:V6525,11,FALSE)</f>
        <v>0</v>
      </c>
    </row>
    <row r="2595" spans="1:22" x14ac:dyDescent="0.3">
      <c r="A2595" t="s">
        <v>4312</v>
      </c>
      <c r="B2595" t="s">
        <v>139</v>
      </c>
      <c r="C2595" t="str">
        <f t="shared" si="362"/>
        <v>REGULATED</v>
      </c>
      <c r="D2595" s="159" t="str">
        <f t="shared" si="359"/>
        <v>45000</v>
      </c>
      <c r="E2595" t="str">
        <f t="shared" si="360"/>
        <v>X5000</v>
      </c>
      <c r="F2595" s="23">
        <v>450009700060</v>
      </c>
      <c r="G2595">
        <v>2017</v>
      </c>
      <c r="H2595" t="str">
        <f t="shared" si="361"/>
        <v>450009700060.2017</v>
      </c>
      <c r="I2595">
        <v>201801</v>
      </c>
      <c r="J2595" t="s">
        <v>6434</v>
      </c>
      <c r="K2595" t="s">
        <v>111</v>
      </c>
      <c r="L2595">
        <v>20310</v>
      </c>
      <c r="M2595" s="8">
        <f>VLOOKUP(H2595,'export - manipulated'!L2595:V6527,11,FALSE)</f>
        <v>510444.23</v>
      </c>
      <c r="V2595" s="158" t="str">
        <f t="shared" ref="V2595:V2596" si="363">CONCATENATE("5",RIGHT(F2595,11))</f>
        <v>550009700060</v>
      </c>
    </row>
    <row r="2596" spans="1:22" x14ac:dyDescent="0.3">
      <c r="A2596" t="s">
        <v>4315</v>
      </c>
      <c r="B2596" t="s">
        <v>1069</v>
      </c>
      <c r="C2596" t="str">
        <f t="shared" si="362"/>
        <v>REGULATED</v>
      </c>
      <c r="D2596" s="159" t="str">
        <f t="shared" si="359"/>
        <v>45700</v>
      </c>
      <c r="E2596" t="str">
        <f t="shared" si="360"/>
        <v>X5700</v>
      </c>
      <c r="F2596" s="23">
        <v>457007000100</v>
      </c>
      <c r="G2596">
        <v>150</v>
      </c>
      <c r="H2596" t="str">
        <f t="shared" si="361"/>
        <v>457007000100.150</v>
      </c>
      <c r="I2596">
        <v>201212</v>
      </c>
      <c r="J2596" t="s">
        <v>6434</v>
      </c>
      <c r="K2596" t="s">
        <v>67</v>
      </c>
      <c r="L2596">
        <v>20310</v>
      </c>
      <c r="M2596" s="8">
        <f>VLOOKUP(H2596,'export - manipulated'!L2596:V6528,11,FALSE)</f>
        <v>59240.77</v>
      </c>
      <c r="V2596" s="158" t="str">
        <f t="shared" si="363"/>
        <v>557007000100</v>
      </c>
    </row>
    <row r="2597" spans="1:22" x14ac:dyDescent="0.3">
      <c r="A2597" t="s">
        <v>4315</v>
      </c>
      <c r="B2597" t="s">
        <v>1069</v>
      </c>
      <c r="C2597" t="str">
        <f t="shared" si="362"/>
        <v>UNREGULATED</v>
      </c>
      <c r="D2597" s="159" t="str">
        <f t="shared" si="359"/>
        <v>55700</v>
      </c>
      <c r="E2597" t="str">
        <f t="shared" si="360"/>
        <v>X5700</v>
      </c>
      <c r="F2597" s="23">
        <v>557007000100</v>
      </c>
      <c r="G2597">
        <v>150</v>
      </c>
      <c r="H2597" t="str">
        <f t="shared" si="361"/>
        <v>557007000100.150</v>
      </c>
      <c r="I2597">
        <v>201212</v>
      </c>
      <c r="J2597" t="s">
        <v>6434</v>
      </c>
      <c r="K2597" t="s">
        <v>67</v>
      </c>
      <c r="L2597" t="s">
        <v>124</v>
      </c>
      <c r="N2597">
        <f>VLOOKUP(H2597,'export - manipulated'!L2596:V6528,11,FALSE)</f>
        <v>6538.46</v>
      </c>
    </row>
    <row r="2598" spans="1:22" x14ac:dyDescent="0.3">
      <c r="A2598" t="s">
        <v>4318</v>
      </c>
      <c r="B2598" t="s">
        <v>3763</v>
      </c>
      <c r="C2598" t="str">
        <f t="shared" si="362"/>
        <v>REGULATED</v>
      </c>
      <c r="D2598" s="159" t="str">
        <f t="shared" si="359"/>
        <v>45700</v>
      </c>
      <c r="E2598" t="str">
        <f t="shared" si="360"/>
        <v>X5700</v>
      </c>
      <c r="F2598" s="23">
        <v>457006700099</v>
      </c>
      <c r="G2598">
        <v>150</v>
      </c>
      <c r="H2598" t="str">
        <f t="shared" si="361"/>
        <v>457006700099.150</v>
      </c>
      <c r="I2598">
        <v>201212</v>
      </c>
      <c r="J2598" t="s">
        <v>6434</v>
      </c>
      <c r="K2598" t="s">
        <v>64</v>
      </c>
      <c r="L2598">
        <v>20310</v>
      </c>
      <c r="M2598" s="8">
        <f>VLOOKUP(H2598,'export - manipulated'!L2598:V6530,11,FALSE)</f>
        <v>53939.28</v>
      </c>
      <c r="V2598" s="158" t="str">
        <f>CONCATENATE("5",RIGHT(F2598,11))</f>
        <v>557006700099</v>
      </c>
    </row>
    <row r="2599" spans="1:22" x14ac:dyDescent="0.3">
      <c r="A2599" t="s">
        <v>4318</v>
      </c>
      <c r="B2599" t="s">
        <v>3763</v>
      </c>
      <c r="C2599" t="str">
        <f t="shared" si="362"/>
        <v>UNREGULATED</v>
      </c>
      <c r="D2599" s="159" t="str">
        <f t="shared" si="359"/>
        <v>55700</v>
      </c>
      <c r="E2599" t="str">
        <f t="shared" si="360"/>
        <v>X5700</v>
      </c>
      <c r="F2599" s="23">
        <v>557006700099</v>
      </c>
      <c r="G2599">
        <v>150</v>
      </c>
      <c r="H2599" t="str">
        <f t="shared" si="361"/>
        <v>557006700099.150</v>
      </c>
      <c r="I2599">
        <v>201212</v>
      </c>
      <c r="J2599" t="s">
        <v>6434</v>
      </c>
      <c r="K2599" t="s">
        <v>64</v>
      </c>
      <c r="L2599" t="s">
        <v>124</v>
      </c>
      <c r="N2599">
        <f>VLOOKUP(H2599,'export - manipulated'!L2598:V6530,11,FALSE)</f>
        <v>5953.33</v>
      </c>
    </row>
    <row r="2600" spans="1:22" x14ac:dyDescent="0.3">
      <c r="A2600" t="s">
        <v>4321</v>
      </c>
      <c r="B2600" t="s">
        <v>604</v>
      </c>
      <c r="C2600" t="str">
        <f t="shared" si="362"/>
        <v>REGULATED</v>
      </c>
      <c r="D2600" s="159" t="str">
        <f t="shared" si="359"/>
        <v>45700</v>
      </c>
      <c r="E2600" t="str">
        <f t="shared" si="360"/>
        <v>X5700</v>
      </c>
      <c r="F2600" s="23">
        <v>457005400102</v>
      </c>
      <c r="G2600">
        <v>150</v>
      </c>
      <c r="H2600" t="str">
        <f t="shared" si="361"/>
        <v>457005400102.150</v>
      </c>
      <c r="I2600">
        <v>201210</v>
      </c>
      <c r="J2600" t="s">
        <v>6434</v>
      </c>
      <c r="K2600" t="s">
        <v>606</v>
      </c>
      <c r="L2600">
        <v>20310</v>
      </c>
      <c r="M2600" s="8">
        <f>VLOOKUP(H2600,'export - manipulated'!L2600:V6532,11,FALSE)</f>
        <v>75287.48</v>
      </c>
      <c r="V2600" s="158" t="str">
        <f>CONCATENATE("5",RIGHT(F2600,11))</f>
        <v>557005400102</v>
      </c>
    </row>
    <row r="2601" spans="1:22" x14ac:dyDescent="0.3">
      <c r="A2601" t="s">
        <v>4323</v>
      </c>
      <c r="B2601" t="s">
        <v>604</v>
      </c>
      <c r="C2601" t="str">
        <f t="shared" si="362"/>
        <v>UNREGULATED</v>
      </c>
      <c r="D2601" s="159" t="str">
        <f t="shared" si="359"/>
        <v>55700</v>
      </c>
      <c r="E2601" t="str">
        <f t="shared" si="360"/>
        <v>X5700</v>
      </c>
      <c r="F2601" s="23">
        <v>557005400102</v>
      </c>
      <c r="G2601">
        <v>150</v>
      </c>
      <c r="H2601" t="str">
        <f t="shared" si="361"/>
        <v>557005400102.150</v>
      </c>
      <c r="I2601">
        <v>201210</v>
      </c>
      <c r="J2601" t="s">
        <v>6434</v>
      </c>
      <c r="K2601" t="s">
        <v>606</v>
      </c>
      <c r="L2601" t="s">
        <v>124</v>
      </c>
      <c r="N2601">
        <f>VLOOKUP(H2601,'export - manipulated'!L2600:V6532,11,FALSE)</f>
        <v>45481.65</v>
      </c>
    </row>
    <row r="2602" spans="1:22" x14ac:dyDescent="0.3">
      <c r="A2602" t="s">
        <v>4325</v>
      </c>
      <c r="B2602" t="s">
        <v>217</v>
      </c>
      <c r="C2602" t="str">
        <f t="shared" si="362"/>
        <v>REGULATED</v>
      </c>
      <c r="D2602" s="159" t="str">
        <f t="shared" si="359"/>
        <v>45700</v>
      </c>
      <c r="E2602" t="str">
        <f t="shared" si="360"/>
        <v>X5700</v>
      </c>
      <c r="F2602" s="23">
        <v>457006000101</v>
      </c>
      <c r="G2602">
        <v>150</v>
      </c>
      <c r="H2602" t="str">
        <f t="shared" si="361"/>
        <v>457006000101.150</v>
      </c>
      <c r="I2602">
        <v>201210</v>
      </c>
      <c r="J2602" t="s">
        <v>6434</v>
      </c>
      <c r="K2602" t="s">
        <v>52</v>
      </c>
      <c r="L2602">
        <v>20310</v>
      </c>
      <c r="M2602" s="8">
        <f>VLOOKUP(H2602,'export - manipulated'!L2602:V6534,11,FALSE)</f>
        <v>54752.22</v>
      </c>
      <c r="V2602" s="158" t="str">
        <f>CONCATENATE("5",RIGHT(F2602,11))</f>
        <v>557006000101</v>
      </c>
    </row>
    <row r="2603" spans="1:22" x14ac:dyDescent="0.3">
      <c r="A2603" t="s">
        <v>4327</v>
      </c>
      <c r="B2603" t="s">
        <v>217</v>
      </c>
      <c r="C2603" t="str">
        <f t="shared" si="362"/>
        <v>UNREGULATED</v>
      </c>
      <c r="D2603" s="159" t="str">
        <f t="shared" si="359"/>
        <v>55700</v>
      </c>
      <c r="E2603" t="str">
        <f t="shared" si="360"/>
        <v>X5700</v>
      </c>
      <c r="F2603" s="23">
        <v>557006000101</v>
      </c>
      <c r="G2603">
        <v>150</v>
      </c>
      <c r="H2603" t="str">
        <f t="shared" si="361"/>
        <v>557006000101.150</v>
      </c>
      <c r="I2603">
        <v>201210</v>
      </c>
      <c r="J2603" t="s">
        <v>6434</v>
      </c>
      <c r="K2603" t="s">
        <v>52</v>
      </c>
      <c r="L2603" t="s">
        <v>124</v>
      </c>
      <c r="N2603">
        <f>VLOOKUP(H2603,'export - manipulated'!L2602:V6534,11,FALSE)</f>
        <v>6043.05</v>
      </c>
    </row>
    <row r="2604" spans="1:22" x14ac:dyDescent="0.3">
      <c r="A2604" t="s">
        <v>4329</v>
      </c>
      <c r="B2604" t="s">
        <v>192</v>
      </c>
      <c r="C2604" t="str">
        <f t="shared" si="362"/>
        <v>REGULATED</v>
      </c>
      <c r="D2604" s="159" t="str">
        <f t="shared" si="359"/>
        <v>45700</v>
      </c>
      <c r="E2604" t="str">
        <f t="shared" si="360"/>
        <v>X5700</v>
      </c>
      <c r="F2604" s="23">
        <v>457006500186</v>
      </c>
      <c r="G2604">
        <v>805</v>
      </c>
      <c r="H2604" t="str">
        <f t="shared" si="361"/>
        <v>457006500186.805</v>
      </c>
      <c r="I2604">
        <v>201712</v>
      </c>
      <c r="J2604" t="s">
        <v>6434</v>
      </c>
      <c r="K2604" t="s">
        <v>63</v>
      </c>
      <c r="L2604">
        <v>20310</v>
      </c>
      <c r="M2604" s="8">
        <f>VLOOKUP(H2604,'export - manipulated'!L2604:V6536,11,FALSE)</f>
        <v>6252.13</v>
      </c>
      <c r="V2604" s="158" t="str">
        <f>CONCATENATE("5",RIGHT(F2604,11))</f>
        <v>557006500186</v>
      </c>
    </row>
    <row r="2605" spans="1:22" x14ac:dyDescent="0.3">
      <c r="A2605" t="s">
        <v>4329</v>
      </c>
      <c r="B2605" t="s">
        <v>192</v>
      </c>
      <c r="C2605" t="str">
        <f t="shared" si="362"/>
        <v>UNREGULATED</v>
      </c>
      <c r="D2605" s="159" t="str">
        <f t="shared" si="359"/>
        <v>55700</v>
      </c>
      <c r="E2605" t="str">
        <f t="shared" si="360"/>
        <v>X5700</v>
      </c>
      <c r="F2605" s="23">
        <v>557006500186</v>
      </c>
      <c r="G2605">
        <v>805</v>
      </c>
      <c r="H2605" t="str">
        <f t="shared" si="361"/>
        <v>557006500186.805</v>
      </c>
      <c r="I2605">
        <v>201712</v>
      </c>
      <c r="J2605" t="s">
        <v>6434</v>
      </c>
      <c r="K2605" t="s">
        <v>63</v>
      </c>
      <c r="L2605" t="s">
        <v>124</v>
      </c>
      <c r="N2605">
        <f>VLOOKUP(H2605,'export - manipulated'!L2604:V6536,11,FALSE)</f>
        <v>10922.55</v>
      </c>
    </row>
    <row r="2606" spans="1:22" x14ac:dyDescent="0.3">
      <c r="A2606" t="s">
        <v>4332</v>
      </c>
      <c r="B2606" t="s">
        <v>127</v>
      </c>
      <c r="C2606" t="str">
        <f t="shared" si="362"/>
        <v>REGULATED</v>
      </c>
      <c r="D2606" s="159" t="str">
        <f t="shared" si="359"/>
        <v>45700</v>
      </c>
      <c r="E2606" t="str">
        <f t="shared" si="360"/>
        <v>X5700</v>
      </c>
      <c r="F2606" s="23">
        <v>457008900168</v>
      </c>
      <c r="G2606">
        <v>780</v>
      </c>
      <c r="H2606" t="str">
        <f t="shared" si="361"/>
        <v>457008900168.780</v>
      </c>
      <c r="I2606">
        <v>201612</v>
      </c>
      <c r="J2606" t="s">
        <v>6434</v>
      </c>
      <c r="K2606" t="s">
        <v>85</v>
      </c>
      <c r="L2606">
        <v>20310</v>
      </c>
      <c r="M2606" s="8">
        <f>VLOOKUP(H2606,'export - manipulated'!L2606:V6538,11,FALSE)</f>
        <v>139013.72</v>
      </c>
      <c r="V2606" s="158" t="str">
        <f>CONCATENATE("5",RIGHT(F2606,11))</f>
        <v>557008900168</v>
      </c>
    </row>
    <row r="2607" spans="1:22" x14ac:dyDescent="0.3">
      <c r="A2607" t="s">
        <v>4335</v>
      </c>
      <c r="B2607" t="s">
        <v>139</v>
      </c>
      <c r="C2607" t="str">
        <f t="shared" si="362"/>
        <v>UNREGULATED</v>
      </c>
      <c r="D2607" s="159" t="str">
        <f t="shared" si="359"/>
        <v>55700</v>
      </c>
      <c r="E2607" t="str">
        <f t="shared" si="360"/>
        <v>X5700</v>
      </c>
      <c r="F2607" s="23">
        <v>557008600182</v>
      </c>
      <c r="G2607">
        <v>780</v>
      </c>
      <c r="H2607" t="str">
        <f t="shared" si="361"/>
        <v>557008600182.780</v>
      </c>
      <c r="I2607">
        <v>201712</v>
      </c>
      <c r="J2607" t="s">
        <v>6434</v>
      </c>
      <c r="K2607" t="s">
        <v>82</v>
      </c>
      <c r="L2607" t="s">
        <v>124</v>
      </c>
      <c r="N2607">
        <f>VLOOKUP(H2607,'export - manipulated'!L2606:V6538,11,FALSE)</f>
        <v>5372.08</v>
      </c>
    </row>
    <row r="2608" spans="1:22" x14ac:dyDescent="0.3">
      <c r="A2608" t="s">
        <v>4337</v>
      </c>
      <c r="C2608" t="str">
        <f t="shared" si="362"/>
        <v>REGULATED</v>
      </c>
      <c r="D2608" s="159" t="str">
        <f t="shared" si="359"/>
        <v>45800</v>
      </c>
      <c r="E2608" t="str">
        <f t="shared" si="360"/>
        <v>X5800</v>
      </c>
      <c r="F2608" s="23">
        <v>458004000001</v>
      </c>
      <c r="G2608">
        <v>2000</v>
      </c>
      <c r="H2608" t="str">
        <f t="shared" si="361"/>
        <v>458004000001.2000</v>
      </c>
      <c r="I2608">
        <v>200008</v>
      </c>
      <c r="J2608" t="s">
        <v>6434</v>
      </c>
      <c r="K2608" t="s">
        <v>16</v>
      </c>
      <c r="L2608">
        <v>20310</v>
      </c>
      <c r="M2608" s="8">
        <f>VLOOKUP(H2608,'export - manipulated'!L2608:V6540,11,FALSE)</f>
        <v>1282117.45</v>
      </c>
      <c r="V2608" s="158" t="str">
        <f t="shared" ref="V2608:V2610" si="364">CONCATENATE("5",RIGHT(F2608,11))</f>
        <v>558004000001</v>
      </c>
    </row>
    <row r="2609" spans="1:22" x14ac:dyDescent="0.3">
      <c r="A2609" t="s">
        <v>4337</v>
      </c>
      <c r="C2609" t="str">
        <f t="shared" si="362"/>
        <v>REGULATED</v>
      </c>
      <c r="D2609" s="159" t="str">
        <f t="shared" si="359"/>
        <v>45800</v>
      </c>
      <c r="E2609" t="str">
        <f t="shared" si="360"/>
        <v>X5800</v>
      </c>
      <c r="F2609" s="23">
        <v>458004000001</v>
      </c>
      <c r="G2609">
        <v>2007</v>
      </c>
      <c r="H2609" t="str">
        <f t="shared" si="361"/>
        <v>458004000001.2007</v>
      </c>
      <c r="I2609">
        <v>200711</v>
      </c>
      <c r="J2609" t="s">
        <v>6434</v>
      </c>
      <c r="K2609" t="s">
        <v>16</v>
      </c>
      <c r="L2609">
        <v>20310</v>
      </c>
      <c r="M2609" s="8">
        <f>VLOOKUP(H2609,'export - manipulated'!L2609:V6541,11,FALSE)</f>
        <v>88082.7</v>
      </c>
      <c r="V2609" s="158" t="str">
        <f t="shared" si="364"/>
        <v>558004000001</v>
      </c>
    </row>
    <row r="2610" spans="1:22" x14ac:dyDescent="0.3">
      <c r="A2610" t="s">
        <v>4337</v>
      </c>
      <c r="C2610" t="str">
        <f t="shared" si="362"/>
        <v>REGULATED</v>
      </c>
      <c r="D2610" s="159" t="str">
        <f t="shared" si="359"/>
        <v>45800</v>
      </c>
      <c r="E2610" t="str">
        <f t="shared" si="360"/>
        <v>X5800</v>
      </c>
      <c r="F2610" s="23">
        <v>458004000001</v>
      </c>
      <c r="G2610">
        <v>2015</v>
      </c>
      <c r="H2610" t="str">
        <f t="shared" si="361"/>
        <v>458004000001.2015</v>
      </c>
      <c r="I2610">
        <v>201508</v>
      </c>
      <c r="J2610" t="s">
        <v>6434</v>
      </c>
      <c r="K2610" t="s">
        <v>16</v>
      </c>
      <c r="L2610">
        <v>20310</v>
      </c>
      <c r="M2610" s="8">
        <f>VLOOKUP(H2610,'export - manipulated'!L2610:V6542,11,FALSE)</f>
        <v>80793.509999999995</v>
      </c>
      <c r="V2610" s="158" t="str">
        <f t="shared" si="364"/>
        <v>558004000001</v>
      </c>
    </row>
    <row r="2611" spans="1:22" x14ac:dyDescent="0.3">
      <c r="A2611" t="s">
        <v>4337</v>
      </c>
      <c r="C2611" t="str">
        <f t="shared" si="362"/>
        <v>UNREGULATED</v>
      </c>
      <c r="D2611" s="159" t="str">
        <f t="shared" si="359"/>
        <v>55800</v>
      </c>
      <c r="E2611" t="str">
        <f t="shared" si="360"/>
        <v>X5800</v>
      </c>
      <c r="F2611" s="23">
        <v>558004000001</v>
      </c>
      <c r="G2611">
        <v>2000</v>
      </c>
      <c r="H2611" t="str">
        <f t="shared" si="361"/>
        <v>558004000001.2000</v>
      </c>
      <c r="I2611">
        <v>200008</v>
      </c>
      <c r="J2611" t="s">
        <v>6434</v>
      </c>
      <c r="K2611" t="s">
        <v>16</v>
      </c>
      <c r="L2611" t="s">
        <v>124</v>
      </c>
      <c r="N2611">
        <f>VLOOKUP(H2611,'export - manipulated'!L2610:V6542,11,FALSE)</f>
        <v>774593</v>
      </c>
    </row>
    <row r="2612" spans="1:22" x14ac:dyDescent="0.3">
      <c r="A2612" t="s">
        <v>4337</v>
      </c>
      <c r="C2612" t="str">
        <f t="shared" si="362"/>
        <v>UNREGULATED</v>
      </c>
      <c r="D2612" s="159" t="str">
        <f t="shared" si="359"/>
        <v>55800</v>
      </c>
      <c r="E2612" t="str">
        <f t="shared" si="360"/>
        <v>X5800</v>
      </c>
      <c r="F2612" s="23">
        <v>558004000001</v>
      </c>
      <c r="G2612">
        <v>2007</v>
      </c>
      <c r="H2612" t="str">
        <f t="shared" si="361"/>
        <v>558004000001.2007</v>
      </c>
      <c r="I2612">
        <v>200711</v>
      </c>
      <c r="J2612" t="s">
        <v>6434</v>
      </c>
      <c r="K2612" t="s">
        <v>16</v>
      </c>
      <c r="L2612" t="s">
        <v>124</v>
      </c>
      <c r="N2612">
        <f>VLOOKUP(H2612,'export - manipulated'!L2611:V6543,11,FALSE)</f>
        <v>53215</v>
      </c>
    </row>
    <row r="2613" spans="1:22" x14ac:dyDescent="0.3">
      <c r="A2613" t="s">
        <v>4337</v>
      </c>
      <c r="C2613" t="str">
        <f t="shared" si="362"/>
        <v>UNREGULATED</v>
      </c>
      <c r="D2613" s="159" t="str">
        <f t="shared" si="359"/>
        <v>55800</v>
      </c>
      <c r="E2613" t="str">
        <f t="shared" si="360"/>
        <v>X5800</v>
      </c>
      <c r="F2613" s="23">
        <v>558004000001</v>
      </c>
      <c r="G2613">
        <v>2015</v>
      </c>
      <c r="H2613" t="str">
        <f t="shared" si="361"/>
        <v>558004000001.2015</v>
      </c>
      <c r="I2613">
        <v>201508</v>
      </c>
      <c r="J2613" t="s">
        <v>6434</v>
      </c>
      <c r="K2613" t="s">
        <v>16</v>
      </c>
      <c r="L2613" t="s">
        <v>124</v>
      </c>
      <c r="N2613">
        <f>VLOOKUP(H2613,'export - manipulated'!L2612:V6544,11,FALSE)</f>
        <v>48891.09</v>
      </c>
    </row>
    <row r="2614" spans="1:22" x14ac:dyDescent="0.3">
      <c r="A2614" t="s">
        <v>4346</v>
      </c>
      <c r="B2614" t="s">
        <v>932</v>
      </c>
      <c r="C2614" t="str">
        <f t="shared" si="362"/>
        <v>REGULATED</v>
      </c>
      <c r="D2614" s="159" t="str">
        <f t="shared" si="359"/>
        <v>45300</v>
      </c>
      <c r="E2614" t="str">
        <f t="shared" si="360"/>
        <v>X5300</v>
      </c>
      <c r="F2614" s="23">
        <v>453004000001</v>
      </c>
      <c r="G2614">
        <v>910</v>
      </c>
      <c r="H2614" t="str">
        <f t="shared" si="361"/>
        <v>453004000001.910</v>
      </c>
      <c r="I2614">
        <v>200205</v>
      </c>
      <c r="J2614" t="s">
        <v>6434</v>
      </c>
      <c r="K2614" t="s">
        <v>16</v>
      </c>
      <c r="L2614">
        <v>20310</v>
      </c>
      <c r="M2614" s="8">
        <f>VLOOKUP(H2614,'export - manipulated'!L2614:V6546,11,FALSE)</f>
        <v>305349.57</v>
      </c>
      <c r="V2614" s="158" t="str">
        <f>CONCATENATE("5",RIGHT(F2614,11))</f>
        <v>553004000001</v>
      </c>
    </row>
    <row r="2615" spans="1:22" x14ac:dyDescent="0.3">
      <c r="A2615" t="s">
        <v>4346</v>
      </c>
      <c r="B2615" t="s">
        <v>932</v>
      </c>
      <c r="C2615" t="str">
        <f t="shared" si="362"/>
        <v>UNREGULATED</v>
      </c>
      <c r="D2615" s="159" t="str">
        <f t="shared" si="359"/>
        <v>55300</v>
      </c>
      <c r="E2615" t="str">
        <f t="shared" si="360"/>
        <v>X5300</v>
      </c>
      <c r="F2615" s="23">
        <v>553004000001</v>
      </c>
      <c r="G2615">
        <v>910</v>
      </c>
      <c r="H2615" t="str">
        <f t="shared" si="361"/>
        <v>553004000001.910</v>
      </c>
      <c r="I2615">
        <v>200205</v>
      </c>
      <c r="J2615" t="s">
        <v>6434</v>
      </c>
      <c r="K2615" t="s">
        <v>16</v>
      </c>
      <c r="L2615" t="s">
        <v>124</v>
      </c>
      <c r="N2615">
        <f>VLOOKUP(H2615,'export - manipulated'!L2614:V6546,11,FALSE)</f>
        <v>184477</v>
      </c>
    </row>
    <row r="2616" spans="1:22" x14ac:dyDescent="0.3">
      <c r="A2616" t="s">
        <v>4346</v>
      </c>
      <c r="C2616" t="str">
        <f t="shared" si="362"/>
        <v>UNREGULATED</v>
      </c>
      <c r="D2616" s="159" t="str">
        <f t="shared" si="359"/>
        <v>55300</v>
      </c>
      <c r="E2616" t="str">
        <f t="shared" si="360"/>
        <v>X5300</v>
      </c>
      <c r="F2616" s="23">
        <v>553004000504</v>
      </c>
      <c r="G2616">
        <v>910</v>
      </c>
      <c r="H2616" t="str">
        <f t="shared" si="361"/>
        <v>553004000504.910</v>
      </c>
      <c r="I2616">
        <v>201701</v>
      </c>
      <c r="J2616" t="s">
        <v>6434</v>
      </c>
      <c r="K2616" t="s">
        <v>16</v>
      </c>
      <c r="L2616" t="s">
        <v>124</v>
      </c>
      <c r="N2616">
        <f>VLOOKUP(H2616,'export - manipulated'!L2615:V6547,11,FALSE)</f>
        <v>152606.56</v>
      </c>
    </row>
    <row r="2617" spans="1:22" x14ac:dyDescent="0.3">
      <c r="A2617" t="s">
        <v>4351</v>
      </c>
      <c r="B2617" t="s">
        <v>932</v>
      </c>
      <c r="C2617" t="str">
        <f t="shared" si="362"/>
        <v>REGULATED</v>
      </c>
      <c r="D2617" s="159" t="str">
        <f t="shared" si="359"/>
        <v>45300</v>
      </c>
      <c r="E2617" t="str">
        <f t="shared" si="360"/>
        <v>X5300</v>
      </c>
      <c r="F2617" s="23">
        <v>453004000002</v>
      </c>
      <c r="G2617">
        <v>910</v>
      </c>
      <c r="H2617" t="str">
        <f t="shared" si="361"/>
        <v>453004000002.910</v>
      </c>
      <c r="I2617">
        <v>200205</v>
      </c>
      <c r="J2617" t="s">
        <v>6434</v>
      </c>
      <c r="K2617" t="s">
        <v>16</v>
      </c>
      <c r="L2617">
        <v>20310</v>
      </c>
      <c r="M2617" s="8">
        <f>VLOOKUP(H2617,'export - manipulated'!L2617:V6549,11,FALSE)</f>
        <v>299250.48</v>
      </c>
      <c r="V2617" s="158" t="str">
        <f>CONCATENATE("5",RIGHT(F2617,11))</f>
        <v>553004000002</v>
      </c>
    </row>
    <row r="2618" spans="1:22" x14ac:dyDescent="0.3">
      <c r="A2618" t="s">
        <v>4351</v>
      </c>
      <c r="B2618" t="s">
        <v>932</v>
      </c>
      <c r="C2618" t="str">
        <f t="shared" si="362"/>
        <v>UNREGULATED</v>
      </c>
      <c r="D2618" s="159" t="str">
        <f t="shared" si="359"/>
        <v>55300</v>
      </c>
      <c r="E2618" t="str">
        <f t="shared" si="360"/>
        <v>X5300</v>
      </c>
      <c r="F2618" s="23">
        <v>553004000002</v>
      </c>
      <c r="G2618">
        <v>910</v>
      </c>
      <c r="H2618" t="str">
        <f t="shared" si="361"/>
        <v>553004000002.910</v>
      </c>
      <c r="I2618">
        <v>200205</v>
      </c>
      <c r="J2618" t="s">
        <v>6434</v>
      </c>
      <c r="K2618" t="s">
        <v>16</v>
      </c>
      <c r="L2618" t="s">
        <v>124</v>
      </c>
      <c r="N2618">
        <f>VLOOKUP(H2618,'export - manipulated'!L2617:V6549,11,FALSE)</f>
        <v>180792</v>
      </c>
    </row>
    <row r="2619" spans="1:22" x14ac:dyDescent="0.3">
      <c r="A2619" t="s">
        <v>4354</v>
      </c>
      <c r="B2619" t="s">
        <v>932</v>
      </c>
      <c r="C2619" t="str">
        <f t="shared" si="362"/>
        <v>REGULATED</v>
      </c>
      <c r="D2619" s="159" t="str">
        <f t="shared" si="359"/>
        <v>45300</v>
      </c>
      <c r="E2619" t="str">
        <f t="shared" si="360"/>
        <v>X5300</v>
      </c>
      <c r="F2619" s="23">
        <v>453004000002</v>
      </c>
      <c r="G2619">
        <v>780</v>
      </c>
      <c r="H2619" t="str">
        <f t="shared" si="361"/>
        <v>453004000002.780</v>
      </c>
      <c r="I2619">
        <v>200212</v>
      </c>
      <c r="J2619" t="s">
        <v>6434</v>
      </c>
      <c r="K2619" t="s">
        <v>16</v>
      </c>
      <c r="L2619">
        <v>20310</v>
      </c>
      <c r="M2619" s="8">
        <f>VLOOKUP(H2619,'export - manipulated'!L2619:V6551,11,FALSE)</f>
        <v>8525.42</v>
      </c>
      <c r="V2619" s="158" t="str">
        <f>CONCATENATE("5",RIGHT(F2619,11))</f>
        <v>553004000002</v>
      </c>
    </row>
    <row r="2620" spans="1:22" x14ac:dyDescent="0.3">
      <c r="A2620" t="s">
        <v>4354</v>
      </c>
      <c r="B2620" t="s">
        <v>932</v>
      </c>
      <c r="C2620" t="str">
        <f t="shared" si="362"/>
        <v>UNREGULATED</v>
      </c>
      <c r="D2620" s="159" t="str">
        <f t="shared" si="359"/>
        <v>55300</v>
      </c>
      <c r="E2620" t="str">
        <f t="shared" si="360"/>
        <v>X5300</v>
      </c>
      <c r="F2620" s="23">
        <v>553004000002</v>
      </c>
      <c r="G2620">
        <v>780</v>
      </c>
      <c r="H2620" t="str">
        <f t="shared" si="361"/>
        <v>553004000002.780</v>
      </c>
      <c r="I2620">
        <v>200212</v>
      </c>
      <c r="J2620" t="s">
        <v>6434</v>
      </c>
      <c r="K2620" t="s">
        <v>16</v>
      </c>
      <c r="L2620" t="s">
        <v>124</v>
      </c>
      <c r="N2620">
        <f>VLOOKUP(H2620,'export - manipulated'!L2619:V6551,11,FALSE)</f>
        <v>5151</v>
      </c>
    </row>
    <row r="2621" spans="1:22" x14ac:dyDescent="0.3">
      <c r="A2621" t="s">
        <v>4357</v>
      </c>
      <c r="C2621" t="str">
        <f t="shared" si="362"/>
        <v>UNREGULATED</v>
      </c>
      <c r="D2621" s="159" t="str">
        <f t="shared" si="359"/>
        <v>55300</v>
      </c>
      <c r="E2621" t="str">
        <f t="shared" si="360"/>
        <v>X5300</v>
      </c>
      <c r="F2621" s="23">
        <v>553004000505</v>
      </c>
      <c r="G2621">
        <v>910</v>
      </c>
      <c r="H2621" t="str">
        <f t="shared" si="361"/>
        <v>553004000505.910</v>
      </c>
      <c r="I2621">
        <v>201701</v>
      </c>
      <c r="J2621" t="s">
        <v>6434</v>
      </c>
      <c r="K2621" t="s">
        <v>16</v>
      </c>
      <c r="L2621" t="s">
        <v>124</v>
      </c>
      <c r="N2621">
        <f>VLOOKUP(H2621,'export - manipulated'!L2620:V6552,11,FALSE)</f>
        <v>152606.56</v>
      </c>
    </row>
    <row r="2622" spans="1:22" x14ac:dyDescent="0.3">
      <c r="A2622" t="s">
        <v>4359</v>
      </c>
      <c r="B2622" t="s">
        <v>932</v>
      </c>
      <c r="C2622" t="str">
        <f t="shared" si="362"/>
        <v>REGULATED</v>
      </c>
      <c r="D2622" s="159" t="str">
        <f t="shared" si="359"/>
        <v>45300</v>
      </c>
      <c r="E2622" t="str">
        <f t="shared" si="360"/>
        <v>X5300</v>
      </c>
      <c r="F2622" s="23">
        <v>453004000003</v>
      </c>
      <c r="G2622">
        <v>910</v>
      </c>
      <c r="H2622" t="str">
        <f t="shared" si="361"/>
        <v>453004000003.910</v>
      </c>
      <c r="I2622">
        <v>200205</v>
      </c>
      <c r="J2622" t="s">
        <v>6434</v>
      </c>
      <c r="K2622" t="s">
        <v>16</v>
      </c>
      <c r="L2622">
        <v>20310</v>
      </c>
      <c r="M2622" s="8">
        <f>VLOOKUP(H2622,'export - manipulated'!L2622:V6554,11,FALSE)</f>
        <v>391630.04</v>
      </c>
      <c r="V2622" s="158" t="str">
        <f>CONCATENATE("5",RIGHT(F2622,11))</f>
        <v>553004000003</v>
      </c>
    </row>
    <row r="2623" spans="1:22" x14ac:dyDescent="0.3">
      <c r="A2623" t="s">
        <v>4359</v>
      </c>
      <c r="B2623" t="s">
        <v>932</v>
      </c>
      <c r="C2623" t="str">
        <f t="shared" si="362"/>
        <v>UNREGULATED</v>
      </c>
      <c r="D2623" s="159" t="str">
        <f t="shared" si="359"/>
        <v>55300</v>
      </c>
      <c r="E2623" t="str">
        <f t="shared" si="360"/>
        <v>X5300</v>
      </c>
      <c r="F2623" s="23">
        <v>553004000003</v>
      </c>
      <c r="G2623">
        <v>910</v>
      </c>
      <c r="H2623" t="str">
        <f t="shared" si="361"/>
        <v>553004000003.910</v>
      </c>
      <c r="I2623">
        <v>200205</v>
      </c>
      <c r="J2623" t="s">
        <v>6434</v>
      </c>
      <c r="K2623" t="s">
        <v>16</v>
      </c>
      <c r="L2623" t="s">
        <v>124</v>
      </c>
      <c r="N2623">
        <f>VLOOKUP(H2623,'export - manipulated'!L2622:V6554,11,FALSE)</f>
        <v>236604</v>
      </c>
    </row>
    <row r="2624" spans="1:22" x14ac:dyDescent="0.3">
      <c r="A2624" t="s">
        <v>4359</v>
      </c>
      <c r="C2624" t="str">
        <f t="shared" si="362"/>
        <v>UNREGULATED</v>
      </c>
      <c r="D2624" s="159" t="str">
        <f t="shared" si="359"/>
        <v>55300</v>
      </c>
      <c r="E2624" t="str">
        <f t="shared" si="360"/>
        <v>X5300</v>
      </c>
      <c r="F2624" s="23">
        <v>553004000506</v>
      </c>
      <c r="G2624">
        <v>910</v>
      </c>
      <c r="H2624" t="str">
        <f t="shared" si="361"/>
        <v>553004000506.910</v>
      </c>
      <c r="I2624">
        <v>201701</v>
      </c>
      <c r="J2624" t="s">
        <v>6434</v>
      </c>
      <c r="K2624" t="s">
        <v>16</v>
      </c>
      <c r="L2624" t="s">
        <v>124</v>
      </c>
      <c r="N2624">
        <f>VLOOKUP(H2624,'export - manipulated'!L2623:V6555,11,FALSE)</f>
        <v>152606.56</v>
      </c>
    </row>
    <row r="2625" spans="1:22" x14ac:dyDescent="0.3">
      <c r="A2625" t="s">
        <v>4363</v>
      </c>
      <c r="B2625" t="s">
        <v>932</v>
      </c>
      <c r="C2625" t="str">
        <f t="shared" si="362"/>
        <v>REGULATED</v>
      </c>
      <c r="D2625" s="159" t="str">
        <f t="shared" si="359"/>
        <v>45300</v>
      </c>
      <c r="E2625" t="str">
        <f t="shared" si="360"/>
        <v>X5300</v>
      </c>
      <c r="F2625" s="23">
        <v>453004000004</v>
      </c>
      <c r="G2625">
        <v>910</v>
      </c>
      <c r="H2625" t="str">
        <f t="shared" si="361"/>
        <v>453004000004.910</v>
      </c>
      <c r="I2625">
        <v>200205</v>
      </c>
      <c r="J2625" t="s">
        <v>6434</v>
      </c>
      <c r="K2625" t="s">
        <v>16</v>
      </c>
      <c r="L2625">
        <v>20310</v>
      </c>
      <c r="M2625" s="8">
        <f>VLOOKUP(H2625,'export - manipulated'!L2625:V6557,11,FALSE)</f>
        <v>1324091.42</v>
      </c>
      <c r="V2625" s="158" t="str">
        <f t="shared" ref="V2625:V2626" si="365">CONCATENATE("5",RIGHT(F2625,11))</f>
        <v>553004000004</v>
      </c>
    </row>
    <row r="2626" spans="1:22" x14ac:dyDescent="0.3">
      <c r="A2626" t="s">
        <v>4366</v>
      </c>
      <c r="B2626" t="s">
        <v>225</v>
      </c>
      <c r="C2626" t="str">
        <f t="shared" si="362"/>
        <v>REGULATED</v>
      </c>
      <c r="D2626" s="159" t="str">
        <f t="shared" si="359"/>
        <v>45300</v>
      </c>
      <c r="E2626" t="str">
        <f t="shared" si="360"/>
        <v>X5300</v>
      </c>
      <c r="F2626" s="23">
        <v>453004000592</v>
      </c>
      <c r="G2626">
        <v>910</v>
      </c>
      <c r="H2626" t="str">
        <f t="shared" si="361"/>
        <v>453004000592.910</v>
      </c>
      <c r="I2626">
        <v>201609</v>
      </c>
      <c r="J2626" t="s">
        <v>6434</v>
      </c>
      <c r="K2626" t="s">
        <v>16</v>
      </c>
      <c r="L2626">
        <v>20310</v>
      </c>
      <c r="M2626" s="8">
        <f>VLOOKUP(H2626,'export - manipulated'!L2626:V6558,11,FALSE)</f>
        <v>50212.2</v>
      </c>
      <c r="V2626" s="158" t="str">
        <f t="shared" si="365"/>
        <v>553004000592</v>
      </c>
    </row>
    <row r="2627" spans="1:22" x14ac:dyDescent="0.3">
      <c r="A2627" t="s">
        <v>4363</v>
      </c>
      <c r="B2627" t="s">
        <v>932</v>
      </c>
      <c r="C2627" t="str">
        <f t="shared" si="362"/>
        <v>UNREGULATED</v>
      </c>
      <c r="D2627" s="159" t="str">
        <f t="shared" ref="D2627:D2690" si="366">LEFT(F2627,5)</f>
        <v>55300</v>
      </c>
      <c r="E2627" t="str">
        <f t="shared" ref="E2627:E2690" si="367">CONCATENATE("X",(RIGHT(D2627,4)))</f>
        <v>X5300</v>
      </c>
      <c r="F2627" s="23">
        <v>553004000004</v>
      </c>
      <c r="G2627">
        <v>910</v>
      </c>
      <c r="H2627" t="str">
        <f t="shared" ref="H2627:H2690" si="368">CONCATENATE(F2627,".",G2627)</f>
        <v>553004000004.910</v>
      </c>
      <c r="I2627">
        <v>200205</v>
      </c>
      <c r="J2627" t="s">
        <v>6434</v>
      </c>
      <c r="K2627" t="s">
        <v>16</v>
      </c>
      <c r="L2627" t="s">
        <v>124</v>
      </c>
      <c r="N2627">
        <f>VLOOKUP(H2627,'export - manipulated'!L2626:V6558,11,FALSE)</f>
        <v>799952</v>
      </c>
    </row>
    <row r="2628" spans="1:22" x14ac:dyDescent="0.3">
      <c r="A2628" t="s">
        <v>4363</v>
      </c>
      <c r="C2628" t="str">
        <f t="shared" si="362"/>
        <v>UNREGULATED</v>
      </c>
      <c r="D2628" s="159" t="str">
        <f t="shared" si="366"/>
        <v>55300</v>
      </c>
      <c r="E2628" t="str">
        <f t="shared" si="367"/>
        <v>X5300</v>
      </c>
      <c r="F2628" s="23">
        <v>553004000507</v>
      </c>
      <c r="G2628">
        <v>910</v>
      </c>
      <c r="H2628" t="str">
        <f t="shared" si="368"/>
        <v>553004000507.910</v>
      </c>
      <c r="I2628">
        <v>201701</v>
      </c>
      <c r="J2628" t="s">
        <v>6434</v>
      </c>
      <c r="K2628" t="s">
        <v>16</v>
      </c>
      <c r="L2628" t="s">
        <v>124</v>
      </c>
      <c r="N2628">
        <f>VLOOKUP(H2628,'export - manipulated'!L2627:V6559,11,FALSE)</f>
        <v>152606.56</v>
      </c>
    </row>
    <row r="2629" spans="1:22" x14ac:dyDescent="0.3">
      <c r="A2629" t="s">
        <v>4366</v>
      </c>
      <c r="B2629" t="s">
        <v>225</v>
      </c>
      <c r="C2629" t="str">
        <f t="shared" si="362"/>
        <v>UNREGULATED</v>
      </c>
      <c r="D2629" s="159" t="str">
        <f t="shared" si="366"/>
        <v>55300</v>
      </c>
      <c r="E2629" t="str">
        <f t="shared" si="367"/>
        <v>X5300</v>
      </c>
      <c r="F2629" s="23">
        <v>553004000592</v>
      </c>
      <c r="G2629">
        <v>910</v>
      </c>
      <c r="H2629" t="str">
        <f t="shared" si="368"/>
        <v>553004000592.910</v>
      </c>
      <c r="I2629">
        <v>201609</v>
      </c>
      <c r="J2629" t="s">
        <v>6434</v>
      </c>
      <c r="K2629" t="s">
        <v>16</v>
      </c>
      <c r="L2629" t="s">
        <v>124</v>
      </c>
      <c r="N2629">
        <f>VLOOKUP(H2629,'export - manipulated'!L2628:V6560,11,FALSE)</f>
        <v>30385.24</v>
      </c>
    </row>
    <row r="2630" spans="1:22" x14ac:dyDescent="0.3">
      <c r="A2630" t="s">
        <v>4371</v>
      </c>
      <c r="B2630" t="s">
        <v>932</v>
      </c>
      <c r="C2630" t="str">
        <f t="shared" ref="C2630:C2693" si="369">IF(OR(D2630="45000",D2630="45100",D2630="45200",D2630="45290",D2630="45300",D2630="45500",D2630="45600",D2630="45700",D2630="45790",D2630="45800"),"REGULATED","UNREGULATED")</f>
        <v>REGULATED</v>
      </c>
      <c r="D2630" s="159" t="str">
        <f t="shared" si="366"/>
        <v>45300</v>
      </c>
      <c r="E2630" t="str">
        <f t="shared" si="367"/>
        <v>X5300</v>
      </c>
      <c r="F2630" s="23">
        <v>453004000006</v>
      </c>
      <c r="G2630">
        <v>910</v>
      </c>
      <c r="H2630" t="str">
        <f t="shared" si="368"/>
        <v>453004000006.910</v>
      </c>
      <c r="I2630">
        <v>200205</v>
      </c>
      <c r="J2630" t="s">
        <v>6434</v>
      </c>
      <c r="K2630" t="s">
        <v>16</v>
      </c>
      <c r="L2630">
        <v>20310</v>
      </c>
      <c r="M2630" s="8">
        <f>VLOOKUP(H2630,'export - manipulated'!L2630:V6562,11,FALSE)</f>
        <v>500626.65</v>
      </c>
      <c r="V2630" s="158" t="str">
        <f t="shared" ref="V2630:V2631" si="370">CONCATENATE("5",RIGHT(F2630,11))</f>
        <v>553004000006</v>
      </c>
    </row>
    <row r="2631" spans="1:22" x14ac:dyDescent="0.3">
      <c r="A2631" t="s">
        <v>4374</v>
      </c>
      <c r="B2631" t="s">
        <v>225</v>
      </c>
      <c r="C2631" t="str">
        <f t="shared" si="369"/>
        <v>REGULATED</v>
      </c>
      <c r="D2631" s="159" t="str">
        <f t="shared" si="366"/>
        <v>45300</v>
      </c>
      <c r="E2631" t="str">
        <f t="shared" si="367"/>
        <v>X5300</v>
      </c>
      <c r="F2631" s="23">
        <v>453004000593</v>
      </c>
      <c r="G2631">
        <v>910</v>
      </c>
      <c r="H2631" t="str">
        <f t="shared" si="368"/>
        <v>453004000593.910</v>
      </c>
      <c r="I2631">
        <v>201609</v>
      </c>
      <c r="J2631" t="s">
        <v>6434</v>
      </c>
      <c r="K2631" t="s">
        <v>16</v>
      </c>
      <c r="L2631">
        <v>20310</v>
      </c>
      <c r="M2631" s="8">
        <f>VLOOKUP(H2631,'export - manipulated'!L2631:V6563,11,FALSE)</f>
        <v>50212.2</v>
      </c>
      <c r="V2631" s="158" t="str">
        <f t="shared" si="370"/>
        <v>553004000593</v>
      </c>
    </row>
    <row r="2632" spans="1:22" x14ac:dyDescent="0.3">
      <c r="A2632" t="s">
        <v>4371</v>
      </c>
      <c r="B2632" t="s">
        <v>932</v>
      </c>
      <c r="C2632" t="str">
        <f t="shared" si="369"/>
        <v>UNREGULATED</v>
      </c>
      <c r="D2632" s="159" t="str">
        <f t="shared" si="366"/>
        <v>55300</v>
      </c>
      <c r="E2632" t="str">
        <f t="shared" si="367"/>
        <v>X5300</v>
      </c>
      <c r="F2632" s="23">
        <v>553004000006</v>
      </c>
      <c r="G2632">
        <v>910</v>
      </c>
      <c r="H2632" t="str">
        <f t="shared" si="368"/>
        <v>553004000006.910</v>
      </c>
      <c r="I2632">
        <v>200205</v>
      </c>
      <c r="J2632" t="s">
        <v>6434</v>
      </c>
      <c r="K2632" t="s">
        <v>16</v>
      </c>
      <c r="L2632" t="s">
        <v>124</v>
      </c>
      <c r="N2632">
        <f>VLOOKUP(H2632,'export - manipulated'!L2631:V6563,11,FALSE)</f>
        <v>302455</v>
      </c>
    </row>
    <row r="2633" spans="1:22" x14ac:dyDescent="0.3">
      <c r="A2633" t="s">
        <v>4371</v>
      </c>
      <c r="C2633" t="str">
        <f t="shared" si="369"/>
        <v>UNREGULATED</v>
      </c>
      <c r="D2633" s="159" t="str">
        <f t="shared" si="366"/>
        <v>55300</v>
      </c>
      <c r="E2633" t="str">
        <f t="shared" si="367"/>
        <v>X5300</v>
      </c>
      <c r="F2633" s="23">
        <v>553004000508</v>
      </c>
      <c r="G2633">
        <v>910</v>
      </c>
      <c r="H2633" t="str">
        <f t="shared" si="368"/>
        <v>553004000508.910</v>
      </c>
      <c r="I2633">
        <v>201701</v>
      </c>
      <c r="J2633" t="s">
        <v>6434</v>
      </c>
      <c r="K2633" t="s">
        <v>16</v>
      </c>
      <c r="L2633" t="s">
        <v>124</v>
      </c>
      <c r="N2633">
        <f>VLOOKUP(H2633,'export - manipulated'!L2632:V6564,11,FALSE)</f>
        <v>152606.56</v>
      </c>
    </row>
    <row r="2634" spans="1:22" x14ac:dyDescent="0.3">
      <c r="A2634" t="s">
        <v>4374</v>
      </c>
      <c r="B2634" t="s">
        <v>225</v>
      </c>
      <c r="C2634" t="str">
        <f t="shared" si="369"/>
        <v>UNREGULATED</v>
      </c>
      <c r="D2634" s="159" t="str">
        <f t="shared" si="366"/>
        <v>55300</v>
      </c>
      <c r="E2634" t="str">
        <f t="shared" si="367"/>
        <v>X5300</v>
      </c>
      <c r="F2634" s="23">
        <v>553004000593</v>
      </c>
      <c r="G2634">
        <v>910</v>
      </c>
      <c r="H2634" t="str">
        <f t="shared" si="368"/>
        <v>553004000593.910</v>
      </c>
      <c r="I2634">
        <v>201609</v>
      </c>
      <c r="J2634" t="s">
        <v>6434</v>
      </c>
      <c r="K2634" t="s">
        <v>16</v>
      </c>
      <c r="L2634" t="s">
        <v>124</v>
      </c>
      <c r="N2634">
        <f>VLOOKUP(H2634,'export - manipulated'!L2633:V6565,11,FALSE)</f>
        <v>30385.24</v>
      </c>
    </row>
    <row r="2635" spans="1:22" x14ac:dyDescent="0.3">
      <c r="A2635" t="s">
        <v>4379</v>
      </c>
      <c r="B2635" t="s">
        <v>932</v>
      </c>
      <c r="C2635" t="str">
        <f t="shared" si="369"/>
        <v>REGULATED</v>
      </c>
      <c r="D2635" s="159" t="str">
        <f t="shared" si="366"/>
        <v>45300</v>
      </c>
      <c r="E2635" t="str">
        <f t="shared" si="367"/>
        <v>X5300</v>
      </c>
      <c r="F2635" s="23">
        <v>453004000007</v>
      </c>
      <c r="G2635">
        <v>910</v>
      </c>
      <c r="H2635" t="str">
        <f t="shared" si="368"/>
        <v>453004000007.910</v>
      </c>
      <c r="I2635">
        <v>200205</v>
      </c>
      <c r="J2635" t="s">
        <v>6434</v>
      </c>
      <c r="K2635" t="s">
        <v>16</v>
      </c>
      <c r="L2635">
        <v>20310</v>
      </c>
      <c r="M2635" s="8">
        <f>VLOOKUP(H2635,'export - manipulated'!L2635:V6567,11,FALSE)</f>
        <v>612979.74</v>
      </c>
      <c r="V2635" s="158" t="str">
        <f t="shared" ref="V2635:V2636" si="371">CONCATENATE("5",RIGHT(F2635,11))</f>
        <v>553004000007</v>
      </c>
    </row>
    <row r="2636" spans="1:22" x14ac:dyDescent="0.3">
      <c r="A2636" t="s">
        <v>4381</v>
      </c>
      <c r="B2636" t="s">
        <v>225</v>
      </c>
      <c r="C2636" t="str">
        <f t="shared" si="369"/>
        <v>REGULATED</v>
      </c>
      <c r="D2636" s="159" t="str">
        <f t="shared" si="366"/>
        <v>45300</v>
      </c>
      <c r="E2636" t="str">
        <f t="shared" si="367"/>
        <v>X5300</v>
      </c>
      <c r="F2636" s="23">
        <v>453004000594</v>
      </c>
      <c r="G2636">
        <v>910</v>
      </c>
      <c r="H2636" t="str">
        <f t="shared" si="368"/>
        <v>453004000594.910</v>
      </c>
      <c r="I2636">
        <v>201609</v>
      </c>
      <c r="J2636" t="s">
        <v>6434</v>
      </c>
      <c r="K2636" t="s">
        <v>16</v>
      </c>
      <c r="L2636">
        <v>20310</v>
      </c>
      <c r="M2636" s="8">
        <f>VLOOKUP(H2636,'export - manipulated'!L2636:V6568,11,FALSE)</f>
        <v>51733.78</v>
      </c>
      <c r="V2636" s="158" t="str">
        <f t="shared" si="371"/>
        <v>553004000594</v>
      </c>
    </row>
    <row r="2637" spans="1:22" x14ac:dyDescent="0.3">
      <c r="A2637" t="s">
        <v>4379</v>
      </c>
      <c r="B2637" t="s">
        <v>932</v>
      </c>
      <c r="C2637" t="str">
        <f t="shared" si="369"/>
        <v>UNREGULATED</v>
      </c>
      <c r="D2637" s="159" t="str">
        <f t="shared" si="366"/>
        <v>55300</v>
      </c>
      <c r="E2637" t="str">
        <f t="shared" si="367"/>
        <v>X5300</v>
      </c>
      <c r="F2637" s="23">
        <v>553004000007</v>
      </c>
      <c r="G2637">
        <v>910</v>
      </c>
      <c r="H2637" t="str">
        <f t="shared" si="368"/>
        <v>553004000007.910</v>
      </c>
      <c r="I2637">
        <v>200205</v>
      </c>
      <c r="J2637" t="s">
        <v>6434</v>
      </c>
      <c r="K2637" t="s">
        <v>16</v>
      </c>
      <c r="L2637" t="s">
        <v>124</v>
      </c>
      <c r="N2637">
        <f>VLOOKUP(H2637,'export - manipulated'!L2636:V6568,11,FALSE)</f>
        <v>370333</v>
      </c>
    </row>
    <row r="2638" spans="1:22" x14ac:dyDescent="0.3">
      <c r="A2638" t="s">
        <v>4379</v>
      </c>
      <c r="C2638" t="str">
        <f t="shared" si="369"/>
        <v>UNREGULATED</v>
      </c>
      <c r="D2638" s="159" t="str">
        <f t="shared" si="366"/>
        <v>55300</v>
      </c>
      <c r="E2638" t="str">
        <f t="shared" si="367"/>
        <v>X5300</v>
      </c>
      <c r="F2638" s="23">
        <v>553004000509</v>
      </c>
      <c r="G2638">
        <v>910</v>
      </c>
      <c r="H2638" t="str">
        <f t="shared" si="368"/>
        <v>553004000509.910</v>
      </c>
      <c r="I2638">
        <v>201701</v>
      </c>
      <c r="J2638" t="s">
        <v>6434</v>
      </c>
      <c r="K2638" t="s">
        <v>16</v>
      </c>
      <c r="L2638" t="s">
        <v>124</v>
      </c>
      <c r="N2638">
        <f>VLOOKUP(H2638,'export - manipulated'!L2637:V6569,11,FALSE)</f>
        <v>160575.56</v>
      </c>
    </row>
    <row r="2639" spans="1:22" x14ac:dyDescent="0.3">
      <c r="A2639" t="s">
        <v>4381</v>
      </c>
      <c r="B2639" t="s">
        <v>225</v>
      </c>
      <c r="C2639" t="str">
        <f t="shared" si="369"/>
        <v>UNREGULATED</v>
      </c>
      <c r="D2639" s="159" t="str">
        <f t="shared" si="366"/>
        <v>55300</v>
      </c>
      <c r="E2639" t="str">
        <f t="shared" si="367"/>
        <v>X5300</v>
      </c>
      <c r="F2639" s="23">
        <v>553004000594</v>
      </c>
      <c r="G2639">
        <v>910</v>
      </c>
      <c r="H2639" t="str">
        <f t="shared" si="368"/>
        <v>553004000594.910</v>
      </c>
      <c r="I2639">
        <v>201609</v>
      </c>
      <c r="J2639" t="s">
        <v>6434</v>
      </c>
      <c r="K2639" t="s">
        <v>16</v>
      </c>
      <c r="L2639" t="s">
        <v>124</v>
      </c>
      <c r="N2639">
        <f>VLOOKUP(H2639,'export - manipulated'!L2638:V6570,11,FALSE)</f>
        <v>31305.98</v>
      </c>
    </row>
    <row r="2640" spans="1:22" x14ac:dyDescent="0.3">
      <c r="A2640" t="s">
        <v>4386</v>
      </c>
      <c r="C2640" t="str">
        <f t="shared" si="369"/>
        <v>REGULATED</v>
      </c>
      <c r="D2640" s="159" t="str">
        <f t="shared" si="366"/>
        <v>45500</v>
      </c>
      <c r="E2640" t="str">
        <f t="shared" si="367"/>
        <v>X5500</v>
      </c>
      <c r="F2640" s="23">
        <v>455004020345</v>
      </c>
      <c r="G2640">
        <v>2000</v>
      </c>
      <c r="H2640" t="str">
        <f t="shared" si="368"/>
        <v>455004020345.2000</v>
      </c>
      <c r="I2640">
        <v>200008</v>
      </c>
      <c r="J2640" t="s">
        <v>6434</v>
      </c>
      <c r="K2640" t="s">
        <v>16</v>
      </c>
      <c r="L2640">
        <v>20310</v>
      </c>
      <c r="M2640" s="8">
        <f>VLOOKUP(H2640,'export - manipulated'!L2640:V6572,11,FALSE)</f>
        <v>23108.7</v>
      </c>
      <c r="V2640" s="158" t="str">
        <f>CONCATENATE("5",RIGHT(F2640,11))</f>
        <v>555004020345</v>
      </c>
    </row>
    <row r="2641" spans="1:22" x14ac:dyDescent="0.3">
      <c r="A2641" t="s">
        <v>4386</v>
      </c>
      <c r="C2641" t="str">
        <f t="shared" si="369"/>
        <v>UNREGULATED</v>
      </c>
      <c r="D2641" s="159" t="str">
        <f t="shared" si="366"/>
        <v>55500</v>
      </c>
      <c r="E2641" t="str">
        <f t="shared" si="367"/>
        <v>X5500</v>
      </c>
      <c r="F2641" s="23">
        <v>555004020345</v>
      </c>
      <c r="G2641">
        <v>2000</v>
      </c>
      <c r="H2641" t="str">
        <f t="shared" si="368"/>
        <v>555004020345.2000</v>
      </c>
      <c r="I2641">
        <v>200008</v>
      </c>
      <c r="J2641" t="s">
        <v>6434</v>
      </c>
      <c r="K2641" t="s">
        <v>16</v>
      </c>
      <c r="L2641" t="s">
        <v>124</v>
      </c>
      <c r="N2641">
        <f>VLOOKUP(H2641,'export - manipulated'!L2640:V6572,11,FALSE)</f>
        <v>13961</v>
      </c>
    </row>
    <row r="2642" spans="1:22" x14ac:dyDescent="0.3">
      <c r="A2642" t="s">
        <v>4389</v>
      </c>
      <c r="C2642" t="str">
        <f t="shared" si="369"/>
        <v>REGULATED</v>
      </c>
      <c r="D2642" s="159" t="str">
        <f t="shared" si="366"/>
        <v>45500</v>
      </c>
      <c r="E2642" t="str">
        <f t="shared" si="367"/>
        <v>X5500</v>
      </c>
      <c r="F2642" s="23">
        <v>455004020348</v>
      </c>
      <c r="G2642">
        <v>2000</v>
      </c>
      <c r="H2642" t="str">
        <f t="shared" si="368"/>
        <v>455004020348.2000</v>
      </c>
      <c r="I2642">
        <v>200008</v>
      </c>
      <c r="J2642" t="s">
        <v>6434</v>
      </c>
      <c r="K2642" t="s">
        <v>16</v>
      </c>
      <c r="L2642">
        <v>20310</v>
      </c>
      <c r="M2642" s="8">
        <f>VLOOKUP(H2642,'export - manipulated'!L2642:V6574,11,FALSE)</f>
        <v>23108.76</v>
      </c>
      <c r="V2642" s="158" t="str">
        <f>CONCATENATE("5",RIGHT(F2642,11))</f>
        <v>555004020348</v>
      </c>
    </row>
    <row r="2643" spans="1:22" x14ac:dyDescent="0.3">
      <c r="A2643" t="s">
        <v>4389</v>
      </c>
      <c r="C2643" t="str">
        <f t="shared" si="369"/>
        <v>UNREGULATED</v>
      </c>
      <c r="D2643" s="159" t="str">
        <f t="shared" si="366"/>
        <v>55500</v>
      </c>
      <c r="E2643" t="str">
        <f t="shared" si="367"/>
        <v>X5500</v>
      </c>
      <c r="F2643" s="23">
        <v>555004020348</v>
      </c>
      <c r="G2643">
        <v>2000</v>
      </c>
      <c r="H2643" t="str">
        <f t="shared" si="368"/>
        <v>555004020348.2000</v>
      </c>
      <c r="I2643">
        <v>200008</v>
      </c>
      <c r="J2643" t="s">
        <v>6434</v>
      </c>
      <c r="K2643" t="s">
        <v>16</v>
      </c>
      <c r="L2643" t="s">
        <v>124</v>
      </c>
      <c r="N2643">
        <f>VLOOKUP(H2643,'export - manipulated'!L2642:V6574,11,FALSE)</f>
        <v>13961</v>
      </c>
    </row>
    <row r="2644" spans="1:22" x14ac:dyDescent="0.3">
      <c r="A2644" t="s">
        <v>4393</v>
      </c>
      <c r="C2644" t="str">
        <f t="shared" si="369"/>
        <v>REGULATED</v>
      </c>
      <c r="D2644" s="159" t="str">
        <f t="shared" si="366"/>
        <v>45100</v>
      </c>
      <c r="E2644" t="str">
        <f t="shared" si="367"/>
        <v>X5100</v>
      </c>
      <c r="F2644" s="23">
        <v>451004000001</v>
      </c>
      <c r="G2644">
        <v>2000</v>
      </c>
      <c r="H2644" t="str">
        <f t="shared" si="368"/>
        <v>451004000001.2000</v>
      </c>
      <c r="I2644">
        <v>200008</v>
      </c>
      <c r="J2644" t="s">
        <v>6434</v>
      </c>
      <c r="K2644" t="s">
        <v>16</v>
      </c>
      <c r="L2644">
        <v>20310</v>
      </c>
      <c r="M2644" s="8">
        <f>VLOOKUP(H2644,'export - manipulated'!L2644:V6576,11,FALSE)</f>
        <v>1011020.92</v>
      </c>
      <c r="V2644" s="158" t="str">
        <f>CONCATENATE("5",RIGHT(F2644,11))</f>
        <v>551004000001</v>
      </c>
    </row>
    <row r="2645" spans="1:22" x14ac:dyDescent="0.3">
      <c r="A2645" t="s">
        <v>4393</v>
      </c>
      <c r="C2645" t="str">
        <f t="shared" si="369"/>
        <v>UNREGULATED</v>
      </c>
      <c r="D2645" s="159" t="str">
        <f t="shared" si="366"/>
        <v>55100</v>
      </c>
      <c r="E2645" t="str">
        <f t="shared" si="367"/>
        <v>X5100</v>
      </c>
      <c r="F2645" s="23">
        <v>551004000001</v>
      </c>
      <c r="G2645">
        <v>2000</v>
      </c>
      <c r="H2645" t="str">
        <f t="shared" si="368"/>
        <v>551004000001.2000</v>
      </c>
      <c r="I2645">
        <v>200008</v>
      </c>
      <c r="J2645" t="s">
        <v>6434</v>
      </c>
      <c r="K2645" t="s">
        <v>16</v>
      </c>
      <c r="L2645" t="s">
        <v>124</v>
      </c>
      <c r="N2645">
        <f>VLOOKUP(H2645,'export - manipulated'!L2644:V6576,11,FALSE)</f>
        <v>610810</v>
      </c>
    </row>
    <row r="2646" spans="1:22" x14ac:dyDescent="0.3">
      <c r="A2646" t="s">
        <v>4396</v>
      </c>
      <c r="C2646" t="str">
        <f t="shared" si="369"/>
        <v>REGULATED</v>
      </c>
      <c r="D2646" s="159" t="str">
        <f t="shared" si="366"/>
        <v>45500</v>
      </c>
      <c r="E2646" t="str">
        <f t="shared" si="367"/>
        <v>X5500</v>
      </c>
      <c r="F2646" s="23">
        <v>455004030345</v>
      </c>
      <c r="G2646">
        <v>2000</v>
      </c>
      <c r="H2646" t="str">
        <f t="shared" si="368"/>
        <v>455004030345.2000</v>
      </c>
      <c r="I2646">
        <v>200008</v>
      </c>
      <c r="J2646" t="s">
        <v>6434</v>
      </c>
      <c r="K2646" t="s">
        <v>16</v>
      </c>
      <c r="L2646">
        <v>20310</v>
      </c>
      <c r="M2646" s="8">
        <f>VLOOKUP(H2646,'export - manipulated'!L2646:V6578,11,FALSE)</f>
        <v>3786.85</v>
      </c>
      <c r="V2646" s="158" t="str">
        <f>CONCATENATE("5",RIGHT(F2646,11))</f>
        <v>555004030345</v>
      </c>
    </row>
    <row r="2647" spans="1:22" x14ac:dyDescent="0.3">
      <c r="A2647" t="s">
        <v>4396</v>
      </c>
      <c r="C2647" t="str">
        <f t="shared" si="369"/>
        <v>UNREGULATED</v>
      </c>
      <c r="D2647" s="159" t="str">
        <f t="shared" si="366"/>
        <v>55500</v>
      </c>
      <c r="E2647" t="str">
        <f t="shared" si="367"/>
        <v>X5500</v>
      </c>
      <c r="F2647" s="23">
        <v>555004030345</v>
      </c>
      <c r="G2647">
        <v>2000</v>
      </c>
      <c r="H2647" t="str">
        <f t="shared" si="368"/>
        <v>555004030345.2000</v>
      </c>
      <c r="I2647">
        <v>200008</v>
      </c>
      <c r="J2647" t="s">
        <v>6434</v>
      </c>
      <c r="K2647" t="s">
        <v>16</v>
      </c>
      <c r="L2647" t="s">
        <v>124</v>
      </c>
      <c r="N2647">
        <f>VLOOKUP(H2647,'export - manipulated'!L2646:V6578,11,FALSE)</f>
        <v>2288</v>
      </c>
    </row>
    <row r="2648" spans="1:22" x14ac:dyDescent="0.3">
      <c r="A2648" t="s">
        <v>4400</v>
      </c>
      <c r="C2648" t="str">
        <f t="shared" si="369"/>
        <v>REGULATED</v>
      </c>
      <c r="D2648" s="159" t="str">
        <f t="shared" si="366"/>
        <v>45500</v>
      </c>
      <c r="E2648" t="str">
        <f t="shared" si="367"/>
        <v>X5500</v>
      </c>
      <c r="F2648" s="23">
        <v>455004030348</v>
      </c>
      <c r="G2648">
        <v>2000</v>
      </c>
      <c r="H2648" t="str">
        <f t="shared" si="368"/>
        <v>455004030348.2000</v>
      </c>
      <c r="I2648">
        <v>200008</v>
      </c>
      <c r="J2648" t="s">
        <v>6434</v>
      </c>
      <c r="K2648" t="s">
        <v>16</v>
      </c>
      <c r="L2648">
        <v>20310</v>
      </c>
      <c r="M2648" s="8">
        <f>VLOOKUP(H2648,'export - manipulated'!L2648:V6580,11,FALSE)</f>
        <v>3786.9</v>
      </c>
      <c r="V2648" s="158" t="str">
        <f>CONCATENATE("5",RIGHT(F2648,11))</f>
        <v>555004030348</v>
      </c>
    </row>
    <row r="2649" spans="1:22" x14ac:dyDescent="0.3">
      <c r="A2649" t="s">
        <v>4400</v>
      </c>
      <c r="C2649" t="str">
        <f t="shared" si="369"/>
        <v>UNREGULATED</v>
      </c>
      <c r="D2649" s="159" t="str">
        <f t="shared" si="366"/>
        <v>55500</v>
      </c>
      <c r="E2649" t="str">
        <f t="shared" si="367"/>
        <v>X5500</v>
      </c>
      <c r="F2649" s="23">
        <v>555004030348</v>
      </c>
      <c r="G2649">
        <v>2000</v>
      </c>
      <c r="H2649" t="str">
        <f t="shared" si="368"/>
        <v>555004030348.2000</v>
      </c>
      <c r="I2649">
        <v>200008</v>
      </c>
      <c r="J2649" t="s">
        <v>6434</v>
      </c>
      <c r="K2649" t="s">
        <v>16</v>
      </c>
      <c r="L2649" t="s">
        <v>124</v>
      </c>
      <c r="N2649">
        <f>VLOOKUP(H2649,'export - manipulated'!L2648:V6580,11,FALSE)</f>
        <v>2288</v>
      </c>
    </row>
    <row r="2650" spans="1:22" x14ac:dyDescent="0.3">
      <c r="A2650" t="s">
        <v>4403</v>
      </c>
      <c r="C2650" t="str">
        <f t="shared" si="369"/>
        <v>REGULATED</v>
      </c>
      <c r="D2650" s="159" t="str">
        <f t="shared" si="366"/>
        <v>45500</v>
      </c>
      <c r="E2650" t="str">
        <f t="shared" si="367"/>
        <v>X5500</v>
      </c>
      <c r="F2650" s="23">
        <v>455004001000</v>
      </c>
      <c r="G2650">
        <v>2000</v>
      </c>
      <c r="H2650" t="str">
        <f t="shared" si="368"/>
        <v>455004001000.2000</v>
      </c>
      <c r="I2650">
        <v>200008</v>
      </c>
      <c r="J2650" t="s">
        <v>6434</v>
      </c>
      <c r="K2650" t="s">
        <v>16</v>
      </c>
      <c r="L2650">
        <v>20310</v>
      </c>
      <c r="M2650" s="8">
        <f>VLOOKUP(H2650,'export - manipulated'!L2650:V6582,11,FALSE)</f>
        <v>79989.06</v>
      </c>
      <c r="V2650" s="158" t="str">
        <f>CONCATENATE("5",RIGHT(F2650,11))</f>
        <v>555004001000</v>
      </c>
    </row>
    <row r="2651" spans="1:22" x14ac:dyDescent="0.3">
      <c r="A2651" t="s">
        <v>4403</v>
      </c>
      <c r="C2651" t="str">
        <f t="shared" si="369"/>
        <v>UNREGULATED</v>
      </c>
      <c r="D2651" s="159" t="str">
        <f t="shared" si="366"/>
        <v>55500</v>
      </c>
      <c r="E2651" t="str">
        <f t="shared" si="367"/>
        <v>X5500</v>
      </c>
      <c r="F2651" s="23">
        <v>555004001000</v>
      </c>
      <c r="G2651">
        <v>2000</v>
      </c>
      <c r="H2651" t="str">
        <f t="shared" si="368"/>
        <v>555004001000.2000</v>
      </c>
      <c r="I2651">
        <v>200008</v>
      </c>
      <c r="J2651" t="s">
        <v>6434</v>
      </c>
      <c r="K2651" t="s">
        <v>16</v>
      </c>
      <c r="L2651" t="s">
        <v>124</v>
      </c>
      <c r="N2651">
        <f>VLOOKUP(H2651,'export - manipulated'!L2650:V6582,11,FALSE)</f>
        <v>48325</v>
      </c>
    </row>
    <row r="2652" spans="1:22" x14ac:dyDescent="0.3">
      <c r="A2652" t="s">
        <v>4406</v>
      </c>
      <c r="C2652" t="str">
        <f t="shared" si="369"/>
        <v>REGULATED</v>
      </c>
      <c r="D2652" s="159" t="str">
        <f t="shared" si="366"/>
        <v>45500</v>
      </c>
      <c r="E2652" t="str">
        <f t="shared" si="367"/>
        <v>X5500</v>
      </c>
      <c r="F2652" s="23">
        <v>455004001200</v>
      </c>
      <c r="G2652">
        <v>2000</v>
      </c>
      <c r="H2652" t="str">
        <f t="shared" si="368"/>
        <v>455004001200.2000</v>
      </c>
      <c r="I2652">
        <v>200008</v>
      </c>
      <c r="J2652" t="s">
        <v>6434</v>
      </c>
      <c r="K2652" t="s">
        <v>16</v>
      </c>
      <c r="L2652">
        <v>20310</v>
      </c>
      <c r="M2652" s="8">
        <f>VLOOKUP(H2652,'export - manipulated'!L2652:V6584,11,FALSE)</f>
        <v>375556.72</v>
      </c>
      <c r="V2652" s="158" t="str">
        <f>CONCATENATE("5",RIGHT(F2652,11))</f>
        <v>555004001200</v>
      </c>
    </row>
    <row r="2653" spans="1:22" x14ac:dyDescent="0.3">
      <c r="A2653" t="s">
        <v>4406</v>
      </c>
      <c r="C2653" t="str">
        <f t="shared" si="369"/>
        <v>UNREGULATED</v>
      </c>
      <c r="D2653" s="159" t="str">
        <f t="shared" si="366"/>
        <v>55500</v>
      </c>
      <c r="E2653" t="str">
        <f t="shared" si="367"/>
        <v>X5500</v>
      </c>
      <c r="F2653" s="23">
        <v>555004001200</v>
      </c>
      <c r="G2653">
        <v>2000</v>
      </c>
      <c r="H2653" t="str">
        <f t="shared" si="368"/>
        <v>555004001200.2000</v>
      </c>
      <c r="I2653">
        <v>200008</v>
      </c>
      <c r="J2653" t="s">
        <v>6434</v>
      </c>
      <c r="K2653" t="s">
        <v>16</v>
      </c>
      <c r="L2653" t="s">
        <v>124</v>
      </c>
      <c r="N2653">
        <f>VLOOKUP(H2653,'export - manipulated'!L2652:V6584,11,FALSE)</f>
        <v>254946.48</v>
      </c>
    </row>
    <row r="2654" spans="1:22" x14ac:dyDescent="0.3">
      <c r="A2654" t="s">
        <v>4406</v>
      </c>
      <c r="C2654" t="str">
        <f t="shared" si="369"/>
        <v>UNREGULATED</v>
      </c>
      <c r="D2654" s="159" t="str">
        <f t="shared" si="366"/>
        <v>55500</v>
      </c>
      <c r="E2654" t="str">
        <f t="shared" si="367"/>
        <v>X5500</v>
      </c>
      <c r="F2654" s="23">
        <v>555004001200</v>
      </c>
      <c r="G2654">
        <v>2017</v>
      </c>
      <c r="H2654" t="str">
        <f t="shared" si="368"/>
        <v>555004001200.2017</v>
      </c>
      <c r="I2654">
        <v>201701</v>
      </c>
      <c r="J2654" t="s">
        <v>6434</v>
      </c>
      <c r="K2654" t="s">
        <v>16</v>
      </c>
      <c r="L2654" t="s">
        <v>124</v>
      </c>
      <c r="N2654">
        <f>VLOOKUP(H2654,'export - manipulated'!L2653:V6585,11,FALSE)</f>
        <v>0</v>
      </c>
    </row>
    <row r="2655" spans="1:22" x14ac:dyDescent="0.3">
      <c r="A2655" t="s">
        <v>4410</v>
      </c>
      <c r="C2655" t="str">
        <f t="shared" si="369"/>
        <v>REGULATED</v>
      </c>
      <c r="D2655" s="159" t="str">
        <f t="shared" si="366"/>
        <v>45500</v>
      </c>
      <c r="E2655" t="str">
        <f t="shared" si="367"/>
        <v>X5500</v>
      </c>
      <c r="F2655" s="23">
        <v>455004001600</v>
      </c>
      <c r="G2655">
        <v>2000</v>
      </c>
      <c r="H2655" t="str">
        <f t="shared" si="368"/>
        <v>455004001600.2000</v>
      </c>
      <c r="I2655">
        <v>200008</v>
      </c>
      <c r="J2655" t="s">
        <v>6434</v>
      </c>
      <c r="K2655" t="s">
        <v>16</v>
      </c>
      <c r="L2655">
        <v>20310</v>
      </c>
      <c r="M2655" s="8">
        <f>VLOOKUP(H2655,'export - manipulated'!L2655:V6587,11,FALSE)</f>
        <v>9148996.7100000009</v>
      </c>
      <c r="V2655" s="158" t="str">
        <f>CONCATENATE("5",RIGHT(F2655,11))</f>
        <v>555004001600</v>
      </c>
    </row>
    <row r="2656" spans="1:22" x14ac:dyDescent="0.3">
      <c r="A2656" t="s">
        <v>4410</v>
      </c>
      <c r="C2656" t="str">
        <f t="shared" si="369"/>
        <v>UNREGULATED</v>
      </c>
      <c r="D2656" s="159" t="str">
        <f t="shared" si="366"/>
        <v>55500</v>
      </c>
      <c r="E2656" t="str">
        <f t="shared" si="367"/>
        <v>X5500</v>
      </c>
      <c r="F2656" s="23">
        <v>555004001600</v>
      </c>
      <c r="G2656">
        <v>2000</v>
      </c>
      <c r="H2656" t="str">
        <f t="shared" si="368"/>
        <v>555004001600.2000</v>
      </c>
      <c r="I2656">
        <v>200008</v>
      </c>
      <c r="J2656" t="s">
        <v>6434</v>
      </c>
      <c r="K2656" t="s">
        <v>16</v>
      </c>
      <c r="L2656" t="s">
        <v>124</v>
      </c>
      <c r="N2656">
        <f>VLOOKUP(H2656,'export - manipulated'!L2655:V6587,11,FALSE)</f>
        <v>5527384</v>
      </c>
    </row>
    <row r="2657" spans="1:22" x14ac:dyDescent="0.3">
      <c r="A2657" t="s">
        <v>4413</v>
      </c>
      <c r="C2657" t="str">
        <f t="shared" si="369"/>
        <v>REGULATED</v>
      </c>
      <c r="D2657" s="159" t="str">
        <f t="shared" si="366"/>
        <v>45500</v>
      </c>
      <c r="E2657" t="str">
        <f t="shared" si="367"/>
        <v>X5500</v>
      </c>
      <c r="F2657" s="23">
        <v>455004000800</v>
      </c>
      <c r="G2657">
        <v>2000</v>
      </c>
      <c r="H2657" t="str">
        <f t="shared" si="368"/>
        <v>455004000800.2000</v>
      </c>
      <c r="I2657">
        <v>200008</v>
      </c>
      <c r="J2657" t="s">
        <v>6434</v>
      </c>
      <c r="K2657" t="s">
        <v>16</v>
      </c>
      <c r="L2657">
        <v>20310</v>
      </c>
      <c r="M2657" s="8">
        <f>VLOOKUP(H2657,'export - manipulated'!L2657:V6589,11,FALSE)</f>
        <v>166529.67000000001</v>
      </c>
      <c r="V2657" s="158" t="str">
        <f>CONCATENATE("5",RIGHT(F2657,11))</f>
        <v>555004000800</v>
      </c>
    </row>
    <row r="2658" spans="1:22" x14ac:dyDescent="0.3">
      <c r="A2658" t="s">
        <v>4413</v>
      </c>
      <c r="C2658" t="str">
        <f t="shared" si="369"/>
        <v>UNREGULATED</v>
      </c>
      <c r="D2658" s="159" t="str">
        <f t="shared" si="366"/>
        <v>55500</v>
      </c>
      <c r="E2658" t="str">
        <f t="shared" si="367"/>
        <v>X5500</v>
      </c>
      <c r="F2658" s="23">
        <v>555004000800</v>
      </c>
      <c r="G2658">
        <v>2000</v>
      </c>
      <c r="H2658" t="str">
        <f t="shared" si="368"/>
        <v>555004000800.2000</v>
      </c>
      <c r="I2658">
        <v>200008</v>
      </c>
      <c r="J2658" t="s">
        <v>6434</v>
      </c>
      <c r="K2658" t="s">
        <v>16</v>
      </c>
      <c r="L2658" t="s">
        <v>124</v>
      </c>
      <c r="N2658">
        <f>VLOOKUP(H2658,'export - manipulated'!L2657:V6589,11,FALSE)</f>
        <v>100609</v>
      </c>
    </row>
    <row r="2659" spans="1:22" x14ac:dyDescent="0.3">
      <c r="A2659" t="s">
        <v>4416</v>
      </c>
      <c r="B2659" t="s">
        <v>932</v>
      </c>
      <c r="C2659" t="str">
        <f t="shared" si="369"/>
        <v>REGULATED</v>
      </c>
      <c r="D2659" s="159" t="str">
        <f t="shared" si="366"/>
        <v>45000</v>
      </c>
      <c r="E2659" t="str">
        <f t="shared" si="367"/>
        <v>X5000</v>
      </c>
      <c r="F2659" s="23">
        <v>450004000037</v>
      </c>
      <c r="G2659">
        <v>2000</v>
      </c>
      <c r="H2659" t="str">
        <f t="shared" si="368"/>
        <v>450004000037.2000</v>
      </c>
      <c r="I2659">
        <v>200008</v>
      </c>
      <c r="J2659" t="s">
        <v>6434</v>
      </c>
      <c r="K2659" t="s">
        <v>16</v>
      </c>
      <c r="L2659">
        <v>20310</v>
      </c>
      <c r="M2659" s="8">
        <f>VLOOKUP(H2659,'export - manipulated'!L2659:V6591,11,FALSE)</f>
        <v>19187.96</v>
      </c>
      <c r="V2659" s="158" t="str">
        <f>CONCATENATE("5",RIGHT(F2659,11))</f>
        <v>550004000037</v>
      </c>
    </row>
    <row r="2660" spans="1:22" x14ac:dyDescent="0.3">
      <c r="A2660" t="s">
        <v>4416</v>
      </c>
      <c r="B2660" t="s">
        <v>932</v>
      </c>
      <c r="C2660" t="str">
        <f t="shared" si="369"/>
        <v>UNREGULATED</v>
      </c>
      <c r="D2660" s="159" t="str">
        <f t="shared" si="366"/>
        <v>55000</v>
      </c>
      <c r="E2660" t="str">
        <f t="shared" si="367"/>
        <v>X5000</v>
      </c>
      <c r="F2660" s="23">
        <v>550004000037</v>
      </c>
      <c r="G2660">
        <v>2000</v>
      </c>
      <c r="H2660" t="str">
        <f t="shared" si="368"/>
        <v>550004000037.2000</v>
      </c>
      <c r="I2660">
        <v>200008</v>
      </c>
      <c r="J2660" t="s">
        <v>6434</v>
      </c>
      <c r="K2660" t="s">
        <v>16</v>
      </c>
      <c r="L2660" t="s">
        <v>124</v>
      </c>
      <c r="N2660">
        <f>VLOOKUP(H2660,'export - manipulated'!L2659:V6591,11,FALSE)</f>
        <v>11592</v>
      </c>
    </row>
    <row r="2661" spans="1:22" x14ac:dyDescent="0.3">
      <c r="A2661" t="s">
        <v>4419</v>
      </c>
      <c r="B2661" t="s">
        <v>225</v>
      </c>
      <c r="C2661" t="str">
        <f t="shared" si="369"/>
        <v>UNREGULATED</v>
      </c>
      <c r="D2661" s="159" t="str">
        <f t="shared" si="366"/>
        <v>55700</v>
      </c>
      <c r="E2661" t="str">
        <f t="shared" si="367"/>
        <v>X5700</v>
      </c>
      <c r="F2661" s="23">
        <v>557004000180</v>
      </c>
      <c r="G2661">
        <v>615</v>
      </c>
      <c r="H2661" t="str">
        <f t="shared" si="368"/>
        <v>557004000180.615</v>
      </c>
      <c r="I2661">
        <v>201701</v>
      </c>
      <c r="J2661" t="s">
        <v>6434</v>
      </c>
      <c r="K2661" t="s">
        <v>16</v>
      </c>
      <c r="L2661" t="s">
        <v>124</v>
      </c>
      <c r="N2661">
        <f>VLOOKUP(H2661,'export - manipulated'!L2660:V6592,11,FALSE)</f>
        <v>98736.24</v>
      </c>
    </row>
    <row r="2662" spans="1:22" x14ac:dyDescent="0.3">
      <c r="A2662" t="s">
        <v>4421</v>
      </c>
      <c r="B2662" t="s">
        <v>225</v>
      </c>
      <c r="C2662" t="str">
        <f t="shared" si="369"/>
        <v>REGULATED</v>
      </c>
      <c r="D2662" s="159" t="str">
        <f t="shared" si="366"/>
        <v>45700</v>
      </c>
      <c r="E2662" t="str">
        <f t="shared" si="367"/>
        <v>X5700</v>
      </c>
      <c r="F2662" s="23">
        <v>457004000088</v>
      </c>
      <c r="G2662">
        <v>780</v>
      </c>
      <c r="H2662" t="str">
        <f t="shared" si="368"/>
        <v>457004000088.780</v>
      </c>
      <c r="I2662">
        <v>201112</v>
      </c>
      <c r="J2662" t="s">
        <v>6434</v>
      </c>
      <c r="K2662" t="s">
        <v>16</v>
      </c>
      <c r="L2662">
        <v>20310</v>
      </c>
      <c r="M2662" s="8">
        <f>VLOOKUP(H2662,'export - manipulated'!L2662:V6594,11,FALSE)</f>
        <v>39684.54</v>
      </c>
      <c r="V2662" s="158" t="str">
        <f>CONCATENATE("5",RIGHT(F2662,11))</f>
        <v>557004000088</v>
      </c>
    </row>
    <row r="2663" spans="1:22" x14ac:dyDescent="0.3">
      <c r="A2663" t="s">
        <v>4421</v>
      </c>
      <c r="B2663" t="s">
        <v>225</v>
      </c>
      <c r="C2663" t="str">
        <f t="shared" si="369"/>
        <v>UNREGULATED</v>
      </c>
      <c r="D2663" s="159" t="str">
        <f t="shared" si="366"/>
        <v>55700</v>
      </c>
      <c r="E2663" t="str">
        <f t="shared" si="367"/>
        <v>X5700</v>
      </c>
      <c r="F2663" s="23">
        <v>557004000088</v>
      </c>
      <c r="G2663">
        <v>780</v>
      </c>
      <c r="H2663" t="str">
        <f t="shared" si="368"/>
        <v>557004000088.780</v>
      </c>
      <c r="I2663">
        <v>201112</v>
      </c>
      <c r="J2663" t="s">
        <v>6434</v>
      </c>
      <c r="K2663" t="s">
        <v>16</v>
      </c>
      <c r="L2663" t="s">
        <v>124</v>
      </c>
      <c r="N2663">
        <f>VLOOKUP(H2663,'export - manipulated'!L2662:V6594,11,FALSE)</f>
        <v>23973.67</v>
      </c>
    </row>
    <row r="2664" spans="1:22" x14ac:dyDescent="0.3">
      <c r="A2664" t="s">
        <v>4425</v>
      </c>
      <c r="C2664" t="str">
        <f t="shared" si="369"/>
        <v>REGULATED</v>
      </c>
      <c r="D2664" s="159" t="str">
        <f t="shared" si="366"/>
        <v>45300</v>
      </c>
      <c r="E2664" t="str">
        <f t="shared" si="367"/>
        <v>X5300</v>
      </c>
      <c r="F2664" s="23">
        <v>453004000599</v>
      </c>
      <c r="G2664">
        <v>910</v>
      </c>
      <c r="H2664" t="str">
        <f t="shared" si="368"/>
        <v>453004000599.910</v>
      </c>
      <c r="I2664">
        <v>201612</v>
      </c>
      <c r="J2664" t="s">
        <v>6434</v>
      </c>
      <c r="K2664" t="s">
        <v>16</v>
      </c>
      <c r="L2664">
        <v>20310</v>
      </c>
      <c r="M2664" s="8">
        <f>VLOOKUP(H2664,'export - manipulated'!L2664:V6596,11,FALSE)</f>
        <v>919.34</v>
      </c>
      <c r="V2664" s="158" t="str">
        <f>CONCATENATE("5",RIGHT(F2664,11))</f>
        <v>553004000599</v>
      </c>
    </row>
    <row r="2665" spans="1:22" x14ac:dyDescent="0.3">
      <c r="A2665" t="s">
        <v>4425</v>
      </c>
      <c r="B2665" t="s">
        <v>225</v>
      </c>
      <c r="C2665" t="str">
        <f t="shared" si="369"/>
        <v>UNREGULATED</v>
      </c>
      <c r="D2665" s="159" t="str">
        <f t="shared" si="366"/>
        <v>55300</v>
      </c>
      <c r="E2665" t="str">
        <f t="shared" si="367"/>
        <v>X5300</v>
      </c>
      <c r="F2665" s="23">
        <v>553004000599</v>
      </c>
      <c r="G2665">
        <v>910</v>
      </c>
      <c r="H2665" t="str">
        <f t="shared" si="368"/>
        <v>553004000599.910</v>
      </c>
      <c r="I2665">
        <v>201612</v>
      </c>
      <c r="J2665" t="s">
        <v>6434</v>
      </c>
      <c r="K2665" t="s">
        <v>16</v>
      </c>
      <c r="L2665" t="s">
        <v>124</v>
      </c>
      <c r="N2665">
        <f>VLOOKUP(H2665,'export - manipulated'!L2664:V6596,11,FALSE)</f>
        <v>556.32000000000005</v>
      </c>
    </row>
    <row r="2666" spans="1:22" x14ac:dyDescent="0.3">
      <c r="A2666" t="s">
        <v>4428</v>
      </c>
      <c r="B2666" t="s">
        <v>932</v>
      </c>
      <c r="C2666" t="str">
        <f t="shared" si="369"/>
        <v>REGULATED</v>
      </c>
      <c r="D2666" s="159" t="str">
        <f t="shared" si="366"/>
        <v>45200</v>
      </c>
      <c r="E2666" t="str">
        <f t="shared" si="367"/>
        <v>X5200</v>
      </c>
      <c r="F2666" s="23">
        <v>452004000110</v>
      </c>
      <c r="G2666">
        <v>752</v>
      </c>
      <c r="H2666" t="str">
        <f t="shared" si="368"/>
        <v>452004000110.752</v>
      </c>
      <c r="I2666">
        <v>200505</v>
      </c>
      <c r="J2666" t="s">
        <v>6434</v>
      </c>
      <c r="K2666" t="s">
        <v>16</v>
      </c>
      <c r="L2666">
        <v>20310</v>
      </c>
      <c r="M2666" s="8">
        <f>VLOOKUP(H2666,'export - manipulated'!L2666:V6598,11,FALSE)</f>
        <v>12057.81</v>
      </c>
      <c r="V2666" s="158" t="str">
        <f t="shared" ref="V2666:V2668" si="372">CONCATENATE("5",RIGHT(F2666,11))</f>
        <v>552004000110</v>
      </c>
    </row>
    <row r="2667" spans="1:22" x14ac:dyDescent="0.3">
      <c r="A2667" t="s">
        <v>4428</v>
      </c>
      <c r="B2667" t="s">
        <v>932</v>
      </c>
      <c r="C2667" t="str">
        <f t="shared" si="369"/>
        <v>REGULATED</v>
      </c>
      <c r="D2667" s="159" t="str">
        <f t="shared" si="366"/>
        <v>45200</v>
      </c>
      <c r="E2667" t="str">
        <f t="shared" si="367"/>
        <v>X5200</v>
      </c>
      <c r="F2667" s="23">
        <v>452004000110</v>
      </c>
      <c r="G2667">
        <v>761</v>
      </c>
      <c r="H2667" t="str">
        <f t="shared" si="368"/>
        <v>452004000110.761</v>
      </c>
      <c r="I2667">
        <v>200008</v>
      </c>
      <c r="J2667" t="s">
        <v>6434</v>
      </c>
      <c r="K2667" t="s">
        <v>16</v>
      </c>
      <c r="L2667">
        <v>20310</v>
      </c>
      <c r="M2667" s="8">
        <f>VLOOKUP(H2667,'export - manipulated'!L2667:V6599,11,FALSE)</f>
        <v>29685.5</v>
      </c>
      <c r="V2667" s="158" t="str">
        <f t="shared" si="372"/>
        <v>552004000110</v>
      </c>
    </row>
    <row r="2668" spans="1:22" x14ac:dyDescent="0.3">
      <c r="A2668" t="s">
        <v>4428</v>
      </c>
      <c r="B2668" t="s">
        <v>932</v>
      </c>
      <c r="C2668" t="str">
        <f t="shared" si="369"/>
        <v>REGULATED</v>
      </c>
      <c r="D2668" s="159" t="str">
        <f t="shared" si="366"/>
        <v>45200</v>
      </c>
      <c r="E2668" t="str">
        <f t="shared" si="367"/>
        <v>X5200</v>
      </c>
      <c r="F2668" s="23">
        <v>452004000110</v>
      </c>
      <c r="G2668">
        <v>763</v>
      </c>
      <c r="H2668" t="str">
        <f t="shared" si="368"/>
        <v>452004000110.763</v>
      </c>
      <c r="I2668">
        <v>200008</v>
      </c>
      <c r="J2668" t="s">
        <v>6434</v>
      </c>
      <c r="K2668" t="s">
        <v>16</v>
      </c>
      <c r="L2668">
        <v>20310</v>
      </c>
      <c r="M2668" s="8">
        <f>VLOOKUP(H2668,'export - manipulated'!L2668:V6600,11,FALSE)</f>
        <v>18484.66</v>
      </c>
      <c r="V2668" s="158" t="str">
        <f t="shared" si="372"/>
        <v>552004000110</v>
      </c>
    </row>
    <row r="2669" spans="1:22" x14ac:dyDescent="0.3">
      <c r="A2669" t="s">
        <v>4428</v>
      </c>
      <c r="B2669" t="s">
        <v>932</v>
      </c>
      <c r="C2669" t="str">
        <f t="shared" si="369"/>
        <v>UNREGULATED</v>
      </c>
      <c r="D2669" s="159" t="str">
        <f t="shared" si="366"/>
        <v>55200</v>
      </c>
      <c r="E2669" t="str">
        <f t="shared" si="367"/>
        <v>X5200</v>
      </c>
      <c r="F2669" s="23">
        <v>552004000110</v>
      </c>
      <c r="G2669">
        <v>752</v>
      </c>
      <c r="H2669" t="str">
        <f t="shared" si="368"/>
        <v>552004000110.752</v>
      </c>
      <c r="I2669">
        <v>200505</v>
      </c>
      <c r="J2669" t="s">
        <v>6434</v>
      </c>
      <c r="K2669" t="s">
        <v>16</v>
      </c>
      <c r="L2669" t="s">
        <v>124</v>
      </c>
      <c r="N2669">
        <f>VLOOKUP(H2669,'export - manipulated'!L2668:V6600,11,FALSE)</f>
        <v>7284</v>
      </c>
    </row>
    <row r="2670" spans="1:22" x14ac:dyDescent="0.3">
      <c r="A2670" t="s">
        <v>4428</v>
      </c>
      <c r="B2670" t="s">
        <v>932</v>
      </c>
      <c r="C2670" t="str">
        <f t="shared" si="369"/>
        <v>UNREGULATED</v>
      </c>
      <c r="D2670" s="159" t="str">
        <f t="shared" si="366"/>
        <v>55200</v>
      </c>
      <c r="E2670" t="str">
        <f t="shared" si="367"/>
        <v>X5200</v>
      </c>
      <c r="F2670" s="23">
        <v>552004000110</v>
      </c>
      <c r="G2670">
        <v>761</v>
      </c>
      <c r="H2670" t="str">
        <f t="shared" si="368"/>
        <v>552004000110.761</v>
      </c>
      <c r="I2670">
        <v>200008</v>
      </c>
      <c r="J2670" t="s">
        <v>6434</v>
      </c>
      <c r="K2670" t="s">
        <v>16</v>
      </c>
      <c r="L2670" t="s">
        <v>124</v>
      </c>
      <c r="N2670">
        <f>VLOOKUP(H2670,'export - manipulated'!L2669:V6601,11,FALSE)</f>
        <v>17935</v>
      </c>
    </row>
    <row r="2671" spans="1:22" x14ac:dyDescent="0.3">
      <c r="A2671" t="s">
        <v>4428</v>
      </c>
      <c r="B2671" t="s">
        <v>932</v>
      </c>
      <c r="C2671" t="str">
        <f t="shared" si="369"/>
        <v>UNREGULATED</v>
      </c>
      <c r="D2671" s="159" t="str">
        <f t="shared" si="366"/>
        <v>55200</v>
      </c>
      <c r="E2671" t="str">
        <f t="shared" si="367"/>
        <v>X5200</v>
      </c>
      <c r="F2671" s="23">
        <v>552004000110</v>
      </c>
      <c r="G2671">
        <v>763</v>
      </c>
      <c r="H2671" t="str">
        <f t="shared" si="368"/>
        <v>552004000110.763</v>
      </c>
      <c r="I2671">
        <v>200008</v>
      </c>
      <c r="J2671" t="s">
        <v>6434</v>
      </c>
      <c r="K2671" t="s">
        <v>16</v>
      </c>
      <c r="L2671" t="s">
        <v>124</v>
      </c>
      <c r="N2671">
        <f>VLOOKUP(H2671,'export - manipulated'!L2670:V6602,11,FALSE)</f>
        <v>11168</v>
      </c>
    </row>
    <row r="2672" spans="1:22" x14ac:dyDescent="0.3">
      <c r="A2672" t="s">
        <v>4439</v>
      </c>
      <c r="B2672" t="s">
        <v>932</v>
      </c>
      <c r="C2672" t="str">
        <f t="shared" si="369"/>
        <v>REGULATED</v>
      </c>
      <c r="D2672" s="159" t="str">
        <f t="shared" si="366"/>
        <v>45700</v>
      </c>
      <c r="E2672" t="str">
        <f t="shared" si="367"/>
        <v>X5700</v>
      </c>
      <c r="F2672" s="23">
        <v>457004000027</v>
      </c>
      <c r="G2672">
        <v>615</v>
      </c>
      <c r="H2672" t="str">
        <f t="shared" si="368"/>
        <v>457004000027.615</v>
      </c>
      <c r="I2672">
        <v>200008</v>
      </c>
      <c r="J2672" t="s">
        <v>6434</v>
      </c>
      <c r="K2672" t="s">
        <v>16</v>
      </c>
      <c r="L2672">
        <v>20310</v>
      </c>
      <c r="M2672" s="8">
        <f>VLOOKUP(H2672,'export - manipulated'!L2672:V6604,11,FALSE)</f>
        <v>2187601.36</v>
      </c>
      <c r="V2672" s="158" t="str">
        <f>CONCATENATE("5",RIGHT(F2672,11))</f>
        <v>557004000027</v>
      </c>
    </row>
    <row r="2673" spans="1:22" x14ac:dyDescent="0.3">
      <c r="A2673" t="s">
        <v>4439</v>
      </c>
      <c r="B2673" t="s">
        <v>932</v>
      </c>
      <c r="C2673" t="str">
        <f t="shared" si="369"/>
        <v>UNREGULATED</v>
      </c>
      <c r="D2673" s="159" t="str">
        <f t="shared" si="366"/>
        <v>55700</v>
      </c>
      <c r="E2673" t="str">
        <f t="shared" si="367"/>
        <v>X5700</v>
      </c>
      <c r="F2673" s="23">
        <v>557004000027</v>
      </c>
      <c r="G2673">
        <v>615</v>
      </c>
      <c r="H2673" t="str">
        <f t="shared" si="368"/>
        <v>557004000027.615</v>
      </c>
      <c r="I2673">
        <v>200008</v>
      </c>
      <c r="J2673" t="s">
        <v>6434</v>
      </c>
      <c r="K2673" t="s">
        <v>16</v>
      </c>
      <c r="L2673" t="s">
        <v>124</v>
      </c>
      <c r="N2673">
        <f>VLOOKUP(H2673,'export - manipulated'!L2672:V6604,11,FALSE)</f>
        <v>1321644</v>
      </c>
    </row>
    <row r="2674" spans="1:22" x14ac:dyDescent="0.3">
      <c r="A2674" t="s">
        <v>4442</v>
      </c>
      <c r="B2674" t="s">
        <v>932</v>
      </c>
      <c r="C2674" t="str">
        <f t="shared" si="369"/>
        <v>REGULATED</v>
      </c>
      <c r="D2674" s="159" t="str">
        <f t="shared" si="366"/>
        <v>45700</v>
      </c>
      <c r="E2674" t="str">
        <f t="shared" si="367"/>
        <v>X5700</v>
      </c>
      <c r="F2674" s="23">
        <v>457004000027</v>
      </c>
      <c r="G2674">
        <v>84</v>
      </c>
      <c r="H2674" t="str">
        <f t="shared" si="368"/>
        <v>457004000027.84</v>
      </c>
      <c r="I2674">
        <v>200512</v>
      </c>
      <c r="J2674" t="s">
        <v>6434</v>
      </c>
      <c r="K2674" t="s">
        <v>16</v>
      </c>
      <c r="L2674">
        <v>20310</v>
      </c>
      <c r="M2674" s="8">
        <f>VLOOKUP(H2674,'export - manipulated'!L2674:V6606,11,FALSE)</f>
        <v>32922.870000000003</v>
      </c>
      <c r="V2674" s="158" t="str">
        <f>CONCATENATE("5",RIGHT(F2674,11))</f>
        <v>557004000027</v>
      </c>
    </row>
    <row r="2675" spans="1:22" x14ac:dyDescent="0.3">
      <c r="A2675" t="s">
        <v>4442</v>
      </c>
      <c r="B2675" t="s">
        <v>932</v>
      </c>
      <c r="C2675" t="str">
        <f t="shared" si="369"/>
        <v>UNREGULATED</v>
      </c>
      <c r="D2675" s="159" t="str">
        <f t="shared" si="366"/>
        <v>55700</v>
      </c>
      <c r="E2675" t="str">
        <f t="shared" si="367"/>
        <v>X5700</v>
      </c>
      <c r="F2675" s="23">
        <v>557004000027</v>
      </c>
      <c r="G2675">
        <v>84</v>
      </c>
      <c r="H2675" t="str">
        <f t="shared" si="368"/>
        <v>557004000027.84</v>
      </c>
      <c r="I2675">
        <v>200512</v>
      </c>
      <c r="J2675" t="s">
        <v>6434</v>
      </c>
      <c r="K2675" t="s">
        <v>16</v>
      </c>
      <c r="L2675" t="s">
        <v>124</v>
      </c>
      <c r="N2675">
        <f>VLOOKUP(H2675,'export - manipulated'!L2674:V6606,11,FALSE)</f>
        <v>19890</v>
      </c>
    </row>
    <row r="2676" spans="1:22" x14ac:dyDescent="0.3">
      <c r="A2676" t="s">
        <v>4445</v>
      </c>
      <c r="B2676" t="s">
        <v>932</v>
      </c>
      <c r="C2676" t="str">
        <f t="shared" si="369"/>
        <v>REGULATED</v>
      </c>
      <c r="D2676" s="159" t="str">
        <f t="shared" si="366"/>
        <v>45700</v>
      </c>
      <c r="E2676" t="str">
        <f t="shared" si="367"/>
        <v>X5700</v>
      </c>
      <c r="F2676" s="23">
        <v>457004000027</v>
      </c>
      <c r="G2676">
        <v>780</v>
      </c>
      <c r="H2676" t="str">
        <f t="shared" si="368"/>
        <v>457004000027.780</v>
      </c>
      <c r="I2676">
        <v>200008</v>
      </c>
      <c r="J2676" t="s">
        <v>6434</v>
      </c>
      <c r="K2676" t="s">
        <v>16</v>
      </c>
      <c r="L2676">
        <v>20310</v>
      </c>
      <c r="M2676" s="8">
        <f>VLOOKUP(H2676,'export - manipulated'!L2676:V6608,11,FALSE)</f>
        <v>212014.38</v>
      </c>
      <c r="V2676" s="158" t="str">
        <f>CONCATENATE("5",RIGHT(F2676,11))</f>
        <v>557004000027</v>
      </c>
    </row>
    <row r="2677" spans="1:22" x14ac:dyDescent="0.3">
      <c r="A2677" t="s">
        <v>4445</v>
      </c>
      <c r="B2677" t="s">
        <v>932</v>
      </c>
      <c r="C2677" t="str">
        <f t="shared" si="369"/>
        <v>UNREGULATED</v>
      </c>
      <c r="D2677" s="159" t="str">
        <f t="shared" si="366"/>
        <v>55700</v>
      </c>
      <c r="E2677" t="str">
        <f t="shared" si="367"/>
        <v>X5700</v>
      </c>
      <c r="F2677" s="23">
        <v>557004000027</v>
      </c>
      <c r="G2677">
        <v>780</v>
      </c>
      <c r="H2677" t="str">
        <f t="shared" si="368"/>
        <v>557004000027.780</v>
      </c>
      <c r="I2677">
        <v>200008</v>
      </c>
      <c r="J2677" t="s">
        <v>6434</v>
      </c>
      <c r="K2677" t="s">
        <v>16</v>
      </c>
      <c r="L2677" t="s">
        <v>124</v>
      </c>
      <c r="N2677">
        <f>VLOOKUP(H2677,'export - manipulated'!L2676:V6608,11,FALSE)</f>
        <v>128089</v>
      </c>
    </row>
    <row r="2678" spans="1:22" x14ac:dyDescent="0.3">
      <c r="A2678" t="s">
        <v>4449</v>
      </c>
      <c r="B2678" t="s">
        <v>225</v>
      </c>
      <c r="C2678" t="str">
        <f t="shared" si="369"/>
        <v>REGULATED</v>
      </c>
      <c r="D2678" s="159" t="str">
        <f t="shared" si="366"/>
        <v>45700</v>
      </c>
      <c r="E2678" t="str">
        <f t="shared" si="367"/>
        <v>X5700</v>
      </c>
      <c r="F2678" s="23">
        <v>457004000064</v>
      </c>
      <c r="G2678">
        <v>780</v>
      </c>
      <c r="H2678" t="str">
        <f t="shared" si="368"/>
        <v>457004000064.780</v>
      </c>
      <c r="I2678">
        <v>201001</v>
      </c>
      <c r="J2678" t="s">
        <v>6434</v>
      </c>
      <c r="K2678" t="s">
        <v>16</v>
      </c>
      <c r="L2678">
        <v>20310</v>
      </c>
      <c r="M2678" s="8">
        <f>VLOOKUP(H2678,'export - manipulated'!L2678:V6610,11,FALSE)</f>
        <v>12710.71</v>
      </c>
      <c r="V2678" s="158" t="str">
        <f>CONCATENATE("5",RIGHT(F2678,11))</f>
        <v>557004000064</v>
      </c>
    </row>
    <row r="2679" spans="1:22" x14ac:dyDescent="0.3">
      <c r="A2679" t="s">
        <v>4449</v>
      </c>
      <c r="B2679" t="s">
        <v>225</v>
      </c>
      <c r="C2679" t="str">
        <f t="shared" si="369"/>
        <v>UNREGULATED</v>
      </c>
      <c r="D2679" s="159" t="str">
        <f t="shared" si="366"/>
        <v>55700</v>
      </c>
      <c r="E2679" t="str">
        <f t="shared" si="367"/>
        <v>X5700</v>
      </c>
      <c r="F2679" s="23">
        <v>557004000064</v>
      </c>
      <c r="G2679">
        <v>780</v>
      </c>
      <c r="H2679" t="str">
        <f t="shared" si="368"/>
        <v>557004000064.780</v>
      </c>
      <c r="I2679">
        <v>201001</v>
      </c>
      <c r="J2679" t="s">
        <v>6434</v>
      </c>
      <c r="K2679" t="s">
        <v>16</v>
      </c>
      <c r="L2679" t="s">
        <v>124</v>
      </c>
      <c r="N2679">
        <f>VLOOKUP(H2679,'export - manipulated'!L2678:V6610,11,FALSE)</f>
        <v>7678.62</v>
      </c>
    </row>
    <row r="2680" spans="1:22" x14ac:dyDescent="0.3">
      <c r="A2680" t="s">
        <v>4452</v>
      </c>
      <c r="B2680" t="s">
        <v>127</v>
      </c>
      <c r="C2680" t="str">
        <f t="shared" si="369"/>
        <v>REGULATED</v>
      </c>
      <c r="D2680" s="159" t="str">
        <f t="shared" si="366"/>
        <v>45200</v>
      </c>
      <c r="E2680" t="str">
        <f t="shared" si="367"/>
        <v>X5200</v>
      </c>
      <c r="F2680" s="23">
        <v>452009300266</v>
      </c>
      <c r="G2680">
        <v>779</v>
      </c>
      <c r="H2680" t="str">
        <f t="shared" si="368"/>
        <v>452009300266.779</v>
      </c>
      <c r="I2680">
        <v>201605</v>
      </c>
      <c r="J2680" t="s">
        <v>6434</v>
      </c>
      <c r="K2680" t="s">
        <v>230</v>
      </c>
      <c r="L2680">
        <v>20310</v>
      </c>
      <c r="M2680" s="8">
        <f>VLOOKUP(H2680,'export - manipulated'!L2680:V6612,11,FALSE)</f>
        <v>1331.41</v>
      </c>
      <c r="V2680" s="158" t="str">
        <f>CONCATENATE("5",RIGHT(F2680,11))</f>
        <v>552009300266</v>
      </c>
    </row>
    <row r="2681" spans="1:22" x14ac:dyDescent="0.3">
      <c r="A2681" t="s">
        <v>4452</v>
      </c>
      <c r="B2681" t="s">
        <v>127</v>
      </c>
      <c r="C2681" t="str">
        <f t="shared" si="369"/>
        <v>UNREGULATED</v>
      </c>
      <c r="D2681" s="159" t="str">
        <f t="shared" si="366"/>
        <v>55200</v>
      </c>
      <c r="E2681" t="str">
        <f t="shared" si="367"/>
        <v>X5200</v>
      </c>
      <c r="F2681" s="23">
        <v>552009300266</v>
      </c>
      <c r="G2681">
        <v>779</v>
      </c>
      <c r="H2681" t="str">
        <f t="shared" si="368"/>
        <v>552009300266.779</v>
      </c>
      <c r="I2681">
        <v>201605</v>
      </c>
      <c r="J2681" t="s">
        <v>6434</v>
      </c>
      <c r="K2681" t="s">
        <v>230</v>
      </c>
      <c r="L2681" t="s">
        <v>124</v>
      </c>
      <c r="N2681">
        <f>VLOOKUP(H2681,'export - manipulated'!L2680:V6612,11,FALSE)</f>
        <v>362.5</v>
      </c>
    </row>
    <row r="2682" spans="1:22" x14ac:dyDescent="0.3">
      <c r="A2682" t="s">
        <v>4455</v>
      </c>
      <c r="B2682" t="s">
        <v>127</v>
      </c>
      <c r="C2682" t="str">
        <f t="shared" si="369"/>
        <v>UNREGULATED</v>
      </c>
      <c r="D2682" s="159" t="str">
        <f t="shared" si="366"/>
        <v>55600</v>
      </c>
      <c r="E2682" t="str">
        <f t="shared" si="367"/>
        <v>X5600</v>
      </c>
      <c r="F2682" s="23">
        <v>556009500158</v>
      </c>
      <c r="G2682">
        <v>790</v>
      </c>
      <c r="H2682" t="str">
        <f t="shared" si="368"/>
        <v>556009500158.790</v>
      </c>
      <c r="I2682">
        <v>201509</v>
      </c>
      <c r="J2682" t="s">
        <v>6434</v>
      </c>
      <c r="K2682" t="s">
        <v>109</v>
      </c>
      <c r="L2682" t="s">
        <v>124</v>
      </c>
      <c r="N2682">
        <f>VLOOKUP(H2682,'export - manipulated'!L2681:V6613,11,FALSE)</f>
        <v>217953.69</v>
      </c>
    </row>
    <row r="2683" spans="1:22" x14ac:dyDescent="0.3">
      <c r="A2683" t="s">
        <v>4458</v>
      </c>
      <c r="B2683" t="s">
        <v>120</v>
      </c>
      <c r="C2683" t="str">
        <f t="shared" si="369"/>
        <v>UNREGULATED</v>
      </c>
      <c r="D2683" s="159" t="str">
        <f t="shared" si="366"/>
        <v>55700</v>
      </c>
      <c r="E2683" t="str">
        <f t="shared" si="367"/>
        <v>X5700</v>
      </c>
      <c r="F2683" s="23">
        <v>557005500124</v>
      </c>
      <c r="G2683">
        <v>615</v>
      </c>
      <c r="H2683" t="str">
        <f t="shared" si="368"/>
        <v>557005500124.615</v>
      </c>
      <c r="I2683">
        <v>201409</v>
      </c>
      <c r="J2683" t="s">
        <v>6434</v>
      </c>
      <c r="K2683" t="s">
        <v>47</v>
      </c>
      <c r="L2683" t="s">
        <v>124</v>
      </c>
      <c r="N2683">
        <f>VLOOKUP(H2683,'export - manipulated'!L2682:V6614,11,FALSE)</f>
        <v>28309.71</v>
      </c>
    </row>
    <row r="2684" spans="1:22" x14ac:dyDescent="0.3">
      <c r="A2684" t="s">
        <v>4461</v>
      </c>
      <c r="B2684" t="s">
        <v>127</v>
      </c>
      <c r="C2684" t="str">
        <f t="shared" si="369"/>
        <v>UNREGULATED</v>
      </c>
      <c r="D2684" s="159" t="str">
        <f t="shared" si="366"/>
        <v>55600</v>
      </c>
      <c r="E2684" t="str">
        <f t="shared" si="367"/>
        <v>X5600</v>
      </c>
      <c r="F2684" s="23">
        <v>556009500159</v>
      </c>
      <c r="G2684">
        <v>790</v>
      </c>
      <c r="H2684" t="str">
        <f t="shared" si="368"/>
        <v>556009500159.790</v>
      </c>
      <c r="I2684">
        <v>201509</v>
      </c>
      <c r="J2684" t="s">
        <v>6434</v>
      </c>
      <c r="K2684" t="s">
        <v>109</v>
      </c>
      <c r="L2684" t="s">
        <v>124</v>
      </c>
      <c r="N2684">
        <f>VLOOKUP(H2684,'export - manipulated'!L2683:V6615,11,FALSE)</f>
        <v>130901.3</v>
      </c>
    </row>
    <row r="2685" spans="1:22" x14ac:dyDescent="0.3">
      <c r="A2685" t="s">
        <v>4464</v>
      </c>
      <c r="B2685" t="s">
        <v>4465</v>
      </c>
      <c r="C2685" t="str">
        <f t="shared" si="369"/>
        <v>REGULATED</v>
      </c>
      <c r="D2685" s="159" t="str">
        <f t="shared" si="366"/>
        <v>45500</v>
      </c>
      <c r="E2685" t="str">
        <f t="shared" si="367"/>
        <v>X5500</v>
      </c>
      <c r="F2685" s="23">
        <v>455003930347</v>
      </c>
      <c r="G2685">
        <v>2000</v>
      </c>
      <c r="H2685" t="str">
        <f t="shared" si="368"/>
        <v>455003930347.2000</v>
      </c>
      <c r="I2685">
        <v>200008</v>
      </c>
      <c r="J2685" t="s">
        <v>6434</v>
      </c>
      <c r="K2685" t="s">
        <v>15</v>
      </c>
      <c r="L2685">
        <v>20310</v>
      </c>
      <c r="M2685" s="8">
        <f>VLOOKUP(H2685,'export - manipulated'!L2685:V6617,11,FALSE)</f>
        <v>2060.87</v>
      </c>
      <c r="V2685" s="158" t="str">
        <f>CONCATENATE("5",RIGHT(F2685,11))</f>
        <v>555003930347</v>
      </c>
    </row>
    <row r="2686" spans="1:22" x14ac:dyDescent="0.3">
      <c r="A2686" t="s">
        <v>4464</v>
      </c>
      <c r="B2686" t="s">
        <v>4465</v>
      </c>
      <c r="C2686" t="str">
        <f t="shared" si="369"/>
        <v>UNREGULATED</v>
      </c>
      <c r="D2686" s="159" t="str">
        <f t="shared" si="366"/>
        <v>55500</v>
      </c>
      <c r="E2686" t="str">
        <f t="shared" si="367"/>
        <v>X5500</v>
      </c>
      <c r="F2686" s="23">
        <v>555003930347</v>
      </c>
      <c r="G2686">
        <v>2000</v>
      </c>
      <c r="H2686" t="str">
        <f t="shared" si="368"/>
        <v>555003930347.2000</v>
      </c>
      <c r="I2686">
        <v>200008</v>
      </c>
      <c r="J2686" t="s">
        <v>6434</v>
      </c>
      <c r="K2686" t="s">
        <v>15</v>
      </c>
      <c r="L2686" t="s">
        <v>124</v>
      </c>
      <c r="N2686">
        <f>VLOOKUP(H2686,'export - manipulated'!L2685:V6617,11,FALSE)</f>
        <v>1245</v>
      </c>
    </row>
    <row r="2687" spans="1:22" x14ac:dyDescent="0.3">
      <c r="A2687" t="s">
        <v>4468</v>
      </c>
      <c r="B2687" t="s">
        <v>4465</v>
      </c>
      <c r="C2687" t="str">
        <f t="shared" si="369"/>
        <v>REGULATED</v>
      </c>
      <c r="D2687" s="159" t="str">
        <f t="shared" si="366"/>
        <v>45500</v>
      </c>
      <c r="E2687" t="str">
        <f t="shared" si="367"/>
        <v>X5500</v>
      </c>
      <c r="F2687" s="23">
        <v>455003901000</v>
      </c>
      <c r="G2687">
        <v>2000</v>
      </c>
      <c r="H2687" t="str">
        <f t="shared" si="368"/>
        <v>455003901000.2000</v>
      </c>
      <c r="I2687">
        <v>200008</v>
      </c>
      <c r="J2687" t="s">
        <v>6434</v>
      </c>
      <c r="K2687" t="s">
        <v>15</v>
      </c>
      <c r="L2687">
        <v>20310</v>
      </c>
      <c r="M2687" s="8">
        <f>VLOOKUP(H2687,'export - manipulated'!L2687:V6619,11,FALSE)</f>
        <v>1845823.93</v>
      </c>
      <c r="V2687" s="158" t="str">
        <f>CONCATENATE("5",RIGHT(F2687,11))</f>
        <v>555003901000</v>
      </c>
    </row>
    <row r="2688" spans="1:22" x14ac:dyDescent="0.3">
      <c r="A2688" t="s">
        <v>4468</v>
      </c>
      <c r="B2688" t="s">
        <v>4465</v>
      </c>
      <c r="C2688" t="str">
        <f t="shared" si="369"/>
        <v>UNREGULATED</v>
      </c>
      <c r="D2688" s="159" t="str">
        <f t="shared" si="366"/>
        <v>55500</v>
      </c>
      <c r="E2688" t="str">
        <f t="shared" si="367"/>
        <v>X5500</v>
      </c>
      <c r="F2688" s="23">
        <v>555003901000</v>
      </c>
      <c r="G2688">
        <v>2000</v>
      </c>
      <c r="H2688" t="str">
        <f t="shared" si="368"/>
        <v>555003901000.2000</v>
      </c>
      <c r="I2688">
        <v>200008</v>
      </c>
      <c r="J2688" t="s">
        <v>6434</v>
      </c>
      <c r="K2688" t="s">
        <v>15</v>
      </c>
      <c r="L2688" t="s">
        <v>124</v>
      </c>
      <c r="N2688">
        <f>VLOOKUP(H2688,'export - manipulated'!L2687:V6619,11,FALSE)</f>
        <v>1115158</v>
      </c>
    </row>
    <row r="2689" spans="1:22" x14ac:dyDescent="0.3">
      <c r="A2689" t="s">
        <v>4471</v>
      </c>
      <c r="B2689" t="s">
        <v>4465</v>
      </c>
      <c r="C2689" t="str">
        <f t="shared" si="369"/>
        <v>REGULATED</v>
      </c>
      <c r="D2689" s="159" t="str">
        <f t="shared" si="366"/>
        <v>45700</v>
      </c>
      <c r="E2689" t="str">
        <f t="shared" si="367"/>
        <v>X5700</v>
      </c>
      <c r="F2689" s="23">
        <v>457003900134</v>
      </c>
      <c r="G2689">
        <v>780</v>
      </c>
      <c r="H2689" t="str">
        <f t="shared" si="368"/>
        <v>457003900134.780</v>
      </c>
      <c r="I2689">
        <v>201409</v>
      </c>
      <c r="J2689" t="s">
        <v>6434</v>
      </c>
      <c r="K2689" t="s">
        <v>15</v>
      </c>
      <c r="L2689">
        <v>20310</v>
      </c>
      <c r="M2689" s="8">
        <f>VLOOKUP(H2689,'export - manipulated'!L2689:V6621,11,FALSE)</f>
        <v>9412.44</v>
      </c>
      <c r="V2689" s="158" t="str">
        <f>CONCATENATE("5",RIGHT(F2689,11))</f>
        <v>557003900134</v>
      </c>
    </row>
    <row r="2690" spans="1:22" x14ac:dyDescent="0.3">
      <c r="A2690" t="s">
        <v>4471</v>
      </c>
      <c r="B2690" t="s">
        <v>4465</v>
      </c>
      <c r="C2690" t="str">
        <f t="shared" si="369"/>
        <v>UNREGULATED</v>
      </c>
      <c r="D2690" s="159" t="str">
        <f t="shared" si="366"/>
        <v>55700</v>
      </c>
      <c r="E2690" t="str">
        <f t="shared" si="367"/>
        <v>X5700</v>
      </c>
      <c r="F2690" s="23">
        <v>557003900134</v>
      </c>
      <c r="G2690">
        <v>780</v>
      </c>
      <c r="H2690" t="str">
        <f t="shared" si="368"/>
        <v>557003900134.780</v>
      </c>
      <c r="I2690">
        <v>201409</v>
      </c>
      <c r="J2690" t="s">
        <v>6434</v>
      </c>
      <c r="K2690" t="s">
        <v>15</v>
      </c>
      <c r="L2690" t="s">
        <v>124</v>
      </c>
      <c r="N2690">
        <f>VLOOKUP(H2690,'export - manipulated'!L2689:V6621,11,FALSE)</f>
        <v>1038.8599999999999</v>
      </c>
    </row>
    <row r="2691" spans="1:22" x14ac:dyDescent="0.3">
      <c r="A2691" t="s">
        <v>4475</v>
      </c>
      <c r="B2691" t="s">
        <v>4476</v>
      </c>
      <c r="C2691" t="str">
        <f t="shared" si="369"/>
        <v>REGULATED</v>
      </c>
      <c r="D2691" s="159" t="str">
        <f t="shared" ref="D2691:D2754" si="373">LEFT(F2691,5)</f>
        <v>45000</v>
      </c>
      <c r="E2691" t="str">
        <f t="shared" ref="E2691:E2754" si="374">CONCATENATE("X",(RIGHT(D2691,4)))</f>
        <v>X5000</v>
      </c>
      <c r="F2691" s="23">
        <v>450003900039</v>
      </c>
      <c r="G2691">
        <v>2000</v>
      </c>
      <c r="H2691" t="str">
        <f t="shared" ref="H2691:H2754" si="375">CONCATENATE(F2691,".",G2691)</f>
        <v>450003900039.2000</v>
      </c>
      <c r="I2691">
        <v>200008</v>
      </c>
      <c r="J2691" t="s">
        <v>6434</v>
      </c>
      <c r="K2691" t="s">
        <v>15</v>
      </c>
      <c r="L2691">
        <v>20310</v>
      </c>
      <c r="M2691" s="8">
        <f>VLOOKUP(H2691,'export - manipulated'!L2691:V6623,11,FALSE)</f>
        <v>37621.1</v>
      </c>
      <c r="V2691" s="158" t="str">
        <f>CONCATENATE("5",RIGHT(F2691,11))</f>
        <v>550003900039</v>
      </c>
    </row>
    <row r="2692" spans="1:22" x14ac:dyDescent="0.3">
      <c r="A2692" t="s">
        <v>4475</v>
      </c>
      <c r="B2692" t="s">
        <v>4476</v>
      </c>
      <c r="C2692" t="str">
        <f t="shared" si="369"/>
        <v>UNREGULATED</v>
      </c>
      <c r="D2692" s="159" t="str">
        <f t="shared" si="373"/>
        <v>55000</v>
      </c>
      <c r="E2692" t="str">
        <f t="shared" si="374"/>
        <v>X5000</v>
      </c>
      <c r="F2692" s="23">
        <v>550003900039</v>
      </c>
      <c r="G2692">
        <v>2000</v>
      </c>
      <c r="H2692" t="str">
        <f t="shared" si="375"/>
        <v>550003900039.2000</v>
      </c>
      <c r="I2692">
        <v>200008</v>
      </c>
      <c r="J2692" t="s">
        <v>6434</v>
      </c>
      <c r="K2692" t="s">
        <v>15</v>
      </c>
      <c r="L2692" t="s">
        <v>124</v>
      </c>
      <c r="N2692">
        <f>VLOOKUP(H2692,'export - manipulated'!L2691:V6623,11,FALSE)</f>
        <v>9324</v>
      </c>
    </row>
    <row r="2693" spans="1:22" x14ac:dyDescent="0.3">
      <c r="A2693" t="s">
        <v>4479</v>
      </c>
      <c r="C2693" t="str">
        <f t="shared" si="369"/>
        <v>REGULATED</v>
      </c>
      <c r="D2693" s="159" t="str">
        <f t="shared" si="373"/>
        <v>45100</v>
      </c>
      <c r="E2693" t="str">
        <f t="shared" si="374"/>
        <v>X5100</v>
      </c>
      <c r="F2693" s="23">
        <v>451003900001</v>
      </c>
      <c r="G2693">
        <v>1085</v>
      </c>
      <c r="H2693" t="str">
        <f t="shared" si="375"/>
        <v>451003900001.1085</v>
      </c>
      <c r="I2693">
        <v>198503</v>
      </c>
      <c r="J2693" t="s">
        <v>6434</v>
      </c>
      <c r="K2693" t="s">
        <v>15</v>
      </c>
      <c r="L2693">
        <v>20310</v>
      </c>
      <c r="M2693" s="8">
        <f>VLOOKUP(H2693,'export - manipulated'!L2693:V6625,11,FALSE)</f>
        <v>1116.23</v>
      </c>
      <c r="V2693" s="158" t="str">
        <f t="shared" ref="V2693:V2695" si="376">CONCATENATE("5",RIGHT(F2693,11))</f>
        <v>551003900001</v>
      </c>
    </row>
    <row r="2694" spans="1:22" x14ac:dyDescent="0.3">
      <c r="A2694" t="s">
        <v>4479</v>
      </c>
      <c r="C2694" t="str">
        <f t="shared" ref="C2694:C2757" si="377">IF(OR(D2694="45000",D2694="45100",D2694="45200",D2694="45290",D2694="45300",D2694="45500",D2694="45600",D2694="45700",D2694="45790",D2694="45800"),"REGULATED","UNREGULATED")</f>
        <v>REGULATED</v>
      </c>
      <c r="D2694" s="159" t="str">
        <f t="shared" si="373"/>
        <v>45100</v>
      </c>
      <c r="E2694" t="str">
        <f t="shared" si="374"/>
        <v>X5100</v>
      </c>
      <c r="F2694" s="23">
        <v>451003900001</v>
      </c>
      <c r="G2694">
        <v>1093</v>
      </c>
      <c r="H2694" t="str">
        <f t="shared" si="375"/>
        <v>451003900001.1093</v>
      </c>
      <c r="I2694">
        <v>199303</v>
      </c>
      <c r="J2694" t="s">
        <v>6434</v>
      </c>
      <c r="K2694" t="s">
        <v>15</v>
      </c>
      <c r="L2694">
        <v>20310</v>
      </c>
      <c r="M2694" s="8">
        <f>VLOOKUP(H2694,'export - manipulated'!L2694:V6626,11,FALSE)</f>
        <v>59171.33</v>
      </c>
      <c r="V2694" s="158" t="str">
        <f t="shared" si="376"/>
        <v>551003900001</v>
      </c>
    </row>
    <row r="2695" spans="1:22" x14ac:dyDescent="0.3">
      <c r="A2695" t="s">
        <v>4479</v>
      </c>
      <c r="C2695" t="str">
        <f t="shared" si="377"/>
        <v>REGULATED</v>
      </c>
      <c r="D2695" s="159" t="str">
        <f t="shared" si="373"/>
        <v>45100</v>
      </c>
      <c r="E2695" t="str">
        <f t="shared" si="374"/>
        <v>X5100</v>
      </c>
      <c r="F2695" s="23">
        <v>451003900001</v>
      </c>
      <c r="G2695">
        <v>2000</v>
      </c>
      <c r="H2695" t="str">
        <f t="shared" si="375"/>
        <v>451003900001.2000</v>
      </c>
      <c r="I2695">
        <v>200008</v>
      </c>
      <c r="J2695" t="s">
        <v>6434</v>
      </c>
      <c r="K2695" t="s">
        <v>15</v>
      </c>
      <c r="L2695">
        <v>20310</v>
      </c>
      <c r="M2695" s="8">
        <f>VLOOKUP(H2695,'export - manipulated'!L2695:V6627,11,FALSE)</f>
        <v>260724.85</v>
      </c>
      <c r="V2695" s="158" t="str">
        <f t="shared" si="376"/>
        <v>551003900001</v>
      </c>
    </row>
    <row r="2696" spans="1:22" x14ac:dyDescent="0.3">
      <c r="A2696" t="s">
        <v>4479</v>
      </c>
      <c r="C2696" t="str">
        <f t="shared" si="377"/>
        <v>UNREGULATED</v>
      </c>
      <c r="D2696" s="159" t="str">
        <f t="shared" si="373"/>
        <v>55100</v>
      </c>
      <c r="E2696" t="str">
        <f t="shared" si="374"/>
        <v>X5100</v>
      </c>
      <c r="F2696" s="23">
        <v>551003900001</v>
      </c>
      <c r="G2696">
        <v>1093</v>
      </c>
      <c r="H2696" t="str">
        <f t="shared" si="375"/>
        <v>551003900001.1093</v>
      </c>
      <c r="I2696">
        <v>199303</v>
      </c>
      <c r="J2696" t="s">
        <v>6434</v>
      </c>
      <c r="K2696" t="s">
        <v>15</v>
      </c>
      <c r="L2696" t="s">
        <v>124</v>
      </c>
      <c r="N2696">
        <f>VLOOKUP(H2696,'export - manipulated'!L2695:V6627,11,FALSE)</f>
        <v>35748</v>
      </c>
    </row>
    <row r="2697" spans="1:22" x14ac:dyDescent="0.3">
      <c r="A2697" t="s">
        <v>4479</v>
      </c>
      <c r="C2697" t="str">
        <f t="shared" si="377"/>
        <v>UNREGULATED</v>
      </c>
      <c r="D2697" s="159" t="str">
        <f t="shared" si="373"/>
        <v>55100</v>
      </c>
      <c r="E2697" t="str">
        <f t="shared" si="374"/>
        <v>X5100</v>
      </c>
      <c r="F2697" s="23">
        <v>551003900001</v>
      </c>
      <c r="G2697">
        <v>2000</v>
      </c>
      <c r="H2697" t="str">
        <f t="shared" si="375"/>
        <v>551003900001.2000</v>
      </c>
      <c r="I2697">
        <v>200008</v>
      </c>
      <c r="J2697" t="s">
        <v>6434</v>
      </c>
      <c r="K2697" t="s">
        <v>15</v>
      </c>
      <c r="L2697" t="s">
        <v>124</v>
      </c>
      <c r="N2697">
        <f>VLOOKUP(H2697,'export - manipulated'!L2696:V6628,11,FALSE)</f>
        <v>157518</v>
      </c>
    </row>
    <row r="2698" spans="1:22" x14ac:dyDescent="0.3">
      <c r="A2698" t="s">
        <v>4485</v>
      </c>
      <c r="B2698" t="s">
        <v>4465</v>
      </c>
      <c r="C2698" t="str">
        <f t="shared" si="377"/>
        <v>REGULATED</v>
      </c>
      <c r="D2698" s="159" t="str">
        <f t="shared" si="373"/>
        <v>45300</v>
      </c>
      <c r="E2698" t="str">
        <f t="shared" si="374"/>
        <v>X5300</v>
      </c>
      <c r="F2698" s="23">
        <v>453003902174</v>
      </c>
      <c r="G2698">
        <v>910</v>
      </c>
      <c r="H2698" t="str">
        <f t="shared" si="375"/>
        <v>453003902174.910</v>
      </c>
      <c r="I2698">
        <v>200205</v>
      </c>
      <c r="J2698" t="s">
        <v>6434</v>
      </c>
      <c r="K2698" t="s">
        <v>15</v>
      </c>
      <c r="L2698">
        <v>20310</v>
      </c>
      <c r="M2698" s="8">
        <f>VLOOKUP(H2698,'export - manipulated'!L2698:V6630,11,FALSE)</f>
        <v>90959.41</v>
      </c>
      <c r="V2698" s="158" t="str">
        <f t="shared" ref="V2698:V2699" si="378">CONCATENATE("5",RIGHT(F2698,11))</f>
        <v>553003902174</v>
      </c>
    </row>
    <row r="2699" spans="1:22" x14ac:dyDescent="0.3">
      <c r="A2699" t="s">
        <v>4485</v>
      </c>
      <c r="B2699" t="s">
        <v>4465</v>
      </c>
      <c r="C2699" t="str">
        <f t="shared" si="377"/>
        <v>REGULATED</v>
      </c>
      <c r="D2699" s="159" t="str">
        <f t="shared" si="373"/>
        <v>45300</v>
      </c>
      <c r="E2699" t="str">
        <f t="shared" si="374"/>
        <v>X5300</v>
      </c>
      <c r="F2699" s="23">
        <v>453003902174</v>
      </c>
      <c r="G2699">
        <v>1085</v>
      </c>
      <c r="H2699" t="str">
        <f t="shared" si="375"/>
        <v>453003902174.1085</v>
      </c>
      <c r="I2699">
        <v>198405</v>
      </c>
      <c r="J2699" t="s">
        <v>6434</v>
      </c>
      <c r="K2699" t="s">
        <v>15</v>
      </c>
      <c r="L2699">
        <v>20310</v>
      </c>
      <c r="M2699" s="8">
        <f>VLOOKUP(H2699,'export - manipulated'!L2699:V6631,11,FALSE)</f>
        <v>19198.45</v>
      </c>
      <c r="V2699" s="158" t="str">
        <f t="shared" si="378"/>
        <v>553003902174</v>
      </c>
    </row>
    <row r="2700" spans="1:22" x14ac:dyDescent="0.3">
      <c r="A2700" t="s">
        <v>4485</v>
      </c>
      <c r="B2700" t="s">
        <v>4465</v>
      </c>
      <c r="C2700" t="str">
        <f t="shared" si="377"/>
        <v>UNREGULATED</v>
      </c>
      <c r="D2700" s="159" t="str">
        <f t="shared" si="373"/>
        <v>55300</v>
      </c>
      <c r="E2700" t="str">
        <f t="shared" si="374"/>
        <v>X5300</v>
      </c>
      <c r="F2700" s="23">
        <v>553003902174</v>
      </c>
      <c r="G2700">
        <v>910</v>
      </c>
      <c r="H2700" t="str">
        <f t="shared" si="375"/>
        <v>553003902174.910</v>
      </c>
      <c r="I2700">
        <v>200205</v>
      </c>
      <c r="J2700" t="s">
        <v>6434</v>
      </c>
      <c r="K2700" t="s">
        <v>15</v>
      </c>
      <c r="L2700" t="s">
        <v>124</v>
      </c>
      <c r="N2700">
        <f>VLOOKUP(H2700,'export - manipulated'!L2699:V6631,11,FALSE)</f>
        <v>54954</v>
      </c>
    </row>
    <row r="2701" spans="1:22" x14ac:dyDescent="0.3">
      <c r="A2701" t="s">
        <v>4485</v>
      </c>
      <c r="B2701" t="s">
        <v>4465</v>
      </c>
      <c r="C2701" t="str">
        <f t="shared" si="377"/>
        <v>UNREGULATED</v>
      </c>
      <c r="D2701" s="159" t="str">
        <f t="shared" si="373"/>
        <v>55300</v>
      </c>
      <c r="E2701" t="str">
        <f t="shared" si="374"/>
        <v>X5300</v>
      </c>
      <c r="F2701" s="23">
        <v>553003902174</v>
      </c>
      <c r="G2701">
        <v>1085</v>
      </c>
      <c r="H2701" t="str">
        <f t="shared" si="375"/>
        <v>553003902174.1085</v>
      </c>
      <c r="I2701">
        <v>198405</v>
      </c>
      <c r="J2701" t="s">
        <v>6434</v>
      </c>
      <c r="K2701" t="s">
        <v>15</v>
      </c>
      <c r="L2701" t="s">
        <v>124</v>
      </c>
      <c r="N2701">
        <f>VLOOKUP(H2701,'export - manipulated'!L2700:V6632,11,FALSE)</f>
        <v>11599</v>
      </c>
    </row>
    <row r="2702" spans="1:22" x14ac:dyDescent="0.3">
      <c r="A2702" t="s">
        <v>4491</v>
      </c>
      <c r="B2702" t="s">
        <v>4465</v>
      </c>
      <c r="C2702" t="str">
        <f t="shared" si="377"/>
        <v>REGULATED</v>
      </c>
      <c r="D2702" s="159" t="str">
        <f t="shared" si="373"/>
        <v>45300</v>
      </c>
      <c r="E2702" t="str">
        <f t="shared" si="374"/>
        <v>X5300</v>
      </c>
      <c r="F2702" s="23">
        <v>453003901164</v>
      </c>
      <c r="G2702">
        <v>910</v>
      </c>
      <c r="H2702" t="str">
        <f t="shared" si="375"/>
        <v>453003901164.910</v>
      </c>
      <c r="I2702">
        <v>200205</v>
      </c>
      <c r="J2702" t="s">
        <v>6434</v>
      </c>
      <c r="K2702" t="s">
        <v>15</v>
      </c>
      <c r="L2702">
        <v>20310</v>
      </c>
      <c r="M2702" s="8">
        <f>VLOOKUP(H2702,'export - manipulated'!L2702:V6634,11,FALSE)</f>
        <v>37891.760000000002</v>
      </c>
      <c r="V2702" s="158" t="str">
        <f t="shared" ref="V2702:V2703" si="379">CONCATENATE("5",RIGHT(F2702,11))</f>
        <v>553003901164</v>
      </c>
    </row>
    <row r="2703" spans="1:22" x14ac:dyDescent="0.3">
      <c r="A2703" t="s">
        <v>4491</v>
      </c>
      <c r="B2703" t="s">
        <v>4465</v>
      </c>
      <c r="C2703" t="str">
        <f t="shared" si="377"/>
        <v>REGULATED</v>
      </c>
      <c r="D2703" s="159" t="str">
        <f t="shared" si="373"/>
        <v>45300</v>
      </c>
      <c r="E2703" t="str">
        <f t="shared" si="374"/>
        <v>X5300</v>
      </c>
      <c r="F2703" s="23">
        <v>453003901164</v>
      </c>
      <c r="G2703">
        <v>1085</v>
      </c>
      <c r="H2703" t="str">
        <f t="shared" si="375"/>
        <v>453003901164.1085</v>
      </c>
      <c r="I2703">
        <v>198405</v>
      </c>
      <c r="J2703" t="s">
        <v>6434</v>
      </c>
      <c r="K2703" t="s">
        <v>15</v>
      </c>
      <c r="L2703">
        <v>20310</v>
      </c>
      <c r="M2703" s="8">
        <f>VLOOKUP(H2703,'export - manipulated'!L2703:V6635,11,FALSE)</f>
        <v>20074.939999999999</v>
      </c>
      <c r="V2703" s="158" t="str">
        <f t="shared" si="379"/>
        <v>553003901164</v>
      </c>
    </row>
    <row r="2704" spans="1:22" x14ac:dyDescent="0.3">
      <c r="A2704" t="s">
        <v>4491</v>
      </c>
      <c r="B2704" t="s">
        <v>4465</v>
      </c>
      <c r="C2704" t="str">
        <f t="shared" si="377"/>
        <v>UNREGULATED</v>
      </c>
      <c r="D2704" s="159" t="str">
        <f t="shared" si="373"/>
        <v>55300</v>
      </c>
      <c r="E2704" t="str">
        <f t="shared" si="374"/>
        <v>X5300</v>
      </c>
      <c r="F2704" s="23">
        <v>553003901164</v>
      </c>
      <c r="G2704">
        <v>910</v>
      </c>
      <c r="H2704" t="str">
        <f t="shared" si="375"/>
        <v>553003901164.910</v>
      </c>
      <c r="I2704">
        <v>200205</v>
      </c>
      <c r="J2704" t="s">
        <v>6434</v>
      </c>
      <c r="K2704" t="s">
        <v>15</v>
      </c>
      <c r="L2704" t="s">
        <v>124</v>
      </c>
      <c r="N2704">
        <f>VLOOKUP(H2704,'export - manipulated'!L2703:V6635,11,FALSE)</f>
        <v>22892</v>
      </c>
    </row>
    <row r="2705" spans="1:22" x14ac:dyDescent="0.3">
      <c r="A2705" t="s">
        <v>4491</v>
      </c>
      <c r="B2705" t="s">
        <v>4465</v>
      </c>
      <c r="C2705" t="str">
        <f t="shared" si="377"/>
        <v>UNREGULATED</v>
      </c>
      <c r="D2705" s="159" t="str">
        <f t="shared" si="373"/>
        <v>55300</v>
      </c>
      <c r="E2705" t="str">
        <f t="shared" si="374"/>
        <v>X5300</v>
      </c>
      <c r="F2705" s="23">
        <v>553003901164</v>
      </c>
      <c r="G2705">
        <v>1085</v>
      </c>
      <c r="H2705" t="str">
        <f t="shared" si="375"/>
        <v>553003901164.1085</v>
      </c>
      <c r="I2705">
        <v>198405</v>
      </c>
      <c r="J2705" t="s">
        <v>6434</v>
      </c>
      <c r="K2705" t="s">
        <v>15</v>
      </c>
      <c r="L2705" t="s">
        <v>124</v>
      </c>
      <c r="N2705">
        <f>VLOOKUP(H2705,'export - manipulated'!L2704:V6636,11,FALSE)</f>
        <v>12129</v>
      </c>
    </row>
    <row r="2706" spans="1:22" x14ac:dyDescent="0.3">
      <c r="A2706" t="s">
        <v>4497</v>
      </c>
      <c r="B2706" t="s">
        <v>4465</v>
      </c>
      <c r="C2706" t="str">
        <f t="shared" si="377"/>
        <v>REGULATED</v>
      </c>
      <c r="D2706" s="159" t="str">
        <f t="shared" si="373"/>
        <v>45300</v>
      </c>
      <c r="E2706" t="str">
        <f t="shared" si="374"/>
        <v>X5300</v>
      </c>
      <c r="F2706" s="23">
        <v>453003900328</v>
      </c>
      <c r="G2706">
        <v>910</v>
      </c>
      <c r="H2706" t="str">
        <f t="shared" si="375"/>
        <v>453003900328.910</v>
      </c>
      <c r="I2706">
        <v>201110</v>
      </c>
      <c r="J2706" t="s">
        <v>6434</v>
      </c>
      <c r="K2706" t="s">
        <v>15</v>
      </c>
      <c r="L2706">
        <v>20310</v>
      </c>
      <c r="M2706" s="8">
        <f>VLOOKUP(H2706,'export - manipulated'!L2706:V6638,11,FALSE)</f>
        <v>17659.439999999999</v>
      </c>
      <c r="V2706" s="158" t="str">
        <f>CONCATENATE("5",RIGHT(F2706,11))</f>
        <v>553003900328</v>
      </c>
    </row>
    <row r="2707" spans="1:22" x14ac:dyDescent="0.3">
      <c r="A2707" t="s">
        <v>4497</v>
      </c>
      <c r="B2707" t="s">
        <v>4465</v>
      </c>
      <c r="C2707" t="str">
        <f t="shared" si="377"/>
        <v>UNREGULATED</v>
      </c>
      <c r="D2707" s="159" t="str">
        <f t="shared" si="373"/>
        <v>55300</v>
      </c>
      <c r="E2707" t="str">
        <f t="shared" si="374"/>
        <v>X5300</v>
      </c>
      <c r="F2707" s="23">
        <v>553003900328</v>
      </c>
      <c r="G2707">
        <v>910</v>
      </c>
      <c r="H2707" t="str">
        <f t="shared" si="375"/>
        <v>553003900328.910</v>
      </c>
      <c r="I2707">
        <v>201110</v>
      </c>
      <c r="J2707" t="s">
        <v>6434</v>
      </c>
      <c r="K2707" t="s">
        <v>15</v>
      </c>
      <c r="L2707" t="s">
        <v>124</v>
      </c>
      <c r="N2707">
        <f>VLOOKUP(H2707,'export - manipulated'!L2706:V6638,11,FALSE)</f>
        <v>17014.509999999998</v>
      </c>
    </row>
    <row r="2708" spans="1:22" x14ac:dyDescent="0.3">
      <c r="A2708" t="s">
        <v>4501</v>
      </c>
      <c r="B2708" t="s">
        <v>4465</v>
      </c>
      <c r="C2708" t="str">
        <f t="shared" si="377"/>
        <v>REGULATED</v>
      </c>
      <c r="D2708" s="159" t="str">
        <f t="shared" si="373"/>
        <v>45300</v>
      </c>
      <c r="E2708" t="str">
        <f t="shared" si="374"/>
        <v>X5300</v>
      </c>
      <c r="F2708" s="23">
        <v>453003900001</v>
      </c>
      <c r="G2708">
        <v>910</v>
      </c>
      <c r="H2708" t="str">
        <f t="shared" si="375"/>
        <v>453003900001.910</v>
      </c>
      <c r="I2708">
        <v>200205</v>
      </c>
      <c r="J2708" t="s">
        <v>6434</v>
      </c>
      <c r="K2708" t="s">
        <v>15</v>
      </c>
      <c r="L2708">
        <v>20310</v>
      </c>
      <c r="M2708" s="8">
        <f>VLOOKUP(H2708,'export - manipulated'!L2708:V6640,11,FALSE)</f>
        <v>917537.43</v>
      </c>
      <c r="V2708" s="158" t="str">
        <f>CONCATENATE("5",RIGHT(F2708,11))</f>
        <v>553003900001</v>
      </c>
    </row>
    <row r="2709" spans="1:22" x14ac:dyDescent="0.3">
      <c r="A2709" t="s">
        <v>4501</v>
      </c>
      <c r="B2709" t="s">
        <v>4465</v>
      </c>
      <c r="C2709" t="str">
        <f t="shared" si="377"/>
        <v>UNREGULATED</v>
      </c>
      <c r="D2709" s="159" t="str">
        <f t="shared" si="373"/>
        <v>55300</v>
      </c>
      <c r="E2709" t="str">
        <f t="shared" si="374"/>
        <v>X5300</v>
      </c>
      <c r="F2709" s="23">
        <v>553003900001</v>
      </c>
      <c r="G2709">
        <v>910</v>
      </c>
      <c r="H2709" t="str">
        <f t="shared" si="375"/>
        <v>553003900001.910</v>
      </c>
      <c r="I2709">
        <v>200205</v>
      </c>
      <c r="J2709" t="s">
        <v>6434</v>
      </c>
      <c r="K2709" t="s">
        <v>15</v>
      </c>
      <c r="L2709" t="s">
        <v>124</v>
      </c>
      <c r="N2709">
        <f>VLOOKUP(H2709,'export - manipulated'!L2708:V6640,11,FALSE)</f>
        <v>554332</v>
      </c>
    </row>
    <row r="2710" spans="1:22" x14ac:dyDescent="0.3">
      <c r="A2710" t="s">
        <v>4505</v>
      </c>
      <c r="B2710" t="s">
        <v>4465</v>
      </c>
      <c r="C2710" t="str">
        <f t="shared" si="377"/>
        <v>REGULATED</v>
      </c>
      <c r="D2710" s="159" t="str">
        <f t="shared" si="373"/>
        <v>45300</v>
      </c>
      <c r="E2710" t="str">
        <f t="shared" si="374"/>
        <v>X5300</v>
      </c>
      <c r="F2710" s="23">
        <v>453003900002</v>
      </c>
      <c r="G2710">
        <v>910</v>
      </c>
      <c r="H2710" t="str">
        <f t="shared" si="375"/>
        <v>453003900002.910</v>
      </c>
      <c r="I2710">
        <v>200205</v>
      </c>
      <c r="J2710" t="s">
        <v>6434</v>
      </c>
      <c r="K2710" t="s">
        <v>15</v>
      </c>
      <c r="L2710">
        <v>20310</v>
      </c>
      <c r="M2710" s="8">
        <f>VLOOKUP(H2710,'export - manipulated'!L2710:V6642,11,FALSE)</f>
        <v>235183.06</v>
      </c>
      <c r="V2710" s="158" t="str">
        <f>CONCATENATE("5",RIGHT(F2710,11))</f>
        <v>553003900002</v>
      </c>
    </row>
    <row r="2711" spans="1:22" x14ac:dyDescent="0.3">
      <c r="A2711" t="s">
        <v>4505</v>
      </c>
      <c r="B2711" t="s">
        <v>4465</v>
      </c>
      <c r="C2711" t="str">
        <f t="shared" si="377"/>
        <v>UNREGULATED</v>
      </c>
      <c r="D2711" s="159" t="str">
        <f t="shared" si="373"/>
        <v>55300</v>
      </c>
      <c r="E2711" t="str">
        <f t="shared" si="374"/>
        <v>X5300</v>
      </c>
      <c r="F2711" s="23">
        <v>553003900002</v>
      </c>
      <c r="G2711">
        <v>910</v>
      </c>
      <c r="H2711" t="str">
        <f t="shared" si="375"/>
        <v>553003900002.910</v>
      </c>
      <c r="I2711">
        <v>200205</v>
      </c>
      <c r="J2711" t="s">
        <v>6434</v>
      </c>
      <c r="K2711" t="s">
        <v>15</v>
      </c>
      <c r="L2711" t="s">
        <v>124</v>
      </c>
      <c r="N2711">
        <f>VLOOKUP(H2711,'export - manipulated'!L2710:V6642,11,FALSE)</f>
        <v>142086</v>
      </c>
    </row>
    <row r="2712" spans="1:22" x14ac:dyDescent="0.3">
      <c r="A2712" t="s">
        <v>4508</v>
      </c>
      <c r="B2712" t="s">
        <v>4465</v>
      </c>
      <c r="C2712" t="str">
        <f t="shared" si="377"/>
        <v>REGULATED</v>
      </c>
      <c r="D2712" s="159" t="str">
        <f t="shared" si="373"/>
        <v>45700</v>
      </c>
      <c r="E2712" t="str">
        <f t="shared" si="374"/>
        <v>X5700</v>
      </c>
      <c r="F2712" s="23">
        <v>457003900028</v>
      </c>
      <c r="G2712">
        <v>615</v>
      </c>
      <c r="H2712" t="str">
        <f t="shared" si="375"/>
        <v>457003900028.615</v>
      </c>
      <c r="I2712">
        <v>200008</v>
      </c>
      <c r="J2712" t="s">
        <v>6434</v>
      </c>
      <c r="K2712" t="s">
        <v>15</v>
      </c>
      <c r="L2712">
        <v>20310</v>
      </c>
      <c r="M2712" s="8">
        <f>VLOOKUP(H2712,'export - manipulated'!L2712:V6644,11,FALSE)</f>
        <v>1493072.46</v>
      </c>
      <c r="V2712" s="158" t="str">
        <f>CONCATENATE("5",RIGHT(F2712,11))</f>
        <v>557003900028</v>
      </c>
    </row>
    <row r="2713" spans="1:22" x14ac:dyDescent="0.3">
      <c r="A2713" t="s">
        <v>4508</v>
      </c>
      <c r="B2713" t="s">
        <v>4465</v>
      </c>
      <c r="C2713" t="str">
        <f t="shared" si="377"/>
        <v>UNREGULATED</v>
      </c>
      <c r="D2713" s="159" t="str">
        <f t="shared" si="373"/>
        <v>55700</v>
      </c>
      <c r="E2713" t="str">
        <f t="shared" si="374"/>
        <v>X5700</v>
      </c>
      <c r="F2713" s="23">
        <v>557003900028</v>
      </c>
      <c r="G2713">
        <v>615</v>
      </c>
      <c r="H2713" t="str">
        <f t="shared" si="375"/>
        <v>557003900028.615</v>
      </c>
      <c r="I2713">
        <v>200008</v>
      </c>
      <c r="J2713" t="s">
        <v>6434</v>
      </c>
      <c r="K2713" t="s">
        <v>15</v>
      </c>
      <c r="L2713" t="s">
        <v>124</v>
      </c>
      <c r="N2713">
        <f>VLOOKUP(H2713,'export - manipulated'!L2712:V6644,11,FALSE)</f>
        <v>164684</v>
      </c>
    </row>
    <row r="2714" spans="1:22" x14ac:dyDescent="0.3">
      <c r="A2714" t="s">
        <v>4511</v>
      </c>
      <c r="B2714" t="s">
        <v>4465</v>
      </c>
      <c r="C2714" t="str">
        <f t="shared" si="377"/>
        <v>REGULATED</v>
      </c>
      <c r="D2714" s="159" t="str">
        <f t="shared" si="373"/>
        <v>45700</v>
      </c>
      <c r="E2714" t="str">
        <f t="shared" si="374"/>
        <v>X5700</v>
      </c>
      <c r="F2714" s="23">
        <v>457003900028</v>
      </c>
      <c r="G2714">
        <v>780</v>
      </c>
      <c r="H2714" t="str">
        <f t="shared" si="375"/>
        <v>457003900028.780</v>
      </c>
      <c r="I2714">
        <v>200008</v>
      </c>
      <c r="J2714" t="s">
        <v>6434</v>
      </c>
      <c r="K2714" t="s">
        <v>15</v>
      </c>
      <c r="L2714">
        <v>20310</v>
      </c>
      <c r="M2714" s="8">
        <f>VLOOKUP(H2714,'export - manipulated'!L2714:V6646,11,FALSE)</f>
        <v>177951</v>
      </c>
      <c r="V2714" s="158" t="str">
        <f>CONCATENATE("5",RIGHT(F2714,11))</f>
        <v>557003900028</v>
      </c>
    </row>
    <row r="2715" spans="1:22" x14ac:dyDescent="0.3">
      <c r="A2715" t="s">
        <v>4511</v>
      </c>
      <c r="B2715" t="s">
        <v>4465</v>
      </c>
      <c r="C2715" t="str">
        <f t="shared" si="377"/>
        <v>UNREGULATED</v>
      </c>
      <c r="D2715" s="159" t="str">
        <f t="shared" si="373"/>
        <v>55700</v>
      </c>
      <c r="E2715" t="str">
        <f t="shared" si="374"/>
        <v>X5700</v>
      </c>
      <c r="F2715" s="23">
        <v>557003900028</v>
      </c>
      <c r="G2715">
        <v>780</v>
      </c>
      <c r="H2715" t="str">
        <f t="shared" si="375"/>
        <v>557003900028.780</v>
      </c>
      <c r="I2715">
        <v>200008</v>
      </c>
      <c r="J2715" t="s">
        <v>6434</v>
      </c>
      <c r="K2715" t="s">
        <v>15</v>
      </c>
      <c r="L2715" t="s">
        <v>124</v>
      </c>
      <c r="N2715">
        <f>VLOOKUP(H2715,'export - manipulated'!L2714:V6646,11,FALSE)</f>
        <v>19646</v>
      </c>
    </row>
    <row r="2716" spans="1:22" x14ac:dyDescent="0.3">
      <c r="A2716" t="s">
        <v>4514</v>
      </c>
      <c r="B2716" t="s">
        <v>4465</v>
      </c>
      <c r="C2716" t="str">
        <f t="shared" si="377"/>
        <v>REGULATED</v>
      </c>
      <c r="D2716" s="159" t="str">
        <f t="shared" si="373"/>
        <v>45700</v>
      </c>
      <c r="E2716" t="str">
        <f t="shared" si="374"/>
        <v>X5700</v>
      </c>
      <c r="F2716" s="23">
        <v>457003900076</v>
      </c>
      <c r="G2716">
        <v>780</v>
      </c>
      <c r="H2716" t="str">
        <f t="shared" si="375"/>
        <v>457003900076.780</v>
      </c>
      <c r="I2716">
        <v>201102</v>
      </c>
      <c r="J2716" t="s">
        <v>6434</v>
      </c>
      <c r="K2716" t="s">
        <v>15</v>
      </c>
      <c r="L2716">
        <v>20310</v>
      </c>
      <c r="M2716" s="8">
        <f>VLOOKUP(H2716,'export - manipulated'!L2716:V6648,11,FALSE)</f>
        <v>20805.88</v>
      </c>
      <c r="V2716" s="158" t="str">
        <f>CONCATENATE("5",RIGHT(F2716,11))</f>
        <v>557003900076</v>
      </c>
    </row>
    <row r="2717" spans="1:22" x14ac:dyDescent="0.3">
      <c r="A2717" t="s">
        <v>4514</v>
      </c>
      <c r="B2717" t="s">
        <v>4465</v>
      </c>
      <c r="C2717" t="str">
        <f t="shared" si="377"/>
        <v>UNREGULATED</v>
      </c>
      <c r="D2717" s="159" t="str">
        <f t="shared" si="373"/>
        <v>55700</v>
      </c>
      <c r="E2717" t="str">
        <f t="shared" si="374"/>
        <v>X5700</v>
      </c>
      <c r="F2717" s="23">
        <v>557003900076</v>
      </c>
      <c r="G2717">
        <v>780</v>
      </c>
      <c r="H2717" t="str">
        <f t="shared" si="375"/>
        <v>557003900076.780</v>
      </c>
      <c r="I2717">
        <v>201102</v>
      </c>
      <c r="J2717" t="s">
        <v>6434</v>
      </c>
      <c r="K2717" t="s">
        <v>15</v>
      </c>
      <c r="L2717" t="s">
        <v>124</v>
      </c>
      <c r="N2717">
        <f>VLOOKUP(H2717,'export - manipulated'!L2716:V6648,11,FALSE)</f>
        <v>2296.36</v>
      </c>
    </row>
    <row r="2718" spans="1:22" x14ac:dyDescent="0.3">
      <c r="A2718" t="s">
        <v>4517</v>
      </c>
      <c r="B2718" t="s">
        <v>4465</v>
      </c>
      <c r="C2718" t="str">
        <f t="shared" si="377"/>
        <v>REGULATED</v>
      </c>
      <c r="D2718" s="159" t="str">
        <f t="shared" si="373"/>
        <v>45300</v>
      </c>
      <c r="E2718" t="str">
        <f t="shared" si="374"/>
        <v>X5300</v>
      </c>
      <c r="F2718" s="23">
        <v>453003907175</v>
      </c>
      <c r="G2718">
        <v>910</v>
      </c>
      <c r="H2718" t="str">
        <f t="shared" si="375"/>
        <v>453003907175.910</v>
      </c>
      <c r="I2718">
        <v>200205</v>
      </c>
      <c r="J2718" t="s">
        <v>6434</v>
      </c>
      <c r="K2718" t="s">
        <v>15</v>
      </c>
      <c r="L2718">
        <v>20310</v>
      </c>
      <c r="M2718" s="8">
        <f>VLOOKUP(H2718,'export - manipulated'!L2718:V6650,11,FALSE)</f>
        <v>179106.71</v>
      </c>
      <c r="V2718" s="158" t="str">
        <f t="shared" ref="V2718:V2719" si="380">CONCATENATE("5",RIGHT(F2718,11))</f>
        <v>553003907175</v>
      </c>
    </row>
    <row r="2719" spans="1:22" x14ac:dyDescent="0.3">
      <c r="A2719" t="s">
        <v>4517</v>
      </c>
      <c r="B2719" t="s">
        <v>4465</v>
      </c>
      <c r="C2719" t="str">
        <f t="shared" si="377"/>
        <v>REGULATED</v>
      </c>
      <c r="D2719" s="159" t="str">
        <f t="shared" si="373"/>
        <v>45300</v>
      </c>
      <c r="E2719" t="str">
        <f t="shared" si="374"/>
        <v>X5300</v>
      </c>
      <c r="F2719" s="23">
        <v>453003907175</v>
      </c>
      <c r="G2719">
        <v>1085</v>
      </c>
      <c r="H2719" t="str">
        <f t="shared" si="375"/>
        <v>453003907175.1085</v>
      </c>
      <c r="I2719">
        <v>198405</v>
      </c>
      <c r="J2719" t="s">
        <v>6434</v>
      </c>
      <c r="K2719" t="s">
        <v>15</v>
      </c>
      <c r="L2719">
        <v>20310</v>
      </c>
      <c r="M2719" s="8">
        <f>VLOOKUP(H2719,'export - manipulated'!L2719:V6651,11,FALSE)</f>
        <v>20339.759999999998</v>
      </c>
      <c r="V2719" s="158" t="str">
        <f t="shared" si="380"/>
        <v>553003907175</v>
      </c>
    </row>
    <row r="2720" spans="1:22" x14ac:dyDescent="0.3">
      <c r="A2720" t="s">
        <v>4517</v>
      </c>
      <c r="B2720" t="s">
        <v>4465</v>
      </c>
      <c r="C2720" t="str">
        <f t="shared" si="377"/>
        <v>UNREGULATED</v>
      </c>
      <c r="D2720" s="159" t="str">
        <f t="shared" si="373"/>
        <v>55300</v>
      </c>
      <c r="E2720" t="str">
        <f t="shared" si="374"/>
        <v>X5300</v>
      </c>
      <c r="F2720" s="23">
        <v>553003907175</v>
      </c>
      <c r="G2720">
        <v>910</v>
      </c>
      <c r="H2720" t="str">
        <f t="shared" si="375"/>
        <v>553003907175.910</v>
      </c>
      <c r="I2720">
        <v>200205</v>
      </c>
      <c r="J2720" t="s">
        <v>6434</v>
      </c>
      <c r="K2720" t="s">
        <v>15</v>
      </c>
      <c r="L2720" t="s">
        <v>124</v>
      </c>
      <c r="N2720">
        <f>VLOOKUP(H2720,'export - manipulated'!L2719:V6651,11,FALSE)</f>
        <v>108207</v>
      </c>
    </row>
    <row r="2721" spans="1:22" x14ac:dyDescent="0.3">
      <c r="A2721" t="s">
        <v>4517</v>
      </c>
      <c r="B2721" t="s">
        <v>4465</v>
      </c>
      <c r="C2721" t="str">
        <f t="shared" si="377"/>
        <v>UNREGULATED</v>
      </c>
      <c r="D2721" s="159" t="str">
        <f t="shared" si="373"/>
        <v>55300</v>
      </c>
      <c r="E2721" t="str">
        <f t="shared" si="374"/>
        <v>X5300</v>
      </c>
      <c r="F2721" s="23">
        <v>553003907175</v>
      </c>
      <c r="G2721">
        <v>1085</v>
      </c>
      <c r="H2721" t="str">
        <f t="shared" si="375"/>
        <v>553003907175.1085</v>
      </c>
      <c r="I2721">
        <v>198405</v>
      </c>
      <c r="J2721" t="s">
        <v>6434</v>
      </c>
      <c r="K2721" t="s">
        <v>15</v>
      </c>
      <c r="L2721" t="s">
        <v>124</v>
      </c>
      <c r="N2721">
        <f>VLOOKUP(H2721,'export - manipulated'!L2720:V6652,11,FALSE)</f>
        <v>12289</v>
      </c>
    </row>
    <row r="2722" spans="1:22" x14ac:dyDescent="0.3">
      <c r="A2722" t="s">
        <v>4522</v>
      </c>
      <c r="B2722" t="s">
        <v>4465</v>
      </c>
      <c r="C2722" t="str">
        <f t="shared" si="377"/>
        <v>REGULATED</v>
      </c>
      <c r="D2722" s="159" t="str">
        <f t="shared" si="373"/>
        <v>45300</v>
      </c>
      <c r="E2722" t="str">
        <f t="shared" si="374"/>
        <v>X5300</v>
      </c>
      <c r="F2722" s="23">
        <v>453003907175</v>
      </c>
      <c r="G2722">
        <v>780</v>
      </c>
      <c r="H2722" t="str">
        <f t="shared" si="375"/>
        <v>453003907175.780</v>
      </c>
      <c r="I2722">
        <v>200212</v>
      </c>
      <c r="J2722" t="s">
        <v>6434</v>
      </c>
      <c r="K2722" t="s">
        <v>15</v>
      </c>
      <c r="L2722">
        <v>20310</v>
      </c>
      <c r="M2722" s="8">
        <f>VLOOKUP(H2722,'export - manipulated'!L2722:V6654,11,FALSE)</f>
        <v>8525.42</v>
      </c>
      <c r="V2722" s="158" t="str">
        <f>CONCATENATE("5",RIGHT(F2722,11))</f>
        <v>553003907175</v>
      </c>
    </row>
    <row r="2723" spans="1:22" x14ac:dyDescent="0.3">
      <c r="A2723" t="s">
        <v>4522</v>
      </c>
      <c r="B2723" t="s">
        <v>4465</v>
      </c>
      <c r="C2723" t="str">
        <f t="shared" si="377"/>
        <v>UNREGULATED</v>
      </c>
      <c r="D2723" s="159" t="str">
        <f t="shared" si="373"/>
        <v>55300</v>
      </c>
      <c r="E2723" t="str">
        <f t="shared" si="374"/>
        <v>X5300</v>
      </c>
      <c r="F2723" s="23">
        <v>553003907175</v>
      </c>
      <c r="G2723">
        <v>780</v>
      </c>
      <c r="H2723" t="str">
        <f t="shared" si="375"/>
        <v>553003907175.780</v>
      </c>
      <c r="I2723">
        <v>200212</v>
      </c>
      <c r="J2723" t="s">
        <v>6434</v>
      </c>
      <c r="K2723" t="s">
        <v>15</v>
      </c>
      <c r="L2723" t="s">
        <v>124</v>
      </c>
      <c r="N2723">
        <f>VLOOKUP(H2723,'export - manipulated'!L2722:V6654,11,FALSE)</f>
        <v>5151</v>
      </c>
    </row>
    <row r="2724" spans="1:22" x14ac:dyDescent="0.3">
      <c r="A2724" t="s">
        <v>4525</v>
      </c>
      <c r="B2724" t="s">
        <v>4465</v>
      </c>
      <c r="C2724" t="str">
        <f t="shared" si="377"/>
        <v>REGULATED</v>
      </c>
      <c r="D2724" s="159" t="str">
        <f t="shared" si="373"/>
        <v>45700</v>
      </c>
      <c r="E2724" t="str">
        <f t="shared" si="374"/>
        <v>X5700</v>
      </c>
      <c r="F2724" s="23">
        <v>457003900095</v>
      </c>
      <c r="G2724">
        <v>780</v>
      </c>
      <c r="H2724" t="str">
        <f t="shared" si="375"/>
        <v>457003900095.780</v>
      </c>
      <c r="I2724">
        <v>201211</v>
      </c>
      <c r="J2724" t="s">
        <v>6434</v>
      </c>
      <c r="K2724" t="s">
        <v>15</v>
      </c>
      <c r="L2724">
        <v>20310</v>
      </c>
      <c r="M2724" s="8">
        <f>VLOOKUP(H2724,'export - manipulated'!L2724:V6656,11,FALSE)</f>
        <v>21189.16</v>
      </c>
      <c r="V2724" s="158" t="str">
        <f>CONCATENATE("5",RIGHT(F2724,11))</f>
        <v>557003900095</v>
      </c>
    </row>
    <row r="2725" spans="1:22" x14ac:dyDescent="0.3">
      <c r="A2725" t="s">
        <v>4525</v>
      </c>
      <c r="B2725" t="s">
        <v>4465</v>
      </c>
      <c r="C2725" t="str">
        <f t="shared" si="377"/>
        <v>UNREGULATED</v>
      </c>
      <c r="D2725" s="159" t="str">
        <f t="shared" si="373"/>
        <v>55700</v>
      </c>
      <c r="E2725" t="str">
        <f t="shared" si="374"/>
        <v>X5700</v>
      </c>
      <c r="F2725" s="23">
        <v>557003900095</v>
      </c>
      <c r="G2725">
        <v>780</v>
      </c>
      <c r="H2725" t="str">
        <f t="shared" si="375"/>
        <v>557003900095.780</v>
      </c>
      <c r="I2725">
        <v>201211</v>
      </c>
      <c r="J2725" t="s">
        <v>6434</v>
      </c>
      <c r="K2725" t="s">
        <v>15</v>
      </c>
      <c r="L2725" t="s">
        <v>124</v>
      </c>
      <c r="N2725">
        <f>VLOOKUP(H2725,'export - manipulated'!L2724:V6656,11,FALSE)</f>
        <v>2338.66</v>
      </c>
    </row>
    <row r="2726" spans="1:22" x14ac:dyDescent="0.3">
      <c r="A2726" t="s">
        <v>4529</v>
      </c>
      <c r="C2726" t="str">
        <f t="shared" si="377"/>
        <v>REGULATED</v>
      </c>
      <c r="D2726" s="159" t="str">
        <f t="shared" si="373"/>
        <v>45800</v>
      </c>
      <c r="E2726" t="str">
        <f t="shared" si="374"/>
        <v>X5800</v>
      </c>
      <c r="F2726" s="23">
        <v>458003900001</v>
      </c>
      <c r="G2726">
        <v>2000</v>
      </c>
      <c r="H2726" t="str">
        <f t="shared" si="375"/>
        <v>458003900001.2000</v>
      </c>
      <c r="I2726">
        <v>200008</v>
      </c>
      <c r="J2726" t="s">
        <v>6434</v>
      </c>
      <c r="K2726" t="s">
        <v>15</v>
      </c>
      <c r="L2726">
        <v>20310</v>
      </c>
      <c r="M2726" s="8">
        <f>VLOOKUP(H2726,'export - manipulated'!L2726:V6658,11,FALSE)</f>
        <v>1022735.83</v>
      </c>
      <c r="V2726" s="158" t="str">
        <f>CONCATENATE("5",RIGHT(F2726,11))</f>
        <v>558003900001</v>
      </c>
    </row>
    <row r="2727" spans="1:22" x14ac:dyDescent="0.3">
      <c r="A2727" t="s">
        <v>4529</v>
      </c>
      <c r="C2727" t="str">
        <f t="shared" si="377"/>
        <v>UNREGULATED</v>
      </c>
      <c r="D2727" s="159" t="str">
        <f t="shared" si="373"/>
        <v>55800</v>
      </c>
      <c r="E2727" t="str">
        <f t="shared" si="374"/>
        <v>X5800</v>
      </c>
      <c r="F2727" s="23">
        <v>558003900001</v>
      </c>
      <c r="G2727">
        <v>2000</v>
      </c>
      <c r="H2727" t="str">
        <f t="shared" si="375"/>
        <v>558003900001.2000</v>
      </c>
      <c r="I2727">
        <v>200008</v>
      </c>
      <c r="J2727" t="s">
        <v>6434</v>
      </c>
      <c r="K2727" t="s">
        <v>15</v>
      </c>
      <c r="L2727" t="s">
        <v>124</v>
      </c>
      <c r="N2727">
        <f>VLOOKUP(H2727,'export - manipulated'!L2726:V6658,11,FALSE)</f>
        <v>617887</v>
      </c>
    </row>
    <row r="2728" spans="1:22" x14ac:dyDescent="0.3">
      <c r="A2728" t="s">
        <v>4534</v>
      </c>
      <c r="B2728" t="s">
        <v>4476</v>
      </c>
      <c r="C2728" t="str">
        <f t="shared" si="377"/>
        <v>REGULATED</v>
      </c>
      <c r="D2728" s="159" t="str">
        <f t="shared" si="373"/>
        <v>45700</v>
      </c>
      <c r="E2728" t="str">
        <f t="shared" si="374"/>
        <v>X5700</v>
      </c>
      <c r="F2728" s="23">
        <v>457003900206</v>
      </c>
      <c r="G2728">
        <v>615</v>
      </c>
      <c r="H2728" t="str">
        <f t="shared" si="375"/>
        <v>457003900206.615</v>
      </c>
      <c r="I2728">
        <v>199505</v>
      </c>
      <c r="J2728" t="s">
        <v>6434</v>
      </c>
      <c r="K2728" t="s">
        <v>15</v>
      </c>
      <c r="L2728">
        <v>20310</v>
      </c>
      <c r="M2728" s="8">
        <f>VLOOKUP(H2728,'export - manipulated'!L2728:V6660,11,FALSE)</f>
        <v>4638.75</v>
      </c>
      <c r="V2728" s="158" t="str">
        <f>CONCATENATE("5",RIGHT(F2728,11))</f>
        <v>557003900206</v>
      </c>
    </row>
    <row r="2729" spans="1:22" x14ac:dyDescent="0.3">
      <c r="A2729" t="s">
        <v>4534</v>
      </c>
      <c r="B2729" t="s">
        <v>4476</v>
      </c>
      <c r="C2729" t="str">
        <f t="shared" si="377"/>
        <v>UNREGULATED</v>
      </c>
      <c r="D2729" s="159" t="str">
        <f t="shared" si="373"/>
        <v>55700</v>
      </c>
      <c r="E2729" t="str">
        <f t="shared" si="374"/>
        <v>X5700</v>
      </c>
      <c r="F2729" s="23">
        <v>557003900206</v>
      </c>
      <c r="G2729">
        <v>615</v>
      </c>
      <c r="H2729" t="str">
        <f t="shared" si="375"/>
        <v>557003900206.615</v>
      </c>
      <c r="I2729">
        <v>199505</v>
      </c>
      <c r="J2729" t="s">
        <v>6434</v>
      </c>
      <c r="K2729" t="s">
        <v>15</v>
      </c>
      <c r="L2729" t="s">
        <v>124</v>
      </c>
      <c r="N2729">
        <f>VLOOKUP(H2729,'export - manipulated'!L2728:V6660,11,FALSE)</f>
        <v>509.7</v>
      </c>
    </row>
    <row r="2730" spans="1:22" x14ac:dyDescent="0.3">
      <c r="A2730" t="s">
        <v>4538</v>
      </c>
      <c r="B2730" t="s">
        <v>3568</v>
      </c>
      <c r="C2730" t="str">
        <f t="shared" si="377"/>
        <v>REGULATED</v>
      </c>
      <c r="D2730" s="159" t="str">
        <f t="shared" si="373"/>
        <v>45600</v>
      </c>
      <c r="E2730" t="str">
        <f t="shared" si="374"/>
        <v>X5600</v>
      </c>
      <c r="F2730" s="23">
        <v>456006200119</v>
      </c>
      <c r="G2730">
        <v>210</v>
      </c>
      <c r="H2730" t="str">
        <f t="shared" si="375"/>
        <v>456006200119.210</v>
      </c>
      <c r="I2730">
        <v>201212</v>
      </c>
      <c r="J2730" t="s">
        <v>6434</v>
      </c>
      <c r="K2730" t="s">
        <v>53</v>
      </c>
      <c r="L2730">
        <v>20310</v>
      </c>
      <c r="M2730" s="8">
        <f>VLOOKUP(H2730,'export - manipulated'!L2730:V6662,11,FALSE)</f>
        <v>262364.34000000003</v>
      </c>
      <c r="V2730" s="158" t="str">
        <f>CONCATENATE("5",RIGHT(F2730,11))</f>
        <v>556006200119</v>
      </c>
    </row>
    <row r="2731" spans="1:22" x14ac:dyDescent="0.3">
      <c r="A2731" t="s">
        <v>4538</v>
      </c>
      <c r="B2731" t="s">
        <v>3568</v>
      </c>
      <c r="C2731" t="str">
        <f t="shared" si="377"/>
        <v>UNREGULATED</v>
      </c>
      <c r="D2731" s="159" t="str">
        <f t="shared" si="373"/>
        <v>55600</v>
      </c>
      <c r="E2731" t="str">
        <f t="shared" si="374"/>
        <v>X5600</v>
      </c>
      <c r="F2731" s="23">
        <v>556006200119</v>
      </c>
      <c r="G2731">
        <v>210</v>
      </c>
      <c r="H2731" t="str">
        <f t="shared" si="375"/>
        <v>556006200119.210</v>
      </c>
      <c r="I2731">
        <v>201212</v>
      </c>
      <c r="J2731" t="s">
        <v>6434</v>
      </c>
      <c r="K2731" t="s">
        <v>53</v>
      </c>
      <c r="L2731" t="s">
        <v>124</v>
      </c>
      <c r="N2731">
        <f>VLOOKUP(H2731,'export - manipulated'!L2730:V6662,11,FALSE)</f>
        <v>65018.17</v>
      </c>
    </row>
    <row r="2732" spans="1:22" x14ac:dyDescent="0.3">
      <c r="A2732" t="s">
        <v>204</v>
      </c>
      <c r="B2732" t="s">
        <v>196</v>
      </c>
      <c r="C2732" t="str">
        <f t="shared" si="377"/>
        <v>REGULATED</v>
      </c>
      <c r="D2732" s="159" t="str">
        <f t="shared" si="373"/>
        <v>45700</v>
      </c>
      <c r="E2732" t="str">
        <f t="shared" si="374"/>
        <v>X5700</v>
      </c>
      <c r="F2732" s="23">
        <v>457006200009</v>
      </c>
      <c r="G2732">
        <v>615</v>
      </c>
      <c r="H2732" t="str">
        <f t="shared" si="375"/>
        <v>457006200009.615</v>
      </c>
      <c r="I2732">
        <v>199009</v>
      </c>
      <c r="J2732" t="s">
        <v>6434</v>
      </c>
      <c r="K2732" t="s">
        <v>53</v>
      </c>
      <c r="L2732">
        <v>20310</v>
      </c>
      <c r="M2732" s="8">
        <f>VLOOKUP(H2732,'export - manipulated'!L2732:V6664,11,FALSE)</f>
        <v>879096.68</v>
      </c>
      <c r="V2732" s="158" t="str">
        <f>CONCATENATE("5",RIGHT(F2732,11))</f>
        <v>557006200009</v>
      </c>
    </row>
    <row r="2733" spans="1:22" x14ac:dyDescent="0.3">
      <c r="A2733" t="s">
        <v>204</v>
      </c>
      <c r="B2733" t="s">
        <v>196</v>
      </c>
      <c r="C2733" t="str">
        <f t="shared" si="377"/>
        <v>UNREGULATED</v>
      </c>
      <c r="D2733" s="159" t="str">
        <f t="shared" si="373"/>
        <v>55700</v>
      </c>
      <c r="E2733" t="str">
        <f t="shared" si="374"/>
        <v>X5700</v>
      </c>
      <c r="F2733" s="23">
        <v>557006200009</v>
      </c>
      <c r="G2733">
        <v>615</v>
      </c>
      <c r="H2733" t="str">
        <f t="shared" si="375"/>
        <v>557006200009.615</v>
      </c>
      <c r="I2733">
        <v>199009</v>
      </c>
      <c r="J2733" t="s">
        <v>6434</v>
      </c>
      <c r="K2733" t="s">
        <v>53</v>
      </c>
      <c r="L2733" t="s">
        <v>124</v>
      </c>
      <c r="N2733">
        <f>VLOOKUP(H2733,'export - manipulated'!L2732:V6664,11,FALSE)</f>
        <v>159432</v>
      </c>
    </row>
    <row r="2734" spans="1:22" x14ac:dyDescent="0.3">
      <c r="A2734" t="s">
        <v>4544</v>
      </c>
      <c r="C2734" t="str">
        <f t="shared" si="377"/>
        <v>REGULATED</v>
      </c>
      <c r="D2734" s="159" t="str">
        <f t="shared" si="373"/>
        <v>45800</v>
      </c>
      <c r="E2734" t="str">
        <f t="shared" si="374"/>
        <v>X5800</v>
      </c>
      <c r="F2734" s="23">
        <v>458006200001</v>
      </c>
      <c r="G2734">
        <v>1091</v>
      </c>
      <c r="H2734" t="str">
        <f t="shared" si="375"/>
        <v>458006200001.1091</v>
      </c>
      <c r="I2734">
        <v>199103</v>
      </c>
      <c r="J2734" t="s">
        <v>6434</v>
      </c>
      <c r="K2734" t="s">
        <v>53</v>
      </c>
      <c r="L2734">
        <v>20310</v>
      </c>
      <c r="M2734" s="8">
        <f>VLOOKUP(H2734,'export - manipulated'!L2734:V6666,11,FALSE)</f>
        <v>1832851.08</v>
      </c>
      <c r="V2734" s="158" t="str">
        <f>CONCATENATE("5",RIGHT(F2734,11))</f>
        <v>558006200001</v>
      </c>
    </row>
    <row r="2735" spans="1:22" x14ac:dyDescent="0.3">
      <c r="A2735" t="s">
        <v>4544</v>
      </c>
      <c r="C2735" t="str">
        <f t="shared" si="377"/>
        <v>UNREGULATED</v>
      </c>
      <c r="D2735" s="159" t="str">
        <f t="shared" si="373"/>
        <v>55800</v>
      </c>
      <c r="E2735" t="str">
        <f t="shared" si="374"/>
        <v>X5800</v>
      </c>
      <c r="F2735" s="23">
        <v>558006200001</v>
      </c>
      <c r="G2735">
        <v>1091</v>
      </c>
      <c r="H2735" t="str">
        <f t="shared" si="375"/>
        <v>558006200001.1091</v>
      </c>
      <c r="I2735">
        <v>199103</v>
      </c>
      <c r="J2735" t="s">
        <v>6434</v>
      </c>
      <c r="K2735" t="s">
        <v>53</v>
      </c>
      <c r="L2735" t="s">
        <v>124</v>
      </c>
      <c r="N2735">
        <f>VLOOKUP(H2735,'export - manipulated'!L2734:V6666,11,FALSE)</f>
        <v>1107321</v>
      </c>
    </row>
    <row r="2736" spans="1:22" x14ac:dyDescent="0.3">
      <c r="A2736" t="s">
        <v>4549</v>
      </c>
      <c r="B2736" t="s">
        <v>3568</v>
      </c>
      <c r="C2736" t="str">
        <f t="shared" si="377"/>
        <v>REGULATED</v>
      </c>
      <c r="D2736" s="159" t="str">
        <f t="shared" si="373"/>
        <v>45200</v>
      </c>
      <c r="E2736" t="str">
        <f t="shared" si="374"/>
        <v>X5200</v>
      </c>
      <c r="F2736" s="23">
        <v>452006200088</v>
      </c>
      <c r="G2736">
        <v>763</v>
      </c>
      <c r="H2736" t="str">
        <f t="shared" si="375"/>
        <v>452006200088.763</v>
      </c>
      <c r="I2736">
        <v>199103</v>
      </c>
      <c r="J2736" t="s">
        <v>6434</v>
      </c>
      <c r="K2736" t="s">
        <v>53</v>
      </c>
      <c r="L2736">
        <v>20310</v>
      </c>
      <c r="M2736" s="8">
        <f>VLOOKUP(H2736,'export - manipulated'!L2736:V6668,11,FALSE)</f>
        <v>1386432.95</v>
      </c>
      <c r="V2736" s="158" t="str">
        <f>CONCATENATE("5",RIGHT(F2736,11))</f>
        <v>552006200088</v>
      </c>
    </row>
    <row r="2737" spans="1:22" x14ac:dyDescent="0.3">
      <c r="A2737" t="s">
        <v>4549</v>
      </c>
      <c r="B2737" t="s">
        <v>3568</v>
      </c>
      <c r="C2737" t="str">
        <f t="shared" si="377"/>
        <v>UNREGULATED</v>
      </c>
      <c r="D2737" s="159" t="str">
        <f t="shared" si="373"/>
        <v>55200</v>
      </c>
      <c r="E2737" t="str">
        <f t="shared" si="374"/>
        <v>X5200</v>
      </c>
      <c r="F2737" s="23">
        <v>552006200088</v>
      </c>
      <c r="G2737">
        <v>763</v>
      </c>
      <c r="H2737" t="str">
        <f t="shared" si="375"/>
        <v>552006200088.763</v>
      </c>
      <c r="I2737">
        <v>199103</v>
      </c>
      <c r="J2737" t="s">
        <v>6434</v>
      </c>
      <c r="K2737" t="s">
        <v>53</v>
      </c>
      <c r="L2737" t="s">
        <v>124</v>
      </c>
      <c r="N2737">
        <f>VLOOKUP(H2737,'export - manipulated'!L2736:V6668,11,FALSE)</f>
        <v>343620</v>
      </c>
    </row>
    <row r="2738" spans="1:22" x14ac:dyDescent="0.3">
      <c r="A2738" t="s">
        <v>4552</v>
      </c>
      <c r="B2738" t="s">
        <v>3568</v>
      </c>
      <c r="C2738" t="str">
        <f t="shared" si="377"/>
        <v>REGULATED</v>
      </c>
      <c r="D2738" s="159" t="str">
        <f t="shared" si="373"/>
        <v>45200</v>
      </c>
      <c r="E2738" t="str">
        <f t="shared" si="374"/>
        <v>X5200</v>
      </c>
      <c r="F2738" s="23">
        <v>452006200089</v>
      </c>
      <c r="G2738">
        <v>763</v>
      </c>
      <c r="H2738" t="str">
        <f t="shared" si="375"/>
        <v>452006200089.763</v>
      </c>
      <c r="I2738">
        <v>199103</v>
      </c>
      <c r="J2738" t="s">
        <v>6434</v>
      </c>
      <c r="K2738" t="s">
        <v>53</v>
      </c>
      <c r="L2738">
        <v>20310</v>
      </c>
      <c r="M2738" s="8">
        <f>VLOOKUP(H2738,'export - manipulated'!L2738:V6670,11,FALSE)</f>
        <v>91091.62</v>
      </c>
      <c r="V2738" s="158" t="str">
        <f>CONCATENATE("5",RIGHT(F2738,11))</f>
        <v>552006200089</v>
      </c>
    </row>
    <row r="2739" spans="1:22" x14ac:dyDescent="0.3">
      <c r="A2739" t="s">
        <v>4552</v>
      </c>
      <c r="B2739" t="s">
        <v>3568</v>
      </c>
      <c r="C2739" t="str">
        <f t="shared" si="377"/>
        <v>UNREGULATED</v>
      </c>
      <c r="D2739" s="159" t="str">
        <f t="shared" si="373"/>
        <v>55200</v>
      </c>
      <c r="E2739" t="str">
        <f t="shared" si="374"/>
        <v>X5200</v>
      </c>
      <c r="F2739" s="23">
        <v>552006200089</v>
      </c>
      <c r="G2739">
        <v>763</v>
      </c>
      <c r="H2739" t="str">
        <f t="shared" si="375"/>
        <v>552006200089.763</v>
      </c>
      <c r="I2739">
        <v>199103</v>
      </c>
      <c r="J2739" t="s">
        <v>6434</v>
      </c>
      <c r="K2739" t="s">
        <v>53</v>
      </c>
      <c r="L2739" t="s">
        <v>124</v>
      </c>
      <c r="N2739">
        <f>VLOOKUP(H2739,'export - manipulated'!L2738:V6670,11,FALSE)</f>
        <v>22577</v>
      </c>
    </row>
    <row r="2740" spans="1:22" x14ac:dyDescent="0.3">
      <c r="A2740" t="s">
        <v>4555</v>
      </c>
      <c r="B2740" t="s">
        <v>196</v>
      </c>
      <c r="C2740" t="str">
        <f t="shared" si="377"/>
        <v>REGULATED</v>
      </c>
      <c r="D2740" s="159" t="str">
        <f t="shared" si="373"/>
        <v>45700</v>
      </c>
      <c r="E2740" t="str">
        <f t="shared" si="374"/>
        <v>X5700</v>
      </c>
      <c r="F2740" s="23">
        <v>457006200009</v>
      </c>
      <c r="G2740">
        <v>84</v>
      </c>
      <c r="H2740" t="str">
        <f t="shared" si="375"/>
        <v>457006200009.84</v>
      </c>
      <c r="I2740">
        <v>200512</v>
      </c>
      <c r="J2740" t="s">
        <v>6434</v>
      </c>
      <c r="K2740" t="s">
        <v>53</v>
      </c>
      <c r="L2740">
        <v>20310</v>
      </c>
      <c r="M2740" s="8">
        <f>VLOOKUP(H2740,'export - manipulated'!L2740:V6672,11,FALSE)</f>
        <v>47561.760000000002</v>
      </c>
      <c r="V2740" s="158" t="str">
        <f>CONCATENATE("5",RIGHT(F2740,11))</f>
        <v>557006200009</v>
      </c>
    </row>
    <row r="2741" spans="1:22" x14ac:dyDescent="0.3">
      <c r="A2741" t="s">
        <v>4555</v>
      </c>
      <c r="B2741" t="s">
        <v>196</v>
      </c>
      <c r="C2741" t="str">
        <f t="shared" si="377"/>
        <v>UNREGULATED</v>
      </c>
      <c r="D2741" s="159" t="str">
        <f t="shared" si="373"/>
        <v>55700</v>
      </c>
      <c r="E2741" t="str">
        <f t="shared" si="374"/>
        <v>X5700</v>
      </c>
      <c r="F2741" s="23">
        <v>557006200009</v>
      </c>
      <c r="G2741">
        <v>84</v>
      </c>
      <c r="H2741" t="str">
        <f t="shared" si="375"/>
        <v>557006200009.84</v>
      </c>
      <c r="I2741">
        <v>200512</v>
      </c>
      <c r="J2741" t="s">
        <v>6434</v>
      </c>
      <c r="K2741" t="s">
        <v>53</v>
      </c>
      <c r="L2741" t="s">
        <v>124</v>
      </c>
      <c r="N2741">
        <f>VLOOKUP(H2741,'export - manipulated'!L2740:V6672,11,FALSE)</f>
        <v>5251</v>
      </c>
    </row>
    <row r="2742" spans="1:22" x14ac:dyDescent="0.3">
      <c r="A2742" t="s">
        <v>4558</v>
      </c>
      <c r="C2742" t="str">
        <f t="shared" si="377"/>
        <v>REGULATED</v>
      </c>
      <c r="D2742" s="159" t="str">
        <f t="shared" si="373"/>
        <v>45100</v>
      </c>
      <c r="E2742" t="str">
        <f t="shared" si="374"/>
        <v>X5100</v>
      </c>
      <c r="F2742" s="23">
        <v>451006200001</v>
      </c>
      <c r="G2742">
        <v>1090</v>
      </c>
      <c r="H2742" t="str">
        <f t="shared" si="375"/>
        <v>451006200001.1090</v>
      </c>
      <c r="I2742">
        <v>198912</v>
      </c>
      <c r="J2742" t="s">
        <v>6434</v>
      </c>
      <c r="K2742" t="s">
        <v>53</v>
      </c>
      <c r="L2742">
        <v>20310</v>
      </c>
      <c r="M2742" s="8">
        <f>VLOOKUP(H2742,'export - manipulated'!L2742:V6674,11,FALSE)</f>
        <v>3199478.25</v>
      </c>
      <c r="V2742" s="158" t="str">
        <f t="shared" ref="V2742:V2743" si="381">CONCATENATE("5",RIGHT(F2742,11))</f>
        <v>551006200001</v>
      </c>
    </row>
    <row r="2743" spans="1:22" x14ac:dyDescent="0.3">
      <c r="A2743" t="s">
        <v>4558</v>
      </c>
      <c r="C2743" t="str">
        <f t="shared" si="377"/>
        <v>REGULATED</v>
      </c>
      <c r="D2743" s="159" t="str">
        <f t="shared" si="373"/>
        <v>45100</v>
      </c>
      <c r="E2743" t="str">
        <f t="shared" si="374"/>
        <v>X5100</v>
      </c>
      <c r="F2743" s="23">
        <v>451006200001</v>
      </c>
      <c r="G2743">
        <v>1093</v>
      </c>
      <c r="H2743" t="str">
        <f t="shared" si="375"/>
        <v>451006200001.1093</v>
      </c>
      <c r="I2743">
        <v>199212</v>
      </c>
      <c r="J2743" t="s">
        <v>6434</v>
      </c>
      <c r="K2743" t="s">
        <v>53</v>
      </c>
      <c r="L2743">
        <v>20310</v>
      </c>
      <c r="M2743" s="8">
        <f>VLOOKUP(H2743,'export - manipulated'!L2743:V6675,11,FALSE)</f>
        <v>2250</v>
      </c>
      <c r="V2743" s="158" t="str">
        <f t="shared" si="381"/>
        <v>551006200001</v>
      </c>
    </row>
    <row r="2744" spans="1:22" x14ac:dyDescent="0.3">
      <c r="A2744" t="s">
        <v>4558</v>
      </c>
      <c r="C2744" t="str">
        <f t="shared" si="377"/>
        <v>UNREGULATED</v>
      </c>
      <c r="D2744" s="159" t="str">
        <f t="shared" si="373"/>
        <v>55100</v>
      </c>
      <c r="E2744" t="str">
        <f t="shared" si="374"/>
        <v>X5100</v>
      </c>
      <c r="F2744" s="23">
        <v>551006200001</v>
      </c>
      <c r="G2744">
        <v>1090</v>
      </c>
      <c r="H2744" t="str">
        <f t="shared" si="375"/>
        <v>551006200001.1090</v>
      </c>
      <c r="I2744">
        <v>198912</v>
      </c>
      <c r="J2744" t="s">
        <v>6434</v>
      </c>
      <c r="K2744" t="s">
        <v>53</v>
      </c>
      <c r="L2744" t="s">
        <v>124</v>
      </c>
      <c r="N2744">
        <f>VLOOKUP(H2744,'export - manipulated'!L2743:V6675,11,FALSE)</f>
        <v>1932971</v>
      </c>
    </row>
    <row r="2745" spans="1:22" x14ac:dyDescent="0.3">
      <c r="A2745" t="s">
        <v>4562</v>
      </c>
      <c r="B2745" t="s">
        <v>3568</v>
      </c>
      <c r="C2745" t="str">
        <f t="shared" si="377"/>
        <v>REGULATED</v>
      </c>
      <c r="D2745" s="159" t="str">
        <f t="shared" si="373"/>
        <v>45500</v>
      </c>
      <c r="E2745" t="str">
        <f t="shared" si="374"/>
        <v>X5500</v>
      </c>
      <c r="F2745" s="23">
        <v>455006201200</v>
      </c>
      <c r="G2745">
        <v>1091</v>
      </c>
      <c r="H2745" t="str">
        <f t="shared" si="375"/>
        <v>455006201200.1091</v>
      </c>
      <c r="I2745">
        <v>199007</v>
      </c>
      <c r="J2745" t="s">
        <v>6434</v>
      </c>
      <c r="K2745" t="s">
        <v>53</v>
      </c>
      <c r="L2745">
        <v>20310</v>
      </c>
      <c r="M2745" s="8">
        <f>VLOOKUP(H2745,'export - manipulated'!L2745:V6677,11,FALSE)</f>
        <v>249635.95</v>
      </c>
      <c r="V2745" s="158" t="str">
        <f t="shared" ref="V2745:V2747" si="382">CONCATENATE("5",RIGHT(F2745,11))</f>
        <v>555006201200</v>
      </c>
    </row>
    <row r="2746" spans="1:22" x14ac:dyDescent="0.3">
      <c r="A2746" t="s">
        <v>4562</v>
      </c>
      <c r="B2746" t="s">
        <v>3568</v>
      </c>
      <c r="C2746" t="str">
        <f t="shared" si="377"/>
        <v>REGULATED</v>
      </c>
      <c r="D2746" s="159" t="str">
        <f t="shared" si="373"/>
        <v>45500</v>
      </c>
      <c r="E2746" t="str">
        <f t="shared" si="374"/>
        <v>X5500</v>
      </c>
      <c r="F2746" s="23">
        <v>455006201200</v>
      </c>
      <c r="G2746">
        <v>1092</v>
      </c>
      <c r="H2746" t="str">
        <f t="shared" si="375"/>
        <v>455006201200.1092</v>
      </c>
      <c r="I2746">
        <v>199107</v>
      </c>
      <c r="J2746" t="s">
        <v>6434</v>
      </c>
      <c r="K2746" t="s">
        <v>53</v>
      </c>
      <c r="L2746">
        <v>20310</v>
      </c>
      <c r="M2746" s="8">
        <f>VLOOKUP(H2746,'export - manipulated'!L2746:V6678,11,FALSE)</f>
        <v>0</v>
      </c>
      <c r="V2746" s="158" t="str">
        <f t="shared" si="382"/>
        <v>555006201200</v>
      </c>
    </row>
    <row r="2747" spans="1:22" x14ac:dyDescent="0.3">
      <c r="A2747" t="s">
        <v>4562</v>
      </c>
      <c r="B2747" t="s">
        <v>3568</v>
      </c>
      <c r="C2747" t="str">
        <f t="shared" si="377"/>
        <v>REGULATED</v>
      </c>
      <c r="D2747" s="159" t="str">
        <f t="shared" si="373"/>
        <v>45500</v>
      </c>
      <c r="E2747" t="str">
        <f t="shared" si="374"/>
        <v>X5500</v>
      </c>
      <c r="F2747" s="23">
        <v>455006201200</v>
      </c>
      <c r="G2747">
        <v>1093</v>
      </c>
      <c r="H2747" t="str">
        <f t="shared" si="375"/>
        <v>455006201200.1093</v>
      </c>
      <c r="I2747">
        <v>199207</v>
      </c>
      <c r="J2747" t="s">
        <v>6434</v>
      </c>
      <c r="K2747" t="s">
        <v>53</v>
      </c>
      <c r="L2747">
        <v>20310</v>
      </c>
      <c r="M2747" s="8">
        <f>VLOOKUP(H2747,'export - manipulated'!L2747:V6679,11,FALSE)</f>
        <v>0</v>
      </c>
      <c r="V2747" s="158" t="str">
        <f t="shared" si="382"/>
        <v>555006201200</v>
      </c>
    </row>
    <row r="2748" spans="1:22" x14ac:dyDescent="0.3">
      <c r="A2748" t="s">
        <v>4562</v>
      </c>
      <c r="B2748" t="s">
        <v>3568</v>
      </c>
      <c r="C2748" t="str">
        <f t="shared" si="377"/>
        <v>UNREGULATED</v>
      </c>
      <c r="D2748" s="159" t="str">
        <f t="shared" si="373"/>
        <v>55500</v>
      </c>
      <c r="E2748" t="str">
        <f t="shared" si="374"/>
        <v>X5500</v>
      </c>
      <c r="F2748" s="23">
        <v>555006201200</v>
      </c>
      <c r="G2748">
        <v>1091</v>
      </c>
      <c r="H2748" t="str">
        <f t="shared" si="375"/>
        <v>555006201200.1091</v>
      </c>
      <c r="I2748">
        <v>199007</v>
      </c>
      <c r="J2748" t="s">
        <v>6434</v>
      </c>
      <c r="K2748" t="s">
        <v>53</v>
      </c>
      <c r="L2748" t="s">
        <v>124</v>
      </c>
      <c r="N2748">
        <f>VLOOKUP(H2748,'export - manipulated'!L2747:V6679,11,FALSE)</f>
        <v>150817</v>
      </c>
    </row>
    <row r="2749" spans="1:22" x14ac:dyDescent="0.3">
      <c r="A2749" t="s">
        <v>4562</v>
      </c>
      <c r="B2749" t="s">
        <v>3568</v>
      </c>
      <c r="C2749" t="str">
        <f t="shared" si="377"/>
        <v>UNREGULATED</v>
      </c>
      <c r="D2749" s="159" t="str">
        <f t="shared" si="373"/>
        <v>55500</v>
      </c>
      <c r="E2749" t="str">
        <f t="shared" si="374"/>
        <v>X5500</v>
      </c>
      <c r="F2749" s="23">
        <v>555006201200</v>
      </c>
      <c r="G2749">
        <v>1092</v>
      </c>
      <c r="H2749" t="str">
        <f t="shared" si="375"/>
        <v>555006201200.1092</v>
      </c>
      <c r="I2749">
        <v>199107</v>
      </c>
      <c r="J2749" t="s">
        <v>6434</v>
      </c>
      <c r="K2749" t="s">
        <v>53</v>
      </c>
      <c r="L2749" t="s">
        <v>124</v>
      </c>
      <c r="N2749">
        <f>VLOOKUP(H2749,'export - manipulated'!L2748:V6680,11,FALSE)</f>
        <v>0</v>
      </c>
    </row>
    <row r="2750" spans="1:22" x14ac:dyDescent="0.3">
      <c r="A2750" t="s">
        <v>4562</v>
      </c>
      <c r="B2750" t="s">
        <v>3568</v>
      </c>
      <c r="C2750" t="str">
        <f t="shared" si="377"/>
        <v>UNREGULATED</v>
      </c>
      <c r="D2750" s="159" t="str">
        <f t="shared" si="373"/>
        <v>55500</v>
      </c>
      <c r="E2750" t="str">
        <f t="shared" si="374"/>
        <v>X5500</v>
      </c>
      <c r="F2750" s="23">
        <v>555006201200</v>
      </c>
      <c r="G2750">
        <v>1093</v>
      </c>
      <c r="H2750" t="str">
        <f t="shared" si="375"/>
        <v>555006201200.1093</v>
      </c>
      <c r="I2750">
        <v>199207</v>
      </c>
      <c r="J2750" t="s">
        <v>6434</v>
      </c>
      <c r="K2750" t="s">
        <v>53</v>
      </c>
      <c r="L2750" t="s">
        <v>124</v>
      </c>
      <c r="N2750">
        <f>VLOOKUP(H2750,'export - manipulated'!L2749:V6681,11,FALSE)</f>
        <v>0</v>
      </c>
    </row>
    <row r="2751" spans="1:22" x14ac:dyDescent="0.3">
      <c r="A2751" t="s">
        <v>4569</v>
      </c>
      <c r="B2751" t="s">
        <v>3568</v>
      </c>
      <c r="C2751" t="str">
        <f t="shared" si="377"/>
        <v>REGULATED</v>
      </c>
      <c r="D2751" s="159" t="str">
        <f t="shared" si="373"/>
        <v>45500</v>
      </c>
      <c r="E2751" t="str">
        <f t="shared" si="374"/>
        <v>X5500</v>
      </c>
      <c r="F2751" s="23">
        <v>455006200600</v>
      </c>
      <c r="G2751">
        <v>1091</v>
      </c>
      <c r="H2751" t="str">
        <f t="shared" si="375"/>
        <v>455006200600.1091</v>
      </c>
      <c r="I2751">
        <v>199007</v>
      </c>
      <c r="J2751" t="s">
        <v>6434</v>
      </c>
      <c r="K2751" t="s">
        <v>53</v>
      </c>
      <c r="L2751">
        <v>20310</v>
      </c>
      <c r="M2751" s="8">
        <f>VLOOKUP(H2751,'export - manipulated'!L2751:V6683,11,FALSE)</f>
        <v>135732.79</v>
      </c>
      <c r="V2751" s="158" t="str">
        <f t="shared" ref="V2751:V2754" si="383">CONCATENATE("5",RIGHT(F2751,11))</f>
        <v>555006200600</v>
      </c>
    </row>
    <row r="2752" spans="1:22" x14ac:dyDescent="0.3">
      <c r="A2752" t="s">
        <v>4569</v>
      </c>
      <c r="B2752" t="s">
        <v>3568</v>
      </c>
      <c r="C2752" t="str">
        <f t="shared" si="377"/>
        <v>REGULATED</v>
      </c>
      <c r="D2752" s="159" t="str">
        <f t="shared" si="373"/>
        <v>45500</v>
      </c>
      <c r="E2752" t="str">
        <f t="shared" si="374"/>
        <v>X5500</v>
      </c>
      <c r="F2752" s="23">
        <v>455006200600</v>
      </c>
      <c r="G2752">
        <v>1092</v>
      </c>
      <c r="H2752" t="str">
        <f t="shared" si="375"/>
        <v>455006200600.1092</v>
      </c>
      <c r="I2752">
        <v>199107</v>
      </c>
      <c r="J2752" t="s">
        <v>6434</v>
      </c>
      <c r="K2752" t="s">
        <v>53</v>
      </c>
      <c r="L2752">
        <v>20310</v>
      </c>
      <c r="M2752" s="8">
        <f>VLOOKUP(H2752,'export - manipulated'!L2752:V6684,11,FALSE)</f>
        <v>0</v>
      </c>
      <c r="V2752" s="158" t="str">
        <f t="shared" si="383"/>
        <v>555006200600</v>
      </c>
    </row>
    <row r="2753" spans="1:22" x14ac:dyDescent="0.3">
      <c r="A2753" t="s">
        <v>4569</v>
      </c>
      <c r="B2753" t="s">
        <v>3568</v>
      </c>
      <c r="C2753" t="str">
        <f t="shared" si="377"/>
        <v>REGULATED</v>
      </c>
      <c r="D2753" s="159" t="str">
        <f t="shared" si="373"/>
        <v>45500</v>
      </c>
      <c r="E2753" t="str">
        <f t="shared" si="374"/>
        <v>X5500</v>
      </c>
      <c r="F2753" s="23">
        <v>455006200600</v>
      </c>
      <c r="G2753">
        <v>1093</v>
      </c>
      <c r="H2753" t="str">
        <f t="shared" si="375"/>
        <v>455006200600.1093</v>
      </c>
      <c r="I2753">
        <v>199207</v>
      </c>
      <c r="J2753" t="s">
        <v>6434</v>
      </c>
      <c r="K2753" t="s">
        <v>53</v>
      </c>
      <c r="L2753">
        <v>20310</v>
      </c>
      <c r="M2753" s="8">
        <f>VLOOKUP(H2753,'export - manipulated'!L2753:V6685,11,FALSE)</f>
        <v>0</v>
      </c>
      <c r="V2753" s="158" t="str">
        <f t="shared" si="383"/>
        <v>555006200600</v>
      </c>
    </row>
    <row r="2754" spans="1:22" x14ac:dyDescent="0.3">
      <c r="A2754" t="s">
        <v>4569</v>
      </c>
      <c r="B2754" t="s">
        <v>3568</v>
      </c>
      <c r="C2754" t="str">
        <f t="shared" si="377"/>
        <v>REGULATED</v>
      </c>
      <c r="D2754" s="159" t="str">
        <f t="shared" si="373"/>
        <v>45500</v>
      </c>
      <c r="E2754" t="str">
        <f t="shared" si="374"/>
        <v>X5500</v>
      </c>
      <c r="F2754" s="23">
        <v>455006200600</v>
      </c>
      <c r="G2754">
        <v>2014</v>
      </c>
      <c r="H2754" t="str">
        <f t="shared" si="375"/>
        <v>455006200600.2014</v>
      </c>
      <c r="I2754">
        <v>201412</v>
      </c>
      <c r="J2754" t="s">
        <v>6434</v>
      </c>
      <c r="K2754" t="s">
        <v>53</v>
      </c>
      <c r="L2754">
        <v>20310</v>
      </c>
      <c r="M2754" s="8">
        <f>VLOOKUP(H2754,'export - manipulated'!L2754:V6686,11,FALSE)</f>
        <v>0</v>
      </c>
      <c r="V2754" s="158" t="str">
        <f t="shared" si="383"/>
        <v>555006200600</v>
      </c>
    </row>
    <row r="2755" spans="1:22" x14ac:dyDescent="0.3">
      <c r="A2755" t="s">
        <v>4569</v>
      </c>
      <c r="B2755" t="s">
        <v>3568</v>
      </c>
      <c r="C2755" t="str">
        <f t="shared" si="377"/>
        <v>UNREGULATED</v>
      </c>
      <c r="D2755" s="159" t="str">
        <f t="shared" ref="D2755:D2818" si="384">LEFT(F2755,5)</f>
        <v>55500</v>
      </c>
      <c r="E2755" t="str">
        <f t="shared" ref="E2755:E2818" si="385">CONCATENATE("X",(RIGHT(D2755,4)))</f>
        <v>X5500</v>
      </c>
      <c r="F2755" s="23">
        <v>555006200600</v>
      </c>
      <c r="G2755">
        <v>1091</v>
      </c>
      <c r="H2755" t="str">
        <f t="shared" ref="H2755:H2818" si="386">CONCATENATE(F2755,".",G2755)</f>
        <v>555006200600.1091</v>
      </c>
      <c r="I2755">
        <v>199007</v>
      </c>
      <c r="J2755" t="s">
        <v>6434</v>
      </c>
      <c r="K2755" t="s">
        <v>53</v>
      </c>
      <c r="L2755" t="s">
        <v>124</v>
      </c>
      <c r="N2755">
        <f>VLOOKUP(H2755,'export - manipulated'!L2754:V6686,11,FALSE)</f>
        <v>82001.34</v>
      </c>
    </row>
    <row r="2756" spans="1:22" x14ac:dyDescent="0.3">
      <c r="A2756" t="s">
        <v>4569</v>
      </c>
      <c r="B2756" t="s">
        <v>3568</v>
      </c>
      <c r="C2756" t="str">
        <f t="shared" si="377"/>
        <v>UNREGULATED</v>
      </c>
      <c r="D2756" s="159" t="str">
        <f t="shared" si="384"/>
        <v>55500</v>
      </c>
      <c r="E2756" t="str">
        <f t="shared" si="385"/>
        <v>X5500</v>
      </c>
      <c r="F2756" s="23">
        <v>555006200600</v>
      </c>
      <c r="G2756">
        <v>1092</v>
      </c>
      <c r="H2756" t="str">
        <f t="shared" si="386"/>
        <v>555006200600.1092</v>
      </c>
      <c r="I2756">
        <v>199107</v>
      </c>
      <c r="J2756" t="s">
        <v>6434</v>
      </c>
      <c r="K2756" t="s">
        <v>53</v>
      </c>
      <c r="L2756" t="s">
        <v>124</v>
      </c>
      <c r="N2756">
        <f>VLOOKUP(H2756,'export - manipulated'!L2755:V6687,11,FALSE)</f>
        <v>0</v>
      </c>
    </row>
    <row r="2757" spans="1:22" x14ac:dyDescent="0.3">
      <c r="A2757" t="s">
        <v>4569</v>
      </c>
      <c r="B2757" t="s">
        <v>3568</v>
      </c>
      <c r="C2757" t="str">
        <f t="shared" si="377"/>
        <v>UNREGULATED</v>
      </c>
      <c r="D2757" s="159" t="str">
        <f t="shared" si="384"/>
        <v>55500</v>
      </c>
      <c r="E2757" t="str">
        <f t="shared" si="385"/>
        <v>X5500</v>
      </c>
      <c r="F2757" s="23">
        <v>555006200600</v>
      </c>
      <c r="G2757">
        <v>1093</v>
      </c>
      <c r="H2757" t="str">
        <f t="shared" si="386"/>
        <v>555006200600.1093</v>
      </c>
      <c r="I2757">
        <v>199207</v>
      </c>
      <c r="J2757" t="s">
        <v>6434</v>
      </c>
      <c r="K2757" t="s">
        <v>53</v>
      </c>
      <c r="L2757" t="s">
        <v>124</v>
      </c>
      <c r="N2757">
        <f>VLOOKUP(H2757,'export - manipulated'!L2756:V6688,11,FALSE)</f>
        <v>0</v>
      </c>
    </row>
    <row r="2758" spans="1:22" x14ac:dyDescent="0.3">
      <c r="A2758" t="s">
        <v>4569</v>
      </c>
      <c r="B2758" t="s">
        <v>3568</v>
      </c>
      <c r="C2758" t="str">
        <f t="shared" ref="C2758:C2821" si="387">IF(OR(D2758="45000",D2758="45100",D2758="45200",D2758="45290",D2758="45300",D2758="45500",D2758="45600",D2758="45700",D2758="45790",D2758="45800"),"REGULATED","UNREGULATED")</f>
        <v>UNREGULATED</v>
      </c>
      <c r="D2758" s="159" t="str">
        <f t="shared" si="384"/>
        <v>55500</v>
      </c>
      <c r="E2758" t="str">
        <f t="shared" si="385"/>
        <v>X5500</v>
      </c>
      <c r="F2758" s="23">
        <v>555006200600</v>
      </c>
      <c r="G2758">
        <v>2014</v>
      </c>
      <c r="H2758" t="str">
        <f t="shared" si="386"/>
        <v>555006200600.2014</v>
      </c>
      <c r="I2758">
        <v>201501</v>
      </c>
      <c r="J2758" t="s">
        <v>6434</v>
      </c>
      <c r="K2758" t="s">
        <v>53</v>
      </c>
      <c r="L2758" t="s">
        <v>124</v>
      </c>
      <c r="N2758">
        <f>VLOOKUP(H2758,'export - manipulated'!L2757:V6689,11,FALSE)</f>
        <v>0</v>
      </c>
    </row>
    <row r="2759" spans="1:22" x14ac:dyDescent="0.3">
      <c r="A2759" t="s">
        <v>4578</v>
      </c>
      <c r="B2759" t="s">
        <v>3568</v>
      </c>
      <c r="C2759" t="str">
        <f t="shared" si="387"/>
        <v>REGULATED</v>
      </c>
      <c r="D2759" s="159" t="str">
        <f t="shared" si="384"/>
        <v>45500</v>
      </c>
      <c r="E2759" t="str">
        <f t="shared" si="385"/>
        <v>X5500</v>
      </c>
      <c r="F2759" s="23">
        <v>455006200800</v>
      </c>
      <c r="G2759">
        <v>1091</v>
      </c>
      <c r="H2759" t="str">
        <f t="shared" si="386"/>
        <v>455006200800.1091</v>
      </c>
      <c r="I2759">
        <v>199007</v>
      </c>
      <c r="J2759" t="s">
        <v>6434</v>
      </c>
      <c r="K2759" t="s">
        <v>53</v>
      </c>
      <c r="L2759">
        <v>20310</v>
      </c>
      <c r="M2759" s="8">
        <f>VLOOKUP(H2759,'export - manipulated'!L2759:V6691,11,FALSE)</f>
        <v>38399.49</v>
      </c>
      <c r="V2759" s="158" t="str">
        <f t="shared" ref="V2759:V2761" si="388">CONCATENATE("5",RIGHT(F2759,11))</f>
        <v>555006200800</v>
      </c>
    </row>
    <row r="2760" spans="1:22" x14ac:dyDescent="0.3">
      <c r="A2760" t="s">
        <v>4578</v>
      </c>
      <c r="B2760" t="s">
        <v>3568</v>
      </c>
      <c r="C2760" t="str">
        <f t="shared" si="387"/>
        <v>REGULATED</v>
      </c>
      <c r="D2760" s="159" t="str">
        <f t="shared" si="384"/>
        <v>45500</v>
      </c>
      <c r="E2760" t="str">
        <f t="shared" si="385"/>
        <v>X5500</v>
      </c>
      <c r="F2760" s="23">
        <v>455006200800</v>
      </c>
      <c r="G2760">
        <v>1092</v>
      </c>
      <c r="H2760" t="str">
        <f t="shared" si="386"/>
        <v>455006200800.1092</v>
      </c>
      <c r="I2760">
        <v>199107</v>
      </c>
      <c r="J2760" t="s">
        <v>6434</v>
      </c>
      <c r="K2760" t="s">
        <v>53</v>
      </c>
      <c r="L2760">
        <v>20310</v>
      </c>
      <c r="M2760" s="8">
        <f>VLOOKUP(H2760,'export - manipulated'!L2760:V6692,11,FALSE)</f>
        <v>0</v>
      </c>
      <c r="V2760" s="158" t="str">
        <f t="shared" si="388"/>
        <v>555006200800</v>
      </c>
    </row>
    <row r="2761" spans="1:22" x14ac:dyDescent="0.3">
      <c r="A2761" t="s">
        <v>4578</v>
      </c>
      <c r="B2761" t="s">
        <v>3568</v>
      </c>
      <c r="C2761" t="str">
        <f t="shared" si="387"/>
        <v>REGULATED</v>
      </c>
      <c r="D2761" s="159" t="str">
        <f t="shared" si="384"/>
        <v>45500</v>
      </c>
      <c r="E2761" t="str">
        <f t="shared" si="385"/>
        <v>X5500</v>
      </c>
      <c r="F2761" s="23">
        <v>455006200800</v>
      </c>
      <c r="G2761">
        <v>1093</v>
      </c>
      <c r="H2761" t="str">
        <f t="shared" si="386"/>
        <v>455006200800.1093</v>
      </c>
      <c r="I2761">
        <v>199207</v>
      </c>
      <c r="J2761" t="s">
        <v>6434</v>
      </c>
      <c r="K2761" t="s">
        <v>53</v>
      </c>
      <c r="L2761">
        <v>20310</v>
      </c>
      <c r="M2761" s="8">
        <f>VLOOKUP(H2761,'export - manipulated'!L2761:V6693,11,FALSE)</f>
        <v>0</v>
      </c>
      <c r="V2761" s="158" t="str">
        <f t="shared" si="388"/>
        <v>555006200800</v>
      </c>
    </row>
    <row r="2762" spans="1:22" x14ac:dyDescent="0.3">
      <c r="A2762" t="s">
        <v>4578</v>
      </c>
      <c r="B2762" t="s">
        <v>3568</v>
      </c>
      <c r="C2762" t="str">
        <f t="shared" si="387"/>
        <v>UNREGULATED</v>
      </c>
      <c r="D2762" s="159" t="str">
        <f t="shared" si="384"/>
        <v>55500</v>
      </c>
      <c r="E2762" t="str">
        <f t="shared" si="385"/>
        <v>X5500</v>
      </c>
      <c r="F2762" s="23">
        <v>555006200800</v>
      </c>
      <c r="G2762">
        <v>1091</v>
      </c>
      <c r="H2762" t="str">
        <f t="shared" si="386"/>
        <v>555006200800.1091</v>
      </c>
      <c r="I2762">
        <v>199007</v>
      </c>
      <c r="J2762" t="s">
        <v>6434</v>
      </c>
      <c r="K2762" t="s">
        <v>53</v>
      </c>
      <c r="L2762" t="s">
        <v>124</v>
      </c>
      <c r="N2762">
        <f>VLOOKUP(H2762,'export - manipulated'!L2761:V6693,11,FALSE)</f>
        <v>21693</v>
      </c>
    </row>
    <row r="2763" spans="1:22" x14ac:dyDescent="0.3">
      <c r="A2763" t="s">
        <v>4578</v>
      </c>
      <c r="B2763" t="s">
        <v>3568</v>
      </c>
      <c r="C2763" t="str">
        <f t="shared" si="387"/>
        <v>UNREGULATED</v>
      </c>
      <c r="D2763" s="159" t="str">
        <f t="shared" si="384"/>
        <v>55500</v>
      </c>
      <c r="E2763" t="str">
        <f t="shared" si="385"/>
        <v>X5500</v>
      </c>
      <c r="F2763" s="23">
        <v>555006200800</v>
      </c>
      <c r="G2763">
        <v>1092</v>
      </c>
      <c r="H2763" t="str">
        <f t="shared" si="386"/>
        <v>555006200800.1092</v>
      </c>
      <c r="I2763">
        <v>199107</v>
      </c>
      <c r="J2763" t="s">
        <v>6434</v>
      </c>
      <c r="K2763" t="s">
        <v>53</v>
      </c>
      <c r="L2763" t="s">
        <v>124</v>
      </c>
      <c r="N2763">
        <f>VLOOKUP(H2763,'export - manipulated'!L2762:V6694,11,FALSE)</f>
        <v>0</v>
      </c>
    </row>
    <row r="2764" spans="1:22" x14ac:dyDescent="0.3">
      <c r="A2764" t="s">
        <v>4584</v>
      </c>
      <c r="B2764" t="s">
        <v>3568</v>
      </c>
      <c r="C2764" t="str">
        <f t="shared" si="387"/>
        <v>REGULATED</v>
      </c>
      <c r="D2764" s="159" t="str">
        <f t="shared" si="384"/>
        <v>45300</v>
      </c>
      <c r="E2764" t="str">
        <f t="shared" si="385"/>
        <v>X5300</v>
      </c>
      <c r="F2764" s="23">
        <v>453006200314</v>
      </c>
      <c r="G2764">
        <v>910</v>
      </c>
      <c r="H2764" t="str">
        <f t="shared" si="386"/>
        <v>453006200314.910</v>
      </c>
      <c r="I2764">
        <v>201007</v>
      </c>
      <c r="J2764" t="s">
        <v>6434</v>
      </c>
      <c r="K2764" t="s">
        <v>53</v>
      </c>
      <c r="L2764">
        <v>20310</v>
      </c>
      <c r="M2764" s="8">
        <f>VLOOKUP(H2764,'export - manipulated'!L2764:V6696,11,FALSE)</f>
        <v>6020.35</v>
      </c>
      <c r="V2764" s="158" t="str">
        <f>CONCATENATE("5",RIGHT(F2764,11))</f>
        <v>553006200314</v>
      </c>
    </row>
    <row r="2765" spans="1:22" x14ac:dyDescent="0.3">
      <c r="A2765" t="s">
        <v>4584</v>
      </c>
      <c r="B2765" t="s">
        <v>3568</v>
      </c>
      <c r="C2765" t="str">
        <f t="shared" si="387"/>
        <v>UNREGULATED</v>
      </c>
      <c r="D2765" s="159" t="str">
        <f t="shared" si="384"/>
        <v>55300</v>
      </c>
      <c r="E2765" t="str">
        <f t="shared" si="385"/>
        <v>X5300</v>
      </c>
      <c r="F2765" s="23">
        <v>553006200314</v>
      </c>
      <c r="G2765">
        <v>910</v>
      </c>
      <c r="H2765" t="str">
        <f t="shared" si="386"/>
        <v>553006200314.910</v>
      </c>
      <c r="I2765">
        <v>201007</v>
      </c>
      <c r="J2765" t="s">
        <v>6434</v>
      </c>
      <c r="K2765" t="s">
        <v>53</v>
      </c>
      <c r="L2765" t="s">
        <v>124</v>
      </c>
      <c r="N2765">
        <f>VLOOKUP(H2765,'export - manipulated'!L2764:V6696,11,FALSE)</f>
        <v>7199.57</v>
      </c>
    </row>
    <row r="2766" spans="1:22" x14ac:dyDescent="0.3">
      <c r="A2766" t="s">
        <v>4588</v>
      </c>
      <c r="B2766" t="s">
        <v>3568</v>
      </c>
      <c r="C2766" t="str">
        <f t="shared" si="387"/>
        <v>REGULATED</v>
      </c>
      <c r="D2766" s="159" t="str">
        <f t="shared" si="384"/>
        <v>45300</v>
      </c>
      <c r="E2766" t="str">
        <f t="shared" si="385"/>
        <v>X5300</v>
      </c>
      <c r="F2766" s="23">
        <v>453006200003</v>
      </c>
      <c r="G2766">
        <v>910</v>
      </c>
      <c r="H2766" t="str">
        <f t="shared" si="386"/>
        <v>453006200003.910</v>
      </c>
      <c r="I2766">
        <v>199007</v>
      </c>
      <c r="J2766" t="s">
        <v>6434</v>
      </c>
      <c r="K2766" t="s">
        <v>53</v>
      </c>
      <c r="L2766">
        <v>20310</v>
      </c>
      <c r="M2766" s="8">
        <f>VLOOKUP(H2766,'export - manipulated'!L2766:V6698,11,FALSE)</f>
        <v>254046.97</v>
      </c>
      <c r="V2766" s="158" t="str">
        <f>CONCATENATE("5",RIGHT(F2766,11))</f>
        <v>553006200003</v>
      </c>
    </row>
    <row r="2767" spans="1:22" x14ac:dyDescent="0.3">
      <c r="A2767" t="s">
        <v>4588</v>
      </c>
      <c r="B2767" t="s">
        <v>3568</v>
      </c>
      <c r="C2767" t="str">
        <f t="shared" si="387"/>
        <v>UNREGULATED</v>
      </c>
      <c r="D2767" s="159" t="str">
        <f t="shared" si="384"/>
        <v>55300</v>
      </c>
      <c r="E2767" t="str">
        <f t="shared" si="385"/>
        <v>X5300</v>
      </c>
      <c r="F2767" s="23">
        <v>553006200003</v>
      </c>
      <c r="G2767">
        <v>910</v>
      </c>
      <c r="H2767" t="str">
        <f t="shared" si="386"/>
        <v>553006200003.910</v>
      </c>
      <c r="I2767">
        <v>199007</v>
      </c>
      <c r="J2767" t="s">
        <v>6434</v>
      </c>
      <c r="K2767" t="s">
        <v>53</v>
      </c>
      <c r="L2767" t="s">
        <v>124</v>
      </c>
      <c r="N2767">
        <f>VLOOKUP(H2767,'export - manipulated'!L2766:V6698,11,FALSE)</f>
        <v>153483</v>
      </c>
    </row>
    <row r="2768" spans="1:22" x14ac:dyDescent="0.3">
      <c r="A2768" t="s">
        <v>4588</v>
      </c>
      <c r="B2768" t="s">
        <v>3568</v>
      </c>
      <c r="C2768" t="str">
        <f t="shared" si="387"/>
        <v>UNREGULATED</v>
      </c>
      <c r="D2768" s="159" t="str">
        <f t="shared" si="384"/>
        <v>55300</v>
      </c>
      <c r="E2768" t="str">
        <f t="shared" si="385"/>
        <v>X5300</v>
      </c>
      <c r="F2768" s="23">
        <v>553006200003</v>
      </c>
      <c r="G2768">
        <v>2008</v>
      </c>
      <c r="H2768" t="str">
        <f t="shared" si="386"/>
        <v>553006200003.2008</v>
      </c>
      <c r="I2768">
        <v>200809</v>
      </c>
      <c r="J2768" t="s">
        <v>6434</v>
      </c>
      <c r="K2768" t="s">
        <v>53</v>
      </c>
      <c r="L2768" t="s">
        <v>124</v>
      </c>
      <c r="N2768">
        <f>VLOOKUP(H2768,'export - manipulated'!L2767:V6699,11,FALSE)</f>
        <v>129320.93</v>
      </c>
    </row>
    <row r="2769" spans="1:22" x14ac:dyDescent="0.3">
      <c r="A2769" t="s">
        <v>4593</v>
      </c>
      <c r="B2769" t="s">
        <v>3568</v>
      </c>
      <c r="C2769" t="str">
        <f t="shared" si="387"/>
        <v>REGULATED</v>
      </c>
      <c r="D2769" s="159" t="str">
        <f t="shared" si="384"/>
        <v>45300</v>
      </c>
      <c r="E2769" t="str">
        <f t="shared" si="385"/>
        <v>X5300</v>
      </c>
      <c r="F2769" s="23">
        <v>453006200001</v>
      </c>
      <c r="G2769">
        <v>910</v>
      </c>
      <c r="H2769" t="str">
        <f t="shared" si="386"/>
        <v>453006200001.910</v>
      </c>
      <c r="I2769">
        <v>199007</v>
      </c>
      <c r="J2769" t="s">
        <v>6434</v>
      </c>
      <c r="K2769" t="s">
        <v>53</v>
      </c>
      <c r="L2769">
        <v>20310</v>
      </c>
      <c r="M2769" s="8">
        <f>VLOOKUP(H2769,'export - manipulated'!L2769:V6701,11,FALSE)</f>
        <v>65680.81</v>
      </c>
      <c r="V2769" s="158" t="str">
        <f>CONCATENATE("5",RIGHT(F2769,11))</f>
        <v>553006200001</v>
      </c>
    </row>
    <row r="2770" spans="1:22" x14ac:dyDescent="0.3">
      <c r="A2770" t="s">
        <v>4593</v>
      </c>
      <c r="B2770" t="s">
        <v>3568</v>
      </c>
      <c r="C2770" t="str">
        <f t="shared" si="387"/>
        <v>UNREGULATED</v>
      </c>
      <c r="D2770" s="159" t="str">
        <f t="shared" si="384"/>
        <v>55300</v>
      </c>
      <c r="E2770" t="str">
        <f t="shared" si="385"/>
        <v>X5300</v>
      </c>
      <c r="F2770" s="23">
        <v>553006200001</v>
      </c>
      <c r="G2770">
        <v>910</v>
      </c>
      <c r="H2770" t="str">
        <f t="shared" si="386"/>
        <v>553006200001.910</v>
      </c>
      <c r="I2770">
        <v>199007</v>
      </c>
      <c r="J2770" t="s">
        <v>6434</v>
      </c>
      <c r="K2770" t="s">
        <v>53</v>
      </c>
      <c r="L2770" t="s">
        <v>124</v>
      </c>
      <c r="N2770">
        <f>VLOOKUP(H2770,'export - manipulated'!L2769:V6701,11,FALSE)</f>
        <v>39681</v>
      </c>
    </row>
    <row r="2771" spans="1:22" x14ac:dyDescent="0.3">
      <c r="A2771" t="s">
        <v>4593</v>
      </c>
      <c r="B2771" t="s">
        <v>3568</v>
      </c>
      <c r="C2771" t="str">
        <f t="shared" si="387"/>
        <v>UNREGULATED</v>
      </c>
      <c r="D2771" s="159" t="str">
        <f t="shared" si="384"/>
        <v>55300</v>
      </c>
      <c r="E2771" t="str">
        <f t="shared" si="385"/>
        <v>X5300</v>
      </c>
      <c r="F2771" s="23">
        <v>553006200001</v>
      </c>
      <c r="G2771">
        <v>2008</v>
      </c>
      <c r="H2771" t="str">
        <f t="shared" si="386"/>
        <v>553006200001.2008</v>
      </c>
      <c r="I2771">
        <v>200809</v>
      </c>
      <c r="J2771" t="s">
        <v>6434</v>
      </c>
      <c r="K2771" t="s">
        <v>53</v>
      </c>
      <c r="L2771" t="s">
        <v>124</v>
      </c>
      <c r="N2771">
        <f>VLOOKUP(H2771,'export - manipulated'!L2770:V6702,11,FALSE)</f>
        <v>129320.93</v>
      </c>
    </row>
    <row r="2772" spans="1:22" x14ac:dyDescent="0.3">
      <c r="A2772" t="s">
        <v>4597</v>
      </c>
      <c r="B2772" t="s">
        <v>3568</v>
      </c>
      <c r="C2772" t="str">
        <f t="shared" si="387"/>
        <v>REGULATED</v>
      </c>
      <c r="D2772" s="159" t="str">
        <f t="shared" si="384"/>
        <v>45300</v>
      </c>
      <c r="E2772" t="str">
        <f t="shared" si="385"/>
        <v>X5300</v>
      </c>
      <c r="F2772" s="23">
        <v>453006200002</v>
      </c>
      <c r="G2772">
        <v>910</v>
      </c>
      <c r="H2772" t="str">
        <f t="shared" si="386"/>
        <v>453006200002.910</v>
      </c>
      <c r="I2772">
        <v>199007</v>
      </c>
      <c r="J2772" t="s">
        <v>6434</v>
      </c>
      <c r="K2772" t="s">
        <v>53</v>
      </c>
      <c r="L2772">
        <v>20310</v>
      </c>
      <c r="M2772" s="8">
        <f>VLOOKUP(H2772,'export - manipulated'!L2772:V6704,11,FALSE)</f>
        <v>247153.94</v>
      </c>
      <c r="V2772" s="158" t="str">
        <f t="shared" ref="V2772:V2773" si="389">CONCATENATE("5",RIGHT(F2772,11))</f>
        <v>553006200002</v>
      </c>
    </row>
    <row r="2773" spans="1:22" x14ac:dyDescent="0.3">
      <c r="A2773" t="s">
        <v>4597</v>
      </c>
      <c r="B2773" t="s">
        <v>3568</v>
      </c>
      <c r="C2773" t="str">
        <f t="shared" si="387"/>
        <v>REGULATED</v>
      </c>
      <c r="D2773" s="159" t="str">
        <f t="shared" si="384"/>
        <v>45300</v>
      </c>
      <c r="E2773" t="str">
        <f t="shared" si="385"/>
        <v>X5300</v>
      </c>
      <c r="F2773" s="23">
        <v>453006200621</v>
      </c>
      <c r="G2773">
        <v>910</v>
      </c>
      <c r="H2773" t="str">
        <f t="shared" si="386"/>
        <v>453006200621.910</v>
      </c>
      <c r="I2773">
        <v>201708</v>
      </c>
      <c r="J2773" t="s">
        <v>6434</v>
      </c>
      <c r="K2773" t="s">
        <v>53</v>
      </c>
      <c r="L2773">
        <v>20310</v>
      </c>
      <c r="M2773" s="8">
        <f>VLOOKUP(H2773,'export - manipulated'!L2773:V6705,11,FALSE)</f>
        <v>19007.32</v>
      </c>
      <c r="V2773" s="158" t="str">
        <f t="shared" si="389"/>
        <v>553006200621</v>
      </c>
    </row>
    <row r="2774" spans="1:22" x14ac:dyDescent="0.3">
      <c r="A2774" t="s">
        <v>4597</v>
      </c>
      <c r="B2774" t="s">
        <v>3568</v>
      </c>
      <c r="C2774" t="str">
        <f t="shared" si="387"/>
        <v>UNREGULATED</v>
      </c>
      <c r="D2774" s="159" t="str">
        <f t="shared" si="384"/>
        <v>55300</v>
      </c>
      <c r="E2774" t="str">
        <f t="shared" si="385"/>
        <v>X5300</v>
      </c>
      <c r="F2774" s="23">
        <v>553006200002</v>
      </c>
      <c r="G2774">
        <v>910</v>
      </c>
      <c r="H2774" t="str">
        <f t="shared" si="386"/>
        <v>553006200002.910</v>
      </c>
      <c r="I2774">
        <v>199007</v>
      </c>
      <c r="J2774" t="s">
        <v>6434</v>
      </c>
      <c r="K2774" t="s">
        <v>53</v>
      </c>
      <c r="L2774" t="s">
        <v>124</v>
      </c>
      <c r="N2774">
        <f>VLOOKUP(H2774,'export - manipulated'!L2773:V6705,11,FALSE)</f>
        <v>149318</v>
      </c>
    </row>
    <row r="2775" spans="1:22" x14ac:dyDescent="0.3">
      <c r="A2775" t="s">
        <v>4597</v>
      </c>
      <c r="B2775" t="s">
        <v>3568</v>
      </c>
      <c r="C2775" t="str">
        <f t="shared" si="387"/>
        <v>UNREGULATED</v>
      </c>
      <c r="D2775" s="159" t="str">
        <f t="shared" si="384"/>
        <v>55300</v>
      </c>
      <c r="E2775" t="str">
        <f t="shared" si="385"/>
        <v>X5300</v>
      </c>
      <c r="F2775" s="23">
        <v>553006200002</v>
      </c>
      <c r="G2775">
        <v>2008</v>
      </c>
      <c r="H2775" t="str">
        <f t="shared" si="386"/>
        <v>553006200002.2008</v>
      </c>
      <c r="I2775">
        <v>200809</v>
      </c>
      <c r="J2775" t="s">
        <v>6434</v>
      </c>
      <c r="K2775" t="s">
        <v>53</v>
      </c>
      <c r="L2775" t="s">
        <v>124</v>
      </c>
      <c r="N2775">
        <f>VLOOKUP(H2775,'export - manipulated'!L2774:V6706,11,FALSE)</f>
        <v>129320.93</v>
      </c>
    </row>
    <row r="2776" spans="1:22" x14ac:dyDescent="0.3">
      <c r="A2776" t="s">
        <v>4597</v>
      </c>
      <c r="B2776" t="s">
        <v>3568</v>
      </c>
      <c r="C2776" t="str">
        <f t="shared" si="387"/>
        <v>UNREGULATED</v>
      </c>
      <c r="D2776" s="159" t="str">
        <f t="shared" si="384"/>
        <v>55300</v>
      </c>
      <c r="E2776" t="str">
        <f t="shared" si="385"/>
        <v>X5300</v>
      </c>
      <c r="F2776" s="23">
        <v>553006200621</v>
      </c>
      <c r="G2776">
        <v>910</v>
      </c>
      <c r="H2776" t="str">
        <f t="shared" si="386"/>
        <v>553006200621.910</v>
      </c>
      <c r="I2776">
        <v>201708</v>
      </c>
      <c r="J2776" t="s">
        <v>6434</v>
      </c>
      <c r="K2776" t="s">
        <v>53</v>
      </c>
      <c r="L2776" t="s">
        <v>124</v>
      </c>
      <c r="N2776">
        <f>VLOOKUP(H2776,'export - manipulated'!L2775:V6707,11,FALSE)</f>
        <v>22767.01</v>
      </c>
    </row>
    <row r="2777" spans="1:22" x14ac:dyDescent="0.3">
      <c r="A2777" t="s">
        <v>4603</v>
      </c>
      <c r="B2777" t="s">
        <v>3568</v>
      </c>
      <c r="C2777" t="str">
        <f t="shared" si="387"/>
        <v>REGULATED</v>
      </c>
      <c r="D2777" s="159" t="str">
        <f t="shared" si="384"/>
        <v>45300</v>
      </c>
      <c r="E2777" t="str">
        <f t="shared" si="385"/>
        <v>X5300</v>
      </c>
      <c r="F2777" s="23">
        <v>453006200004</v>
      </c>
      <c r="G2777">
        <v>910</v>
      </c>
      <c r="H2777" t="str">
        <f t="shared" si="386"/>
        <v>453006200004.910</v>
      </c>
      <c r="I2777">
        <v>199007</v>
      </c>
      <c r="J2777" t="s">
        <v>6434</v>
      </c>
      <c r="K2777" t="s">
        <v>53</v>
      </c>
      <c r="L2777">
        <v>20310</v>
      </c>
      <c r="M2777" s="8">
        <f>VLOOKUP(H2777,'export - manipulated'!L2777:V6709,11,FALSE)</f>
        <v>257675.65</v>
      </c>
      <c r="V2777" s="158" t="str">
        <f>CONCATENATE("5",RIGHT(F2777,11))</f>
        <v>553006200004</v>
      </c>
    </row>
    <row r="2778" spans="1:22" x14ac:dyDescent="0.3">
      <c r="A2778" t="s">
        <v>4603</v>
      </c>
      <c r="B2778" t="s">
        <v>3568</v>
      </c>
      <c r="C2778" t="str">
        <f t="shared" si="387"/>
        <v>UNREGULATED</v>
      </c>
      <c r="D2778" s="159" t="str">
        <f t="shared" si="384"/>
        <v>55300</v>
      </c>
      <c r="E2778" t="str">
        <f t="shared" si="385"/>
        <v>X5300</v>
      </c>
      <c r="F2778" s="23">
        <v>553006200004</v>
      </c>
      <c r="G2778">
        <v>910</v>
      </c>
      <c r="H2778" t="str">
        <f t="shared" si="386"/>
        <v>553006200004.910</v>
      </c>
      <c r="I2778">
        <v>199007</v>
      </c>
      <c r="J2778" t="s">
        <v>6434</v>
      </c>
      <c r="K2778" t="s">
        <v>53</v>
      </c>
      <c r="L2778" t="s">
        <v>124</v>
      </c>
      <c r="N2778">
        <f>VLOOKUP(H2778,'export - manipulated'!L2777:V6709,11,FALSE)</f>
        <v>155675</v>
      </c>
    </row>
    <row r="2779" spans="1:22" x14ac:dyDescent="0.3">
      <c r="A2779" t="s">
        <v>4603</v>
      </c>
      <c r="B2779" t="s">
        <v>3568</v>
      </c>
      <c r="C2779" t="str">
        <f t="shared" si="387"/>
        <v>UNREGULATED</v>
      </c>
      <c r="D2779" s="159" t="str">
        <f t="shared" si="384"/>
        <v>55300</v>
      </c>
      <c r="E2779" t="str">
        <f t="shared" si="385"/>
        <v>X5300</v>
      </c>
      <c r="F2779" s="23">
        <v>553006200004</v>
      </c>
      <c r="G2779">
        <v>2008</v>
      </c>
      <c r="H2779" t="str">
        <f t="shared" si="386"/>
        <v>553006200004.2008</v>
      </c>
      <c r="I2779">
        <v>200809</v>
      </c>
      <c r="J2779" t="s">
        <v>6434</v>
      </c>
      <c r="K2779" t="s">
        <v>53</v>
      </c>
      <c r="L2779" t="s">
        <v>124</v>
      </c>
      <c r="N2779">
        <f>VLOOKUP(H2779,'export - manipulated'!L2778:V6710,11,FALSE)</f>
        <v>129320.93</v>
      </c>
    </row>
    <row r="2780" spans="1:22" x14ac:dyDescent="0.3">
      <c r="A2780" t="s">
        <v>4607</v>
      </c>
      <c r="B2780" t="s">
        <v>3568</v>
      </c>
      <c r="C2780" t="str">
        <f t="shared" si="387"/>
        <v>REGULATED</v>
      </c>
      <c r="D2780" s="159" t="str">
        <f t="shared" si="384"/>
        <v>45300</v>
      </c>
      <c r="E2780" t="str">
        <f t="shared" si="385"/>
        <v>X5300</v>
      </c>
      <c r="F2780" s="23">
        <v>453006200005</v>
      </c>
      <c r="G2780">
        <v>910</v>
      </c>
      <c r="H2780" t="str">
        <f t="shared" si="386"/>
        <v>453006200005.910</v>
      </c>
      <c r="I2780">
        <v>199007</v>
      </c>
      <c r="J2780" t="s">
        <v>6434</v>
      </c>
      <c r="K2780" t="s">
        <v>53</v>
      </c>
      <c r="L2780">
        <v>20310</v>
      </c>
      <c r="M2780" s="8">
        <f>VLOOKUP(H2780,'export - manipulated'!L2780:V6712,11,FALSE)</f>
        <v>253644.3</v>
      </c>
      <c r="V2780" s="158" t="str">
        <f>CONCATENATE("5",RIGHT(F2780,11))</f>
        <v>553006200005</v>
      </c>
    </row>
    <row r="2781" spans="1:22" x14ac:dyDescent="0.3">
      <c r="A2781" t="s">
        <v>4607</v>
      </c>
      <c r="B2781" t="s">
        <v>3568</v>
      </c>
      <c r="C2781" t="str">
        <f t="shared" si="387"/>
        <v>UNREGULATED</v>
      </c>
      <c r="D2781" s="159" t="str">
        <f t="shared" si="384"/>
        <v>55300</v>
      </c>
      <c r="E2781" t="str">
        <f t="shared" si="385"/>
        <v>X5300</v>
      </c>
      <c r="F2781" s="23">
        <v>553006200005</v>
      </c>
      <c r="G2781">
        <v>910</v>
      </c>
      <c r="H2781" t="str">
        <f t="shared" si="386"/>
        <v>553006200005.910</v>
      </c>
      <c r="I2781">
        <v>199007</v>
      </c>
      <c r="J2781" t="s">
        <v>6434</v>
      </c>
      <c r="K2781" t="s">
        <v>53</v>
      </c>
      <c r="L2781" t="s">
        <v>124</v>
      </c>
      <c r="N2781">
        <f>VLOOKUP(H2781,'export - manipulated'!L2780:V6712,11,FALSE)</f>
        <v>153239</v>
      </c>
    </row>
    <row r="2782" spans="1:22" x14ac:dyDescent="0.3">
      <c r="A2782" t="s">
        <v>4607</v>
      </c>
      <c r="B2782" t="s">
        <v>3568</v>
      </c>
      <c r="C2782" t="str">
        <f t="shared" si="387"/>
        <v>UNREGULATED</v>
      </c>
      <c r="D2782" s="159" t="str">
        <f t="shared" si="384"/>
        <v>55300</v>
      </c>
      <c r="E2782" t="str">
        <f t="shared" si="385"/>
        <v>X5300</v>
      </c>
      <c r="F2782" s="23">
        <v>553006200005</v>
      </c>
      <c r="G2782">
        <v>2008</v>
      </c>
      <c r="H2782" t="str">
        <f t="shared" si="386"/>
        <v>553006200005.2008</v>
      </c>
      <c r="I2782">
        <v>200809</v>
      </c>
      <c r="J2782" t="s">
        <v>6434</v>
      </c>
      <c r="K2782" t="s">
        <v>53</v>
      </c>
      <c r="L2782" t="s">
        <v>124</v>
      </c>
      <c r="N2782">
        <f>VLOOKUP(H2782,'export - manipulated'!L2781:V6713,11,FALSE)</f>
        <v>129320.93</v>
      </c>
    </row>
    <row r="2783" spans="1:22" x14ac:dyDescent="0.3">
      <c r="A2783" t="s">
        <v>4611</v>
      </c>
      <c r="B2783" t="s">
        <v>3568</v>
      </c>
      <c r="C2783" t="str">
        <f t="shared" si="387"/>
        <v>REGULATED</v>
      </c>
      <c r="D2783" s="159" t="str">
        <f t="shared" si="384"/>
        <v>45300</v>
      </c>
      <c r="E2783" t="str">
        <f t="shared" si="385"/>
        <v>X5300</v>
      </c>
      <c r="F2783" s="23">
        <v>453006200006</v>
      </c>
      <c r="G2783">
        <v>910</v>
      </c>
      <c r="H2783" t="str">
        <f t="shared" si="386"/>
        <v>453006200006.910</v>
      </c>
      <c r="I2783">
        <v>199007</v>
      </c>
      <c r="J2783" t="s">
        <v>6434</v>
      </c>
      <c r="K2783" t="s">
        <v>53</v>
      </c>
      <c r="L2783">
        <v>20310</v>
      </c>
      <c r="M2783" s="8">
        <f>VLOOKUP(H2783,'export - manipulated'!L2783:V6715,11,FALSE)</f>
        <v>251143.63</v>
      </c>
      <c r="V2783" s="158" t="str">
        <f t="shared" ref="V2783:V2784" si="390">CONCATENATE("5",RIGHT(F2783,11))</f>
        <v>553006200006</v>
      </c>
    </row>
    <row r="2784" spans="1:22" x14ac:dyDescent="0.3">
      <c r="A2784" t="s">
        <v>4611</v>
      </c>
      <c r="B2784" t="s">
        <v>3568</v>
      </c>
      <c r="C2784" t="str">
        <f t="shared" si="387"/>
        <v>REGULATED</v>
      </c>
      <c r="D2784" s="159" t="str">
        <f t="shared" si="384"/>
        <v>45300</v>
      </c>
      <c r="E2784" t="str">
        <f t="shared" si="385"/>
        <v>X5300</v>
      </c>
      <c r="F2784" s="23">
        <v>453006200557</v>
      </c>
      <c r="G2784">
        <v>910</v>
      </c>
      <c r="H2784" t="str">
        <f t="shared" si="386"/>
        <v>453006200557.910</v>
      </c>
      <c r="I2784">
        <v>201510</v>
      </c>
      <c r="J2784" t="s">
        <v>6434</v>
      </c>
      <c r="K2784" t="s">
        <v>53</v>
      </c>
      <c r="L2784">
        <v>20310</v>
      </c>
      <c r="M2784" s="8">
        <f>VLOOKUP(H2784,'export - manipulated'!L2784:V6716,11,FALSE)</f>
        <v>17350.939999999999</v>
      </c>
      <c r="V2784" s="158" t="str">
        <f t="shared" si="390"/>
        <v>553006200557</v>
      </c>
    </row>
    <row r="2785" spans="1:22" x14ac:dyDescent="0.3">
      <c r="A2785" t="s">
        <v>4611</v>
      </c>
      <c r="B2785" t="s">
        <v>3568</v>
      </c>
      <c r="C2785" t="str">
        <f t="shared" si="387"/>
        <v>UNREGULATED</v>
      </c>
      <c r="D2785" s="159" t="str">
        <f t="shared" si="384"/>
        <v>55300</v>
      </c>
      <c r="E2785" t="str">
        <f t="shared" si="385"/>
        <v>X5300</v>
      </c>
      <c r="F2785" s="23">
        <v>553006200006</v>
      </c>
      <c r="G2785">
        <v>910</v>
      </c>
      <c r="H2785" t="str">
        <f t="shared" si="386"/>
        <v>553006200006.910</v>
      </c>
      <c r="I2785">
        <v>199007</v>
      </c>
      <c r="J2785" t="s">
        <v>6434</v>
      </c>
      <c r="K2785" t="s">
        <v>53</v>
      </c>
      <c r="L2785" t="s">
        <v>124</v>
      </c>
      <c r="N2785">
        <f>VLOOKUP(H2785,'export - manipulated'!L2784:V6716,11,FALSE)</f>
        <v>151729</v>
      </c>
    </row>
    <row r="2786" spans="1:22" x14ac:dyDescent="0.3">
      <c r="A2786" t="s">
        <v>4611</v>
      </c>
      <c r="B2786" t="s">
        <v>3568</v>
      </c>
      <c r="C2786" t="str">
        <f t="shared" si="387"/>
        <v>UNREGULATED</v>
      </c>
      <c r="D2786" s="159" t="str">
        <f t="shared" si="384"/>
        <v>55300</v>
      </c>
      <c r="E2786" t="str">
        <f t="shared" si="385"/>
        <v>X5300</v>
      </c>
      <c r="F2786" s="23">
        <v>553006200006</v>
      </c>
      <c r="G2786">
        <v>2008</v>
      </c>
      <c r="H2786" t="str">
        <f t="shared" si="386"/>
        <v>553006200006.2008</v>
      </c>
      <c r="I2786">
        <v>200809</v>
      </c>
      <c r="J2786" t="s">
        <v>6434</v>
      </c>
      <c r="K2786" t="s">
        <v>53</v>
      </c>
      <c r="L2786" t="s">
        <v>124</v>
      </c>
      <c r="N2786">
        <f>VLOOKUP(H2786,'export - manipulated'!L2785:V6717,11,FALSE)</f>
        <v>129320.93</v>
      </c>
    </row>
    <row r="2787" spans="1:22" x14ac:dyDescent="0.3">
      <c r="A2787" t="s">
        <v>4611</v>
      </c>
      <c r="B2787" t="s">
        <v>3568</v>
      </c>
      <c r="C2787" t="str">
        <f t="shared" si="387"/>
        <v>UNREGULATED</v>
      </c>
      <c r="D2787" s="159" t="str">
        <f t="shared" si="384"/>
        <v>55300</v>
      </c>
      <c r="E2787" t="str">
        <f t="shared" si="385"/>
        <v>X5300</v>
      </c>
      <c r="F2787" s="23">
        <v>553006200557</v>
      </c>
      <c r="G2787">
        <v>910</v>
      </c>
      <c r="H2787" t="str">
        <f t="shared" si="386"/>
        <v>553006200557.910</v>
      </c>
      <c r="I2787">
        <v>201510</v>
      </c>
      <c r="J2787" t="s">
        <v>6434</v>
      </c>
      <c r="K2787" t="s">
        <v>53</v>
      </c>
      <c r="L2787" t="s">
        <v>124</v>
      </c>
      <c r="N2787">
        <f>VLOOKUP(H2787,'export - manipulated'!L2786:V6718,11,FALSE)</f>
        <v>20782.990000000002</v>
      </c>
    </row>
    <row r="2788" spans="1:22" x14ac:dyDescent="0.3">
      <c r="A2788" t="s">
        <v>4617</v>
      </c>
      <c r="B2788" t="s">
        <v>3568</v>
      </c>
      <c r="C2788" t="str">
        <f t="shared" si="387"/>
        <v>REGULATED</v>
      </c>
      <c r="D2788" s="159" t="str">
        <f t="shared" si="384"/>
        <v>45300</v>
      </c>
      <c r="E2788" t="str">
        <f t="shared" si="385"/>
        <v>X5300</v>
      </c>
      <c r="F2788" s="23">
        <v>453006200007</v>
      </c>
      <c r="G2788">
        <v>910</v>
      </c>
      <c r="H2788" t="str">
        <f t="shared" si="386"/>
        <v>453006200007.910</v>
      </c>
      <c r="I2788">
        <v>199007</v>
      </c>
      <c r="J2788" t="s">
        <v>6434</v>
      </c>
      <c r="K2788" t="s">
        <v>53</v>
      </c>
      <c r="L2788">
        <v>20310</v>
      </c>
      <c r="M2788" s="8">
        <f>VLOOKUP(H2788,'export - manipulated'!L2788:V6720,11,FALSE)</f>
        <v>250508.57</v>
      </c>
      <c r="V2788" s="158" t="str">
        <f>CONCATENATE("5",RIGHT(F2788,11))</f>
        <v>553006200007</v>
      </c>
    </row>
    <row r="2789" spans="1:22" x14ac:dyDescent="0.3">
      <c r="A2789" t="s">
        <v>4617</v>
      </c>
      <c r="B2789" t="s">
        <v>3568</v>
      </c>
      <c r="C2789" t="str">
        <f t="shared" si="387"/>
        <v>UNREGULATED</v>
      </c>
      <c r="D2789" s="159" t="str">
        <f t="shared" si="384"/>
        <v>55300</v>
      </c>
      <c r="E2789" t="str">
        <f t="shared" si="385"/>
        <v>X5300</v>
      </c>
      <c r="F2789" s="23">
        <v>553006200007</v>
      </c>
      <c r="G2789">
        <v>910</v>
      </c>
      <c r="H2789" t="str">
        <f t="shared" si="386"/>
        <v>553006200007.910</v>
      </c>
      <c r="I2789">
        <v>199007</v>
      </c>
      <c r="J2789" t="s">
        <v>6434</v>
      </c>
      <c r="K2789" t="s">
        <v>53</v>
      </c>
      <c r="L2789" t="s">
        <v>124</v>
      </c>
      <c r="N2789">
        <f>VLOOKUP(H2789,'export - manipulated'!L2788:V6720,11,FALSE)</f>
        <v>151346</v>
      </c>
    </row>
    <row r="2790" spans="1:22" x14ac:dyDescent="0.3">
      <c r="A2790" t="s">
        <v>4617</v>
      </c>
      <c r="B2790" t="s">
        <v>3568</v>
      </c>
      <c r="C2790" t="str">
        <f t="shared" si="387"/>
        <v>UNREGULATED</v>
      </c>
      <c r="D2790" s="159" t="str">
        <f t="shared" si="384"/>
        <v>55300</v>
      </c>
      <c r="E2790" t="str">
        <f t="shared" si="385"/>
        <v>X5300</v>
      </c>
      <c r="F2790" s="23">
        <v>553006200007</v>
      </c>
      <c r="G2790">
        <v>2008</v>
      </c>
      <c r="H2790" t="str">
        <f t="shared" si="386"/>
        <v>553006200007.2008</v>
      </c>
      <c r="I2790">
        <v>200809</v>
      </c>
      <c r="J2790" t="s">
        <v>6434</v>
      </c>
      <c r="K2790" t="s">
        <v>53</v>
      </c>
      <c r="L2790" t="s">
        <v>124</v>
      </c>
      <c r="N2790">
        <f>VLOOKUP(H2790,'export - manipulated'!L2789:V6721,11,FALSE)</f>
        <v>129320.92</v>
      </c>
    </row>
    <row r="2791" spans="1:22" x14ac:dyDescent="0.3">
      <c r="A2791" t="s">
        <v>4621</v>
      </c>
      <c r="B2791" t="s">
        <v>3568</v>
      </c>
      <c r="C2791" t="str">
        <f t="shared" si="387"/>
        <v>REGULATED</v>
      </c>
      <c r="D2791" s="159" t="str">
        <f t="shared" si="384"/>
        <v>45300</v>
      </c>
      <c r="E2791" t="str">
        <f t="shared" si="385"/>
        <v>X5300</v>
      </c>
      <c r="F2791" s="23">
        <v>453006200007</v>
      </c>
      <c r="G2791">
        <v>780</v>
      </c>
      <c r="H2791" t="str">
        <f t="shared" si="386"/>
        <v>453006200007.780</v>
      </c>
      <c r="I2791">
        <v>199007</v>
      </c>
      <c r="J2791" t="s">
        <v>6434</v>
      </c>
      <c r="K2791" t="s">
        <v>53</v>
      </c>
      <c r="L2791">
        <v>20310</v>
      </c>
      <c r="M2791" s="8">
        <f>VLOOKUP(H2791,'export - manipulated'!L2791:V6723,11,FALSE)</f>
        <v>8525.42</v>
      </c>
      <c r="V2791" s="158" t="str">
        <f>CONCATENATE("5",RIGHT(F2791,11))</f>
        <v>553006200007</v>
      </c>
    </row>
    <row r="2792" spans="1:22" x14ac:dyDescent="0.3">
      <c r="A2792" t="s">
        <v>4621</v>
      </c>
      <c r="B2792" t="s">
        <v>3568</v>
      </c>
      <c r="C2792" t="str">
        <f t="shared" si="387"/>
        <v>UNREGULATED</v>
      </c>
      <c r="D2792" s="159" t="str">
        <f t="shared" si="384"/>
        <v>55300</v>
      </c>
      <c r="E2792" t="str">
        <f t="shared" si="385"/>
        <v>X5300</v>
      </c>
      <c r="F2792" s="23">
        <v>553006200007</v>
      </c>
      <c r="G2792">
        <v>780</v>
      </c>
      <c r="H2792" t="str">
        <f t="shared" si="386"/>
        <v>553006200007.780</v>
      </c>
      <c r="I2792">
        <v>199007</v>
      </c>
      <c r="J2792" t="s">
        <v>6434</v>
      </c>
      <c r="K2792" t="s">
        <v>53</v>
      </c>
      <c r="L2792" t="s">
        <v>124</v>
      </c>
      <c r="N2792">
        <f>VLOOKUP(H2792,'export - manipulated'!L2791:V6723,11,FALSE)</f>
        <v>5151</v>
      </c>
    </row>
    <row r="2793" spans="1:22" x14ac:dyDescent="0.3">
      <c r="A2793" t="s">
        <v>4624</v>
      </c>
      <c r="B2793" t="s">
        <v>3568</v>
      </c>
      <c r="C2793" t="str">
        <f t="shared" si="387"/>
        <v>REGULATED</v>
      </c>
      <c r="D2793" s="159" t="str">
        <f t="shared" si="384"/>
        <v>45300</v>
      </c>
      <c r="E2793" t="str">
        <f t="shared" si="385"/>
        <v>X5300</v>
      </c>
      <c r="F2793" s="23">
        <v>453006200008</v>
      </c>
      <c r="G2793">
        <v>910</v>
      </c>
      <c r="H2793" t="str">
        <f t="shared" si="386"/>
        <v>453006200008.910</v>
      </c>
      <c r="I2793">
        <v>199007</v>
      </c>
      <c r="J2793" t="s">
        <v>6434</v>
      </c>
      <c r="K2793" t="s">
        <v>53</v>
      </c>
      <c r="L2793">
        <v>20310</v>
      </c>
      <c r="M2793" s="8">
        <f>VLOOKUP(H2793,'export - manipulated'!L2793:V6725,11,FALSE)</f>
        <v>173401.38</v>
      </c>
      <c r="V2793" s="158" t="str">
        <f>CONCATENATE("5",RIGHT(F2793,11))</f>
        <v>553006200008</v>
      </c>
    </row>
    <row r="2794" spans="1:22" x14ac:dyDescent="0.3">
      <c r="A2794" t="s">
        <v>4624</v>
      </c>
      <c r="B2794" t="s">
        <v>3568</v>
      </c>
      <c r="C2794" t="str">
        <f t="shared" si="387"/>
        <v>UNREGULATED</v>
      </c>
      <c r="D2794" s="159" t="str">
        <f t="shared" si="384"/>
        <v>55300</v>
      </c>
      <c r="E2794" t="str">
        <f t="shared" si="385"/>
        <v>X5300</v>
      </c>
      <c r="F2794" s="23">
        <v>553006200008</v>
      </c>
      <c r="G2794">
        <v>910</v>
      </c>
      <c r="H2794" t="str">
        <f t="shared" si="386"/>
        <v>553006200008.910</v>
      </c>
      <c r="I2794">
        <v>199007</v>
      </c>
      <c r="J2794" t="s">
        <v>6434</v>
      </c>
      <c r="K2794" t="s">
        <v>53</v>
      </c>
      <c r="L2794" t="s">
        <v>124</v>
      </c>
      <c r="N2794">
        <f>VLOOKUP(H2794,'export - manipulated'!L2793:V6725,11,FALSE)</f>
        <v>104761</v>
      </c>
    </row>
    <row r="2795" spans="1:22" x14ac:dyDescent="0.3">
      <c r="A2795" t="s">
        <v>4624</v>
      </c>
      <c r="B2795" t="s">
        <v>3568</v>
      </c>
      <c r="C2795" t="str">
        <f t="shared" si="387"/>
        <v>UNREGULATED</v>
      </c>
      <c r="D2795" s="159" t="str">
        <f t="shared" si="384"/>
        <v>55300</v>
      </c>
      <c r="E2795" t="str">
        <f t="shared" si="385"/>
        <v>X5300</v>
      </c>
      <c r="F2795" s="23">
        <v>553006200008</v>
      </c>
      <c r="G2795">
        <v>2008</v>
      </c>
      <c r="H2795" t="str">
        <f t="shared" si="386"/>
        <v>553006200008.2008</v>
      </c>
      <c r="I2795">
        <v>200809</v>
      </c>
      <c r="J2795" t="s">
        <v>6434</v>
      </c>
      <c r="K2795" t="s">
        <v>53</v>
      </c>
      <c r="L2795" t="s">
        <v>124</v>
      </c>
      <c r="N2795">
        <f>VLOOKUP(H2795,'export - manipulated'!L2794:V6726,11,FALSE)</f>
        <v>129320.92</v>
      </c>
    </row>
    <row r="2796" spans="1:22" x14ac:dyDescent="0.3">
      <c r="A2796" t="s">
        <v>4628</v>
      </c>
      <c r="B2796" t="s">
        <v>3568</v>
      </c>
      <c r="C2796" t="str">
        <f t="shared" si="387"/>
        <v>REGULATED</v>
      </c>
      <c r="D2796" s="159" t="str">
        <f t="shared" si="384"/>
        <v>45600</v>
      </c>
      <c r="E2796" t="str">
        <f t="shared" si="385"/>
        <v>X5600</v>
      </c>
      <c r="F2796" s="23">
        <v>456006200008</v>
      </c>
      <c r="G2796">
        <v>615</v>
      </c>
      <c r="H2796" t="str">
        <f t="shared" si="386"/>
        <v>456006200008.615</v>
      </c>
      <c r="I2796">
        <v>199009</v>
      </c>
      <c r="J2796" t="s">
        <v>6434</v>
      </c>
      <c r="K2796" t="s">
        <v>53</v>
      </c>
      <c r="L2796">
        <v>20310</v>
      </c>
      <c r="M2796" s="8">
        <f>VLOOKUP(H2796,'export - manipulated'!L2796:V6728,11,FALSE)</f>
        <v>863421.78</v>
      </c>
      <c r="V2796" s="158" t="str">
        <f>CONCATENATE("5",RIGHT(F2796,11))</f>
        <v>556006200008</v>
      </c>
    </row>
    <row r="2797" spans="1:22" x14ac:dyDescent="0.3">
      <c r="A2797" t="s">
        <v>4628</v>
      </c>
      <c r="B2797" t="s">
        <v>3568</v>
      </c>
      <c r="C2797" t="str">
        <f t="shared" si="387"/>
        <v>UNREGULATED</v>
      </c>
      <c r="D2797" s="159" t="str">
        <f t="shared" si="384"/>
        <v>55600</v>
      </c>
      <c r="E2797" t="str">
        <f t="shared" si="385"/>
        <v>X5600</v>
      </c>
      <c r="F2797" s="23">
        <v>556006200008</v>
      </c>
      <c r="G2797">
        <v>615</v>
      </c>
      <c r="H2797" t="str">
        <f t="shared" si="386"/>
        <v>556006200008.615</v>
      </c>
      <c r="I2797">
        <v>199009</v>
      </c>
      <c r="J2797" t="s">
        <v>6434</v>
      </c>
      <c r="K2797" t="s">
        <v>53</v>
      </c>
      <c r="L2797" t="s">
        <v>124</v>
      </c>
      <c r="N2797">
        <f>VLOOKUP(H2797,'export - manipulated'!L2796:V6728,11,FALSE)</f>
        <v>213970.01</v>
      </c>
    </row>
    <row r="2798" spans="1:22" x14ac:dyDescent="0.3">
      <c r="A2798" t="s">
        <v>4631</v>
      </c>
      <c r="B2798" t="s">
        <v>3568</v>
      </c>
      <c r="C2798" t="str">
        <f t="shared" si="387"/>
        <v>REGULATED</v>
      </c>
      <c r="D2798" s="159" t="str">
        <f t="shared" si="384"/>
        <v>45600</v>
      </c>
      <c r="E2798" t="str">
        <f t="shared" si="385"/>
        <v>X5600</v>
      </c>
      <c r="F2798" s="23">
        <v>456006200008</v>
      </c>
      <c r="G2798">
        <v>82</v>
      </c>
      <c r="H2798" t="str">
        <f t="shared" si="386"/>
        <v>456006200008.82</v>
      </c>
      <c r="I2798">
        <v>199009</v>
      </c>
      <c r="J2798" t="s">
        <v>6434</v>
      </c>
      <c r="K2798" t="s">
        <v>53</v>
      </c>
      <c r="L2798">
        <v>20310</v>
      </c>
      <c r="M2798" s="8">
        <f>VLOOKUP(H2798,'export - manipulated'!L2798:V6730,11,FALSE)</f>
        <v>82230.539999999994</v>
      </c>
      <c r="V2798" s="158" t="str">
        <f>CONCATENATE("5",RIGHT(F2798,11))</f>
        <v>556006200008</v>
      </c>
    </row>
    <row r="2799" spans="1:22" x14ac:dyDescent="0.3">
      <c r="A2799" t="s">
        <v>4631</v>
      </c>
      <c r="B2799" t="s">
        <v>3568</v>
      </c>
      <c r="C2799" t="str">
        <f t="shared" si="387"/>
        <v>UNREGULATED</v>
      </c>
      <c r="D2799" s="159" t="str">
        <f t="shared" si="384"/>
        <v>55600</v>
      </c>
      <c r="E2799" t="str">
        <f t="shared" si="385"/>
        <v>X5600</v>
      </c>
      <c r="F2799" s="23">
        <v>556006200008</v>
      </c>
      <c r="G2799">
        <v>82</v>
      </c>
      <c r="H2799" t="str">
        <f t="shared" si="386"/>
        <v>556006200008.82</v>
      </c>
      <c r="I2799">
        <v>199009</v>
      </c>
      <c r="J2799" t="s">
        <v>6434</v>
      </c>
      <c r="K2799" t="s">
        <v>53</v>
      </c>
      <c r="L2799" t="s">
        <v>124</v>
      </c>
      <c r="N2799">
        <f>VLOOKUP(H2799,'export - manipulated'!L2798:V6730,11,FALSE)</f>
        <v>20380</v>
      </c>
    </row>
    <row r="2800" spans="1:22" x14ac:dyDescent="0.3">
      <c r="A2800" t="s">
        <v>4634</v>
      </c>
      <c r="B2800" t="s">
        <v>3568</v>
      </c>
      <c r="C2800" t="str">
        <f t="shared" si="387"/>
        <v>REGULATED</v>
      </c>
      <c r="D2800" s="159" t="str">
        <f t="shared" si="384"/>
        <v>45600</v>
      </c>
      <c r="E2800" t="str">
        <f t="shared" si="385"/>
        <v>X5600</v>
      </c>
      <c r="F2800" s="23">
        <v>456006200008</v>
      </c>
      <c r="G2800">
        <v>150</v>
      </c>
      <c r="H2800" t="str">
        <f t="shared" si="386"/>
        <v>456006200008.150</v>
      </c>
      <c r="I2800">
        <v>199009</v>
      </c>
      <c r="J2800" t="s">
        <v>6434</v>
      </c>
      <c r="K2800" t="s">
        <v>53</v>
      </c>
      <c r="L2800">
        <v>20310</v>
      </c>
      <c r="M2800" s="8">
        <f>VLOOKUP(H2800,'export - manipulated'!L2800:V6732,11,FALSE)</f>
        <v>42552.12</v>
      </c>
      <c r="V2800" s="158" t="str">
        <f>CONCATENATE("5",RIGHT(F2800,11))</f>
        <v>556006200008</v>
      </c>
    </row>
    <row r="2801" spans="1:22" x14ac:dyDescent="0.3">
      <c r="A2801" t="s">
        <v>4634</v>
      </c>
      <c r="B2801" t="s">
        <v>3568</v>
      </c>
      <c r="C2801" t="str">
        <f t="shared" si="387"/>
        <v>UNREGULATED</v>
      </c>
      <c r="D2801" s="159" t="str">
        <f t="shared" si="384"/>
        <v>55600</v>
      </c>
      <c r="E2801" t="str">
        <f t="shared" si="385"/>
        <v>X5600</v>
      </c>
      <c r="F2801" s="23">
        <v>556006200008</v>
      </c>
      <c r="G2801">
        <v>150</v>
      </c>
      <c r="H2801" t="str">
        <f t="shared" si="386"/>
        <v>556006200008.150</v>
      </c>
      <c r="I2801">
        <v>199009</v>
      </c>
      <c r="J2801" t="s">
        <v>6434</v>
      </c>
      <c r="K2801" t="s">
        <v>53</v>
      </c>
      <c r="L2801" t="s">
        <v>124</v>
      </c>
      <c r="N2801">
        <f>VLOOKUP(H2801,'export - manipulated'!L2800:V6732,11,FALSE)</f>
        <v>10546</v>
      </c>
    </row>
    <row r="2802" spans="1:22" x14ac:dyDescent="0.3">
      <c r="A2802" t="s">
        <v>4637</v>
      </c>
      <c r="B2802" t="s">
        <v>3568</v>
      </c>
      <c r="C2802" t="str">
        <f t="shared" si="387"/>
        <v>REGULATED</v>
      </c>
      <c r="D2802" s="159" t="str">
        <f t="shared" si="384"/>
        <v>45600</v>
      </c>
      <c r="E2802" t="str">
        <f t="shared" si="385"/>
        <v>X5600</v>
      </c>
      <c r="F2802" s="23">
        <v>456006200008</v>
      </c>
      <c r="G2802">
        <v>84</v>
      </c>
      <c r="H2802" t="str">
        <f t="shared" si="386"/>
        <v>456006200008.84</v>
      </c>
      <c r="I2802">
        <v>199009</v>
      </c>
      <c r="J2802" t="s">
        <v>6434</v>
      </c>
      <c r="K2802" t="s">
        <v>53</v>
      </c>
      <c r="L2802">
        <v>20310</v>
      </c>
      <c r="M2802" s="8">
        <f>VLOOKUP(H2802,'export - manipulated'!L2802:V6734,11,FALSE)</f>
        <v>20557.63</v>
      </c>
      <c r="V2802" s="158" t="str">
        <f>CONCATENATE("5",RIGHT(F2802,11))</f>
        <v>556006200008</v>
      </c>
    </row>
    <row r="2803" spans="1:22" x14ac:dyDescent="0.3">
      <c r="A2803" t="s">
        <v>4637</v>
      </c>
      <c r="B2803" t="s">
        <v>3568</v>
      </c>
      <c r="C2803" t="str">
        <f t="shared" si="387"/>
        <v>UNREGULATED</v>
      </c>
      <c r="D2803" s="159" t="str">
        <f t="shared" si="384"/>
        <v>55600</v>
      </c>
      <c r="E2803" t="str">
        <f t="shared" si="385"/>
        <v>X5600</v>
      </c>
      <c r="F2803" s="23">
        <v>556006200008</v>
      </c>
      <c r="G2803">
        <v>84</v>
      </c>
      <c r="H2803" t="str">
        <f t="shared" si="386"/>
        <v>556006200008.84</v>
      </c>
      <c r="I2803">
        <v>199009</v>
      </c>
      <c r="J2803" t="s">
        <v>6434</v>
      </c>
      <c r="K2803" t="s">
        <v>53</v>
      </c>
      <c r="L2803" t="s">
        <v>124</v>
      </c>
      <c r="N2803">
        <f>VLOOKUP(H2803,'export - manipulated'!L2802:V6734,11,FALSE)</f>
        <v>5095</v>
      </c>
    </row>
    <row r="2804" spans="1:22" x14ac:dyDescent="0.3">
      <c r="A2804" t="s">
        <v>4640</v>
      </c>
      <c r="B2804" t="s">
        <v>3568</v>
      </c>
      <c r="C2804" t="str">
        <f t="shared" si="387"/>
        <v>REGULATED</v>
      </c>
      <c r="D2804" s="159" t="str">
        <f t="shared" si="384"/>
        <v>45600</v>
      </c>
      <c r="E2804" t="str">
        <f t="shared" si="385"/>
        <v>X5600</v>
      </c>
      <c r="F2804" s="23">
        <v>456006200008</v>
      </c>
      <c r="G2804">
        <v>190</v>
      </c>
      <c r="H2804" t="str">
        <f t="shared" si="386"/>
        <v>456006200008.190</v>
      </c>
      <c r="I2804">
        <v>199009</v>
      </c>
      <c r="J2804" t="s">
        <v>6434</v>
      </c>
      <c r="K2804" t="s">
        <v>53</v>
      </c>
      <c r="L2804">
        <v>20310</v>
      </c>
      <c r="M2804" s="8">
        <f>VLOOKUP(H2804,'export - manipulated'!L2804:V6736,11,FALSE)</f>
        <v>79557.919999999998</v>
      </c>
      <c r="V2804" s="158" t="str">
        <f>CONCATENATE("5",RIGHT(F2804,11))</f>
        <v>556006200008</v>
      </c>
    </row>
    <row r="2805" spans="1:22" x14ac:dyDescent="0.3">
      <c r="A2805" t="s">
        <v>4640</v>
      </c>
      <c r="B2805" t="s">
        <v>3568</v>
      </c>
      <c r="C2805" t="str">
        <f t="shared" si="387"/>
        <v>UNREGULATED</v>
      </c>
      <c r="D2805" s="159" t="str">
        <f t="shared" si="384"/>
        <v>55600</v>
      </c>
      <c r="E2805" t="str">
        <f t="shared" si="385"/>
        <v>X5600</v>
      </c>
      <c r="F2805" s="23">
        <v>556006200008</v>
      </c>
      <c r="G2805">
        <v>190</v>
      </c>
      <c r="H2805" t="str">
        <f t="shared" si="386"/>
        <v>556006200008.190</v>
      </c>
      <c r="I2805">
        <v>199009</v>
      </c>
      <c r="J2805" t="s">
        <v>6434</v>
      </c>
      <c r="K2805" t="s">
        <v>53</v>
      </c>
      <c r="L2805" t="s">
        <v>124</v>
      </c>
      <c r="N2805">
        <f>VLOOKUP(H2805,'export - manipulated'!L2804:V6736,11,FALSE)</f>
        <v>19718</v>
      </c>
    </row>
    <row r="2806" spans="1:22" x14ac:dyDescent="0.3">
      <c r="A2806" t="s">
        <v>4643</v>
      </c>
      <c r="B2806" t="s">
        <v>3568</v>
      </c>
      <c r="C2806" t="str">
        <f t="shared" si="387"/>
        <v>REGULATED</v>
      </c>
      <c r="D2806" s="159" t="str">
        <f t="shared" si="384"/>
        <v>45600</v>
      </c>
      <c r="E2806" t="str">
        <f t="shared" si="385"/>
        <v>X5600</v>
      </c>
      <c r="F2806" s="23">
        <v>456006200008</v>
      </c>
      <c r="G2806">
        <v>240</v>
      </c>
      <c r="H2806" t="str">
        <f t="shared" si="386"/>
        <v>456006200008.240</v>
      </c>
      <c r="I2806">
        <v>199009</v>
      </c>
      <c r="J2806" t="s">
        <v>6434</v>
      </c>
      <c r="K2806" t="s">
        <v>53</v>
      </c>
      <c r="L2806">
        <v>20310</v>
      </c>
      <c r="M2806" s="8">
        <f>VLOOKUP(H2806,'export - manipulated'!L2806:V6738,11,FALSE)</f>
        <v>16495.740000000002</v>
      </c>
      <c r="V2806" s="158" t="str">
        <f>CONCATENATE("5",RIGHT(F2806,11))</f>
        <v>556006200008</v>
      </c>
    </row>
    <row r="2807" spans="1:22" x14ac:dyDescent="0.3">
      <c r="A2807" t="s">
        <v>4643</v>
      </c>
      <c r="B2807" t="s">
        <v>3568</v>
      </c>
      <c r="C2807" t="str">
        <f t="shared" si="387"/>
        <v>UNREGULATED</v>
      </c>
      <c r="D2807" s="159" t="str">
        <f t="shared" si="384"/>
        <v>55600</v>
      </c>
      <c r="E2807" t="str">
        <f t="shared" si="385"/>
        <v>X5600</v>
      </c>
      <c r="F2807" s="23">
        <v>556006200008</v>
      </c>
      <c r="G2807">
        <v>240</v>
      </c>
      <c r="H2807" t="str">
        <f t="shared" si="386"/>
        <v>556006200008.240</v>
      </c>
      <c r="I2807">
        <v>199009</v>
      </c>
      <c r="J2807" t="s">
        <v>6434</v>
      </c>
      <c r="K2807" t="s">
        <v>53</v>
      </c>
      <c r="L2807" t="s">
        <v>124</v>
      </c>
      <c r="N2807">
        <f>VLOOKUP(H2807,'export - manipulated'!L2806:V6738,11,FALSE)</f>
        <v>4088</v>
      </c>
    </row>
    <row r="2808" spans="1:22" x14ac:dyDescent="0.3">
      <c r="A2808" t="s">
        <v>4646</v>
      </c>
      <c r="B2808" t="s">
        <v>3568</v>
      </c>
      <c r="C2808" t="str">
        <f t="shared" si="387"/>
        <v>REGULATED</v>
      </c>
      <c r="D2808" s="159" t="str">
        <f t="shared" si="384"/>
        <v>45600</v>
      </c>
      <c r="E2808" t="str">
        <f t="shared" si="385"/>
        <v>X5600</v>
      </c>
      <c r="F2808" s="23">
        <v>456006200008</v>
      </c>
      <c r="G2808">
        <v>720</v>
      </c>
      <c r="H2808" t="str">
        <f t="shared" si="386"/>
        <v>456006200008.720</v>
      </c>
      <c r="I2808">
        <v>199009</v>
      </c>
      <c r="J2808" t="s">
        <v>6434</v>
      </c>
      <c r="K2808" t="s">
        <v>53</v>
      </c>
      <c r="L2808">
        <v>20310</v>
      </c>
      <c r="M2808" s="8">
        <f>VLOOKUP(H2808,'export - manipulated'!L2808:V6740,11,FALSE)</f>
        <v>11827.7</v>
      </c>
      <c r="V2808" s="158" t="str">
        <f>CONCATENATE("5",RIGHT(F2808,11))</f>
        <v>556006200008</v>
      </c>
    </row>
    <row r="2809" spans="1:22" x14ac:dyDescent="0.3">
      <c r="A2809" t="s">
        <v>4646</v>
      </c>
      <c r="B2809" t="s">
        <v>3568</v>
      </c>
      <c r="C2809" t="str">
        <f t="shared" si="387"/>
        <v>UNREGULATED</v>
      </c>
      <c r="D2809" s="159" t="str">
        <f t="shared" si="384"/>
        <v>55600</v>
      </c>
      <c r="E2809" t="str">
        <f t="shared" si="385"/>
        <v>X5600</v>
      </c>
      <c r="F2809" s="23">
        <v>556006200008</v>
      </c>
      <c r="G2809">
        <v>720</v>
      </c>
      <c r="H2809" t="str">
        <f t="shared" si="386"/>
        <v>556006200008.720</v>
      </c>
      <c r="I2809">
        <v>199009</v>
      </c>
      <c r="J2809" t="s">
        <v>6434</v>
      </c>
      <c r="K2809" t="s">
        <v>53</v>
      </c>
      <c r="L2809" t="s">
        <v>124</v>
      </c>
      <c r="N2809">
        <f>VLOOKUP(H2809,'export - manipulated'!L2808:V6740,11,FALSE)</f>
        <v>2932</v>
      </c>
    </row>
    <row r="2810" spans="1:22" x14ac:dyDescent="0.3">
      <c r="A2810" t="s">
        <v>4649</v>
      </c>
      <c r="B2810" t="s">
        <v>3568</v>
      </c>
      <c r="C2810" t="str">
        <f t="shared" si="387"/>
        <v>REGULATED</v>
      </c>
      <c r="D2810" s="159" t="str">
        <f t="shared" si="384"/>
        <v>45600</v>
      </c>
      <c r="E2810" t="str">
        <f t="shared" si="385"/>
        <v>X5600</v>
      </c>
      <c r="F2810" s="23">
        <v>456006200009</v>
      </c>
      <c r="G2810">
        <v>615</v>
      </c>
      <c r="H2810" t="str">
        <f t="shared" si="386"/>
        <v>456006200009.615</v>
      </c>
      <c r="I2810">
        <v>199009</v>
      </c>
      <c r="J2810" t="s">
        <v>6434</v>
      </c>
      <c r="K2810" t="s">
        <v>53</v>
      </c>
      <c r="L2810">
        <v>20310</v>
      </c>
      <c r="M2810" s="8">
        <f>VLOOKUP(H2810,'export - manipulated'!L2810:V6742,11,FALSE)</f>
        <v>707271.36</v>
      </c>
      <c r="V2810" s="158" t="str">
        <f>CONCATENATE("5",RIGHT(F2810,11))</f>
        <v>556006200009</v>
      </c>
    </row>
    <row r="2811" spans="1:22" x14ac:dyDescent="0.3">
      <c r="A2811" t="s">
        <v>4649</v>
      </c>
      <c r="B2811" t="s">
        <v>3568</v>
      </c>
      <c r="C2811" t="str">
        <f t="shared" si="387"/>
        <v>UNREGULATED</v>
      </c>
      <c r="D2811" s="159" t="str">
        <f t="shared" si="384"/>
        <v>55600</v>
      </c>
      <c r="E2811" t="str">
        <f t="shared" si="385"/>
        <v>X5600</v>
      </c>
      <c r="F2811" s="23">
        <v>556006200009</v>
      </c>
      <c r="G2811">
        <v>615</v>
      </c>
      <c r="H2811" t="str">
        <f t="shared" si="386"/>
        <v>556006200009.615</v>
      </c>
      <c r="I2811">
        <v>199009</v>
      </c>
      <c r="J2811" t="s">
        <v>6434</v>
      </c>
      <c r="K2811" t="s">
        <v>53</v>
      </c>
      <c r="L2811" t="s">
        <v>124</v>
      </c>
      <c r="N2811">
        <f>VLOOKUP(H2811,'export - manipulated'!L2810:V6742,11,FALSE)</f>
        <v>34910.39</v>
      </c>
    </row>
    <row r="2812" spans="1:22" x14ac:dyDescent="0.3">
      <c r="A2812" t="s">
        <v>4649</v>
      </c>
      <c r="B2812" t="s">
        <v>3568</v>
      </c>
      <c r="C2812" t="str">
        <f t="shared" si="387"/>
        <v>UNREGULATED</v>
      </c>
      <c r="D2812" s="159" t="str">
        <f t="shared" si="384"/>
        <v>55600</v>
      </c>
      <c r="E2812" t="str">
        <f t="shared" si="385"/>
        <v>X5600</v>
      </c>
      <c r="F2812" s="23">
        <v>556006200009</v>
      </c>
      <c r="G2812">
        <v>780</v>
      </c>
      <c r="H2812" t="str">
        <f t="shared" si="386"/>
        <v>556006200009.780</v>
      </c>
      <c r="I2812">
        <v>201301</v>
      </c>
      <c r="J2812" t="s">
        <v>6434</v>
      </c>
      <c r="K2812" t="s">
        <v>53</v>
      </c>
      <c r="L2812" t="s">
        <v>124</v>
      </c>
      <c r="N2812">
        <f>VLOOKUP(H2812,'export - manipulated'!L2811:V6743,11,FALSE)</f>
        <v>656.62</v>
      </c>
    </row>
    <row r="2813" spans="1:22" x14ac:dyDescent="0.3">
      <c r="A2813" t="s">
        <v>4653</v>
      </c>
      <c r="B2813" t="s">
        <v>3568</v>
      </c>
      <c r="C2813" t="str">
        <f t="shared" si="387"/>
        <v>REGULATED</v>
      </c>
      <c r="D2813" s="159" t="str">
        <f t="shared" si="384"/>
        <v>45600</v>
      </c>
      <c r="E2813" t="str">
        <f t="shared" si="385"/>
        <v>X5600</v>
      </c>
      <c r="F2813" s="23">
        <v>456006200009</v>
      </c>
      <c r="G2813">
        <v>82</v>
      </c>
      <c r="H2813" t="str">
        <f t="shared" si="386"/>
        <v>456006200009.82</v>
      </c>
      <c r="I2813">
        <v>199009</v>
      </c>
      <c r="J2813" t="s">
        <v>6434</v>
      </c>
      <c r="K2813" t="s">
        <v>53</v>
      </c>
      <c r="L2813">
        <v>20310</v>
      </c>
      <c r="M2813" s="8">
        <f>VLOOKUP(H2813,'export - manipulated'!L2813:V6745,11,FALSE)</f>
        <v>20557.64</v>
      </c>
      <c r="V2813" s="158" t="str">
        <f>CONCATENATE("5",RIGHT(F2813,11))</f>
        <v>556006200009</v>
      </c>
    </row>
    <row r="2814" spans="1:22" x14ac:dyDescent="0.3">
      <c r="A2814" t="s">
        <v>4653</v>
      </c>
      <c r="B2814" t="s">
        <v>3568</v>
      </c>
      <c r="C2814" t="str">
        <f t="shared" si="387"/>
        <v>UNREGULATED</v>
      </c>
      <c r="D2814" s="159" t="str">
        <f t="shared" si="384"/>
        <v>55600</v>
      </c>
      <c r="E2814" t="str">
        <f t="shared" si="385"/>
        <v>X5600</v>
      </c>
      <c r="F2814" s="23">
        <v>556006200009</v>
      </c>
      <c r="G2814">
        <v>82</v>
      </c>
      <c r="H2814" t="str">
        <f t="shared" si="386"/>
        <v>556006200009.82</v>
      </c>
      <c r="I2814">
        <v>199009</v>
      </c>
      <c r="J2814" t="s">
        <v>6434</v>
      </c>
      <c r="K2814" t="s">
        <v>53</v>
      </c>
      <c r="L2814" t="s">
        <v>124</v>
      </c>
      <c r="N2814">
        <f>VLOOKUP(H2814,'export - manipulated'!L2813:V6745,11,FALSE)</f>
        <v>5095</v>
      </c>
    </row>
    <row r="2815" spans="1:22" x14ac:dyDescent="0.3">
      <c r="A2815" t="s">
        <v>4656</v>
      </c>
      <c r="B2815" t="s">
        <v>3568</v>
      </c>
      <c r="C2815" t="str">
        <f t="shared" si="387"/>
        <v>REGULATED</v>
      </c>
      <c r="D2815" s="159" t="str">
        <f t="shared" si="384"/>
        <v>45600</v>
      </c>
      <c r="E2815" t="str">
        <f t="shared" si="385"/>
        <v>X5600</v>
      </c>
      <c r="F2815" s="23">
        <v>456006200009</v>
      </c>
      <c r="G2815">
        <v>150</v>
      </c>
      <c r="H2815" t="str">
        <f t="shared" si="386"/>
        <v>456006200009.150</v>
      </c>
      <c r="I2815">
        <v>199009</v>
      </c>
      <c r="J2815" t="s">
        <v>6434</v>
      </c>
      <c r="K2815" t="s">
        <v>53</v>
      </c>
      <c r="L2815">
        <v>20310</v>
      </c>
      <c r="M2815" s="8">
        <f>VLOOKUP(H2815,'export - manipulated'!L2815:V6747,11,FALSE)</f>
        <v>543651.34</v>
      </c>
      <c r="V2815" s="158" t="str">
        <f>CONCATENATE("5",RIGHT(F2815,11))</f>
        <v>556006200009</v>
      </c>
    </row>
    <row r="2816" spans="1:22" x14ac:dyDescent="0.3">
      <c r="A2816" t="s">
        <v>4656</v>
      </c>
      <c r="B2816" t="s">
        <v>3568</v>
      </c>
      <c r="C2816" t="str">
        <f t="shared" si="387"/>
        <v>UNREGULATED</v>
      </c>
      <c r="D2816" s="159" t="str">
        <f t="shared" si="384"/>
        <v>55600</v>
      </c>
      <c r="E2816" t="str">
        <f t="shared" si="385"/>
        <v>X5600</v>
      </c>
      <c r="F2816" s="23">
        <v>556006200009</v>
      </c>
      <c r="G2816">
        <v>150</v>
      </c>
      <c r="H2816" t="str">
        <f t="shared" si="386"/>
        <v>556006200009.150</v>
      </c>
      <c r="I2816">
        <v>199009</v>
      </c>
      <c r="J2816" t="s">
        <v>6434</v>
      </c>
      <c r="K2816" t="s">
        <v>53</v>
      </c>
      <c r="L2816" t="s">
        <v>124</v>
      </c>
      <c r="N2816">
        <f>VLOOKUP(H2816,'export - manipulated'!L2815:V6747,11,FALSE)</f>
        <v>134741</v>
      </c>
    </row>
    <row r="2817" spans="1:22" x14ac:dyDescent="0.3">
      <c r="A2817" t="s">
        <v>4659</v>
      </c>
      <c r="B2817" t="s">
        <v>3568</v>
      </c>
      <c r="C2817" t="str">
        <f t="shared" si="387"/>
        <v>REGULATED</v>
      </c>
      <c r="D2817" s="159" t="str">
        <f t="shared" si="384"/>
        <v>45600</v>
      </c>
      <c r="E2817" t="str">
        <f t="shared" si="385"/>
        <v>X5600</v>
      </c>
      <c r="F2817" s="23">
        <v>456006200009</v>
      </c>
      <c r="G2817">
        <v>84</v>
      </c>
      <c r="H2817" t="str">
        <f t="shared" si="386"/>
        <v>456006200009.84</v>
      </c>
      <c r="I2817">
        <v>199009</v>
      </c>
      <c r="J2817" t="s">
        <v>6434</v>
      </c>
      <c r="K2817" t="s">
        <v>53</v>
      </c>
      <c r="L2817">
        <v>20310</v>
      </c>
      <c r="M2817" s="8">
        <f>VLOOKUP(H2817,'export - manipulated'!L2817:V6749,11,FALSE)</f>
        <v>168889.57</v>
      </c>
      <c r="V2817" s="158" t="str">
        <f>CONCATENATE("5",RIGHT(F2817,11))</f>
        <v>556006200009</v>
      </c>
    </row>
    <row r="2818" spans="1:22" x14ac:dyDescent="0.3">
      <c r="A2818" t="s">
        <v>4659</v>
      </c>
      <c r="B2818" t="s">
        <v>3568</v>
      </c>
      <c r="C2818" t="str">
        <f t="shared" si="387"/>
        <v>UNREGULATED</v>
      </c>
      <c r="D2818" s="159" t="str">
        <f t="shared" si="384"/>
        <v>55600</v>
      </c>
      <c r="E2818" t="str">
        <f t="shared" si="385"/>
        <v>X5600</v>
      </c>
      <c r="F2818" s="23">
        <v>556006200009</v>
      </c>
      <c r="G2818">
        <v>84</v>
      </c>
      <c r="H2818" t="str">
        <f t="shared" si="386"/>
        <v>556006200009.84</v>
      </c>
      <c r="I2818">
        <v>199009</v>
      </c>
      <c r="J2818" t="s">
        <v>6434</v>
      </c>
      <c r="K2818" t="s">
        <v>53</v>
      </c>
      <c r="L2818" t="s">
        <v>124</v>
      </c>
      <c r="N2818">
        <f>VLOOKUP(H2818,'export - manipulated'!L2817:V6749,11,FALSE)</f>
        <v>41858</v>
      </c>
    </row>
    <row r="2819" spans="1:22" x14ac:dyDescent="0.3">
      <c r="A2819" t="s">
        <v>4662</v>
      </c>
      <c r="B2819" t="s">
        <v>3568</v>
      </c>
      <c r="C2819" t="str">
        <f t="shared" si="387"/>
        <v>REGULATED</v>
      </c>
      <c r="D2819" s="159" t="str">
        <f t="shared" ref="D2819:D2882" si="391">LEFT(F2819,5)</f>
        <v>45600</v>
      </c>
      <c r="E2819" t="str">
        <f t="shared" ref="E2819:E2882" si="392">CONCATENATE("X",(RIGHT(D2819,4)))</f>
        <v>X5600</v>
      </c>
      <c r="F2819" s="23">
        <v>456006200009</v>
      </c>
      <c r="G2819">
        <v>190</v>
      </c>
      <c r="H2819" t="str">
        <f t="shared" ref="H2819:H2882" si="393">CONCATENATE(F2819,".",G2819)</f>
        <v>456006200009.190</v>
      </c>
      <c r="I2819">
        <v>199009</v>
      </c>
      <c r="J2819" t="s">
        <v>6434</v>
      </c>
      <c r="K2819" t="s">
        <v>53</v>
      </c>
      <c r="L2819">
        <v>20310</v>
      </c>
      <c r="M2819" s="8">
        <f>VLOOKUP(H2819,'export - manipulated'!L2819:V6751,11,FALSE)</f>
        <v>90368.59</v>
      </c>
      <c r="V2819" s="158" t="str">
        <f>CONCATENATE("5",RIGHT(F2819,11))</f>
        <v>556006200009</v>
      </c>
    </row>
    <row r="2820" spans="1:22" x14ac:dyDescent="0.3">
      <c r="A2820" t="s">
        <v>4662</v>
      </c>
      <c r="B2820" t="s">
        <v>3568</v>
      </c>
      <c r="C2820" t="str">
        <f t="shared" si="387"/>
        <v>UNREGULATED</v>
      </c>
      <c r="D2820" s="159" t="str">
        <f t="shared" si="391"/>
        <v>55600</v>
      </c>
      <c r="E2820" t="str">
        <f t="shared" si="392"/>
        <v>X5600</v>
      </c>
      <c r="F2820" s="23">
        <v>556006200009</v>
      </c>
      <c r="G2820">
        <v>190</v>
      </c>
      <c r="H2820" t="str">
        <f t="shared" si="393"/>
        <v>556006200009.190</v>
      </c>
      <c r="I2820">
        <v>199009</v>
      </c>
      <c r="J2820" t="s">
        <v>6434</v>
      </c>
      <c r="K2820" t="s">
        <v>53</v>
      </c>
      <c r="L2820" t="s">
        <v>124</v>
      </c>
      <c r="N2820">
        <f>VLOOKUP(H2820,'export - manipulated'!L2819:V6751,11,FALSE)</f>
        <v>22397</v>
      </c>
    </row>
    <row r="2821" spans="1:22" x14ac:dyDescent="0.3">
      <c r="A2821" t="s">
        <v>4665</v>
      </c>
      <c r="B2821" t="s">
        <v>3568</v>
      </c>
      <c r="C2821" t="str">
        <f t="shared" si="387"/>
        <v>REGULATED</v>
      </c>
      <c r="D2821" s="159" t="str">
        <f t="shared" si="391"/>
        <v>45600</v>
      </c>
      <c r="E2821" t="str">
        <f t="shared" si="392"/>
        <v>X5600</v>
      </c>
      <c r="F2821" s="23">
        <v>456006200009</v>
      </c>
      <c r="G2821">
        <v>240</v>
      </c>
      <c r="H2821" t="str">
        <f t="shared" si="393"/>
        <v>456006200009.240</v>
      </c>
      <c r="I2821">
        <v>199009</v>
      </c>
      <c r="J2821" t="s">
        <v>6434</v>
      </c>
      <c r="K2821" t="s">
        <v>53</v>
      </c>
      <c r="L2821">
        <v>20310</v>
      </c>
      <c r="M2821" s="8">
        <f>VLOOKUP(H2821,'export - manipulated'!L2821:V6753,11,FALSE)</f>
        <v>16495.740000000002</v>
      </c>
      <c r="V2821" s="158" t="str">
        <f>CONCATENATE("5",RIGHT(F2821,11))</f>
        <v>556006200009</v>
      </c>
    </row>
    <row r="2822" spans="1:22" x14ac:dyDescent="0.3">
      <c r="A2822" t="s">
        <v>4665</v>
      </c>
      <c r="B2822" t="s">
        <v>3568</v>
      </c>
      <c r="C2822" t="str">
        <f t="shared" ref="C2822:C2885" si="394">IF(OR(D2822="45000",D2822="45100",D2822="45200",D2822="45290",D2822="45300",D2822="45500",D2822="45600",D2822="45700",D2822="45790",D2822="45800"),"REGULATED","UNREGULATED")</f>
        <v>UNREGULATED</v>
      </c>
      <c r="D2822" s="159" t="str">
        <f t="shared" si="391"/>
        <v>55600</v>
      </c>
      <c r="E2822" t="str">
        <f t="shared" si="392"/>
        <v>X5600</v>
      </c>
      <c r="F2822" s="23">
        <v>556006200009</v>
      </c>
      <c r="G2822">
        <v>240</v>
      </c>
      <c r="H2822" t="str">
        <f t="shared" si="393"/>
        <v>556006200009.240</v>
      </c>
      <c r="I2822">
        <v>199009</v>
      </c>
      <c r="J2822" t="s">
        <v>6434</v>
      </c>
      <c r="K2822" t="s">
        <v>53</v>
      </c>
      <c r="L2822" t="s">
        <v>124</v>
      </c>
      <c r="N2822">
        <f>VLOOKUP(H2822,'export - manipulated'!L2821:V6753,11,FALSE)</f>
        <v>4088</v>
      </c>
    </row>
    <row r="2823" spans="1:22" x14ac:dyDescent="0.3">
      <c r="A2823" t="s">
        <v>4668</v>
      </c>
      <c r="B2823" t="s">
        <v>3568</v>
      </c>
      <c r="C2823" t="str">
        <f t="shared" si="394"/>
        <v>REGULATED</v>
      </c>
      <c r="D2823" s="159" t="str">
        <f t="shared" si="391"/>
        <v>45600</v>
      </c>
      <c r="E2823" t="str">
        <f t="shared" si="392"/>
        <v>X5600</v>
      </c>
      <c r="F2823" s="23">
        <v>456006200009</v>
      </c>
      <c r="G2823">
        <v>720</v>
      </c>
      <c r="H2823" t="str">
        <f t="shared" si="393"/>
        <v>456006200009.720</v>
      </c>
      <c r="I2823">
        <v>199009</v>
      </c>
      <c r="J2823" t="s">
        <v>6434</v>
      </c>
      <c r="K2823" t="s">
        <v>53</v>
      </c>
      <c r="L2823">
        <v>20310</v>
      </c>
      <c r="M2823" s="8">
        <f>VLOOKUP(H2823,'export - manipulated'!L2823:V6755,11,FALSE)</f>
        <v>11827.7</v>
      </c>
      <c r="V2823" s="158" t="str">
        <f>CONCATENATE("5",RIGHT(F2823,11))</f>
        <v>556006200009</v>
      </c>
    </row>
    <row r="2824" spans="1:22" x14ac:dyDescent="0.3">
      <c r="A2824" t="s">
        <v>4668</v>
      </c>
      <c r="B2824" t="s">
        <v>3568</v>
      </c>
      <c r="C2824" t="str">
        <f t="shared" si="394"/>
        <v>UNREGULATED</v>
      </c>
      <c r="D2824" s="159" t="str">
        <f t="shared" si="391"/>
        <v>55600</v>
      </c>
      <c r="E2824" t="str">
        <f t="shared" si="392"/>
        <v>X5600</v>
      </c>
      <c r="F2824" s="23">
        <v>556006200009</v>
      </c>
      <c r="G2824">
        <v>720</v>
      </c>
      <c r="H2824" t="str">
        <f t="shared" si="393"/>
        <v>556006200009.720</v>
      </c>
      <c r="I2824">
        <v>199009</v>
      </c>
      <c r="J2824" t="s">
        <v>6434</v>
      </c>
      <c r="K2824" t="s">
        <v>53</v>
      </c>
      <c r="L2824" t="s">
        <v>124</v>
      </c>
      <c r="N2824">
        <f>VLOOKUP(H2824,'export - manipulated'!L2823:V6755,11,FALSE)</f>
        <v>2932</v>
      </c>
    </row>
    <row r="2825" spans="1:22" x14ac:dyDescent="0.3">
      <c r="A2825" t="s">
        <v>4671</v>
      </c>
      <c r="B2825" t="s">
        <v>3568</v>
      </c>
      <c r="C2825" t="str">
        <f t="shared" si="394"/>
        <v>REGULATED</v>
      </c>
      <c r="D2825" s="159" t="str">
        <f t="shared" si="391"/>
        <v>45600</v>
      </c>
      <c r="E2825" t="str">
        <f t="shared" si="392"/>
        <v>X5600</v>
      </c>
      <c r="F2825" s="23">
        <v>456006200009</v>
      </c>
      <c r="G2825">
        <v>780</v>
      </c>
      <c r="H2825" t="str">
        <f t="shared" si="393"/>
        <v>456006200009.780</v>
      </c>
      <c r="I2825">
        <v>199009</v>
      </c>
      <c r="J2825" t="s">
        <v>6434</v>
      </c>
      <c r="K2825" t="s">
        <v>53</v>
      </c>
      <c r="L2825">
        <v>20310</v>
      </c>
      <c r="M2825" s="8">
        <f>VLOOKUP(H2825,'export - manipulated'!L2825:V6757,11,FALSE)</f>
        <v>2649.6</v>
      </c>
      <c r="V2825" s="158" t="str">
        <f t="shared" ref="V2825:V2826" si="395">CONCATENATE("5",RIGHT(F2825,11))</f>
        <v>556006200009</v>
      </c>
    </row>
    <row r="2826" spans="1:22" x14ac:dyDescent="0.3">
      <c r="A2826" t="s">
        <v>4673</v>
      </c>
      <c r="B2826" t="s">
        <v>3568</v>
      </c>
      <c r="C2826" t="str">
        <f t="shared" si="394"/>
        <v>REGULATED</v>
      </c>
      <c r="D2826" s="159" t="str">
        <f t="shared" si="391"/>
        <v>45600</v>
      </c>
      <c r="E2826" t="str">
        <f t="shared" si="392"/>
        <v>X5600</v>
      </c>
      <c r="F2826" s="23">
        <v>456006200118</v>
      </c>
      <c r="G2826">
        <v>210</v>
      </c>
      <c r="H2826" t="str">
        <f t="shared" si="393"/>
        <v>456006200118.210</v>
      </c>
      <c r="I2826">
        <v>201212</v>
      </c>
      <c r="J2826" t="s">
        <v>6434</v>
      </c>
      <c r="K2826" t="s">
        <v>53</v>
      </c>
      <c r="L2826">
        <v>20310</v>
      </c>
      <c r="M2826" s="8">
        <f>VLOOKUP(H2826,'export - manipulated'!L2826:V6758,11,FALSE)</f>
        <v>23553.16</v>
      </c>
      <c r="V2826" s="158" t="str">
        <f t="shared" si="395"/>
        <v>556006200118</v>
      </c>
    </row>
    <row r="2827" spans="1:22" x14ac:dyDescent="0.3">
      <c r="A2827" t="s">
        <v>4673</v>
      </c>
      <c r="B2827" t="s">
        <v>3568</v>
      </c>
      <c r="C2827" t="str">
        <f t="shared" si="394"/>
        <v>UNREGULATED</v>
      </c>
      <c r="D2827" s="159" t="str">
        <f t="shared" si="391"/>
        <v>55600</v>
      </c>
      <c r="E2827" t="str">
        <f t="shared" si="392"/>
        <v>X5600</v>
      </c>
      <c r="F2827" s="23">
        <v>556006200118</v>
      </c>
      <c r="G2827">
        <v>210</v>
      </c>
      <c r="H2827" t="str">
        <f t="shared" si="393"/>
        <v>556006200118.210</v>
      </c>
      <c r="I2827">
        <v>201212</v>
      </c>
      <c r="J2827" t="s">
        <v>6434</v>
      </c>
      <c r="K2827" t="s">
        <v>53</v>
      </c>
      <c r="L2827" t="s">
        <v>124</v>
      </c>
      <c r="N2827">
        <f>VLOOKUP(H2827,'export - manipulated'!L2826:V6758,11,FALSE)</f>
        <v>5836.86</v>
      </c>
    </row>
    <row r="2828" spans="1:22" x14ac:dyDescent="0.3">
      <c r="A2828" t="s">
        <v>4676</v>
      </c>
      <c r="B2828" t="s">
        <v>200</v>
      </c>
      <c r="C2828" t="str">
        <f t="shared" si="394"/>
        <v>REGULATED</v>
      </c>
      <c r="D2828" s="159" t="str">
        <f t="shared" si="391"/>
        <v>45700</v>
      </c>
      <c r="E2828" t="str">
        <f t="shared" si="392"/>
        <v>X5700</v>
      </c>
      <c r="F2828" s="23">
        <v>457006200191</v>
      </c>
      <c r="G2828">
        <v>615</v>
      </c>
      <c r="H2828" t="str">
        <f t="shared" si="393"/>
        <v>457006200191.615</v>
      </c>
      <c r="I2828">
        <v>201712</v>
      </c>
      <c r="J2828" t="s">
        <v>6434</v>
      </c>
      <c r="K2828" t="s">
        <v>53</v>
      </c>
      <c r="L2828">
        <v>20310</v>
      </c>
      <c r="M2828" s="8">
        <f>VLOOKUP(H2828,'export - manipulated'!L2828:V6760,11,FALSE)</f>
        <v>91189.62</v>
      </c>
      <c r="V2828" s="158" t="str">
        <f>CONCATENATE("5",RIGHT(F2828,11))</f>
        <v>557006200191</v>
      </c>
    </row>
    <row r="2829" spans="1:22" x14ac:dyDescent="0.3">
      <c r="A2829" t="s">
        <v>4676</v>
      </c>
      <c r="B2829" t="s">
        <v>200</v>
      </c>
      <c r="C2829" t="str">
        <f t="shared" si="394"/>
        <v>UNREGULATED</v>
      </c>
      <c r="D2829" s="159" t="str">
        <f t="shared" si="391"/>
        <v>55700</v>
      </c>
      <c r="E2829" t="str">
        <f t="shared" si="392"/>
        <v>X5700</v>
      </c>
      <c r="F2829" s="23">
        <v>557006200191</v>
      </c>
      <c r="G2829">
        <v>615</v>
      </c>
      <c r="H2829" t="str">
        <f t="shared" si="393"/>
        <v>557006200191.615</v>
      </c>
      <c r="I2829">
        <v>201712</v>
      </c>
      <c r="J2829" t="s">
        <v>6434</v>
      </c>
      <c r="K2829" t="s">
        <v>53</v>
      </c>
      <c r="L2829" t="s">
        <v>124</v>
      </c>
      <c r="N2829">
        <f>VLOOKUP(H2829,'export - manipulated'!L2828:V6760,11,FALSE)</f>
        <v>10254.35</v>
      </c>
    </row>
    <row r="2830" spans="1:22" x14ac:dyDescent="0.3">
      <c r="A2830" t="s">
        <v>4680</v>
      </c>
      <c r="B2830" t="s">
        <v>3568</v>
      </c>
      <c r="C2830" t="str">
        <f t="shared" si="394"/>
        <v>REGULATED</v>
      </c>
      <c r="D2830" s="159" t="str">
        <f t="shared" si="391"/>
        <v>45700</v>
      </c>
      <c r="E2830" t="str">
        <f t="shared" si="392"/>
        <v>X5700</v>
      </c>
      <c r="F2830" s="23">
        <v>457006200008</v>
      </c>
      <c r="G2830">
        <v>615</v>
      </c>
      <c r="H2830" t="str">
        <f t="shared" si="393"/>
        <v>457006200008.615</v>
      </c>
      <c r="I2830">
        <v>199610</v>
      </c>
      <c r="J2830" t="s">
        <v>6434</v>
      </c>
      <c r="K2830" t="s">
        <v>53</v>
      </c>
      <c r="L2830">
        <v>20310</v>
      </c>
      <c r="M2830" s="8">
        <f>VLOOKUP(H2830,'export - manipulated'!L2830:V6762,11,FALSE)</f>
        <v>1760.22</v>
      </c>
      <c r="V2830" s="158" t="str">
        <f t="shared" ref="V2830:V2831" si="396">CONCATENATE("5",RIGHT(F2830,11))</f>
        <v>557006200008</v>
      </c>
    </row>
    <row r="2831" spans="1:22" x14ac:dyDescent="0.3">
      <c r="A2831" t="s">
        <v>4682</v>
      </c>
      <c r="B2831" t="s">
        <v>196</v>
      </c>
      <c r="C2831" t="str">
        <f t="shared" si="394"/>
        <v>REGULATED</v>
      </c>
      <c r="D2831" s="159" t="str">
        <f t="shared" si="391"/>
        <v>45700</v>
      </c>
      <c r="E2831" t="str">
        <f t="shared" si="392"/>
        <v>X5700</v>
      </c>
      <c r="F2831" s="23">
        <v>457006200083</v>
      </c>
      <c r="G2831">
        <v>150</v>
      </c>
      <c r="H2831" t="str">
        <f t="shared" si="393"/>
        <v>457006200083.150</v>
      </c>
      <c r="I2831">
        <v>201103</v>
      </c>
      <c r="J2831" t="s">
        <v>6434</v>
      </c>
      <c r="K2831" t="s">
        <v>53</v>
      </c>
      <c r="L2831">
        <v>20310</v>
      </c>
      <c r="M2831" s="8">
        <f>VLOOKUP(H2831,'export - manipulated'!L2831:V6763,11,FALSE)</f>
        <v>159267.84</v>
      </c>
      <c r="V2831" s="158" t="str">
        <f t="shared" si="396"/>
        <v>557006200083</v>
      </c>
    </row>
    <row r="2832" spans="1:22" x14ac:dyDescent="0.3">
      <c r="A2832" t="s">
        <v>4682</v>
      </c>
      <c r="B2832" t="s">
        <v>196</v>
      </c>
      <c r="C2832" t="str">
        <f t="shared" si="394"/>
        <v>UNREGULATED</v>
      </c>
      <c r="D2832" s="159" t="str">
        <f t="shared" si="391"/>
        <v>55700</v>
      </c>
      <c r="E2832" t="str">
        <f t="shared" si="392"/>
        <v>X5700</v>
      </c>
      <c r="F2832" s="23">
        <v>557006200083</v>
      </c>
      <c r="G2832">
        <v>150</v>
      </c>
      <c r="H2832" t="str">
        <f t="shared" si="393"/>
        <v>557006200083.150</v>
      </c>
      <c r="I2832">
        <v>201103</v>
      </c>
      <c r="J2832" t="s">
        <v>6434</v>
      </c>
      <c r="K2832" t="s">
        <v>53</v>
      </c>
      <c r="L2832" t="s">
        <v>124</v>
      </c>
      <c r="N2832">
        <f>VLOOKUP(H2832,'export - manipulated'!L2831:V6763,11,FALSE)</f>
        <v>17578.53</v>
      </c>
    </row>
    <row r="2833" spans="1:22" x14ac:dyDescent="0.3">
      <c r="A2833" t="s">
        <v>4686</v>
      </c>
      <c r="B2833" t="s">
        <v>196</v>
      </c>
      <c r="C2833" t="str">
        <f t="shared" si="394"/>
        <v>REGULATED</v>
      </c>
      <c r="D2833" s="159" t="str">
        <f t="shared" si="391"/>
        <v>45700</v>
      </c>
      <c r="E2833" t="str">
        <f t="shared" si="392"/>
        <v>X5700</v>
      </c>
      <c r="F2833" s="23">
        <v>457006200083</v>
      </c>
      <c r="G2833">
        <v>780</v>
      </c>
      <c r="H2833" t="str">
        <f t="shared" si="393"/>
        <v>457006200083.780</v>
      </c>
      <c r="I2833">
        <v>201103</v>
      </c>
      <c r="J2833" t="s">
        <v>6434</v>
      </c>
      <c r="K2833" t="s">
        <v>53</v>
      </c>
      <c r="L2833">
        <v>20310</v>
      </c>
      <c r="M2833" s="8">
        <f>VLOOKUP(H2833,'export - manipulated'!L2833:V6765,11,FALSE)</f>
        <v>4647.26</v>
      </c>
      <c r="V2833" s="158" t="str">
        <f>CONCATENATE("5",RIGHT(F2833,11))</f>
        <v>557006200083</v>
      </c>
    </row>
    <row r="2834" spans="1:22" x14ac:dyDescent="0.3">
      <c r="A2834" t="s">
        <v>4686</v>
      </c>
      <c r="B2834" t="s">
        <v>196</v>
      </c>
      <c r="C2834" t="str">
        <f t="shared" si="394"/>
        <v>UNREGULATED</v>
      </c>
      <c r="D2834" s="159" t="str">
        <f t="shared" si="391"/>
        <v>55700</v>
      </c>
      <c r="E2834" t="str">
        <f t="shared" si="392"/>
        <v>X5700</v>
      </c>
      <c r="F2834" s="23">
        <v>557006200083</v>
      </c>
      <c r="G2834">
        <v>780</v>
      </c>
      <c r="H2834" t="str">
        <f t="shared" si="393"/>
        <v>557006200083.780</v>
      </c>
      <c r="I2834">
        <v>201103</v>
      </c>
      <c r="J2834" t="s">
        <v>6434</v>
      </c>
      <c r="K2834" t="s">
        <v>53</v>
      </c>
      <c r="L2834" t="s">
        <v>124</v>
      </c>
      <c r="N2834">
        <f>VLOOKUP(H2834,'export - manipulated'!L2833:V6765,11,FALSE)</f>
        <v>512.91999999999996</v>
      </c>
    </row>
    <row r="2835" spans="1:22" x14ac:dyDescent="0.3">
      <c r="A2835" t="s">
        <v>4689</v>
      </c>
      <c r="B2835" t="s">
        <v>196</v>
      </c>
      <c r="C2835" t="str">
        <f t="shared" si="394"/>
        <v>REGULATED</v>
      </c>
      <c r="D2835" s="159" t="str">
        <f t="shared" si="391"/>
        <v>45700</v>
      </c>
      <c r="E2835" t="str">
        <f t="shared" si="392"/>
        <v>X5700</v>
      </c>
      <c r="F2835" s="23">
        <v>457006200083</v>
      </c>
      <c r="G2835">
        <v>615</v>
      </c>
      <c r="H2835" t="str">
        <f t="shared" si="393"/>
        <v>457006200083.615</v>
      </c>
      <c r="I2835">
        <v>201103</v>
      </c>
      <c r="J2835" t="s">
        <v>6434</v>
      </c>
      <c r="K2835" t="s">
        <v>53</v>
      </c>
      <c r="L2835">
        <v>20310</v>
      </c>
      <c r="M2835" s="8">
        <f>VLOOKUP(H2835,'export - manipulated'!L2835:V6767,11,FALSE)</f>
        <v>225140.25</v>
      </c>
      <c r="V2835" s="158" t="str">
        <f>CONCATENATE("5",RIGHT(F2835,11))</f>
        <v>557006200083</v>
      </c>
    </row>
    <row r="2836" spans="1:22" x14ac:dyDescent="0.3">
      <c r="A2836" t="s">
        <v>4689</v>
      </c>
      <c r="B2836" t="s">
        <v>196</v>
      </c>
      <c r="C2836" t="str">
        <f t="shared" si="394"/>
        <v>UNREGULATED</v>
      </c>
      <c r="D2836" s="159" t="str">
        <f t="shared" si="391"/>
        <v>55700</v>
      </c>
      <c r="E2836" t="str">
        <f t="shared" si="392"/>
        <v>X5700</v>
      </c>
      <c r="F2836" s="23">
        <v>557006200083</v>
      </c>
      <c r="G2836">
        <v>615</v>
      </c>
      <c r="H2836" t="str">
        <f t="shared" si="393"/>
        <v>557006200083.615</v>
      </c>
      <c r="I2836">
        <v>201103</v>
      </c>
      <c r="J2836" t="s">
        <v>6434</v>
      </c>
      <c r="K2836" t="s">
        <v>53</v>
      </c>
      <c r="L2836" t="s">
        <v>124</v>
      </c>
      <c r="N2836">
        <f>VLOOKUP(H2836,'export - manipulated'!L2835:V6767,11,FALSE)</f>
        <v>24848.92</v>
      </c>
    </row>
    <row r="2837" spans="1:22" x14ac:dyDescent="0.3">
      <c r="A2837" t="s">
        <v>4692</v>
      </c>
      <c r="B2837" t="s">
        <v>3568</v>
      </c>
      <c r="C2837" t="str">
        <f t="shared" si="394"/>
        <v>REGULATED</v>
      </c>
      <c r="D2837" s="159" t="str">
        <f t="shared" si="391"/>
        <v>45000</v>
      </c>
      <c r="E2837" t="str">
        <f t="shared" si="392"/>
        <v>X5000</v>
      </c>
      <c r="F2837" s="23">
        <v>450006200001</v>
      </c>
      <c r="G2837">
        <v>1990</v>
      </c>
      <c r="H2837" t="str">
        <f t="shared" si="393"/>
        <v>450006200001.1990</v>
      </c>
      <c r="I2837">
        <v>198912</v>
      </c>
      <c r="J2837" t="s">
        <v>6434</v>
      </c>
      <c r="K2837" t="s">
        <v>53</v>
      </c>
      <c r="L2837">
        <v>20310</v>
      </c>
      <c r="M2837" s="8">
        <f>VLOOKUP(H2837,'export - manipulated'!L2837:V6769,11,FALSE)</f>
        <v>41752</v>
      </c>
      <c r="V2837" s="158" t="str">
        <f>CONCATENATE("5",RIGHT(F2837,11))</f>
        <v>550006200001</v>
      </c>
    </row>
    <row r="2838" spans="1:22" x14ac:dyDescent="0.3">
      <c r="A2838" t="s">
        <v>4692</v>
      </c>
      <c r="B2838" t="s">
        <v>3568</v>
      </c>
      <c r="C2838" t="str">
        <f t="shared" si="394"/>
        <v>UNREGULATED</v>
      </c>
      <c r="D2838" s="159" t="str">
        <f t="shared" si="391"/>
        <v>55000</v>
      </c>
      <c r="E2838" t="str">
        <f t="shared" si="392"/>
        <v>X5000</v>
      </c>
      <c r="F2838" s="23">
        <v>550006200001</v>
      </c>
      <c r="G2838">
        <v>1990</v>
      </c>
      <c r="H2838" t="str">
        <f t="shared" si="393"/>
        <v>550006200001.1990</v>
      </c>
      <c r="I2838">
        <v>198912</v>
      </c>
      <c r="J2838" t="s">
        <v>6434</v>
      </c>
      <c r="K2838" t="s">
        <v>53</v>
      </c>
      <c r="L2838" t="s">
        <v>124</v>
      </c>
      <c r="N2838">
        <f>VLOOKUP(H2838,'export - manipulated'!L2837:V6769,11,FALSE)</f>
        <v>10348</v>
      </c>
    </row>
    <row r="2839" spans="1:22" x14ac:dyDescent="0.3">
      <c r="A2839" t="s">
        <v>4696</v>
      </c>
      <c r="B2839" t="s">
        <v>196</v>
      </c>
      <c r="C2839" t="str">
        <f t="shared" si="394"/>
        <v>REGULATED</v>
      </c>
      <c r="D2839" s="159" t="str">
        <f t="shared" si="391"/>
        <v>45700</v>
      </c>
      <c r="E2839" t="str">
        <f t="shared" si="392"/>
        <v>X5700</v>
      </c>
      <c r="F2839" s="23">
        <v>457006200094</v>
      </c>
      <c r="G2839">
        <v>780</v>
      </c>
      <c r="H2839" t="str">
        <f t="shared" si="393"/>
        <v>457006200094.780</v>
      </c>
      <c r="I2839">
        <v>201211</v>
      </c>
      <c r="J2839" t="s">
        <v>6434</v>
      </c>
      <c r="K2839" t="s">
        <v>53</v>
      </c>
      <c r="L2839">
        <v>20310</v>
      </c>
      <c r="M2839" s="8">
        <f>VLOOKUP(H2839,'export - manipulated'!L2839:V6771,11,FALSE)</f>
        <v>21189.26</v>
      </c>
      <c r="V2839" s="158" t="str">
        <f>CONCATENATE("5",RIGHT(F2839,11))</f>
        <v>557006200094</v>
      </c>
    </row>
    <row r="2840" spans="1:22" x14ac:dyDescent="0.3">
      <c r="A2840" t="s">
        <v>4696</v>
      </c>
      <c r="B2840" t="s">
        <v>196</v>
      </c>
      <c r="C2840" t="str">
        <f t="shared" si="394"/>
        <v>UNREGULATED</v>
      </c>
      <c r="D2840" s="159" t="str">
        <f t="shared" si="391"/>
        <v>55700</v>
      </c>
      <c r="E2840" t="str">
        <f t="shared" si="392"/>
        <v>X5700</v>
      </c>
      <c r="F2840" s="23">
        <v>557006200094</v>
      </c>
      <c r="G2840">
        <v>780</v>
      </c>
      <c r="H2840" t="str">
        <f t="shared" si="393"/>
        <v>557006200094.780</v>
      </c>
      <c r="I2840">
        <v>201211</v>
      </c>
      <c r="J2840" t="s">
        <v>6434</v>
      </c>
      <c r="K2840" t="s">
        <v>53</v>
      </c>
      <c r="L2840" t="s">
        <v>124</v>
      </c>
      <c r="N2840">
        <f>VLOOKUP(H2840,'export - manipulated'!L2839:V6771,11,FALSE)</f>
        <v>2338.67</v>
      </c>
    </row>
    <row r="2841" spans="1:22" x14ac:dyDescent="0.3">
      <c r="A2841" t="s">
        <v>4700</v>
      </c>
      <c r="B2841" t="s">
        <v>4702</v>
      </c>
      <c r="C2841" t="str">
        <f t="shared" si="394"/>
        <v>REGULATED</v>
      </c>
      <c r="D2841" s="159" t="str">
        <f t="shared" si="391"/>
        <v>45700</v>
      </c>
      <c r="E2841" t="str">
        <f t="shared" si="392"/>
        <v>X5700</v>
      </c>
      <c r="F2841" s="23">
        <v>457006200010</v>
      </c>
      <c r="G2841">
        <v>615</v>
      </c>
      <c r="H2841" t="str">
        <f t="shared" si="393"/>
        <v>457006200010.615</v>
      </c>
      <c r="I2841">
        <v>198912</v>
      </c>
      <c r="J2841" t="s">
        <v>6434</v>
      </c>
      <c r="K2841" t="s">
        <v>53</v>
      </c>
      <c r="L2841">
        <v>20310</v>
      </c>
      <c r="M2841" s="8">
        <f>VLOOKUP(H2841,'export - manipulated'!L2841:V6773,11,FALSE)</f>
        <v>1931.93</v>
      </c>
      <c r="V2841" s="158" t="str">
        <f t="shared" ref="V2841:V2844" si="397">CONCATENATE("5",RIGHT(F2841,11))</f>
        <v>557006200010</v>
      </c>
    </row>
    <row r="2842" spans="1:22" x14ac:dyDescent="0.3">
      <c r="A2842" t="s">
        <v>4700</v>
      </c>
      <c r="B2842" t="s">
        <v>4702</v>
      </c>
      <c r="C2842" t="str">
        <f t="shared" si="394"/>
        <v>REGULATED</v>
      </c>
      <c r="D2842" s="159" t="str">
        <f t="shared" si="391"/>
        <v>45700</v>
      </c>
      <c r="E2842" t="str">
        <f t="shared" si="392"/>
        <v>X5700</v>
      </c>
      <c r="F2842" s="23">
        <v>457006200011</v>
      </c>
      <c r="G2842">
        <v>615</v>
      </c>
      <c r="H2842" t="str">
        <f t="shared" si="393"/>
        <v>457006200011.615</v>
      </c>
      <c r="I2842">
        <v>199012</v>
      </c>
      <c r="J2842" t="s">
        <v>6434</v>
      </c>
      <c r="K2842" t="s">
        <v>53</v>
      </c>
      <c r="L2842">
        <v>20310</v>
      </c>
      <c r="M2842" s="8">
        <f>VLOOKUP(H2842,'export - manipulated'!L2842:V6774,11,FALSE)</f>
        <v>2575995.38</v>
      </c>
      <c r="V2842" s="158" t="str">
        <f t="shared" si="397"/>
        <v>557006200011</v>
      </c>
    </row>
    <row r="2843" spans="1:22" x14ac:dyDescent="0.3">
      <c r="A2843" t="s">
        <v>4700</v>
      </c>
      <c r="B2843" t="s">
        <v>4702</v>
      </c>
      <c r="C2843" t="str">
        <f t="shared" si="394"/>
        <v>REGULATED</v>
      </c>
      <c r="D2843" s="159" t="str">
        <f t="shared" si="391"/>
        <v>45700</v>
      </c>
      <c r="E2843" t="str">
        <f t="shared" si="392"/>
        <v>X5700</v>
      </c>
      <c r="F2843" s="23">
        <v>457006200012</v>
      </c>
      <c r="G2843">
        <v>615</v>
      </c>
      <c r="H2843" t="str">
        <f t="shared" si="393"/>
        <v>457006200012.615</v>
      </c>
      <c r="I2843">
        <v>199112</v>
      </c>
      <c r="J2843" t="s">
        <v>6434</v>
      </c>
      <c r="K2843" t="s">
        <v>53</v>
      </c>
      <c r="L2843">
        <v>20310</v>
      </c>
      <c r="M2843" s="8">
        <f>VLOOKUP(H2843,'export - manipulated'!L2843:V6775,11,FALSE)</f>
        <v>52362.02</v>
      </c>
      <c r="V2843" s="158" t="str">
        <f t="shared" si="397"/>
        <v>557006200012</v>
      </c>
    </row>
    <row r="2844" spans="1:22" x14ac:dyDescent="0.3">
      <c r="A2844" t="s">
        <v>4700</v>
      </c>
      <c r="B2844" t="s">
        <v>4702</v>
      </c>
      <c r="C2844" t="str">
        <f t="shared" si="394"/>
        <v>REGULATED</v>
      </c>
      <c r="D2844" s="159" t="str">
        <f t="shared" si="391"/>
        <v>45700</v>
      </c>
      <c r="E2844" t="str">
        <f t="shared" si="392"/>
        <v>X5700</v>
      </c>
      <c r="F2844" s="23">
        <v>457006200207</v>
      </c>
      <c r="G2844">
        <v>615</v>
      </c>
      <c r="H2844" t="str">
        <f t="shared" si="393"/>
        <v>457006200207.615</v>
      </c>
      <c r="I2844">
        <v>199309</v>
      </c>
      <c r="J2844" t="s">
        <v>6434</v>
      </c>
      <c r="K2844" t="s">
        <v>53</v>
      </c>
      <c r="L2844">
        <v>20310</v>
      </c>
      <c r="M2844" s="8">
        <f>VLOOKUP(H2844,'export - manipulated'!L2844:V6776,11,FALSE)</f>
        <v>3561.19</v>
      </c>
      <c r="V2844" s="158" t="str">
        <f t="shared" si="397"/>
        <v>557006200207</v>
      </c>
    </row>
    <row r="2845" spans="1:22" x14ac:dyDescent="0.3">
      <c r="A2845" t="s">
        <v>4700</v>
      </c>
      <c r="B2845" t="s">
        <v>4702</v>
      </c>
      <c r="C2845" t="str">
        <f t="shared" si="394"/>
        <v>UNREGULATED</v>
      </c>
      <c r="D2845" s="159" t="str">
        <f t="shared" si="391"/>
        <v>55700</v>
      </c>
      <c r="E2845" t="str">
        <f t="shared" si="392"/>
        <v>X5700</v>
      </c>
      <c r="F2845" s="23">
        <v>557006200011</v>
      </c>
      <c r="G2845">
        <v>615</v>
      </c>
      <c r="H2845" t="str">
        <f t="shared" si="393"/>
        <v>557006200011.615</v>
      </c>
      <c r="I2845">
        <v>199012</v>
      </c>
      <c r="J2845" t="s">
        <v>6434</v>
      </c>
      <c r="K2845" t="s">
        <v>53</v>
      </c>
      <c r="L2845" t="s">
        <v>124</v>
      </c>
      <c r="N2845">
        <f>VLOOKUP(H2845,'export - manipulated'!L2844:V6776,11,FALSE)</f>
        <v>284401</v>
      </c>
    </row>
    <row r="2846" spans="1:22" x14ac:dyDescent="0.3">
      <c r="A2846" t="s">
        <v>4700</v>
      </c>
      <c r="B2846" t="s">
        <v>4702</v>
      </c>
      <c r="C2846" t="str">
        <f t="shared" si="394"/>
        <v>UNREGULATED</v>
      </c>
      <c r="D2846" s="159" t="str">
        <f t="shared" si="391"/>
        <v>55700</v>
      </c>
      <c r="E2846" t="str">
        <f t="shared" si="392"/>
        <v>X5700</v>
      </c>
      <c r="F2846" s="23">
        <v>557006200012</v>
      </c>
      <c r="G2846">
        <v>615</v>
      </c>
      <c r="H2846" t="str">
        <f t="shared" si="393"/>
        <v>557006200012.615</v>
      </c>
      <c r="I2846">
        <v>199112</v>
      </c>
      <c r="J2846" t="s">
        <v>6434</v>
      </c>
      <c r="K2846" t="s">
        <v>53</v>
      </c>
      <c r="L2846" t="s">
        <v>124</v>
      </c>
      <c r="N2846">
        <f>VLOOKUP(H2846,'export - manipulated'!L2845:V6777,11,FALSE)</f>
        <v>5781</v>
      </c>
    </row>
    <row r="2847" spans="1:22" x14ac:dyDescent="0.3">
      <c r="A2847" t="s">
        <v>4700</v>
      </c>
      <c r="B2847" t="s">
        <v>4702</v>
      </c>
      <c r="C2847" t="str">
        <f t="shared" si="394"/>
        <v>UNREGULATED</v>
      </c>
      <c r="D2847" s="159" t="str">
        <f t="shared" si="391"/>
        <v>55700</v>
      </c>
      <c r="E2847" t="str">
        <f t="shared" si="392"/>
        <v>X5700</v>
      </c>
      <c r="F2847" s="23">
        <v>557006200207</v>
      </c>
      <c r="G2847">
        <v>615</v>
      </c>
      <c r="H2847" t="str">
        <f t="shared" si="393"/>
        <v>557006200207.615</v>
      </c>
      <c r="I2847">
        <v>199309</v>
      </c>
      <c r="J2847" t="s">
        <v>6434</v>
      </c>
      <c r="K2847" t="s">
        <v>53</v>
      </c>
      <c r="L2847" t="s">
        <v>124</v>
      </c>
      <c r="N2847">
        <f>VLOOKUP(H2847,'export - manipulated'!L2846:V6778,11,FALSE)</f>
        <v>391.3</v>
      </c>
    </row>
    <row r="2848" spans="1:22" x14ac:dyDescent="0.3">
      <c r="A2848" t="s">
        <v>4711</v>
      </c>
      <c r="B2848" t="s">
        <v>4702</v>
      </c>
      <c r="C2848" t="str">
        <f t="shared" si="394"/>
        <v>REGULATED</v>
      </c>
      <c r="D2848" s="159" t="str">
        <f t="shared" si="391"/>
        <v>45700</v>
      </c>
      <c r="E2848" t="str">
        <f t="shared" si="392"/>
        <v>X5700</v>
      </c>
      <c r="F2848" s="23">
        <v>457006200011</v>
      </c>
      <c r="G2848">
        <v>780</v>
      </c>
      <c r="H2848" t="str">
        <f t="shared" si="393"/>
        <v>457006200011.780</v>
      </c>
      <c r="I2848">
        <v>199012</v>
      </c>
      <c r="J2848" t="s">
        <v>6434</v>
      </c>
      <c r="K2848" t="s">
        <v>53</v>
      </c>
      <c r="L2848">
        <v>20310</v>
      </c>
      <c r="M2848" s="8">
        <f>VLOOKUP(H2848,'export - manipulated'!L2848:V6780,11,FALSE)</f>
        <v>77876.38</v>
      </c>
      <c r="V2848" s="158" t="str">
        <f>CONCATENATE("5",RIGHT(F2848,11))</f>
        <v>557006200011</v>
      </c>
    </row>
    <row r="2849" spans="1:22" x14ac:dyDescent="0.3">
      <c r="A2849" t="s">
        <v>4711</v>
      </c>
      <c r="B2849" t="s">
        <v>4702</v>
      </c>
      <c r="C2849" t="str">
        <f t="shared" si="394"/>
        <v>UNREGULATED</v>
      </c>
      <c r="D2849" s="159" t="str">
        <f t="shared" si="391"/>
        <v>55700</v>
      </c>
      <c r="E2849" t="str">
        <f t="shared" si="392"/>
        <v>X5700</v>
      </c>
      <c r="F2849" s="23">
        <v>557006200011</v>
      </c>
      <c r="G2849">
        <v>780</v>
      </c>
      <c r="H2849" t="str">
        <f t="shared" si="393"/>
        <v>557006200011.780</v>
      </c>
      <c r="I2849">
        <v>199012</v>
      </c>
      <c r="J2849" t="s">
        <v>6434</v>
      </c>
      <c r="K2849" t="s">
        <v>53</v>
      </c>
      <c r="L2849" t="s">
        <v>124</v>
      </c>
      <c r="N2849">
        <f>VLOOKUP(H2849,'export - manipulated'!L2848:V6780,11,FALSE)</f>
        <v>8598</v>
      </c>
    </row>
    <row r="2850" spans="1:22" x14ac:dyDescent="0.3">
      <c r="A2850" t="s">
        <v>4714</v>
      </c>
      <c r="B2850" t="s">
        <v>4702</v>
      </c>
      <c r="C2850" t="str">
        <f t="shared" si="394"/>
        <v>REGULATED</v>
      </c>
      <c r="D2850" s="159" t="str">
        <f t="shared" si="391"/>
        <v>45700</v>
      </c>
      <c r="E2850" t="str">
        <f t="shared" si="392"/>
        <v>X5700</v>
      </c>
      <c r="F2850" s="23">
        <v>457006200056</v>
      </c>
      <c r="G2850">
        <v>780</v>
      </c>
      <c r="H2850" t="str">
        <f t="shared" si="393"/>
        <v>457006200056.780</v>
      </c>
      <c r="I2850">
        <v>200901</v>
      </c>
      <c r="J2850" t="s">
        <v>6434</v>
      </c>
      <c r="K2850" t="s">
        <v>53</v>
      </c>
      <c r="L2850">
        <v>20310</v>
      </c>
      <c r="M2850" s="8">
        <f>VLOOKUP(H2850,'export - manipulated'!L2850:V6782,11,FALSE)</f>
        <v>18058.07</v>
      </c>
      <c r="V2850" s="158" t="str">
        <f>CONCATENATE("5",RIGHT(F2850,11))</f>
        <v>557006200056</v>
      </c>
    </row>
    <row r="2851" spans="1:22" x14ac:dyDescent="0.3">
      <c r="A2851" t="s">
        <v>4714</v>
      </c>
      <c r="B2851" t="s">
        <v>4702</v>
      </c>
      <c r="C2851" t="str">
        <f t="shared" si="394"/>
        <v>UNREGULATED</v>
      </c>
      <c r="D2851" s="159" t="str">
        <f t="shared" si="391"/>
        <v>55700</v>
      </c>
      <c r="E2851" t="str">
        <f t="shared" si="392"/>
        <v>X5700</v>
      </c>
      <c r="F2851" s="23">
        <v>557006200056</v>
      </c>
      <c r="G2851">
        <v>780</v>
      </c>
      <c r="H2851" t="str">
        <f t="shared" si="393"/>
        <v>557006200056.780</v>
      </c>
      <c r="I2851">
        <v>200901</v>
      </c>
      <c r="J2851" t="s">
        <v>6434</v>
      </c>
      <c r="K2851" t="s">
        <v>53</v>
      </c>
      <c r="L2851" t="s">
        <v>124</v>
      </c>
      <c r="N2851">
        <f>VLOOKUP(H2851,'export - manipulated'!L2850:V6782,11,FALSE)</f>
        <v>1729.53</v>
      </c>
    </row>
    <row r="2852" spans="1:22" x14ac:dyDescent="0.3">
      <c r="A2852" t="s">
        <v>4717</v>
      </c>
      <c r="B2852" t="s">
        <v>200</v>
      </c>
      <c r="C2852" t="str">
        <f t="shared" si="394"/>
        <v>REGULATED</v>
      </c>
      <c r="D2852" s="159" t="str">
        <f t="shared" si="391"/>
        <v>45700</v>
      </c>
      <c r="E2852" t="str">
        <f t="shared" si="392"/>
        <v>X5700</v>
      </c>
      <c r="F2852" s="23">
        <v>457006200121</v>
      </c>
      <c r="G2852">
        <v>780</v>
      </c>
      <c r="H2852" t="str">
        <f t="shared" si="393"/>
        <v>457006200121.780</v>
      </c>
      <c r="I2852">
        <v>201301</v>
      </c>
      <c r="J2852" t="s">
        <v>6434</v>
      </c>
      <c r="K2852" t="s">
        <v>53</v>
      </c>
      <c r="L2852">
        <v>20310</v>
      </c>
      <c r="M2852" s="8">
        <f>VLOOKUP(H2852,'export - manipulated'!L2852:V6784,11,FALSE)</f>
        <v>61315.08</v>
      </c>
      <c r="V2852" s="158" t="str">
        <f>CONCATENATE("5",RIGHT(F2852,11))</f>
        <v>557006200121</v>
      </c>
    </row>
    <row r="2853" spans="1:22" x14ac:dyDescent="0.3">
      <c r="A2853" t="s">
        <v>4717</v>
      </c>
      <c r="B2853" t="s">
        <v>196</v>
      </c>
      <c r="C2853" t="str">
        <f t="shared" si="394"/>
        <v>UNREGULATED</v>
      </c>
      <c r="D2853" s="159" t="str">
        <f t="shared" si="391"/>
        <v>55700</v>
      </c>
      <c r="E2853" t="str">
        <f t="shared" si="392"/>
        <v>X5700</v>
      </c>
      <c r="F2853" s="23">
        <v>557006200121</v>
      </c>
      <c r="G2853">
        <v>780</v>
      </c>
      <c r="H2853" t="str">
        <f t="shared" si="393"/>
        <v>557006200121.780</v>
      </c>
      <c r="I2853">
        <v>201306</v>
      </c>
      <c r="J2853" t="s">
        <v>6434</v>
      </c>
      <c r="K2853" t="s">
        <v>53</v>
      </c>
      <c r="L2853" t="s">
        <v>124</v>
      </c>
      <c r="N2853">
        <f>VLOOKUP(H2853,'export - manipulated'!L2852:V6784,11,FALSE)</f>
        <v>6767.4</v>
      </c>
    </row>
    <row r="2854" spans="1:22" x14ac:dyDescent="0.3">
      <c r="A2854" t="s">
        <v>4720</v>
      </c>
      <c r="B2854" t="s">
        <v>3568</v>
      </c>
      <c r="C2854" t="str">
        <f t="shared" si="394"/>
        <v>REGULATED</v>
      </c>
      <c r="D2854" s="159" t="str">
        <f t="shared" si="391"/>
        <v>45300</v>
      </c>
      <c r="E2854" t="str">
        <f t="shared" si="392"/>
        <v>X5300</v>
      </c>
      <c r="F2854" s="23">
        <v>453006200341</v>
      </c>
      <c r="G2854">
        <v>910</v>
      </c>
      <c r="H2854" t="str">
        <f t="shared" si="393"/>
        <v>453006200341.910</v>
      </c>
      <c r="I2854">
        <v>201207</v>
      </c>
      <c r="J2854" t="s">
        <v>6434</v>
      </c>
      <c r="K2854" t="s">
        <v>53</v>
      </c>
      <c r="L2854">
        <v>20310</v>
      </c>
      <c r="M2854" s="8">
        <f>VLOOKUP(H2854,'export - manipulated'!L2854:V6786,11,FALSE)</f>
        <v>15958.04</v>
      </c>
      <c r="V2854" s="158" t="str">
        <f>CONCATENATE("5",RIGHT(F2854,11))</f>
        <v>553006200341</v>
      </c>
    </row>
    <row r="2855" spans="1:22" x14ac:dyDescent="0.3">
      <c r="A2855" t="s">
        <v>4720</v>
      </c>
      <c r="B2855" t="s">
        <v>3568</v>
      </c>
      <c r="C2855" t="str">
        <f t="shared" si="394"/>
        <v>UNREGULATED</v>
      </c>
      <c r="D2855" s="159" t="str">
        <f t="shared" si="391"/>
        <v>55300</v>
      </c>
      <c r="E2855" t="str">
        <f t="shared" si="392"/>
        <v>X5300</v>
      </c>
      <c r="F2855" s="23">
        <v>553006200341</v>
      </c>
      <c r="G2855">
        <v>910</v>
      </c>
      <c r="H2855" t="str">
        <f t="shared" si="393"/>
        <v>553006200341.910</v>
      </c>
      <c r="I2855">
        <v>201207</v>
      </c>
      <c r="J2855" t="s">
        <v>6434</v>
      </c>
      <c r="K2855" t="s">
        <v>53</v>
      </c>
      <c r="L2855" t="s">
        <v>124</v>
      </c>
      <c r="N2855">
        <f>VLOOKUP(H2855,'export - manipulated'!L2854:V6786,11,FALSE)</f>
        <v>19083.759999999998</v>
      </c>
    </row>
    <row r="2856" spans="1:22" x14ac:dyDescent="0.3">
      <c r="A2856" t="s">
        <v>4723</v>
      </c>
      <c r="B2856" t="s">
        <v>3568</v>
      </c>
      <c r="C2856" t="str">
        <f t="shared" si="394"/>
        <v>REGULATED</v>
      </c>
      <c r="D2856" s="159" t="str">
        <f t="shared" si="391"/>
        <v>45300</v>
      </c>
      <c r="E2856" t="str">
        <f t="shared" si="392"/>
        <v>X5300</v>
      </c>
      <c r="F2856" s="23">
        <v>453006200342</v>
      </c>
      <c r="G2856">
        <v>910</v>
      </c>
      <c r="H2856" t="str">
        <f t="shared" si="393"/>
        <v>453006200342.910</v>
      </c>
      <c r="I2856">
        <v>201207</v>
      </c>
      <c r="J2856" t="s">
        <v>6434</v>
      </c>
      <c r="K2856" t="s">
        <v>53</v>
      </c>
      <c r="L2856">
        <v>20310</v>
      </c>
      <c r="M2856" s="8">
        <f>VLOOKUP(H2856,'export - manipulated'!L2856:V6788,11,FALSE)</f>
        <v>2023.43</v>
      </c>
      <c r="V2856" s="158" t="str">
        <f>CONCATENATE("5",RIGHT(F2856,11))</f>
        <v>553006200342</v>
      </c>
    </row>
    <row r="2857" spans="1:22" x14ac:dyDescent="0.3">
      <c r="A2857" t="s">
        <v>4723</v>
      </c>
      <c r="B2857" t="s">
        <v>3568</v>
      </c>
      <c r="C2857" t="str">
        <f t="shared" si="394"/>
        <v>UNREGULATED</v>
      </c>
      <c r="D2857" s="159" t="str">
        <f t="shared" si="391"/>
        <v>55300</v>
      </c>
      <c r="E2857" t="str">
        <f t="shared" si="392"/>
        <v>X5300</v>
      </c>
      <c r="F2857" s="23">
        <v>553006200342</v>
      </c>
      <c r="G2857">
        <v>910</v>
      </c>
      <c r="H2857" t="str">
        <f t="shared" si="393"/>
        <v>553006200342.910</v>
      </c>
      <c r="I2857">
        <v>201207</v>
      </c>
      <c r="J2857" t="s">
        <v>6434</v>
      </c>
      <c r="K2857" t="s">
        <v>53</v>
      </c>
      <c r="L2857" t="s">
        <v>124</v>
      </c>
      <c r="N2857">
        <f>VLOOKUP(H2857,'export - manipulated'!L2856:V6788,11,FALSE)</f>
        <v>2419.7600000000002</v>
      </c>
    </row>
    <row r="2858" spans="1:22" x14ac:dyDescent="0.3">
      <c r="A2858" t="s">
        <v>4726</v>
      </c>
      <c r="B2858" t="s">
        <v>3568</v>
      </c>
      <c r="C2858" t="str">
        <f t="shared" si="394"/>
        <v>REGULATED</v>
      </c>
      <c r="D2858" s="159" t="str">
        <f t="shared" si="391"/>
        <v>45300</v>
      </c>
      <c r="E2858" t="str">
        <f t="shared" si="392"/>
        <v>X5300</v>
      </c>
      <c r="F2858" s="23">
        <v>453006200343</v>
      </c>
      <c r="G2858">
        <v>910</v>
      </c>
      <c r="H2858" t="str">
        <f t="shared" si="393"/>
        <v>453006200343.910</v>
      </c>
      <c r="I2858">
        <v>201207</v>
      </c>
      <c r="J2858" t="s">
        <v>6434</v>
      </c>
      <c r="K2858" t="s">
        <v>53</v>
      </c>
      <c r="L2858">
        <v>20310</v>
      </c>
      <c r="M2858" s="8">
        <f>VLOOKUP(H2858,'export - manipulated'!L2858:V6790,11,FALSE)</f>
        <v>15983.67</v>
      </c>
      <c r="V2858" s="158" t="str">
        <f>CONCATENATE("5",RIGHT(F2858,11))</f>
        <v>553006200343</v>
      </c>
    </row>
    <row r="2859" spans="1:22" x14ac:dyDescent="0.3">
      <c r="A2859" t="s">
        <v>4726</v>
      </c>
      <c r="B2859" t="s">
        <v>3568</v>
      </c>
      <c r="C2859" t="str">
        <f t="shared" si="394"/>
        <v>UNREGULATED</v>
      </c>
      <c r="D2859" s="159" t="str">
        <f t="shared" si="391"/>
        <v>55300</v>
      </c>
      <c r="E2859" t="str">
        <f t="shared" si="392"/>
        <v>X5300</v>
      </c>
      <c r="F2859" s="23">
        <v>553006200343</v>
      </c>
      <c r="G2859">
        <v>910</v>
      </c>
      <c r="H2859" t="str">
        <f t="shared" si="393"/>
        <v>553006200343.910</v>
      </c>
      <c r="I2859">
        <v>201207</v>
      </c>
      <c r="J2859" t="s">
        <v>6434</v>
      </c>
      <c r="K2859" t="s">
        <v>53</v>
      </c>
      <c r="L2859" t="s">
        <v>124</v>
      </c>
      <c r="N2859">
        <f>VLOOKUP(H2859,'export - manipulated'!L2858:V6790,11,FALSE)</f>
        <v>19114.41</v>
      </c>
    </row>
    <row r="2860" spans="1:22" x14ac:dyDescent="0.3">
      <c r="A2860" t="s">
        <v>4729</v>
      </c>
      <c r="B2860" t="s">
        <v>3568</v>
      </c>
      <c r="C2860" t="str">
        <f t="shared" si="394"/>
        <v>REGULATED</v>
      </c>
      <c r="D2860" s="159" t="str">
        <f t="shared" si="391"/>
        <v>45300</v>
      </c>
      <c r="E2860" t="str">
        <f t="shared" si="392"/>
        <v>X5300</v>
      </c>
      <c r="F2860" s="23">
        <v>453006200344</v>
      </c>
      <c r="G2860">
        <v>910</v>
      </c>
      <c r="H2860" t="str">
        <f t="shared" si="393"/>
        <v>453006200344.910</v>
      </c>
      <c r="I2860">
        <v>201207</v>
      </c>
      <c r="J2860" t="s">
        <v>6434</v>
      </c>
      <c r="K2860" t="s">
        <v>53</v>
      </c>
      <c r="L2860">
        <v>20310</v>
      </c>
      <c r="M2860" s="8">
        <f>VLOOKUP(H2860,'export - manipulated'!L2860:V6792,11,FALSE)</f>
        <v>2024.62</v>
      </c>
      <c r="V2860" s="158" t="str">
        <f>CONCATENATE("5",RIGHT(F2860,11))</f>
        <v>553006200344</v>
      </c>
    </row>
    <row r="2861" spans="1:22" x14ac:dyDescent="0.3">
      <c r="A2861" t="s">
        <v>4729</v>
      </c>
      <c r="B2861" t="s">
        <v>3568</v>
      </c>
      <c r="C2861" t="str">
        <f t="shared" si="394"/>
        <v>UNREGULATED</v>
      </c>
      <c r="D2861" s="159" t="str">
        <f t="shared" si="391"/>
        <v>55300</v>
      </c>
      <c r="E2861" t="str">
        <f t="shared" si="392"/>
        <v>X5300</v>
      </c>
      <c r="F2861" s="23">
        <v>553006200344</v>
      </c>
      <c r="G2861">
        <v>910</v>
      </c>
      <c r="H2861" t="str">
        <f t="shared" si="393"/>
        <v>553006200344.910</v>
      </c>
      <c r="I2861">
        <v>201207</v>
      </c>
      <c r="J2861" t="s">
        <v>6434</v>
      </c>
      <c r="K2861" t="s">
        <v>53</v>
      </c>
      <c r="L2861" t="s">
        <v>124</v>
      </c>
      <c r="N2861">
        <f>VLOOKUP(H2861,'export - manipulated'!L2860:V6792,11,FALSE)</f>
        <v>2421.1799999999998</v>
      </c>
    </row>
    <row r="2862" spans="1:22" x14ac:dyDescent="0.3">
      <c r="A2862" t="s">
        <v>4732</v>
      </c>
      <c r="B2862" t="s">
        <v>3568</v>
      </c>
      <c r="C2862" t="str">
        <f t="shared" si="394"/>
        <v>REGULATED</v>
      </c>
      <c r="D2862" s="159" t="str">
        <f t="shared" si="391"/>
        <v>45300</v>
      </c>
      <c r="E2862" t="str">
        <f t="shared" si="392"/>
        <v>X5300</v>
      </c>
      <c r="F2862" s="23">
        <v>453006200345</v>
      </c>
      <c r="G2862">
        <v>910</v>
      </c>
      <c r="H2862" t="str">
        <f t="shared" si="393"/>
        <v>453006200345.910</v>
      </c>
      <c r="I2862">
        <v>201207</v>
      </c>
      <c r="J2862" t="s">
        <v>6434</v>
      </c>
      <c r="K2862" t="s">
        <v>53</v>
      </c>
      <c r="L2862">
        <v>20310</v>
      </c>
      <c r="M2862" s="8">
        <f>VLOOKUP(H2862,'export - manipulated'!L2862:V6794,11,FALSE)</f>
        <v>15986.9</v>
      </c>
      <c r="V2862" s="158" t="str">
        <f>CONCATENATE("5",RIGHT(F2862,11))</f>
        <v>553006200345</v>
      </c>
    </row>
    <row r="2863" spans="1:22" x14ac:dyDescent="0.3">
      <c r="A2863" t="s">
        <v>4732</v>
      </c>
      <c r="B2863" t="s">
        <v>3568</v>
      </c>
      <c r="C2863" t="str">
        <f t="shared" si="394"/>
        <v>UNREGULATED</v>
      </c>
      <c r="D2863" s="159" t="str">
        <f t="shared" si="391"/>
        <v>55300</v>
      </c>
      <c r="E2863" t="str">
        <f t="shared" si="392"/>
        <v>X5300</v>
      </c>
      <c r="F2863" s="23">
        <v>553006200345</v>
      </c>
      <c r="G2863">
        <v>910</v>
      </c>
      <c r="H2863" t="str">
        <f t="shared" si="393"/>
        <v>553006200345.910</v>
      </c>
      <c r="I2863">
        <v>201207</v>
      </c>
      <c r="J2863" t="s">
        <v>6434</v>
      </c>
      <c r="K2863" t="s">
        <v>53</v>
      </c>
      <c r="L2863" t="s">
        <v>124</v>
      </c>
      <c r="N2863">
        <f>VLOOKUP(H2863,'export - manipulated'!L2862:V6794,11,FALSE)</f>
        <v>19118.28</v>
      </c>
    </row>
    <row r="2864" spans="1:22" x14ac:dyDescent="0.3">
      <c r="A2864" t="s">
        <v>4735</v>
      </c>
      <c r="B2864" t="s">
        <v>3568</v>
      </c>
      <c r="C2864" t="str">
        <f t="shared" si="394"/>
        <v>REGULATED</v>
      </c>
      <c r="D2864" s="159" t="str">
        <f t="shared" si="391"/>
        <v>45300</v>
      </c>
      <c r="E2864" t="str">
        <f t="shared" si="392"/>
        <v>X5300</v>
      </c>
      <c r="F2864" s="23">
        <v>453006200346</v>
      </c>
      <c r="G2864">
        <v>910</v>
      </c>
      <c r="H2864" t="str">
        <f t="shared" si="393"/>
        <v>453006200346.910</v>
      </c>
      <c r="I2864">
        <v>201207</v>
      </c>
      <c r="J2864" t="s">
        <v>6434</v>
      </c>
      <c r="K2864" t="s">
        <v>53</v>
      </c>
      <c r="L2864">
        <v>20310</v>
      </c>
      <c r="M2864" s="8">
        <f>VLOOKUP(H2864,'export - manipulated'!L2864:V6796,11,FALSE)</f>
        <v>2024.7</v>
      </c>
      <c r="V2864" s="158" t="str">
        <f>CONCATENATE("5",RIGHT(F2864,11))</f>
        <v>553006200346</v>
      </c>
    </row>
    <row r="2865" spans="1:22" x14ac:dyDescent="0.3">
      <c r="A2865" t="s">
        <v>4735</v>
      </c>
      <c r="B2865" t="s">
        <v>3568</v>
      </c>
      <c r="C2865" t="str">
        <f t="shared" si="394"/>
        <v>UNREGULATED</v>
      </c>
      <c r="D2865" s="159" t="str">
        <f t="shared" si="391"/>
        <v>55300</v>
      </c>
      <c r="E2865" t="str">
        <f t="shared" si="392"/>
        <v>X5300</v>
      </c>
      <c r="F2865" s="23">
        <v>553006200346</v>
      </c>
      <c r="G2865">
        <v>910</v>
      </c>
      <c r="H2865" t="str">
        <f t="shared" si="393"/>
        <v>553006200346.910</v>
      </c>
      <c r="I2865">
        <v>201207</v>
      </c>
      <c r="J2865" t="s">
        <v>6434</v>
      </c>
      <c r="K2865" t="s">
        <v>53</v>
      </c>
      <c r="L2865" t="s">
        <v>124</v>
      </c>
      <c r="N2865">
        <f>VLOOKUP(H2865,'export - manipulated'!L2864:V6796,11,FALSE)</f>
        <v>2421.29</v>
      </c>
    </row>
    <row r="2866" spans="1:22" x14ac:dyDescent="0.3">
      <c r="A2866" t="s">
        <v>4738</v>
      </c>
      <c r="B2866" t="s">
        <v>3572</v>
      </c>
      <c r="C2866" t="str">
        <f t="shared" si="394"/>
        <v>REGULATED</v>
      </c>
      <c r="D2866" s="159" t="str">
        <f t="shared" si="391"/>
        <v>45600</v>
      </c>
      <c r="E2866" t="str">
        <f t="shared" si="392"/>
        <v>X5600</v>
      </c>
      <c r="F2866" s="23">
        <v>456005300002</v>
      </c>
      <c r="G2866">
        <v>615</v>
      </c>
      <c r="H2866" t="str">
        <f t="shared" si="393"/>
        <v>456005300002.615</v>
      </c>
      <c r="I2866">
        <v>197609</v>
      </c>
      <c r="J2866" t="s">
        <v>6434</v>
      </c>
      <c r="K2866" t="s">
        <v>22</v>
      </c>
      <c r="L2866">
        <v>20310</v>
      </c>
      <c r="M2866" s="8">
        <f>VLOOKUP(H2866,'export - manipulated'!L2866:V6798,11,FALSE)</f>
        <v>746726.82</v>
      </c>
      <c r="V2866" s="158" t="str">
        <f>CONCATENATE("5",RIGHT(F2866,11))</f>
        <v>556005300002</v>
      </c>
    </row>
    <row r="2867" spans="1:22" x14ac:dyDescent="0.3">
      <c r="A2867" t="s">
        <v>4738</v>
      </c>
      <c r="B2867" t="s">
        <v>3572</v>
      </c>
      <c r="C2867" t="str">
        <f t="shared" si="394"/>
        <v>UNREGULATED</v>
      </c>
      <c r="D2867" s="159" t="str">
        <f t="shared" si="391"/>
        <v>55600</v>
      </c>
      <c r="E2867" t="str">
        <f t="shared" si="392"/>
        <v>X5600</v>
      </c>
      <c r="F2867" s="23">
        <v>556005300002</v>
      </c>
      <c r="G2867">
        <v>615</v>
      </c>
      <c r="H2867" t="str">
        <f t="shared" si="393"/>
        <v>556005300002.615</v>
      </c>
      <c r="I2867">
        <v>197609</v>
      </c>
      <c r="J2867" t="s">
        <v>6434</v>
      </c>
      <c r="K2867" t="s">
        <v>22</v>
      </c>
      <c r="L2867" t="s">
        <v>124</v>
      </c>
      <c r="N2867">
        <f>VLOOKUP(H2867,'export - manipulated'!L2866:V6798,11,FALSE)</f>
        <v>451136</v>
      </c>
    </row>
    <row r="2868" spans="1:22" x14ac:dyDescent="0.3">
      <c r="A2868" t="s">
        <v>4738</v>
      </c>
      <c r="B2868" t="s">
        <v>3572</v>
      </c>
      <c r="C2868" t="str">
        <f t="shared" si="394"/>
        <v>UNREGULATED</v>
      </c>
      <c r="D2868" s="159" t="str">
        <f t="shared" si="391"/>
        <v>55600</v>
      </c>
      <c r="E2868" t="str">
        <f t="shared" si="392"/>
        <v>X5600</v>
      </c>
      <c r="F2868" s="23">
        <v>556005300060</v>
      </c>
      <c r="G2868">
        <v>80</v>
      </c>
      <c r="H2868" t="str">
        <f t="shared" si="393"/>
        <v>556005300060.80</v>
      </c>
      <c r="I2868">
        <v>200809</v>
      </c>
      <c r="J2868" t="s">
        <v>6434</v>
      </c>
      <c r="K2868" t="s">
        <v>22</v>
      </c>
      <c r="L2868" t="s">
        <v>124</v>
      </c>
      <c r="N2868">
        <f>VLOOKUP(H2868,'export - manipulated'!L2867:V6799,11,FALSE)</f>
        <v>187913.58</v>
      </c>
    </row>
    <row r="2869" spans="1:22" x14ac:dyDescent="0.3">
      <c r="A2869" t="s">
        <v>4738</v>
      </c>
      <c r="B2869" t="s">
        <v>3572</v>
      </c>
      <c r="C2869" t="str">
        <f t="shared" si="394"/>
        <v>UNREGULATED</v>
      </c>
      <c r="D2869" s="159" t="str">
        <f t="shared" si="391"/>
        <v>55600</v>
      </c>
      <c r="E2869" t="str">
        <f t="shared" si="392"/>
        <v>X5600</v>
      </c>
      <c r="F2869" s="23">
        <v>556005300060</v>
      </c>
      <c r="G2869">
        <v>84</v>
      </c>
      <c r="H2869" t="str">
        <f t="shared" si="393"/>
        <v>556005300060.84</v>
      </c>
      <c r="I2869">
        <v>200809</v>
      </c>
      <c r="J2869" t="s">
        <v>6434</v>
      </c>
      <c r="K2869" t="s">
        <v>22</v>
      </c>
      <c r="L2869" t="s">
        <v>124</v>
      </c>
      <c r="N2869">
        <f>VLOOKUP(H2869,'export - manipulated'!L2868:V6800,11,FALSE)</f>
        <v>499116.26</v>
      </c>
    </row>
    <row r="2870" spans="1:22" x14ac:dyDescent="0.3">
      <c r="A2870" t="s">
        <v>4738</v>
      </c>
      <c r="B2870" t="s">
        <v>3572</v>
      </c>
      <c r="C2870" t="str">
        <f t="shared" si="394"/>
        <v>UNREGULATED</v>
      </c>
      <c r="D2870" s="159" t="str">
        <f t="shared" si="391"/>
        <v>55600</v>
      </c>
      <c r="E2870" t="str">
        <f t="shared" si="392"/>
        <v>X5600</v>
      </c>
      <c r="F2870" s="23">
        <v>556005300060</v>
      </c>
      <c r="G2870">
        <v>190</v>
      </c>
      <c r="H2870" t="str">
        <f t="shared" si="393"/>
        <v>556005300060.190</v>
      </c>
      <c r="I2870">
        <v>200809</v>
      </c>
      <c r="J2870" t="s">
        <v>6434</v>
      </c>
      <c r="K2870" t="s">
        <v>22</v>
      </c>
      <c r="L2870" t="s">
        <v>124</v>
      </c>
      <c r="N2870">
        <f>VLOOKUP(H2870,'export - manipulated'!L2869:V6801,11,FALSE)</f>
        <v>156322.57</v>
      </c>
    </row>
    <row r="2871" spans="1:22" x14ac:dyDescent="0.3">
      <c r="A2871" t="s">
        <v>4738</v>
      </c>
      <c r="B2871" t="s">
        <v>3572</v>
      </c>
      <c r="C2871" t="str">
        <f t="shared" si="394"/>
        <v>UNREGULATED</v>
      </c>
      <c r="D2871" s="159" t="str">
        <f t="shared" si="391"/>
        <v>55600</v>
      </c>
      <c r="E2871" t="str">
        <f t="shared" si="392"/>
        <v>X5600</v>
      </c>
      <c r="F2871" s="23">
        <v>556005300060</v>
      </c>
      <c r="G2871">
        <v>615</v>
      </c>
      <c r="H2871" t="str">
        <f t="shared" si="393"/>
        <v>556005300060.615</v>
      </c>
      <c r="I2871">
        <v>200809</v>
      </c>
      <c r="J2871" t="s">
        <v>6434</v>
      </c>
      <c r="K2871" t="s">
        <v>22</v>
      </c>
      <c r="L2871" t="s">
        <v>124</v>
      </c>
      <c r="N2871">
        <f>VLOOKUP(H2871,'export - manipulated'!L2870:V6802,11,FALSE)</f>
        <v>209955.1</v>
      </c>
    </row>
    <row r="2872" spans="1:22" x14ac:dyDescent="0.3">
      <c r="A2872" t="s">
        <v>4738</v>
      </c>
      <c r="B2872" t="s">
        <v>3572</v>
      </c>
      <c r="C2872" t="str">
        <f t="shared" si="394"/>
        <v>UNREGULATED</v>
      </c>
      <c r="D2872" s="159" t="str">
        <f t="shared" si="391"/>
        <v>55600</v>
      </c>
      <c r="E2872" t="str">
        <f t="shared" si="392"/>
        <v>X5600</v>
      </c>
      <c r="F2872" s="23">
        <v>556005300060</v>
      </c>
      <c r="G2872">
        <v>790</v>
      </c>
      <c r="H2872" t="str">
        <f t="shared" si="393"/>
        <v>556005300060.790</v>
      </c>
      <c r="I2872">
        <v>200809</v>
      </c>
      <c r="J2872" t="s">
        <v>6434</v>
      </c>
      <c r="K2872" t="s">
        <v>22</v>
      </c>
      <c r="L2872" t="s">
        <v>124</v>
      </c>
      <c r="N2872">
        <f>VLOOKUP(H2872,'export - manipulated'!L2871:V6803,11,FALSE)</f>
        <v>103532.27</v>
      </c>
    </row>
    <row r="2873" spans="1:22" x14ac:dyDescent="0.3">
      <c r="A2873" t="s">
        <v>4747</v>
      </c>
      <c r="B2873" t="s">
        <v>3572</v>
      </c>
      <c r="C2873" t="str">
        <f t="shared" si="394"/>
        <v>REGULATED</v>
      </c>
      <c r="D2873" s="159" t="str">
        <f t="shared" si="391"/>
        <v>45500</v>
      </c>
      <c r="E2873" t="str">
        <f t="shared" si="392"/>
        <v>X5500</v>
      </c>
      <c r="F2873" s="23">
        <v>455005360001</v>
      </c>
      <c r="G2873">
        <v>2001</v>
      </c>
      <c r="H2873" t="str">
        <f t="shared" si="393"/>
        <v>455005360001.2001</v>
      </c>
      <c r="I2873">
        <v>200109</v>
      </c>
      <c r="J2873" t="s">
        <v>6434</v>
      </c>
      <c r="K2873" t="s">
        <v>22</v>
      </c>
      <c r="L2873">
        <v>20310</v>
      </c>
      <c r="M2873" s="8">
        <f>VLOOKUP(H2873,'export - manipulated'!L2873:V6805,11,FALSE)</f>
        <v>16114.05</v>
      </c>
      <c r="V2873" s="158" t="str">
        <f>CONCATENATE("5",RIGHT(F2873,11))</f>
        <v>555005360001</v>
      </c>
    </row>
    <row r="2874" spans="1:22" x14ac:dyDescent="0.3">
      <c r="A2874" t="s">
        <v>4747</v>
      </c>
      <c r="B2874" t="s">
        <v>3572</v>
      </c>
      <c r="C2874" t="str">
        <f t="shared" si="394"/>
        <v>UNREGULATED</v>
      </c>
      <c r="D2874" s="159" t="str">
        <f t="shared" si="391"/>
        <v>55500</v>
      </c>
      <c r="E2874" t="str">
        <f t="shared" si="392"/>
        <v>X5500</v>
      </c>
      <c r="F2874" s="23">
        <v>555005360001</v>
      </c>
      <c r="G2874">
        <v>2001</v>
      </c>
      <c r="H2874" t="str">
        <f t="shared" si="393"/>
        <v>555005360001.2001</v>
      </c>
      <c r="I2874">
        <v>200109</v>
      </c>
      <c r="J2874" t="s">
        <v>6434</v>
      </c>
      <c r="K2874" t="s">
        <v>22</v>
      </c>
      <c r="L2874" t="s">
        <v>124</v>
      </c>
      <c r="N2874">
        <f>VLOOKUP(H2874,'export - manipulated'!L2873:V6805,11,FALSE)</f>
        <v>9735</v>
      </c>
    </row>
    <row r="2875" spans="1:22" x14ac:dyDescent="0.3">
      <c r="A2875" t="s">
        <v>4750</v>
      </c>
      <c r="B2875" t="s">
        <v>3572</v>
      </c>
      <c r="C2875" t="str">
        <f t="shared" si="394"/>
        <v>REGULATED</v>
      </c>
      <c r="D2875" s="159" t="str">
        <f t="shared" si="391"/>
        <v>45600</v>
      </c>
      <c r="E2875" t="str">
        <f t="shared" si="392"/>
        <v>X5600</v>
      </c>
      <c r="F2875" s="23">
        <v>456005300002</v>
      </c>
      <c r="G2875">
        <v>5</v>
      </c>
      <c r="H2875" t="str">
        <f t="shared" si="393"/>
        <v>456005300002.5</v>
      </c>
      <c r="I2875">
        <v>197609</v>
      </c>
      <c r="J2875" t="s">
        <v>6434</v>
      </c>
      <c r="K2875" t="s">
        <v>22</v>
      </c>
      <c r="L2875">
        <v>20310</v>
      </c>
      <c r="M2875" s="8">
        <f>VLOOKUP(H2875,'export - manipulated'!L2875:V6807,11,FALSE)</f>
        <v>94289.1</v>
      </c>
      <c r="V2875" s="158" t="str">
        <f>CONCATENATE("5",RIGHT(F2875,11))</f>
        <v>556005300002</v>
      </c>
    </row>
    <row r="2876" spans="1:22" x14ac:dyDescent="0.3">
      <c r="A2876" t="s">
        <v>4750</v>
      </c>
      <c r="B2876" t="s">
        <v>3572</v>
      </c>
      <c r="C2876" t="str">
        <f t="shared" si="394"/>
        <v>UNREGULATED</v>
      </c>
      <c r="D2876" s="159" t="str">
        <f t="shared" si="391"/>
        <v>55600</v>
      </c>
      <c r="E2876" t="str">
        <f t="shared" si="392"/>
        <v>X5600</v>
      </c>
      <c r="F2876" s="23">
        <v>556005300002</v>
      </c>
      <c r="G2876">
        <v>5</v>
      </c>
      <c r="H2876" t="str">
        <f t="shared" si="393"/>
        <v>556005300002.5</v>
      </c>
      <c r="I2876">
        <v>197609</v>
      </c>
      <c r="J2876" t="s">
        <v>6434</v>
      </c>
      <c r="K2876" t="s">
        <v>22</v>
      </c>
      <c r="L2876" t="s">
        <v>124</v>
      </c>
      <c r="N2876">
        <f>VLOOKUP(H2876,'export - manipulated'!L2875:V6807,11,FALSE)</f>
        <v>56965</v>
      </c>
    </row>
    <row r="2877" spans="1:22" x14ac:dyDescent="0.3">
      <c r="A2877" t="s">
        <v>4753</v>
      </c>
      <c r="C2877" t="str">
        <f t="shared" si="394"/>
        <v>REGULATED</v>
      </c>
      <c r="D2877" s="159" t="str">
        <f t="shared" si="391"/>
        <v>45800</v>
      </c>
      <c r="E2877" t="str">
        <f t="shared" si="392"/>
        <v>X5800</v>
      </c>
      <c r="F2877" s="23">
        <v>458005300001</v>
      </c>
      <c r="G2877">
        <v>1064</v>
      </c>
      <c r="H2877" t="str">
        <f t="shared" si="393"/>
        <v>458005300001.1064</v>
      </c>
      <c r="I2877">
        <v>196403</v>
      </c>
      <c r="J2877" t="s">
        <v>6434</v>
      </c>
      <c r="K2877" t="s">
        <v>22</v>
      </c>
      <c r="L2877">
        <v>20310</v>
      </c>
      <c r="M2877" s="8">
        <f>VLOOKUP(H2877,'export - manipulated'!L2877:V6809,11,FALSE)</f>
        <v>769998.76</v>
      </c>
      <c r="V2877" s="158" t="str">
        <f>CONCATENATE("5",RIGHT(F2877,11))</f>
        <v>558005300001</v>
      </c>
    </row>
    <row r="2878" spans="1:22" x14ac:dyDescent="0.3">
      <c r="A2878" t="s">
        <v>4753</v>
      </c>
      <c r="C2878" t="str">
        <f t="shared" si="394"/>
        <v>UNREGULATED</v>
      </c>
      <c r="D2878" s="159" t="str">
        <f t="shared" si="391"/>
        <v>55800</v>
      </c>
      <c r="E2878" t="str">
        <f t="shared" si="392"/>
        <v>X5800</v>
      </c>
      <c r="F2878" s="23">
        <v>558005300001</v>
      </c>
      <c r="G2878">
        <v>1064</v>
      </c>
      <c r="H2878" t="str">
        <f t="shared" si="393"/>
        <v>558005300001.1064</v>
      </c>
      <c r="I2878">
        <v>196403</v>
      </c>
      <c r="J2878" t="s">
        <v>6434</v>
      </c>
      <c r="K2878" t="s">
        <v>22</v>
      </c>
      <c r="L2878" t="s">
        <v>124</v>
      </c>
      <c r="N2878">
        <f>VLOOKUP(H2878,'export - manipulated'!L2877:V6809,11,FALSE)</f>
        <v>465197</v>
      </c>
    </row>
    <row r="2879" spans="1:22" x14ac:dyDescent="0.3">
      <c r="A2879" t="s">
        <v>4758</v>
      </c>
      <c r="B2879" t="s">
        <v>3572</v>
      </c>
      <c r="C2879" t="str">
        <f t="shared" si="394"/>
        <v>REGULATED</v>
      </c>
      <c r="D2879" s="159" t="str">
        <f t="shared" si="391"/>
        <v>45200</v>
      </c>
      <c r="E2879" t="str">
        <f t="shared" si="392"/>
        <v>X5200</v>
      </c>
      <c r="F2879" s="23">
        <v>452005300125</v>
      </c>
      <c r="G2879">
        <v>763</v>
      </c>
      <c r="H2879" t="str">
        <f t="shared" si="393"/>
        <v>452005300125.763</v>
      </c>
      <c r="I2879">
        <v>201301</v>
      </c>
      <c r="J2879" t="s">
        <v>6434</v>
      </c>
      <c r="K2879" t="s">
        <v>22</v>
      </c>
      <c r="L2879">
        <v>20310</v>
      </c>
      <c r="M2879" s="8">
        <f>VLOOKUP(H2879,'export - manipulated'!L2879:V6811,11,FALSE)</f>
        <v>6843.39</v>
      </c>
      <c r="V2879" s="158" t="str">
        <f>CONCATENATE("5",RIGHT(F2879,11))</f>
        <v>552005300125</v>
      </c>
    </row>
    <row r="2880" spans="1:22" x14ac:dyDescent="0.3">
      <c r="A2880" t="s">
        <v>4758</v>
      </c>
      <c r="B2880" t="s">
        <v>3572</v>
      </c>
      <c r="C2880" t="str">
        <f t="shared" si="394"/>
        <v>UNREGULATED</v>
      </c>
      <c r="D2880" s="159" t="str">
        <f t="shared" si="391"/>
        <v>55200</v>
      </c>
      <c r="E2880" t="str">
        <f t="shared" si="392"/>
        <v>X5200</v>
      </c>
      <c r="F2880" s="23">
        <v>552005300125</v>
      </c>
      <c r="G2880">
        <v>763</v>
      </c>
      <c r="H2880" t="str">
        <f t="shared" si="393"/>
        <v>552005300125.763</v>
      </c>
      <c r="I2880">
        <v>200809</v>
      </c>
      <c r="J2880" t="s">
        <v>6434</v>
      </c>
      <c r="K2880" t="s">
        <v>22</v>
      </c>
      <c r="L2880" t="s">
        <v>124</v>
      </c>
      <c r="N2880">
        <f>VLOOKUP(H2880,'export - manipulated'!L2879:V6811,11,FALSE)</f>
        <v>4149.42</v>
      </c>
    </row>
    <row r="2881" spans="1:22" x14ac:dyDescent="0.3">
      <c r="A2881" t="s">
        <v>4762</v>
      </c>
      <c r="B2881" t="s">
        <v>3572</v>
      </c>
      <c r="C2881" t="str">
        <f t="shared" si="394"/>
        <v>REGULATED</v>
      </c>
      <c r="D2881" s="159" t="str">
        <f t="shared" si="391"/>
        <v>45600</v>
      </c>
      <c r="E2881" t="str">
        <f t="shared" si="392"/>
        <v>X5600</v>
      </c>
      <c r="F2881" s="23">
        <v>456005300002</v>
      </c>
      <c r="G2881">
        <v>82</v>
      </c>
      <c r="H2881" t="str">
        <f t="shared" si="393"/>
        <v>456005300002.82</v>
      </c>
      <c r="I2881">
        <v>197609</v>
      </c>
      <c r="J2881" t="s">
        <v>6434</v>
      </c>
      <c r="K2881" t="s">
        <v>22</v>
      </c>
      <c r="L2881">
        <v>20310</v>
      </c>
      <c r="M2881" s="8">
        <f>VLOOKUP(H2881,'export - manipulated'!L2881:V6813,11,FALSE)</f>
        <v>24346.04</v>
      </c>
      <c r="V2881" s="158" t="str">
        <f>CONCATENATE("5",RIGHT(F2881,11))</f>
        <v>556005300002</v>
      </c>
    </row>
    <row r="2882" spans="1:22" x14ac:dyDescent="0.3">
      <c r="A2882" t="s">
        <v>4762</v>
      </c>
      <c r="B2882" t="s">
        <v>3572</v>
      </c>
      <c r="C2882" t="str">
        <f t="shared" si="394"/>
        <v>UNREGULATED</v>
      </c>
      <c r="D2882" s="159" t="str">
        <f t="shared" si="391"/>
        <v>55600</v>
      </c>
      <c r="E2882" t="str">
        <f t="shared" si="392"/>
        <v>X5600</v>
      </c>
      <c r="F2882" s="23">
        <v>556005300002</v>
      </c>
      <c r="G2882">
        <v>82</v>
      </c>
      <c r="H2882" t="str">
        <f t="shared" si="393"/>
        <v>556005300002.82</v>
      </c>
      <c r="I2882">
        <v>197609</v>
      </c>
      <c r="J2882" t="s">
        <v>6434</v>
      </c>
      <c r="K2882" t="s">
        <v>22</v>
      </c>
      <c r="L2882" t="s">
        <v>124</v>
      </c>
      <c r="N2882">
        <f>VLOOKUP(H2882,'export - manipulated'!L2881:V6813,11,FALSE)</f>
        <v>14709</v>
      </c>
    </row>
    <row r="2883" spans="1:22" x14ac:dyDescent="0.3">
      <c r="A2883" t="s">
        <v>4765</v>
      </c>
      <c r="B2883" t="s">
        <v>3572</v>
      </c>
      <c r="C2883" t="str">
        <f t="shared" si="394"/>
        <v>REGULATED</v>
      </c>
      <c r="D2883" s="159" t="str">
        <f t="shared" ref="D2883:D2946" si="398">LEFT(F2883,5)</f>
        <v>45200</v>
      </c>
      <c r="E2883" t="str">
        <f t="shared" ref="E2883:E2946" si="399">CONCATENATE("X",(RIGHT(D2883,4)))</f>
        <v>X5200</v>
      </c>
      <c r="F2883" s="23">
        <v>452005300136</v>
      </c>
      <c r="G2883">
        <v>761</v>
      </c>
      <c r="H2883" t="str">
        <f t="shared" ref="H2883:H2946" si="400">CONCATENATE(F2883,".",G2883)</f>
        <v>452005300136.761</v>
      </c>
      <c r="I2883">
        <v>200812</v>
      </c>
      <c r="J2883" t="s">
        <v>6434</v>
      </c>
      <c r="K2883" t="s">
        <v>22</v>
      </c>
      <c r="L2883">
        <v>20310</v>
      </c>
      <c r="M2883" s="8">
        <f>VLOOKUP(H2883,'export - manipulated'!L2883:V6815,11,FALSE)</f>
        <v>49790.06</v>
      </c>
      <c r="V2883" s="158" t="str">
        <f t="shared" ref="V2883:V2884" si="401">CONCATENATE("5",RIGHT(F2883,11))</f>
        <v>552005300136</v>
      </c>
    </row>
    <row r="2884" spans="1:22" x14ac:dyDescent="0.3">
      <c r="A2884" t="s">
        <v>4765</v>
      </c>
      <c r="B2884" t="s">
        <v>3572</v>
      </c>
      <c r="C2884" t="str">
        <f t="shared" si="394"/>
        <v>REGULATED</v>
      </c>
      <c r="D2884" s="159" t="str">
        <f t="shared" si="398"/>
        <v>45200</v>
      </c>
      <c r="E2884" t="str">
        <f t="shared" si="399"/>
        <v>X5200</v>
      </c>
      <c r="F2884" s="23">
        <v>452005300136</v>
      </c>
      <c r="G2884">
        <v>763</v>
      </c>
      <c r="H2884" t="str">
        <f t="shared" si="400"/>
        <v>452005300136.763</v>
      </c>
      <c r="I2884">
        <v>200812</v>
      </c>
      <c r="J2884" t="s">
        <v>6434</v>
      </c>
      <c r="K2884" t="s">
        <v>22</v>
      </c>
      <c r="L2884">
        <v>20310</v>
      </c>
      <c r="M2884" s="8">
        <f>VLOOKUP(H2884,'export - manipulated'!L2884:V6816,11,FALSE)</f>
        <v>3929.77</v>
      </c>
      <c r="V2884" s="158" t="str">
        <f t="shared" si="401"/>
        <v>552005300136</v>
      </c>
    </row>
    <row r="2885" spans="1:22" x14ac:dyDescent="0.3">
      <c r="A2885" t="s">
        <v>4765</v>
      </c>
      <c r="B2885" t="s">
        <v>3572</v>
      </c>
      <c r="C2885" t="str">
        <f t="shared" si="394"/>
        <v>UNREGULATED</v>
      </c>
      <c r="D2885" s="159" t="str">
        <f t="shared" si="398"/>
        <v>55200</v>
      </c>
      <c r="E2885" t="str">
        <f t="shared" si="399"/>
        <v>X5200</v>
      </c>
      <c r="F2885" s="23">
        <v>552005300136</v>
      </c>
      <c r="G2885">
        <v>761</v>
      </c>
      <c r="H2885" t="str">
        <f t="shared" si="400"/>
        <v>552005300136.761</v>
      </c>
      <c r="I2885">
        <v>200812</v>
      </c>
      <c r="J2885" t="s">
        <v>6434</v>
      </c>
      <c r="K2885" t="s">
        <v>22</v>
      </c>
      <c r="L2885" t="s">
        <v>124</v>
      </c>
      <c r="N2885">
        <f>VLOOKUP(H2885,'export - manipulated'!L2884:V6816,11,FALSE)</f>
        <v>26794.54</v>
      </c>
    </row>
    <row r="2886" spans="1:22" x14ac:dyDescent="0.3">
      <c r="A2886" t="s">
        <v>4765</v>
      </c>
      <c r="B2886" t="s">
        <v>3572</v>
      </c>
      <c r="C2886" t="str">
        <f t="shared" ref="C2886:C2949" si="402">IF(OR(D2886="45000",D2886="45100",D2886="45200",D2886="45290",D2886="45300",D2886="45500",D2886="45600",D2886="45700",D2886="45790",D2886="45800"),"REGULATED","UNREGULATED")</f>
        <v>UNREGULATED</v>
      </c>
      <c r="D2886" s="159" t="str">
        <f t="shared" si="398"/>
        <v>55200</v>
      </c>
      <c r="E2886" t="str">
        <f t="shared" si="399"/>
        <v>X5200</v>
      </c>
      <c r="F2886" s="23">
        <v>552005300136</v>
      </c>
      <c r="G2886">
        <v>763</v>
      </c>
      <c r="H2886" t="str">
        <f t="shared" si="400"/>
        <v>552005300136.763</v>
      </c>
      <c r="I2886">
        <v>200812</v>
      </c>
      <c r="J2886" t="s">
        <v>6434</v>
      </c>
      <c r="K2886" t="s">
        <v>22</v>
      </c>
      <c r="L2886" t="s">
        <v>124</v>
      </c>
      <c r="N2886">
        <f>VLOOKUP(H2886,'export - manipulated'!L2885:V6817,11,FALSE)</f>
        <v>2114.81</v>
      </c>
    </row>
    <row r="2887" spans="1:22" x14ac:dyDescent="0.3">
      <c r="A2887" t="s">
        <v>4770</v>
      </c>
      <c r="B2887" t="s">
        <v>3572</v>
      </c>
      <c r="C2887" t="str">
        <f t="shared" si="402"/>
        <v>UNREGULATED</v>
      </c>
      <c r="D2887" s="159" t="str">
        <f t="shared" si="398"/>
        <v>55600</v>
      </c>
      <c r="E2887" t="str">
        <f t="shared" si="399"/>
        <v>X5600</v>
      </c>
      <c r="F2887" s="23">
        <v>556005300079</v>
      </c>
      <c r="G2887">
        <v>169</v>
      </c>
      <c r="H2887" t="str">
        <f t="shared" si="400"/>
        <v>556005300079.169</v>
      </c>
      <c r="I2887">
        <v>200911</v>
      </c>
      <c r="J2887" t="s">
        <v>6434</v>
      </c>
      <c r="K2887" t="s">
        <v>22</v>
      </c>
      <c r="L2887" t="s">
        <v>124</v>
      </c>
      <c r="N2887">
        <f>VLOOKUP(H2887,'export - manipulated'!L2886:V6818,11,FALSE)</f>
        <v>1976.44</v>
      </c>
    </row>
    <row r="2888" spans="1:22" x14ac:dyDescent="0.3">
      <c r="A2888" t="s">
        <v>4773</v>
      </c>
      <c r="B2888" t="s">
        <v>3572</v>
      </c>
      <c r="C2888" t="str">
        <f t="shared" si="402"/>
        <v>UNREGULATED</v>
      </c>
      <c r="D2888" s="159" t="str">
        <f t="shared" si="398"/>
        <v>55600</v>
      </c>
      <c r="E2888" t="str">
        <f t="shared" si="399"/>
        <v>X5600</v>
      </c>
      <c r="F2888" s="23">
        <v>556005300079</v>
      </c>
      <c r="G2888">
        <v>615</v>
      </c>
      <c r="H2888" t="str">
        <f t="shared" si="400"/>
        <v>556005300079.615</v>
      </c>
      <c r="I2888">
        <v>200911</v>
      </c>
      <c r="J2888" t="s">
        <v>6434</v>
      </c>
      <c r="K2888" t="s">
        <v>22</v>
      </c>
      <c r="L2888" t="s">
        <v>124</v>
      </c>
      <c r="N2888">
        <f>VLOOKUP(H2888,'export - manipulated'!L2887:V6819,11,FALSE)</f>
        <v>78337.72</v>
      </c>
    </row>
    <row r="2889" spans="1:22" x14ac:dyDescent="0.3">
      <c r="A2889" t="s">
        <v>4775</v>
      </c>
      <c r="B2889" t="s">
        <v>3572</v>
      </c>
      <c r="C2889" t="str">
        <f t="shared" si="402"/>
        <v>UNREGULATED</v>
      </c>
      <c r="D2889" s="159" t="str">
        <f t="shared" si="398"/>
        <v>55600</v>
      </c>
      <c r="E2889" t="str">
        <f t="shared" si="399"/>
        <v>X5600</v>
      </c>
      <c r="F2889" s="23">
        <v>556005300079</v>
      </c>
      <c r="G2889">
        <v>720</v>
      </c>
      <c r="H2889" t="str">
        <f t="shared" si="400"/>
        <v>556005300079.720</v>
      </c>
      <c r="I2889">
        <v>200911</v>
      </c>
      <c r="J2889" t="s">
        <v>6434</v>
      </c>
      <c r="K2889" t="s">
        <v>22</v>
      </c>
      <c r="L2889" t="s">
        <v>124</v>
      </c>
      <c r="N2889">
        <f>VLOOKUP(H2889,'export - manipulated'!L2888:V6820,11,FALSE)</f>
        <v>1029.48</v>
      </c>
    </row>
    <row r="2890" spans="1:22" x14ac:dyDescent="0.3">
      <c r="A2890" t="s">
        <v>4777</v>
      </c>
      <c r="B2890" t="s">
        <v>3572</v>
      </c>
      <c r="C2890" t="str">
        <f t="shared" si="402"/>
        <v>REGULATED</v>
      </c>
      <c r="D2890" s="159" t="str">
        <f t="shared" si="398"/>
        <v>45600</v>
      </c>
      <c r="E2890" t="str">
        <f t="shared" si="399"/>
        <v>X5600</v>
      </c>
      <c r="F2890" s="23">
        <v>456005300079</v>
      </c>
      <c r="G2890">
        <v>169</v>
      </c>
      <c r="H2890" t="str">
        <f t="shared" si="400"/>
        <v>456005300079.169</v>
      </c>
      <c r="I2890">
        <v>200911</v>
      </c>
      <c r="J2890" t="s">
        <v>6434</v>
      </c>
      <c r="K2890" t="s">
        <v>22</v>
      </c>
      <c r="L2890">
        <v>20310</v>
      </c>
      <c r="M2890" s="8">
        <f>VLOOKUP(H2890,'export - manipulated'!L2890:V6822,11,FALSE)</f>
        <v>1018.55</v>
      </c>
      <c r="V2890" s="158" t="str">
        <f t="shared" ref="V2890:V2893" si="403">CONCATENATE("5",RIGHT(F2890,11))</f>
        <v>556005300079</v>
      </c>
    </row>
    <row r="2891" spans="1:22" x14ac:dyDescent="0.3">
      <c r="A2891" t="s">
        <v>4779</v>
      </c>
      <c r="B2891" t="s">
        <v>3572</v>
      </c>
      <c r="C2891" t="str">
        <f t="shared" si="402"/>
        <v>REGULATED</v>
      </c>
      <c r="D2891" s="159" t="str">
        <f t="shared" si="398"/>
        <v>45600</v>
      </c>
      <c r="E2891" t="str">
        <f t="shared" si="399"/>
        <v>X5600</v>
      </c>
      <c r="F2891" s="23">
        <v>456005300079</v>
      </c>
      <c r="G2891">
        <v>615</v>
      </c>
      <c r="H2891" t="str">
        <f t="shared" si="400"/>
        <v>456005300079.615</v>
      </c>
      <c r="I2891">
        <v>200911</v>
      </c>
      <c r="J2891" t="s">
        <v>6434</v>
      </c>
      <c r="K2891" t="s">
        <v>22</v>
      </c>
      <c r="L2891">
        <v>20310</v>
      </c>
      <c r="M2891" s="8">
        <f>VLOOKUP(H2891,'export - manipulated'!L2891:V6823,11,FALSE)</f>
        <v>40535.910000000003</v>
      </c>
      <c r="V2891" s="158" t="str">
        <f t="shared" si="403"/>
        <v>556005300079</v>
      </c>
    </row>
    <row r="2892" spans="1:22" x14ac:dyDescent="0.3">
      <c r="A2892" t="s">
        <v>4781</v>
      </c>
      <c r="B2892" t="s">
        <v>3572</v>
      </c>
      <c r="C2892" t="str">
        <f t="shared" si="402"/>
        <v>REGULATED</v>
      </c>
      <c r="D2892" s="159" t="str">
        <f t="shared" si="398"/>
        <v>45600</v>
      </c>
      <c r="E2892" t="str">
        <f t="shared" si="399"/>
        <v>X5600</v>
      </c>
      <c r="F2892" s="23">
        <v>456005300079</v>
      </c>
      <c r="G2892">
        <v>720</v>
      </c>
      <c r="H2892" t="str">
        <f t="shared" si="400"/>
        <v>456005300079.720</v>
      </c>
      <c r="I2892">
        <v>200911</v>
      </c>
      <c r="J2892" t="s">
        <v>6434</v>
      </c>
      <c r="K2892" t="s">
        <v>22</v>
      </c>
      <c r="L2892">
        <v>20310</v>
      </c>
      <c r="M2892" s="8">
        <f>VLOOKUP(H2892,'export - manipulated'!L2892:V6824,11,FALSE)</f>
        <v>530.54</v>
      </c>
      <c r="V2892" s="158" t="str">
        <f t="shared" si="403"/>
        <v>556005300079</v>
      </c>
    </row>
    <row r="2893" spans="1:22" x14ac:dyDescent="0.3">
      <c r="A2893" t="s">
        <v>4783</v>
      </c>
      <c r="B2893" t="s">
        <v>3572</v>
      </c>
      <c r="C2893" t="str">
        <f t="shared" si="402"/>
        <v>REGULATED</v>
      </c>
      <c r="D2893" s="159" t="str">
        <f t="shared" si="398"/>
        <v>45200</v>
      </c>
      <c r="E2893" t="str">
        <f t="shared" si="399"/>
        <v>X5200</v>
      </c>
      <c r="F2893" s="23">
        <v>452005300154</v>
      </c>
      <c r="G2893">
        <v>761</v>
      </c>
      <c r="H2893" t="str">
        <f t="shared" si="400"/>
        <v>452005300154.761</v>
      </c>
      <c r="I2893">
        <v>200901</v>
      </c>
      <c r="J2893" t="s">
        <v>6434</v>
      </c>
      <c r="K2893" t="s">
        <v>22</v>
      </c>
      <c r="L2893">
        <v>20310</v>
      </c>
      <c r="M2893" s="8">
        <f>VLOOKUP(H2893,'export - manipulated'!L2893:V6825,11,FALSE)</f>
        <v>14009.02</v>
      </c>
      <c r="V2893" s="158" t="str">
        <f t="shared" si="403"/>
        <v>552005300154</v>
      </c>
    </row>
    <row r="2894" spans="1:22" x14ac:dyDescent="0.3">
      <c r="A2894" t="s">
        <v>4783</v>
      </c>
      <c r="B2894" t="s">
        <v>3572</v>
      </c>
      <c r="C2894" t="str">
        <f t="shared" si="402"/>
        <v>UNREGULATED</v>
      </c>
      <c r="D2894" s="159" t="str">
        <f t="shared" si="398"/>
        <v>55200</v>
      </c>
      <c r="E2894" t="str">
        <f t="shared" si="399"/>
        <v>X5200</v>
      </c>
      <c r="F2894" s="23">
        <v>552005300154</v>
      </c>
      <c r="G2894">
        <v>763</v>
      </c>
      <c r="H2894" t="str">
        <f t="shared" si="400"/>
        <v>552005300154.763</v>
      </c>
      <c r="I2894">
        <v>200901</v>
      </c>
      <c r="J2894" t="s">
        <v>6434</v>
      </c>
      <c r="K2894" t="s">
        <v>22</v>
      </c>
      <c r="L2894" t="s">
        <v>124</v>
      </c>
      <c r="N2894">
        <f>VLOOKUP(H2894,'export - manipulated'!L2893:V6825,11,FALSE)</f>
        <v>6159.65</v>
      </c>
    </row>
    <row r="2895" spans="1:22" x14ac:dyDescent="0.3">
      <c r="A2895" t="s">
        <v>4786</v>
      </c>
      <c r="B2895" t="s">
        <v>3572</v>
      </c>
      <c r="C2895" t="str">
        <f t="shared" si="402"/>
        <v>REGULATED</v>
      </c>
      <c r="D2895" s="159" t="str">
        <f t="shared" si="398"/>
        <v>45200</v>
      </c>
      <c r="E2895" t="str">
        <f t="shared" si="399"/>
        <v>X5200</v>
      </c>
      <c r="F2895" s="23">
        <v>452005300122</v>
      </c>
      <c r="G2895">
        <v>760</v>
      </c>
      <c r="H2895" t="str">
        <f t="shared" si="400"/>
        <v>452005300122.760</v>
      </c>
      <c r="I2895">
        <v>200811</v>
      </c>
      <c r="J2895" t="s">
        <v>6434</v>
      </c>
      <c r="K2895" t="s">
        <v>22</v>
      </c>
      <c r="L2895">
        <v>20310</v>
      </c>
      <c r="M2895" s="8">
        <f>VLOOKUP(H2895,'export - manipulated'!L2895:V6827,11,FALSE)</f>
        <v>7952.2</v>
      </c>
      <c r="V2895" s="158" t="str">
        <f>CONCATENATE("5",RIGHT(F2895,11))</f>
        <v>552005300122</v>
      </c>
    </row>
    <row r="2896" spans="1:22" x14ac:dyDescent="0.3">
      <c r="A2896" t="s">
        <v>4786</v>
      </c>
      <c r="B2896" t="s">
        <v>3572</v>
      </c>
      <c r="C2896" t="str">
        <f t="shared" si="402"/>
        <v>UNREGULATED</v>
      </c>
      <c r="D2896" s="159" t="str">
        <f t="shared" si="398"/>
        <v>55200</v>
      </c>
      <c r="E2896" t="str">
        <f t="shared" si="399"/>
        <v>X5200</v>
      </c>
      <c r="F2896" s="23">
        <v>552005300122</v>
      </c>
      <c r="G2896">
        <v>760</v>
      </c>
      <c r="H2896" t="str">
        <f t="shared" si="400"/>
        <v>552005300122.760</v>
      </c>
      <c r="I2896">
        <v>200811</v>
      </c>
      <c r="J2896" t="s">
        <v>6434</v>
      </c>
      <c r="K2896" t="s">
        <v>22</v>
      </c>
      <c r="L2896" t="s">
        <v>124</v>
      </c>
      <c r="N2896">
        <f>VLOOKUP(H2896,'export - manipulated'!L2895:V6827,11,FALSE)</f>
        <v>4279.4799999999996</v>
      </c>
    </row>
    <row r="2897" spans="1:22" x14ac:dyDescent="0.3">
      <c r="A2897" t="s">
        <v>4789</v>
      </c>
      <c r="B2897" t="s">
        <v>3572</v>
      </c>
      <c r="C2897" t="str">
        <f t="shared" si="402"/>
        <v>REGULATED</v>
      </c>
      <c r="D2897" s="159" t="str">
        <f t="shared" si="398"/>
        <v>45200</v>
      </c>
      <c r="E2897" t="str">
        <f t="shared" si="399"/>
        <v>X5200</v>
      </c>
      <c r="F2897" s="23">
        <v>452005300090</v>
      </c>
      <c r="G2897">
        <v>761</v>
      </c>
      <c r="H2897" t="str">
        <f t="shared" si="400"/>
        <v>452005300090.761</v>
      </c>
      <c r="I2897">
        <v>199812</v>
      </c>
      <c r="J2897" t="s">
        <v>6434</v>
      </c>
      <c r="K2897" t="s">
        <v>22</v>
      </c>
      <c r="L2897">
        <v>20310</v>
      </c>
      <c r="M2897" s="8">
        <f>VLOOKUP(H2897,'export - manipulated'!L2897:V6829,11,FALSE)</f>
        <v>68130.820000000007</v>
      </c>
      <c r="V2897" s="158" t="str">
        <f>CONCATENATE("5",RIGHT(F2897,11))</f>
        <v>552005300090</v>
      </c>
    </row>
    <row r="2898" spans="1:22" x14ac:dyDescent="0.3">
      <c r="A2898" t="s">
        <v>4789</v>
      </c>
      <c r="B2898" t="s">
        <v>3572</v>
      </c>
      <c r="C2898" t="str">
        <f t="shared" si="402"/>
        <v>UNREGULATED</v>
      </c>
      <c r="D2898" s="159" t="str">
        <f t="shared" si="398"/>
        <v>55200</v>
      </c>
      <c r="E2898" t="str">
        <f t="shared" si="399"/>
        <v>X5200</v>
      </c>
      <c r="F2898" s="23">
        <v>552005300090</v>
      </c>
      <c r="G2898">
        <v>761</v>
      </c>
      <c r="H2898" t="str">
        <f t="shared" si="400"/>
        <v>552005300090.761</v>
      </c>
      <c r="I2898">
        <v>199812</v>
      </c>
      <c r="J2898" t="s">
        <v>6434</v>
      </c>
      <c r="K2898" t="s">
        <v>22</v>
      </c>
      <c r="L2898" t="s">
        <v>124</v>
      </c>
      <c r="N2898">
        <f>VLOOKUP(H2898,'export - manipulated'!L2897:V6829,11,FALSE)</f>
        <v>41162</v>
      </c>
    </row>
    <row r="2899" spans="1:22" x14ac:dyDescent="0.3">
      <c r="A2899" t="s">
        <v>4792</v>
      </c>
      <c r="B2899" t="s">
        <v>3572</v>
      </c>
      <c r="C2899" t="str">
        <f t="shared" si="402"/>
        <v>REGULATED</v>
      </c>
      <c r="D2899" s="159" t="str">
        <f t="shared" si="398"/>
        <v>45200</v>
      </c>
      <c r="E2899" t="str">
        <f t="shared" si="399"/>
        <v>X5200</v>
      </c>
      <c r="F2899" s="23">
        <v>452005300090</v>
      </c>
      <c r="G2899">
        <v>230</v>
      </c>
      <c r="H2899" t="str">
        <f t="shared" si="400"/>
        <v>452005300090.230</v>
      </c>
      <c r="I2899">
        <v>199812</v>
      </c>
      <c r="J2899" t="s">
        <v>6434</v>
      </c>
      <c r="K2899" t="s">
        <v>22</v>
      </c>
      <c r="L2899">
        <v>20310</v>
      </c>
      <c r="M2899" s="8">
        <f>VLOOKUP(H2899,'export - manipulated'!L2899:V6831,11,FALSE)</f>
        <v>368.75</v>
      </c>
      <c r="V2899" s="158" t="str">
        <f t="shared" ref="V2899:V2900" si="404">CONCATENATE("5",RIGHT(F2899,11))</f>
        <v>552005300090</v>
      </c>
    </row>
    <row r="2900" spans="1:22" x14ac:dyDescent="0.3">
      <c r="A2900" t="s">
        <v>4794</v>
      </c>
      <c r="B2900" t="s">
        <v>3572</v>
      </c>
      <c r="C2900" t="str">
        <f t="shared" si="402"/>
        <v>REGULATED</v>
      </c>
      <c r="D2900" s="159" t="str">
        <f t="shared" si="398"/>
        <v>45200</v>
      </c>
      <c r="E2900" t="str">
        <f t="shared" si="399"/>
        <v>X5200</v>
      </c>
      <c r="F2900" s="23">
        <v>452005300090</v>
      </c>
      <c r="G2900">
        <v>240</v>
      </c>
      <c r="H2900" t="str">
        <f t="shared" si="400"/>
        <v>452005300090.240</v>
      </c>
      <c r="I2900">
        <v>199812</v>
      </c>
      <c r="J2900" t="s">
        <v>6434</v>
      </c>
      <c r="K2900" t="s">
        <v>22</v>
      </c>
      <c r="L2900">
        <v>20310</v>
      </c>
      <c r="M2900" s="8">
        <f>VLOOKUP(H2900,'export - manipulated'!L2900:V6832,11,FALSE)</f>
        <v>6403.31</v>
      </c>
      <c r="V2900" s="158" t="str">
        <f t="shared" si="404"/>
        <v>552005300090</v>
      </c>
    </row>
    <row r="2901" spans="1:22" x14ac:dyDescent="0.3">
      <c r="A2901" t="s">
        <v>4794</v>
      </c>
      <c r="B2901" t="s">
        <v>3572</v>
      </c>
      <c r="C2901" t="str">
        <f t="shared" si="402"/>
        <v>UNREGULATED</v>
      </c>
      <c r="D2901" s="159" t="str">
        <f t="shared" si="398"/>
        <v>55200</v>
      </c>
      <c r="E2901" t="str">
        <f t="shared" si="399"/>
        <v>X5200</v>
      </c>
      <c r="F2901" s="23">
        <v>552005300090</v>
      </c>
      <c r="G2901">
        <v>240</v>
      </c>
      <c r="H2901" t="str">
        <f t="shared" si="400"/>
        <v>552005300090.240</v>
      </c>
      <c r="I2901">
        <v>199812</v>
      </c>
      <c r="J2901" t="s">
        <v>6434</v>
      </c>
      <c r="K2901" t="s">
        <v>22</v>
      </c>
      <c r="L2901" t="s">
        <v>124</v>
      </c>
      <c r="N2901">
        <f>VLOOKUP(H2901,'export - manipulated'!L2900:V6832,11,FALSE)</f>
        <v>3868</v>
      </c>
    </row>
    <row r="2902" spans="1:22" x14ac:dyDescent="0.3">
      <c r="A2902" t="s">
        <v>4797</v>
      </c>
      <c r="B2902" t="s">
        <v>3572</v>
      </c>
      <c r="C2902" t="str">
        <f t="shared" si="402"/>
        <v>REGULATED</v>
      </c>
      <c r="D2902" s="159" t="str">
        <f t="shared" si="398"/>
        <v>45200</v>
      </c>
      <c r="E2902" t="str">
        <f t="shared" si="399"/>
        <v>X5200</v>
      </c>
      <c r="F2902" s="23">
        <v>452005300090</v>
      </c>
      <c r="G2902">
        <v>760</v>
      </c>
      <c r="H2902" t="str">
        <f t="shared" si="400"/>
        <v>452005300090.760</v>
      </c>
      <c r="I2902">
        <v>199812</v>
      </c>
      <c r="J2902" t="s">
        <v>6434</v>
      </c>
      <c r="K2902" t="s">
        <v>22</v>
      </c>
      <c r="L2902">
        <v>20310</v>
      </c>
      <c r="M2902" s="8">
        <f>VLOOKUP(H2902,'export - manipulated'!L2902:V6834,11,FALSE)</f>
        <v>19295.16</v>
      </c>
      <c r="V2902" s="158" t="str">
        <f>CONCATENATE("5",RIGHT(F2902,11))</f>
        <v>552005300090</v>
      </c>
    </row>
    <row r="2903" spans="1:22" x14ac:dyDescent="0.3">
      <c r="A2903" t="s">
        <v>4797</v>
      </c>
      <c r="B2903" t="s">
        <v>3572</v>
      </c>
      <c r="C2903" t="str">
        <f t="shared" si="402"/>
        <v>UNREGULATED</v>
      </c>
      <c r="D2903" s="159" t="str">
        <f t="shared" si="398"/>
        <v>55200</v>
      </c>
      <c r="E2903" t="str">
        <f t="shared" si="399"/>
        <v>X5200</v>
      </c>
      <c r="F2903" s="23">
        <v>552005300090</v>
      </c>
      <c r="G2903">
        <v>760</v>
      </c>
      <c r="H2903" t="str">
        <f t="shared" si="400"/>
        <v>552005300090.760</v>
      </c>
      <c r="I2903">
        <v>199812</v>
      </c>
      <c r="J2903" t="s">
        <v>6434</v>
      </c>
      <c r="K2903" t="s">
        <v>22</v>
      </c>
      <c r="L2903" t="s">
        <v>124</v>
      </c>
      <c r="N2903">
        <f>VLOOKUP(H2903,'export - manipulated'!L2902:V6834,11,FALSE)</f>
        <v>11657</v>
      </c>
    </row>
    <row r="2904" spans="1:22" x14ac:dyDescent="0.3">
      <c r="A2904" t="s">
        <v>4800</v>
      </c>
      <c r="B2904" t="s">
        <v>3572</v>
      </c>
      <c r="C2904" t="str">
        <f t="shared" si="402"/>
        <v>REGULATED</v>
      </c>
      <c r="D2904" s="159" t="str">
        <f t="shared" si="398"/>
        <v>45200</v>
      </c>
      <c r="E2904" t="str">
        <f t="shared" si="399"/>
        <v>X5200</v>
      </c>
      <c r="F2904" s="23">
        <v>452005300090</v>
      </c>
      <c r="G2904">
        <v>769</v>
      </c>
      <c r="H2904" t="str">
        <f t="shared" si="400"/>
        <v>452005300090.769</v>
      </c>
      <c r="I2904">
        <v>199812</v>
      </c>
      <c r="J2904" t="s">
        <v>6434</v>
      </c>
      <c r="K2904" t="s">
        <v>22</v>
      </c>
      <c r="L2904">
        <v>20310</v>
      </c>
      <c r="M2904" s="8">
        <f>VLOOKUP(H2904,'export - manipulated'!L2904:V6836,11,FALSE)</f>
        <v>2532.12</v>
      </c>
      <c r="V2904" s="158" t="str">
        <f>CONCATENATE("5",RIGHT(F2904,11))</f>
        <v>552005300090</v>
      </c>
    </row>
    <row r="2905" spans="1:22" x14ac:dyDescent="0.3">
      <c r="A2905" t="s">
        <v>4800</v>
      </c>
      <c r="B2905" t="s">
        <v>3572</v>
      </c>
      <c r="C2905" t="str">
        <f t="shared" si="402"/>
        <v>UNREGULATED</v>
      </c>
      <c r="D2905" s="159" t="str">
        <f t="shared" si="398"/>
        <v>55200</v>
      </c>
      <c r="E2905" t="str">
        <f t="shared" si="399"/>
        <v>X5200</v>
      </c>
      <c r="F2905" s="23">
        <v>552005300090</v>
      </c>
      <c r="G2905">
        <v>769</v>
      </c>
      <c r="H2905" t="str">
        <f t="shared" si="400"/>
        <v>552005300090.769</v>
      </c>
      <c r="I2905">
        <v>199812</v>
      </c>
      <c r="J2905" t="s">
        <v>6434</v>
      </c>
      <c r="K2905" t="s">
        <v>22</v>
      </c>
      <c r="L2905" t="s">
        <v>124</v>
      </c>
      <c r="N2905">
        <f>VLOOKUP(H2905,'export - manipulated'!L2904:V6836,11,FALSE)</f>
        <v>1530</v>
      </c>
    </row>
    <row r="2906" spans="1:22" x14ac:dyDescent="0.3">
      <c r="A2906" t="s">
        <v>4803</v>
      </c>
      <c r="B2906" t="s">
        <v>3572</v>
      </c>
      <c r="C2906" t="str">
        <f t="shared" si="402"/>
        <v>REGULATED</v>
      </c>
      <c r="D2906" s="159" t="str">
        <f t="shared" si="398"/>
        <v>45200</v>
      </c>
      <c r="E2906" t="str">
        <f t="shared" si="399"/>
        <v>X5200</v>
      </c>
      <c r="F2906" s="23">
        <v>452005300090</v>
      </c>
      <c r="G2906">
        <v>763</v>
      </c>
      <c r="H2906" t="str">
        <f t="shared" si="400"/>
        <v>452005300090.763</v>
      </c>
      <c r="I2906">
        <v>197603</v>
      </c>
      <c r="J2906" t="s">
        <v>6434</v>
      </c>
      <c r="K2906" t="s">
        <v>22</v>
      </c>
      <c r="L2906">
        <v>20310</v>
      </c>
      <c r="M2906" s="8">
        <f>VLOOKUP(H2906,'export - manipulated'!L2906:V6838,11,FALSE)</f>
        <v>38829.47</v>
      </c>
      <c r="V2906" s="158" t="str">
        <f>CONCATENATE("5",RIGHT(F2906,11))</f>
        <v>552005300090</v>
      </c>
    </row>
    <row r="2907" spans="1:22" x14ac:dyDescent="0.3">
      <c r="A2907" t="s">
        <v>4803</v>
      </c>
      <c r="B2907" t="s">
        <v>3572</v>
      </c>
      <c r="C2907" t="str">
        <f t="shared" si="402"/>
        <v>UNREGULATED</v>
      </c>
      <c r="D2907" s="159" t="str">
        <f t="shared" si="398"/>
        <v>55200</v>
      </c>
      <c r="E2907" t="str">
        <f t="shared" si="399"/>
        <v>X5200</v>
      </c>
      <c r="F2907" s="23">
        <v>552005300090</v>
      </c>
      <c r="G2907">
        <v>763</v>
      </c>
      <c r="H2907" t="str">
        <f t="shared" si="400"/>
        <v>552005300090.763</v>
      </c>
      <c r="I2907">
        <v>197603</v>
      </c>
      <c r="J2907" t="s">
        <v>6434</v>
      </c>
      <c r="K2907" t="s">
        <v>22</v>
      </c>
      <c r="L2907" t="s">
        <v>124</v>
      </c>
      <c r="N2907">
        <f>VLOOKUP(H2907,'export - manipulated'!L2906:V6838,11,FALSE)</f>
        <v>23459</v>
      </c>
    </row>
    <row r="2908" spans="1:22" x14ac:dyDescent="0.3">
      <c r="A2908" t="s">
        <v>4806</v>
      </c>
      <c r="B2908" t="s">
        <v>3572</v>
      </c>
      <c r="C2908" t="str">
        <f t="shared" si="402"/>
        <v>REGULATED</v>
      </c>
      <c r="D2908" s="159" t="str">
        <f t="shared" si="398"/>
        <v>45200</v>
      </c>
      <c r="E2908" t="str">
        <f t="shared" si="399"/>
        <v>X5200</v>
      </c>
      <c r="F2908" s="23">
        <v>452005300092</v>
      </c>
      <c r="G2908">
        <v>763</v>
      </c>
      <c r="H2908" t="str">
        <f t="shared" si="400"/>
        <v>452005300092.763</v>
      </c>
      <c r="I2908">
        <v>199302</v>
      </c>
      <c r="J2908" t="s">
        <v>6434</v>
      </c>
      <c r="K2908" t="s">
        <v>22</v>
      </c>
      <c r="L2908">
        <v>20310</v>
      </c>
      <c r="M2908" s="8">
        <f>VLOOKUP(H2908,'export - manipulated'!L2908:V6840,11,FALSE)</f>
        <v>39885.730000000003</v>
      </c>
      <c r="V2908" s="158" t="str">
        <f>CONCATENATE("5",RIGHT(F2908,11))</f>
        <v>552005300092</v>
      </c>
    </row>
    <row r="2909" spans="1:22" x14ac:dyDescent="0.3">
      <c r="A2909" t="s">
        <v>4806</v>
      </c>
      <c r="B2909" t="s">
        <v>3572</v>
      </c>
      <c r="C2909" t="str">
        <f t="shared" si="402"/>
        <v>UNREGULATED</v>
      </c>
      <c r="D2909" s="159" t="str">
        <f t="shared" si="398"/>
        <v>55200</v>
      </c>
      <c r="E2909" t="str">
        <f t="shared" si="399"/>
        <v>X5200</v>
      </c>
      <c r="F2909" s="23">
        <v>552005300092</v>
      </c>
      <c r="G2909">
        <v>763</v>
      </c>
      <c r="H2909" t="str">
        <f t="shared" si="400"/>
        <v>552005300092.763</v>
      </c>
      <c r="I2909">
        <v>199302</v>
      </c>
      <c r="J2909" t="s">
        <v>6434</v>
      </c>
      <c r="K2909" t="s">
        <v>22</v>
      </c>
      <c r="L2909" t="s">
        <v>124</v>
      </c>
      <c r="N2909">
        <f>VLOOKUP(H2909,'export - manipulated'!L2908:V6840,11,FALSE)</f>
        <v>24097</v>
      </c>
    </row>
    <row r="2910" spans="1:22" x14ac:dyDescent="0.3">
      <c r="A2910" t="s">
        <v>4809</v>
      </c>
      <c r="B2910" t="s">
        <v>3572</v>
      </c>
      <c r="C2910" t="str">
        <f t="shared" si="402"/>
        <v>REGULATED</v>
      </c>
      <c r="D2910" s="159" t="str">
        <f t="shared" si="398"/>
        <v>45700</v>
      </c>
      <c r="E2910" t="str">
        <f t="shared" si="399"/>
        <v>X5700</v>
      </c>
      <c r="F2910" s="23">
        <v>457005300067</v>
      </c>
      <c r="G2910">
        <v>615</v>
      </c>
      <c r="H2910" t="str">
        <f t="shared" si="400"/>
        <v>457005300067.615</v>
      </c>
      <c r="I2910">
        <v>201012</v>
      </c>
      <c r="J2910" t="s">
        <v>6434</v>
      </c>
      <c r="K2910" t="s">
        <v>22</v>
      </c>
      <c r="L2910">
        <v>20310</v>
      </c>
      <c r="M2910" s="8">
        <f>VLOOKUP(H2910,'export - manipulated'!L2910:V6842,11,FALSE)</f>
        <v>13248.82</v>
      </c>
      <c r="V2910" s="158" t="str">
        <f>CONCATENATE("5",RIGHT(F2910,11))</f>
        <v>557005300067</v>
      </c>
    </row>
    <row r="2911" spans="1:22" x14ac:dyDescent="0.3">
      <c r="A2911" t="s">
        <v>4809</v>
      </c>
      <c r="B2911" t="s">
        <v>3572</v>
      </c>
      <c r="C2911" t="str">
        <f t="shared" si="402"/>
        <v>UNREGULATED</v>
      </c>
      <c r="D2911" s="159" t="str">
        <f t="shared" si="398"/>
        <v>55700</v>
      </c>
      <c r="E2911" t="str">
        <f t="shared" si="399"/>
        <v>X5700</v>
      </c>
      <c r="F2911" s="23">
        <v>557005300067</v>
      </c>
      <c r="G2911">
        <v>615</v>
      </c>
      <c r="H2911" t="str">
        <f t="shared" si="400"/>
        <v>557005300067.615</v>
      </c>
      <c r="I2911">
        <v>201012</v>
      </c>
      <c r="J2911" t="s">
        <v>6434</v>
      </c>
      <c r="K2911" t="s">
        <v>22</v>
      </c>
      <c r="L2911" t="s">
        <v>124</v>
      </c>
      <c r="N2911">
        <f>VLOOKUP(H2911,'export - manipulated'!L2910:V6842,11,FALSE)</f>
        <v>8003.7</v>
      </c>
    </row>
    <row r="2912" spans="1:22" x14ac:dyDescent="0.3">
      <c r="A2912" t="s">
        <v>4813</v>
      </c>
      <c r="B2912" t="s">
        <v>3572</v>
      </c>
      <c r="C2912" t="str">
        <f t="shared" si="402"/>
        <v>REGULATED</v>
      </c>
      <c r="D2912" s="159" t="str">
        <f t="shared" si="398"/>
        <v>45600</v>
      </c>
      <c r="E2912" t="str">
        <f t="shared" si="399"/>
        <v>X5600</v>
      </c>
      <c r="F2912" s="23">
        <v>456005300002</v>
      </c>
      <c r="G2912">
        <v>240</v>
      </c>
      <c r="H2912" t="str">
        <f t="shared" si="400"/>
        <v>456005300002.240</v>
      </c>
      <c r="I2912">
        <v>197609</v>
      </c>
      <c r="J2912" t="s">
        <v>6434</v>
      </c>
      <c r="K2912" t="s">
        <v>22</v>
      </c>
      <c r="L2912">
        <v>20310</v>
      </c>
      <c r="M2912" s="8">
        <f>VLOOKUP(H2912,'export - manipulated'!L2912:V6844,11,FALSE)</f>
        <v>1752.68</v>
      </c>
      <c r="V2912" s="158" t="str">
        <f t="shared" ref="V2912:V2913" si="405">CONCATENATE("5",RIGHT(F2912,11))</f>
        <v>556005300002</v>
      </c>
    </row>
    <row r="2913" spans="1:22" x14ac:dyDescent="0.3">
      <c r="A2913" t="s">
        <v>4815</v>
      </c>
      <c r="B2913" t="s">
        <v>3572</v>
      </c>
      <c r="C2913" t="str">
        <f t="shared" si="402"/>
        <v>REGULATED</v>
      </c>
      <c r="D2913" s="159" t="str">
        <f t="shared" si="398"/>
        <v>45500</v>
      </c>
      <c r="E2913" t="str">
        <f t="shared" si="399"/>
        <v>X5500</v>
      </c>
      <c r="F2913" s="23">
        <v>455005320339</v>
      </c>
      <c r="G2913">
        <v>1997</v>
      </c>
      <c r="H2913" t="str">
        <f t="shared" si="400"/>
        <v>455005320339.1997</v>
      </c>
      <c r="I2913">
        <v>199712</v>
      </c>
      <c r="J2913" t="s">
        <v>6434</v>
      </c>
      <c r="K2913" t="s">
        <v>22</v>
      </c>
      <c r="L2913">
        <v>20310</v>
      </c>
      <c r="M2913" s="8">
        <f>VLOOKUP(H2913,'export - manipulated'!L2913:V6845,11,FALSE)</f>
        <v>4357.78</v>
      </c>
      <c r="V2913" s="158" t="str">
        <f t="shared" si="405"/>
        <v>555005320339</v>
      </c>
    </row>
    <row r="2914" spans="1:22" x14ac:dyDescent="0.3">
      <c r="A2914" t="s">
        <v>4815</v>
      </c>
      <c r="B2914" t="s">
        <v>3572</v>
      </c>
      <c r="C2914" t="str">
        <f t="shared" si="402"/>
        <v>UNREGULATED</v>
      </c>
      <c r="D2914" s="159" t="str">
        <f t="shared" si="398"/>
        <v>55500</v>
      </c>
      <c r="E2914" t="str">
        <f t="shared" si="399"/>
        <v>X5500</v>
      </c>
      <c r="F2914" s="23">
        <v>555005320339</v>
      </c>
      <c r="G2914">
        <v>1997</v>
      </c>
      <c r="H2914" t="str">
        <f t="shared" si="400"/>
        <v>555005320339.1997</v>
      </c>
      <c r="I2914">
        <v>199712</v>
      </c>
      <c r="J2914" t="s">
        <v>6434</v>
      </c>
      <c r="K2914" t="s">
        <v>22</v>
      </c>
      <c r="L2914" t="s">
        <v>124</v>
      </c>
      <c r="N2914">
        <f>VLOOKUP(H2914,'export - manipulated'!L2913:V6845,11,FALSE)</f>
        <v>2633</v>
      </c>
    </row>
    <row r="2915" spans="1:22" x14ac:dyDescent="0.3">
      <c r="A2915" t="s">
        <v>4818</v>
      </c>
      <c r="C2915" t="str">
        <f t="shared" si="402"/>
        <v>REGULATED</v>
      </c>
      <c r="D2915" s="159" t="str">
        <f t="shared" si="398"/>
        <v>45100</v>
      </c>
      <c r="E2915" t="str">
        <f t="shared" si="399"/>
        <v>X5100</v>
      </c>
      <c r="F2915" s="23">
        <v>451005300001</v>
      </c>
      <c r="G2915">
        <v>1995</v>
      </c>
      <c r="H2915" t="str">
        <f t="shared" si="400"/>
        <v>451005300001.1995</v>
      </c>
      <c r="I2915">
        <v>199506</v>
      </c>
      <c r="J2915" t="s">
        <v>6434</v>
      </c>
      <c r="K2915" t="s">
        <v>22</v>
      </c>
      <c r="L2915">
        <v>20310</v>
      </c>
      <c r="M2915" s="8">
        <f>VLOOKUP(H2915,'export - manipulated'!L2915:V6847,11,FALSE)</f>
        <v>225373.13</v>
      </c>
      <c r="V2915" s="158" t="str">
        <f>CONCATENATE("5",RIGHT(F2915,11))</f>
        <v>551005300001</v>
      </c>
    </row>
    <row r="2916" spans="1:22" x14ac:dyDescent="0.3">
      <c r="A2916" t="s">
        <v>4818</v>
      </c>
      <c r="C2916" t="str">
        <f t="shared" si="402"/>
        <v>UNREGULATED</v>
      </c>
      <c r="D2916" s="159" t="str">
        <f t="shared" si="398"/>
        <v>55100</v>
      </c>
      <c r="E2916" t="str">
        <f t="shared" si="399"/>
        <v>X5100</v>
      </c>
      <c r="F2916" s="23">
        <v>551005300001</v>
      </c>
      <c r="G2916">
        <v>1995</v>
      </c>
      <c r="H2916" t="str">
        <f t="shared" si="400"/>
        <v>551005300001.1995</v>
      </c>
      <c r="I2916">
        <v>199506</v>
      </c>
      <c r="J2916" t="s">
        <v>6434</v>
      </c>
      <c r="K2916" t="s">
        <v>22</v>
      </c>
      <c r="L2916" t="s">
        <v>124</v>
      </c>
      <c r="N2916">
        <f>VLOOKUP(H2916,'export - manipulated'!L2915:V6847,11,FALSE)</f>
        <v>136160</v>
      </c>
    </row>
    <row r="2917" spans="1:22" x14ac:dyDescent="0.3">
      <c r="A2917" t="s">
        <v>4821</v>
      </c>
      <c r="B2917" t="s">
        <v>3572</v>
      </c>
      <c r="C2917" t="str">
        <f t="shared" si="402"/>
        <v>REGULATED</v>
      </c>
      <c r="D2917" s="159" t="str">
        <f t="shared" si="398"/>
        <v>45700</v>
      </c>
      <c r="E2917" t="str">
        <f t="shared" si="399"/>
        <v>X5700</v>
      </c>
      <c r="F2917" s="23">
        <v>457005300072</v>
      </c>
      <c r="G2917">
        <v>780</v>
      </c>
      <c r="H2917" t="str">
        <f t="shared" si="400"/>
        <v>457005300072.780</v>
      </c>
      <c r="I2917">
        <v>201010</v>
      </c>
      <c r="J2917" t="s">
        <v>6434</v>
      </c>
      <c r="K2917" t="s">
        <v>22</v>
      </c>
      <c r="L2917">
        <v>20310</v>
      </c>
      <c r="M2917" s="8">
        <f>VLOOKUP(H2917,'export - manipulated'!L2917:V6849,11,FALSE)</f>
        <v>20106.740000000002</v>
      </c>
      <c r="V2917" s="158" t="str">
        <f>CONCATENATE("5",RIGHT(F2917,11))</f>
        <v>557005300072</v>
      </c>
    </row>
    <row r="2918" spans="1:22" x14ac:dyDescent="0.3">
      <c r="A2918" t="s">
        <v>4821</v>
      </c>
      <c r="B2918" t="s">
        <v>3572</v>
      </c>
      <c r="C2918" t="str">
        <f t="shared" si="402"/>
        <v>UNREGULATED</v>
      </c>
      <c r="D2918" s="159" t="str">
        <f t="shared" si="398"/>
        <v>55700</v>
      </c>
      <c r="E2918" t="str">
        <f t="shared" si="399"/>
        <v>X5700</v>
      </c>
      <c r="F2918" s="23">
        <v>557005300072</v>
      </c>
      <c r="G2918">
        <v>780</v>
      </c>
      <c r="H2918" t="str">
        <f t="shared" si="400"/>
        <v>557005300072.780</v>
      </c>
      <c r="I2918">
        <v>201010</v>
      </c>
      <c r="J2918" t="s">
        <v>6434</v>
      </c>
      <c r="K2918" t="s">
        <v>22</v>
      </c>
      <c r="L2918" t="s">
        <v>124</v>
      </c>
      <c r="N2918">
        <f>VLOOKUP(H2918,'export - manipulated'!L2917:V6849,11,FALSE)</f>
        <v>12146.61</v>
      </c>
    </row>
    <row r="2919" spans="1:22" x14ac:dyDescent="0.3">
      <c r="A2919" t="s">
        <v>4824</v>
      </c>
      <c r="B2919" t="s">
        <v>3572</v>
      </c>
      <c r="C2919" t="str">
        <f t="shared" si="402"/>
        <v>REGULATED</v>
      </c>
      <c r="D2919" s="159" t="str">
        <f t="shared" si="398"/>
        <v>45500</v>
      </c>
      <c r="E2919" t="str">
        <f t="shared" si="399"/>
        <v>X5500</v>
      </c>
      <c r="F2919" s="23">
        <v>455005330339</v>
      </c>
      <c r="G2919">
        <v>1997</v>
      </c>
      <c r="H2919" t="str">
        <f t="shared" si="400"/>
        <v>455005330339.1997</v>
      </c>
      <c r="I2919">
        <v>199712</v>
      </c>
      <c r="J2919" t="s">
        <v>6434</v>
      </c>
      <c r="K2919" t="s">
        <v>22</v>
      </c>
      <c r="L2919">
        <v>20310</v>
      </c>
      <c r="M2919" s="8">
        <f>VLOOKUP(H2919,'export - manipulated'!L2919:V6851,11,FALSE)</f>
        <v>13694.03</v>
      </c>
      <c r="V2919" s="158" t="str">
        <f>CONCATENATE("5",RIGHT(F2919,11))</f>
        <v>555005330339</v>
      </c>
    </row>
    <row r="2920" spans="1:22" x14ac:dyDescent="0.3">
      <c r="A2920" t="s">
        <v>4824</v>
      </c>
      <c r="B2920" t="s">
        <v>3572</v>
      </c>
      <c r="C2920" t="str">
        <f t="shared" si="402"/>
        <v>UNREGULATED</v>
      </c>
      <c r="D2920" s="159" t="str">
        <f t="shared" si="398"/>
        <v>55500</v>
      </c>
      <c r="E2920" t="str">
        <f t="shared" si="399"/>
        <v>X5500</v>
      </c>
      <c r="F2920" s="23">
        <v>555005330339</v>
      </c>
      <c r="G2920">
        <v>1997</v>
      </c>
      <c r="H2920" t="str">
        <f t="shared" si="400"/>
        <v>555005330339.1997</v>
      </c>
      <c r="I2920">
        <v>199712</v>
      </c>
      <c r="J2920" t="s">
        <v>6434</v>
      </c>
      <c r="K2920" t="s">
        <v>22</v>
      </c>
      <c r="L2920" t="s">
        <v>124</v>
      </c>
      <c r="N2920">
        <f>VLOOKUP(H2920,'export - manipulated'!L2919:V6851,11,FALSE)</f>
        <v>8274</v>
      </c>
    </row>
    <row r="2921" spans="1:22" x14ac:dyDescent="0.3">
      <c r="A2921" t="s">
        <v>4827</v>
      </c>
      <c r="B2921" t="s">
        <v>3572</v>
      </c>
      <c r="C2921" t="str">
        <f t="shared" si="402"/>
        <v>REGULATED</v>
      </c>
      <c r="D2921" s="159" t="str">
        <f t="shared" si="398"/>
        <v>45500</v>
      </c>
      <c r="E2921" t="str">
        <f t="shared" si="399"/>
        <v>X5500</v>
      </c>
      <c r="F2921" s="23">
        <v>455005330337</v>
      </c>
      <c r="G2921">
        <v>2011</v>
      </c>
      <c r="H2921" t="str">
        <f t="shared" si="400"/>
        <v>455005330337.2011</v>
      </c>
      <c r="I2921">
        <v>201112</v>
      </c>
      <c r="J2921" t="s">
        <v>6434</v>
      </c>
      <c r="K2921" t="s">
        <v>22</v>
      </c>
      <c r="L2921">
        <v>20310</v>
      </c>
      <c r="M2921" s="8">
        <f>VLOOKUP(H2921,'export - manipulated'!L2921:V6853,11,FALSE)</f>
        <v>8328.8700000000008</v>
      </c>
      <c r="V2921" s="158" t="str">
        <f>CONCATENATE("5",RIGHT(F2921,11))</f>
        <v>555005330337</v>
      </c>
    </row>
    <row r="2922" spans="1:22" x14ac:dyDescent="0.3">
      <c r="A2922" t="s">
        <v>4827</v>
      </c>
      <c r="B2922" t="s">
        <v>3572</v>
      </c>
      <c r="C2922" t="str">
        <f t="shared" si="402"/>
        <v>UNREGULATED</v>
      </c>
      <c r="D2922" s="159" t="str">
        <f t="shared" si="398"/>
        <v>55500</v>
      </c>
      <c r="E2922" t="str">
        <f t="shared" si="399"/>
        <v>X5500</v>
      </c>
      <c r="F2922" s="23">
        <v>555005330337</v>
      </c>
      <c r="G2922">
        <v>2011</v>
      </c>
      <c r="H2922" t="str">
        <f t="shared" si="400"/>
        <v>555005330337.2011</v>
      </c>
      <c r="I2922">
        <v>201112</v>
      </c>
      <c r="J2922" t="s">
        <v>6434</v>
      </c>
      <c r="K2922" t="s">
        <v>22</v>
      </c>
      <c r="L2922" t="s">
        <v>124</v>
      </c>
      <c r="N2922">
        <f>VLOOKUP(H2922,'export - manipulated'!L2921:V6853,11,FALSE)</f>
        <v>5031.53</v>
      </c>
    </row>
    <row r="2923" spans="1:22" x14ac:dyDescent="0.3">
      <c r="A2923" t="s">
        <v>4831</v>
      </c>
      <c r="B2923" t="s">
        <v>3572</v>
      </c>
      <c r="C2923" t="str">
        <f t="shared" si="402"/>
        <v>REGULATED</v>
      </c>
      <c r="D2923" s="159" t="str">
        <f t="shared" si="398"/>
        <v>45200</v>
      </c>
      <c r="E2923" t="str">
        <f t="shared" si="399"/>
        <v>X5200</v>
      </c>
      <c r="F2923" s="23">
        <v>452005300091</v>
      </c>
      <c r="G2923">
        <v>763</v>
      </c>
      <c r="H2923" t="str">
        <f t="shared" si="400"/>
        <v>452005300091.763</v>
      </c>
      <c r="I2923">
        <v>198203</v>
      </c>
      <c r="J2923" t="s">
        <v>6434</v>
      </c>
      <c r="K2923" t="s">
        <v>22</v>
      </c>
      <c r="L2923">
        <v>20310</v>
      </c>
      <c r="M2923" s="8">
        <f>VLOOKUP(H2923,'export - manipulated'!L2923:V6855,11,FALSE)</f>
        <v>3784.44</v>
      </c>
      <c r="V2923" s="158" t="str">
        <f>CONCATENATE("5",RIGHT(F2923,11))</f>
        <v>552005300091</v>
      </c>
    </row>
    <row r="2924" spans="1:22" x14ac:dyDescent="0.3">
      <c r="A2924" t="s">
        <v>4831</v>
      </c>
      <c r="B2924" t="s">
        <v>3572</v>
      </c>
      <c r="C2924" t="str">
        <f t="shared" si="402"/>
        <v>UNREGULATED</v>
      </c>
      <c r="D2924" s="159" t="str">
        <f t="shared" si="398"/>
        <v>55200</v>
      </c>
      <c r="E2924" t="str">
        <f t="shared" si="399"/>
        <v>X5200</v>
      </c>
      <c r="F2924" s="23">
        <v>552005300091</v>
      </c>
      <c r="G2924">
        <v>763</v>
      </c>
      <c r="H2924" t="str">
        <f t="shared" si="400"/>
        <v>552005300091.763</v>
      </c>
      <c r="I2924">
        <v>198203</v>
      </c>
      <c r="J2924" t="s">
        <v>6434</v>
      </c>
      <c r="K2924" t="s">
        <v>22</v>
      </c>
      <c r="L2924" t="s">
        <v>124</v>
      </c>
      <c r="N2924">
        <f>VLOOKUP(H2924,'export - manipulated'!L2923:V6855,11,FALSE)</f>
        <v>2287</v>
      </c>
    </row>
    <row r="2925" spans="1:22" x14ac:dyDescent="0.3">
      <c r="A2925" t="s">
        <v>4834</v>
      </c>
      <c r="B2925" t="s">
        <v>3572</v>
      </c>
      <c r="C2925" t="str">
        <f t="shared" si="402"/>
        <v>REGULATED</v>
      </c>
      <c r="D2925" s="159" t="str">
        <f t="shared" si="398"/>
        <v>45600</v>
      </c>
      <c r="E2925" t="str">
        <f t="shared" si="399"/>
        <v>X5600</v>
      </c>
      <c r="F2925" s="23">
        <v>456005300002</v>
      </c>
      <c r="G2925">
        <v>720</v>
      </c>
      <c r="H2925" t="str">
        <f t="shared" si="400"/>
        <v>456005300002.720</v>
      </c>
      <c r="I2925">
        <v>197609</v>
      </c>
      <c r="J2925" t="s">
        <v>6434</v>
      </c>
      <c r="K2925" t="s">
        <v>22</v>
      </c>
      <c r="L2925">
        <v>20310</v>
      </c>
      <c r="M2925" s="8">
        <f>VLOOKUP(H2925,'export - manipulated'!L2925:V6857,11,FALSE)</f>
        <v>2705.44</v>
      </c>
      <c r="V2925" s="158" t="str">
        <f>CONCATENATE("5",RIGHT(F2925,11))</f>
        <v>556005300002</v>
      </c>
    </row>
    <row r="2926" spans="1:22" x14ac:dyDescent="0.3">
      <c r="A2926" t="s">
        <v>4834</v>
      </c>
      <c r="B2926" t="s">
        <v>3572</v>
      </c>
      <c r="C2926" t="str">
        <f t="shared" si="402"/>
        <v>UNREGULATED</v>
      </c>
      <c r="D2926" s="159" t="str">
        <f t="shared" si="398"/>
        <v>55600</v>
      </c>
      <c r="E2926" t="str">
        <f t="shared" si="399"/>
        <v>X5600</v>
      </c>
      <c r="F2926" s="23">
        <v>556005300002</v>
      </c>
      <c r="G2926">
        <v>720</v>
      </c>
      <c r="H2926" t="str">
        <f t="shared" si="400"/>
        <v>556005300002.720</v>
      </c>
      <c r="I2926">
        <v>197609</v>
      </c>
      <c r="J2926" t="s">
        <v>6434</v>
      </c>
      <c r="K2926" t="s">
        <v>22</v>
      </c>
      <c r="L2926" t="s">
        <v>124</v>
      </c>
      <c r="N2926">
        <f>VLOOKUP(H2926,'export - manipulated'!L2925:V6857,11,FALSE)</f>
        <v>1634</v>
      </c>
    </row>
    <row r="2927" spans="1:22" x14ac:dyDescent="0.3">
      <c r="A2927" t="s">
        <v>4837</v>
      </c>
      <c r="B2927" t="s">
        <v>3572</v>
      </c>
      <c r="C2927" t="str">
        <f t="shared" si="402"/>
        <v>REGULATED</v>
      </c>
      <c r="D2927" s="159" t="str">
        <f t="shared" si="398"/>
        <v>45700</v>
      </c>
      <c r="E2927" t="str">
        <f t="shared" si="399"/>
        <v>X5700</v>
      </c>
      <c r="F2927" s="23">
        <v>457005300131</v>
      </c>
      <c r="G2927">
        <v>780</v>
      </c>
      <c r="H2927" t="str">
        <f t="shared" si="400"/>
        <v>457005300131.780</v>
      </c>
      <c r="I2927">
        <v>201412</v>
      </c>
      <c r="J2927" t="s">
        <v>6434</v>
      </c>
      <c r="K2927" t="s">
        <v>22</v>
      </c>
      <c r="L2927">
        <v>20310</v>
      </c>
      <c r="M2927" s="8">
        <f>VLOOKUP(H2927,'export - manipulated'!L2927:V6859,11,FALSE)</f>
        <v>10649.72</v>
      </c>
      <c r="V2927" s="158" t="str">
        <f>CONCATENATE("5",RIGHT(F2927,11))</f>
        <v>557005300131</v>
      </c>
    </row>
    <row r="2928" spans="1:22" x14ac:dyDescent="0.3">
      <c r="A2928" t="s">
        <v>4837</v>
      </c>
      <c r="B2928" t="s">
        <v>3572</v>
      </c>
      <c r="C2928" t="str">
        <f t="shared" si="402"/>
        <v>UNREGULATED</v>
      </c>
      <c r="D2928" s="159" t="str">
        <f t="shared" si="398"/>
        <v>55700</v>
      </c>
      <c r="E2928" t="str">
        <f t="shared" si="399"/>
        <v>X5700</v>
      </c>
      <c r="F2928" s="23">
        <v>557005300131</v>
      </c>
      <c r="G2928">
        <v>780</v>
      </c>
      <c r="H2928" t="str">
        <f t="shared" si="400"/>
        <v>557005300131.780</v>
      </c>
      <c r="I2928">
        <v>201412</v>
      </c>
      <c r="J2928" t="s">
        <v>6434</v>
      </c>
      <c r="K2928" t="s">
        <v>22</v>
      </c>
      <c r="L2928" t="s">
        <v>124</v>
      </c>
      <c r="N2928">
        <f>VLOOKUP(H2928,'export - manipulated'!L2927:V6859,11,FALSE)</f>
        <v>6433.56</v>
      </c>
    </row>
    <row r="2929" spans="1:22" x14ac:dyDescent="0.3">
      <c r="A2929" t="s">
        <v>4840</v>
      </c>
      <c r="B2929" t="s">
        <v>3572</v>
      </c>
      <c r="C2929" t="str">
        <f t="shared" si="402"/>
        <v>REGULATED</v>
      </c>
      <c r="D2929" s="159" t="str">
        <f t="shared" si="398"/>
        <v>45500</v>
      </c>
      <c r="E2929" t="str">
        <f t="shared" si="399"/>
        <v>X5500</v>
      </c>
      <c r="F2929" s="23">
        <v>455005301000</v>
      </c>
      <c r="G2929">
        <v>1086</v>
      </c>
      <c r="H2929" t="str">
        <f t="shared" si="400"/>
        <v>455005301000.1086</v>
      </c>
      <c r="I2929">
        <v>198509</v>
      </c>
      <c r="J2929" t="s">
        <v>6434</v>
      </c>
      <c r="K2929" t="s">
        <v>22</v>
      </c>
      <c r="L2929">
        <v>20310</v>
      </c>
      <c r="M2929" s="8">
        <f>VLOOKUP(H2929,'export - manipulated'!L2929:V6861,11,FALSE)</f>
        <v>23256.05</v>
      </c>
      <c r="V2929" s="158" t="str">
        <f t="shared" ref="V2929:V2930" si="406">CONCATENATE("5",RIGHT(F2929,11))</f>
        <v>555005301000</v>
      </c>
    </row>
    <row r="2930" spans="1:22" x14ac:dyDescent="0.3">
      <c r="A2930" t="s">
        <v>4840</v>
      </c>
      <c r="B2930" t="s">
        <v>3572</v>
      </c>
      <c r="C2930" t="str">
        <f t="shared" si="402"/>
        <v>REGULATED</v>
      </c>
      <c r="D2930" s="159" t="str">
        <f t="shared" si="398"/>
        <v>45500</v>
      </c>
      <c r="E2930" t="str">
        <f t="shared" si="399"/>
        <v>X5500</v>
      </c>
      <c r="F2930" s="23">
        <v>455005301000</v>
      </c>
      <c r="G2930">
        <v>1088</v>
      </c>
      <c r="H2930" t="str">
        <f t="shared" si="400"/>
        <v>455005301000.1088</v>
      </c>
      <c r="I2930">
        <v>198709</v>
      </c>
      <c r="J2930" t="s">
        <v>6434</v>
      </c>
      <c r="K2930" t="s">
        <v>22</v>
      </c>
      <c r="L2930">
        <v>20310</v>
      </c>
      <c r="M2930" s="8">
        <f>VLOOKUP(H2930,'export - manipulated'!L2930:V6862,11,FALSE)</f>
        <v>165251.85999999999</v>
      </c>
      <c r="V2930" s="158" t="str">
        <f t="shared" si="406"/>
        <v>555005301000</v>
      </c>
    </row>
    <row r="2931" spans="1:22" x14ac:dyDescent="0.3">
      <c r="A2931" t="s">
        <v>4840</v>
      </c>
      <c r="B2931" t="s">
        <v>3572</v>
      </c>
      <c r="C2931" t="str">
        <f t="shared" si="402"/>
        <v>UNREGULATED</v>
      </c>
      <c r="D2931" s="159" t="str">
        <f t="shared" si="398"/>
        <v>55500</v>
      </c>
      <c r="E2931" t="str">
        <f t="shared" si="399"/>
        <v>X5500</v>
      </c>
      <c r="F2931" s="23">
        <v>555005301000</v>
      </c>
      <c r="G2931">
        <v>1086</v>
      </c>
      <c r="H2931" t="str">
        <f t="shared" si="400"/>
        <v>555005301000.1086</v>
      </c>
      <c r="I2931">
        <v>198509</v>
      </c>
      <c r="J2931" t="s">
        <v>6434</v>
      </c>
      <c r="K2931" t="s">
        <v>22</v>
      </c>
      <c r="L2931" t="s">
        <v>124</v>
      </c>
      <c r="N2931">
        <f>VLOOKUP(H2931,'export - manipulated'!L2930:V6862,11,FALSE)</f>
        <v>14049.86</v>
      </c>
    </row>
    <row r="2932" spans="1:22" x14ac:dyDescent="0.3">
      <c r="A2932" t="s">
        <v>4840</v>
      </c>
      <c r="B2932" t="s">
        <v>3572</v>
      </c>
      <c r="C2932" t="str">
        <f t="shared" si="402"/>
        <v>UNREGULATED</v>
      </c>
      <c r="D2932" s="159" t="str">
        <f t="shared" si="398"/>
        <v>55500</v>
      </c>
      <c r="E2932" t="str">
        <f t="shared" si="399"/>
        <v>X5500</v>
      </c>
      <c r="F2932" s="23">
        <v>555005301000</v>
      </c>
      <c r="G2932">
        <v>1088</v>
      </c>
      <c r="H2932" t="str">
        <f t="shared" si="400"/>
        <v>555005301000.1088</v>
      </c>
      <c r="I2932">
        <v>198709</v>
      </c>
      <c r="J2932" t="s">
        <v>6434</v>
      </c>
      <c r="K2932" t="s">
        <v>22</v>
      </c>
      <c r="L2932" t="s">
        <v>124</v>
      </c>
      <c r="N2932">
        <f>VLOOKUP(H2932,'export - manipulated'!L2931:V6863,11,FALSE)</f>
        <v>99837.01</v>
      </c>
    </row>
    <row r="2933" spans="1:22" x14ac:dyDescent="0.3">
      <c r="A2933" t="s">
        <v>4845</v>
      </c>
      <c r="B2933" t="s">
        <v>3572</v>
      </c>
      <c r="C2933" t="str">
        <f t="shared" si="402"/>
        <v>REGULATED</v>
      </c>
      <c r="D2933" s="159" t="str">
        <f t="shared" si="398"/>
        <v>45500</v>
      </c>
      <c r="E2933" t="str">
        <f t="shared" si="399"/>
        <v>X5500</v>
      </c>
      <c r="F2933" s="23">
        <v>455005301200</v>
      </c>
      <c r="G2933">
        <v>1088</v>
      </c>
      <c r="H2933" t="str">
        <f t="shared" si="400"/>
        <v>455005301200.1088</v>
      </c>
      <c r="I2933">
        <v>198709</v>
      </c>
      <c r="J2933" t="s">
        <v>6434</v>
      </c>
      <c r="K2933" t="s">
        <v>22</v>
      </c>
      <c r="L2933">
        <v>20310</v>
      </c>
      <c r="M2933" s="8">
        <f>VLOOKUP(H2933,'export - manipulated'!L2933:V6865,11,FALSE)</f>
        <v>36789.26</v>
      </c>
      <c r="V2933" s="158" t="str">
        <f>CONCATENATE("5",RIGHT(F2933,11))</f>
        <v>555005301200</v>
      </c>
    </row>
    <row r="2934" spans="1:22" x14ac:dyDescent="0.3">
      <c r="A2934" t="s">
        <v>4845</v>
      </c>
      <c r="B2934" t="s">
        <v>3572</v>
      </c>
      <c r="C2934" t="str">
        <f t="shared" si="402"/>
        <v>UNREGULATED</v>
      </c>
      <c r="D2934" s="159" t="str">
        <f t="shared" si="398"/>
        <v>55500</v>
      </c>
      <c r="E2934" t="str">
        <f t="shared" si="399"/>
        <v>X5500</v>
      </c>
      <c r="F2934" s="23">
        <v>555005301200</v>
      </c>
      <c r="G2934">
        <v>1088</v>
      </c>
      <c r="H2934" t="str">
        <f t="shared" si="400"/>
        <v>555005301200.1088</v>
      </c>
      <c r="I2934">
        <v>198709</v>
      </c>
      <c r="J2934" t="s">
        <v>6434</v>
      </c>
      <c r="K2934" t="s">
        <v>22</v>
      </c>
      <c r="L2934" t="s">
        <v>124</v>
      </c>
      <c r="N2934">
        <f>VLOOKUP(H2934,'export - manipulated'!L2933:V6865,11,FALSE)</f>
        <v>22227</v>
      </c>
    </row>
    <row r="2935" spans="1:22" x14ac:dyDescent="0.3">
      <c r="A2935" t="s">
        <v>4848</v>
      </c>
      <c r="B2935" t="s">
        <v>3572</v>
      </c>
      <c r="C2935" t="str">
        <f t="shared" si="402"/>
        <v>REGULATED</v>
      </c>
      <c r="D2935" s="159" t="str">
        <f t="shared" si="398"/>
        <v>45500</v>
      </c>
      <c r="E2935" t="str">
        <f t="shared" si="399"/>
        <v>X5500</v>
      </c>
      <c r="F2935" s="23">
        <v>455005302000</v>
      </c>
      <c r="G2935">
        <v>1058</v>
      </c>
      <c r="H2935" t="str">
        <f t="shared" si="400"/>
        <v>455005302000.1058</v>
      </c>
      <c r="I2935">
        <v>195709</v>
      </c>
      <c r="J2935" t="s">
        <v>6434</v>
      </c>
      <c r="K2935" t="s">
        <v>22</v>
      </c>
      <c r="L2935">
        <v>20310</v>
      </c>
      <c r="M2935" s="8">
        <f>VLOOKUP(H2935,'export - manipulated'!L2935:V6867,11,FALSE)</f>
        <v>1424045.26</v>
      </c>
      <c r="V2935" s="158" t="str">
        <f t="shared" ref="V2935:V2941" si="407">CONCATENATE("5",RIGHT(F2935,11))</f>
        <v>555005302000</v>
      </c>
    </row>
    <row r="2936" spans="1:22" x14ac:dyDescent="0.3">
      <c r="A2936" t="s">
        <v>4848</v>
      </c>
      <c r="B2936" t="s">
        <v>3572</v>
      </c>
      <c r="C2936" t="str">
        <f t="shared" si="402"/>
        <v>REGULATED</v>
      </c>
      <c r="D2936" s="159" t="str">
        <f t="shared" si="398"/>
        <v>45500</v>
      </c>
      <c r="E2936" t="str">
        <f t="shared" si="399"/>
        <v>X5500</v>
      </c>
      <c r="F2936" s="23">
        <v>455005302000</v>
      </c>
      <c r="G2936">
        <v>1077</v>
      </c>
      <c r="H2936" t="str">
        <f t="shared" si="400"/>
        <v>455005302000.1077</v>
      </c>
      <c r="I2936">
        <v>197609</v>
      </c>
      <c r="J2936" t="s">
        <v>6434</v>
      </c>
      <c r="K2936" t="s">
        <v>22</v>
      </c>
      <c r="L2936">
        <v>20310</v>
      </c>
      <c r="M2936" s="8">
        <f>VLOOKUP(H2936,'export - manipulated'!L2936:V6868,11,FALSE)</f>
        <v>9449.08</v>
      </c>
      <c r="V2936" s="158" t="str">
        <f t="shared" si="407"/>
        <v>555005302000</v>
      </c>
    </row>
    <row r="2937" spans="1:22" x14ac:dyDescent="0.3">
      <c r="A2937" t="s">
        <v>4848</v>
      </c>
      <c r="B2937" t="s">
        <v>3572</v>
      </c>
      <c r="C2937" t="str">
        <f t="shared" si="402"/>
        <v>REGULATED</v>
      </c>
      <c r="D2937" s="159" t="str">
        <f t="shared" si="398"/>
        <v>45500</v>
      </c>
      <c r="E2937" t="str">
        <f t="shared" si="399"/>
        <v>X5500</v>
      </c>
      <c r="F2937" s="23">
        <v>455005302000</v>
      </c>
      <c r="G2937">
        <v>1088</v>
      </c>
      <c r="H2937" t="str">
        <f t="shared" si="400"/>
        <v>455005302000.1088</v>
      </c>
      <c r="I2937">
        <v>198709</v>
      </c>
      <c r="J2937" t="s">
        <v>6434</v>
      </c>
      <c r="K2937" t="s">
        <v>22</v>
      </c>
      <c r="L2937">
        <v>20310</v>
      </c>
      <c r="M2937" s="8">
        <f>VLOOKUP(H2937,'export - manipulated'!L2937:V6869,11,FALSE)</f>
        <v>107611.52</v>
      </c>
      <c r="V2937" s="158" t="str">
        <f t="shared" si="407"/>
        <v>555005302000</v>
      </c>
    </row>
    <row r="2938" spans="1:22" x14ac:dyDescent="0.3">
      <c r="A2938" t="s">
        <v>4848</v>
      </c>
      <c r="B2938" t="s">
        <v>3572</v>
      </c>
      <c r="C2938" t="str">
        <f t="shared" si="402"/>
        <v>REGULATED</v>
      </c>
      <c r="D2938" s="159" t="str">
        <f t="shared" si="398"/>
        <v>45500</v>
      </c>
      <c r="E2938" t="str">
        <f t="shared" si="399"/>
        <v>X5500</v>
      </c>
      <c r="F2938" s="23">
        <v>455005302000</v>
      </c>
      <c r="G2938">
        <v>2003</v>
      </c>
      <c r="H2938" t="str">
        <f t="shared" si="400"/>
        <v>455005302000.2003</v>
      </c>
      <c r="I2938">
        <v>200309</v>
      </c>
      <c r="J2938" t="s">
        <v>6434</v>
      </c>
      <c r="K2938" t="s">
        <v>22</v>
      </c>
      <c r="L2938">
        <v>20310</v>
      </c>
      <c r="M2938" s="8">
        <f>VLOOKUP(H2938,'export - manipulated'!L2938:V6870,11,FALSE)</f>
        <v>17201.689999999999</v>
      </c>
      <c r="V2938" s="158" t="str">
        <f t="shared" si="407"/>
        <v>555005302000</v>
      </c>
    </row>
    <row r="2939" spans="1:22" x14ac:dyDescent="0.3">
      <c r="A2939" t="s">
        <v>4848</v>
      </c>
      <c r="B2939" t="s">
        <v>3572</v>
      </c>
      <c r="C2939" t="str">
        <f t="shared" si="402"/>
        <v>REGULATED</v>
      </c>
      <c r="D2939" s="159" t="str">
        <f t="shared" si="398"/>
        <v>45500</v>
      </c>
      <c r="E2939" t="str">
        <f t="shared" si="399"/>
        <v>X5500</v>
      </c>
      <c r="F2939" s="23">
        <v>455005302000</v>
      </c>
      <c r="G2939">
        <v>2012</v>
      </c>
      <c r="H2939" t="str">
        <f t="shared" si="400"/>
        <v>455005302000.2012</v>
      </c>
      <c r="I2939">
        <v>201208</v>
      </c>
      <c r="J2939" t="s">
        <v>6434</v>
      </c>
      <c r="K2939" t="s">
        <v>22</v>
      </c>
      <c r="L2939">
        <v>20310</v>
      </c>
      <c r="M2939" s="8">
        <f>VLOOKUP(H2939,'export - manipulated'!L2939:V6871,11,FALSE)</f>
        <v>0</v>
      </c>
      <c r="V2939" s="158" t="str">
        <f t="shared" si="407"/>
        <v>555005302000</v>
      </c>
    </row>
    <row r="2940" spans="1:22" x14ac:dyDescent="0.3">
      <c r="A2940" t="s">
        <v>4848</v>
      </c>
      <c r="B2940" t="s">
        <v>3572</v>
      </c>
      <c r="C2940" t="str">
        <f t="shared" si="402"/>
        <v>REGULATED</v>
      </c>
      <c r="D2940" s="159" t="str">
        <f t="shared" si="398"/>
        <v>45500</v>
      </c>
      <c r="E2940" t="str">
        <f t="shared" si="399"/>
        <v>X5500</v>
      </c>
      <c r="F2940" s="23">
        <v>455005302000</v>
      </c>
      <c r="G2940">
        <v>2016</v>
      </c>
      <c r="H2940" t="str">
        <f t="shared" si="400"/>
        <v>455005302000.2016</v>
      </c>
      <c r="I2940">
        <v>201612</v>
      </c>
      <c r="J2940" t="s">
        <v>6434</v>
      </c>
      <c r="K2940" t="s">
        <v>22</v>
      </c>
      <c r="L2940">
        <v>20310</v>
      </c>
      <c r="M2940" s="8">
        <f>VLOOKUP(H2940,'export - manipulated'!L2940:V6872,11,FALSE)</f>
        <v>273301.05</v>
      </c>
      <c r="V2940" s="158" t="str">
        <f t="shared" si="407"/>
        <v>555005302000</v>
      </c>
    </row>
    <row r="2941" spans="1:22" x14ac:dyDescent="0.3">
      <c r="A2941" t="s">
        <v>4848</v>
      </c>
      <c r="B2941" t="s">
        <v>3572</v>
      </c>
      <c r="C2941" t="str">
        <f t="shared" si="402"/>
        <v>REGULATED</v>
      </c>
      <c r="D2941" s="159" t="str">
        <f t="shared" si="398"/>
        <v>45500</v>
      </c>
      <c r="E2941" t="str">
        <f t="shared" si="399"/>
        <v>X5500</v>
      </c>
      <c r="F2941" s="23">
        <v>455005302000</v>
      </c>
      <c r="G2941">
        <v>2017</v>
      </c>
      <c r="H2941" t="str">
        <f t="shared" si="400"/>
        <v>455005302000.2017</v>
      </c>
      <c r="I2941">
        <v>201712</v>
      </c>
      <c r="J2941" t="s">
        <v>6434</v>
      </c>
      <c r="K2941" t="s">
        <v>22</v>
      </c>
      <c r="L2941">
        <v>20310</v>
      </c>
      <c r="M2941" s="8">
        <f>VLOOKUP(H2941,'export - manipulated'!L2941:V6873,11,FALSE)</f>
        <v>0</v>
      </c>
      <c r="V2941" s="158" t="str">
        <f t="shared" si="407"/>
        <v>555005302000</v>
      </c>
    </row>
    <row r="2942" spans="1:22" x14ac:dyDescent="0.3">
      <c r="A2942" t="s">
        <v>4848</v>
      </c>
      <c r="B2942" t="s">
        <v>3572</v>
      </c>
      <c r="C2942" t="str">
        <f t="shared" si="402"/>
        <v>UNREGULATED</v>
      </c>
      <c r="D2942" s="159" t="str">
        <f t="shared" si="398"/>
        <v>55500</v>
      </c>
      <c r="E2942" t="str">
        <f t="shared" si="399"/>
        <v>X5500</v>
      </c>
      <c r="F2942" s="23">
        <v>555005302000</v>
      </c>
      <c r="G2942">
        <v>1058</v>
      </c>
      <c r="H2942" t="str">
        <f t="shared" si="400"/>
        <v>555005302000.1058</v>
      </c>
      <c r="I2942">
        <v>195709</v>
      </c>
      <c r="J2942" t="s">
        <v>6434</v>
      </c>
      <c r="K2942" t="s">
        <v>22</v>
      </c>
      <c r="L2942" t="s">
        <v>124</v>
      </c>
      <c r="N2942">
        <f>VLOOKUP(H2942,'export - manipulated'!L2941:V6873,11,FALSE)</f>
        <v>856320.28</v>
      </c>
    </row>
    <row r="2943" spans="1:22" x14ac:dyDescent="0.3">
      <c r="A2943" t="s">
        <v>4848</v>
      </c>
      <c r="B2943" t="s">
        <v>3572</v>
      </c>
      <c r="C2943" t="str">
        <f t="shared" si="402"/>
        <v>UNREGULATED</v>
      </c>
      <c r="D2943" s="159" t="str">
        <f t="shared" si="398"/>
        <v>55500</v>
      </c>
      <c r="E2943" t="str">
        <f t="shared" si="399"/>
        <v>X5500</v>
      </c>
      <c r="F2943" s="23">
        <v>555005302000</v>
      </c>
      <c r="G2943">
        <v>1077</v>
      </c>
      <c r="H2943" t="str">
        <f t="shared" si="400"/>
        <v>555005302000.1077</v>
      </c>
      <c r="I2943">
        <v>197609</v>
      </c>
      <c r="J2943" t="s">
        <v>6434</v>
      </c>
      <c r="K2943" t="s">
        <v>22</v>
      </c>
      <c r="L2943" t="s">
        <v>124</v>
      </c>
      <c r="N2943">
        <f>VLOOKUP(H2943,'export - manipulated'!L2942:V6874,11,FALSE)</f>
        <v>5708</v>
      </c>
    </row>
    <row r="2944" spans="1:22" x14ac:dyDescent="0.3">
      <c r="A2944" t="s">
        <v>4848</v>
      </c>
      <c r="B2944" t="s">
        <v>3572</v>
      </c>
      <c r="C2944" t="str">
        <f t="shared" si="402"/>
        <v>UNREGULATED</v>
      </c>
      <c r="D2944" s="159" t="str">
        <f t="shared" si="398"/>
        <v>55500</v>
      </c>
      <c r="E2944" t="str">
        <f t="shared" si="399"/>
        <v>X5500</v>
      </c>
      <c r="F2944" s="23">
        <v>555005302000</v>
      </c>
      <c r="G2944">
        <v>1088</v>
      </c>
      <c r="H2944" t="str">
        <f t="shared" si="400"/>
        <v>555005302000.1088</v>
      </c>
      <c r="I2944">
        <v>198709</v>
      </c>
      <c r="J2944" t="s">
        <v>6434</v>
      </c>
      <c r="K2944" t="s">
        <v>22</v>
      </c>
      <c r="L2944" t="s">
        <v>124</v>
      </c>
      <c r="N2944">
        <f>VLOOKUP(H2944,'export - manipulated'!L2943:V6875,11,FALSE)</f>
        <v>65014.05</v>
      </c>
    </row>
    <row r="2945" spans="1:22" x14ac:dyDescent="0.3">
      <c r="A2945" t="s">
        <v>4848</v>
      </c>
      <c r="B2945" t="s">
        <v>3572</v>
      </c>
      <c r="C2945" t="str">
        <f t="shared" si="402"/>
        <v>UNREGULATED</v>
      </c>
      <c r="D2945" s="159" t="str">
        <f t="shared" si="398"/>
        <v>55500</v>
      </c>
      <c r="E2945" t="str">
        <f t="shared" si="399"/>
        <v>X5500</v>
      </c>
      <c r="F2945" s="23">
        <v>555005302000</v>
      </c>
      <c r="G2945">
        <v>2003</v>
      </c>
      <c r="H2945" t="str">
        <f t="shared" si="400"/>
        <v>555005302000.2003</v>
      </c>
      <c r="I2945">
        <v>200309</v>
      </c>
      <c r="J2945" t="s">
        <v>6434</v>
      </c>
      <c r="K2945" t="s">
        <v>22</v>
      </c>
      <c r="L2945" t="s">
        <v>124</v>
      </c>
      <c r="N2945">
        <f>VLOOKUP(H2945,'export - manipulated'!L2944:V6876,11,FALSE)</f>
        <v>10393</v>
      </c>
    </row>
    <row r="2946" spans="1:22" x14ac:dyDescent="0.3">
      <c r="A2946" t="s">
        <v>4848</v>
      </c>
      <c r="B2946" t="s">
        <v>3572</v>
      </c>
      <c r="C2946" t="str">
        <f t="shared" si="402"/>
        <v>UNREGULATED</v>
      </c>
      <c r="D2946" s="159" t="str">
        <f t="shared" si="398"/>
        <v>55500</v>
      </c>
      <c r="E2946" t="str">
        <f t="shared" si="399"/>
        <v>X5500</v>
      </c>
      <c r="F2946" s="23">
        <v>555005302000</v>
      </c>
      <c r="G2946">
        <v>2012</v>
      </c>
      <c r="H2946" t="str">
        <f t="shared" si="400"/>
        <v>555005302000.2012</v>
      </c>
      <c r="I2946">
        <v>201208</v>
      </c>
      <c r="J2946" t="s">
        <v>6434</v>
      </c>
      <c r="K2946" t="s">
        <v>22</v>
      </c>
      <c r="L2946" t="s">
        <v>124</v>
      </c>
      <c r="N2946">
        <f>VLOOKUP(H2946,'export - manipulated'!L2945:V6877,11,FALSE)</f>
        <v>0</v>
      </c>
    </row>
    <row r="2947" spans="1:22" x14ac:dyDescent="0.3">
      <c r="A2947" t="s">
        <v>4848</v>
      </c>
      <c r="B2947" t="s">
        <v>3572</v>
      </c>
      <c r="C2947" t="str">
        <f t="shared" si="402"/>
        <v>UNREGULATED</v>
      </c>
      <c r="D2947" s="159" t="str">
        <f t="shared" ref="D2947:D3010" si="408">LEFT(F2947,5)</f>
        <v>55500</v>
      </c>
      <c r="E2947" t="str">
        <f t="shared" ref="E2947:E3010" si="409">CONCATENATE("X",(RIGHT(D2947,4)))</f>
        <v>X5500</v>
      </c>
      <c r="F2947" s="23">
        <v>555005302000</v>
      </c>
      <c r="G2947">
        <v>2016</v>
      </c>
      <c r="H2947" t="str">
        <f t="shared" ref="H2947:H3010" si="410">CONCATENATE(F2947,".",G2947)</f>
        <v>555005302000.2016</v>
      </c>
      <c r="I2947">
        <v>201701</v>
      </c>
      <c r="J2947" t="s">
        <v>6434</v>
      </c>
      <c r="K2947" t="s">
        <v>22</v>
      </c>
      <c r="L2947" t="s">
        <v>124</v>
      </c>
      <c r="N2947">
        <f>VLOOKUP(H2947,'export - manipulated'!L2946:V6878,11,FALSE)</f>
        <v>165384.42000000001</v>
      </c>
    </row>
    <row r="2948" spans="1:22" x14ac:dyDescent="0.3">
      <c r="A2948" t="s">
        <v>4848</v>
      </c>
      <c r="B2948" t="s">
        <v>3572</v>
      </c>
      <c r="C2948" t="str">
        <f t="shared" si="402"/>
        <v>UNREGULATED</v>
      </c>
      <c r="D2948" s="159" t="str">
        <f t="shared" si="408"/>
        <v>55500</v>
      </c>
      <c r="E2948" t="str">
        <f t="shared" si="409"/>
        <v>X5500</v>
      </c>
      <c r="F2948" s="23">
        <v>555005302000</v>
      </c>
      <c r="G2948">
        <v>2017</v>
      </c>
      <c r="H2948" t="str">
        <f t="shared" si="410"/>
        <v>555005302000.2017</v>
      </c>
      <c r="I2948">
        <v>201712</v>
      </c>
      <c r="J2948" t="s">
        <v>6434</v>
      </c>
      <c r="K2948" t="s">
        <v>22</v>
      </c>
      <c r="L2948" t="s">
        <v>124</v>
      </c>
      <c r="N2948">
        <f>VLOOKUP(H2948,'export - manipulated'!L2947:V6879,11,FALSE)</f>
        <v>0</v>
      </c>
    </row>
    <row r="2949" spans="1:22" x14ac:dyDescent="0.3">
      <c r="A2949" t="s">
        <v>4863</v>
      </c>
      <c r="B2949" t="s">
        <v>3572</v>
      </c>
      <c r="C2949" t="str">
        <f t="shared" si="402"/>
        <v>REGULATED</v>
      </c>
      <c r="D2949" s="159" t="str">
        <f t="shared" si="408"/>
        <v>45500</v>
      </c>
      <c r="E2949" t="str">
        <f t="shared" si="409"/>
        <v>X5500</v>
      </c>
      <c r="F2949" s="23">
        <v>455005300800</v>
      </c>
      <c r="G2949">
        <v>1083</v>
      </c>
      <c r="H2949" t="str">
        <f t="shared" si="410"/>
        <v>455005300800.1083</v>
      </c>
      <c r="I2949">
        <v>198209</v>
      </c>
      <c r="J2949" t="s">
        <v>6434</v>
      </c>
      <c r="K2949" t="s">
        <v>22</v>
      </c>
      <c r="L2949">
        <v>20310</v>
      </c>
      <c r="M2949" s="8">
        <f>VLOOKUP(H2949,'export - manipulated'!L2949:V6881,11,FALSE)</f>
        <v>35568.589999999997</v>
      </c>
      <c r="V2949" s="158" t="str">
        <f t="shared" ref="V2949:V2951" si="411">CONCATENATE("5",RIGHT(F2949,11))</f>
        <v>555005300800</v>
      </c>
    </row>
    <row r="2950" spans="1:22" x14ac:dyDescent="0.3">
      <c r="A2950" t="s">
        <v>4863</v>
      </c>
      <c r="B2950" t="s">
        <v>3572</v>
      </c>
      <c r="C2950" t="str">
        <f t="shared" ref="C2950:C3013" si="412">IF(OR(D2950="45000",D2950="45100",D2950="45200",D2950="45290",D2950="45300",D2950="45500",D2950="45600",D2950="45700",D2950="45790",D2950="45800"),"REGULATED","UNREGULATED")</f>
        <v>REGULATED</v>
      </c>
      <c r="D2950" s="159" t="str">
        <f t="shared" si="408"/>
        <v>45500</v>
      </c>
      <c r="E2950" t="str">
        <f t="shared" si="409"/>
        <v>X5500</v>
      </c>
      <c r="F2950" s="23">
        <v>455005300800</v>
      </c>
      <c r="G2950">
        <v>1087</v>
      </c>
      <c r="H2950" t="str">
        <f t="shared" si="410"/>
        <v>455005300800.1087</v>
      </c>
      <c r="I2950">
        <v>198609</v>
      </c>
      <c r="J2950" t="s">
        <v>6434</v>
      </c>
      <c r="K2950" t="s">
        <v>22</v>
      </c>
      <c r="L2950">
        <v>20310</v>
      </c>
      <c r="M2950" s="8">
        <f>VLOOKUP(H2950,'export - manipulated'!L2950:V6882,11,FALSE)</f>
        <v>0</v>
      </c>
      <c r="V2950" s="158" t="str">
        <f t="shared" si="411"/>
        <v>555005300800</v>
      </c>
    </row>
    <row r="2951" spans="1:22" x14ac:dyDescent="0.3">
      <c r="A2951" t="s">
        <v>4863</v>
      </c>
      <c r="B2951" t="s">
        <v>3572</v>
      </c>
      <c r="C2951" t="str">
        <f t="shared" si="412"/>
        <v>REGULATED</v>
      </c>
      <c r="D2951" s="159" t="str">
        <f t="shared" si="408"/>
        <v>45500</v>
      </c>
      <c r="E2951" t="str">
        <f t="shared" si="409"/>
        <v>X5500</v>
      </c>
      <c r="F2951" s="23">
        <v>455005300800</v>
      </c>
      <c r="G2951">
        <v>1088</v>
      </c>
      <c r="H2951" t="str">
        <f t="shared" si="410"/>
        <v>455005300800.1088</v>
      </c>
      <c r="I2951">
        <v>198709</v>
      </c>
      <c r="J2951" t="s">
        <v>6434</v>
      </c>
      <c r="K2951" t="s">
        <v>22</v>
      </c>
      <c r="L2951">
        <v>20310</v>
      </c>
      <c r="M2951" s="8">
        <f>VLOOKUP(H2951,'export - manipulated'!L2951:V6883,11,FALSE)</f>
        <v>94768.87</v>
      </c>
      <c r="V2951" s="158" t="str">
        <f t="shared" si="411"/>
        <v>555005300800</v>
      </c>
    </row>
    <row r="2952" spans="1:22" x14ac:dyDescent="0.3">
      <c r="A2952" t="s">
        <v>4863</v>
      </c>
      <c r="B2952" t="s">
        <v>3572</v>
      </c>
      <c r="C2952" t="str">
        <f t="shared" si="412"/>
        <v>UNREGULATED</v>
      </c>
      <c r="D2952" s="159" t="str">
        <f t="shared" si="408"/>
        <v>55500</v>
      </c>
      <c r="E2952" t="str">
        <f t="shared" si="409"/>
        <v>X5500</v>
      </c>
      <c r="F2952" s="23">
        <v>555005300800</v>
      </c>
      <c r="G2952">
        <v>1083</v>
      </c>
      <c r="H2952" t="str">
        <f t="shared" si="410"/>
        <v>555005300800.1083</v>
      </c>
      <c r="I2952">
        <v>198209</v>
      </c>
      <c r="J2952" t="s">
        <v>6434</v>
      </c>
      <c r="K2952" t="s">
        <v>22</v>
      </c>
      <c r="L2952" t="s">
        <v>124</v>
      </c>
      <c r="N2952">
        <f>VLOOKUP(H2952,'export - manipulated'!L2951:V6883,11,FALSE)</f>
        <v>21488</v>
      </c>
    </row>
    <row r="2953" spans="1:22" x14ac:dyDescent="0.3">
      <c r="A2953" t="s">
        <v>4863</v>
      </c>
      <c r="B2953" t="s">
        <v>3572</v>
      </c>
      <c r="C2953" t="str">
        <f t="shared" si="412"/>
        <v>UNREGULATED</v>
      </c>
      <c r="D2953" s="159" t="str">
        <f t="shared" si="408"/>
        <v>55500</v>
      </c>
      <c r="E2953" t="str">
        <f t="shared" si="409"/>
        <v>X5500</v>
      </c>
      <c r="F2953" s="23">
        <v>555005300800</v>
      </c>
      <c r="G2953">
        <v>1087</v>
      </c>
      <c r="H2953" t="str">
        <f t="shared" si="410"/>
        <v>555005300800.1087</v>
      </c>
      <c r="I2953">
        <v>198609</v>
      </c>
      <c r="J2953" t="s">
        <v>6434</v>
      </c>
      <c r="K2953" t="s">
        <v>22</v>
      </c>
      <c r="L2953" t="s">
        <v>124</v>
      </c>
      <c r="N2953">
        <f>VLOOKUP(H2953,'export - manipulated'!L2952:V6884,11,FALSE)</f>
        <v>0</v>
      </c>
    </row>
    <row r="2954" spans="1:22" x14ac:dyDescent="0.3">
      <c r="A2954" t="s">
        <v>4863</v>
      </c>
      <c r="B2954" t="s">
        <v>3572</v>
      </c>
      <c r="C2954" t="str">
        <f t="shared" si="412"/>
        <v>UNREGULATED</v>
      </c>
      <c r="D2954" s="159" t="str">
        <f t="shared" si="408"/>
        <v>55500</v>
      </c>
      <c r="E2954" t="str">
        <f t="shared" si="409"/>
        <v>X5500</v>
      </c>
      <c r="F2954" s="23">
        <v>555005300800</v>
      </c>
      <c r="G2954">
        <v>1088</v>
      </c>
      <c r="H2954" t="str">
        <f t="shared" si="410"/>
        <v>555005300800.1088</v>
      </c>
      <c r="I2954">
        <v>198709</v>
      </c>
      <c r="J2954" t="s">
        <v>6434</v>
      </c>
      <c r="K2954" t="s">
        <v>22</v>
      </c>
      <c r="L2954" t="s">
        <v>124</v>
      </c>
      <c r="N2954">
        <f>VLOOKUP(H2954,'export - manipulated'!L2953:V6885,11,FALSE)</f>
        <v>57255</v>
      </c>
    </row>
    <row r="2955" spans="1:22" x14ac:dyDescent="0.3">
      <c r="A2955" t="s">
        <v>4870</v>
      </c>
      <c r="B2955" t="s">
        <v>3572</v>
      </c>
      <c r="C2955" t="str">
        <f t="shared" si="412"/>
        <v>REGULATED</v>
      </c>
      <c r="D2955" s="159" t="str">
        <f t="shared" si="408"/>
        <v>45700</v>
      </c>
      <c r="E2955" t="str">
        <f t="shared" si="409"/>
        <v>X5700</v>
      </c>
      <c r="F2955" s="23">
        <v>457005300036</v>
      </c>
      <c r="G2955">
        <v>615</v>
      </c>
      <c r="H2955" t="str">
        <f t="shared" si="410"/>
        <v>457005300036.615</v>
      </c>
      <c r="I2955">
        <v>200506</v>
      </c>
      <c r="J2955" t="s">
        <v>6434</v>
      </c>
      <c r="K2955" t="s">
        <v>22</v>
      </c>
      <c r="L2955">
        <v>20310</v>
      </c>
      <c r="M2955" s="8">
        <f>VLOOKUP(H2955,'export - manipulated'!L2955:V6887,11,FALSE)</f>
        <v>10109.36</v>
      </c>
      <c r="V2955" s="158" t="str">
        <f>CONCATENATE("5",RIGHT(F2955,11))</f>
        <v>557005300036</v>
      </c>
    </row>
    <row r="2956" spans="1:22" x14ac:dyDescent="0.3">
      <c r="A2956" t="s">
        <v>4870</v>
      </c>
      <c r="B2956" t="s">
        <v>139</v>
      </c>
      <c r="C2956" t="str">
        <f t="shared" si="412"/>
        <v>UNREGULATED</v>
      </c>
      <c r="D2956" s="159" t="str">
        <f t="shared" si="408"/>
        <v>55700</v>
      </c>
      <c r="E2956" t="str">
        <f t="shared" si="409"/>
        <v>X5700</v>
      </c>
      <c r="F2956" s="23">
        <v>557005300036</v>
      </c>
      <c r="G2956">
        <v>615</v>
      </c>
      <c r="H2956" t="str">
        <f t="shared" si="410"/>
        <v>557005300036.615</v>
      </c>
      <c r="I2956">
        <v>200506</v>
      </c>
      <c r="J2956" t="s">
        <v>6434</v>
      </c>
      <c r="K2956" t="s">
        <v>22</v>
      </c>
      <c r="L2956" t="s">
        <v>124</v>
      </c>
      <c r="N2956">
        <f>VLOOKUP(H2956,'export - manipulated'!L2955:V6887,11,FALSE)</f>
        <v>6108</v>
      </c>
    </row>
    <row r="2957" spans="1:22" x14ac:dyDescent="0.3">
      <c r="A2957" t="s">
        <v>4874</v>
      </c>
      <c r="B2957" t="s">
        <v>3572</v>
      </c>
      <c r="C2957" t="str">
        <f t="shared" si="412"/>
        <v>REGULATED</v>
      </c>
      <c r="D2957" s="159" t="str">
        <f t="shared" si="408"/>
        <v>45300</v>
      </c>
      <c r="E2957" t="str">
        <f t="shared" si="409"/>
        <v>X5300</v>
      </c>
      <c r="F2957" s="23">
        <v>453005300010</v>
      </c>
      <c r="G2957">
        <v>270</v>
      </c>
      <c r="H2957" t="str">
        <f t="shared" si="410"/>
        <v>453005300010.270</v>
      </c>
      <c r="I2957">
        <v>199005</v>
      </c>
      <c r="J2957" t="s">
        <v>6434</v>
      </c>
      <c r="K2957" t="s">
        <v>22</v>
      </c>
      <c r="L2957">
        <v>20310</v>
      </c>
      <c r="M2957" s="8">
        <f>VLOOKUP(H2957,'export - manipulated'!L2957:V6889,11,FALSE)</f>
        <v>16849.71</v>
      </c>
      <c r="V2957" s="158" t="str">
        <f>CONCATENATE("5",RIGHT(F2957,11))</f>
        <v>553005300010</v>
      </c>
    </row>
    <row r="2958" spans="1:22" x14ac:dyDescent="0.3">
      <c r="A2958" t="s">
        <v>4874</v>
      </c>
      <c r="B2958" t="s">
        <v>3572</v>
      </c>
      <c r="C2958" t="str">
        <f t="shared" si="412"/>
        <v>UNREGULATED</v>
      </c>
      <c r="D2958" s="159" t="str">
        <f t="shared" si="408"/>
        <v>55300</v>
      </c>
      <c r="E2958" t="str">
        <f t="shared" si="409"/>
        <v>X5300</v>
      </c>
      <c r="F2958" s="23">
        <v>553005300010</v>
      </c>
      <c r="G2958">
        <v>270</v>
      </c>
      <c r="H2958" t="str">
        <f t="shared" si="410"/>
        <v>553005300010.270</v>
      </c>
      <c r="I2958">
        <v>199005</v>
      </c>
      <c r="J2958" t="s">
        <v>6434</v>
      </c>
      <c r="K2958" t="s">
        <v>22</v>
      </c>
      <c r="L2958" t="s">
        <v>124</v>
      </c>
      <c r="N2958">
        <f>VLOOKUP(H2958,'export - manipulated'!L2957:V6889,11,FALSE)</f>
        <v>10180</v>
      </c>
    </row>
    <row r="2959" spans="1:22" x14ac:dyDescent="0.3">
      <c r="A2959" t="s">
        <v>4878</v>
      </c>
      <c r="B2959" t="s">
        <v>3572</v>
      </c>
      <c r="C2959" t="str">
        <f t="shared" si="412"/>
        <v>REGULATED</v>
      </c>
      <c r="D2959" s="159" t="str">
        <f t="shared" si="408"/>
        <v>45300</v>
      </c>
      <c r="E2959" t="str">
        <f t="shared" si="409"/>
        <v>X5300</v>
      </c>
      <c r="F2959" s="23">
        <v>453005300010</v>
      </c>
      <c r="G2959">
        <v>670</v>
      </c>
      <c r="H2959" t="str">
        <f t="shared" si="410"/>
        <v>453005300010.670</v>
      </c>
      <c r="I2959">
        <v>196603</v>
      </c>
      <c r="J2959" t="s">
        <v>6434</v>
      </c>
      <c r="K2959" t="s">
        <v>22</v>
      </c>
      <c r="L2959">
        <v>20310</v>
      </c>
      <c r="M2959" s="8">
        <f>VLOOKUP(H2959,'export - manipulated'!L2959:V6891,11,FALSE)</f>
        <v>3652.52</v>
      </c>
      <c r="V2959" s="158" t="str">
        <f>CONCATENATE("5",RIGHT(F2959,11))</f>
        <v>553005300010</v>
      </c>
    </row>
    <row r="2960" spans="1:22" x14ac:dyDescent="0.3">
      <c r="A2960" t="s">
        <v>4878</v>
      </c>
      <c r="B2960" t="s">
        <v>3572</v>
      </c>
      <c r="C2960" t="str">
        <f t="shared" si="412"/>
        <v>UNREGULATED</v>
      </c>
      <c r="D2960" s="159" t="str">
        <f t="shared" si="408"/>
        <v>55300</v>
      </c>
      <c r="E2960" t="str">
        <f t="shared" si="409"/>
        <v>X5300</v>
      </c>
      <c r="F2960" s="23">
        <v>553005300010</v>
      </c>
      <c r="G2960">
        <v>670</v>
      </c>
      <c r="H2960" t="str">
        <f t="shared" si="410"/>
        <v>553005300010.670</v>
      </c>
      <c r="I2960">
        <v>196603</v>
      </c>
      <c r="J2960" t="s">
        <v>6434</v>
      </c>
      <c r="K2960" t="s">
        <v>22</v>
      </c>
      <c r="L2960" t="s">
        <v>124</v>
      </c>
      <c r="N2960">
        <f>VLOOKUP(H2960,'export - manipulated'!L2959:V6891,11,FALSE)</f>
        <v>2206</v>
      </c>
    </row>
    <row r="2961" spans="1:22" x14ac:dyDescent="0.3">
      <c r="A2961" t="s">
        <v>4881</v>
      </c>
      <c r="B2961" t="s">
        <v>3572</v>
      </c>
      <c r="C2961" t="str">
        <f t="shared" si="412"/>
        <v>REGULATED</v>
      </c>
      <c r="D2961" s="159" t="str">
        <f t="shared" si="408"/>
        <v>45300</v>
      </c>
      <c r="E2961" t="str">
        <f t="shared" si="409"/>
        <v>X5300</v>
      </c>
      <c r="F2961" s="23">
        <v>453005300011</v>
      </c>
      <c r="G2961">
        <v>910</v>
      </c>
      <c r="H2961" t="str">
        <f t="shared" si="410"/>
        <v>453005300011.910</v>
      </c>
      <c r="I2961">
        <v>199502</v>
      </c>
      <c r="J2961" t="s">
        <v>6434</v>
      </c>
      <c r="K2961" t="s">
        <v>22</v>
      </c>
      <c r="L2961">
        <v>20310</v>
      </c>
      <c r="M2961" s="8">
        <f>VLOOKUP(H2961,'export - manipulated'!L2961:V6893,11,FALSE)</f>
        <v>79900.05</v>
      </c>
      <c r="V2961" s="158" t="str">
        <f t="shared" ref="V2961:V2962" si="413">CONCATENATE("5",RIGHT(F2961,11))</f>
        <v>553005300011</v>
      </c>
    </row>
    <row r="2962" spans="1:22" x14ac:dyDescent="0.3">
      <c r="A2962" t="s">
        <v>4881</v>
      </c>
      <c r="B2962" t="s">
        <v>3572</v>
      </c>
      <c r="C2962" t="str">
        <f t="shared" si="412"/>
        <v>REGULATED</v>
      </c>
      <c r="D2962" s="159" t="str">
        <f t="shared" si="408"/>
        <v>45300</v>
      </c>
      <c r="E2962" t="str">
        <f t="shared" si="409"/>
        <v>X5300</v>
      </c>
      <c r="F2962" s="23">
        <v>453005300584</v>
      </c>
      <c r="G2962">
        <v>910</v>
      </c>
      <c r="H2962" t="str">
        <f t="shared" si="410"/>
        <v>453005300584.910</v>
      </c>
      <c r="I2962">
        <v>201610</v>
      </c>
      <c r="J2962" t="s">
        <v>6434</v>
      </c>
      <c r="K2962" t="s">
        <v>22</v>
      </c>
      <c r="L2962">
        <v>20310</v>
      </c>
      <c r="M2962" s="8">
        <f>VLOOKUP(H2962,'export - manipulated'!L2962:V6894,11,FALSE)</f>
        <v>7128.05</v>
      </c>
      <c r="V2962" s="158" t="str">
        <f t="shared" si="413"/>
        <v>553005300584</v>
      </c>
    </row>
    <row r="2963" spans="1:22" x14ac:dyDescent="0.3">
      <c r="A2963" t="s">
        <v>4881</v>
      </c>
      <c r="B2963" t="s">
        <v>3572</v>
      </c>
      <c r="C2963" t="str">
        <f t="shared" si="412"/>
        <v>UNREGULATED</v>
      </c>
      <c r="D2963" s="159" t="str">
        <f t="shared" si="408"/>
        <v>55300</v>
      </c>
      <c r="E2963" t="str">
        <f t="shared" si="409"/>
        <v>X5300</v>
      </c>
      <c r="F2963" s="23">
        <v>553005300011</v>
      </c>
      <c r="G2963">
        <v>910</v>
      </c>
      <c r="H2963" t="str">
        <f t="shared" si="410"/>
        <v>553005300011.910</v>
      </c>
      <c r="I2963">
        <v>199502</v>
      </c>
      <c r="J2963" t="s">
        <v>6434</v>
      </c>
      <c r="K2963" t="s">
        <v>22</v>
      </c>
      <c r="L2963" t="s">
        <v>124</v>
      </c>
      <c r="N2963">
        <f>VLOOKUP(H2963,'export - manipulated'!L2962:V6894,11,FALSE)</f>
        <v>48271</v>
      </c>
    </row>
    <row r="2964" spans="1:22" x14ac:dyDescent="0.3">
      <c r="A2964" t="s">
        <v>4881</v>
      </c>
      <c r="B2964" t="s">
        <v>3572</v>
      </c>
      <c r="C2964" t="str">
        <f t="shared" si="412"/>
        <v>UNREGULATED</v>
      </c>
      <c r="D2964" s="159" t="str">
        <f t="shared" si="408"/>
        <v>55300</v>
      </c>
      <c r="E2964" t="str">
        <f t="shared" si="409"/>
        <v>X5300</v>
      </c>
      <c r="F2964" s="23">
        <v>553005300584</v>
      </c>
      <c r="G2964">
        <v>910</v>
      </c>
      <c r="H2964" t="str">
        <f t="shared" si="410"/>
        <v>553005300584.910</v>
      </c>
      <c r="I2964">
        <v>201701</v>
      </c>
      <c r="J2964" t="s">
        <v>6434</v>
      </c>
      <c r="K2964" t="s">
        <v>22</v>
      </c>
      <c r="L2964" t="s">
        <v>124</v>
      </c>
      <c r="N2964">
        <f>VLOOKUP(H2964,'export - manipulated'!L2963:V6895,11,FALSE)</f>
        <v>4313.4399999999996</v>
      </c>
    </row>
    <row r="2965" spans="1:22" x14ac:dyDescent="0.3">
      <c r="A2965" t="s">
        <v>4886</v>
      </c>
      <c r="B2965" t="s">
        <v>3572</v>
      </c>
      <c r="C2965" t="str">
        <f t="shared" si="412"/>
        <v>REGULATED</v>
      </c>
      <c r="D2965" s="159" t="str">
        <f t="shared" si="408"/>
        <v>45300</v>
      </c>
      <c r="E2965" t="str">
        <f t="shared" si="409"/>
        <v>X5300</v>
      </c>
      <c r="F2965" s="23">
        <v>453005300011</v>
      </c>
      <c r="G2965">
        <v>270</v>
      </c>
      <c r="H2965" t="str">
        <f t="shared" si="410"/>
        <v>453005300011.270</v>
      </c>
      <c r="I2965">
        <v>199303</v>
      </c>
      <c r="J2965" t="s">
        <v>6434</v>
      </c>
      <c r="K2965" t="s">
        <v>22</v>
      </c>
      <c r="L2965">
        <v>20310</v>
      </c>
      <c r="M2965" s="8">
        <f>VLOOKUP(H2965,'export - manipulated'!L2965:V6897,11,FALSE)</f>
        <v>7052.47</v>
      </c>
      <c r="V2965" s="158" t="str">
        <f>CONCATENATE("5",RIGHT(F2965,11))</f>
        <v>553005300011</v>
      </c>
    </row>
    <row r="2966" spans="1:22" x14ac:dyDescent="0.3">
      <c r="A2966" t="s">
        <v>4886</v>
      </c>
      <c r="B2966" t="s">
        <v>3572</v>
      </c>
      <c r="C2966" t="str">
        <f t="shared" si="412"/>
        <v>UNREGULATED</v>
      </c>
      <c r="D2966" s="159" t="str">
        <f t="shared" si="408"/>
        <v>55300</v>
      </c>
      <c r="E2966" t="str">
        <f t="shared" si="409"/>
        <v>X5300</v>
      </c>
      <c r="F2966" s="23">
        <v>553005300011</v>
      </c>
      <c r="G2966">
        <v>270</v>
      </c>
      <c r="H2966" t="str">
        <f t="shared" si="410"/>
        <v>553005300011.270</v>
      </c>
      <c r="I2966">
        <v>199303</v>
      </c>
      <c r="J2966" t="s">
        <v>6434</v>
      </c>
      <c r="K2966" t="s">
        <v>22</v>
      </c>
      <c r="L2966" t="s">
        <v>124</v>
      </c>
      <c r="N2966">
        <f>VLOOKUP(H2966,'export - manipulated'!L2965:V6897,11,FALSE)</f>
        <v>4260</v>
      </c>
    </row>
    <row r="2967" spans="1:22" x14ac:dyDescent="0.3">
      <c r="A2967" t="s">
        <v>4889</v>
      </c>
      <c r="B2967" t="s">
        <v>3572</v>
      </c>
      <c r="C2967" t="str">
        <f t="shared" si="412"/>
        <v>REGULATED</v>
      </c>
      <c r="D2967" s="159" t="str">
        <f t="shared" si="408"/>
        <v>45300</v>
      </c>
      <c r="E2967" t="str">
        <f t="shared" si="409"/>
        <v>X5300</v>
      </c>
      <c r="F2967" s="23">
        <v>453005300012</v>
      </c>
      <c r="G2967">
        <v>910</v>
      </c>
      <c r="H2967" t="str">
        <f t="shared" si="410"/>
        <v>453005300012.910</v>
      </c>
      <c r="I2967">
        <v>199502</v>
      </c>
      <c r="J2967" t="s">
        <v>6434</v>
      </c>
      <c r="K2967" t="s">
        <v>22</v>
      </c>
      <c r="L2967">
        <v>20310</v>
      </c>
      <c r="M2967" s="8">
        <f>VLOOKUP(H2967,'export - manipulated'!L2967:V6899,11,FALSE)</f>
        <v>80397.27</v>
      </c>
      <c r="V2967" s="158" t="str">
        <f t="shared" ref="V2967:V2968" si="414">CONCATENATE("5",RIGHT(F2967,11))</f>
        <v>553005300012</v>
      </c>
    </row>
    <row r="2968" spans="1:22" x14ac:dyDescent="0.3">
      <c r="A2968" t="s">
        <v>4889</v>
      </c>
      <c r="B2968" t="s">
        <v>3572</v>
      </c>
      <c r="C2968" t="str">
        <f t="shared" si="412"/>
        <v>REGULATED</v>
      </c>
      <c r="D2968" s="159" t="str">
        <f t="shared" si="408"/>
        <v>45300</v>
      </c>
      <c r="E2968" t="str">
        <f t="shared" si="409"/>
        <v>X5300</v>
      </c>
      <c r="F2968" s="23">
        <v>453005300585</v>
      </c>
      <c r="G2968">
        <v>910</v>
      </c>
      <c r="H2968" t="str">
        <f t="shared" si="410"/>
        <v>453005300585.910</v>
      </c>
      <c r="I2968">
        <v>201610</v>
      </c>
      <c r="J2968" t="s">
        <v>6434</v>
      </c>
      <c r="K2968" t="s">
        <v>22</v>
      </c>
      <c r="L2968">
        <v>20310</v>
      </c>
      <c r="M2968" s="8">
        <f>VLOOKUP(H2968,'export - manipulated'!L2968:V6900,11,FALSE)</f>
        <v>7128.05</v>
      </c>
      <c r="V2968" s="158" t="str">
        <f t="shared" si="414"/>
        <v>553005300585</v>
      </c>
    </row>
    <row r="2969" spans="1:22" x14ac:dyDescent="0.3">
      <c r="A2969" t="s">
        <v>4889</v>
      </c>
      <c r="B2969" t="s">
        <v>3572</v>
      </c>
      <c r="C2969" t="str">
        <f t="shared" si="412"/>
        <v>UNREGULATED</v>
      </c>
      <c r="D2969" s="159" t="str">
        <f t="shared" si="408"/>
        <v>55300</v>
      </c>
      <c r="E2969" t="str">
        <f t="shared" si="409"/>
        <v>X5300</v>
      </c>
      <c r="F2969" s="23">
        <v>553005300012</v>
      </c>
      <c r="G2969">
        <v>910</v>
      </c>
      <c r="H2969" t="str">
        <f t="shared" si="410"/>
        <v>553005300012.910</v>
      </c>
      <c r="I2969">
        <v>199502</v>
      </c>
      <c r="J2969" t="s">
        <v>6434</v>
      </c>
      <c r="K2969" t="s">
        <v>22</v>
      </c>
      <c r="L2969" t="s">
        <v>124</v>
      </c>
      <c r="N2969">
        <f>VLOOKUP(H2969,'export - manipulated'!L2968:V6900,11,FALSE)</f>
        <v>48572</v>
      </c>
    </row>
    <row r="2970" spans="1:22" x14ac:dyDescent="0.3">
      <c r="A2970" t="s">
        <v>4889</v>
      </c>
      <c r="B2970" t="s">
        <v>3572</v>
      </c>
      <c r="C2970" t="str">
        <f t="shared" si="412"/>
        <v>UNREGULATED</v>
      </c>
      <c r="D2970" s="159" t="str">
        <f t="shared" si="408"/>
        <v>55300</v>
      </c>
      <c r="E2970" t="str">
        <f t="shared" si="409"/>
        <v>X5300</v>
      </c>
      <c r="F2970" s="23">
        <v>553005300585</v>
      </c>
      <c r="G2970">
        <v>910</v>
      </c>
      <c r="H2970" t="str">
        <f t="shared" si="410"/>
        <v>553005300585.910</v>
      </c>
      <c r="I2970">
        <v>201701</v>
      </c>
      <c r="J2970" t="s">
        <v>6434</v>
      </c>
      <c r="K2970" t="s">
        <v>22</v>
      </c>
      <c r="L2970" t="s">
        <v>124</v>
      </c>
      <c r="N2970">
        <f>VLOOKUP(H2970,'export - manipulated'!L2969:V6901,11,FALSE)</f>
        <v>4313.4399999999996</v>
      </c>
    </row>
    <row r="2971" spans="1:22" x14ac:dyDescent="0.3">
      <c r="A2971" t="s">
        <v>4894</v>
      </c>
      <c r="B2971" t="s">
        <v>3572</v>
      </c>
      <c r="C2971" t="str">
        <f t="shared" si="412"/>
        <v>REGULATED</v>
      </c>
      <c r="D2971" s="159" t="str">
        <f t="shared" si="408"/>
        <v>45300</v>
      </c>
      <c r="E2971" t="str">
        <f t="shared" si="409"/>
        <v>X5300</v>
      </c>
      <c r="F2971" s="23">
        <v>453005300014</v>
      </c>
      <c r="G2971">
        <v>910</v>
      </c>
      <c r="H2971" t="str">
        <f t="shared" si="410"/>
        <v>453005300014.910</v>
      </c>
      <c r="I2971">
        <v>199502</v>
      </c>
      <c r="J2971" t="s">
        <v>6434</v>
      </c>
      <c r="K2971" t="s">
        <v>22</v>
      </c>
      <c r="L2971">
        <v>20310</v>
      </c>
      <c r="M2971" s="8">
        <f>VLOOKUP(H2971,'export - manipulated'!L2971:V6903,11,FALSE)</f>
        <v>104736.93</v>
      </c>
      <c r="V2971" s="158" t="str">
        <f>CONCATENATE("5",RIGHT(F2971,11))</f>
        <v>553005300014</v>
      </c>
    </row>
    <row r="2972" spans="1:22" x14ac:dyDescent="0.3">
      <c r="A2972" t="s">
        <v>4894</v>
      </c>
      <c r="B2972" t="s">
        <v>3572</v>
      </c>
      <c r="C2972" t="str">
        <f t="shared" si="412"/>
        <v>UNREGULATED</v>
      </c>
      <c r="D2972" s="159" t="str">
        <f t="shared" si="408"/>
        <v>55300</v>
      </c>
      <c r="E2972" t="str">
        <f t="shared" si="409"/>
        <v>X5300</v>
      </c>
      <c r="F2972" s="23">
        <v>553005300014</v>
      </c>
      <c r="G2972">
        <v>910</v>
      </c>
      <c r="H2972" t="str">
        <f t="shared" si="410"/>
        <v>553005300014.910</v>
      </c>
      <c r="I2972">
        <v>199502</v>
      </c>
      <c r="J2972" t="s">
        <v>6434</v>
      </c>
      <c r="K2972" t="s">
        <v>22</v>
      </c>
      <c r="L2972" t="s">
        <v>124</v>
      </c>
      <c r="N2972">
        <f>VLOOKUP(H2972,'export - manipulated'!L2971:V6903,11,FALSE)</f>
        <v>63277</v>
      </c>
    </row>
    <row r="2973" spans="1:22" x14ac:dyDescent="0.3">
      <c r="A2973" t="s">
        <v>4894</v>
      </c>
      <c r="B2973" t="s">
        <v>3572</v>
      </c>
      <c r="C2973" t="str">
        <f t="shared" si="412"/>
        <v>UNREGULATED</v>
      </c>
      <c r="D2973" s="159" t="str">
        <f t="shared" si="408"/>
        <v>55300</v>
      </c>
      <c r="E2973" t="str">
        <f t="shared" si="409"/>
        <v>X5300</v>
      </c>
      <c r="F2973" s="23">
        <v>553005300014</v>
      </c>
      <c r="G2973">
        <v>2008</v>
      </c>
      <c r="H2973" t="str">
        <f t="shared" si="410"/>
        <v>553005300014.2008</v>
      </c>
      <c r="I2973">
        <v>200809</v>
      </c>
      <c r="J2973" t="s">
        <v>6434</v>
      </c>
      <c r="K2973" t="s">
        <v>22</v>
      </c>
      <c r="L2973" t="s">
        <v>124</v>
      </c>
      <c r="N2973">
        <f>VLOOKUP(H2973,'export - manipulated'!L2972:V6904,11,FALSE)</f>
        <v>155607.6</v>
      </c>
    </row>
    <row r="2974" spans="1:22" x14ac:dyDescent="0.3">
      <c r="A2974" t="s">
        <v>4899</v>
      </c>
      <c r="B2974" t="s">
        <v>3572</v>
      </c>
      <c r="C2974" t="str">
        <f t="shared" si="412"/>
        <v>REGULATED</v>
      </c>
      <c r="D2974" s="159" t="str">
        <f t="shared" si="408"/>
        <v>45300</v>
      </c>
      <c r="E2974" t="str">
        <f t="shared" si="409"/>
        <v>X5300</v>
      </c>
      <c r="F2974" s="23">
        <v>453005300015</v>
      </c>
      <c r="G2974">
        <v>910</v>
      </c>
      <c r="H2974" t="str">
        <f t="shared" si="410"/>
        <v>453005300015.910</v>
      </c>
      <c r="I2974">
        <v>199502</v>
      </c>
      <c r="J2974" t="s">
        <v>6434</v>
      </c>
      <c r="K2974" t="s">
        <v>22</v>
      </c>
      <c r="L2974">
        <v>20310</v>
      </c>
      <c r="M2974" s="8">
        <f>VLOOKUP(H2974,'export - manipulated'!L2974:V6906,11,FALSE)</f>
        <v>90327.19</v>
      </c>
      <c r="V2974" s="158" t="str">
        <f t="shared" ref="V2974:V2975" si="415">CONCATENATE("5",RIGHT(F2974,11))</f>
        <v>553005300015</v>
      </c>
    </row>
    <row r="2975" spans="1:22" x14ac:dyDescent="0.3">
      <c r="A2975" t="s">
        <v>4899</v>
      </c>
      <c r="B2975" t="s">
        <v>3572</v>
      </c>
      <c r="C2975" t="str">
        <f t="shared" si="412"/>
        <v>REGULATED</v>
      </c>
      <c r="D2975" s="159" t="str">
        <f t="shared" si="408"/>
        <v>45300</v>
      </c>
      <c r="E2975" t="str">
        <f t="shared" si="409"/>
        <v>X5300</v>
      </c>
      <c r="F2975" s="23">
        <v>453005300586</v>
      </c>
      <c r="G2975">
        <v>910</v>
      </c>
      <c r="H2975" t="str">
        <f t="shared" si="410"/>
        <v>453005300586.910</v>
      </c>
      <c r="I2975">
        <v>201610</v>
      </c>
      <c r="J2975" t="s">
        <v>6434</v>
      </c>
      <c r="K2975" t="s">
        <v>22</v>
      </c>
      <c r="L2975">
        <v>20310</v>
      </c>
      <c r="M2975" s="8">
        <f>VLOOKUP(H2975,'export - manipulated'!L2975:V6907,11,FALSE)</f>
        <v>7128.05</v>
      </c>
      <c r="V2975" s="158" t="str">
        <f t="shared" si="415"/>
        <v>553005300586</v>
      </c>
    </row>
    <row r="2976" spans="1:22" x14ac:dyDescent="0.3">
      <c r="A2976" t="s">
        <v>4899</v>
      </c>
      <c r="B2976" t="s">
        <v>3572</v>
      </c>
      <c r="C2976" t="str">
        <f t="shared" si="412"/>
        <v>UNREGULATED</v>
      </c>
      <c r="D2976" s="159" t="str">
        <f t="shared" si="408"/>
        <v>55300</v>
      </c>
      <c r="E2976" t="str">
        <f t="shared" si="409"/>
        <v>X5300</v>
      </c>
      <c r="F2976" s="23">
        <v>553005300015</v>
      </c>
      <c r="G2976">
        <v>910</v>
      </c>
      <c r="H2976" t="str">
        <f t="shared" si="410"/>
        <v>553005300015.910</v>
      </c>
      <c r="I2976">
        <v>199502</v>
      </c>
      <c r="J2976" t="s">
        <v>6434</v>
      </c>
      <c r="K2976" t="s">
        <v>22</v>
      </c>
      <c r="L2976" t="s">
        <v>124</v>
      </c>
      <c r="N2976">
        <f>VLOOKUP(H2976,'export - manipulated'!L2975:V6907,11,FALSE)</f>
        <v>54571</v>
      </c>
    </row>
    <row r="2977" spans="1:22" x14ac:dyDescent="0.3">
      <c r="A2977" t="s">
        <v>4899</v>
      </c>
      <c r="B2977" t="s">
        <v>3572</v>
      </c>
      <c r="C2977" t="str">
        <f t="shared" si="412"/>
        <v>UNREGULATED</v>
      </c>
      <c r="D2977" s="159" t="str">
        <f t="shared" si="408"/>
        <v>55300</v>
      </c>
      <c r="E2977" t="str">
        <f t="shared" si="409"/>
        <v>X5300</v>
      </c>
      <c r="F2977" s="23">
        <v>553005300015</v>
      </c>
      <c r="G2977">
        <v>2008</v>
      </c>
      <c r="H2977" t="str">
        <f t="shared" si="410"/>
        <v>553005300015.2008</v>
      </c>
      <c r="I2977">
        <v>200809</v>
      </c>
      <c r="J2977" t="s">
        <v>6434</v>
      </c>
      <c r="K2977" t="s">
        <v>22</v>
      </c>
      <c r="L2977" t="s">
        <v>124</v>
      </c>
      <c r="N2977">
        <f>VLOOKUP(H2977,'export - manipulated'!L2976:V6908,11,FALSE)</f>
        <v>155607.6</v>
      </c>
    </row>
    <row r="2978" spans="1:22" x14ac:dyDescent="0.3">
      <c r="A2978" t="s">
        <v>4899</v>
      </c>
      <c r="B2978" t="s">
        <v>3572</v>
      </c>
      <c r="C2978" t="str">
        <f t="shared" si="412"/>
        <v>UNREGULATED</v>
      </c>
      <c r="D2978" s="159" t="str">
        <f t="shared" si="408"/>
        <v>55300</v>
      </c>
      <c r="E2978" t="str">
        <f t="shared" si="409"/>
        <v>X5300</v>
      </c>
      <c r="F2978" s="23">
        <v>553005300586</v>
      </c>
      <c r="G2978">
        <v>910</v>
      </c>
      <c r="H2978" t="str">
        <f t="shared" si="410"/>
        <v>553005300586.910</v>
      </c>
      <c r="I2978">
        <v>201701</v>
      </c>
      <c r="J2978" t="s">
        <v>6434</v>
      </c>
      <c r="K2978" t="s">
        <v>22</v>
      </c>
      <c r="L2978" t="s">
        <v>124</v>
      </c>
      <c r="N2978">
        <f>VLOOKUP(H2978,'export - manipulated'!L2977:V6909,11,FALSE)</f>
        <v>4313.4399999999996</v>
      </c>
    </row>
    <row r="2979" spans="1:22" x14ac:dyDescent="0.3">
      <c r="A2979" t="s">
        <v>4905</v>
      </c>
      <c r="B2979" t="s">
        <v>3572</v>
      </c>
      <c r="C2979" t="str">
        <f t="shared" si="412"/>
        <v>REGULATED</v>
      </c>
      <c r="D2979" s="159" t="str">
        <f t="shared" si="408"/>
        <v>45300</v>
      </c>
      <c r="E2979" t="str">
        <f t="shared" si="409"/>
        <v>X5300</v>
      </c>
      <c r="F2979" s="23">
        <v>453005300016</v>
      </c>
      <c r="G2979">
        <v>910</v>
      </c>
      <c r="H2979" t="str">
        <f t="shared" si="410"/>
        <v>453005300016.910</v>
      </c>
      <c r="I2979">
        <v>199502</v>
      </c>
      <c r="J2979" t="s">
        <v>6434</v>
      </c>
      <c r="K2979" t="s">
        <v>22</v>
      </c>
      <c r="L2979">
        <v>20310</v>
      </c>
      <c r="M2979" s="8">
        <f>VLOOKUP(H2979,'export - manipulated'!L2979:V6911,11,FALSE)</f>
        <v>94902.17</v>
      </c>
      <c r="V2979" s="158" t="str">
        <f>CONCATENATE("5",RIGHT(F2979,11))</f>
        <v>553005300016</v>
      </c>
    </row>
    <row r="2980" spans="1:22" x14ac:dyDescent="0.3">
      <c r="A2980" t="s">
        <v>4905</v>
      </c>
      <c r="B2980" t="s">
        <v>3572</v>
      </c>
      <c r="C2980" t="str">
        <f t="shared" si="412"/>
        <v>UNREGULATED</v>
      </c>
      <c r="D2980" s="159" t="str">
        <f t="shared" si="408"/>
        <v>55300</v>
      </c>
      <c r="E2980" t="str">
        <f t="shared" si="409"/>
        <v>X5300</v>
      </c>
      <c r="F2980" s="23">
        <v>553005300016</v>
      </c>
      <c r="G2980">
        <v>910</v>
      </c>
      <c r="H2980" t="str">
        <f t="shared" si="410"/>
        <v>553005300016.910</v>
      </c>
      <c r="I2980">
        <v>199502</v>
      </c>
      <c r="J2980" t="s">
        <v>6434</v>
      </c>
      <c r="K2980" t="s">
        <v>22</v>
      </c>
      <c r="L2980" t="s">
        <v>124</v>
      </c>
      <c r="N2980">
        <f>VLOOKUP(H2980,'export - manipulated'!L2979:V6911,11,FALSE)</f>
        <v>57335</v>
      </c>
    </row>
    <row r="2981" spans="1:22" x14ac:dyDescent="0.3">
      <c r="A2981" t="s">
        <v>4905</v>
      </c>
      <c r="B2981" t="s">
        <v>3572</v>
      </c>
      <c r="C2981" t="str">
        <f t="shared" si="412"/>
        <v>UNREGULATED</v>
      </c>
      <c r="D2981" s="159" t="str">
        <f t="shared" si="408"/>
        <v>55300</v>
      </c>
      <c r="E2981" t="str">
        <f t="shared" si="409"/>
        <v>X5300</v>
      </c>
      <c r="F2981" s="23">
        <v>553005300016</v>
      </c>
      <c r="G2981">
        <v>2008</v>
      </c>
      <c r="H2981" t="str">
        <f t="shared" si="410"/>
        <v>553005300016.2008</v>
      </c>
      <c r="I2981">
        <v>200809</v>
      </c>
      <c r="J2981" t="s">
        <v>6434</v>
      </c>
      <c r="K2981" t="s">
        <v>22</v>
      </c>
      <c r="L2981" t="s">
        <v>124</v>
      </c>
      <c r="N2981">
        <f>VLOOKUP(H2981,'export - manipulated'!L2980:V6912,11,FALSE)</f>
        <v>157744.67000000001</v>
      </c>
    </row>
    <row r="2982" spans="1:22" x14ac:dyDescent="0.3">
      <c r="A2982" t="s">
        <v>4909</v>
      </c>
      <c r="B2982" t="s">
        <v>3572</v>
      </c>
      <c r="C2982" t="str">
        <f t="shared" si="412"/>
        <v>REGULATED</v>
      </c>
      <c r="D2982" s="159" t="str">
        <f t="shared" si="408"/>
        <v>45300</v>
      </c>
      <c r="E2982" t="str">
        <f t="shared" si="409"/>
        <v>X5300</v>
      </c>
      <c r="F2982" s="23">
        <v>453005300017</v>
      </c>
      <c r="G2982">
        <v>910</v>
      </c>
      <c r="H2982" t="str">
        <f t="shared" si="410"/>
        <v>453005300017.910</v>
      </c>
      <c r="I2982">
        <v>199502</v>
      </c>
      <c r="J2982" t="s">
        <v>6434</v>
      </c>
      <c r="K2982" t="s">
        <v>22</v>
      </c>
      <c r="L2982">
        <v>20310</v>
      </c>
      <c r="M2982" s="8">
        <f>VLOOKUP(H2982,'export - manipulated'!L2982:V6914,11,FALSE)</f>
        <v>159885.79</v>
      </c>
      <c r="V2982" s="158" t="str">
        <f t="shared" ref="V2982:V2983" si="416">CONCATENATE("5",RIGHT(F2982,11))</f>
        <v>553005300017</v>
      </c>
    </row>
    <row r="2983" spans="1:22" x14ac:dyDescent="0.3">
      <c r="A2983" t="s">
        <v>4909</v>
      </c>
      <c r="B2983" t="s">
        <v>3572</v>
      </c>
      <c r="C2983" t="str">
        <f t="shared" si="412"/>
        <v>REGULATED</v>
      </c>
      <c r="D2983" s="159" t="str">
        <f t="shared" si="408"/>
        <v>45300</v>
      </c>
      <c r="E2983" t="str">
        <f t="shared" si="409"/>
        <v>X5300</v>
      </c>
      <c r="F2983" s="23">
        <v>453005300587</v>
      </c>
      <c r="G2983">
        <v>910</v>
      </c>
      <c r="H2983" t="str">
        <f t="shared" si="410"/>
        <v>453005300587.910</v>
      </c>
      <c r="I2983">
        <v>201610</v>
      </c>
      <c r="J2983" t="s">
        <v>6434</v>
      </c>
      <c r="K2983" t="s">
        <v>22</v>
      </c>
      <c r="L2983">
        <v>20310</v>
      </c>
      <c r="M2983" s="8">
        <f>VLOOKUP(H2983,'export - manipulated'!L2983:V6915,11,FALSE)</f>
        <v>7128.05</v>
      </c>
      <c r="V2983" s="158" t="str">
        <f t="shared" si="416"/>
        <v>553005300587</v>
      </c>
    </row>
    <row r="2984" spans="1:22" x14ac:dyDescent="0.3">
      <c r="A2984" t="s">
        <v>4909</v>
      </c>
      <c r="B2984" t="s">
        <v>3572</v>
      </c>
      <c r="C2984" t="str">
        <f t="shared" si="412"/>
        <v>UNREGULATED</v>
      </c>
      <c r="D2984" s="159" t="str">
        <f t="shared" si="408"/>
        <v>55300</v>
      </c>
      <c r="E2984" t="str">
        <f t="shared" si="409"/>
        <v>X5300</v>
      </c>
      <c r="F2984" s="23">
        <v>553005300017</v>
      </c>
      <c r="G2984">
        <v>910</v>
      </c>
      <c r="H2984" t="str">
        <f t="shared" si="410"/>
        <v>553005300017.910</v>
      </c>
      <c r="I2984">
        <v>199502</v>
      </c>
      <c r="J2984" t="s">
        <v>6434</v>
      </c>
      <c r="K2984" t="s">
        <v>22</v>
      </c>
      <c r="L2984" t="s">
        <v>124</v>
      </c>
      <c r="N2984">
        <f>VLOOKUP(H2984,'export - manipulated'!L2983:V6915,11,FALSE)</f>
        <v>96596</v>
      </c>
    </row>
    <row r="2985" spans="1:22" x14ac:dyDescent="0.3">
      <c r="A2985" t="s">
        <v>4909</v>
      </c>
      <c r="B2985" t="s">
        <v>3572</v>
      </c>
      <c r="C2985" t="str">
        <f t="shared" si="412"/>
        <v>UNREGULATED</v>
      </c>
      <c r="D2985" s="159" t="str">
        <f t="shared" si="408"/>
        <v>55300</v>
      </c>
      <c r="E2985" t="str">
        <f t="shared" si="409"/>
        <v>X5300</v>
      </c>
      <c r="F2985" s="23">
        <v>553005300017</v>
      </c>
      <c r="G2985">
        <v>2008</v>
      </c>
      <c r="H2985" t="str">
        <f t="shared" si="410"/>
        <v>553005300017.2008</v>
      </c>
      <c r="I2985">
        <v>200809</v>
      </c>
      <c r="J2985" t="s">
        <v>6434</v>
      </c>
      <c r="K2985" t="s">
        <v>22</v>
      </c>
      <c r="L2985" t="s">
        <v>124</v>
      </c>
      <c r="N2985">
        <f>VLOOKUP(H2985,'export - manipulated'!L2984:V6916,11,FALSE)</f>
        <v>77523.94</v>
      </c>
    </row>
    <row r="2986" spans="1:22" x14ac:dyDescent="0.3">
      <c r="A2986" t="s">
        <v>4909</v>
      </c>
      <c r="B2986" t="s">
        <v>3572</v>
      </c>
      <c r="C2986" t="str">
        <f t="shared" si="412"/>
        <v>UNREGULATED</v>
      </c>
      <c r="D2986" s="159" t="str">
        <f t="shared" si="408"/>
        <v>55300</v>
      </c>
      <c r="E2986" t="str">
        <f t="shared" si="409"/>
        <v>X5300</v>
      </c>
      <c r="F2986" s="23">
        <v>553005300587</v>
      </c>
      <c r="G2986">
        <v>910</v>
      </c>
      <c r="H2986" t="str">
        <f t="shared" si="410"/>
        <v>553005300587.910</v>
      </c>
      <c r="I2986">
        <v>201701</v>
      </c>
      <c r="J2986" t="s">
        <v>6434</v>
      </c>
      <c r="K2986" t="s">
        <v>22</v>
      </c>
      <c r="L2986" t="s">
        <v>124</v>
      </c>
      <c r="N2986">
        <f>VLOOKUP(H2986,'export - manipulated'!L2985:V6917,11,FALSE)</f>
        <v>4313.4399999999996</v>
      </c>
    </row>
    <row r="2987" spans="1:22" x14ac:dyDescent="0.3">
      <c r="A2987" t="s">
        <v>4915</v>
      </c>
      <c r="B2987" t="s">
        <v>3572</v>
      </c>
      <c r="C2987" t="str">
        <f t="shared" si="412"/>
        <v>REGULATED</v>
      </c>
      <c r="D2987" s="159" t="str">
        <f t="shared" si="408"/>
        <v>45300</v>
      </c>
      <c r="E2987" t="str">
        <f t="shared" si="409"/>
        <v>X5300</v>
      </c>
      <c r="F2987" s="23">
        <v>453005300018</v>
      </c>
      <c r="G2987">
        <v>910</v>
      </c>
      <c r="H2987" t="str">
        <f t="shared" si="410"/>
        <v>453005300018.910</v>
      </c>
      <c r="I2987">
        <v>199502</v>
      </c>
      <c r="J2987" t="s">
        <v>6434</v>
      </c>
      <c r="K2987" t="s">
        <v>22</v>
      </c>
      <c r="L2987">
        <v>20310</v>
      </c>
      <c r="M2987" s="8">
        <f>VLOOKUP(H2987,'export - manipulated'!L2987:V6919,11,FALSE)</f>
        <v>188462.59</v>
      </c>
      <c r="V2987" s="158" t="str">
        <f t="shared" ref="V2987:V2988" si="417">CONCATENATE("5",RIGHT(F2987,11))</f>
        <v>553005300018</v>
      </c>
    </row>
    <row r="2988" spans="1:22" x14ac:dyDescent="0.3">
      <c r="A2988" t="s">
        <v>4915</v>
      </c>
      <c r="B2988" t="s">
        <v>3572</v>
      </c>
      <c r="C2988" t="str">
        <f t="shared" si="412"/>
        <v>REGULATED</v>
      </c>
      <c r="D2988" s="159" t="str">
        <f t="shared" si="408"/>
        <v>45300</v>
      </c>
      <c r="E2988" t="str">
        <f t="shared" si="409"/>
        <v>X5300</v>
      </c>
      <c r="F2988" s="23">
        <v>453005300588</v>
      </c>
      <c r="G2988">
        <v>910</v>
      </c>
      <c r="H2988" t="str">
        <f t="shared" si="410"/>
        <v>453005300588.910</v>
      </c>
      <c r="I2988">
        <v>201610</v>
      </c>
      <c r="J2988" t="s">
        <v>6434</v>
      </c>
      <c r="K2988" t="s">
        <v>22</v>
      </c>
      <c r="L2988">
        <v>20310</v>
      </c>
      <c r="M2988" s="8">
        <f>VLOOKUP(H2988,'export - manipulated'!L2988:V6920,11,FALSE)</f>
        <v>7128.05</v>
      </c>
      <c r="V2988" s="158" t="str">
        <f t="shared" si="417"/>
        <v>553005300588</v>
      </c>
    </row>
    <row r="2989" spans="1:22" x14ac:dyDescent="0.3">
      <c r="A2989" t="s">
        <v>4915</v>
      </c>
      <c r="B2989" t="s">
        <v>3572</v>
      </c>
      <c r="C2989" t="str">
        <f t="shared" si="412"/>
        <v>UNREGULATED</v>
      </c>
      <c r="D2989" s="159" t="str">
        <f t="shared" si="408"/>
        <v>55300</v>
      </c>
      <c r="E2989" t="str">
        <f t="shared" si="409"/>
        <v>X5300</v>
      </c>
      <c r="F2989" s="23">
        <v>553005300018</v>
      </c>
      <c r="G2989">
        <v>910</v>
      </c>
      <c r="H2989" t="str">
        <f t="shared" si="410"/>
        <v>553005300018.910</v>
      </c>
      <c r="I2989">
        <v>199502</v>
      </c>
      <c r="J2989" t="s">
        <v>6434</v>
      </c>
      <c r="K2989" t="s">
        <v>22</v>
      </c>
      <c r="L2989" t="s">
        <v>124</v>
      </c>
      <c r="N2989">
        <f>VLOOKUP(H2989,'export - manipulated'!L2988:V6920,11,FALSE)</f>
        <v>113860</v>
      </c>
    </row>
    <row r="2990" spans="1:22" x14ac:dyDescent="0.3">
      <c r="A2990" t="s">
        <v>4915</v>
      </c>
      <c r="B2990" t="s">
        <v>3572</v>
      </c>
      <c r="C2990" t="str">
        <f t="shared" si="412"/>
        <v>UNREGULATED</v>
      </c>
      <c r="D2990" s="159" t="str">
        <f t="shared" si="408"/>
        <v>55300</v>
      </c>
      <c r="E2990" t="str">
        <f t="shared" si="409"/>
        <v>X5300</v>
      </c>
      <c r="F2990" s="23">
        <v>553005300018</v>
      </c>
      <c r="G2990">
        <v>2008</v>
      </c>
      <c r="H2990" t="str">
        <f t="shared" si="410"/>
        <v>553005300018.2008</v>
      </c>
      <c r="I2990">
        <v>200809</v>
      </c>
      <c r="J2990" t="s">
        <v>6434</v>
      </c>
      <c r="K2990" t="s">
        <v>22</v>
      </c>
      <c r="L2990" t="s">
        <v>124</v>
      </c>
      <c r="N2990">
        <f>VLOOKUP(H2990,'export - manipulated'!L2989:V6921,11,FALSE)</f>
        <v>155607.6</v>
      </c>
    </row>
    <row r="2991" spans="1:22" x14ac:dyDescent="0.3">
      <c r="A2991" t="s">
        <v>4915</v>
      </c>
      <c r="B2991" t="s">
        <v>3572</v>
      </c>
      <c r="C2991" t="str">
        <f t="shared" si="412"/>
        <v>UNREGULATED</v>
      </c>
      <c r="D2991" s="159" t="str">
        <f t="shared" si="408"/>
        <v>55300</v>
      </c>
      <c r="E2991" t="str">
        <f t="shared" si="409"/>
        <v>X5300</v>
      </c>
      <c r="F2991" s="23">
        <v>553005300588</v>
      </c>
      <c r="G2991">
        <v>910</v>
      </c>
      <c r="H2991" t="str">
        <f t="shared" si="410"/>
        <v>553005300588.910</v>
      </c>
      <c r="I2991">
        <v>201701</v>
      </c>
      <c r="J2991" t="s">
        <v>6434</v>
      </c>
      <c r="K2991" t="s">
        <v>22</v>
      </c>
      <c r="L2991" t="s">
        <v>124</v>
      </c>
      <c r="N2991">
        <f>VLOOKUP(H2991,'export - manipulated'!L2990:V6922,11,FALSE)</f>
        <v>4313.4399999999996</v>
      </c>
    </row>
    <row r="2992" spans="1:22" x14ac:dyDescent="0.3">
      <c r="A2992" t="s">
        <v>4921</v>
      </c>
      <c r="B2992" t="s">
        <v>3572</v>
      </c>
      <c r="C2992" t="str">
        <f t="shared" si="412"/>
        <v>REGULATED</v>
      </c>
      <c r="D2992" s="159" t="str">
        <f t="shared" si="408"/>
        <v>45300</v>
      </c>
      <c r="E2992" t="str">
        <f t="shared" si="409"/>
        <v>X5300</v>
      </c>
      <c r="F2992" s="23">
        <v>453005300019</v>
      </c>
      <c r="G2992">
        <v>910</v>
      </c>
      <c r="H2992" t="str">
        <f t="shared" si="410"/>
        <v>453005300019.910</v>
      </c>
      <c r="I2992">
        <v>199502</v>
      </c>
      <c r="J2992" t="s">
        <v>6434</v>
      </c>
      <c r="K2992" t="s">
        <v>22</v>
      </c>
      <c r="L2992">
        <v>20310</v>
      </c>
      <c r="M2992" s="8">
        <f>VLOOKUP(H2992,'export - manipulated'!L2992:V6924,11,FALSE)</f>
        <v>188585.65</v>
      </c>
      <c r="V2992" s="158" t="str">
        <f t="shared" ref="V2992:V2993" si="418">CONCATENATE("5",RIGHT(F2992,11))</f>
        <v>553005300019</v>
      </c>
    </row>
    <row r="2993" spans="1:22" x14ac:dyDescent="0.3">
      <c r="A2993" t="s">
        <v>4921</v>
      </c>
      <c r="B2993" t="s">
        <v>3572</v>
      </c>
      <c r="C2993" t="str">
        <f t="shared" si="412"/>
        <v>REGULATED</v>
      </c>
      <c r="D2993" s="159" t="str">
        <f t="shared" si="408"/>
        <v>45300</v>
      </c>
      <c r="E2993" t="str">
        <f t="shared" si="409"/>
        <v>X5300</v>
      </c>
      <c r="F2993" s="23">
        <v>453005300589</v>
      </c>
      <c r="G2993">
        <v>910</v>
      </c>
      <c r="H2993" t="str">
        <f t="shared" si="410"/>
        <v>453005300589.910</v>
      </c>
      <c r="I2993">
        <v>201610</v>
      </c>
      <c r="J2993" t="s">
        <v>6434</v>
      </c>
      <c r="K2993" t="s">
        <v>22</v>
      </c>
      <c r="L2993">
        <v>20310</v>
      </c>
      <c r="M2993" s="8">
        <f>VLOOKUP(H2993,'export - manipulated'!L2993:V6925,11,FALSE)</f>
        <v>7637.19</v>
      </c>
      <c r="V2993" s="158" t="str">
        <f t="shared" si="418"/>
        <v>553005300589</v>
      </c>
    </row>
    <row r="2994" spans="1:22" x14ac:dyDescent="0.3">
      <c r="A2994" t="s">
        <v>4921</v>
      </c>
      <c r="B2994" t="s">
        <v>3572</v>
      </c>
      <c r="C2994" t="str">
        <f t="shared" si="412"/>
        <v>UNREGULATED</v>
      </c>
      <c r="D2994" s="159" t="str">
        <f t="shared" si="408"/>
        <v>55300</v>
      </c>
      <c r="E2994" t="str">
        <f t="shared" si="409"/>
        <v>X5300</v>
      </c>
      <c r="F2994" s="23">
        <v>553005300019</v>
      </c>
      <c r="G2994">
        <v>910</v>
      </c>
      <c r="H2994" t="str">
        <f t="shared" si="410"/>
        <v>553005300019.910</v>
      </c>
      <c r="I2994">
        <v>199502</v>
      </c>
      <c r="J2994" t="s">
        <v>6434</v>
      </c>
      <c r="K2994" t="s">
        <v>22</v>
      </c>
      <c r="L2994" t="s">
        <v>124</v>
      </c>
      <c r="N2994">
        <f>VLOOKUP(H2994,'export - manipulated'!L2993:V6925,11,FALSE)</f>
        <v>113934</v>
      </c>
    </row>
    <row r="2995" spans="1:22" x14ac:dyDescent="0.3">
      <c r="A2995" t="s">
        <v>4921</v>
      </c>
      <c r="B2995" t="s">
        <v>3572</v>
      </c>
      <c r="C2995" t="str">
        <f t="shared" si="412"/>
        <v>UNREGULATED</v>
      </c>
      <c r="D2995" s="159" t="str">
        <f t="shared" si="408"/>
        <v>55300</v>
      </c>
      <c r="E2995" t="str">
        <f t="shared" si="409"/>
        <v>X5300</v>
      </c>
      <c r="F2995" s="23">
        <v>553005300019</v>
      </c>
      <c r="G2995">
        <v>2008</v>
      </c>
      <c r="H2995" t="str">
        <f t="shared" si="410"/>
        <v>553005300019.2008</v>
      </c>
      <c r="I2995">
        <v>200809</v>
      </c>
      <c r="J2995" t="s">
        <v>6434</v>
      </c>
      <c r="K2995" t="s">
        <v>22</v>
      </c>
      <c r="L2995" t="s">
        <v>124</v>
      </c>
      <c r="N2995">
        <f>VLOOKUP(H2995,'export - manipulated'!L2994:V6926,11,FALSE)</f>
        <v>77523.94</v>
      </c>
    </row>
    <row r="2996" spans="1:22" x14ac:dyDescent="0.3">
      <c r="A2996" t="s">
        <v>4921</v>
      </c>
      <c r="B2996" t="s">
        <v>3572</v>
      </c>
      <c r="C2996" t="str">
        <f t="shared" si="412"/>
        <v>UNREGULATED</v>
      </c>
      <c r="D2996" s="159" t="str">
        <f t="shared" si="408"/>
        <v>55300</v>
      </c>
      <c r="E2996" t="str">
        <f t="shared" si="409"/>
        <v>X5300</v>
      </c>
      <c r="F2996" s="23">
        <v>553005300589</v>
      </c>
      <c r="G2996">
        <v>910</v>
      </c>
      <c r="H2996" t="str">
        <f t="shared" si="410"/>
        <v>553005300589.910</v>
      </c>
      <c r="I2996">
        <v>201701</v>
      </c>
      <c r="J2996" t="s">
        <v>6434</v>
      </c>
      <c r="K2996" t="s">
        <v>22</v>
      </c>
      <c r="L2996" t="s">
        <v>124</v>
      </c>
      <c r="N2996">
        <f>VLOOKUP(H2996,'export - manipulated'!L2995:V6927,11,FALSE)</f>
        <v>4621.54</v>
      </c>
    </row>
    <row r="2997" spans="1:22" x14ac:dyDescent="0.3">
      <c r="A2997" t="s">
        <v>4927</v>
      </c>
      <c r="B2997" t="s">
        <v>3572</v>
      </c>
      <c r="C2997" t="str">
        <f t="shared" si="412"/>
        <v>REGULATED</v>
      </c>
      <c r="D2997" s="159" t="str">
        <f t="shared" si="408"/>
        <v>45300</v>
      </c>
      <c r="E2997" t="str">
        <f t="shared" si="409"/>
        <v>X5300</v>
      </c>
      <c r="F2997" s="23">
        <v>453005300020</v>
      </c>
      <c r="G2997">
        <v>910</v>
      </c>
      <c r="H2997" t="str">
        <f t="shared" si="410"/>
        <v>453005300020.910</v>
      </c>
      <c r="I2997">
        <v>199407</v>
      </c>
      <c r="J2997" t="s">
        <v>6434</v>
      </c>
      <c r="K2997" t="s">
        <v>22</v>
      </c>
      <c r="L2997">
        <v>20310</v>
      </c>
      <c r="M2997" s="8">
        <f>VLOOKUP(H2997,'export - manipulated'!L2997:V6929,11,FALSE)</f>
        <v>177226.22</v>
      </c>
      <c r="V2997" s="158" t="str">
        <f>CONCATENATE("5",RIGHT(F2997,11))</f>
        <v>553005300020</v>
      </c>
    </row>
    <row r="2998" spans="1:22" x14ac:dyDescent="0.3">
      <c r="A2998" t="s">
        <v>4927</v>
      </c>
      <c r="B2998" t="s">
        <v>3572</v>
      </c>
      <c r="C2998" t="str">
        <f t="shared" si="412"/>
        <v>UNREGULATED</v>
      </c>
      <c r="D2998" s="159" t="str">
        <f t="shared" si="408"/>
        <v>55300</v>
      </c>
      <c r="E2998" t="str">
        <f t="shared" si="409"/>
        <v>X5300</v>
      </c>
      <c r="F2998" s="23">
        <v>553005300020</v>
      </c>
      <c r="G2998">
        <v>910</v>
      </c>
      <c r="H2998" t="str">
        <f t="shared" si="410"/>
        <v>553005300020.910</v>
      </c>
      <c r="I2998">
        <v>199407</v>
      </c>
      <c r="J2998" t="s">
        <v>6434</v>
      </c>
      <c r="K2998" t="s">
        <v>22</v>
      </c>
      <c r="L2998" t="s">
        <v>124</v>
      </c>
      <c r="N2998">
        <f>VLOOKUP(H2998,'export - manipulated'!L2997:V6929,11,FALSE)</f>
        <v>107071</v>
      </c>
    </row>
    <row r="2999" spans="1:22" x14ac:dyDescent="0.3">
      <c r="A2999" t="s">
        <v>4927</v>
      </c>
      <c r="B2999" t="s">
        <v>3572</v>
      </c>
      <c r="C2999" t="str">
        <f t="shared" si="412"/>
        <v>UNREGULATED</v>
      </c>
      <c r="D2999" s="159" t="str">
        <f t="shared" si="408"/>
        <v>55300</v>
      </c>
      <c r="E2999" t="str">
        <f t="shared" si="409"/>
        <v>X5300</v>
      </c>
      <c r="F2999" s="23">
        <v>553005300020</v>
      </c>
      <c r="G2999">
        <v>2008</v>
      </c>
      <c r="H2999" t="str">
        <f t="shared" si="410"/>
        <v>553005300020.2008</v>
      </c>
      <c r="I2999">
        <v>200809</v>
      </c>
      <c r="J2999" t="s">
        <v>6434</v>
      </c>
      <c r="K2999" t="s">
        <v>22</v>
      </c>
      <c r="L2999" t="s">
        <v>124</v>
      </c>
      <c r="N2999">
        <f>VLOOKUP(H2999,'export - manipulated'!L2998:V6930,11,FALSE)</f>
        <v>77523.929999999993</v>
      </c>
    </row>
    <row r="3000" spans="1:22" x14ac:dyDescent="0.3">
      <c r="A3000" t="s">
        <v>4932</v>
      </c>
      <c r="B3000" t="s">
        <v>3572</v>
      </c>
      <c r="C3000" t="str">
        <f t="shared" si="412"/>
        <v>REGULATED</v>
      </c>
      <c r="D3000" s="159" t="str">
        <f t="shared" si="408"/>
        <v>45300</v>
      </c>
      <c r="E3000" t="str">
        <f t="shared" si="409"/>
        <v>X5300</v>
      </c>
      <c r="F3000" s="23">
        <v>453005300021</v>
      </c>
      <c r="G3000">
        <v>910</v>
      </c>
      <c r="H3000" t="str">
        <f t="shared" si="410"/>
        <v>453005300021.910</v>
      </c>
      <c r="I3000">
        <v>199502</v>
      </c>
      <c r="J3000" t="s">
        <v>6434</v>
      </c>
      <c r="K3000" t="s">
        <v>22</v>
      </c>
      <c r="L3000">
        <v>20310</v>
      </c>
      <c r="M3000" s="8">
        <f>VLOOKUP(H3000,'export - manipulated'!L3000:V6932,11,FALSE)</f>
        <v>186525.48</v>
      </c>
      <c r="V3000" s="158" t="str">
        <f>CONCATENATE("5",RIGHT(F3000,11))</f>
        <v>553005300021</v>
      </c>
    </row>
    <row r="3001" spans="1:22" x14ac:dyDescent="0.3">
      <c r="A3001" t="s">
        <v>4932</v>
      </c>
      <c r="B3001" t="s">
        <v>3572</v>
      </c>
      <c r="C3001" t="str">
        <f t="shared" si="412"/>
        <v>UNREGULATED</v>
      </c>
      <c r="D3001" s="159" t="str">
        <f t="shared" si="408"/>
        <v>55300</v>
      </c>
      <c r="E3001" t="str">
        <f t="shared" si="409"/>
        <v>X5300</v>
      </c>
      <c r="F3001" s="23">
        <v>553005300021</v>
      </c>
      <c r="G3001">
        <v>910</v>
      </c>
      <c r="H3001" t="str">
        <f t="shared" si="410"/>
        <v>553005300021.910</v>
      </c>
      <c r="I3001">
        <v>199502</v>
      </c>
      <c r="J3001" t="s">
        <v>6434</v>
      </c>
      <c r="K3001" t="s">
        <v>22</v>
      </c>
      <c r="L3001" t="s">
        <v>124</v>
      </c>
      <c r="N3001">
        <f>VLOOKUP(H3001,'export - manipulated'!L3000:V6932,11,FALSE)</f>
        <v>112690</v>
      </c>
    </row>
    <row r="3002" spans="1:22" x14ac:dyDescent="0.3">
      <c r="A3002" t="s">
        <v>4932</v>
      </c>
      <c r="B3002" t="s">
        <v>3572</v>
      </c>
      <c r="C3002" t="str">
        <f t="shared" si="412"/>
        <v>UNREGULATED</v>
      </c>
      <c r="D3002" s="159" t="str">
        <f t="shared" si="408"/>
        <v>55300</v>
      </c>
      <c r="E3002" t="str">
        <f t="shared" si="409"/>
        <v>X5300</v>
      </c>
      <c r="F3002" s="23">
        <v>553005300021</v>
      </c>
      <c r="G3002">
        <v>2008</v>
      </c>
      <c r="H3002" t="str">
        <f t="shared" si="410"/>
        <v>553005300021.2008</v>
      </c>
      <c r="I3002">
        <v>200809</v>
      </c>
      <c r="J3002" t="s">
        <v>6434</v>
      </c>
      <c r="K3002" t="s">
        <v>22</v>
      </c>
      <c r="L3002" t="s">
        <v>124</v>
      </c>
      <c r="N3002">
        <f>VLOOKUP(H3002,'export - manipulated'!L3001:V6933,11,FALSE)</f>
        <v>77523.929999999993</v>
      </c>
    </row>
    <row r="3003" spans="1:22" x14ac:dyDescent="0.3">
      <c r="A3003" t="s">
        <v>4936</v>
      </c>
      <c r="B3003" t="s">
        <v>3572</v>
      </c>
      <c r="C3003" t="str">
        <f t="shared" si="412"/>
        <v>REGULATED</v>
      </c>
      <c r="D3003" s="159" t="str">
        <f t="shared" si="408"/>
        <v>45300</v>
      </c>
      <c r="E3003" t="str">
        <f t="shared" si="409"/>
        <v>X5300</v>
      </c>
      <c r="F3003" s="23">
        <v>453005300021</v>
      </c>
      <c r="G3003">
        <v>670</v>
      </c>
      <c r="H3003" t="str">
        <f t="shared" si="410"/>
        <v>453005300021.670</v>
      </c>
      <c r="I3003">
        <v>199612</v>
      </c>
      <c r="J3003" t="s">
        <v>6434</v>
      </c>
      <c r="K3003" t="s">
        <v>22</v>
      </c>
      <c r="L3003">
        <v>20310</v>
      </c>
      <c r="M3003" s="8">
        <f>VLOOKUP(H3003,'export - manipulated'!L3003:V6935,11,FALSE)</f>
        <v>3928.45</v>
      </c>
      <c r="V3003" s="158" t="str">
        <f>CONCATENATE("5",RIGHT(F3003,11))</f>
        <v>553005300021</v>
      </c>
    </row>
    <row r="3004" spans="1:22" x14ac:dyDescent="0.3">
      <c r="A3004" t="s">
        <v>4936</v>
      </c>
      <c r="B3004" t="s">
        <v>3572</v>
      </c>
      <c r="C3004" t="str">
        <f t="shared" si="412"/>
        <v>UNREGULATED</v>
      </c>
      <c r="D3004" s="159" t="str">
        <f t="shared" si="408"/>
        <v>55300</v>
      </c>
      <c r="E3004" t="str">
        <f t="shared" si="409"/>
        <v>X5300</v>
      </c>
      <c r="F3004" s="23">
        <v>553005300021</v>
      </c>
      <c r="G3004">
        <v>670</v>
      </c>
      <c r="H3004" t="str">
        <f t="shared" si="410"/>
        <v>553005300021.670</v>
      </c>
      <c r="I3004">
        <v>199612</v>
      </c>
      <c r="J3004" t="s">
        <v>6434</v>
      </c>
      <c r="K3004" t="s">
        <v>22</v>
      </c>
      <c r="L3004" t="s">
        <v>124</v>
      </c>
      <c r="N3004">
        <f>VLOOKUP(H3004,'export - manipulated'!L3003:V6935,11,FALSE)</f>
        <v>2374</v>
      </c>
    </row>
    <row r="3005" spans="1:22" x14ac:dyDescent="0.3">
      <c r="A3005" t="s">
        <v>4939</v>
      </c>
      <c r="B3005" t="s">
        <v>3572</v>
      </c>
      <c r="C3005" t="str">
        <f t="shared" si="412"/>
        <v>REGULATED</v>
      </c>
      <c r="D3005" s="159" t="str">
        <f t="shared" si="408"/>
        <v>45300</v>
      </c>
      <c r="E3005" t="str">
        <f t="shared" si="409"/>
        <v>X5300</v>
      </c>
      <c r="F3005" s="23">
        <v>453005300022</v>
      </c>
      <c r="G3005">
        <v>910</v>
      </c>
      <c r="H3005" t="str">
        <f t="shared" si="410"/>
        <v>453005300022.910</v>
      </c>
      <c r="I3005">
        <v>199502</v>
      </c>
      <c r="J3005" t="s">
        <v>6434</v>
      </c>
      <c r="K3005" t="s">
        <v>22</v>
      </c>
      <c r="L3005">
        <v>20310</v>
      </c>
      <c r="M3005" s="8">
        <f>VLOOKUP(H3005,'export - manipulated'!L3005:V6937,11,FALSE)</f>
        <v>167409.09</v>
      </c>
      <c r="V3005" s="158" t="str">
        <f t="shared" ref="V3005:V3007" si="419">CONCATENATE("5",RIGHT(F3005,11))</f>
        <v>553005300022</v>
      </c>
    </row>
    <row r="3006" spans="1:22" x14ac:dyDescent="0.3">
      <c r="A3006" t="s">
        <v>4939</v>
      </c>
      <c r="B3006" t="s">
        <v>3572</v>
      </c>
      <c r="C3006" t="str">
        <f t="shared" si="412"/>
        <v>REGULATED</v>
      </c>
      <c r="D3006" s="159" t="str">
        <f t="shared" si="408"/>
        <v>45300</v>
      </c>
      <c r="E3006" t="str">
        <f t="shared" si="409"/>
        <v>X5300</v>
      </c>
      <c r="F3006" s="23">
        <v>453005300590</v>
      </c>
      <c r="G3006">
        <v>910</v>
      </c>
      <c r="H3006" t="str">
        <f t="shared" si="410"/>
        <v>453005300590.910</v>
      </c>
      <c r="I3006">
        <v>201610</v>
      </c>
      <c r="J3006" t="s">
        <v>6434</v>
      </c>
      <c r="K3006" t="s">
        <v>22</v>
      </c>
      <c r="L3006">
        <v>20310</v>
      </c>
      <c r="M3006" s="8">
        <f>VLOOKUP(H3006,'export - manipulated'!L3006:V6938,11,FALSE)</f>
        <v>7637.16</v>
      </c>
      <c r="V3006" s="158" t="str">
        <f t="shared" si="419"/>
        <v>553005300590</v>
      </c>
    </row>
    <row r="3007" spans="1:22" x14ac:dyDescent="0.3">
      <c r="A3007" t="s">
        <v>4939</v>
      </c>
      <c r="B3007" t="s">
        <v>3572</v>
      </c>
      <c r="C3007" t="str">
        <f t="shared" si="412"/>
        <v>REGULATED</v>
      </c>
      <c r="D3007" s="159" t="str">
        <f t="shared" si="408"/>
        <v>45300</v>
      </c>
      <c r="E3007" t="str">
        <f t="shared" si="409"/>
        <v>X5300</v>
      </c>
      <c r="F3007" s="23">
        <v>453005300637</v>
      </c>
      <c r="G3007">
        <v>910</v>
      </c>
      <c r="H3007" t="str">
        <f t="shared" si="410"/>
        <v>453005300637.910</v>
      </c>
      <c r="I3007">
        <v>201712</v>
      </c>
      <c r="J3007" t="s">
        <v>6434</v>
      </c>
      <c r="K3007" t="s">
        <v>22</v>
      </c>
      <c r="L3007">
        <v>20310</v>
      </c>
      <c r="M3007" s="8">
        <f>VLOOKUP(H3007,'export - manipulated'!L3007:V6939,11,FALSE)</f>
        <v>74506.740000000005</v>
      </c>
      <c r="V3007" s="158" t="str">
        <f t="shared" si="419"/>
        <v>553005300637</v>
      </c>
    </row>
    <row r="3008" spans="1:22" x14ac:dyDescent="0.3">
      <c r="A3008" t="s">
        <v>4939</v>
      </c>
      <c r="B3008" t="s">
        <v>3572</v>
      </c>
      <c r="C3008" t="str">
        <f t="shared" si="412"/>
        <v>UNREGULATED</v>
      </c>
      <c r="D3008" s="159" t="str">
        <f t="shared" si="408"/>
        <v>55300</v>
      </c>
      <c r="E3008" t="str">
        <f t="shared" si="409"/>
        <v>X5300</v>
      </c>
      <c r="F3008" s="23">
        <v>553005300022</v>
      </c>
      <c r="G3008">
        <v>910</v>
      </c>
      <c r="H3008" t="str">
        <f t="shared" si="410"/>
        <v>553005300022.910</v>
      </c>
      <c r="I3008">
        <v>199502</v>
      </c>
      <c r="J3008" t="s">
        <v>6434</v>
      </c>
      <c r="K3008" t="s">
        <v>22</v>
      </c>
      <c r="L3008" t="s">
        <v>124</v>
      </c>
      <c r="N3008">
        <f>VLOOKUP(H3008,'export - manipulated'!L3007:V6939,11,FALSE)</f>
        <v>101141</v>
      </c>
    </row>
    <row r="3009" spans="1:22" x14ac:dyDescent="0.3">
      <c r="A3009" t="s">
        <v>4939</v>
      </c>
      <c r="B3009" t="s">
        <v>3572</v>
      </c>
      <c r="C3009" t="str">
        <f t="shared" si="412"/>
        <v>UNREGULATED</v>
      </c>
      <c r="D3009" s="159" t="str">
        <f t="shared" si="408"/>
        <v>55300</v>
      </c>
      <c r="E3009" t="str">
        <f t="shared" si="409"/>
        <v>X5300</v>
      </c>
      <c r="F3009" s="23">
        <v>553005300022</v>
      </c>
      <c r="G3009">
        <v>2008</v>
      </c>
      <c r="H3009" t="str">
        <f t="shared" si="410"/>
        <v>553005300022.2008</v>
      </c>
      <c r="I3009">
        <v>200809</v>
      </c>
      <c r="J3009" t="s">
        <v>6434</v>
      </c>
      <c r="K3009" t="s">
        <v>22</v>
      </c>
      <c r="L3009" t="s">
        <v>124</v>
      </c>
      <c r="N3009">
        <f>VLOOKUP(H3009,'export - manipulated'!L3008:V6940,11,FALSE)</f>
        <v>77523.929999999993</v>
      </c>
    </row>
    <row r="3010" spans="1:22" x14ac:dyDescent="0.3">
      <c r="A3010" t="s">
        <v>4939</v>
      </c>
      <c r="B3010" t="s">
        <v>3572</v>
      </c>
      <c r="C3010" t="str">
        <f t="shared" si="412"/>
        <v>UNREGULATED</v>
      </c>
      <c r="D3010" s="159" t="str">
        <f t="shared" si="408"/>
        <v>55300</v>
      </c>
      <c r="E3010" t="str">
        <f t="shared" si="409"/>
        <v>X5300</v>
      </c>
      <c r="F3010" s="23">
        <v>553005300590</v>
      </c>
      <c r="G3010">
        <v>910</v>
      </c>
      <c r="H3010" t="str">
        <f t="shared" si="410"/>
        <v>553005300590.910</v>
      </c>
      <c r="I3010">
        <v>201701</v>
      </c>
      <c r="J3010" t="s">
        <v>6434</v>
      </c>
      <c r="K3010" t="s">
        <v>22</v>
      </c>
      <c r="L3010" t="s">
        <v>124</v>
      </c>
      <c r="N3010">
        <f>VLOOKUP(H3010,'export - manipulated'!L3009:V6941,11,FALSE)</f>
        <v>4621.5200000000004</v>
      </c>
    </row>
    <row r="3011" spans="1:22" x14ac:dyDescent="0.3">
      <c r="A3011" t="s">
        <v>4939</v>
      </c>
      <c r="B3011" t="s">
        <v>3572</v>
      </c>
      <c r="C3011" t="str">
        <f t="shared" si="412"/>
        <v>UNREGULATED</v>
      </c>
      <c r="D3011" s="159" t="str">
        <f t="shared" ref="D3011:D3074" si="420">LEFT(F3011,5)</f>
        <v>55300</v>
      </c>
      <c r="E3011" t="str">
        <f t="shared" ref="E3011:E3074" si="421">CONCATENATE("X",(RIGHT(D3011,4)))</f>
        <v>X5300</v>
      </c>
      <c r="F3011" s="23">
        <v>553005300637</v>
      </c>
      <c r="G3011">
        <v>910</v>
      </c>
      <c r="H3011" t="str">
        <f t="shared" ref="H3011:H3074" si="422">CONCATENATE(F3011,".",G3011)</f>
        <v>553005300637.910</v>
      </c>
      <c r="I3011">
        <v>201712</v>
      </c>
      <c r="J3011" t="s">
        <v>6434</v>
      </c>
      <c r="K3011" t="s">
        <v>22</v>
      </c>
      <c r="L3011" t="s">
        <v>124</v>
      </c>
      <c r="N3011">
        <f>VLOOKUP(H3011,'export - manipulated'!L3010:V6942,11,FALSE)</f>
        <v>44183</v>
      </c>
    </row>
    <row r="3012" spans="1:22" x14ac:dyDescent="0.3">
      <c r="A3012" t="s">
        <v>4947</v>
      </c>
      <c r="B3012" t="s">
        <v>3572</v>
      </c>
      <c r="C3012" t="str">
        <f t="shared" si="412"/>
        <v>REGULATED</v>
      </c>
      <c r="D3012" s="159" t="str">
        <f t="shared" si="420"/>
        <v>45300</v>
      </c>
      <c r="E3012" t="str">
        <f t="shared" si="421"/>
        <v>X5300</v>
      </c>
      <c r="F3012" s="23">
        <v>453005300023</v>
      </c>
      <c r="G3012">
        <v>910</v>
      </c>
      <c r="H3012" t="str">
        <f t="shared" si="422"/>
        <v>453005300023.910</v>
      </c>
      <c r="I3012">
        <v>199207</v>
      </c>
      <c r="J3012" t="s">
        <v>6434</v>
      </c>
      <c r="K3012" t="s">
        <v>22</v>
      </c>
      <c r="L3012">
        <v>20310</v>
      </c>
      <c r="M3012" s="8">
        <f>VLOOKUP(H3012,'export - manipulated'!L3012:V6944,11,FALSE)</f>
        <v>256073.05</v>
      </c>
      <c r="V3012" s="158" t="str">
        <f>CONCATENATE("5",RIGHT(F3012,11))</f>
        <v>553005300023</v>
      </c>
    </row>
    <row r="3013" spans="1:22" x14ac:dyDescent="0.3">
      <c r="A3013" t="s">
        <v>4947</v>
      </c>
      <c r="B3013" t="s">
        <v>3572</v>
      </c>
      <c r="C3013" t="str">
        <f t="shared" si="412"/>
        <v>UNREGULATED</v>
      </c>
      <c r="D3013" s="159" t="str">
        <f t="shared" si="420"/>
        <v>55300</v>
      </c>
      <c r="E3013" t="str">
        <f t="shared" si="421"/>
        <v>X5300</v>
      </c>
      <c r="F3013" s="23">
        <v>553005300023</v>
      </c>
      <c r="G3013">
        <v>910</v>
      </c>
      <c r="H3013" t="str">
        <f t="shared" si="422"/>
        <v>553005300023.910</v>
      </c>
      <c r="I3013">
        <v>199207</v>
      </c>
      <c r="J3013" t="s">
        <v>6434</v>
      </c>
      <c r="K3013" t="s">
        <v>22</v>
      </c>
      <c r="L3013" t="s">
        <v>124</v>
      </c>
      <c r="N3013">
        <f>VLOOKUP(H3013,'export - manipulated'!L3012:V6944,11,FALSE)</f>
        <v>154707</v>
      </c>
    </row>
    <row r="3014" spans="1:22" x14ac:dyDescent="0.3">
      <c r="A3014" t="s">
        <v>4947</v>
      </c>
      <c r="B3014" t="s">
        <v>3572</v>
      </c>
      <c r="C3014" t="str">
        <f t="shared" ref="C3014:C3077" si="423">IF(OR(D3014="45000",D3014="45100",D3014="45200",D3014="45290",D3014="45300",D3014="45500",D3014="45600",D3014="45700",D3014="45790",D3014="45800"),"REGULATED","UNREGULATED")</f>
        <v>UNREGULATED</v>
      </c>
      <c r="D3014" s="159" t="str">
        <f t="shared" si="420"/>
        <v>55300</v>
      </c>
      <c r="E3014" t="str">
        <f t="shared" si="421"/>
        <v>X5300</v>
      </c>
      <c r="F3014" s="23">
        <v>553005300023</v>
      </c>
      <c r="G3014">
        <v>2008</v>
      </c>
      <c r="H3014" t="str">
        <f t="shared" si="422"/>
        <v>553005300023.2008</v>
      </c>
      <c r="I3014">
        <v>200809</v>
      </c>
      <c r="J3014" t="s">
        <v>6434</v>
      </c>
      <c r="K3014" t="s">
        <v>22</v>
      </c>
      <c r="L3014" t="s">
        <v>124</v>
      </c>
      <c r="N3014">
        <f>VLOOKUP(H3014,'export - manipulated'!L3013:V6945,11,FALSE)</f>
        <v>77523.839999999997</v>
      </c>
    </row>
    <row r="3015" spans="1:22" x14ac:dyDescent="0.3">
      <c r="A3015" t="s">
        <v>4951</v>
      </c>
      <c r="B3015" t="s">
        <v>3572</v>
      </c>
      <c r="C3015" t="str">
        <f t="shared" si="423"/>
        <v>REGULATED</v>
      </c>
      <c r="D3015" s="159" t="str">
        <f t="shared" si="420"/>
        <v>45300</v>
      </c>
      <c r="E3015" t="str">
        <f t="shared" si="421"/>
        <v>X5300</v>
      </c>
      <c r="F3015" s="23">
        <v>453005300023</v>
      </c>
      <c r="G3015">
        <v>270</v>
      </c>
      <c r="H3015" t="str">
        <f t="shared" si="422"/>
        <v>453005300023.270</v>
      </c>
      <c r="I3015">
        <v>198903</v>
      </c>
      <c r="J3015" t="s">
        <v>6434</v>
      </c>
      <c r="K3015" t="s">
        <v>22</v>
      </c>
      <c r="L3015">
        <v>20310</v>
      </c>
      <c r="M3015" s="8">
        <f>VLOOKUP(H3015,'export - manipulated'!L3015:V6947,11,FALSE)</f>
        <v>21361.94</v>
      </c>
      <c r="V3015" s="158" t="str">
        <f>CONCATENATE("5",RIGHT(F3015,11))</f>
        <v>553005300023</v>
      </c>
    </row>
    <row r="3016" spans="1:22" x14ac:dyDescent="0.3">
      <c r="A3016" t="s">
        <v>4951</v>
      </c>
      <c r="B3016" t="s">
        <v>3572</v>
      </c>
      <c r="C3016" t="str">
        <f t="shared" si="423"/>
        <v>UNREGULATED</v>
      </c>
      <c r="D3016" s="159" t="str">
        <f t="shared" si="420"/>
        <v>55300</v>
      </c>
      <c r="E3016" t="str">
        <f t="shared" si="421"/>
        <v>X5300</v>
      </c>
      <c r="F3016" s="23">
        <v>553005300023</v>
      </c>
      <c r="G3016">
        <v>270</v>
      </c>
      <c r="H3016" t="str">
        <f t="shared" si="422"/>
        <v>553005300023.270</v>
      </c>
      <c r="I3016">
        <v>198903</v>
      </c>
      <c r="J3016" t="s">
        <v>6434</v>
      </c>
      <c r="K3016" t="s">
        <v>22</v>
      </c>
      <c r="L3016" t="s">
        <v>124</v>
      </c>
      <c r="N3016">
        <f>VLOOKUP(H3016,'export - manipulated'!L3015:V6947,11,FALSE)</f>
        <v>12906</v>
      </c>
    </row>
    <row r="3017" spans="1:22" x14ac:dyDescent="0.3">
      <c r="A3017" t="s">
        <v>4954</v>
      </c>
      <c r="B3017" t="s">
        <v>3572</v>
      </c>
      <c r="C3017" t="str">
        <f t="shared" si="423"/>
        <v>REGULATED</v>
      </c>
      <c r="D3017" s="159" t="str">
        <f t="shared" si="420"/>
        <v>45300</v>
      </c>
      <c r="E3017" t="str">
        <f t="shared" si="421"/>
        <v>X5300</v>
      </c>
      <c r="F3017" s="23">
        <v>453005300023</v>
      </c>
      <c r="G3017">
        <v>670</v>
      </c>
      <c r="H3017" t="str">
        <f t="shared" si="422"/>
        <v>453005300023.670</v>
      </c>
      <c r="I3017">
        <v>199303</v>
      </c>
      <c r="J3017" t="s">
        <v>6434</v>
      </c>
      <c r="K3017" t="s">
        <v>22</v>
      </c>
      <c r="L3017">
        <v>20310</v>
      </c>
      <c r="M3017" s="8">
        <f>VLOOKUP(H3017,'export - manipulated'!L3017:V6949,11,FALSE)</f>
        <v>2958.37</v>
      </c>
      <c r="V3017" s="158" t="str">
        <f>CONCATENATE("5",RIGHT(F3017,11))</f>
        <v>553005300023</v>
      </c>
    </row>
    <row r="3018" spans="1:22" x14ac:dyDescent="0.3">
      <c r="A3018" t="s">
        <v>4954</v>
      </c>
      <c r="B3018" t="s">
        <v>3572</v>
      </c>
      <c r="C3018" t="str">
        <f t="shared" si="423"/>
        <v>UNREGULATED</v>
      </c>
      <c r="D3018" s="159" t="str">
        <f t="shared" si="420"/>
        <v>55300</v>
      </c>
      <c r="E3018" t="str">
        <f t="shared" si="421"/>
        <v>X5300</v>
      </c>
      <c r="F3018" s="23">
        <v>553005300023</v>
      </c>
      <c r="G3018">
        <v>670</v>
      </c>
      <c r="H3018" t="str">
        <f t="shared" si="422"/>
        <v>553005300023.670</v>
      </c>
      <c r="I3018">
        <v>199303</v>
      </c>
      <c r="J3018" t="s">
        <v>6434</v>
      </c>
      <c r="K3018" t="s">
        <v>22</v>
      </c>
      <c r="L3018" t="s">
        <v>124</v>
      </c>
      <c r="N3018">
        <f>VLOOKUP(H3018,'export - manipulated'!L3017:V6949,11,FALSE)</f>
        <v>1788</v>
      </c>
    </row>
    <row r="3019" spans="1:22" x14ac:dyDescent="0.3">
      <c r="A3019" t="s">
        <v>4957</v>
      </c>
      <c r="B3019" t="s">
        <v>3572</v>
      </c>
      <c r="C3019" t="str">
        <f t="shared" si="423"/>
        <v>REGULATED</v>
      </c>
      <c r="D3019" s="159" t="str">
        <f t="shared" si="420"/>
        <v>45300</v>
      </c>
      <c r="E3019" t="str">
        <f t="shared" si="421"/>
        <v>X5300</v>
      </c>
      <c r="F3019" s="23">
        <v>453005300004</v>
      </c>
      <c r="G3019">
        <v>84</v>
      </c>
      <c r="H3019" t="str">
        <f t="shared" si="422"/>
        <v>453005300004.84</v>
      </c>
      <c r="I3019">
        <v>200112</v>
      </c>
      <c r="J3019" t="s">
        <v>6434</v>
      </c>
      <c r="K3019" t="s">
        <v>22</v>
      </c>
      <c r="L3019">
        <v>20310</v>
      </c>
      <c r="M3019" s="8">
        <f>VLOOKUP(H3019,'export - manipulated'!L3019:V6951,11,FALSE)</f>
        <v>1625.77</v>
      </c>
      <c r="V3019" s="158" t="str">
        <f t="shared" ref="V3019:V3020" si="424">CONCATENATE("5",RIGHT(F3019,11))</f>
        <v>553005300004</v>
      </c>
    </row>
    <row r="3020" spans="1:22" x14ac:dyDescent="0.3">
      <c r="A3020" t="s">
        <v>4959</v>
      </c>
      <c r="B3020" t="s">
        <v>3572</v>
      </c>
      <c r="C3020" t="str">
        <f t="shared" si="423"/>
        <v>REGULATED</v>
      </c>
      <c r="D3020" s="159" t="str">
        <f t="shared" si="420"/>
        <v>45300</v>
      </c>
      <c r="E3020" t="str">
        <f t="shared" si="421"/>
        <v>X5300</v>
      </c>
      <c r="F3020" s="23">
        <v>453005300004</v>
      </c>
      <c r="G3020">
        <v>780</v>
      </c>
      <c r="H3020" t="str">
        <f t="shared" si="422"/>
        <v>453005300004.780</v>
      </c>
      <c r="I3020">
        <v>200112</v>
      </c>
      <c r="J3020" t="s">
        <v>6434</v>
      </c>
      <c r="K3020" t="s">
        <v>22</v>
      </c>
      <c r="L3020">
        <v>20310</v>
      </c>
      <c r="M3020" s="8">
        <f>VLOOKUP(H3020,'export - manipulated'!L3020:V6952,11,FALSE)</f>
        <v>2635.95</v>
      </c>
      <c r="V3020" s="158" t="str">
        <f t="shared" si="424"/>
        <v>553005300004</v>
      </c>
    </row>
    <row r="3021" spans="1:22" x14ac:dyDescent="0.3">
      <c r="A3021" t="s">
        <v>4959</v>
      </c>
      <c r="B3021" t="s">
        <v>3572</v>
      </c>
      <c r="C3021" t="str">
        <f t="shared" si="423"/>
        <v>UNREGULATED</v>
      </c>
      <c r="D3021" s="159" t="str">
        <f t="shared" si="420"/>
        <v>55300</v>
      </c>
      <c r="E3021" t="str">
        <f t="shared" si="421"/>
        <v>X5300</v>
      </c>
      <c r="F3021" s="23">
        <v>553005300004</v>
      </c>
      <c r="G3021">
        <v>780</v>
      </c>
      <c r="H3021" t="str">
        <f t="shared" si="422"/>
        <v>553005300004.780</v>
      </c>
      <c r="I3021">
        <v>200112</v>
      </c>
      <c r="J3021" t="s">
        <v>6434</v>
      </c>
      <c r="K3021" t="s">
        <v>22</v>
      </c>
      <c r="L3021" t="s">
        <v>124</v>
      </c>
      <c r="N3021">
        <f>VLOOKUP(H3021,'export - manipulated'!L3020:V6952,11,FALSE)</f>
        <v>1592</v>
      </c>
    </row>
    <row r="3022" spans="1:22" x14ac:dyDescent="0.3">
      <c r="A3022" t="s">
        <v>4962</v>
      </c>
      <c r="B3022" t="s">
        <v>3572</v>
      </c>
      <c r="C3022" t="str">
        <f t="shared" si="423"/>
        <v>REGULATED</v>
      </c>
      <c r="D3022" s="159" t="str">
        <f t="shared" si="420"/>
        <v>45300</v>
      </c>
      <c r="E3022" t="str">
        <f t="shared" si="421"/>
        <v>X5300</v>
      </c>
      <c r="F3022" s="23">
        <v>453005300008</v>
      </c>
      <c r="G3022">
        <v>270</v>
      </c>
      <c r="H3022" t="str">
        <f t="shared" si="422"/>
        <v>453005300008.270</v>
      </c>
      <c r="I3022">
        <v>199302</v>
      </c>
      <c r="J3022" t="s">
        <v>6434</v>
      </c>
      <c r="K3022" t="s">
        <v>22</v>
      </c>
      <c r="L3022">
        <v>20310</v>
      </c>
      <c r="M3022" s="8">
        <f>VLOOKUP(H3022,'export - manipulated'!L3022:V6954,11,FALSE)</f>
        <v>4163.82</v>
      </c>
      <c r="V3022" s="158" t="str">
        <f>CONCATENATE("5",RIGHT(F3022,11))</f>
        <v>553005300008</v>
      </c>
    </row>
    <row r="3023" spans="1:22" x14ac:dyDescent="0.3">
      <c r="A3023" t="s">
        <v>4962</v>
      </c>
      <c r="B3023" t="s">
        <v>3572</v>
      </c>
      <c r="C3023" t="str">
        <f t="shared" si="423"/>
        <v>UNREGULATED</v>
      </c>
      <c r="D3023" s="159" t="str">
        <f t="shared" si="420"/>
        <v>55300</v>
      </c>
      <c r="E3023" t="str">
        <f t="shared" si="421"/>
        <v>X5300</v>
      </c>
      <c r="F3023" s="23">
        <v>553005300008</v>
      </c>
      <c r="G3023">
        <v>270</v>
      </c>
      <c r="H3023" t="str">
        <f t="shared" si="422"/>
        <v>553005300008.270</v>
      </c>
      <c r="I3023">
        <v>199302</v>
      </c>
      <c r="J3023" t="s">
        <v>6434</v>
      </c>
      <c r="K3023" t="s">
        <v>22</v>
      </c>
      <c r="L3023" t="s">
        <v>124</v>
      </c>
      <c r="N3023">
        <f>VLOOKUP(H3023,'export - manipulated'!L3022:V6954,11,FALSE)</f>
        <v>2515</v>
      </c>
    </row>
    <row r="3024" spans="1:22" x14ac:dyDescent="0.3">
      <c r="A3024" t="s">
        <v>4965</v>
      </c>
      <c r="B3024" t="s">
        <v>3572</v>
      </c>
      <c r="C3024" t="str">
        <f t="shared" si="423"/>
        <v>REGULATED</v>
      </c>
      <c r="D3024" s="159" t="str">
        <f t="shared" si="420"/>
        <v>45300</v>
      </c>
      <c r="E3024" t="str">
        <f t="shared" si="421"/>
        <v>X5300</v>
      </c>
      <c r="F3024" s="23">
        <v>453005300008</v>
      </c>
      <c r="G3024">
        <v>670</v>
      </c>
      <c r="H3024" t="str">
        <f t="shared" si="422"/>
        <v>453005300008.670</v>
      </c>
      <c r="I3024">
        <v>199302</v>
      </c>
      <c r="J3024" t="s">
        <v>6434</v>
      </c>
      <c r="K3024" t="s">
        <v>22</v>
      </c>
      <c r="L3024">
        <v>20310</v>
      </c>
      <c r="M3024" s="8">
        <f>VLOOKUP(H3024,'export - manipulated'!L3024:V6956,11,FALSE)</f>
        <v>1852.54</v>
      </c>
      <c r="V3024" s="158" t="str">
        <f>CONCATENATE("5",RIGHT(F3024,11))</f>
        <v>553005300008</v>
      </c>
    </row>
    <row r="3025" spans="1:22" x14ac:dyDescent="0.3">
      <c r="A3025" t="s">
        <v>4965</v>
      </c>
      <c r="B3025" t="s">
        <v>3572</v>
      </c>
      <c r="C3025" t="str">
        <f t="shared" si="423"/>
        <v>UNREGULATED</v>
      </c>
      <c r="D3025" s="159" t="str">
        <f t="shared" si="420"/>
        <v>55300</v>
      </c>
      <c r="E3025" t="str">
        <f t="shared" si="421"/>
        <v>X5300</v>
      </c>
      <c r="F3025" s="23">
        <v>553005300008</v>
      </c>
      <c r="G3025">
        <v>670</v>
      </c>
      <c r="H3025" t="str">
        <f t="shared" si="422"/>
        <v>553005300008.670</v>
      </c>
      <c r="I3025">
        <v>199302</v>
      </c>
      <c r="J3025" t="s">
        <v>6434</v>
      </c>
      <c r="K3025" t="s">
        <v>22</v>
      </c>
      <c r="L3025" t="s">
        <v>124</v>
      </c>
      <c r="N3025">
        <f>VLOOKUP(H3025,'export - manipulated'!L3024:V6956,11,FALSE)</f>
        <v>1119</v>
      </c>
    </row>
    <row r="3026" spans="1:22" x14ac:dyDescent="0.3">
      <c r="A3026" t="s">
        <v>4968</v>
      </c>
      <c r="B3026" t="s">
        <v>3572</v>
      </c>
      <c r="C3026" t="str">
        <f t="shared" si="423"/>
        <v>REGULATED</v>
      </c>
      <c r="D3026" s="159" t="str">
        <f t="shared" si="420"/>
        <v>45700</v>
      </c>
      <c r="E3026" t="str">
        <f t="shared" si="421"/>
        <v>X5700</v>
      </c>
      <c r="F3026" s="23">
        <v>457005300197</v>
      </c>
      <c r="G3026">
        <v>615</v>
      </c>
      <c r="H3026" t="str">
        <f t="shared" si="422"/>
        <v>457005300197.615</v>
      </c>
      <c r="I3026">
        <v>201712</v>
      </c>
      <c r="J3026" t="s">
        <v>6434</v>
      </c>
      <c r="K3026" t="s">
        <v>22</v>
      </c>
      <c r="L3026">
        <v>20310</v>
      </c>
      <c r="M3026" s="8">
        <f>VLOOKUP(H3026,'export - manipulated'!L3026:V6958,11,FALSE)</f>
        <v>81877.91</v>
      </c>
      <c r="V3026" s="158" t="str">
        <f>CONCATENATE("5",RIGHT(F3026,11))</f>
        <v>557005300197</v>
      </c>
    </row>
    <row r="3027" spans="1:22" x14ac:dyDescent="0.3">
      <c r="A3027" t="s">
        <v>4968</v>
      </c>
      <c r="B3027" t="s">
        <v>3572</v>
      </c>
      <c r="C3027" t="str">
        <f t="shared" si="423"/>
        <v>UNREGULATED</v>
      </c>
      <c r="D3027" s="159" t="str">
        <f t="shared" si="420"/>
        <v>55700</v>
      </c>
      <c r="E3027" t="str">
        <f t="shared" si="421"/>
        <v>X5700</v>
      </c>
      <c r="F3027" s="23">
        <v>557005300197</v>
      </c>
      <c r="G3027">
        <v>615</v>
      </c>
      <c r="H3027" t="str">
        <f t="shared" si="422"/>
        <v>557005300197.615</v>
      </c>
      <c r="I3027">
        <v>201712</v>
      </c>
      <c r="J3027" t="s">
        <v>6434</v>
      </c>
      <c r="K3027" t="s">
        <v>22</v>
      </c>
      <c r="L3027" t="s">
        <v>124</v>
      </c>
      <c r="N3027">
        <f>VLOOKUP(H3027,'export - manipulated'!L3026:V6958,11,FALSE)</f>
        <v>48371.85</v>
      </c>
    </row>
    <row r="3028" spans="1:22" x14ac:dyDescent="0.3">
      <c r="A3028" t="s">
        <v>4972</v>
      </c>
      <c r="B3028" t="s">
        <v>3572</v>
      </c>
      <c r="C3028" t="str">
        <f t="shared" si="423"/>
        <v>REGULATED</v>
      </c>
      <c r="D3028" s="159" t="str">
        <f t="shared" si="420"/>
        <v>45600</v>
      </c>
      <c r="E3028" t="str">
        <f t="shared" si="421"/>
        <v>X5600</v>
      </c>
      <c r="F3028" s="23">
        <v>456005300075</v>
      </c>
      <c r="G3028">
        <v>780</v>
      </c>
      <c r="H3028" t="str">
        <f t="shared" si="422"/>
        <v>456005300075.780</v>
      </c>
      <c r="I3028">
        <v>200901</v>
      </c>
      <c r="J3028" t="s">
        <v>6434</v>
      </c>
      <c r="K3028" t="s">
        <v>22</v>
      </c>
      <c r="L3028">
        <v>20310</v>
      </c>
      <c r="M3028" s="8">
        <f>VLOOKUP(H3028,'export - manipulated'!L3028:V6960,11,FALSE)</f>
        <v>8256.98</v>
      </c>
      <c r="V3028" s="158" t="str">
        <f>CONCATENATE("5",RIGHT(F3028,11))</f>
        <v>556005300075</v>
      </c>
    </row>
    <row r="3029" spans="1:22" x14ac:dyDescent="0.3">
      <c r="A3029" t="s">
        <v>4972</v>
      </c>
      <c r="B3029" t="s">
        <v>3572</v>
      </c>
      <c r="C3029" t="str">
        <f t="shared" si="423"/>
        <v>UNREGULATED</v>
      </c>
      <c r="D3029" s="159" t="str">
        <f t="shared" si="420"/>
        <v>55600</v>
      </c>
      <c r="E3029" t="str">
        <f t="shared" si="421"/>
        <v>X5600</v>
      </c>
      <c r="F3029" s="23">
        <v>556005300075</v>
      </c>
      <c r="G3029">
        <v>780</v>
      </c>
      <c r="H3029" t="str">
        <f t="shared" si="422"/>
        <v>556005300075.780</v>
      </c>
      <c r="I3029">
        <v>200901</v>
      </c>
      <c r="J3029" t="s">
        <v>6434</v>
      </c>
      <c r="K3029" t="s">
        <v>22</v>
      </c>
      <c r="L3029" t="s">
        <v>124</v>
      </c>
      <c r="N3029">
        <f>VLOOKUP(H3029,'export - manipulated'!L3028:V6960,11,FALSE)</f>
        <v>11206.02</v>
      </c>
    </row>
    <row r="3030" spans="1:22" x14ac:dyDescent="0.3">
      <c r="A3030" t="s">
        <v>4975</v>
      </c>
      <c r="B3030" t="s">
        <v>3572</v>
      </c>
      <c r="C3030" t="str">
        <f t="shared" si="423"/>
        <v>UNREGULATED</v>
      </c>
      <c r="D3030" s="159" t="str">
        <f t="shared" si="420"/>
        <v>55600</v>
      </c>
      <c r="E3030" t="str">
        <f t="shared" si="421"/>
        <v>X5600</v>
      </c>
      <c r="F3030" s="23">
        <v>556005300115</v>
      </c>
      <c r="G3030">
        <v>210</v>
      </c>
      <c r="H3030" t="str">
        <f t="shared" si="422"/>
        <v>556005300115.210</v>
      </c>
      <c r="I3030">
        <v>201212</v>
      </c>
      <c r="J3030" t="s">
        <v>6434</v>
      </c>
      <c r="K3030" t="s">
        <v>22</v>
      </c>
      <c r="L3030" t="s">
        <v>124</v>
      </c>
      <c r="N3030">
        <f>VLOOKUP(H3030,'export - manipulated'!L3029:V6961,11,FALSE)</f>
        <v>69693.350000000006</v>
      </c>
    </row>
    <row r="3031" spans="1:22" x14ac:dyDescent="0.3">
      <c r="A3031" t="s">
        <v>4977</v>
      </c>
      <c r="B3031" t="s">
        <v>3572</v>
      </c>
      <c r="C3031" t="str">
        <f t="shared" si="423"/>
        <v>REGULATED</v>
      </c>
      <c r="D3031" s="159" t="str">
        <f t="shared" si="420"/>
        <v>45600</v>
      </c>
      <c r="E3031" t="str">
        <f t="shared" si="421"/>
        <v>X5600</v>
      </c>
      <c r="F3031" s="23">
        <v>456005300115</v>
      </c>
      <c r="G3031">
        <v>210</v>
      </c>
      <c r="H3031" t="str">
        <f t="shared" si="422"/>
        <v>456005300115.210</v>
      </c>
      <c r="I3031">
        <v>201212</v>
      </c>
      <c r="J3031" t="s">
        <v>6434</v>
      </c>
      <c r="K3031" t="s">
        <v>22</v>
      </c>
      <c r="L3031">
        <v>20310</v>
      </c>
      <c r="M3031" s="8">
        <f>VLOOKUP(H3031,'export - manipulated'!L3031:V6963,11,FALSE)</f>
        <v>36062.870000000003</v>
      </c>
      <c r="V3031" s="158" t="str">
        <f t="shared" ref="V3031:V3033" si="425">CONCATENATE("5",RIGHT(F3031,11))</f>
        <v>556005300115</v>
      </c>
    </row>
    <row r="3032" spans="1:22" x14ac:dyDescent="0.3">
      <c r="A3032" t="s">
        <v>4979</v>
      </c>
      <c r="B3032" t="s">
        <v>3572</v>
      </c>
      <c r="C3032" t="str">
        <f t="shared" si="423"/>
        <v>REGULATED</v>
      </c>
      <c r="D3032" s="159" t="str">
        <f t="shared" si="420"/>
        <v>45000</v>
      </c>
      <c r="E3032" t="str">
        <f t="shared" si="421"/>
        <v>X5000</v>
      </c>
      <c r="F3032" s="23">
        <v>450005300026</v>
      </c>
      <c r="G3032">
        <v>1993</v>
      </c>
      <c r="H3032" t="str">
        <f t="shared" si="422"/>
        <v>450005300026.1993</v>
      </c>
      <c r="I3032">
        <v>199207</v>
      </c>
      <c r="J3032" t="s">
        <v>6434</v>
      </c>
      <c r="K3032" t="s">
        <v>22</v>
      </c>
      <c r="L3032">
        <v>20310</v>
      </c>
      <c r="M3032" s="8">
        <f>VLOOKUP(H3032,'export - manipulated'!L3032:V6964,11,FALSE)</f>
        <v>15451.72</v>
      </c>
      <c r="V3032" s="158" t="str">
        <f t="shared" si="425"/>
        <v>550005300026</v>
      </c>
    </row>
    <row r="3033" spans="1:22" x14ac:dyDescent="0.3">
      <c r="A3033" t="s">
        <v>4979</v>
      </c>
      <c r="B3033" t="s">
        <v>3572</v>
      </c>
      <c r="C3033" t="str">
        <f t="shared" si="423"/>
        <v>REGULATED</v>
      </c>
      <c r="D3033" s="159" t="str">
        <f t="shared" si="420"/>
        <v>45000</v>
      </c>
      <c r="E3033" t="str">
        <f t="shared" si="421"/>
        <v>X5000</v>
      </c>
      <c r="F3033" s="23">
        <v>450005300036</v>
      </c>
      <c r="G3033">
        <v>2002</v>
      </c>
      <c r="H3033" t="str">
        <f t="shared" si="422"/>
        <v>450005300036.2002</v>
      </c>
      <c r="I3033">
        <v>200209</v>
      </c>
      <c r="J3033" t="s">
        <v>6434</v>
      </c>
      <c r="K3033" t="s">
        <v>22</v>
      </c>
      <c r="L3033">
        <v>20310</v>
      </c>
      <c r="M3033" s="8">
        <f>VLOOKUP(H3033,'export - manipulated'!L3033:V6965,11,FALSE)</f>
        <v>13553.32</v>
      </c>
      <c r="V3033" s="158" t="str">
        <f t="shared" si="425"/>
        <v>550005300036</v>
      </c>
    </row>
    <row r="3034" spans="1:22" x14ac:dyDescent="0.3">
      <c r="A3034" t="s">
        <v>4979</v>
      </c>
      <c r="B3034" t="s">
        <v>3572</v>
      </c>
      <c r="C3034" t="str">
        <f t="shared" si="423"/>
        <v>UNREGULATED</v>
      </c>
      <c r="D3034" s="159" t="str">
        <f t="shared" si="420"/>
        <v>55000</v>
      </c>
      <c r="E3034" t="str">
        <f t="shared" si="421"/>
        <v>X5000</v>
      </c>
      <c r="F3034" s="23">
        <v>550005300026</v>
      </c>
      <c r="G3034">
        <v>1993</v>
      </c>
      <c r="H3034" t="str">
        <f t="shared" si="422"/>
        <v>550005300026.1993</v>
      </c>
      <c r="I3034">
        <v>199207</v>
      </c>
      <c r="J3034" t="s">
        <v>6434</v>
      </c>
      <c r="K3034" t="s">
        <v>22</v>
      </c>
      <c r="L3034" t="s">
        <v>124</v>
      </c>
      <c r="N3034">
        <f>VLOOKUP(H3034,'export - manipulated'!L3033:V6965,11,FALSE)</f>
        <v>9335</v>
      </c>
    </row>
    <row r="3035" spans="1:22" x14ac:dyDescent="0.3">
      <c r="A3035" t="s">
        <v>4979</v>
      </c>
      <c r="B3035" t="s">
        <v>3572</v>
      </c>
      <c r="C3035" t="str">
        <f t="shared" si="423"/>
        <v>UNREGULATED</v>
      </c>
      <c r="D3035" s="159" t="str">
        <f t="shared" si="420"/>
        <v>55000</v>
      </c>
      <c r="E3035" t="str">
        <f t="shared" si="421"/>
        <v>X5000</v>
      </c>
      <c r="F3035" s="23">
        <v>550005300036</v>
      </c>
      <c r="G3035">
        <v>2002</v>
      </c>
      <c r="H3035" t="str">
        <f t="shared" si="422"/>
        <v>550005300036.2002</v>
      </c>
      <c r="I3035">
        <v>200209</v>
      </c>
      <c r="J3035" t="s">
        <v>6434</v>
      </c>
      <c r="K3035" t="s">
        <v>22</v>
      </c>
      <c r="L3035" t="s">
        <v>124</v>
      </c>
      <c r="N3035">
        <f>VLOOKUP(H3035,'export - manipulated'!L3034:V6966,11,FALSE)</f>
        <v>8188</v>
      </c>
    </row>
    <row r="3036" spans="1:22" x14ac:dyDescent="0.3">
      <c r="A3036" t="s">
        <v>4984</v>
      </c>
      <c r="C3036" t="str">
        <f t="shared" si="423"/>
        <v>REGULATED</v>
      </c>
      <c r="D3036" s="159" t="str">
        <f t="shared" si="420"/>
        <v>45800</v>
      </c>
      <c r="E3036" t="str">
        <f t="shared" si="421"/>
        <v>X5800</v>
      </c>
      <c r="F3036" s="23">
        <v>458005300001</v>
      </c>
      <c r="G3036">
        <v>1078</v>
      </c>
      <c r="H3036" t="str">
        <f t="shared" si="422"/>
        <v>458005300001.1078</v>
      </c>
      <c r="I3036">
        <v>197803</v>
      </c>
      <c r="J3036" t="s">
        <v>6434</v>
      </c>
      <c r="K3036" t="s">
        <v>22</v>
      </c>
      <c r="L3036">
        <v>20310</v>
      </c>
      <c r="M3036" s="8">
        <f>VLOOKUP(H3036,'export - manipulated'!L3036:V6968,11,FALSE)</f>
        <v>84652.12</v>
      </c>
      <c r="V3036" s="158" t="str">
        <f>CONCATENATE("5",RIGHT(F3036,11))</f>
        <v>558005300001</v>
      </c>
    </row>
    <row r="3037" spans="1:22" x14ac:dyDescent="0.3">
      <c r="A3037" t="s">
        <v>4984</v>
      </c>
      <c r="C3037" t="str">
        <f t="shared" si="423"/>
        <v>UNREGULATED</v>
      </c>
      <c r="D3037" s="159" t="str">
        <f t="shared" si="420"/>
        <v>55800</v>
      </c>
      <c r="E3037" t="str">
        <f t="shared" si="421"/>
        <v>X5800</v>
      </c>
      <c r="F3037" s="23">
        <v>558005300001</v>
      </c>
      <c r="G3037">
        <v>1078</v>
      </c>
      <c r="H3037" t="str">
        <f t="shared" si="422"/>
        <v>558005300001.1078</v>
      </c>
      <c r="I3037">
        <v>197803</v>
      </c>
      <c r="J3037" t="s">
        <v>6434</v>
      </c>
      <c r="K3037" t="s">
        <v>22</v>
      </c>
      <c r="L3037" t="s">
        <v>124</v>
      </c>
      <c r="N3037">
        <f>VLOOKUP(H3037,'export - manipulated'!L3036:V6968,11,FALSE)</f>
        <v>51142</v>
      </c>
    </row>
    <row r="3038" spans="1:22" x14ac:dyDescent="0.3">
      <c r="A3038" t="s">
        <v>4987</v>
      </c>
      <c r="B3038" t="s">
        <v>3572</v>
      </c>
      <c r="C3038" t="str">
        <f t="shared" si="423"/>
        <v>REGULATED</v>
      </c>
      <c r="D3038" s="159" t="str">
        <f t="shared" si="420"/>
        <v>45500</v>
      </c>
      <c r="E3038" t="str">
        <f t="shared" si="421"/>
        <v>X5500</v>
      </c>
      <c r="F3038" s="23">
        <v>455005301600</v>
      </c>
      <c r="G3038">
        <v>1088</v>
      </c>
      <c r="H3038" t="str">
        <f t="shared" si="422"/>
        <v>455005301600.1088</v>
      </c>
      <c r="I3038">
        <v>198709</v>
      </c>
      <c r="J3038" t="s">
        <v>6434</v>
      </c>
      <c r="K3038" t="s">
        <v>22</v>
      </c>
      <c r="L3038">
        <v>20310</v>
      </c>
      <c r="M3038" s="8">
        <f>VLOOKUP(H3038,'export - manipulated'!L3038:V6970,11,FALSE)</f>
        <v>131060.74</v>
      </c>
      <c r="V3038" s="158" t="str">
        <f>CONCATENATE("5",RIGHT(F3038,11))</f>
        <v>555005301600</v>
      </c>
    </row>
    <row r="3039" spans="1:22" x14ac:dyDescent="0.3">
      <c r="A3039" t="s">
        <v>4987</v>
      </c>
      <c r="B3039" t="s">
        <v>3572</v>
      </c>
      <c r="C3039" t="str">
        <f t="shared" si="423"/>
        <v>UNREGULATED</v>
      </c>
      <c r="D3039" s="159" t="str">
        <f t="shared" si="420"/>
        <v>55500</v>
      </c>
      <c r="E3039" t="str">
        <f t="shared" si="421"/>
        <v>X5500</v>
      </c>
      <c r="F3039" s="23">
        <v>555005301600</v>
      </c>
      <c r="G3039">
        <v>1088</v>
      </c>
      <c r="H3039" t="str">
        <f t="shared" si="422"/>
        <v>555005301600.1088</v>
      </c>
      <c r="I3039">
        <v>198709</v>
      </c>
      <c r="J3039" t="s">
        <v>6434</v>
      </c>
      <c r="K3039" t="s">
        <v>22</v>
      </c>
      <c r="L3039" t="s">
        <v>124</v>
      </c>
      <c r="N3039">
        <f>VLOOKUP(H3039,'export - manipulated'!L3038:V6970,11,FALSE)</f>
        <v>79180</v>
      </c>
    </row>
    <row r="3040" spans="1:22" x14ac:dyDescent="0.3">
      <c r="A3040" t="s">
        <v>4990</v>
      </c>
      <c r="B3040" t="s">
        <v>3572</v>
      </c>
      <c r="C3040" t="str">
        <f t="shared" si="423"/>
        <v>UNREGULATED</v>
      </c>
      <c r="D3040" s="159" t="str">
        <f t="shared" si="420"/>
        <v>55300</v>
      </c>
      <c r="E3040" t="str">
        <f t="shared" si="421"/>
        <v>X5300</v>
      </c>
      <c r="F3040" s="23">
        <v>553005300660</v>
      </c>
      <c r="G3040">
        <v>910</v>
      </c>
      <c r="H3040" t="str">
        <f t="shared" si="422"/>
        <v>553005300660.910</v>
      </c>
      <c r="I3040">
        <v>201801</v>
      </c>
      <c r="J3040" t="s">
        <v>6434</v>
      </c>
      <c r="K3040" t="s">
        <v>22</v>
      </c>
      <c r="L3040" t="s">
        <v>124</v>
      </c>
      <c r="N3040">
        <f>VLOOKUP(H3040,'export - manipulated'!L3039:V6971,11,FALSE)</f>
        <v>2613.1999999999998</v>
      </c>
    </row>
    <row r="3041" spans="1:22" x14ac:dyDescent="0.3">
      <c r="A3041" t="s">
        <v>4992</v>
      </c>
      <c r="B3041" t="s">
        <v>3572</v>
      </c>
      <c r="C3041" t="str">
        <f t="shared" si="423"/>
        <v>REGULATED</v>
      </c>
      <c r="D3041" s="159" t="str">
        <f t="shared" si="420"/>
        <v>45700</v>
      </c>
      <c r="E3041" t="str">
        <f t="shared" si="421"/>
        <v>X5700</v>
      </c>
      <c r="F3041" s="23">
        <v>457005300002</v>
      </c>
      <c r="G3041">
        <v>615</v>
      </c>
      <c r="H3041" t="str">
        <f t="shared" si="422"/>
        <v>457005300002.615</v>
      </c>
      <c r="I3041">
        <v>197809</v>
      </c>
      <c r="J3041" t="s">
        <v>6434</v>
      </c>
      <c r="K3041" t="s">
        <v>22</v>
      </c>
      <c r="L3041">
        <v>20310</v>
      </c>
      <c r="M3041" s="8">
        <f>VLOOKUP(H3041,'export - manipulated'!L3041:V6973,11,FALSE)</f>
        <v>2285131.96</v>
      </c>
      <c r="V3041" s="158" t="str">
        <f>CONCATENATE("5",RIGHT(F3041,11))</f>
        <v>557005300002</v>
      </c>
    </row>
    <row r="3042" spans="1:22" x14ac:dyDescent="0.3">
      <c r="A3042" t="s">
        <v>4992</v>
      </c>
      <c r="B3042" t="s">
        <v>3572</v>
      </c>
      <c r="C3042" t="str">
        <f t="shared" si="423"/>
        <v>UNREGULATED</v>
      </c>
      <c r="D3042" s="159" t="str">
        <f t="shared" si="420"/>
        <v>55700</v>
      </c>
      <c r="E3042" t="str">
        <f t="shared" si="421"/>
        <v>X5700</v>
      </c>
      <c r="F3042" s="23">
        <v>557005300002</v>
      </c>
      <c r="G3042">
        <v>615</v>
      </c>
      <c r="H3042" t="str">
        <f t="shared" si="422"/>
        <v>557005300002.615</v>
      </c>
      <c r="I3042">
        <v>197809</v>
      </c>
      <c r="J3042" t="s">
        <v>6434</v>
      </c>
      <c r="K3042" t="s">
        <v>22</v>
      </c>
      <c r="L3042" t="s">
        <v>124</v>
      </c>
      <c r="N3042">
        <f>VLOOKUP(H3042,'export - manipulated'!L3041:V6973,11,FALSE)</f>
        <v>1380567</v>
      </c>
    </row>
    <row r="3043" spans="1:22" x14ac:dyDescent="0.3">
      <c r="A3043" t="s">
        <v>4995</v>
      </c>
      <c r="B3043" t="s">
        <v>3572</v>
      </c>
      <c r="C3043" t="str">
        <f t="shared" si="423"/>
        <v>REGULATED</v>
      </c>
      <c r="D3043" s="159" t="str">
        <f t="shared" si="420"/>
        <v>45700</v>
      </c>
      <c r="E3043" t="str">
        <f t="shared" si="421"/>
        <v>X5700</v>
      </c>
      <c r="F3043" s="23">
        <v>457005300002</v>
      </c>
      <c r="G3043">
        <v>780</v>
      </c>
      <c r="H3043" t="str">
        <f t="shared" si="422"/>
        <v>457005300002.780</v>
      </c>
      <c r="I3043">
        <v>197809</v>
      </c>
      <c r="J3043" t="s">
        <v>6434</v>
      </c>
      <c r="K3043" t="s">
        <v>22</v>
      </c>
      <c r="L3043">
        <v>20310</v>
      </c>
      <c r="M3043" s="8">
        <f>VLOOKUP(H3043,'export - manipulated'!L3043:V6975,11,FALSE)</f>
        <v>109943.82</v>
      </c>
      <c r="V3043" s="158" t="str">
        <f>CONCATENATE("5",RIGHT(F3043,11))</f>
        <v>557005300002</v>
      </c>
    </row>
    <row r="3044" spans="1:22" x14ac:dyDescent="0.3">
      <c r="A3044" t="s">
        <v>4995</v>
      </c>
      <c r="B3044" t="s">
        <v>3572</v>
      </c>
      <c r="C3044" t="str">
        <f t="shared" si="423"/>
        <v>UNREGULATED</v>
      </c>
      <c r="D3044" s="159" t="str">
        <f t="shared" si="420"/>
        <v>55700</v>
      </c>
      <c r="E3044" t="str">
        <f t="shared" si="421"/>
        <v>X5700</v>
      </c>
      <c r="F3044" s="23">
        <v>557005300002</v>
      </c>
      <c r="G3044">
        <v>780</v>
      </c>
      <c r="H3044" t="str">
        <f t="shared" si="422"/>
        <v>557005300002.780</v>
      </c>
      <c r="I3044">
        <v>197809</v>
      </c>
      <c r="J3044" t="s">
        <v>6434</v>
      </c>
      <c r="K3044" t="s">
        <v>22</v>
      </c>
      <c r="L3044" t="s">
        <v>124</v>
      </c>
      <c r="N3044">
        <f>VLOOKUP(H3044,'export - manipulated'!L3043:V6975,11,FALSE)</f>
        <v>66423</v>
      </c>
    </row>
    <row r="3045" spans="1:22" x14ac:dyDescent="0.3">
      <c r="A3045" t="s">
        <v>4998</v>
      </c>
      <c r="B3045" t="s">
        <v>217</v>
      </c>
      <c r="C3045" t="str">
        <f t="shared" si="423"/>
        <v>REGULATED</v>
      </c>
      <c r="D3045" s="159" t="str">
        <f t="shared" si="420"/>
        <v>45700</v>
      </c>
      <c r="E3045" t="str">
        <f t="shared" si="421"/>
        <v>X5700</v>
      </c>
      <c r="F3045" s="23">
        <v>457006000065</v>
      </c>
      <c r="G3045">
        <v>615</v>
      </c>
      <c r="H3045" t="str">
        <f t="shared" si="422"/>
        <v>457006000065.615</v>
      </c>
      <c r="I3045">
        <v>201011</v>
      </c>
      <c r="J3045" t="s">
        <v>6434</v>
      </c>
      <c r="K3045" t="s">
        <v>52</v>
      </c>
      <c r="L3045">
        <v>20310</v>
      </c>
      <c r="M3045" s="8">
        <f>VLOOKUP(H3045,'export - manipulated'!L3045:V6977,11,FALSE)</f>
        <v>161146.65</v>
      </c>
      <c r="V3045" s="158" t="str">
        <f t="shared" ref="V3045:V3046" si="426">CONCATENATE("5",RIGHT(F3045,11))</f>
        <v>557006000065</v>
      </c>
    </row>
    <row r="3046" spans="1:22" x14ac:dyDescent="0.3">
      <c r="A3046" t="s">
        <v>5000</v>
      </c>
      <c r="B3046" t="s">
        <v>139</v>
      </c>
      <c r="C3046" t="str">
        <f t="shared" si="423"/>
        <v>REGULATED</v>
      </c>
      <c r="D3046" s="159" t="str">
        <f t="shared" si="420"/>
        <v>45600</v>
      </c>
      <c r="E3046" t="str">
        <f t="shared" si="421"/>
        <v>X5600</v>
      </c>
      <c r="F3046" s="23">
        <v>456009100103</v>
      </c>
      <c r="G3046">
        <v>190</v>
      </c>
      <c r="H3046" t="str">
        <f t="shared" si="422"/>
        <v>456009100103.190</v>
      </c>
      <c r="I3046">
        <v>201110</v>
      </c>
      <c r="J3046" t="s">
        <v>6434</v>
      </c>
      <c r="K3046" t="s">
        <v>87</v>
      </c>
      <c r="L3046">
        <v>20310</v>
      </c>
      <c r="M3046" s="8">
        <f>VLOOKUP(H3046,'export - manipulated'!L3046:V6978,11,FALSE)</f>
        <v>0</v>
      </c>
      <c r="V3046" s="158" t="str">
        <f t="shared" si="426"/>
        <v>556009100103</v>
      </c>
    </row>
    <row r="3047" spans="1:22" x14ac:dyDescent="0.3">
      <c r="A3047" t="s">
        <v>5000</v>
      </c>
      <c r="B3047" t="s">
        <v>139</v>
      </c>
      <c r="C3047" t="str">
        <f t="shared" si="423"/>
        <v>UNREGULATED</v>
      </c>
      <c r="D3047" s="159" t="str">
        <f t="shared" si="420"/>
        <v>55600</v>
      </c>
      <c r="E3047" t="str">
        <f t="shared" si="421"/>
        <v>X5600</v>
      </c>
      <c r="F3047" s="23">
        <v>556009100103</v>
      </c>
      <c r="G3047">
        <v>190</v>
      </c>
      <c r="H3047" t="str">
        <f t="shared" si="422"/>
        <v>556009100103.190</v>
      </c>
      <c r="I3047">
        <v>201110</v>
      </c>
      <c r="J3047" t="s">
        <v>6434</v>
      </c>
      <c r="K3047" t="s">
        <v>87</v>
      </c>
      <c r="L3047" t="s">
        <v>124</v>
      </c>
      <c r="N3047">
        <f>VLOOKUP(H3047,'export - manipulated'!L3046:V6978,11,FALSE)</f>
        <v>0</v>
      </c>
    </row>
    <row r="3048" spans="1:22" x14ac:dyDescent="0.3">
      <c r="A3048" t="s">
        <v>5003</v>
      </c>
      <c r="B3048" t="s">
        <v>139</v>
      </c>
      <c r="C3048" t="str">
        <f t="shared" si="423"/>
        <v>UNREGULATED</v>
      </c>
      <c r="D3048" s="159" t="str">
        <f t="shared" si="420"/>
        <v>55200</v>
      </c>
      <c r="E3048" t="str">
        <f t="shared" si="421"/>
        <v>X5200</v>
      </c>
      <c r="F3048" s="23">
        <v>552009200185</v>
      </c>
      <c r="G3048">
        <v>763</v>
      </c>
      <c r="H3048" t="str">
        <f t="shared" si="422"/>
        <v>552009200185.763</v>
      </c>
      <c r="I3048">
        <v>201110</v>
      </c>
      <c r="J3048" t="s">
        <v>6434</v>
      </c>
      <c r="K3048" t="s">
        <v>88</v>
      </c>
      <c r="L3048" t="s">
        <v>124</v>
      </c>
      <c r="N3048">
        <f>VLOOKUP(H3048,'export - manipulated'!L3047:V6979,11,FALSE)</f>
        <v>8722.51</v>
      </c>
    </row>
    <row r="3049" spans="1:22" x14ac:dyDescent="0.3">
      <c r="A3049" t="s">
        <v>5005</v>
      </c>
      <c r="B3049" t="s">
        <v>139</v>
      </c>
      <c r="C3049" t="str">
        <f t="shared" si="423"/>
        <v>REGULATED</v>
      </c>
      <c r="D3049" s="159" t="str">
        <f t="shared" si="420"/>
        <v>45600</v>
      </c>
      <c r="E3049" t="str">
        <f t="shared" si="421"/>
        <v>X5600</v>
      </c>
      <c r="F3049" s="23">
        <v>456009200106</v>
      </c>
      <c r="G3049">
        <v>780</v>
      </c>
      <c r="H3049" t="str">
        <f t="shared" si="422"/>
        <v>456009200106.780</v>
      </c>
      <c r="I3049">
        <v>201101</v>
      </c>
      <c r="J3049" t="s">
        <v>6434</v>
      </c>
      <c r="K3049" t="s">
        <v>88</v>
      </c>
      <c r="L3049">
        <v>20310</v>
      </c>
      <c r="M3049" s="8">
        <f>VLOOKUP(H3049,'export - manipulated'!L3049:V6981,11,FALSE)</f>
        <v>3606.3</v>
      </c>
      <c r="V3049" s="158" t="str">
        <f>CONCATENATE("5",RIGHT(F3049,11))</f>
        <v>556009200106</v>
      </c>
    </row>
    <row r="3050" spans="1:22" x14ac:dyDescent="0.3">
      <c r="A3050" t="s">
        <v>5005</v>
      </c>
      <c r="B3050" t="s">
        <v>139</v>
      </c>
      <c r="C3050" t="str">
        <f t="shared" si="423"/>
        <v>UNREGULATED</v>
      </c>
      <c r="D3050" s="159" t="str">
        <f t="shared" si="420"/>
        <v>55600</v>
      </c>
      <c r="E3050" t="str">
        <f t="shared" si="421"/>
        <v>X5600</v>
      </c>
      <c r="F3050" s="23">
        <v>556009200106</v>
      </c>
      <c r="G3050">
        <v>780</v>
      </c>
      <c r="H3050" t="str">
        <f t="shared" si="422"/>
        <v>556009200106.780</v>
      </c>
      <c r="I3050">
        <v>201101</v>
      </c>
      <c r="J3050" t="s">
        <v>6434</v>
      </c>
      <c r="K3050" t="s">
        <v>88</v>
      </c>
      <c r="L3050" t="s">
        <v>124</v>
      </c>
      <c r="N3050">
        <f>VLOOKUP(H3050,'export - manipulated'!L3049:V6981,11,FALSE)</f>
        <v>893.7</v>
      </c>
    </row>
    <row r="3051" spans="1:22" x14ac:dyDescent="0.3">
      <c r="A3051" t="s">
        <v>5008</v>
      </c>
      <c r="B3051" t="s">
        <v>139</v>
      </c>
      <c r="C3051" t="str">
        <f t="shared" si="423"/>
        <v>REGULATED</v>
      </c>
      <c r="D3051" s="159" t="str">
        <f t="shared" si="420"/>
        <v>45600</v>
      </c>
      <c r="E3051" t="str">
        <f t="shared" si="421"/>
        <v>X5600</v>
      </c>
      <c r="F3051" s="23">
        <v>456009200102</v>
      </c>
      <c r="G3051">
        <v>790</v>
      </c>
      <c r="H3051" t="str">
        <f t="shared" si="422"/>
        <v>456009200102.790</v>
      </c>
      <c r="I3051">
        <v>201110</v>
      </c>
      <c r="J3051" t="s">
        <v>6434</v>
      </c>
      <c r="K3051" t="s">
        <v>88</v>
      </c>
      <c r="L3051">
        <v>20310</v>
      </c>
      <c r="M3051" s="8">
        <f>VLOOKUP(H3051,'export - manipulated'!L3051:V6983,11,FALSE)</f>
        <v>255968.93</v>
      </c>
      <c r="V3051" s="158" t="str">
        <f>CONCATENATE("5",RIGHT(F3051,11))</f>
        <v>556009200102</v>
      </c>
    </row>
    <row r="3052" spans="1:22" x14ac:dyDescent="0.3">
      <c r="A3052" t="s">
        <v>5008</v>
      </c>
      <c r="B3052" t="s">
        <v>139</v>
      </c>
      <c r="C3052" t="str">
        <f t="shared" si="423"/>
        <v>UNREGULATED</v>
      </c>
      <c r="D3052" s="159" t="str">
        <f t="shared" si="420"/>
        <v>55600</v>
      </c>
      <c r="E3052" t="str">
        <f t="shared" si="421"/>
        <v>X5600</v>
      </c>
      <c r="F3052" s="23">
        <v>556009200102</v>
      </c>
      <c r="G3052">
        <v>790</v>
      </c>
      <c r="H3052" t="str">
        <f t="shared" si="422"/>
        <v>556009200102.790</v>
      </c>
      <c r="I3052">
        <v>201110</v>
      </c>
      <c r="J3052" t="s">
        <v>6434</v>
      </c>
      <c r="K3052" t="s">
        <v>88</v>
      </c>
      <c r="L3052" t="s">
        <v>124</v>
      </c>
      <c r="N3052">
        <f>VLOOKUP(H3052,'export - manipulated'!L3051:V6983,11,FALSE)</f>
        <v>63433.279999999999</v>
      </c>
    </row>
    <row r="3053" spans="1:22" x14ac:dyDescent="0.3">
      <c r="A3053" t="s">
        <v>5011</v>
      </c>
      <c r="B3053" t="s">
        <v>127</v>
      </c>
      <c r="C3053" t="str">
        <f t="shared" si="423"/>
        <v>REGULATED</v>
      </c>
      <c r="D3053" s="159" t="str">
        <f t="shared" si="420"/>
        <v>45600</v>
      </c>
      <c r="E3053" t="str">
        <f t="shared" si="421"/>
        <v>X5600</v>
      </c>
      <c r="F3053" s="23">
        <v>456009300104</v>
      </c>
      <c r="G3053">
        <v>170</v>
      </c>
      <c r="H3053" t="str">
        <f t="shared" si="422"/>
        <v>456009300104.170</v>
      </c>
      <c r="I3053">
        <v>201111</v>
      </c>
      <c r="J3053" t="s">
        <v>6434</v>
      </c>
      <c r="K3053" t="s">
        <v>230</v>
      </c>
      <c r="L3053">
        <v>20310</v>
      </c>
      <c r="M3053" s="8">
        <f>VLOOKUP(H3053,'export - manipulated'!L3053:V6985,11,FALSE)</f>
        <v>264349.53999999998</v>
      </c>
      <c r="V3053" s="158" t="str">
        <f>CONCATENATE("5",RIGHT(F3053,11))</f>
        <v>556009300104</v>
      </c>
    </row>
    <row r="3054" spans="1:22" x14ac:dyDescent="0.3">
      <c r="A3054" t="s">
        <v>5011</v>
      </c>
      <c r="B3054" t="s">
        <v>127</v>
      </c>
      <c r="C3054" t="str">
        <f t="shared" si="423"/>
        <v>UNREGULATED</v>
      </c>
      <c r="D3054" s="159" t="str">
        <f t="shared" si="420"/>
        <v>55600</v>
      </c>
      <c r="E3054" t="str">
        <f t="shared" si="421"/>
        <v>X5600</v>
      </c>
      <c r="F3054" s="23">
        <v>556009300104</v>
      </c>
      <c r="G3054">
        <v>170</v>
      </c>
      <c r="H3054" t="str">
        <f t="shared" si="422"/>
        <v>556009300104.170</v>
      </c>
      <c r="I3054">
        <v>201111</v>
      </c>
      <c r="J3054" t="s">
        <v>6434</v>
      </c>
      <c r="K3054" t="s">
        <v>230</v>
      </c>
      <c r="L3054" t="s">
        <v>124</v>
      </c>
      <c r="N3054">
        <f>VLOOKUP(H3054,'export - manipulated'!L3053:V6985,11,FALSE)</f>
        <v>65510.13</v>
      </c>
    </row>
    <row r="3055" spans="1:22" x14ac:dyDescent="0.3">
      <c r="A3055" t="s">
        <v>5014</v>
      </c>
      <c r="B3055" t="s">
        <v>127</v>
      </c>
      <c r="C3055" t="str">
        <f t="shared" si="423"/>
        <v>REGULATED</v>
      </c>
      <c r="D3055" s="159" t="str">
        <f t="shared" si="420"/>
        <v>45600</v>
      </c>
      <c r="E3055" t="str">
        <f t="shared" si="421"/>
        <v>X5600</v>
      </c>
      <c r="F3055" s="23">
        <v>456009300098</v>
      </c>
      <c r="G3055">
        <v>165</v>
      </c>
      <c r="H3055" t="str">
        <f t="shared" si="422"/>
        <v>456009300098.165</v>
      </c>
      <c r="I3055">
        <v>201110</v>
      </c>
      <c r="J3055" t="s">
        <v>6434</v>
      </c>
      <c r="K3055" t="s">
        <v>230</v>
      </c>
      <c r="L3055">
        <v>20310</v>
      </c>
      <c r="M3055" s="8">
        <f>VLOOKUP(H3055,'export - manipulated'!L3055:V6987,11,FALSE)</f>
        <v>338928.11</v>
      </c>
      <c r="V3055" s="158" t="str">
        <f>CONCATENATE("5",RIGHT(F3055,11))</f>
        <v>556009300098</v>
      </c>
    </row>
    <row r="3056" spans="1:22" x14ac:dyDescent="0.3">
      <c r="A3056" t="s">
        <v>5014</v>
      </c>
      <c r="B3056" t="s">
        <v>127</v>
      </c>
      <c r="C3056" t="str">
        <f t="shared" si="423"/>
        <v>UNREGULATED</v>
      </c>
      <c r="D3056" s="159" t="str">
        <f t="shared" si="420"/>
        <v>55600</v>
      </c>
      <c r="E3056" t="str">
        <f t="shared" si="421"/>
        <v>X5600</v>
      </c>
      <c r="F3056" s="23">
        <v>556009300098</v>
      </c>
      <c r="G3056">
        <v>165</v>
      </c>
      <c r="H3056" t="str">
        <f t="shared" si="422"/>
        <v>556009300098.165</v>
      </c>
      <c r="I3056">
        <v>201110</v>
      </c>
      <c r="J3056" t="s">
        <v>6434</v>
      </c>
      <c r="K3056" t="s">
        <v>230</v>
      </c>
      <c r="L3056" t="s">
        <v>124</v>
      </c>
      <c r="N3056">
        <f>VLOOKUP(H3056,'export - manipulated'!L3055:V6987,11,FALSE)</f>
        <v>83991.93</v>
      </c>
    </row>
    <row r="3057" spans="1:22" x14ac:dyDescent="0.3">
      <c r="A3057" t="s">
        <v>5018</v>
      </c>
      <c r="B3057" t="s">
        <v>127</v>
      </c>
      <c r="C3057" t="str">
        <f t="shared" si="423"/>
        <v>REGULATED</v>
      </c>
      <c r="D3057" s="159" t="str">
        <f t="shared" si="420"/>
        <v>45200</v>
      </c>
      <c r="E3057" t="str">
        <f t="shared" si="421"/>
        <v>X5200</v>
      </c>
      <c r="F3057" s="23">
        <v>452008600189</v>
      </c>
      <c r="G3057">
        <v>763</v>
      </c>
      <c r="H3057" t="str">
        <f t="shared" si="422"/>
        <v>452008600189.763</v>
      </c>
      <c r="I3057">
        <v>201112</v>
      </c>
      <c r="J3057" t="s">
        <v>6434</v>
      </c>
      <c r="K3057" t="s">
        <v>230</v>
      </c>
      <c r="L3057">
        <v>20310</v>
      </c>
      <c r="M3057" s="8">
        <f>VLOOKUP(H3057,'export - manipulated'!L3057:V6989,11,FALSE)</f>
        <v>407752.67</v>
      </c>
      <c r="V3057" s="158" t="str">
        <f>CONCATENATE("5",RIGHT(F3057,11))</f>
        <v>552008600189</v>
      </c>
    </row>
    <row r="3058" spans="1:22" x14ac:dyDescent="0.3">
      <c r="A3058" t="s">
        <v>5018</v>
      </c>
      <c r="B3058" t="s">
        <v>127</v>
      </c>
      <c r="C3058" t="str">
        <f t="shared" si="423"/>
        <v>UNREGULATED</v>
      </c>
      <c r="D3058" s="159" t="str">
        <f t="shared" si="420"/>
        <v>55200</v>
      </c>
      <c r="E3058" t="str">
        <f t="shared" si="421"/>
        <v>X5200</v>
      </c>
      <c r="F3058" s="23">
        <v>552008600189</v>
      </c>
      <c r="G3058">
        <v>763</v>
      </c>
      <c r="H3058" t="str">
        <f t="shared" si="422"/>
        <v>552008600189.763</v>
      </c>
      <c r="I3058">
        <v>201112</v>
      </c>
      <c r="J3058" t="s">
        <v>6434</v>
      </c>
      <c r="K3058" t="s">
        <v>230</v>
      </c>
      <c r="L3058" t="s">
        <v>124</v>
      </c>
      <c r="N3058">
        <f>VLOOKUP(H3058,'export - manipulated'!L3057:V6989,11,FALSE)</f>
        <v>101047.77</v>
      </c>
    </row>
    <row r="3059" spans="1:22" x14ac:dyDescent="0.3">
      <c r="A3059" t="s">
        <v>5021</v>
      </c>
      <c r="B3059" t="s">
        <v>127</v>
      </c>
      <c r="C3059" t="str">
        <f t="shared" si="423"/>
        <v>REGULATED</v>
      </c>
      <c r="D3059" s="159" t="str">
        <f t="shared" si="420"/>
        <v>45200</v>
      </c>
      <c r="E3059" t="str">
        <f t="shared" si="421"/>
        <v>X5200</v>
      </c>
      <c r="F3059" s="23">
        <v>452008600189</v>
      </c>
      <c r="G3059">
        <v>757</v>
      </c>
      <c r="H3059" t="str">
        <f t="shared" si="422"/>
        <v>452008600189.757</v>
      </c>
      <c r="I3059">
        <v>201112</v>
      </c>
      <c r="J3059" t="s">
        <v>6434</v>
      </c>
      <c r="K3059" t="s">
        <v>230</v>
      </c>
      <c r="L3059">
        <v>20310</v>
      </c>
      <c r="M3059" s="8">
        <f>VLOOKUP(H3059,'export - manipulated'!L3059:V6991,11,FALSE)</f>
        <v>209940.04</v>
      </c>
      <c r="V3059" s="158" t="str">
        <f>CONCATENATE("5",RIGHT(F3059,11))</f>
        <v>552008600189</v>
      </c>
    </row>
    <row r="3060" spans="1:22" x14ac:dyDescent="0.3">
      <c r="A3060" t="s">
        <v>5021</v>
      </c>
      <c r="B3060" t="s">
        <v>127</v>
      </c>
      <c r="C3060" t="str">
        <f t="shared" si="423"/>
        <v>UNREGULATED</v>
      </c>
      <c r="D3060" s="159" t="str">
        <f t="shared" si="420"/>
        <v>55200</v>
      </c>
      <c r="E3060" t="str">
        <f t="shared" si="421"/>
        <v>X5200</v>
      </c>
      <c r="F3060" s="23">
        <v>552008600189</v>
      </c>
      <c r="G3060">
        <v>757</v>
      </c>
      <c r="H3060" t="str">
        <f t="shared" si="422"/>
        <v>552008600189.757</v>
      </c>
      <c r="I3060">
        <v>201112</v>
      </c>
      <c r="J3060" t="s">
        <v>6434</v>
      </c>
      <c r="K3060" t="s">
        <v>230</v>
      </c>
      <c r="L3060" t="s">
        <v>124</v>
      </c>
      <c r="N3060">
        <f>VLOOKUP(H3060,'export - manipulated'!L3059:V6991,11,FALSE)</f>
        <v>52027.07</v>
      </c>
    </row>
    <row r="3061" spans="1:22" x14ac:dyDescent="0.3">
      <c r="A3061" t="s">
        <v>5024</v>
      </c>
      <c r="B3061" t="s">
        <v>127</v>
      </c>
      <c r="C3061" t="str">
        <f t="shared" si="423"/>
        <v>REGULATED</v>
      </c>
      <c r="D3061" s="159" t="str">
        <f t="shared" si="420"/>
        <v>45600</v>
      </c>
      <c r="E3061" t="str">
        <f t="shared" si="421"/>
        <v>X5600</v>
      </c>
      <c r="F3061" s="23">
        <v>456009300099</v>
      </c>
      <c r="G3061">
        <v>210</v>
      </c>
      <c r="H3061" t="str">
        <f t="shared" si="422"/>
        <v>456009300099.210</v>
      </c>
      <c r="I3061">
        <v>201109</v>
      </c>
      <c r="J3061" t="s">
        <v>6434</v>
      </c>
      <c r="K3061" t="s">
        <v>230</v>
      </c>
      <c r="L3061">
        <v>20310</v>
      </c>
      <c r="M3061" s="8">
        <f>VLOOKUP(H3061,'export - manipulated'!L3061:V6993,11,FALSE)</f>
        <v>177.21</v>
      </c>
      <c r="V3061" s="158" t="str">
        <f>CONCATENATE("5",RIGHT(F3061,11))</f>
        <v>556009300099</v>
      </c>
    </row>
    <row r="3062" spans="1:22" x14ac:dyDescent="0.3">
      <c r="A3062" t="s">
        <v>5024</v>
      </c>
      <c r="B3062" t="s">
        <v>127</v>
      </c>
      <c r="C3062" t="str">
        <f t="shared" si="423"/>
        <v>UNREGULATED</v>
      </c>
      <c r="D3062" s="159" t="str">
        <f t="shared" si="420"/>
        <v>55600</v>
      </c>
      <c r="E3062" t="str">
        <f t="shared" si="421"/>
        <v>X5600</v>
      </c>
      <c r="F3062" s="23">
        <v>556009300099</v>
      </c>
      <c r="G3062">
        <v>210</v>
      </c>
      <c r="H3062" t="str">
        <f t="shared" si="422"/>
        <v>556009300099.210</v>
      </c>
      <c r="I3062">
        <v>201109</v>
      </c>
      <c r="J3062" t="s">
        <v>6434</v>
      </c>
      <c r="K3062" t="s">
        <v>230</v>
      </c>
      <c r="L3062" t="s">
        <v>124</v>
      </c>
      <c r="N3062">
        <f>VLOOKUP(H3062,'export - manipulated'!L3061:V6993,11,FALSE)</f>
        <v>43.91</v>
      </c>
    </row>
    <row r="3063" spans="1:22" x14ac:dyDescent="0.3">
      <c r="A3063" t="s">
        <v>5027</v>
      </c>
      <c r="B3063" t="s">
        <v>127</v>
      </c>
      <c r="C3063" t="str">
        <f t="shared" si="423"/>
        <v>REGULATED</v>
      </c>
      <c r="D3063" s="159" t="str">
        <f t="shared" si="420"/>
        <v>45600</v>
      </c>
      <c r="E3063" t="str">
        <f t="shared" si="421"/>
        <v>X5600</v>
      </c>
      <c r="F3063" s="23">
        <v>456009300107</v>
      </c>
      <c r="G3063">
        <v>165</v>
      </c>
      <c r="H3063" t="str">
        <f t="shared" si="422"/>
        <v>456009300107.165</v>
      </c>
      <c r="I3063">
        <v>201107</v>
      </c>
      <c r="J3063" t="s">
        <v>6434</v>
      </c>
      <c r="K3063" t="s">
        <v>230</v>
      </c>
      <c r="L3063">
        <v>20310</v>
      </c>
      <c r="M3063" s="8">
        <f>VLOOKUP(H3063,'export - manipulated'!L3063:V6995,11,FALSE)</f>
        <v>39367.360000000001</v>
      </c>
      <c r="V3063" s="158" t="str">
        <f>CONCATENATE("5",RIGHT(F3063,11))</f>
        <v>556009300107</v>
      </c>
    </row>
    <row r="3064" spans="1:22" x14ac:dyDescent="0.3">
      <c r="A3064" t="s">
        <v>5027</v>
      </c>
      <c r="B3064" t="s">
        <v>127</v>
      </c>
      <c r="C3064" t="str">
        <f t="shared" si="423"/>
        <v>UNREGULATED</v>
      </c>
      <c r="D3064" s="159" t="str">
        <f t="shared" si="420"/>
        <v>55600</v>
      </c>
      <c r="E3064" t="str">
        <f t="shared" si="421"/>
        <v>X5600</v>
      </c>
      <c r="F3064" s="23">
        <v>556009300107</v>
      </c>
      <c r="G3064">
        <v>165</v>
      </c>
      <c r="H3064" t="str">
        <f t="shared" si="422"/>
        <v>556009300107.165</v>
      </c>
      <c r="I3064">
        <v>201107</v>
      </c>
      <c r="J3064" t="s">
        <v>6434</v>
      </c>
      <c r="K3064" t="s">
        <v>230</v>
      </c>
      <c r="L3064" t="s">
        <v>124</v>
      </c>
      <c r="N3064">
        <f>VLOOKUP(H3064,'export - manipulated'!L3063:V6995,11,FALSE)</f>
        <v>9755.8700000000008</v>
      </c>
    </row>
    <row r="3065" spans="1:22" x14ac:dyDescent="0.3">
      <c r="A3065" t="s">
        <v>5030</v>
      </c>
      <c r="B3065" t="s">
        <v>127</v>
      </c>
      <c r="C3065" t="str">
        <f t="shared" si="423"/>
        <v>REGULATED</v>
      </c>
      <c r="D3065" s="159" t="str">
        <f t="shared" si="420"/>
        <v>45600</v>
      </c>
      <c r="E3065" t="str">
        <f t="shared" si="421"/>
        <v>X5600</v>
      </c>
      <c r="F3065" s="23">
        <v>456009300110</v>
      </c>
      <c r="G3065">
        <v>615</v>
      </c>
      <c r="H3065" t="str">
        <f t="shared" si="422"/>
        <v>456009300110.615</v>
      </c>
      <c r="I3065">
        <v>201112</v>
      </c>
      <c r="J3065" t="s">
        <v>6434</v>
      </c>
      <c r="K3065" t="s">
        <v>230</v>
      </c>
      <c r="L3065">
        <v>20310</v>
      </c>
      <c r="M3065" s="8">
        <f>VLOOKUP(H3065,'export - manipulated'!L3065:V6997,11,FALSE)</f>
        <v>45631.43</v>
      </c>
      <c r="V3065" s="158" t="str">
        <f>CONCATENATE("5",RIGHT(F3065,11))</f>
        <v>556009300110</v>
      </c>
    </row>
    <row r="3066" spans="1:22" x14ac:dyDescent="0.3">
      <c r="A3066" t="s">
        <v>5030</v>
      </c>
      <c r="B3066" t="s">
        <v>127</v>
      </c>
      <c r="C3066" t="str">
        <f t="shared" si="423"/>
        <v>UNREGULATED</v>
      </c>
      <c r="D3066" s="159" t="str">
        <f t="shared" si="420"/>
        <v>55600</v>
      </c>
      <c r="E3066" t="str">
        <f t="shared" si="421"/>
        <v>X5600</v>
      </c>
      <c r="F3066" s="23">
        <v>556009300110</v>
      </c>
      <c r="G3066">
        <v>615</v>
      </c>
      <c r="H3066" t="str">
        <f t="shared" si="422"/>
        <v>556009300110.615</v>
      </c>
      <c r="I3066">
        <v>201112</v>
      </c>
      <c r="J3066" t="s">
        <v>6434</v>
      </c>
      <c r="K3066" t="s">
        <v>230</v>
      </c>
      <c r="L3066" t="s">
        <v>124</v>
      </c>
      <c r="N3066">
        <f>VLOOKUP(H3066,'export - manipulated'!L3065:V6997,11,FALSE)</f>
        <v>11308.22</v>
      </c>
    </row>
    <row r="3067" spans="1:22" x14ac:dyDescent="0.3">
      <c r="A3067" t="s">
        <v>5033</v>
      </c>
      <c r="B3067" t="s">
        <v>127</v>
      </c>
      <c r="C3067" t="str">
        <f t="shared" si="423"/>
        <v>REGULATED</v>
      </c>
      <c r="D3067" s="159" t="str">
        <f t="shared" si="420"/>
        <v>45200</v>
      </c>
      <c r="E3067" t="str">
        <f t="shared" si="421"/>
        <v>X5200</v>
      </c>
      <c r="F3067" s="23">
        <v>452008600189</v>
      </c>
      <c r="G3067">
        <v>752</v>
      </c>
      <c r="H3067" t="str">
        <f t="shared" si="422"/>
        <v>452008600189.752</v>
      </c>
      <c r="I3067">
        <v>201112</v>
      </c>
      <c r="J3067" t="s">
        <v>6434</v>
      </c>
      <c r="K3067" t="s">
        <v>230</v>
      </c>
      <c r="L3067">
        <v>20310</v>
      </c>
      <c r="M3067" s="8">
        <f>VLOOKUP(H3067,'export - manipulated'!L3067:V6999,11,FALSE)</f>
        <v>232949.84</v>
      </c>
      <c r="V3067" s="158" t="str">
        <f>CONCATENATE("5",RIGHT(F3067,11))</f>
        <v>552008600189</v>
      </c>
    </row>
    <row r="3068" spans="1:22" x14ac:dyDescent="0.3">
      <c r="A3068" t="s">
        <v>5033</v>
      </c>
      <c r="B3068" t="s">
        <v>127</v>
      </c>
      <c r="C3068" t="str">
        <f t="shared" si="423"/>
        <v>UNREGULATED</v>
      </c>
      <c r="D3068" s="159" t="str">
        <f t="shared" si="420"/>
        <v>55200</v>
      </c>
      <c r="E3068" t="str">
        <f t="shared" si="421"/>
        <v>X5200</v>
      </c>
      <c r="F3068" s="23">
        <v>552008600189</v>
      </c>
      <c r="G3068">
        <v>752</v>
      </c>
      <c r="H3068" t="str">
        <f t="shared" si="422"/>
        <v>552008600189.752</v>
      </c>
      <c r="I3068">
        <v>201112</v>
      </c>
      <c r="J3068" t="s">
        <v>6434</v>
      </c>
      <c r="K3068" t="s">
        <v>230</v>
      </c>
      <c r="L3068" t="s">
        <v>124</v>
      </c>
      <c r="N3068">
        <f>VLOOKUP(H3068,'export - manipulated'!L3067:V6999,11,FALSE)</f>
        <v>57728.77</v>
      </c>
    </row>
    <row r="3069" spans="1:22" x14ac:dyDescent="0.3">
      <c r="A3069" t="s">
        <v>5036</v>
      </c>
      <c r="B3069" t="s">
        <v>127</v>
      </c>
      <c r="C3069" t="str">
        <f t="shared" si="423"/>
        <v>UNREGULATED</v>
      </c>
      <c r="D3069" s="159" t="str">
        <f t="shared" si="420"/>
        <v>55200</v>
      </c>
      <c r="E3069" t="str">
        <f t="shared" si="421"/>
        <v>X5200</v>
      </c>
      <c r="F3069" s="23">
        <v>552009300186</v>
      </c>
      <c r="G3069">
        <v>779</v>
      </c>
      <c r="H3069" t="str">
        <f t="shared" si="422"/>
        <v>552009300186.779</v>
      </c>
      <c r="I3069">
        <v>201101</v>
      </c>
      <c r="J3069" t="s">
        <v>6434</v>
      </c>
      <c r="K3069" t="s">
        <v>230</v>
      </c>
      <c r="L3069" t="s">
        <v>124</v>
      </c>
      <c r="N3069">
        <f>VLOOKUP(H3069,'export - manipulated'!L3068:V7000,11,FALSE)</f>
        <v>866.81</v>
      </c>
    </row>
    <row r="3070" spans="1:22" x14ac:dyDescent="0.3">
      <c r="A3070" t="s">
        <v>5038</v>
      </c>
      <c r="B3070" t="s">
        <v>127</v>
      </c>
      <c r="C3070" t="str">
        <f t="shared" si="423"/>
        <v>REGULATED</v>
      </c>
      <c r="D3070" s="159" t="str">
        <f t="shared" si="420"/>
        <v>45600</v>
      </c>
      <c r="E3070" t="str">
        <f t="shared" si="421"/>
        <v>X5600</v>
      </c>
      <c r="F3070" s="23">
        <v>456009400100</v>
      </c>
      <c r="G3070">
        <v>170</v>
      </c>
      <c r="H3070" t="str">
        <f t="shared" si="422"/>
        <v>456009400100.170</v>
      </c>
      <c r="I3070">
        <v>201110</v>
      </c>
      <c r="J3070" t="s">
        <v>6434</v>
      </c>
      <c r="K3070" t="s">
        <v>108</v>
      </c>
      <c r="L3070">
        <v>20310</v>
      </c>
      <c r="M3070" s="8">
        <f>VLOOKUP(H3070,'export - manipulated'!L3070:V7002,11,FALSE)</f>
        <v>288503.74</v>
      </c>
      <c r="V3070" s="158" t="str">
        <f t="shared" ref="V3070:V3073" si="427">CONCATENATE("5",RIGHT(F3070,11))</f>
        <v>556009400100</v>
      </c>
    </row>
    <row r="3071" spans="1:22" x14ac:dyDescent="0.3">
      <c r="A3071" t="s">
        <v>5038</v>
      </c>
      <c r="B3071" t="s">
        <v>127</v>
      </c>
      <c r="C3071" t="str">
        <f t="shared" si="423"/>
        <v>REGULATED</v>
      </c>
      <c r="D3071" s="159" t="str">
        <f t="shared" si="420"/>
        <v>45600</v>
      </c>
      <c r="E3071" t="str">
        <f t="shared" si="421"/>
        <v>X5600</v>
      </c>
      <c r="F3071" s="23">
        <v>456009400100</v>
      </c>
      <c r="G3071">
        <v>210</v>
      </c>
      <c r="H3071" t="str">
        <f t="shared" si="422"/>
        <v>456009400100.210</v>
      </c>
      <c r="I3071">
        <v>201110</v>
      </c>
      <c r="J3071" t="s">
        <v>6434</v>
      </c>
      <c r="K3071" t="s">
        <v>108</v>
      </c>
      <c r="L3071">
        <v>20310</v>
      </c>
      <c r="M3071" s="8">
        <f>VLOOKUP(H3071,'export - manipulated'!L3071:V7003,11,FALSE)</f>
        <v>66818.53</v>
      </c>
      <c r="V3071" s="158" t="str">
        <f t="shared" si="427"/>
        <v>556009400100</v>
      </c>
    </row>
    <row r="3072" spans="1:22" x14ac:dyDescent="0.3">
      <c r="A3072" t="s">
        <v>5041</v>
      </c>
      <c r="B3072" t="s">
        <v>127</v>
      </c>
      <c r="C3072" t="str">
        <f t="shared" si="423"/>
        <v>REGULATED</v>
      </c>
      <c r="D3072" s="159" t="str">
        <f t="shared" si="420"/>
        <v>45600</v>
      </c>
      <c r="E3072" t="str">
        <f t="shared" si="421"/>
        <v>X5600</v>
      </c>
      <c r="F3072" s="23">
        <v>456009400111</v>
      </c>
      <c r="G3072">
        <v>615</v>
      </c>
      <c r="H3072" t="str">
        <f t="shared" si="422"/>
        <v>456009400111.615</v>
      </c>
      <c r="I3072">
        <v>201112</v>
      </c>
      <c r="J3072" t="s">
        <v>6434</v>
      </c>
      <c r="K3072" t="s">
        <v>108</v>
      </c>
      <c r="L3072">
        <v>20310</v>
      </c>
      <c r="M3072" s="8">
        <f>VLOOKUP(H3072,'export - manipulated'!L3072:V7004,11,FALSE)</f>
        <v>56939.67</v>
      </c>
      <c r="V3072" s="158" t="str">
        <f t="shared" si="427"/>
        <v>556009400111</v>
      </c>
    </row>
    <row r="3073" spans="1:22" x14ac:dyDescent="0.3">
      <c r="A3073" t="s">
        <v>5043</v>
      </c>
      <c r="B3073" t="s">
        <v>127</v>
      </c>
      <c r="C3073" t="str">
        <f t="shared" si="423"/>
        <v>REGULATED</v>
      </c>
      <c r="D3073" s="159" t="str">
        <f t="shared" si="420"/>
        <v>45600</v>
      </c>
      <c r="E3073" t="str">
        <f t="shared" si="421"/>
        <v>X5600</v>
      </c>
      <c r="F3073" s="23">
        <v>456009500116</v>
      </c>
      <c r="G3073">
        <v>210</v>
      </c>
      <c r="H3073" t="str">
        <f t="shared" si="422"/>
        <v>456009500116.210</v>
      </c>
      <c r="I3073">
        <v>201212</v>
      </c>
      <c r="J3073" t="s">
        <v>6434</v>
      </c>
      <c r="K3073" t="s">
        <v>109</v>
      </c>
      <c r="L3073">
        <v>20310</v>
      </c>
      <c r="M3073" s="8">
        <f>VLOOKUP(H3073,'export - manipulated'!L3073:V7005,11,FALSE)</f>
        <v>289594.09999999998</v>
      </c>
      <c r="V3073" s="158" t="str">
        <f t="shared" si="427"/>
        <v>556009500116</v>
      </c>
    </row>
    <row r="3074" spans="1:22" x14ac:dyDescent="0.3">
      <c r="A3074" t="s">
        <v>5043</v>
      </c>
      <c r="B3074" t="s">
        <v>127</v>
      </c>
      <c r="C3074" t="str">
        <f t="shared" si="423"/>
        <v>UNREGULATED</v>
      </c>
      <c r="D3074" s="159" t="str">
        <f t="shared" si="420"/>
        <v>55600</v>
      </c>
      <c r="E3074" t="str">
        <f t="shared" si="421"/>
        <v>X5600</v>
      </c>
      <c r="F3074" s="23">
        <v>556009500116</v>
      </c>
      <c r="G3074">
        <v>210</v>
      </c>
      <c r="H3074" t="str">
        <f t="shared" si="422"/>
        <v>556009500116.210</v>
      </c>
      <c r="I3074">
        <v>201212</v>
      </c>
      <c r="J3074" t="s">
        <v>6434</v>
      </c>
      <c r="K3074" t="s">
        <v>109</v>
      </c>
      <c r="L3074" t="s">
        <v>124</v>
      </c>
      <c r="N3074">
        <f>VLOOKUP(H3074,'export - manipulated'!L3073:V7005,11,FALSE)</f>
        <v>71766.14</v>
      </c>
    </row>
    <row r="3075" spans="1:22" x14ac:dyDescent="0.3">
      <c r="A3075" t="s">
        <v>5046</v>
      </c>
      <c r="B3075" t="s">
        <v>127</v>
      </c>
      <c r="C3075" t="str">
        <f t="shared" si="423"/>
        <v>REGULATED</v>
      </c>
      <c r="D3075" s="159" t="str">
        <f t="shared" ref="D3075:D3138" si="428">LEFT(F3075,5)</f>
        <v>45600</v>
      </c>
      <c r="E3075" t="str">
        <f t="shared" ref="E3075:E3138" si="429">CONCATENATE("X",(RIGHT(D3075,4)))</f>
        <v>X5600</v>
      </c>
      <c r="F3075" s="23">
        <v>456009600109</v>
      </c>
      <c r="G3075">
        <v>720</v>
      </c>
      <c r="H3075" t="str">
        <f t="shared" ref="H3075:H3138" si="430">CONCATENATE(F3075,".",G3075)</f>
        <v>456009600109.720</v>
      </c>
      <c r="I3075">
        <v>201112</v>
      </c>
      <c r="J3075" t="s">
        <v>6434</v>
      </c>
      <c r="K3075" t="s">
        <v>110</v>
      </c>
      <c r="L3075">
        <v>20310</v>
      </c>
      <c r="M3075" s="8">
        <f>VLOOKUP(H3075,'export - manipulated'!L3075:V7007,11,FALSE)</f>
        <v>85982.73</v>
      </c>
      <c r="V3075" s="158" t="str">
        <f>CONCATENATE("5",RIGHT(F3075,11))</f>
        <v>556009600109</v>
      </c>
    </row>
    <row r="3076" spans="1:22" x14ac:dyDescent="0.3">
      <c r="A3076" t="s">
        <v>5046</v>
      </c>
      <c r="B3076" t="s">
        <v>127</v>
      </c>
      <c r="C3076" t="str">
        <f t="shared" si="423"/>
        <v>UNREGULATED</v>
      </c>
      <c r="D3076" s="159" t="str">
        <f t="shared" si="428"/>
        <v>55600</v>
      </c>
      <c r="E3076" t="str">
        <f t="shared" si="429"/>
        <v>X5600</v>
      </c>
      <c r="F3076" s="23">
        <v>556009600109</v>
      </c>
      <c r="G3076">
        <v>720</v>
      </c>
      <c r="H3076" t="str">
        <f t="shared" si="430"/>
        <v>556009600109.720</v>
      </c>
      <c r="I3076">
        <v>201112</v>
      </c>
      <c r="J3076" t="s">
        <v>6434</v>
      </c>
      <c r="K3076" t="s">
        <v>110</v>
      </c>
      <c r="L3076" t="s">
        <v>124</v>
      </c>
      <c r="N3076">
        <f>VLOOKUP(H3076,'export - manipulated'!L3075:V7007,11,FALSE)</f>
        <v>25350.6</v>
      </c>
    </row>
    <row r="3077" spans="1:22" x14ac:dyDescent="0.3">
      <c r="A3077" t="s">
        <v>5049</v>
      </c>
      <c r="B3077" t="s">
        <v>127</v>
      </c>
      <c r="C3077" t="str">
        <f t="shared" si="423"/>
        <v>REGULATED</v>
      </c>
      <c r="D3077" s="159" t="str">
        <f t="shared" si="428"/>
        <v>45600</v>
      </c>
      <c r="E3077" t="str">
        <f t="shared" si="429"/>
        <v>X5600</v>
      </c>
      <c r="F3077" s="23">
        <v>456009600101</v>
      </c>
      <c r="G3077">
        <v>170</v>
      </c>
      <c r="H3077" t="str">
        <f t="shared" si="430"/>
        <v>456009600101.170</v>
      </c>
      <c r="I3077">
        <v>201112</v>
      </c>
      <c r="J3077" t="s">
        <v>6434</v>
      </c>
      <c r="K3077" t="s">
        <v>110</v>
      </c>
      <c r="L3077">
        <v>20310</v>
      </c>
      <c r="M3077" s="8">
        <f>VLOOKUP(H3077,'export - manipulated'!L3077:V7009,11,FALSE)</f>
        <v>243701.2</v>
      </c>
      <c r="V3077" s="158" t="str">
        <f>CONCATENATE("5",RIGHT(F3077,11))</f>
        <v>556009600101</v>
      </c>
    </row>
    <row r="3078" spans="1:22" x14ac:dyDescent="0.3">
      <c r="A3078" t="s">
        <v>5049</v>
      </c>
      <c r="B3078" t="s">
        <v>127</v>
      </c>
      <c r="C3078" t="str">
        <f t="shared" ref="C3078:C3141" si="431">IF(OR(D3078="45000",D3078="45100",D3078="45200",D3078="45290",D3078="45300",D3078="45500",D3078="45600",D3078="45700",D3078="45790",D3078="45800"),"REGULATED","UNREGULATED")</f>
        <v>UNREGULATED</v>
      </c>
      <c r="D3078" s="159" t="str">
        <f t="shared" si="428"/>
        <v>55600</v>
      </c>
      <c r="E3078" t="str">
        <f t="shared" si="429"/>
        <v>X5600</v>
      </c>
      <c r="F3078" s="23">
        <v>556009600101</v>
      </c>
      <c r="G3078">
        <v>170</v>
      </c>
      <c r="H3078" t="str">
        <f t="shared" si="430"/>
        <v>556009600101.170</v>
      </c>
      <c r="I3078">
        <v>201112</v>
      </c>
      <c r="J3078" t="s">
        <v>6434</v>
      </c>
      <c r="K3078" t="s">
        <v>110</v>
      </c>
      <c r="L3078" t="s">
        <v>124</v>
      </c>
      <c r="N3078">
        <f>VLOOKUP(H3078,'export - manipulated'!L3077:V7009,11,FALSE)</f>
        <v>71851.3</v>
      </c>
    </row>
    <row r="3079" spans="1:22" x14ac:dyDescent="0.3">
      <c r="A3079" t="s">
        <v>5052</v>
      </c>
      <c r="B3079" t="s">
        <v>127</v>
      </c>
      <c r="C3079" t="str">
        <f t="shared" si="431"/>
        <v>REGULATED</v>
      </c>
      <c r="D3079" s="159" t="str">
        <f t="shared" si="428"/>
        <v>45600</v>
      </c>
      <c r="E3079" t="str">
        <f t="shared" si="429"/>
        <v>X5600</v>
      </c>
      <c r="F3079" s="23">
        <v>456009600108</v>
      </c>
      <c r="G3079">
        <v>780</v>
      </c>
      <c r="H3079" t="str">
        <f t="shared" si="430"/>
        <v>456009600108.780</v>
      </c>
      <c r="I3079">
        <v>201110</v>
      </c>
      <c r="J3079" t="s">
        <v>6434</v>
      </c>
      <c r="K3079" t="s">
        <v>110</v>
      </c>
      <c r="L3079">
        <v>20310</v>
      </c>
      <c r="M3079" s="8">
        <f>VLOOKUP(H3079,'export - manipulated'!L3079:V7011,11,FALSE)</f>
        <v>7211.16</v>
      </c>
      <c r="V3079" s="158" t="str">
        <f>CONCATENATE("5",RIGHT(F3079,11))</f>
        <v>556009600108</v>
      </c>
    </row>
    <row r="3080" spans="1:22" x14ac:dyDescent="0.3">
      <c r="A3080" t="s">
        <v>5052</v>
      </c>
      <c r="B3080" t="s">
        <v>127</v>
      </c>
      <c r="C3080" t="str">
        <f t="shared" si="431"/>
        <v>UNREGULATED</v>
      </c>
      <c r="D3080" s="159" t="str">
        <f t="shared" si="428"/>
        <v>55600</v>
      </c>
      <c r="E3080" t="str">
        <f t="shared" si="429"/>
        <v>X5600</v>
      </c>
      <c r="F3080" s="23">
        <v>556009600108</v>
      </c>
      <c r="G3080">
        <v>780</v>
      </c>
      <c r="H3080" t="str">
        <f t="shared" si="430"/>
        <v>556009600108.780</v>
      </c>
      <c r="I3080">
        <v>201110</v>
      </c>
      <c r="J3080" t="s">
        <v>6434</v>
      </c>
      <c r="K3080" t="s">
        <v>110</v>
      </c>
      <c r="L3080" t="s">
        <v>124</v>
      </c>
      <c r="N3080">
        <f>VLOOKUP(H3080,'export - manipulated'!L3079:V7011,11,FALSE)</f>
        <v>2126.09</v>
      </c>
    </row>
    <row r="3081" spans="1:22" x14ac:dyDescent="0.3">
      <c r="A3081" t="s">
        <v>5055</v>
      </c>
      <c r="B3081" t="s">
        <v>127</v>
      </c>
      <c r="C3081" t="str">
        <f t="shared" si="431"/>
        <v>UNREGULATED</v>
      </c>
      <c r="D3081" s="159" t="str">
        <f t="shared" si="428"/>
        <v>55600</v>
      </c>
      <c r="E3081" t="str">
        <f t="shared" si="429"/>
        <v>X5600</v>
      </c>
      <c r="F3081" s="23">
        <v>556009800065</v>
      </c>
      <c r="G3081">
        <v>5</v>
      </c>
      <c r="H3081" t="str">
        <f t="shared" si="430"/>
        <v>556009800065.5</v>
      </c>
      <c r="I3081">
        <v>200903</v>
      </c>
      <c r="J3081" t="s">
        <v>6434</v>
      </c>
      <c r="K3081" t="s">
        <v>112</v>
      </c>
      <c r="L3081" t="s">
        <v>124</v>
      </c>
      <c r="N3081">
        <f>VLOOKUP(H3081,'export - manipulated'!L3080:V7012,11,FALSE)</f>
        <v>1754704.86</v>
      </c>
    </row>
    <row r="3082" spans="1:22" x14ac:dyDescent="0.3">
      <c r="A3082" t="s">
        <v>5057</v>
      </c>
      <c r="B3082" t="s">
        <v>127</v>
      </c>
      <c r="C3082" t="str">
        <f t="shared" si="431"/>
        <v>UNREGULATED</v>
      </c>
      <c r="D3082" s="159" t="str">
        <f t="shared" si="428"/>
        <v>55600</v>
      </c>
      <c r="E3082" t="str">
        <f t="shared" si="429"/>
        <v>X5600</v>
      </c>
      <c r="F3082" s="23">
        <v>556009800066</v>
      </c>
      <c r="G3082">
        <v>82</v>
      </c>
      <c r="H3082" t="str">
        <f t="shared" si="430"/>
        <v>556009800066.82</v>
      </c>
      <c r="I3082">
        <v>200903</v>
      </c>
      <c r="J3082" t="s">
        <v>6434</v>
      </c>
      <c r="K3082" t="s">
        <v>112</v>
      </c>
      <c r="L3082" t="s">
        <v>124</v>
      </c>
      <c r="N3082">
        <f>VLOOKUP(H3082,'export - manipulated'!L3081:V7013,11,FALSE)</f>
        <v>3665348.35</v>
      </c>
    </row>
    <row r="3083" spans="1:22" x14ac:dyDescent="0.3">
      <c r="A3083" t="s">
        <v>5059</v>
      </c>
      <c r="B3083" t="s">
        <v>127</v>
      </c>
      <c r="C3083" t="str">
        <f t="shared" si="431"/>
        <v>UNREGULATED</v>
      </c>
      <c r="D3083" s="159" t="str">
        <f t="shared" si="428"/>
        <v>55600</v>
      </c>
      <c r="E3083" t="str">
        <f t="shared" si="429"/>
        <v>X5600</v>
      </c>
      <c r="F3083" s="23">
        <v>556009800067</v>
      </c>
      <c r="G3083">
        <v>82</v>
      </c>
      <c r="H3083" t="str">
        <f t="shared" si="430"/>
        <v>556009800067.82</v>
      </c>
      <c r="I3083">
        <v>200903</v>
      </c>
      <c r="J3083" t="s">
        <v>6434</v>
      </c>
      <c r="K3083" t="s">
        <v>112</v>
      </c>
      <c r="L3083" t="s">
        <v>124</v>
      </c>
      <c r="N3083">
        <f>VLOOKUP(H3083,'export - manipulated'!L3082:V7014,11,FALSE)</f>
        <v>3665348.32</v>
      </c>
    </row>
    <row r="3084" spans="1:22" x14ac:dyDescent="0.3">
      <c r="A3084" t="s">
        <v>5061</v>
      </c>
      <c r="B3084" t="s">
        <v>127</v>
      </c>
      <c r="C3084" t="str">
        <f t="shared" si="431"/>
        <v>UNREGULATED</v>
      </c>
      <c r="D3084" s="159" t="str">
        <f t="shared" si="428"/>
        <v>55600</v>
      </c>
      <c r="E3084" t="str">
        <f t="shared" si="429"/>
        <v>X5600</v>
      </c>
      <c r="F3084" s="23">
        <v>556009800065</v>
      </c>
      <c r="G3084">
        <v>84</v>
      </c>
      <c r="H3084" t="str">
        <f t="shared" si="430"/>
        <v>556009800065.84</v>
      </c>
      <c r="I3084">
        <v>200903</v>
      </c>
      <c r="J3084" t="s">
        <v>6434</v>
      </c>
      <c r="K3084" t="s">
        <v>112</v>
      </c>
      <c r="L3084" t="s">
        <v>124</v>
      </c>
      <c r="N3084">
        <f>VLOOKUP(H3084,'export - manipulated'!L3083:V7015,11,FALSE)</f>
        <v>888238.02</v>
      </c>
    </row>
    <row r="3085" spans="1:22" x14ac:dyDescent="0.3">
      <c r="A3085" t="s">
        <v>5063</v>
      </c>
      <c r="B3085" t="s">
        <v>127</v>
      </c>
      <c r="C3085" t="str">
        <f t="shared" si="431"/>
        <v>UNREGULATED</v>
      </c>
      <c r="D3085" s="159" t="str">
        <f t="shared" si="428"/>
        <v>55600</v>
      </c>
      <c r="E3085" t="str">
        <f t="shared" si="429"/>
        <v>X5600</v>
      </c>
      <c r="F3085" s="23">
        <v>556009800065</v>
      </c>
      <c r="G3085">
        <v>190</v>
      </c>
      <c r="H3085" t="str">
        <f t="shared" si="430"/>
        <v>556009800065.190</v>
      </c>
      <c r="I3085">
        <v>200903</v>
      </c>
      <c r="J3085" t="s">
        <v>6434</v>
      </c>
      <c r="K3085" t="s">
        <v>112</v>
      </c>
      <c r="L3085" t="s">
        <v>124</v>
      </c>
      <c r="N3085">
        <f>VLOOKUP(H3085,'export - manipulated'!L3084:V7016,11,FALSE)</f>
        <v>6547472.3600000003</v>
      </c>
    </row>
    <row r="3086" spans="1:22" x14ac:dyDescent="0.3">
      <c r="A3086" t="s">
        <v>5065</v>
      </c>
      <c r="B3086" t="s">
        <v>127</v>
      </c>
      <c r="C3086" t="str">
        <f t="shared" si="431"/>
        <v>UNREGULATED</v>
      </c>
      <c r="D3086" s="159" t="str">
        <f t="shared" si="428"/>
        <v>55600</v>
      </c>
      <c r="E3086" t="str">
        <f t="shared" si="429"/>
        <v>X5600</v>
      </c>
      <c r="F3086" s="23">
        <v>556009800065</v>
      </c>
      <c r="G3086">
        <v>166</v>
      </c>
      <c r="H3086" t="str">
        <f t="shared" si="430"/>
        <v>556009800065.166</v>
      </c>
      <c r="I3086">
        <v>200903</v>
      </c>
      <c r="J3086" t="s">
        <v>6434</v>
      </c>
      <c r="K3086" t="s">
        <v>112</v>
      </c>
      <c r="L3086" t="s">
        <v>124</v>
      </c>
      <c r="N3086">
        <f>VLOOKUP(H3086,'export - manipulated'!L3085:V7017,11,FALSE)</f>
        <v>60922.6</v>
      </c>
    </row>
    <row r="3087" spans="1:22" x14ac:dyDescent="0.3">
      <c r="A3087" t="s">
        <v>5067</v>
      </c>
      <c r="B3087" t="s">
        <v>127</v>
      </c>
      <c r="C3087" t="str">
        <f t="shared" si="431"/>
        <v>UNREGULATED</v>
      </c>
      <c r="D3087" s="159" t="str">
        <f t="shared" si="428"/>
        <v>55600</v>
      </c>
      <c r="E3087" t="str">
        <f t="shared" si="429"/>
        <v>X5600</v>
      </c>
      <c r="F3087" s="23">
        <v>556009800065</v>
      </c>
      <c r="G3087">
        <v>615</v>
      </c>
      <c r="H3087" t="str">
        <f t="shared" si="430"/>
        <v>556009800065.615</v>
      </c>
      <c r="I3087">
        <v>200903</v>
      </c>
      <c r="J3087" t="s">
        <v>6434</v>
      </c>
      <c r="K3087" t="s">
        <v>112</v>
      </c>
      <c r="L3087" t="s">
        <v>124</v>
      </c>
      <c r="N3087">
        <f>VLOOKUP(H3087,'export - manipulated'!L3086:V7018,11,FALSE)</f>
        <v>35303845.240000002</v>
      </c>
    </row>
    <row r="3088" spans="1:22" x14ac:dyDescent="0.3">
      <c r="A3088" t="s">
        <v>5069</v>
      </c>
      <c r="B3088" t="s">
        <v>127</v>
      </c>
      <c r="C3088" t="str">
        <f t="shared" si="431"/>
        <v>UNREGULATED</v>
      </c>
      <c r="D3088" s="159" t="str">
        <f t="shared" si="428"/>
        <v>55600</v>
      </c>
      <c r="E3088" t="str">
        <f t="shared" si="429"/>
        <v>X5600</v>
      </c>
      <c r="F3088" s="23">
        <v>556009800065</v>
      </c>
      <c r="G3088">
        <v>720</v>
      </c>
      <c r="H3088" t="str">
        <f t="shared" si="430"/>
        <v>556009800065.720</v>
      </c>
      <c r="I3088">
        <v>200903</v>
      </c>
      <c r="J3088" t="s">
        <v>6434</v>
      </c>
      <c r="K3088" t="s">
        <v>112</v>
      </c>
      <c r="L3088" t="s">
        <v>124</v>
      </c>
      <c r="N3088">
        <f>VLOOKUP(H3088,'export - manipulated'!L3087:V7019,11,FALSE)</f>
        <v>571697.92000000004</v>
      </c>
    </row>
    <row r="3089" spans="1:22" x14ac:dyDescent="0.3">
      <c r="A3089" t="s">
        <v>5071</v>
      </c>
      <c r="B3089" t="s">
        <v>127</v>
      </c>
      <c r="C3089" t="str">
        <f t="shared" si="431"/>
        <v>UNREGULATED</v>
      </c>
      <c r="D3089" s="159" t="str">
        <f t="shared" si="428"/>
        <v>55600</v>
      </c>
      <c r="E3089" t="str">
        <f t="shared" si="429"/>
        <v>X5600</v>
      </c>
      <c r="F3089" s="23">
        <v>556009800065</v>
      </c>
      <c r="G3089">
        <v>790</v>
      </c>
      <c r="H3089" t="str">
        <f t="shared" si="430"/>
        <v>556009800065.790</v>
      </c>
      <c r="I3089">
        <v>200903</v>
      </c>
      <c r="J3089" t="s">
        <v>6434</v>
      </c>
      <c r="K3089" t="s">
        <v>112</v>
      </c>
      <c r="L3089" t="s">
        <v>124</v>
      </c>
      <c r="N3089">
        <f>VLOOKUP(H3089,'export - manipulated'!L3088:V7020,11,FALSE)</f>
        <v>4015946.38</v>
      </c>
    </row>
    <row r="3090" spans="1:22" x14ac:dyDescent="0.3">
      <c r="A3090" t="s">
        <v>5073</v>
      </c>
      <c r="B3090" t="s">
        <v>139</v>
      </c>
      <c r="C3090" t="str">
        <f t="shared" si="431"/>
        <v>REGULATED</v>
      </c>
      <c r="D3090" s="159" t="str">
        <f t="shared" si="428"/>
        <v>45200</v>
      </c>
      <c r="E3090" t="str">
        <f t="shared" si="429"/>
        <v>X5200</v>
      </c>
      <c r="F3090" s="23">
        <v>452008700184</v>
      </c>
      <c r="G3090">
        <v>763</v>
      </c>
      <c r="H3090" t="str">
        <f t="shared" si="430"/>
        <v>452008700184.763</v>
      </c>
      <c r="I3090">
        <v>201109</v>
      </c>
      <c r="J3090" t="s">
        <v>6434</v>
      </c>
      <c r="K3090" t="s">
        <v>83</v>
      </c>
      <c r="L3090">
        <v>20310</v>
      </c>
      <c r="M3090" s="8">
        <f>VLOOKUP(H3090,'export - manipulated'!L3090:V7022,11,FALSE)</f>
        <v>728087.67</v>
      </c>
      <c r="V3090" s="158" t="str">
        <f>CONCATENATE("5",RIGHT(F3090,11))</f>
        <v>552008700184</v>
      </c>
    </row>
    <row r="3091" spans="1:22" x14ac:dyDescent="0.3">
      <c r="A3091" t="s">
        <v>5073</v>
      </c>
      <c r="B3091" t="s">
        <v>139</v>
      </c>
      <c r="C3091" t="str">
        <f t="shared" si="431"/>
        <v>UNREGULATED</v>
      </c>
      <c r="D3091" s="159" t="str">
        <f t="shared" si="428"/>
        <v>55200</v>
      </c>
      <c r="E3091" t="str">
        <f t="shared" si="429"/>
        <v>X5200</v>
      </c>
      <c r="F3091" s="23">
        <v>552008700184</v>
      </c>
      <c r="G3091">
        <v>763</v>
      </c>
      <c r="H3091" t="str">
        <f t="shared" si="430"/>
        <v>552008700184.763</v>
      </c>
      <c r="I3091">
        <v>201109</v>
      </c>
      <c r="J3091" t="s">
        <v>6434</v>
      </c>
      <c r="K3091" t="s">
        <v>83</v>
      </c>
      <c r="L3091" t="s">
        <v>124</v>
      </c>
      <c r="N3091">
        <f>VLOOKUP(H3091,'export - manipulated'!L3090:V7022,11,FALSE)</f>
        <v>537051.63</v>
      </c>
    </row>
    <row r="3092" spans="1:22" x14ac:dyDescent="0.3">
      <c r="A3092" t="s">
        <v>5077</v>
      </c>
      <c r="B3092" t="s">
        <v>139</v>
      </c>
      <c r="C3092" t="str">
        <f t="shared" si="431"/>
        <v>UNREGULATED</v>
      </c>
      <c r="D3092" s="159" t="str">
        <f t="shared" si="428"/>
        <v>55200</v>
      </c>
      <c r="E3092" t="str">
        <f t="shared" si="429"/>
        <v>X5200</v>
      </c>
      <c r="F3092" s="23">
        <v>552008700181</v>
      </c>
      <c r="G3092">
        <v>763</v>
      </c>
      <c r="H3092" t="str">
        <f t="shared" si="430"/>
        <v>552008700181.763</v>
      </c>
      <c r="I3092">
        <v>201109</v>
      </c>
      <c r="J3092" t="s">
        <v>6434</v>
      </c>
      <c r="K3092" t="s">
        <v>83</v>
      </c>
      <c r="L3092" t="s">
        <v>124</v>
      </c>
      <c r="N3092">
        <f>VLOOKUP(H3092,'export - manipulated'!L3091:V7023,11,FALSE)</f>
        <v>84708.55</v>
      </c>
    </row>
    <row r="3093" spans="1:22" x14ac:dyDescent="0.3">
      <c r="A3093" t="s">
        <v>5079</v>
      </c>
      <c r="B3093" t="s">
        <v>139</v>
      </c>
      <c r="C3093" t="str">
        <f t="shared" si="431"/>
        <v>REGULATED</v>
      </c>
      <c r="D3093" s="159" t="str">
        <f t="shared" si="428"/>
        <v>45200</v>
      </c>
      <c r="E3093" t="str">
        <f t="shared" si="429"/>
        <v>X5200</v>
      </c>
      <c r="F3093" s="23">
        <v>452008700183</v>
      </c>
      <c r="G3093">
        <v>763</v>
      </c>
      <c r="H3093" t="str">
        <f t="shared" si="430"/>
        <v>452008700183.763</v>
      </c>
      <c r="I3093">
        <v>201109</v>
      </c>
      <c r="J3093" t="s">
        <v>6434</v>
      </c>
      <c r="K3093" t="s">
        <v>83</v>
      </c>
      <c r="L3093">
        <v>20310</v>
      </c>
      <c r="M3093" s="8">
        <f>VLOOKUP(H3093,'export - manipulated'!L3093:V7025,11,FALSE)</f>
        <v>29401.37</v>
      </c>
      <c r="V3093" s="158" t="str">
        <f>CONCATENATE("5",RIGHT(F3093,11))</f>
        <v>552008700183</v>
      </c>
    </row>
    <row r="3094" spans="1:22" x14ac:dyDescent="0.3">
      <c r="A3094" t="s">
        <v>5081</v>
      </c>
      <c r="B3094" t="s">
        <v>139</v>
      </c>
      <c r="C3094" t="str">
        <f t="shared" si="431"/>
        <v>UNREGULATED</v>
      </c>
      <c r="D3094" s="159" t="str">
        <f t="shared" si="428"/>
        <v>55200</v>
      </c>
      <c r="E3094" t="str">
        <f t="shared" si="429"/>
        <v>X5200</v>
      </c>
      <c r="F3094" s="23">
        <v>552008700183</v>
      </c>
      <c r="G3094">
        <v>763</v>
      </c>
      <c r="H3094" t="str">
        <f t="shared" si="430"/>
        <v>552008700183.763</v>
      </c>
      <c r="I3094">
        <v>201109</v>
      </c>
      <c r="J3094" t="s">
        <v>6434</v>
      </c>
      <c r="K3094" t="s">
        <v>83</v>
      </c>
      <c r="L3094" t="s">
        <v>124</v>
      </c>
      <c r="N3094">
        <f>VLOOKUP(H3094,'export - manipulated'!L3093:V7025,11,FALSE)</f>
        <v>21687.03</v>
      </c>
    </row>
    <row r="3095" spans="1:22" x14ac:dyDescent="0.3">
      <c r="A3095" t="s">
        <v>5083</v>
      </c>
      <c r="B3095" t="s">
        <v>139</v>
      </c>
      <c r="C3095" t="str">
        <f t="shared" si="431"/>
        <v>REGULATED</v>
      </c>
      <c r="D3095" s="159" t="str">
        <f t="shared" si="428"/>
        <v>45600</v>
      </c>
      <c r="E3095" t="str">
        <f t="shared" si="429"/>
        <v>X5600</v>
      </c>
      <c r="F3095" s="23">
        <v>456008700114</v>
      </c>
      <c r="G3095">
        <v>805</v>
      </c>
      <c r="H3095" t="str">
        <f t="shared" si="430"/>
        <v>456008700114.805</v>
      </c>
      <c r="I3095">
        <v>201109</v>
      </c>
      <c r="J3095" t="s">
        <v>6434</v>
      </c>
      <c r="K3095" t="s">
        <v>83</v>
      </c>
      <c r="L3095">
        <v>20310</v>
      </c>
      <c r="M3095" s="8">
        <f>VLOOKUP(H3095,'export - manipulated'!L3095:V7027,11,FALSE)</f>
        <v>561836.25</v>
      </c>
      <c r="V3095" s="158" t="str">
        <f>CONCATENATE("5",RIGHT(F3095,11))</f>
        <v>556008700114</v>
      </c>
    </row>
    <row r="3096" spans="1:22" x14ac:dyDescent="0.3">
      <c r="A3096" t="s">
        <v>5083</v>
      </c>
      <c r="B3096" t="s">
        <v>139</v>
      </c>
      <c r="C3096" t="str">
        <f t="shared" si="431"/>
        <v>UNREGULATED</v>
      </c>
      <c r="D3096" s="159" t="str">
        <f t="shared" si="428"/>
        <v>55600</v>
      </c>
      <c r="E3096" t="str">
        <f t="shared" si="429"/>
        <v>X5600</v>
      </c>
      <c r="F3096" s="23">
        <v>556008700114</v>
      </c>
      <c r="G3096">
        <v>805</v>
      </c>
      <c r="H3096" t="str">
        <f t="shared" si="430"/>
        <v>556008700114.805</v>
      </c>
      <c r="I3096">
        <v>201109</v>
      </c>
      <c r="J3096" t="s">
        <v>6434</v>
      </c>
      <c r="K3096" t="s">
        <v>83</v>
      </c>
      <c r="L3096" t="s">
        <v>124</v>
      </c>
      <c r="N3096">
        <f>VLOOKUP(H3096,'export - manipulated'!L3095:V7027,11,FALSE)</f>
        <v>414421.35</v>
      </c>
    </row>
    <row r="3097" spans="1:22" x14ac:dyDescent="0.3">
      <c r="A3097" t="s">
        <v>5086</v>
      </c>
      <c r="B3097" t="s">
        <v>139</v>
      </c>
      <c r="C3097" t="str">
        <f t="shared" si="431"/>
        <v>REGULATED</v>
      </c>
      <c r="D3097" s="159" t="str">
        <f t="shared" si="428"/>
        <v>45200</v>
      </c>
      <c r="E3097" t="str">
        <f t="shared" si="429"/>
        <v>X5200</v>
      </c>
      <c r="F3097" s="23">
        <v>452008700182</v>
      </c>
      <c r="G3097">
        <v>779</v>
      </c>
      <c r="H3097" t="str">
        <f t="shared" si="430"/>
        <v>452008700182.779</v>
      </c>
      <c r="I3097">
        <v>201109</v>
      </c>
      <c r="J3097" t="s">
        <v>6434</v>
      </c>
      <c r="K3097" t="s">
        <v>83</v>
      </c>
      <c r="L3097">
        <v>20310</v>
      </c>
      <c r="M3097" s="8">
        <f>VLOOKUP(H3097,'export - manipulated'!L3097:V7029,11,FALSE)</f>
        <v>31003.97</v>
      </c>
      <c r="V3097" s="158" t="str">
        <f>CONCATENATE("5",RIGHT(F3097,11))</f>
        <v>552008700182</v>
      </c>
    </row>
    <row r="3098" spans="1:22" x14ac:dyDescent="0.3">
      <c r="A3098" t="s">
        <v>5086</v>
      </c>
      <c r="B3098" t="s">
        <v>139</v>
      </c>
      <c r="C3098" t="str">
        <f t="shared" si="431"/>
        <v>UNREGULATED</v>
      </c>
      <c r="D3098" s="159" t="str">
        <f t="shared" si="428"/>
        <v>55200</v>
      </c>
      <c r="E3098" t="str">
        <f t="shared" si="429"/>
        <v>X5200</v>
      </c>
      <c r="F3098" s="23">
        <v>552008700182</v>
      </c>
      <c r="G3098">
        <v>779</v>
      </c>
      <c r="H3098" t="str">
        <f t="shared" si="430"/>
        <v>552008700182.779</v>
      </c>
      <c r="I3098">
        <v>201109</v>
      </c>
      <c r="J3098" t="s">
        <v>6434</v>
      </c>
      <c r="K3098" t="s">
        <v>83</v>
      </c>
      <c r="L3098" t="s">
        <v>124</v>
      </c>
      <c r="N3098">
        <f>VLOOKUP(H3098,'export - manipulated'!L3097:V7029,11,FALSE)</f>
        <v>22939.58</v>
      </c>
    </row>
    <row r="3099" spans="1:22" x14ac:dyDescent="0.3">
      <c r="A3099" t="s">
        <v>5089</v>
      </c>
      <c r="B3099" t="s">
        <v>139</v>
      </c>
      <c r="C3099" t="str">
        <f t="shared" si="431"/>
        <v>REGULATED</v>
      </c>
      <c r="D3099" s="159" t="str">
        <f t="shared" si="428"/>
        <v>45600</v>
      </c>
      <c r="E3099" t="str">
        <f t="shared" si="429"/>
        <v>X5600</v>
      </c>
      <c r="F3099" s="23">
        <v>456008700114</v>
      </c>
      <c r="G3099">
        <v>840</v>
      </c>
      <c r="H3099" t="str">
        <f t="shared" si="430"/>
        <v>456008700114.840</v>
      </c>
      <c r="I3099">
        <v>201109</v>
      </c>
      <c r="J3099" t="s">
        <v>6434</v>
      </c>
      <c r="K3099" t="s">
        <v>83</v>
      </c>
      <c r="L3099">
        <v>20310</v>
      </c>
      <c r="M3099" s="8">
        <f>VLOOKUP(H3099,'export - manipulated'!L3099:V7031,11,FALSE)</f>
        <v>492653.11</v>
      </c>
      <c r="V3099" s="158" t="str">
        <f>CONCATENATE("5",RIGHT(F3099,11))</f>
        <v>556008700114</v>
      </c>
    </row>
    <row r="3100" spans="1:22" x14ac:dyDescent="0.3">
      <c r="A3100" t="s">
        <v>5089</v>
      </c>
      <c r="B3100" t="s">
        <v>139</v>
      </c>
      <c r="C3100" t="str">
        <f t="shared" si="431"/>
        <v>UNREGULATED</v>
      </c>
      <c r="D3100" s="159" t="str">
        <f t="shared" si="428"/>
        <v>55600</v>
      </c>
      <c r="E3100" t="str">
        <f t="shared" si="429"/>
        <v>X5600</v>
      </c>
      <c r="F3100" s="23">
        <v>556008700114</v>
      </c>
      <c r="G3100">
        <v>840</v>
      </c>
      <c r="H3100" t="str">
        <f t="shared" si="430"/>
        <v>556008700114.840</v>
      </c>
      <c r="I3100">
        <v>201109</v>
      </c>
      <c r="J3100" t="s">
        <v>6434</v>
      </c>
      <c r="K3100" t="s">
        <v>83</v>
      </c>
      <c r="L3100" t="s">
        <v>124</v>
      </c>
      <c r="N3100">
        <f>VLOOKUP(H3100,'export - manipulated'!L3099:V7031,11,FALSE)</f>
        <v>363390.53</v>
      </c>
    </row>
    <row r="3101" spans="1:22" x14ac:dyDescent="0.3">
      <c r="A3101" t="s">
        <v>5092</v>
      </c>
      <c r="B3101" t="s">
        <v>139</v>
      </c>
      <c r="C3101" t="str">
        <f t="shared" si="431"/>
        <v>REGULATED</v>
      </c>
      <c r="D3101" s="159" t="str">
        <f t="shared" si="428"/>
        <v>45600</v>
      </c>
      <c r="E3101" t="str">
        <f t="shared" si="429"/>
        <v>X5600</v>
      </c>
      <c r="F3101" s="23">
        <v>456008700094</v>
      </c>
      <c r="G3101">
        <v>191</v>
      </c>
      <c r="H3101" t="str">
        <f t="shared" si="430"/>
        <v>456008700094.191</v>
      </c>
      <c r="I3101">
        <v>201109</v>
      </c>
      <c r="J3101" t="s">
        <v>6434</v>
      </c>
      <c r="K3101" t="s">
        <v>83</v>
      </c>
      <c r="L3101">
        <v>20310</v>
      </c>
      <c r="M3101" s="8">
        <f>VLOOKUP(H3101,'export - manipulated'!L3101:V7033,11,FALSE)</f>
        <v>17787.919999999998</v>
      </c>
      <c r="V3101" s="158" t="str">
        <f t="shared" ref="V3101:V3102" si="432">CONCATENATE("5",RIGHT(F3101,11))</f>
        <v>556008700094</v>
      </c>
    </row>
    <row r="3102" spans="1:22" x14ac:dyDescent="0.3">
      <c r="A3102" t="s">
        <v>5094</v>
      </c>
      <c r="B3102" t="s">
        <v>139</v>
      </c>
      <c r="C3102" t="str">
        <f t="shared" si="431"/>
        <v>REGULATED</v>
      </c>
      <c r="D3102" s="159" t="str">
        <f t="shared" si="428"/>
        <v>45600</v>
      </c>
      <c r="E3102" t="str">
        <f t="shared" si="429"/>
        <v>X5600</v>
      </c>
      <c r="F3102" s="23">
        <v>456008700097</v>
      </c>
      <c r="G3102">
        <v>720</v>
      </c>
      <c r="H3102" t="str">
        <f t="shared" si="430"/>
        <v>456008700097.720</v>
      </c>
      <c r="I3102">
        <v>201109</v>
      </c>
      <c r="J3102" t="s">
        <v>6434</v>
      </c>
      <c r="K3102" t="s">
        <v>83</v>
      </c>
      <c r="L3102">
        <v>20310</v>
      </c>
      <c r="M3102" s="8">
        <f>VLOOKUP(H3102,'export - manipulated'!L3102:V7034,11,FALSE)</f>
        <v>139294.60999999999</v>
      </c>
      <c r="V3102" s="158" t="str">
        <f t="shared" si="432"/>
        <v>556008700097</v>
      </c>
    </row>
    <row r="3103" spans="1:22" x14ac:dyDescent="0.3">
      <c r="A3103" t="s">
        <v>5096</v>
      </c>
      <c r="B3103" t="s">
        <v>139</v>
      </c>
      <c r="C3103" t="str">
        <f t="shared" si="431"/>
        <v>UNREGULATED</v>
      </c>
      <c r="D3103" s="159" t="str">
        <f t="shared" si="428"/>
        <v>55600</v>
      </c>
      <c r="E3103" t="str">
        <f t="shared" si="429"/>
        <v>X5600</v>
      </c>
      <c r="F3103" s="23">
        <v>556008700097</v>
      </c>
      <c r="G3103">
        <v>720</v>
      </c>
      <c r="H3103" t="str">
        <f t="shared" si="430"/>
        <v>556008700097.720</v>
      </c>
      <c r="I3103">
        <v>201109</v>
      </c>
      <c r="J3103" t="s">
        <v>6434</v>
      </c>
      <c r="K3103" t="s">
        <v>83</v>
      </c>
      <c r="L3103" t="s">
        <v>124</v>
      </c>
      <c r="N3103">
        <f>VLOOKUP(H3103,'export - manipulated'!L3102:V7034,11,FALSE)</f>
        <v>102746.42</v>
      </c>
    </row>
    <row r="3104" spans="1:22" x14ac:dyDescent="0.3">
      <c r="A3104" t="s">
        <v>5098</v>
      </c>
      <c r="B3104" t="s">
        <v>139</v>
      </c>
      <c r="C3104" t="str">
        <f t="shared" si="431"/>
        <v>REGULATED</v>
      </c>
      <c r="D3104" s="159" t="str">
        <f t="shared" si="428"/>
        <v>45600</v>
      </c>
      <c r="E3104" t="str">
        <f t="shared" si="429"/>
        <v>X5600</v>
      </c>
      <c r="F3104" s="23">
        <v>456008700093</v>
      </c>
      <c r="G3104">
        <v>790</v>
      </c>
      <c r="H3104" t="str">
        <f t="shared" si="430"/>
        <v>456008700093.790</v>
      </c>
      <c r="I3104">
        <v>201109</v>
      </c>
      <c r="J3104" t="s">
        <v>6434</v>
      </c>
      <c r="K3104" t="s">
        <v>83</v>
      </c>
      <c r="L3104">
        <v>20310</v>
      </c>
      <c r="M3104" s="8">
        <f>VLOOKUP(H3104,'export - manipulated'!L3104:V7036,11,FALSE)</f>
        <v>5258550.4400000004</v>
      </c>
      <c r="V3104" s="158" t="str">
        <f>CONCATENATE("5",RIGHT(F3104,11))</f>
        <v>556008700093</v>
      </c>
    </row>
    <row r="3105" spans="1:22" x14ac:dyDescent="0.3">
      <c r="A3105" t="s">
        <v>5098</v>
      </c>
      <c r="B3105" t="s">
        <v>139</v>
      </c>
      <c r="C3105" t="str">
        <f t="shared" si="431"/>
        <v>UNREGULATED</v>
      </c>
      <c r="D3105" s="159" t="str">
        <f t="shared" si="428"/>
        <v>55600</v>
      </c>
      <c r="E3105" t="str">
        <f t="shared" si="429"/>
        <v>X5600</v>
      </c>
      <c r="F3105" s="23">
        <v>556008700093</v>
      </c>
      <c r="G3105">
        <v>790</v>
      </c>
      <c r="H3105" t="str">
        <f t="shared" si="430"/>
        <v>556008700093.790</v>
      </c>
      <c r="I3105">
        <v>201109</v>
      </c>
      <c r="J3105" t="s">
        <v>6434</v>
      </c>
      <c r="K3105" t="s">
        <v>83</v>
      </c>
      <c r="L3105" t="s">
        <v>124</v>
      </c>
      <c r="N3105">
        <f>VLOOKUP(H3105,'export - manipulated'!L3104:V7036,11,FALSE)</f>
        <v>3878809.14</v>
      </c>
    </row>
    <row r="3106" spans="1:22" x14ac:dyDescent="0.3">
      <c r="A3106" t="s">
        <v>5101</v>
      </c>
      <c r="B3106" t="s">
        <v>139</v>
      </c>
      <c r="C3106" t="str">
        <f t="shared" si="431"/>
        <v>REGULATED</v>
      </c>
      <c r="D3106" s="159" t="str">
        <f t="shared" si="428"/>
        <v>45200</v>
      </c>
      <c r="E3106" t="str">
        <f t="shared" si="429"/>
        <v>X5200</v>
      </c>
      <c r="F3106" s="23">
        <v>452008700180</v>
      </c>
      <c r="G3106">
        <v>751</v>
      </c>
      <c r="H3106" t="str">
        <f t="shared" si="430"/>
        <v>452008700180.751</v>
      </c>
      <c r="I3106">
        <v>201109</v>
      </c>
      <c r="J3106" t="s">
        <v>6434</v>
      </c>
      <c r="K3106" t="s">
        <v>83</v>
      </c>
      <c r="L3106">
        <v>20310</v>
      </c>
      <c r="M3106" s="8">
        <f>VLOOKUP(H3106,'export - manipulated'!L3106:V7038,11,FALSE)</f>
        <v>29035.33</v>
      </c>
      <c r="V3106" s="158" t="str">
        <f>CONCATENATE("5",RIGHT(F3106,11))</f>
        <v>552008700180</v>
      </c>
    </row>
    <row r="3107" spans="1:22" x14ac:dyDescent="0.3">
      <c r="A3107" t="s">
        <v>5101</v>
      </c>
      <c r="B3107" t="s">
        <v>139</v>
      </c>
      <c r="C3107" t="str">
        <f t="shared" si="431"/>
        <v>UNREGULATED</v>
      </c>
      <c r="D3107" s="159" t="str">
        <f t="shared" si="428"/>
        <v>55200</v>
      </c>
      <c r="E3107" t="str">
        <f t="shared" si="429"/>
        <v>X5200</v>
      </c>
      <c r="F3107" s="23">
        <v>552008700180</v>
      </c>
      <c r="G3107">
        <v>751</v>
      </c>
      <c r="H3107" t="str">
        <f t="shared" si="430"/>
        <v>552008700180.751</v>
      </c>
      <c r="I3107">
        <v>201109</v>
      </c>
      <c r="J3107" t="s">
        <v>6434</v>
      </c>
      <c r="K3107" t="s">
        <v>83</v>
      </c>
      <c r="L3107" t="s">
        <v>124</v>
      </c>
      <c r="N3107">
        <f>VLOOKUP(H3107,'export - manipulated'!L3106:V7038,11,FALSE)</f>
        <v>21417.01</v>
      </c>
    </row>
    <row r="3108" spans="1:22" x14ac:dyDescent="0.3">
      <c r="A3108" t="s">
        <v>5104</v>
      </c>
      <c r="B3108" t="s">
        <v>139</v>
      </c>
      <c r="C3108" t="str">
        <f t="shared" si="431"/>
        <v>REGULATED</v>
      </c>
      <c r="D3108" s="159" t="str">
        <f t="shared" si="428"/>
        <v>45600</v>
      </c>
      <c r="E3108" t="str">
        <f t="shared" si="429"/>
        <v>X5600</v>
      </c>
      <c r="F3108" s="23">
        <v>456008700094</v>
      </c>
      <c r="G3108">
        <v>200</v>
      </c>
      <c r="H3108" t="str">
        <f t="shared" si="430"/>
        <v>456008700094.200</v>
      </c>
      <c r="I3108">
        <v>201109</v>
      </c>
      <c r="J3108" t="s">
        <v>6434</v>
      </c>
      <c r="K3108" t="s">
        <v>83</v>
      </c>
      <c r="L3108">
        <v>20310</v>
      </c>
      <c r="M3108" s="8">
        <f>VLOOKUP(H3108,'export - manipulated'!L3108:V7040,11,FALSE)</f>
        <v>14950.76</v>
      </c>
      <c r="V3108" s="158" t="str">
        <f>CONCATENATE("5",RIGHT(F3108,11))</f>
        <v>556008700094</v>
      </c>
    </row>
    <row r="3109" spans="1:22" x14ac:dyDescent="0.3">
      <c r="A3109" t="s">
        <v>5104</v>
      </c>
      <c r="B3109" t="s">
        <v>139</v>
      </c>
      <c r="C3109" t="str">
        <f t="shared" si="431"/>
        <v>UNREGULATED</v>
      </c>
      <c r="D3109" s="159" t="str">
        <f t="shared" si="428"/>
        <v>55600</v>
      </c>
      <c r="E3109" t="str">
        <f t="shared" si="429"/>
        <v>X5600</v>
      </c>
      <c r="F3109" s="23">
        <v>556008700094</v>
      </c>
      <c r="G3109">
        <v>191</v>
      </c>
      <c r="H3109" t="str">
        <f t="shared" si="430"/>
        <v>556008700094.191</v>
      </c>
      <c r="I3109">
        <v>201109</v>
      </c>
      <c r="J3109" t="s">
        <v>6434</v>
      </c>
      <c r="K3109" t="s">
        <v>83</v>
      </c>
      <c r="L3109" t="s">
        <v>124</v>
      </c>
      <c r="N3109">
        <f>VLOOKUP(H3109,'export - manipulated'!L3108:V7040,11,FALSE)</f>
        <v>13120.72</v>
      </c>
    </row>
    <row r="3110" spans="1:22" x14ac:dyDescent="0.3">
      <c r="A3110" t="s">
        <v>5104</v>
      </c>
      <c r="B3110" t="s">
        <v>139</v>
      </c>
      <c r="C3110" t="str">
        <f t="shared" si="431"/>
        <v>UNREGULATED</v>
      </c>
      <c r="D3110" s="159" t="str">
        <f t="shared" si="428"/>
        <v>55600</v>
      </c>
      <c r="E3110" t="str">
        <f t="shared" si="429"/>
        <v>X5600</v>
      </c>
      <c r="F3110" s="23">
        <v>556008700094</v>
      </c>
      <c r="G3110">
        <v>200</v>
      </c>
      <c r="H3110" t="str">
        <f t="shared" si="430"/>
        <v>556008700094.200</v>
      </c>
      <c r="I3110">
        <v>201109</v>
      </c>
      <c r="J3110" t="s">
        <v>6434</v>
      </c>
      <c r="K3110" t="s">
        <v>83</v>
      </c>
      <c r="L3110" t="s">
        <v>124</v>
      </c>
      <c r="N3110">
        <f>VLOOKUP(H3110,'export - manipulated'!L3109:V7041,11,FALSE)</f>
        <v>11027.99</v>
      </c>
    </row>
    <row r="3111" spans="1:22" x14ac:dyDescent="0.3">
      <c r="A3111" t="s">
        <v>5108</v>
      </c>
      <c r="B3111" t="s">
        <v>139</v>
      </c>
      <c r="C3111" t="str">
        <f t="shared" si="431"/>
        <v>REGULATED</v>
      </c>
      <c r="D3111" s="159" t="str">
        <f t="shared" si="428"/>
        <v>45600</v>
      </c>
      <c r="E3111" t="str">
        <f t="shared" si="429"/>
        <v>X5600</v>
      </c>
      <c r="F3111" s="23">
        <v>456008700096</v>
      </c>
      <c r="G3111">
        <v>165</v>
      </c>
      <c r="H3111" t="str">
        <f t="shared" si="430"/>
        <v>456008700096.165</v>
      </c>
      <c r="I3111">
        <v>201109</v>
      </c>
      <c r="J3111" t="s">
        <v>6434</v>
      </c>
      <c r="K3111" t="s">
        <v>83</v>
      </c>
      <c r="L3111">
        <v>20310</v>
      </c>
      <c r="M3111" s="8">
        <f>VLOOKUP(H3111,'export - manipulated'!L3111:V7043,11,FALSE)</f>
        <v>44280.79</v>
      </c>
      <c r="V3111" s="158" t="str">
        <f>CONCATENATE("5",RIGHT(F3111,11))</f>
        <v>556008700096</v>
      </c>
    </row>
    <row r="3112" spans="1:22" x14ac:dyDescent="0.3">
      <c r="A3112" t="s">
        <v>5108</v>
      </c>
      <c r="B3112" t="s">
        <v>139</v>
      </c>
      <c r="C3112" t="str">
        <f t="shared" si="431"/>
        <v>UNREGULATED</v>
      </c>
      <c r="D3112" s="159" t="str">
        <f t="shared" si="428"/>
        <v>55600</v>
      </c>
      <c r="E3112" t="str">
        <f t="shared" si="429"/>
        <v>X5600</v>
      </c>
      <c r="F3112" s="23">
        <v>556008700096</v>
      </c>
      <c r="G3112">
        <v>165</v>
      </c>
      <c r="H3112" t="str">
        <f t="shared" si="430"/>
        <v>556008700096.165</v>
      </c>
      <c r="I3112">
        <v>201109</v>
      </c>
      <c r="J3112" t="s">
        <v>6434</v>
      </c>
      <c r="K3112" t="s">
        <v>83</v>
      </c>
      <c r="L3112" t="s">
        <v>124</v>
      </c>
      <c r="N3112">
        <f>VLOOKUP(H3112,'export - manipulated'!L3111:V7043,11,FALSE)</f>
        <v>32662.37</v>
      </c>
    </row>
    <row r="3113" spans="1:22" x14ac:dyDescent="0.3">
      <c r="A3113" t="s">
        <v>5111</v>
      </c>
      <c r="B3113" t="s">
        <v>139</v>
      </c>
      <c r="C3113" t="str">
        <f t="shared" si="431"/>
        <v>REGULATED</v>
      </c>
      <c r="D3113" s="159" t="str">
        <f t="shared" si="428"/>
        <v>45600</v>
      </c>
      <c r="E3113" t="str">
        <f t="shared" si="429"/>
        <v>X5600</v>
      </c>
      <c r="F3113" s="23">
        <v>456008700114</v>
      </c>
      <c r="G3113">
        <v>615</v>
      </c>
      <c r="H3113" t="str">
        <f t="shared" si="430"/>
        <v>456008700114.615</v>
      </c>
      <c r="I3113">
        <v>201109</v>
      </c>
      <c r="J3113" t="s">
        <v>6434</v>
      </c>
      <c r="K3113" t="s">
        <v>83</v>
      </c>
      <c r="L3113">
        <v>20310</v>
      </c>
      <c r="M3113" s="8">
        <f>VLOOKUP(H3113,'export - manipulated'!L3113:V7045,11,FALSE)</f>
        <v>14909129.51</v>
      </c>
      <c r="V3113" s="158" t="str">
        <f>CONCATENATE("5",RIGHT(F3113,11))</f>
        <v>556008700114</v>
      </c>
    </row>
    <row r="3114" spans="1:22" x14ac:dyDescent="0.3">
      <c r="A3114" t="s">
        <v>5111</v>
      </c>
      <c r="B3114" t="s">
        <v>139</v>
      </c>
      <c r="C3114" t="str">
        <f t="shared" si="431"/>
        <v>UNREGULATED</v>
      </c>
      <c r="D3114" s="159" t="str">
        <f t="shared" si="428"/>
        <v>55600</v>
      </c>
      <c r="E3114" t="str">
        <f t="shared" si="429"/>
        <v>X5600</v>
      </c>
      <c r="F3114" s="23">
        <v>556008700114</v>
      </c>
      <c r="G3114">
        <v>615</v>
      </c>
      <c r="H3114" t="str">
        <f t="shared" si="430"/>
        <v>556008700114.615</v>
      </c>
      <c r="I3114">
        <v>201109</v>
      </c>
      <c r="J3114" t="s">
        <v>6434</v>
      </c>
      <c r="K3114" t="s">
        <v>83</v>
      </c>
      <c r="L3114" t="s">
        <v>124</v>
      </c>
      <c r="N3114">
        <f>VLOOKUP(H3114,'export - manipulated'!L3113:V7045,11,FALSE)</f>
        <v>10997264.189999999</v>
      </c>
    </row>
    <row r="3115" spans="1:22" x14ac:dyDescent="0.3">
      <c r="A3115" t="s">
        <v>5114</v>
      </c>
      <c r="B3115" t="s">
        <v>139</v>
      </c>
      <c r="C3115" t="str">
        <f t="shared" si="431"/>
        <v>REGULATED</v>
      </c>
      <c r="D3115" s="159" t="str">
        <f t="shared" si="428"/>
        <v>45600</v>
      </c>
      <c r="E3115" t="str">
        <f t="shared" si="429"/>
        <v>X5600</v>
      </c>
      <c r="F3115" s="23">
        <v>456008700114</v>
      </c>
      <c r="G3115">
        <v>800</v>
      </c>
      <c r="H3115" t="str">
        <f t="shared" si="430"/>
        <v>456008700114.800</v>
      </c>
      <c r="I3115">
        <v>201109</v>
      </c>
      <c r="J3115" t="s">
        <v>6434</v>
      </c>
      <c r="K3115" t="s">
        <v>83</v>
      </c>
      <c r="L3115">
        <v>20310</v>
      </c>
      <c r="M3115" s="8">
        <f>VLOOKUP(H3115,'export - manipulated'!L3115:V7047,11,FALSE)</f>
        <v>246520.37</v>
      </c>
      <c r="V3115" s="158" t="str">
        <f>CONCATENATE("5",RIGHT(F3115,11))</f>
        <v>556008700114</v>
      </c>
    </row>
    <row r="3116" spans="1:22" x14ac:dyDescent="0.3">
      <c r="A3116" t="s">
        <v>5114</v>
      </c>
      <c r="B3116" t="s">
        <v>139</v>
      </c>
      <c r="C3116" t="str">
        <f t="shared" si="431"/>
        <v>UNREGULATED</v>
      </c>
      <c r="D3116" s="159" t="str">
        <f t="shared" si="428"/>
        <v>55600</v>
      </c>
      <c r="E3116" t="str">
        <f t="shared" si="429"/>
        <v>X5600</v>
      </c>
      <c r="F3116" s="23">
        <v>556008700114</v>
      </c>
      <c r="G3116">
        <v>800</v>
      </c>
      <c r="H3116" t="str">
        <f t="shared" si="430"/>
        <v>556008700114.800</v>
      </c>
      <c r="I3116">
        <v>201109</v>
      </c>
      <c r="J3116" t="s">
        <v>6434</v>
      </c>
      <c r="K3116" t="s">
        <v>83</v>
      </c>
      <c r="L3116" t="s">
        <v>124</v>
      </c>
      <c r="N3116">
        <f>VLOOKUP(H3116,'export - manipulated'!L3115:V7047,11,FALSE)</f>
        <v>181838.22</v>
      </c>
    </row>
    <row r="3117" spans="1:22" x14ac:dyDescent="0.3">
      <c r="A3117" t="s">
        <v>5117</v>
      </c>
      <c r="B3117" t="s">
        <v>139</v>
      </c>
      <c r="C3117" t="str">
        <f t="shared" si="431"/>
        <v>REGULATED</v>
      </c>
      <c r="D3117" s="159" t="str">
        <f t="shared" si="428"/>
        <v>45200</v>
      </c>
      <c r="E3117" t="str">
        <f t="shared" si="429"/>
        <v>X5200</v>
      </c>
      <c r="F3117" s="23">
        <v>452008700181</v>
      </c>
      <c r="G3117">
        <v>763</v>
      </c>
      <c r="H3117" t="str">
        <f t="shared" si="430"/>
        <v>452008700181.763</v>
      </c>
      <c r="I3117">
        <v>201109</v>
      </c>
      <c r="J3117" t="s">
        <v>6434</v>
      </c>
      <c r="K3117" t="s">
        <v>83</v>
      </c>
      <c r="L3117">
        <v>20310</v>
      </c>
      <c r="M3117" s="8">
        <f>VLOOKUP(H3117,'export - manipulated'!L3117:V7049,11,FALSE)</f>
        <v>114840.44</v>
      </c>
      <c r="V3117" s="158" t="str">
        <f>CONCATENATE("5",RIGHT(F3117,11))</f>
        <v>552008700181</v>
      </c>
    </row>
    <row r="3118" spans="1:22" x14ac:dyDescent="0.3">
      <c r="A3118" t="s">
        <v>5119</v>
      </c>
      <c r="B3118" t="s">
        <v>604</v>
      </c>
      <c r="C3118" t="str">
        <f t="shared" si="431"/>
        <v>UNREGULATED</v>
      </c>
      <c r="D3118" s="159" t="str">
        <f t="shared" si="428"/>
        <v>55300</v>
      </c>
      <c r="E3118" t="str">
        <f t="shared" si="429"/>
        <v>X5300</v>
      </c>
      <c r="F3118" s="23">
        <v>553005400416</v>
      </c>
      <c r="G3118">
        <v>910</v>
      </c>
      <c r="H3118" t="str">
        <f t="shared" si="430"/>
        <v>553005400416.910</v>
      </c>
      <c r="I3118">
        <v>201506</v>
      </c>
      <c r="J3118" t="s">
        <v>6434</v>
      </c>
      <c r="K3118" t="s">
        <v>606</v>
      </c>
      <c r="L3118" t="s">
        <v>124</v>
      </c>
      <c r="N3118">
        <f>VLOOKUP(H3118,'export - manipulated'!L3117:V7049,11,FALSE)</f>
        <v>123611.87</v>
      </c>
    </row>
    <row r="3119" spans="1:22" x14ac:dyDescent="0.3">
      <c r="A3119" t="s">
        <v>5121</v>
      </c>
      <c r="B3119" t="s">
        <v>604</v>
      </c>
      <c r="C3119" t="str">
        <f t="shared" si="431"/>
        <v>UNREGULATED</v>
      </c>
      <c r="D3119" s="159" t="str">
        <f t="shared" si="428"/>
        <v>55300</v>
      </c>
      <c r="E3119" t="str">
        <f t="shared" si="429"/>
        <v>X5300</v>
      </c>
      <c r="F3119" s="23">
        <v>553005400417</v>
      </c>
      <c r="G3119">
        <v>910</v>
      </c>
      <c r="H3119" t="str">
        <f t="shared" si="430"/>
        <v>553005400417.910</v>
      </c>
      <c r="I3119">
        <v>201506</v>
      </c>
      <c r="J3119" t="s">
        <v>6434</v>
      </c>
      <c r="K3119" t="s">
        <v>606</v>
      </c>
      <c r="L3119" t="s">
        <v>124</v>
      </c>
      <c r="N3119">
        <f>VLOOKUP(H3119,'export - manipulated'!L3118:V7050,11,FALSE)</f>
        <v>123611.87</v>
      </c>
    </row>
    <row r="3120" spans="1:22" x14ac:dyDescent="0.3">
      <c r="A3120" t="s">
        <v>5123</v>
      </c>
      <c r="B3120" t="s">
        <v>604</v>
      </c>
      <c r="C3120" t="str">
        <f t="shared" si="431"/>
        <v>UNREGULATED</v>
      </c>
      <c r="D3120" s="159" t="str">
        <f t="shared" si="428"/>
        <v>55300</v>
      </c>
      <c r="E3120" t="str">
        <f t="shared" si="429"/>
        <v>X5300</v>
      </c>
      <c r="F3120" s="23">
        <v>553005400418</v>
      </c>
      <c r="G3120">
        <v>910</v>
      </c>
      <c r="H3120" t="str">
        <f t="shared" si="430"/>
        <v>553005400418.910</v>
      </c>
      <c r="I3120">
        <v>201506</v>
      </c>
      <c r="J3120" t="s">
        <v>6434</v>
      </c>
      <c r="K3120" t="s">
        <v>606</v>
      </c>
      <c r="L3120" t="s">
        <v>124</v>
      </c>
      <c r="N3120">
        <f>VLOOKUP(H3120,'export - manipulated'!L3119:V7051,11,FALSE)</f>
        <v>123611.87</v>
      </c>
    </row>
    <row r="3121" spans="1:14" x14ac:dyDescent="0.3">
      <c r="A3121" t="s">
        <v>5125</v>
      </c>
      <c r="B3121" t="s">
        <v>604</v>
      </c>
      <c r="C3121" t="str">
        <f t="shared" si="431"/>
        <v>UNREGULATED</v>
      </c>
      <c r="D3121" s="159" t="str">
        <f t="shared" si="428"/>
        <v>55300</v>
      </c>
      <c r="E3121" t="str">
        <f t="shared" si="429"/>
        <v>X5300</v>
      </c>
      <c r="F3121" s="23">
        <v>553005400424</v>
      </c>
      <c r="G3121">
        <v>910</v>
      </c>
      <c r="H3121" t="str">
        <f t="shared" si="430"/>
        <v>553005400424.910</v>
      </c>
      <c r="I3121">
        <v>201506</v>
      </c>
      <c r="J3121" t="s">
        <v>6434</v>
      </c>
      <c r="K3121" t="s">
        <v>606</v>
      </c>
      <c r="L3121" t="s">
        <v>124</v>
      </c>
      <c r="N3121">
        <f>VLOOKUP(H3121,'export - manipulated'!L3120:V7052,11,FALSE)</f>
        <v>123611.87</v>
      </c>
    </row>
    <row r="3122" spans="1:14" x14ac:dyDescent="0.3">
      <c r="A3122" t="s">
        <v>5127</v>
      </c>
      <c r="B3122" t="s">
        <v>604</v>
      </c>
      <c r="C3122" t="str">
        <f t="shared" si="431"/>
        <v>UNREGULATED</v>
      </c>
      <c r="D3122" s="159" t="str">
        <f t="shared" si="428"/>
        <v>55300</v>
      </c>
      <c r="E3122" t="str">
        <f t="shared" si="429"/>
        <v>X5300</v>
      </c>
      <c r="F3122" s="23">
        <v>553005400423</v>
      </c>
      <c r="G3122">
        <v>910</v>
      </c>
      <c r="H3122" t="str">
        <f t="shared" si="430"/>
        <v>553005400423.910</v>
      </c>
      <c r="I3122">
        <v>201506</v>
      </c>
      <c r="J3122" t="s">
        <v>6434</v>
      </c>
      <c r="K3122" t="s">
        <v>606</v>
      </c>
      <c r="L3122" t="s">
        <v>124</v>
      </c>
      <c r="N3122">
        <f>VLOOKUP(H3122,'export - manipulated'!L3121:V7053,11,FALSE)</f>
        <v>123747.8</v>
      </c>
    </row>
    <row r="3123" spans="1:14" x14ac:dyDescent="0.3">
      <c r="A3123" t="s">
        <v>5129</v>
      </c>
      <c r="B3123" t="s">
        <v>604</v>
      </c>
      <c r="C3123" t="str">
        <f t="shared" si="431"/>
        <v>UNREGULATED</v>
      </c>
      <c r="D3123" s="159" t="str">
        <f t="shared" si="428"/>
        <v>55300</v>
      </c>
      <c r="E3123" t="str">
        <f t="shared" si="429"/>
        <v>X5300</v>
      </c>
      <c r="F3123" s="23">
        <v>553005400426</v>
      </c>
      <c r="G3123">
        <v>910</v>
      </c>
      <c r="H3123" t="str">
        <f t="shared" si="430"/>
        <v>553005400426.910</v>
      </c>
      <c r="I3123">
        <v>201506</v>
      </c>
      <c r="J3123" t="s">
        <v>6434</v>
      </c>
      <c r="K3123" t="s">
        <v>606</v>
      </c>
      <c r="L3123" t="s">
        <v>124</v>
      </c>
      <c r="N3123">
        <f>VLOOKUP(H3123,'export - manipulated'!L3122:V7054,11,FALSE)</f>
        <v>123611.41</v>
      </c>
    </row>
    <row r="3124" spans="1:14" x14ac:dyDescent="0.3">
      <c r="A3124" t="s">
        <v>5131</v>
      </c>
      <c r="B3124" t="s">
        <v>604</v>
      </c>
      <c r="C3124" t="str">
        <f t="shared" si="431"/>
        <v>UNREGULATED</v>
      </c>
      <c r="D3124" s="159" t="str">
        <f t="shared" si="428"/>
        <v>55300</v>
      </c>
      <c r="E3124" t="str">
        <f t="shared" si="429"/>
        <v>X5300</v>
      </c>
      <c r="F3124" s="23">
        <v>553005400419</v>
      </c>
      <c r="G3124">
        <v>910</v>
      </c>
      <c r="H3124" t="str">
        <f t="shared" si="430"/>
        <v>553005400419.910</v>
      </c>
      <c r="I3124">
        <v>201506</v>
      </c>
      <c r="J3124" t="s">
        <v>6434</v>
      </c>
      <c r="K3124" t="s">
        <v>606</v>
      </c>
      <c r="L3124" t="s">
        <v>124</v>
      </c>
      <c r="N3124">
        <f>VLOOKUP(H3124,'export - manipulated'!L3123:V7055,11,FALSE)</f>
        <v>123611.87</v>
      </c>
    </row>
    <row r="3125" spans="1:14" x14ac:dyDescent="0.3">
      <c r="A3125" t="s">
        <v>5133</v>
      </c>
      <c r="B3125" t="s">
        <v>604</v>
      </c>
      <c r="C3125" t="str">
        <f t="shared" si="431"/>
        <v>UNREGULATED</v>
      </c>
      <c r="D3125" s="159" t="str">
        <f t="shared" si="428"/>
        <v>55300</v>
      </c>
      <c r="E3125" t="str">
        <f t="shared" si="429"/>
        <v>X5300</v>
      </c>
      <c r="F3125" s="23">
        <v>553005400420</v>
      </c>
      <c r="G3125">
        <v>910</v>
      </c>
      <c r="H3125" t="str">
        <f t="shared" si="430"/>
        <v>553005400420.910</v>
      </c>
      <c r="I3125">
        <v>201506</v>
      </c>
      <c r="J3125" t="s">
        <v>6434</v>
      </c>
      <c r="K3125" t="s">
        <v>606</v>
      </c>
      <c r="L3125" t="s">
        <v>124</v>
      </c>
      <c r="N3125">
        <f>VLOOKUP(H3125,'export - manipulated'!L3124:V7056,11,FALSE)</f>
        <v>123611.87</v>
      </c>
    </row>
    <row r="3126" spans="1:14" x14ac:dyDescent="0.3">
      <c r="A3126" t="s">
        <v>5135</v>
      </c>
      <c r="B3126" t="s">
        <v>604</v>
      </c>
      <c r="C3126" t="str">
        <f t="shared" si="431"/>
        <v>UNREGULATED</v>
      </c>
      <c r="D3126" s="159" t="str">
        <f t="shared" si="428"/>
        <v>55300</v>
      </c>
      <c r="E3126" t="str">
        <f t="shared" si="429"/>
        <v>X5300</v>
      </c>
      <c r="F3126" s="23">
        <v>553005400421</v>
      </c>
      <c r="G3126">
        <v>910</v>
      </c>
      <c r="H3126" t="str">
        <f t="shared" si="430"/>
        <v>553005400421.910</v>
      </c>
      <c r="I3126">
        <v>201506</v>
      </c>
      <c r="J3126" t="s">
        <v>6434</v>
      </c>
      <c r="K3126" t="s">
        <v>606</v>
      </c>
      <c r="L3126" t="s">
        <v>124</v>
      </c>
      <c r="N3126">
        <f>VLOOKUP(H3126,'export - manipulated'!L3125:V7057,11,FALSE)</f>
        <v>123611.87</v>
      </c>
    </row>
    <row r="3127" spans="1:14" x14ac:dyDescent="0.3">
      <c r="A3127" t="s">
        <v>5137</v>
      </c>
      <c r="B3127" t="s">
        <v>604</v>
      </c>
      <c r="C3127" t="str">
        <f t="shared" si="431"/>
        <v>UNREGULATED</v>
      </c>
      <c r="D3127" s="159" t="str">
        <f t="shared" si="428"/>
        <v>55300</v>
      </c>
      <c r="E3127" t="str">
        <f t="shared" si="429"/>
        <v>X5300</v>
      </c>
      <c r="F3127" s="23">
        <v>553005400422</v>
      </c>
      <c r="G3127">
        <v>910</v>
      </c>
      <c r="H3127" t="str">
        <f t="shared" si="430"/>
        <v>553005400422.910</v>
      </c>
      <c r="I3127">
        <v>201506</v>
      </c>
      <c r="J3127" t="s">
        <v>6434</v>
      </c>
      <c r="K3127" t="s">
        <v>606</v>
      </c>
      <c r="L3127" t="s">
        <v>124</v>
      </c>
      <c r="N3127">
        <f>VLOOKUP(H3127,'export - manipulated'!L3126:V7058,11,FALSE)</f>
        <v>123611.87</v>
      </c>
    </row>
    <row r="3128" spans="1:14" x14ac:dyDescent="0.3">
      <c r="A3128" t="s">
        <v>5139</v>
      </c>
      <c r="B3128" t="s">
        <v>604</v>
      </c>
      <c r="C3128" t="str">
        <f t="shared" si="431"/>
        <v>UNREGULATED</v>
      </c>
      <c r="D3128" s="159" t="str">
        <f t="shared" si="428"/>
        <v>55300</v>
      </c>
      <c r="E3128" t="str">
        <f t="shared" si="429"/>
        <v>X5300</v>
      </c>
      <c r="F3128" s="23">
        <v>553005400425</v>
      </c>
      <c r="G3128">
        <v>910</v>
      </c>
      <c r="H3128" t="str">
        <f t="shared" si="430"/>
        <v>553005400425.910</v>
      </c>
      <c r="I3128">
        <v>201506</v>
      </c>
      <c r="J3128" t="s">
        <v>6434</v>
      </c>
      <c r="K3128" t="s">
        <v>606</v>
      </c>
      <c r="L3128" t="s">
        <v>124</v>
      </c>
      <c r="N3128">
        <f>VLOOKUP(H3128,'export - manipulated'!L3127:V7059,11,FALSE)</f>
        <v>123611.87</v>
      </c>
    </row>
    <row r="3129" spans="1:14" x14ac:dyDescent="0.3">
      <c r="A3129" t="s">
        <v>5141</v>
      </c>
      <c r="B3129" t="s">
        <v>217</v>
      </c>
      <c r="C3129" t="str">
        <f t="shared" si="431"/>
        <v>UNREGULATED</v>
      </c>
      <c r="D3129" s="159" t="str">
        <f t="shared" si="428"/>
        <v>55300</v>
      </c>
      <c r="E3129" t="str">
        <f t="shared" si="429"/>
        <v>X5300</v>
      </c>
      <c r="F3129" s="23">
        <v>553006000408</v>
      </c>
      <c r="G3129">
        <v>910</v>
      </c>
      <c r="H3129" t="str">
        <f t="shared" si="430"/>
        <v>553006000408.910</v>
      </c>
      <c r="I3129">
        <v>201501</v>
      </c>
      <c r="J3129" t="s">
        <v>6434</v>
      </c>
      <c r="K3129" t="s">
        <v>52</v>
      </c>
      <c r="L3129" t="s">
        <v>124</v>
      </c>
      <c r="N3129">
        <f>VLOOKUP(H3129,'export - manipulated'!L3128:V7060,11,FALSE)</f>
        <v>115883.18</v>
      </c>
    </row>
    <row r="3130" spans="1:14" x14ac:dyDescent="0.3">
      <c r="A3130" t="s">
        <v>5143</v>
      </c>
      <c r="B3130" t="s">
        <v>217</v>
      </c>
      <c r="C3130" t="str">
        <f t="shared" si="431"/>
        <v>UNREGULATED</v>
      </c>
      <c r="D3130" s="159" t="str">
        <f t="shared" si="428"/>
        <v>55300</v>
      </c>
      <c r="E3130" t="str">
        <f t="shared" si="429"/>
        <v>X5300</v>
      </c>
      <c r="F3130" s="23">
        <v>553006000409</v>
      </c>
      <c r="G3130">
        <v>910</v>
      </c>
      <c r="H3130" t="str">
        <f t="shared" si="430"/>
        <v>553006000409.910</v>
      </c>
      <c r="I3130">
        <v>201501</v>
      </c>
      <c r="J3130" t="s">
        <v>6434</v>
      </c>
      <c r="K3130" t="s">
        <v>52</v>
      </c>
      <c r="L3130" t="s">
        <v>124</v>
      </c>
      <c r="N3130">
        <f>VLOOKUP(H3130,'export - manipulated'!L3129:V7061,11,FALSE)</f>
        <v>115883.18</v>
      </c>
    </row>
    <row r="3131" spans="1:14" x14ac:dyDescent="0.3">
      <c r="A3131" t="s">
        <v>5145</v>
      </c>
      <c r="B3131" t="s">
        <v>217</v>
      </c>
      <c r="C3131" t="str">
        <f t="shared" si="431"/>
        <v>UNREGULATED</v>
      </c>
      <c r="D3131" s="159" t="str">
        <f t="shared" si="428"/>
        <v>55300</v>
      </c>
      <c r="E3131" t="str">
        <f t="shared" si="429"/>
        <v>X5300</v>
      </c>
      <c r="F3131" s="23">
        <v>553006000410</v>
      </c>
      <c r="G3131">
        <v>910</v>
      </c>
      <c r="H3131" t="str">
        <f t="shared" si="430"/>
        <v>553006000410.910</v>
      </c>
      <c r="I3131">
        <v>201501</v>
      </c>
      <c r="J3131" t="s">
        <v>6434</v>
      </c>
      <c r="K3131" t="s">
        <v>52</v>
      </c>
      <c r="L3131" t="s">
        <v>124</v>
      </c>
      <c r="N3131">
        <f>VLOOKUP(H3131,'export - manipulated'!L3130:V7062,11,FALSE)</f>
        <v>115883.18</v>
      </c>
    </row>
    <row r="3132" spans="1:14" x14ac:dyDescent="0.3">
      <c r="A3132" t="s">
        <v>5147</v>
      </c>
      <c r="B3132" t="s">
        <v>217</v>
      </c>
      <c r="C3132" t="str">
        <f t="shared" si="431"/>
        <v>UNREGULATED</v>
      </c>
      <c r="D3132" s="159" t="str">
        <f t="shared" si="428"/>
        <v>55300</v>
      </c>
      <c r="E3132" t="str">
        <f t="shared" si="429"/>
        <v>X5300</v>
      </c>
      <c r="F3132" s="23">
        <v>553006000411</v>
      </c>
      <c r="G3132">
        <v>910</v>
      </c>
      <c r="H3132" t="str">
        <f t="shared" si="430"/>
        <v>553006000411.910</v>
      </c>
      <c r="I3132">
        <v>201501</v>
      </c>
      <c r="J3132" t="s">
        <v>6434</v>
      </c>
      <c r="K3132" t="s">
        <v>52</v>
      </c>
      <c r="L3132" t="s">
        <v>124</v>
      </c>
      <c r="N3132">
        <f>VLOOKUP(H3132,'export - manipulated'!L3131:V7063,11,FALSE)</f>
        <v>115883.18</v>
      </c>
    </row>
    <row r="3133" spans="1:14" x14ac:dyDescent="0.3">
      <c r="A3133" t="s">
        <v>5149</v>
      </c>
      <c r="B3133" t="s">
        <v>217</v>
      </c>
      <c r="C3133" t="str">
        <f t="shared" si="431"/>
        <v>UNREGULATED</v>
      </c>
      <c r="D3133" s="159" t="str">
        <f t="shared" si="428"/>
        <v>55300</v>
      </c>
      <c r="E3133" t="str">
        <f t="shared" si="429"/>
        <v>X5300</v>
      </c>
      <c r="F3133" s="23">
        <v>553006000412</v>
      </c>
      <c r="G3133">
        <v>910</v>
      </c>
      <c r="H3133" t="str">
        <f t="shared" si="430"/>
        <v>553006000412.910</v>
      </c>
      <c r="I3133">
        <v>201501</v>
      </c>
      <c r="J3133" t="s">
        <v>6434</v>
      </c>
      <c r="K3133" t="s">
        <v>52</v>
      </c>
      <c r="L3133" t="s">
        <v>124</v>
      </c>
      <c r="N3133">
        <f>VLOOKUP(H3133,'export - manipulated'!L3132:V7064,11,FALSE)</f>
        <v>115883.18</v>
      </c>
    </row>
    <row r="3134" spans="1:14" x14ac:dyDescent="0.3">
      <c r="A3134" t="s">
        <v>5151</v>
      </c>
      <c r="B3134" t="s">
        <v>217</v>
      </c>
      <c r="C3134" t="str">
        <f t="shared" si="431"/>
        <v>UNREGULATED</v>
      </c>
      <c r="D3134" s="159" t="str">
        <f t="shared" si="428"/>
        <v>55300</v>
      </c>
      <c r="E3134" t="str">
        <f t="shared" si="429"/>
        <v>X5300</v>
      </c>
      <c r="F3134" s="23">
        <v>553006000413</v>
      </c>
      <c r="G3134">
        <v>910</v>
      </c>
      <c r="H3134" t="str">
        <f t="shared" si="430"/>
        <v>553006000413.910</v>
      </c>
      <c r="I3134">
        <v>201501</v>
      </c>
      <c r="J3134" t="s">
        <v>6434</v>
      </c>
      <c r="K3134" t="s">
        <v>52</v>
      </c>
      <c r="L3134" t="s">
        <v>124</v>
      </c>
      <c r="N3134">
        <f>VLOOKUP(H3134,'export - manipulated'!L3133:V7065,11,FALSE)</f>
        <v>115883.18</v>
      </c>
    </row>
    <row r="3135" spans="1:14" x14ac:dyDescent="0.3">
      <c r="A3135" t="s">
        <v>5153</v>
      </c>
      <c r="B3135" t="s">
        <v>217</v>
      </c>
      <c r="C3135" t="str">
        <f t="shared" si="431"/>
        <v>UNREGULATED</v>
      </c>
      <c r="D3135" s="159" t="str">
        <f t="shared" si="428"/>
        <v>55300</v>
      </c>
      <c r="E3135" t="str">
        <f t="shared" si="429"/>
        <v>X5300</v>
      </c>
      <c r="F3135" s="23">
        <v>553006000414</v>
      </c>
      <c r="G3135">
        <v>910</v>
      </c>
      <c r="H3135" t="str">
        <f t="shared" si="430"/>
        <v>553006000414.910</v>
      </c>
      <c r="I3135">
        <v>201501</v>
      </c>
      <c r="J3135" t="s">
        <v>6434</v>
      </c>
      <c r="K3135" t="s">
        <v>52</v>
      </c>
      <c r="L3135" t="s">
        <v>124</v>
      </c>
      <c r="N3135">
        <f>VLOOKUP(H3135,'export - manipulated'!L3134:V7066,11,FALSE)</f>
        <v>115883.18</v>
      </c>
    </row>
    <row r="3136" spans="1:14" x14ac:dyDescent="0.3">
      <c r="A3136" t="s">
        <v>5155</v>
      </c>
      <c r="B3136" t="s">
        <v>217</v>
      </c>
      <c r="C3136" t="str">
        <f t="shared" si="431"/>
        <v>UNREGULATED</v>
      </c>
      <c r="D3136" s="159" t="str">
        <f t="shared" si="428"/>
        <v>55300</v>
      </c>
      <c r="E3136" t="str">
        <f t="shared" si="429"/>
        <v>X5300</v>
      </c>
      <c r="F3136" s="23">
        <v>553006000407</v>
      </c>
      <c r="G3136">
        <v>910</v>
      </c>
      <c r="H3136" t="str">
        <f t="shared" si="430"/>
        <v>553006000407.910</v>
      </c>
      <c r="I3136">
        <v>201501</v>
      </c>
      <c r="J3136" t="s">
        <v>6434</v>
      </c>
      <c r="K3136" t="s">
        <v>52</v>
      </c>
      <c r="L3136" t="s">
        <v>124</v>
      </c>
      <c r="N3136">
        <f>VLOOKUP(H3136,'export - manipulated'!L3135:V7067,11,FALSE)</f>
        <v>115883.18</v>
      </c>
    </row>
    <row r="3137" spans="1:14" x14ac:dyDescent="0.3">
      <c r="A3137" t="s">
        <v>5157</v>
      </c>
      <c r="B3137" t="s">
        <v>217</v>
      </c>
      <c r="C3137" t="str">
        <f t="shared" si="431"/>
        <v>UNREGULATED</v>
      </c>
      <c r="D3137" s="159" t="str">
        <f t="shared" si="428"/>
        <v>55300</v>
      </c>
      <c r="E3137" t="str">
        <f t="shared" si="429"/>
        <v>X5300</v>
      </c>
      <c r="F3137" s="23">
        <v>553006000415</v>
      </c>
      <c r="G3137">
        <v>910</v>
      </c>
      <c r="H3137" t="str">
        <f t="shared" si="430"/>
        <v>553006000415.910</v>
      </c>
      <c r="I3137">
        <v>201501</v>
      </c>
      <c r="J3137" t="s">
        <v>6434</v>
      </c>
      <c r="K3137" t="s">
        <v>52</v>
      </c>
      <c r="L3137" t="s">
        <v>124</v>
      </c>
      <c r="N3137">
        <f>VLOOKUP(H3137,'export - manipulated'!L3136:V7068,11,FALSE)</f>
        <v>115872.85</v>
      </c>
    </row>
    <row r="3138" spans="1:14" x14ac:dyDescent="0.3">
      <c r="A3138" t="s">
        <v>5159</v>
      </c>
      <c r="B3138" t="s">
        <v>217</v>
      </c>
      <c r="C3138" t="str">
        <f t="shared" si="431"/>
        <v>UNREGULATED</v>
      </c>
      <c r="D3138" s="159" t="str">
        <f t="shared" si="428"/>
        <v>55300</v>
      </c>
      <c r="E3138" t="str">
        <f t="shared" si="429"/>
        <v>X5300</v>
      </c>
      <c r="F3138" s="23">
        <v>553006000400</v>
      </c>
      <c r="G3138">
        <v>910</v>
      </c>
      <c r="H3138" t="str">
        <f t="shared" si="430"/>
        <v>553006000400.910</v>
      </c>
      <c r="I3138">
        <v>201501</v>
      </c>
      <c r="J3138" t="s">
        <v>6434</v>
      </c>
      <c r="K3138" t="s">
        <v>52</v>
      </c>
      <c r="L3138" t="s">
        <v>124</v>
      </c>
      <c r="N3138">
        <f>VLOOKUP(H3138,'export - manipulated'!L3137:V7069,11,FALSE)</f>
        <v>115883.18</v>
      </c>
    </row>
    <row r="3139" spans="1:14" x14ac:dyDescent="0.3">
      <c r="A3139" t="s">
        <v>5161</v>
      </c>
      <c r="B3139" t="s">
        <v>217</v>
      </c>
      <c r="C3139" t="str">
        <f t="shared" si="431"/>
        <v>UNREGULATED</v>
      </c>
      <c r="D3139" s="159" t="str">
        <f t="shared" ref="D3139:D3202" si="433">LEFT(F3139,5)</f>
        <v>55300</v>
      </c>
      <c r="E3139" t="str">
        <f t="shared" ref="E3139:E3202" si="434">CONCATENATE("X",(RIGHT(D3139,4)))</f>
        <v>X5300</v>
      </c>
      <c r="F3139" s="23">
        <v>553006000401</v>
      </c>
      <c r="G3139">
        <v>910</v>
      </c>
      <c r="H3139" t="str">
        <f t="shared" ref="H3139:H3202" si="435">CONCATENATE(F3139,".",G3139)</f>
        <v>553006000401.910</v>
      </c>
      <c r="I3139">
        <v>201501</v>
      </c>
      <c r="J3139" t="s">
        <v>6434</v>
      </c>
      <c r="K3139" t="s">
        <v>52</v>
      </c>
      <c r="L3139" t="s">
        <v>124</v>
      </c>
      <c r="N3139">
        <f>VLOOKUP(H3139,'export - manipulated'!L3138:V7070,11,FALSE)</f>
        <v>115883.18</v>
      </c>
    </row>
    <row r="3140" spans="1:14" x14ac:dyDescent="0.3">
      <c r="A3140" t="s">
        <v>5163</v>
      </c>
      <c r="B3140" t="s">
        <v>217</v>
      </c>
      <c r="C3140" t="str">
        <f t="shared" si="431"/>
        <v>UNREGULATED</v>
      </c>
      <c r="D3140" s="159" t="str">
        <f t="shared" si="433"/>
        <v>55300</v>
      </c>
      <c r="E3140" t="str">
        <f t="shared" si="434"/>
        <v>X5300</v>
      </c>
      <c r="F3140" s="23">
        <v>553006000402</v>
      </c>
      <c r="G3140">
        <v>910</v>
      </c>
      <c r="H3140" t="str">
        <f t="shared" si="435"/>
        <v>553006000402.910</v>
      </c>
      <c r="I3140">
        <v>201501</v>
      </c>
      <c r="J3140" t="s">
        <v>6434</v>
      </c>
      <c r="K3140" t="s">
        <v>52</v>
      </c>
      <c r="L3140" t="s">
        <v>124</v>
      </c>
      <c r="N3140">
        <f>VLOOKUP(H3140,'export - manipulated'!L3139:V7071,11,FALSE)</f>
        <v>115883.18</v>
      </c>
    </row>
    <row r="3141" spans="1:14" x14ac:dyDescent="0.3">
      <c r="A3141" t="s">
        <v>5165</v>
      </c>
      <c r="B3141" t="s">
        <v>217</v>
      </c>
      <c r="C3141" t="str">
        <f t="shared" si="431"/>
        <v>UNREGULATED</v>
      </c>
      <c r="D3141" s="159" t="str">
        <f t="shared" si="433"/>
        <v>55300</v>
      </c>
      <c r="E3141" t="str">
        <f t="shared" si="434"/>
        <v>X5300</v>
      </c>
      <c r="F3141" s="23">
        <v>553006000403</v>
      </c>
      <c r="G3141">
        <v>910</v>
      </c>
      <c r="H3141" t="str">
        <f t="shared" si="435"/>
        <v>553006000403.910</v>
      </c>
      <c r="I3141">
        <v>201501</v>
      </c>
      <c r="J3141" t="s">
        <v>6434</v>
      </c>
      <c r="K3141" t="s">
        <v>52</v>
      </c>
      <c r="L3141" t="s">
        <v>124</v>
      </c>
      <c r="N3141">
        <f>VLOOKUP(H3141,'export - manipulated'!L3140:V7072,11,FALSE)</f>
        <v>115883.18</v>
      </c>
    </row>
    <row r="3142" spans="1:14" x14ac:dyDescent="0.3">
      <c r="A3142" t="s">
        <v>5167</v>
      </c>
      <c r="B3142" t="s">
        <v>217</v>
      </c>
      <c r="C3142" t="str">
        <f t="shared" ref="C3142:C3205" si="436">IF(OR(D3142="45000",D3142="45100",D3142="45200",D3142="45290",D3142="45300",D3142="45500",D3142="45600",D3142="45700",D3142="45790",D3142="45800"),"REGULATED","UNREGULATED")</f>
        <v>UNREGULATED</v>
      </c>
      <c r="D3142" s="159" t="str">
        <f t="shared" si="433"/>
        <v>55300</v>
      </c>
      <c r="E3142" t="str">
        <f t="shared" si="434"/>
        <v>X5300</v>
      </c>
      <c r="F3142" s="23">
        <v>553006000404</v>
      </c>
      <c r="G3142">
        <v>910</v>
      </c>
      <c r="H3142" t="str">
        <f t="shared" si="435"/>
        <v>553006000404.910</v>
      </c>
      <c r="I3142">
        <v>201501</v>
      </c>
      <c r="J3142" t="s">
        <v>6434</v>
      </c>
      <c r="K3142" t="s">
        <v>52</v>
      </c>
      <c r="L3142" t="s">
        <v>124</v>
      </c>
      <c r="N3142">
        <f>VLOOKUP(H3142,'export - manipulated'!L3141:V7073,11,FALSE)</f>
        <v>115883.18</v>
      </c>
    </row>
    <row r="3143" spans="1:14" x14ac:dyDescent="0.3">
      <c r="A3143" t="s">
        <v>5169</v>
      </c>
      <c r="B3143" t="s">
        <v>217</v>
      </c>
      <c r="C3143" t="str">
        <f t="shared" si="436"/>
        <v>UNREGULATED</v>
      </c>
      <c r="D3143" s="159" t="str">
        <f t="shared" si="433"/>
        <v>55300</v>
      </c>
      <c r="E3143" t="str">
        <f t="shared" si="434"/>
        <v>X5300</v>
      </c>
      <c r="F3143" s="23">
        <v>553006000405</v>
      </c>
      <c r="G3143">
        <v>910</v>
      </c>
      <c r="H3143" t="str">
        <f t="shared" si="435"/>
        <v>553006000405.910</v>
      </c>
      <c r="I3143">
        <v>201501</v>
      </c>
      <c r="J3143" t="s">
        <v>6434</v>
      </c>
      <c r="K3143" t="s">
        <v>52</v>
      </c>
      <c r="L3143" t="s">
        <v>124</v>
      </c>
      <c r="N3143">
        <f>VLOOKUP(H3143,'export - manipulated'!L3142:V7074,11,FALSE)</f>
        <v>115883.18</v>
      </c>
    </row>
    <row r="3144" spans="1:14" x14ac:dyDescent="0.3">
      <c r="A3144" t="s">
        <v>5171</v>
      </c>
      <c r="B3144" t="s">
        <v>217</v>
      </c>
      <c r="C3144" t="str">
        <f t="shared" si="436"/>
        <v>UNREGULATED</v>
      </c>
      <c r="D3144" s="159" t="str">
        <f t="shared" si="433"/>
        <v>55300</v>
      </c>
      <c r="E3144" t="str">
        <f t="shared" si="434"/>
        <v>X5300</v>
      </c>
      <c r="F3144" s="23">
        <v>553006000406</v>
      </c>
      <c r="G3144">
        <v>910</v>
      </c>
      <c r="H3144" t="str">
        <f t="shared" si="435"/>
        <v>553006000406.910</v>
      </c>
      <c r="I3144">
        <v>201501</v>
      </c>
      <c r="J3144" t="s">
        <v>6434</v>
      </c>
      <c r="K3144" t="s">
        <v>52</v>
      </c>
      <c r="L3144" t="s">
        <v>124</v>
      </c>
      <c r="N3144">
        <f>VLOOKUP(H3144,'export - manipulated'!L3143:V7075,11,FALSE)</f>
        <v>115883.18</v>
      </c>
    </row>
    <row r="3145" spans="1:14" x14ac:dyDescent="0.3">
      <c r="A3145" t="s">
        <v>5173</v>
      </c>
      <c r="B3145" t="s">
        <v>162</v>
      </c>
      <c r="C3145" t="str">
        <f t="shared" si="436"/>
        <v>UNREGULATED</v>
      </c>
      <c r="D3145" s="159" t="str">
        <f t="shared" si="433"/>
        <v>55300</v>
      </c>
      <c r="E3145" t="str">
        <f t="shared" si="434"/>
        <v>X5300</v>
      </c>
      <c r="F3145" s="23">
        <v>553006300385</v>
      </c>
      <c r="G3145">
        <v>910</v>
      </c>
      <c r="H3145" t="str">
        <f t="shared" si="435"/>
        <v>553006300385.910</v>
      </c>
      <c r="I3145">
        <v>201501</v>
      </c>
      <c r="J3145" t="s">
        <v>6434</v>
      </c>
      <c r="K3145" t="s">
        <v>54</v>
      </c>
      <c r="L3145" t="s">
        <v>124</v>
      </c>
      <c r="N3145">
        <f>VLOOKUP(H3145,'export - manipulated'!L3144:V7076,11,FALSE)</f>
        <v>139665.04999999999</v>
      </c>
    </row>
    <row r="3146" spans="1:14" x14ac:dyDescent="0.3">
      <c r="A3146" t="s">
        <v>5175</v>
      </c>
      <c r="B3146" t="s">
        <v>162</v>
      </c>
      <c r="C3146" t="str">
        <f t="shared" si="436"/>
        <v>UNREGULATED</v>
      </c>
      <c r="D3146" s="159" t="str">
        <f t="shared" si="433"/>
        <v>55300</v>
      </c>
      <c r="E3146" t="str">
        <f t="shared" si="434"/>
        <v>X5300</v>
      </c>
      <c r="F3146" s="23">
        <v>553006300386</v>
      </c>
      <c r="G3146">
        <v>910</v>
      </c>
      <c r="H3146" t="str">
        <f t="shared" si="435"/>
        <v>553006300386.910</v>
      </c>
      <c r="I3146">
        <v>201501</v>
      </c>
      <c r="J3146" t="s">
        <v>6434</v>
      </c>
      <c r="K3146" t="s">
        <v>54</v>
      </c>
      <c r="L3146" t="s">
        <v>124</v>
      </c>
      <c r="N3146">
        <f>VLOOKUP(H3146,'export - manipulated'!L3145:V7077,11,FALSE)</f>
        <v>139665.04999999999</v>
      </c>
    </row>
    <row r="3147" spans="1:14" x14ac:dyDescent="0.3">
      <c r="A3147" t="s">
        <v>5177</v>
      </c>
      <c r="B3147" t="s">
        <v>162</v>
      </c>
      <c r="C3147" t="str">
        <f t="shared" si="436"/>
        <v>UNREGULATED</v>
      </c>
      <c r="D3147" s="159" t="str">
        <f t="shared" si="433"/>
        <v>55300</v>
      </c>
      <c r="E3147" t="str">
        <f t="shared" si="434"/>
        <v>X5300</v>
      </c>
      <c r="F3147" s="23">
        <v>553006300388</v>
      </c>
      <c r="G3147">
        <v>910</v>
      </c>
      <c r="H3147" t="str">
        <f t="shared" si="435"/>
        <v>553006300388.910</v>
      </c>
      <c r="I3147">
        <v>201501</v>
      </c>
      <c r="J3147" t="s">
        <v>6434</v>
      </c>
      <c r="K3147" t="s">
        <v>54</v>
      </c>
      <c r="L3147" t="s">
        <v>124</v>
      </c>
      <c r="N3147">
        <f>VLOOKUP(H3147,'export - manipulated'!L3146:V7078,11,FALSE)</f>
        <v>139665.04999999999</v>
      </c>
    </row>
    <row r="3148" spans="1:14" x14ac:dyDescent="0.3">
      <c r="A3148" t="s">
        <v>5179</v>
      </c>
      <c r="B3148" t="s">
        <v>162</v>
      </c>
      <c r="C3148" t="str">
        <f t="shared" si="436"/>
        <v>UNREGULATED</v>
      </c>
      <c r="D3148" s="159" t="str">
        <f t="shared" si="433"/>
        <v>55300</v>
      </c>
      <c r="E3148" t="str">
        <f t="shared" si="434"/>
        <v>X5300</v>
      </c>
      <c r="F3148" s="23">
        <v>553006300389</v>
      </c>
      <c r="G3148">
        <v>910</v>
      </c>
      <c r="H3148" t="str">
        <f t="shared" si="435"/>
        <v>553006300389.910</v>
      </c>
      <c r="I3148">
        <v>201501</v>
      </c>
      <c r="J3148" t="s">
        <v>6434</v>
      </c>
      <c r="K3148" t="s">
        <v>54</v>
      </c>
      <c r="L3148" t="s">
        <v>124</v>
      </c>
      <c r="N3148">
        <f>VLOOKUP(H3148,'export - manipulated'!L3147:V7079,11,FALSE)</f>
        <v>139665.04999999999</v>
      </c>
    </row>
    <row r="3149" spans="1:14" x14ac:dyDescent="0.3">
      <c r="A3149" t="s">
        <v>5181</v>
      </c>
      <c r="B3149" t="s">
        <v>162</v>
      </c>
      <c r="C3149" t="str">
        <f t="shared" si="436"/>
        <v>UNREGULATED</v>
      </c>
      <c r="D3149" s="159" t="str">
        <f t="shared" si="433"/>
        <v>55300</v>
      </c>
      <c r="E3149" t="str">
        <f t="shared" si="434"/>
        <v>X5300</v>
      </c>
      <c r="F3149" s="23">
        <v>553006300390</v>
      </c>
      <c r="G3149">
        <v>910</v>
      </c>
      <c r="H3149" t="str">
        <f t="shared" si="435"/>
        <v>553006300390.910</v>
      </c>
      <c r="I3149">
        <v>201501</v>
      </c>
      <c r="J3149" t="s">
        <v>6434</v>
      </c>
      <c r="K3149" t="s">
        <v>54</v>
      </c>
      <c r="L3149" t="s">
        <v>124</v>
      </c>
      <c r="N3149">
        <f>VLOOKUP(H3149,'export - manipulated'!L3148:V7080,11,FALSE)</f>
        <v>139665.04999999999</v>
      </c>
    </row>
    <row r="3150" spans="1:14" x14ac:dyDescent="0.3">
      <c r="A3150" t="s">
        <v>5183</v>
      </c>
      <c r="B3150" t="s">
        <v>162</v>
      </c>
      <c r="C3150" t="str">
        <f t="shared" si="436"/>
        <v>UNREGULATED</v>
      </c>
      <c r="D3150" s="159" t="str">
        <f t="shared" si="433"/>
        <v>55300</v>
      </c>
      <c r="E3150" t="str">
        <f t="shared" si="434"/>
        <v>X5300</v>
      </c>
      <c r="F3150" s="23">
        <v>553006300391</v>
      </c>
      <c r="G3150">
        <v>910</v>
      </c>
      <c r="H3150" t="str">
        <f t="shared" si="435"/>
        <v>553006300391.910</v>
      </c>
      <c r="I3150">
        <v>201501</v>
      </c>
      <c r="J3150" t="s">
        <v>6434</v>
      </c>
      <c r="K3150" t="s">
        <v>54</v>
      </c>
      <c r="L3150" t="s">
        <v>124</v>
      </c>
      <c r="N3150">
        <f>VLOOKUP(H3150,'export - manipulated'!L3149:V7081,11,FALSE)</f>
        <v>139665.04999999999</v>
      </c>
    </row>
    <row r="3151" spans="1:14" x14ac:dyDescent="0.3">
      <c r="A3151" t="s">
        <v>5185</v>
      </c>
      <c r="B3151" t="s">
        <v>162</v>
      </c>
      <c r="C3151" t="str">
        <f t="shared" si="436"/>
        <v>UNREGULATED</v>
      </c>
      <c r="D3151" s="159" t="str">
        <f t="shared" si="433"/>
        <v>55300</v>
      </c>
      <c r="E3151" t="str">
        <f t="shared" si="434"/>
        <v>X5300</v>
      </c>
      <c r="F3151" s="23">
        <v>553006300392</v>
      </c>
      <c r="G3151">
        <v>910</v>
      </c>
      <c r="H3151" t="str">
        <f t="shared" si="435"/>
        <v>553006300392.910</v>
      </c>
      <c r="I3151">
        <v>201501</v>
      </c>
      <c r="J3151" t="s">
        <v>6434</v>
      </c>
      <c r="K3151" t="s">
        <v>54</v>
      </c>
      <c r="L3151" t="s">
        <v>124</v>
      </c>
      <c r="N3151">
        <f>VLOOKUP(H3151,'export - manipulated'!L3150:V7082,11,FALSE)</f>
        <v>139413.92000000001</v>
      </c>
    </row>
    <row r="3152" spans="1:14" x14ac:dyDescent="0.3">
      <c r="A3152" t="s">
        <v>5187</v>
      </c>
      <c r="B3152" t="s">
        <v>162</v>
      </c>
      <c r="C3152" t="str">
        <f t="shared" si="436"/>
        <v>UNREGULATED</v>
      </c>
      <c r="D3152" s="159" t="str">
        <f t="shared" si="433"/>
        <v>55300</v>
      </c>
      <c r="E3152" t="str">
        <f t="shared" si="434"/>
        <v>X5300</v>
      </c>
      <c r="F3152" s="23">
        <v>553006300393</v>
      </c>
      <c r="G3152">
        <v>910</v>
      </c>
      <c r="H3152" t="str">
        <f t="shared" si="435"/>
        <v>553006300393.910</v>
      </c>
      <c r="I3152">
        <v>201501</v>
      </c>
      <c r="J3152" t="s">
        <v>6434</v>
      </c>
      <c r="K3152" t="s">
        <v>54</v>
      </c>
      <c r="L3152" t="s">
        <v>124</v>
      </c>
      <c r="N3152">
        <f>VLOOKUP(H3152,'export - manipulated'!L3151:V7083,11,FALSE)</f>
        <v>139413.92000000001</v>
      </c>
    </row>
    <row r="3153" spans="1:14" x14ac:dyDescent="0.3">
      <c r="A3153" t="s">
        <v>5189</v>
      </c>
      <c r="B3153" t="s">
        <v>162</v>
      </c>
      <c r="C3153" t="str">
        <f t="shared" si="436"/>
        <v>UNREGULATED</v>
      </c>
      <c r="D3153" s="159" t="str">
        <f t="shared" si="433"/>
        <v>55300</v>
      </c>
      <c r="E3153" t="str">
        <f t="shared" si="434"/>
        <v>X5300</v>
      </c>
      <c r="F3153" s="23">
        <v>553006300394</v>
      </c>
      <c r="G3153">
        <v>910</v>
      </c>
      <c r="H3153" t="str">
        <f t="shared" si="435"/>
        <v>553006300394.910</v>
      </c>
      <c r="I3153">
        <v>201501</v>
      </c>
      <c r="J3153" t="s">
        <v>6434</v>
      </c>
      <c r="K3153" t="s">
        <v>54</v>
      </c>
      <c r="L3153" t="s">
        <v>124</v>
      </c>
      <c r="N3153">
        <f>VLOOKUP(H3153,'export - manipulated'!L3152:V7084,11,FALSE)</f>
        <v>139413.92000000001</v>
      </c>
    </row>
    <row r="3154" spans="1:14" x14ac:dyDescent="0.3">
      <c r="A3154" t="s">
        <v>5191</v>
      </c>
      <c r="B3154" t="s">
        <v>162</v>
      </c>
      <c r="C3154" t="str">
        <f t="shared" si="436"/>
        <v>UNREGULATED</v>
      </c>
      <c r="D3154" s="159" t="str">
        <f t="shared" si="433"/>
        <v>55300</v>
      </c>
      <c r="E3154" t="str">
        <f t="shared" si="434"/>
        <v>X5300</v>
      </c>
      <c r="F3154" s="23">
        <v>553006300395</v>
      </c>
      <c r="G3154">
        <v>910</v>
      </c>
      <c r="H3154" t="str">
        <f t="shared" si="435"/>
        <v>553006300395.910</v>
      </c>
      <c r="I3154">
        <v>201501</v>
      </c>
      <c r="J3154" t="s">
        <v>6434</v>
      </c>
      <c r="K3154" t="s">
        <v>54</v>
      </c>
      <c r="L3154" t="s">
        <v>124</v>
      </c>
      <c r="N3154">
        <f>VLOOKUP(H3154,'export - manipulated'!L3153:V7085,11,FALSE)</f>
        <v>139413.92000000001</v>
      </c>
    </row>
    <row r="3155" spans="1:14" x14ac:dyDescent="0.3">
      <c r="A3155" t="s">
        <v>5193</v>
      </c>
      <c r="B3155" t="s">
        <v>162</v>
      </c>
      <c r="C3155" t="str">
        <f t="shared" si="436"/>
        <v>UNREGULATED</v>
      </c>
      <c r="D3155" s="159" t="str">
        <f t="shared" si="433"/>
        <v>55300</v>
      </c>
      <c r="E3155" t="str">
        <f t="shared" si="434"/>
        <v>X5300</v>
      </c>
      <c r="F3155" s="23">
        <v>553006300396</v>
      </c>
      <c r="G3155">
        <v>910</v>
      </c>
      <c r="H3155" t="str">
        <f t="shared" si="435"/>
        <v>553006300396.910</v>
      </c>
      <c r="I3155">
        <v>201501</v>
      </c>
      <c r="J3155" t="s">
        <v>6434</v>
      </c>
      <c r="K3155" t="s">
        <v>54</v>
      </c>
      <c r="L3155" t="s">
        <v>124</v>
      </c>
      <c r="N3155">
        <f>VLOOKUP(H3155,'export - manipulated'!L3154:V7086,11,FALSE)</f>
        <v>139413.92000000001</v>
      </c>
    </row>
    <row r="3156" spans="1:14" x14ac:dyDescent="0.3">
      <c r="A3156" t="s">
        <v>5195</v>
      </c>
      <c r="B3156" t="s">
        <v>162</v>
      </c>
      <c r="C3156" t="str">
        <f t="shared" si="436"/>
        <v>UNREGULATED</v>
      </c>
      <c r="D3156" s="159" t="str">
        <f t="shared" si="433"/>
        <v>55300</v>
      </c>
      <c r="E3156" t="str">
        <f t="shared" si="434"/>
        <v>X5300</v>
      </c>
      <c r="F3156" s="23">
        <v>553006300397</v>
      </c>
      <c r="G3156">
        <v>910</v>
      </c>
      <c r="H3156" t="str">
        <f t="shared" si="435"/>
        <v>553006300397.910</v>
      </c>
      <c r="I3156">
        <v>201501</v>
      </c>
      <c r="J3156" t="s">
        <v>6434</v>
      </c>
      <c r="K3156" t="s">
        <v>54</v>
      </c>
      <c r="L3156" t="s">
        <v>124</v>
      </c>
      <c r="N3156">
        <f>VLOOKUP(H3156,'export - manipulated'!L3155:V7087,11,FALSE)</f>
        <v>139413.92000000001</v>
      </c>
    </row>
    <row r="3157" spans="1:14" x14ac:dyDescent="0.3">
      <c r="A3157" t="s">
        <v>5197</v>
      </c>
      <c r="B3157" t="s">
        <v>162</v>
      </c>
      <c r="C3157" t="str">
        <f t="shared" si="436"/>
        <v>UNREGULATED</v>
      </c>
      <c r="D3157" s="159" t="str">
        <f t="shared" si="433"/>
        <v>55300</v>
      </c>
      <c r="E3157" t="str">
        <f t="shared" si="434"/>
        <v>X5300</v>
      </c>
      <c r="F3157" s="23">
        <v>553006300398</v>
      </c>
      <c r="G3157">
        <v>910</v>
      </c>
      <c r="H3157" t="str">
        <f t="shared" si="435"/>
        <v>553006300398.910</v>
      </c>
      <c r="I3157">
        <v>201501</v>
      </c>
      <c r="J3157" t="s">
        <v>6434</v>
      </c>
      <c r="K3157" t="s">
        <v>54</v>
      </c>
      <c r="L3157" t="s">
        <v>124</v>
      </c>
      <c r="N3157">
        <f>VLOOKUP(H3157,'export - manipulated'!L3156:V7088,11,FALSE)</f>
        <v>139413.92000000001</v>
      </c>
    </row>
    <row r="3158" spans="1:14" x14ac:dyDescent="0.3">
      <c r="A3158" t="s">
        <v>5199</v>
      </c>
      <c r="B3158" t="s">
        <v>162</v>
      </c>
      <c r="C3158" t="str">
        <f t="shared" si="436"/>
        <v>UNREGULATED</v>
      </c>
      <c r="D3158" s="159" t="str">
        <f t="shared" si="433"/>
        <v>55300</v>
      </c>
      <c r="E3158" t="str">
        <f t="shared" si="434"/>
        <v>X5300</v>
      </c>
      <c r="F3158" s="23">
        <v>553006300399</v>
      </c>
      <c r="G3158">
        <v>910</v>
      </c>
      <c r="H3158" t="str">
        <f t="shared" si="435"/>
        <v>553006300399.910</v>
      </c>
      <c r="I3158">
        <v>201501</v>
      </c>
      <c r="J3158" t="s">
        <v>6434</v>
      </c>
      <c r="K3158" t="s">
        <v>54</v>
      </c>
      <c r="L3158" t="s">
        <v>124</v>
      </c>
      <c r="N3158">
        <f>VLOOKUP(H3158,'export - manipulated'!L3157:V7089,11,FALSE)</f>
        <v>139412.34</v>
      </c>
    </row>
    <row r="3159" spans="1:14" x14ac:dyDescent="0.3">
      <c r="A3159" t="s">
        <v>5201</v>
      </c>
      <c r="B3159" t="s">
        <v>162</v>
      </c>
      <c r="C3159" t="str">
        <f t="shared" si="436"/>
        <v>UNREGULATED</v>
      </c>
      <c r="D3159" s="159" t="str">
        <f t="shared" si="433"/>
        <v>55300</v>
      </c>
      <c r="E3159" t="str">
        <f t="shared" si="434"/>
        <v>X5300</v>
      </c>
      <c r="F3159" s="23">
        <v>553006300383</v>
      </c>
      <c r="G3159">
        <v>910</v>
      </c>
      <c r="H3159" t="str">
        <f t="shared" si="435"/>
        <v>553006300383.910</v>
      </c>
      <c r="I3159">
        <v>201501</v>
      </c>
      <c r="J3159" t="s">
        <v>6434</v>
      </c>
      <c r="K3159" t="s">
        <v>54</v>
      </c>
      <c r="L3159" t="s">
        <v>124</v>
      </c>
      <c r="N3159">
        <f>VLOOKUP(H3159,'export - manipulated'!L3158:V7090,11,FALSE)</f>
        <v>139665.04999999999</v>
      </c>
    </row>
    <row r="3160" spans="1:14" x14ac:dyDescent="0.3">
      <c r="A3160" t="s">
        <v>5203</v>
      </c>
      <c r="B3160" t="s">
        <v>162</v>
      </c>
      <c r="C3160" t="str">
        <f t="shared" si="436"/>
        <v>UNREGULATED</v>
      </c>
      <c r="D3160" s="159" t="str">
        <f t="shared" si="433"/>
        <v>55300</v>
      </c>
      <c r="E3160" t="str">
        <f t="shared" si="434"/>
        <v>X5300</v>
      </c>
      <c r="F3160" s="23">
        <v>553006300382</v>
      </c>
      <c r="G3160">
        <v>910</v>
      </c>
      <c r="H3160" t="str">
        <f t="shared" si="435"/>
        <v>553006300382.910</v>
      </c>
      <c r="I3160">
        <v>201501</v>
      </c>
      <c r="J3160" t="s">
        <v>6434</v>
      </c>
      <c r="K3160" t="s">
        <v>54</v>
      </c>
      <c r="L3160" t="s">
        <v>124</v>
      </c>
      <c r="N3160">
        <f>VLOOKUP(H3160,'export - manipulated'!L3159:V7091,11,FALSE)</f>
        <v>139665.04999999999</v>
      </c>
    </row>
    <row r="3161" spans="1:14" x14ac:dyDescent="0.3">
      <c r="A3161" t="s">
        <v>5205</v>
      </c>
      <c r="B3161" t="s">
        <v>162</v>
      </c>
      <c r="C3161" t="str">
        <f t="shared" si="436"/>
        <v>UNREGULATED</v>
      </c>
      <c r="D3161" s="159" t="str">
        <f t="shared" si="433"/>
        <v>55300</v>
      </c>
      <c r="E3161" t="str">
        <f t="shared" si="434"/>
        <v>X5300</v>
      </c>
      <c r="F3161" s="23">
        <v>553006300384</v>
      </c>
      <c r="G3161">
        <v>910</v>
      </c>
      <c r="H3161" t="str">
        <f t="shared" si="435"/>
        <v>553006300384.910</v>
      </c>
      <c r="I3161">
        <v>201501</v>
      </c>
      <c r="J3161" t="s">
        <v>6434</v>
      </c>
      <c r="K3161" t="s">
        <v>54</v>
      </c>
      <c r="L3161" t="s">
        <v>124</v>
      </c>
      <c r="N3161">
        <f>VLOOKUP(H3161,'export - manipulated'!L3160:V7092,11,FALSE)</f>
        <v>139665.04999999999</v>
      </c>
    </row>
    <row r="3162" spans="1:14" x14ac:dyDescent="0.3">
      <c r="A3162" t="s">
        <v>5207</v>
      </c>
      <c r="B3162" t="s">
        <v>162</v>
      </c>
      <c r="C3162" t="str">
        <f t="shared" si="436"/>
        <v>UNREGULATED</v>
      </c>
      <c r="D3162" s="159" t="str">
        <f t="shared" si="433"/>
        <v>55300</v>
      </c>
      <c r="E3162" t="str">
        <f t="shared" si="434"/>
        <v>X5300</v>
      </c>
      <c r="F3162" s="23">
        <v>553006300387</v>
      </c>
      <c r="G3162">
        <v>910</v>
      </c>
      <c r="H3162" t="str">
        <f t="shared" si="435"/>
        <v>553006300387.910</v>
      </c>
      <c r="I3162">
        <v>201501</v>
      </c>
      <c r="J3162" t="s">
        <v>6434</v>
      </c>
      <c r="K3162" t="s">
        <v>54</v>
      </c>
      <c r="L3162" t="s">
        <v>124</v>
      </c>
      <c r="N3162">
        <f>VLOOKUP(H3162,'export - manipulated'!L3161:V7093,11,FALSE)</f>
        <v>139665.04999999999</v>
      </c>
    </row>
    <row r="3163" spans="1:14" x14ac:dyDescent="0.3">
      <c r="A3163" t="s">
        <v>5209</v>
      </c>
      <c r="B3163" t="s">
        <v>187</v>
      </c>
      <c r="C3163" t="str">
        <f t="shared" si="436"/>
        <v>UNREGULATED</v>
      </c>
      <c r="D3163" s="159" t="str">
        <f t="shared" si="433"/>
        <v>55300</v>
      </c>
      <c r="E3163" t="str">
        <f t="shared" si="434"/>
        <v>X5300</v>
      </c>
      <c r="F3163" s="23">
        <v>553005600440</v>
      </c>
      <c r="G3163">
        <v>910</v>
      </c>
      <c r="H3163" t="str">
        <f t="shared" si="435"/>
        <v>553005600440.910</v>
      </c>
      <c r="I3163">
        <v>201506</v>
      </c>
      <c r="J3163" t="s">
        <v>6434</v>
      </c>
      <c r="K3163" t="s">
        <v>48</v>
      </c>
      <c r="L3163" t="s">
        <v>124</v>
      </c>
      <c r="N3163">
        <f>VLOOKUP(H3163,'export - manipulated'!L3162:V7094,11,FALSE)</f>
        <v>145127.45000000001</v>
      </c>
    </row>
    <row r="3164" spans="1:14" x14ac:dyDescent="0.3">
      <c r="A3164" t="s">
        <v>5211</v>
      </c>
      <c r="B3164" t="s">
        <v>187</v>
      </c>
      <c r="C3164" t="str">
        <f t="shared" si="436"/>
        <v>UNREGULATED</v>
      </c>
      <c r="D3164" s="159" t="str">
        <f t="shared" si="433"/>
        <v>55300</v>
      </c>
      <c r="E3164" t="str">
        <f t="shared" si="434"/>
        <v>X5300</v>
      </c>
      <c r="F3164" s="23">
        <v>553005600446</v>
      </c>
      <c r="G3164">
        <v>910</v>
      </c>
      <c r="H3164" t="str">
        <f t="shared" si="435"/>
        <v>553005600446.910</v>
      </c>
      <c r="I3164">
        <v>201506</v>
      </c>
      <c r="J3164" t="s">
        <v>6434</v>
      </c>
      <c r="K3164" t="s">
        <v>48</v>
      </c>
      <c r="L3164" t="s">
        <v>124</v>
      </c>
      <c r="N3164">
        <f>VLOOKUP(H3164,'export - manipulated'!L3163:V7095,11,FALSE)</f>
        <v>145127.45000000001</v>
      </c>
    </row>
    <row r="3165" spans="1:14" x14ac:dyDescent="0.3">
      <c r="A3165" t="s">
        <v>5213</v>
      </c>
      <c r="B3165" t="s">
        <v>187</v>
      </c>
      <c r="C3165" t="str">
        <f t="shared" si="436"/>
        <v>UNREGULATED</v>
      </c>
      <c r="D3165" s="159" t="str">
        <f t="shared" si="433"/>
        <v>55300</v>
      </c>
      <c r="E3165" t="str">
        <f t="shared" si="434"/>
        <v>X5300</v>
      </c>
      <c r="F3165" s="23">
        <v>553005600447</v>
      </c>
      <c r="G3165">
        <v>910</v>
      </c>
      <c r="H3165" t="str">
        <f t="shared" si="435"/>
        <v>553005600447.910</v>
      </c>
      <c r="I3165">
        <v>201506</v>
      </c>
      <c r="J3165" t="s">
        <v>6434</v>
      </c>
      <c r="K3165" t="s">
        <v>48</v>
      </c>
      <c r="L3165" t="s">
        <v>124</v>
      </c>
      <c r="N3165">
        <f>VLOOKUP(H3165,'export - manipulated'!L3164:V7096,11,FALSE)</f>
        <v>145127.45000000001</v>
      </c>
    </row>
    <row r="3166" spans="1:14" x14ac:dyDescent="0.3">
      <c r="A3166" t="s">
        <v>5215</v>
      </c>
      <c r="B3166" t="s">
        <v>187</v>
      </c>
      <c r="C3166" t="str">
        <f t="shared" si="436"/>
        <v>UNREGULATED</v>
      </c>
      <c r="D3166" s="159" t="str">
        <f t="shared" si="433"/>
        <v>55300</v>
      </c>
      <c r="E3166" t="str">
        <f t="shared" si="434"/>
        <v>X5300</v>
      </c>
      <c r="F3166" s="23">
        <v>553005600438</v>
      </c>
      <c r="G3166">
        <v>910</v>
      </c>
      <c r="H3166" t="str">
        <f t="shared" si="435"/>
        <v>553005600438.910</v>
      </c>
      <c r="I3166">
        <v>201506</v>
      </c>
      <c r="J3166" t="s">
        <v>6434</v>
      </c>
      <c r="K3166" t="s">
        <v>48</v>
      </c>
      <c r="L3166" t="s">
        <v>124</v>
      </c>
      <c r="N3166">
        <f>VLOOKUP(H3166,'export - manipulated'!L3165:V7097,11,FALSE)</f>
        <v>145127.45000000001</v>
      </c>
    </row>
    <row r="3167" spans="1:14" x14ac:dyDescent="0.3">
      <c r="A3167" t="s">
        <v>5217</v>
      </c>
      <c r="B3167" t="s">
        <v>187</v>
      </c>
      <c r="C3167" t="str">
        <f t="shared" si="436"/>
        <v>UNREGULATED</v>
      </c>
      <c r="D3167" s="159" t="str">
        <f t="shared" si="433"/>
        <v>55300</v>
      </c>
      <c r="E3167" t="str">
        <f t="shared" si="434"/>
        <v>X5300</v>
      </c>
      <c r="F3167" s="23">
        <v>553005600439</v>
      </c>
      <c r="G3167">
        <v>910</v>
      </c>
      <c r="H3167" t="str">
        <f t="shared" si="435"/>
        <v>553005600439.910</v>
      </c>
      <c r="I3167">
        <v>201506</v>
      </c>
      <c r="J3167" t="s">
        <v>6434</v>
      </c>
      <c r="K3167" t="s">
        <v>48</v>
      </c>
      <c r="L3167" t="s">
        <v>124</v>
      </c>
      <c r="N3167">
        <f>VLOOKUP(H3167,'export - manipulated'!L3166:V7098,11,FALSE)</f>
        <v>145127.45000000001</v>
      </c>
    </row>
    <row r="3168" spans="1:14" x14ac:dyDescent="0.3">
      <c r="A3168" t="s">
        <v>5219</v>
      </c>
      <c r="B3168" t="s">
        <v>187</v>
      </c>
      <c r="C3168" t="str">
        <f t="shared" si="436"/>
        <v>UNREGULATED</v>
      </c>
      <c r="D3168" s="159" t="str">
        <f t="shared" si="433"/>
        <v>55300</v>
      </c>
      <c r="E3168" t="str">
        <f t="shared" si="434"/>
        <v>X5300</v>
      </c>
      <c r="F3168" s="23">
        <v>553005600441</v>
      </c>
      <c r="G3168">
        <v>910</v>
      </c>
      <c r="H3168" t="str">
        <f t="shared" si="435"/>
        <v>553005600441.910</v>
      </c>
      <c r="I3168">
        <v>201506</v>
      </c>
      <c r="J3168" t="s">
        <v>6434</v>
      </c>
      <c r="K3168" t="s">
        <v>48</v>
      </c>
      <c r="L3168" t="s">
        <v>124</v>
      </c>
      <c r="N3168">
        <f>VLOOKUP(H3168,'export - manipulated'!L3167:V7099,11,FALSE)</f>
        <v>145127.45000000001</v>
      </c>
    </row>
    <row r="3169" spans="1:14" x14ac:dyDescent="0.3">
      <c r="A3169" t="s">
        <v>5221</v>
      </c>
      <c r="B3169" t="s">
        <v>187</v>
      </c>
      <c r="C3169" t="str">
        <f t="shared" si="436"/>
        <v>UNREGULATED</v>
      </c>
      <c r="D3169" s="159" t="str">
        <f t="shared" si="433"/>
        <v>55300</v>
      </c>
      <c r="E3169" t="str">
        <f t="shared" si="434"/>
        <v>X5300</v>
      </c>
      <c r="F3169" s="23">
        <v>553005600442</v>
      </c>
      <c r="G3169">
        <v>910</v>
      </c>
      <c r="H3169" t="str">
        <f t="shared" si="435"/>
        <v>553005600442.910</v>
      </c>
      <c r="I3169">
        <v>201506</v>
      </c>
      <c r="J3169" t="s">
        <v>6434</v>
      </c>
      <c r="K3169" t="s">
        <v>48</v>
      </c>
      <c r="L3169" t="s">
        <v>124</v>
      </c>
      <c r="N3169">
        <f>VLOOKUP(H3169,'export - manipulated'!L3168:V7100,11,FALSE)</f>
        <v>145127.45000000001</v>
      </c>
    </row>
    <row r="3170" spans="1:14" x14ac:dyDescent="0.3">
      <c r="A3170" t="s">
        <v>5223</v>
      </c>
      <c r="B3170" t="s">
        <v>187</v>
      </c>
      <c r="C3170" t="str">
        <f t="shared" si="436"/>
        <v>UNREGULATED</v>
      </c>
      <c r="D3170" s="159" t="str">
        <f t="shared" si="433"/>
        <v>55300</v>
      </c>
      <c r="E3170" t="str">
        <f t="shared" si="434"/>
        <v>X5300</v>
      </c>
      <c r="F3170" s="23">
        <v>553005600443</v>
      </c>
      <c r="G3170">
        <v>910</v>
      </c>
      <c r="H3170" t="str">
        <f t="shared" si="435"/>
        <v>553005600443.910</v>
      </c>
      <c r="I3170">
        <v>201506</v>
      </c>
      <c r="J3170" t="s">
        <v>6434</v>
      </c>
      <c r="K3170" t="s">
        <v>48</v>
      </c>
      <c r="L3170" t="s">
        <v>124</v>
      </c>
      <c r="N3170">
        <f>VLOOKUP(H3170,'export - manipulated'!L3169:V7101,11,FALSE)</f>
        <v>145127.45000000001</v>
      </c>
    </row>
    <row r="3171" spans="1:14" x14ac:dyDescent="0.3">
      <c r="A3171" t="s">
        <v>5225</v>
      </c>
      <c r="B3171" t="s">
        <v>187</v>
      </c>
      <c r="C3171" t="str">
        <f t="shared" si="436"/>
        <v>UNREGULATED</v>
      </c>
      <c r="D3171" s="159" t="str">
        <f t="shared" si="433"/>
        <v>55300</v>
      </c>
      <c r="E3171" t="str">
        <f t="shared" si="434"/>
        <v>X5300</v>
      </c>
      <c r="F3171" s="23">
        <v>553005600444</v>
      </c>
      <c r="G3171">
        <v>910</v>
      </c>
      <c r="H3171" t="str">
        <f t="shared" si="435"/>
        <v>553005600444.910</v>
      </c>
      <c r="I3171">
        <v>201506</v>
      </c>
      <c r="J3171" t="s">
        <v>6434</v>
      </c>
      <c r="K3171" t="s">
        <v>48</v>
      </c>
      <c r="L3171" t="s">
        <v>124</v>
      </c>
      <c r="N3171">
        <f>VLOOKUP(H3171,'export - manipulated'!L3170:V7102,11,FALSE)</f>
        <v>145127.45000000001</v>
      </c>
    </row>
    <row r="3172" spans="1:14" x14ac:dyDescent="0.3">
      <c r="A3172" t="s">
        <v>5227</v>
      </c>
      <c r="B3172" t="s">
        <v>187</v>
      </c>
      <c r="C3172" t="str">
        <f t="shared" si="436"/>
        <v>UNREGULATED</v>
      </c>
      <c r="D3172" s="159" t="str">
        <f t="shared" si="433"/>
        <v>55300</v>
      </c>
      <c r="E3172" t="str">
        <f t="shared" si="434"/>
        <v>X5300</v>
      </c>
      <c r="F3172" s="23">
        <v>553005600445</v>
      </c>
      <c r="G3172">
        <v>910</v>
      </c>
      <c r="H3172" t="str">
        <f t="shared" si="435"/>
        <v>553005600445.910</v>
      </c>
      <c r="I3172">
        <v>201506</v>
      </c>
      <c r="J3172" t="s">
        <v>6434</v>
      </c>
      <c r="K3172" t="s">
        <v>48</v>
      </c>
      <c r="L3172" t="s">
        <v>124</v>
      </c>
      <c r="N3172">
        <f>VLOOKUP(H3172,'export - manipulated'!L3171:V7103,11,FALSE)</f>
        <v>145127.45000000001</v>
      </c>
    </row>
    <row r="3173" spans="1:14" x14ac:dyDescent="0.3">
      <c r="A3173" t="s">
        <v>5229</v>
      </c>
      <c r="B3173" t="s">
        <v>187</v>
      </c>
      <c r="C3173" t="str">
        <f t="shared" si="436"/>
        <v>UNREGULATED</v>
      </c>
      <c r="D3173" s="159" t="str">
        <f t="shared" si="433"/>
        <v>55300</v>
      </c>
      <c r="E3173" t="str">
        <f t="shared" si="434"/>
        <v>X5300</v>
      </c>
      <c r="F3173" s="23">
        <v>553005600448</v>
      </c>
      <c r="G3173">
        <v>910</v>
      </c>
      <c r="H3173" t="str">
        <f t="shared" si="435"/>
        <v>553005600448.910</v>
      </c>
      <c r="I3173">
        <v>201506</v>
      </c>
      <c r="J3173" t="s">
        <v>6434</v>
      </c>
      <c r="K3173" t="s">
        <v>48</v>
      </c>
      <c r="L3173" t="s">
        <v>124</v>
      </c>
      <c r="N3173">
        <f>VLOOKUP(H3173,'export - manipulated'!L3172:V7104,11,FALSE)</f>
        <v>145285.03</v>
      </c>
    </row>
    <row r="3174" spans="1:14" x14ac:dyDescent="0.3">
      <c r="A3174" t="s">
        <v>5231</v>
      </c>
      <c r="C3174" t="str">
        <f t="shared" si="436"/>
        <v>UNREGULATED</v>
      </c>
      <c r="D3174" s="159" t="str">
        <f t="shared" si="433"/>
        <v>55300</v>
      </c>
      <c r="E3174" t="str">
        <f t="shared" si="434"/>
        <v>X5300</v>
      </c>
      <c r="F3174" s="23">
        <v>553003900427</v>
      </c>
      <c r="G3174">
        <v>910</v>
      </c>
      <c r="H3174" t="str">
        <f t="shared" si="435"/>
        <v>553003900427.910</v>
      </c>
      <c r="I3174">
        <v>201506</v>
      </c>
      <c r="J3174" t="s">
        <v>6434</v>
      </c>
      <c r="K3174" t="s">
        <v>15</v>
      </c>
      <c r="L3174" t="s">
        <v>124</v>
      </c>
      <c r="N3174">
        <f>VLOOKUP(H3174,'export - manipulated'!L3173:V7105,11,FALSE)</f>
        <v>63700.93</v>
      </c>
    </row>
    <row r="3175" spans="1:14" x14ac:dyDescent="0.3">
      <c r="A3175" t="s">
        <v>5233</v>
      </c>
      <c r="C3175" t="str">
        <f t="shared" si="436"/>
        <v>UNREGULATED</v>
      </c>
      <c r="D3175" s="159" t="str">
        <f t="shared" si="433"/>
        <v>55300</v>
      </c>
      <c r="E3175" t="str">
        <f t="shared" si="434"/>
        <v>X5300</v>
      </c>
      <c r="F3175" s="23">
        <v>553003900428</v>
      </c>
      <c r="G3175">
        <v>910</v>
      </c>
      <c r="H3175" t="str">
        <f t="shared" si="435"/>
        <v>553003900428.910</v>
      </c>
      <c r="I3175">
        <v>201506</v>
      </c>
      <c r="J3175" t="s">
        <v>6434</v>
      </c>
      <c r="K3175" t="s">
        <v>15</v>
      </c>
      <c r="L3175" t="s">
        <v>124</v>
      </c>
      <c r="N3175">
        <f>VLOOKUP(H3175,'export - manipulated'!L3174:V7106,11,FALSE)</f>
        <v>63700.93</v>
      </c>
    </row>
    <row r="3176" spans="1:14" x14ac:dyDescent="0.3">
      <c r="A3176" t="s">
        <v>5235</v>
      </c>
      <c r="C3176" t="str">
        <f t="shared" si="436"/>
        <v>UNREGULATED</v>
      </c>
      <c r="D3176" s="159" t="str">
        <f t="shared" si="433"/>
        <v>55300</v>
      </c>
      <c r="E3176" t="str">
        <f t="shared" si="434"/>
        <v>X5300</v>
      </c>
      <c r="F3176" s="23">
        <v>553003900429</v>
      </c>
      <c r="G3176">
        <v>910</v>
      </c>
      <c r="H3176" t="str">
        <f t="shared" si="435"/>
        <v>553003900429.910</v>
      </c>
      <c r="I3176">
        <v>201506</v>
      </c>
      <c r="J3176" t="s">
        <v>6434</v>
      </c>
      <c r="K3176" t="s">
        <v>15</v>
      </c>
      <c r="L3176" t="s">
        <v>124</v>
      </c>
      <c r="N3176">
        <f>VLOOKUP(H3176,'export - manipulated'!L3175:V7107,11,FALSE)</f>
        <v>63719.96</v>
      </c>
    </row>
    <row r="3177" spans="1:14" x14ac:dyDescent="0.3">
      <c r="A3177" t="s">
        <v>5237</v>
      </c>
      <c r="B3177" t="s">
        <v>3568</v>
      </c>
      <c r="C3177" t="str">
        <f t="shared" si="436"/>
        <v>UNREGULATED</v>
      </c>
      <c r="D3177" s="159" t="str">
        <f t="shared" si="433"/>
        <v>55300</v>
      </c>
      <c r="E3177" t="str">
        <f t="shared" si="434"/>
        <v>X5300</v>
      </c>
      <c r="F3177" s="23">
        <v>553006200430</v>
      </c>
      <c r="G3177">
        <v>910</v>
      </c>
      <c r="H3177" t="str">
        <f t="shared" si="435"/>
        <v>553006200430.910</v>
      </c>
      <c r="I3177">
        <v>201506</v>
      </c>
      <c r="J3177" t="s">
        <v>6434</v>
      </c>
      <c r="K3177" t="s">
        <v>53</v>
      </c>
      <c r="L3177" t="s">
        <v>124</v>
      </c>
      <c r="N3177">
        <f>VLOOKUP(H3177,'export - manipulated'!L3176:V7108,11,FALSE)</f>
        <v>129079.47</v>
      </c>
    </row>
    <row r="3178" spans="1:14" x14ac:dyDescent="0.3">
      <c r="A3178" t="s">
        <v>5239</v>
      </c>
      <c r="B3178" t="s">
        <v>3568</v>
      </c>
      <c r="C3178" t="str">
        <f t="shared" si="436"/>
        <v>UNREGULATED</v>
      </c>
      <c r="D3178" s="159" t="str">
        <f t="shared" si="433"/>
        <v>55300</v>
      </c>
      <c r="E3178" t="str">
        <f t="shared" si="434"/>
        <v>X5300</v>
      </c>
      <c r="F3178" s="23">
        <v>553006200431</v>
      </c>
      <c r="G3178">
        <v>910</v>
      </c>
      <c r="H3178" t="str">
        <f t="shared" si="435"/>
        <v>553006200431.910</v>
      </c>
      <c r="I3178">
        <v>201506</v>
      </c>
      <c r="J3178" t="s">
        <v>6434</v>
      </c>
      <c r="K3178" t="s">
        <v>53</v>
      </c>
      <c r="L3178" t="s">
        <v>124</v>
      </c>
      <c r="N3178">
        <f>VLOOKUP(H3178,'export - manipulated'!L3177:V7109,11,FALSE)</f>
        <v>129079.47</v>
      </c>
    </row>
    <row r="3179" spans="1:14" x14ac:dyDescent="0.3">
      <c r="A3179" t="s">
        <v>5241</v>
      </c>
      <c r="B3179" t="s">
        <v>3568</v>
      </c>
      <c r="C3179" t="str">
        <f t="shared" si="436"/>
        <v>UNREGULATED</v>
      </c>
      <c r="D3179" s="159" t="str">
        <f t="shared" si="433"/>
        <v>55300</v>
      </c>
      <c r="E3179" t="str">
        <f t="shared" si="434"/>
        <v>X5300</v>
      </c>
      <c r="F3179" s="23">
        <v>553006200432</v>
      </c>
      <c r="G3179">
        <v>910</v>
      </c>
      <c r="H3179" t="str">
        <f t="shared" si="435"/>
        <v>553006200432.910</v>
      </c>
      <c r="I3179">
        <v>201506</v>
      </c>
      <c r="J3179" t="s">
        <v>6434</v>
      </c>
      <c r="K3179" t="s">
        <v>53</v>
      </c>
      <c r="L3179" t="s">
        <v>124</v>
      </c>
      <c r="N3179">
        <f>VLOOKUP(H3179,'export - manipulated'!L3178:V7110,11,FALSE)</f>
        <v>129079.47</v>
      </c>
    </row>
    <row r="3180" spans="1:14" x14ac:dyDescent="0.3">
      <c r="A3180" t="s">
        <v>5243</v>
      </c>
      <c r="B3180" t="s">
        <v>3568</v>
      </c>
      <c r="C3180" t="str">
        <f t="shared" si="436"/>
        <v>UNREGULATED</v>
      </c>
      <c r="D3180" s="159" t="str">
        <f t="shared" si="433"/>
        <v>55300</v>
      </c>
      <c r="E3180" t="str">
        <f t="shared" si="434"/>
        <v>X5300</v>
      </c>
      <c r="F3180" s="23">
        <v>553006200433</v>
      </c>
      <c r="G3180">
        <v>910</v>
      </c>
      <c r="H3180" t="str">
        <f t="shared" si="435"/>
        <v>553006200433.910</v>
      </c>
      <c r="I3180">
        <v>201506</v>
      </c>
      <c r="J3180" t="s">
        <v>6434</v>
      </c>
      <c r="K3180" t="s">
        <v>53</v>
      </c>
      <c r="L3180" t="s">
        <v>124</v>
      </c>
      <c r="N3180">
        <f>VLOOKUP(H3180,'export - manipulated'!L3179:V7111,11,FALSE)</f>
        <v>129079.47</v>
      </c>
    </row>
    <row r="3181" spans="1:14" x14ac:dyDescent="0.3">
      <c r="A3181" t="s">
        <v>5245</v>
      </c>
      <c r="B3181" t="s">
        <v>3568</v>
      </c>
      <c r="C3181" t="str">
        <f t="shared" si="436"/>
        <v>UNREGULATED</v>
      </c>
      <c r="D3181" s="159" t="str">
        <f t="shared" si="433"/>
        <v>55300</v>
      </c>
      <c r="E3181" t="str">
        <f t="shared" si="434"/>
        <v>X5300</v>
      </c>
      <c r="F3181" s="23">
        <v>553006200434</v>
      </c>
      <c r="G3181">
        <v>910</v>
      </c>
      <c r="H3181" t="str">
        <f t="shared" si="435"/>
        <v>553006200434.910</v>
      </c>
      <c r="I3181">
        <v>201506</v>
      </c>
      <c r="J3181" t="s">
        <v>6434</v>
      </c>
      <c r="K3181" t="s">
        <v>53</v>
      </c>
      <c r="L3181" t="s">
        <v>124</v>
      </c>
      <c r="N3181">
        <f>VLOOKUP(H3181,'export - manipulated'!L3180:V7112,11,FALSE)</f>
        <v>129079.47</v>
      </c>
    </row>
    <row r="3182" spans="1:14" x14ac:dyDescent="0.3">
      <c r="A3182" t="s">
        <v>5247</v>
      </c>
      <c r="B3182" t="s">
        <v>3568</v>
      </c>
      <c r="C3182" t="str">
        <f t="shared" si="436"/>
        <v>UNREGULATED</v>
      </c>
      <c r="D3182" s="159" t="str">
        <f t="shared" si="433"/>
        <v>55300</v>
      </c>
      <c r="E3182" t="str">
        <f t="shared" si="434"/>
        <v>X5300</v>
      </c>
      <c r="F3182" s="23">
        <v>553006200435</v>
      </c>
      <c r="G3182">
        <v>910</v>
      </c>
      <c r="H3182" t="str">
        <f t="shared" si="435"/>
        <v>553006200435.910</v>
      </c>
      <c r="I3182">
        <v>201506</v>
      </c>
      <c r="J3182" t="s">
        <v>6434</v>
      </c>
      <c r="K3182" t="s">
        <v>53</v>
      </c>
      <c r="L3182" t="s">
        <v>124</v>
      </c>
      <c r="N3182">
        <f>VLOOKUP(H3182,'export - manipulated'!L3181:V7113,11,FALSE)</f>
        <v>129079.47</v>
      </c>
    </row>
    <row r="3183" spans="1:14" x14ac:dyDescent="0.3">
      <c r="A3183" t="s">
        <v>5249</v>
      </c>
      <c r="B3183" t="s">
        <v>3568</v>
      </c>
      <c r="C3183" t="str">
        <f t="shared" si="436"/>
        <v>UNREGULATED</v>
      </c>
      <c r="D3183" s="159" t="str">
        <f t="shared" si="433"/>
        <v>55300</v>
      </c>
      <c r="E3183" t="str">
        <f t="shared" si="434"/>
        <v>X5300</v>
      </c>
      <c r="F3183" s="23">
        <v>553006200436</v>
      </c>
      <c r="G3183">
        <v>910</v>
      </c>
      <c r="H3183" t="str">
        <f t="shared" si="435"/>
        <v>553006200436.910</v>
      </c>
      <c r="I3183">
        <v>201506</v>
      </c>
      <c r="J3183" t="s">
        <v>6434</v>
      </c>
      <c r="K3183" t="s">
        <v>53</v>
      </c>
      <c r="L3183" t="s">
        <v>124</v>
      </c>
      <c r="N3183">
        <f>VLOOKUP(H3183,'export - manipulated'!L3182:V7114,11,FALSE)</f>
        <v>129079.47</v>
      </c>
    </row>
    <row r="3184" spans="1:14" x14ac:dyDescent="0.3">
      <c r="A3184" t="s">
        <v>5251</v>
      </c>
      <c r="B3184" t="s">
        <v>3568</v>
      </c>
      <c r="C3184" t="str">
        <f t="shared" si="436"/>
        <v>UNREGULATED</v>
      </c>
      <c r="D3184" s="159" t="str">
        <f t="shared" si="433"/>
        <v>55300</v>
      </c>
      <c r="E3184" t="str">
        <f t="shared" si="434"/>
        <v>X5300</v>
      </c>
      <c r="F3184" s="23">
        <v>553006200437</v>
      </c>
      <c r="G3184">
        <v>910</v>
      </c>
      <c r="H3184" t="str">
        <f t="shared" si="435"/>
        <v>553006200437.910</v>
      </c>
      <c r="I3184">
        <v>201506</v>
      </c>
      <c r="J3184" t="s">
        <v>6434</v>
      </c>
      <c r="K3184" t="s">
        <v>53</v>
      </c>
      <c r="L3184" t="s">
        <v>124</v>
      </c>
      <c r="N3184">
        <f>VLOOKUP(H3184,'export - manipulated'!L3183:V7115,11,FALSE)</f>
        <v>129077.91</v>
      </c>
    </row>
    <row r="3185" spans="1:22" x14ac:dyDescent="0.3">
      <c r="A3185" t="s">
        <v>5253</v>
      </c>
      <c r="B3185" t="s">
        <v>251</v>
      </c>
      <c r="C3185" t="str">
        <f t="shared" si="436"/>
        <v>UNREGULATED</v>
      </c>
      <c r="D3185" s="159" t="str">
        <f t="shared" si="433"/>
        <v>55300</v>
      </c>
      <c r="E3185" t="str">
        <f t="shared" si="434"/>
        <v>X5300</v>
      </c>
      <c r="F3185" s="23">
        <v>553005700449</v>
      </c>
      <c r="G3185">
        <v>910</v>
      </c>
      <c r="H3185" t="str">
        <f t="shared" si="435"/>
        <v>553005700449.910</v>
      </c>
      <c r="I3185">
        <v>201506</v>
      </c>
      <c r="J3185" t="s">
        <v>6434</v>
      </c>
      <c r="K3185" t="s">
        <v>49</v>
      </c>
      <c r="L3185" t="s">
        <v>124</v>
      </c>
      <c r="N3185">
        <f>VLOOKUP(H3185,'export - manipulated'!L3184:V7116,11,FALSE)</f>
        <v>111092.66</v>
      </c>
    </row>
    <row r="3186" spans="1:22" x14ac:dyDescent="0.3">
      <c r="A3186" t="s">
        <v>5255</v>
      </c>
      <c r="B3186" t="s">
        <v>5256</v>
      </c>
      <c r="C3186" t="str">
        <f t="shared" si="436"/>
        <v>REGULATED</v>
      </c>
      <c r="D3186" s="159" t="str">
        <f t="shared" si="433"/>
        <v>45200</v>
      </c>
      <c r="E3186" t="str">
        <f t="shared" si="434"/>
        <v>X5200</v>
      </c>
      <c r="F3186" s="23">
        <v>452005800096</v>
      </c>
      <c r="G3186">
        <v>763</v>
      </c>
      <c r="H3186" t="str">
        <f t="shared" si="435"/>
        <v>452005800096.763</v>
      </c>
      <c r="I3186">
        <v>197101</v>
      </c>
      <c r="J3186" t="s">
        <v>6434</v>
      </c>
      <c r="K3186" t="s">
        <v>50</v>
      </c>
      <c r="L3186">
        <v>20310</v>
      </c>
      <c r="M3186" s="8">
        <f>VLOOKUP(H3186,'export - manipulated'!L3186:V7118,11,FALSE)</f>
        <v>8083.13</v>
      </c>
      <c r="V3186" s="158" t="str">
        <f>CONCATENATE("5",RIGHT(F3186,11))</f>
        <v>552005800096</v>
      </c>
    </row>
    <row r="3187" spans="1:22" x14ac:dyDescent="0.3">
      <c r="A3187" t="s">
        <v>5255</v>
      </c>
      <c r="B3187" t="s">
        <v>5256</v>
      </c>
      <c r="C3187" t="str">
        <f t="shared" si="436"/>
        <v>UNREGULATED</v>
      </c>
      <c r="D3187" s="159" t="str">
        <f t="shared" si="433"/>
        <v>55200</v>
      </c>
      <c r="E3187" t="str">
        <f t="shared" si="434"/>
        <v>X5200</v>
      </c>
      <c r="F3187" s="23">
        <v>552005800096</v>
      </c>
      <c r="G3187">
        <v>763</v>
      </c>
      <c r="H3187" t="str">
        <f t="shared" si="435"/>
        <v>552005800096.763</v>
      </c>
      <c r="I3187">
        <v>197101</v>
      </c>
      <c r="J3187" t="s">
        <v>6434</v>
      </c>
      <c r="K3187" t="s">
        <v>50</v>
      </c>
      <c r="L3187" t="s">
        <v>124</v>
      </c>
      <c r="N3187">
        <f>VLOOKUP(H3187,'export - manipulated'!L3186:V7118,11,FALSE)</f>
        <v>4884</v>
      </c>
    </row>
    <row r="3188" spans="1:22" x14ac:dyDescent="0.3">
      <c r="A3188" t="s">
        <v>5259</v>
      </c>
      <c r="B3188" t="s">
        <v>217</v>
      </c>
      <c r="C3188" t="str">
        <f t="shared" si="436"/>
        <v>REGULATED</v>
      </c>
      <c r="D3188" s="159" t="str">
        <f t="shared" si="433"/>
        <v>45500</v>
      </c>
      <c r="E3188" t="str">
        <f t="shared" si="434"/>
        <v>X5500</v>
      </c>
      <c r="F3188" s="23">
        <v>455006030188</v>
      </c>
      <c r="G3188">
        <v>2018</v>
      </c>
      <c r="H3188" t="str">
        <f t="shared" si="435"/>
        <v>455006030188.2018</v>
      </c>
      <c r="I3188">
        <v>201812</v>
      </c>
      <c r="J3188" t="s">
        <v>6434</v>
      </c>
      <c r="K3188" t="s">
        <v>52</v>
      </c>
      <c r="L3188">
        <v>20310</v>
      </c>
      <c r="M3188" s="8">
        <f>VLOOKUP(H3188,'export - manipulated'!L3188:V7120,11,FALSE)</f>
        <v>22448.42</v>
      </c>
      <c r="V3188" s="158" t="str">
        <f>CONCATENATE("5",RIGHT(F3188,11))</f>
        <v>555006030188</v>
      </c>
    </row>
    <row r="3189" spans="1:22" x14ac:dyDescent="0.3">
      <c r="A3189" t="s">
        <v>5259</v>
      </c>
      <c r="B3189" t="s">
        <v>217</v>
      </c>
      <c r="C3189" t="str">
        <f t="shared" si="436"/>
        <v>UNREGULATED</v>
      </c>
      <c r="D3189" s="159" t="str">
        <f t="shared" si="433"/>
        <v>55500</v>
      </c>
      <c r="E3189" t="str">
        <f t="shared" si="434"/>
        <v>X5500</v>
      </c>
      <c r="F3189" s="23">
        <v>555006030188</v>
      </c>
      <c r="G3189">
        <v>2018</v>
      </c>
      <c r="H3189" t="str">
        <f t="shared" si="435"/>
        <v>555006030188.2018</v>
      </c>
      <c r="I3189">
        <v>201812</v>
      </c>
      <c r="J3189" t="s">
        <v>6434</v>
      </c>
      <c r="K3189" t="s">
        <v>52</v>
      </c>
      <c r="L3189" t="s">
        <v>124</v>
      </c>
      <c r="N3189">
        <f>VLOOKUP(H3189,'export - manipulated'!L3188:V7120,11,FALSE)</f>
        <v>13584.36</v>
      </c>
    </row>
    <row r="3190" spans="1:22" x14ac:dyDescent="0.3">
      <c r="A3190" t="s">
        <v>5262</v>
      </c>
      <c r="B3190" t="s">
        <v>192</v>
      </c>
      <c r="C3190" t="str">
        <f t="shared" si="436"/>
        <v>REGULATED</v>
      </c>
      <c r="D3190" s="159" t="str">
        <f t="shared" si="433"/>
        <v>45500</v>
      </c>
      <c r="E3190" t="str">
        <f t="shared" si="434"/>
        <v>X5500</v>
      </c>
      <c r="F3190" s="23">
        <v>455006530194</v>
      </c>
      <c r="G3190">
        <v>2013</v>
      </c>
      <c r="H3190" t="str">
        <f t="shared" si="435"/>
        <v>455006530194.2013</v>
      </c>
      <c r="I3190">
        <v>201301</v>
      </c>
      <c r="J3190" t="s">
        <v>6434</v>
      </c>
      <c r="K3190" t="s">
        <v>63</v>
      </c>
      <c r="L3190">
        <v>20310</v>
      </c>
      <c r="M3190" s="8">
        <f>VLOOKUP(H3190,'export - manipulated'!L3190:V7122,11,FALSE)</f>
        <v>170.06</v>
      </c>
      <c r="V3190" s="158" t="str">
        <f>CONCATENATE("5",RIGHT(F3190,11))</f>
        <v>555006530194</v>
      </c>
    </row>
    <row r="3191" spans="1:22" x14ac:dyDescent="0.3">
      <c r="A3191" t="s">
        <v>5264</v>
      </c>
      <c r="B3191" t="s">
        <v>192</v>
      </c>
      <c r="C3191" t="str">
        <f t="shared" si="436"/>
        <v>UNREGULATED</v>
      </c>
      <c r="D3191" s="159" t="str">
        <f t="shared" si="433"/>
        <v>55500</v>
      </c>
      <c r="E3191" t="str">
        <f t="shared" si="434"/>
        <v>X5500</v>
      </c>
      <c r="F3191" s="23">
        <v>555006530194</v>
      </c>
      <c r="G3191">
        <v>2013</v>
      </c>
      <c r="H3191" t="str">
        <f t="shared" si="435"/>
        <v>555006530194.2013</v>
      </c>
      <c r="I3191">
        <v>201301</v>
      </c>
      <c r="J3191" t="s">
        <v>6434</v>
      </c>
      <c r="K3191" t="s">
        <v>63</v>
      </c>
      <c r="L3191" t="s">
        <v>124</v>
      </c>
      <c r="N3191">
        <f>VLOOKUP(H3191,'export - manipulated'!L3190:V7122,11,FALSE)</f>
        <v>971.3</v>
      </c>
    </row>
    <row r="3192" spans="1:22" x14ac:dyDescent="0.3">
      <c r="A3192" t="s">
        <v>5266</v>
      </c>
      <c r="B3192" t="s">
        <v>120</v>
      </c>
      <c r="C3192" t="str">
        <f t="shared" si="436"/>
        <v>REGULATED</v>
      </c>
      <c r="D3192" s="159" t="str">
        <f t="shared" si="433"/>
        <v>45700</v>
      </c>
      <c r="E3192" t="str">
        <f t="shared" si="434"/>
        <v>X5700</v>
      </c>
      <c r="F3192" s="23">
        <v>457005500124</v>
      </c>
      <c r="G3192">
        <v>615</v>
      </c>
      <c r="H3192" t="str">
        <f t="shared" si="435"/>
        <v>457005500124.615</v>
      </c>
      <c r="I3192">
        <v>201409</v>
      </c>
      <c r="J3192" t="s">
        <v>6434</v>
      </c>
      <c r="K3192" t="s">
        <v>47</v>
      </c>
      <c r="L3192">
        <v>20310</v>
      </c>
      <c r="M3192" s="8">
        <f>VLOOKUP(H3192,'export - manipulated'!L3192:V7124,11,FALSE)</f>
        <v>46862.07</v>
      </c>
      <c r="V3192" s="158" t="str">
        <f t="shared" ref="V3192:V3194" si="437">CONCATENATE("5",RIGHT(F3192,11))</f>
        <v>557005500124</v>
      </c>
    </row>
    <row r="3193" spans="1:22" x14ac:dyDescent="0.3">
      <c r="A3193" t="s">
        <v>5268</v>
      </c>
      <c r="C3193" t="str">
        <f t="shared" si="436"/>
        <v>REGULATED</v>
      </c>
      <c r="D3193" s="159" t="str">
        <f t="shared" si="433"/>
        <v>45800</v>
      </c>
      <c r="E3193" t="str">
        <f t="shared" si="434"/>
        <v>X5800</v>
      </c>
      <c r="F3193" s="23">
        <v>458005900001</v>
      </c>
      <c r="G3193">
        <v>1076</v>
      </c>
      <c r="H3193" t="str">
        <f t="shared" si="435"/>
        <v>458005900001.1076</v>
      </c>
      <c r="I3193">
        <v>197603</v>
      </c>
      <c r="J3193" t="s">
        <v>6434</v>
      </c>
      <c r="K3193" t="s">
        <v>51</v>
      </c>
      <c r="L3193">
        <v>20310</v>
      </c>
      <c r="M3193" s="8">
        <f>VLOOKUP(H3193,'export - manipulated'!L3193:V7125,11,FALSE)</f>
        <v>143926.72</v>
      </c>
      <c r="V3193" s="158" t="str">
        <f t="shared" si="437"/>
        <v>558005900001</v>
      </c>
    </row>
    <row r="3194" spans="1:22" x14ac:dyDescent="0.3">
      <c r="A3194" t="s">
        <v>5268</v>
      </c>
      <c r="C3194" t="str">
        <f t="shared" si="436"/>
        <v>REGULATED</v>
      </c>
      <c r="D3194" s="159" t="str">
        <f t="shared" si="433"/>
        <v>45800</v>
      </c>
      <c r="E3194" t="str">
        <f t="shared" si="434"/>
        <v>X5800</v>
      </c>
      <c r="F3194" s="23">
        <v>458005900001</v>
      </c>
      <c r="G3194">
        <v>1997</v>
      </c>
      <c r="H3194" t="str">
        <f t="shared" si="435"/>
        <v>458005900001.1997</v>
      </c>
      <c r="I3194">
        <v>199403</v>
      </c>
      <c r="J3194" t="s">
        <v>6434</v>
      </c>
      <c r="K3194" t="s">
        <v>51</v>
      </c>
      <c r="L3194">
        <v>20310</v>
      </c>
      <c r="M3194" s="8">
        <f>VLOOKUP(H3194,'export - manipulated'!L3194:V7126,11,FALSE)</f>
        <v>1109303.6100000001</v>
      </c>
      <c r="V3194" s="158" t="str">
        <f t="shared" si="437"/>
        <v>558005900001</v>
      </c>
    </row>
    <row r="3195" spans="1:22" x14ac:dyDescent="0.3">
      <c r="A3195" t="s">
        <v>5268</v>
      </c>
      <c r="C3195" t="str">
        <f t="shared" si="436"/>
        <v>UNREGULATED</v>
      </c>
      <c r="D3195" s="159" t="str">
        <f t="shared" si="433"/>
        <v>55800</v>
      </c>
      <c r="E3195" t="str">
        <f t="shared" si="434"/>
        <v>X5800</v>
      </c>
      <c r="F3195" s="23">
        <v>558005900001</v>
      </c>
      <c r="G3195">
        <v>1076</v>
      </c>
      <c r="H3195" t="str">
        <f t="shared" si="435"/>
        <v>558005900001.1076</v>
      </c>
      <c r="I3195">
        <v>197603</v>
      </c>
      <c r="J3195" t="s">
        <v>6434</v>
      </c>
      <c r="K3195" t="s">
        <v>51</v>
      </c>
      <c r="L3195" t="s">
        <v>124</v>
      </c>
      <c r="N3195">
        <f>VLOOKUP(H3195,'export - manipulated'!L3194:V7126,11,FALSE)</f>
        <v>86938.240000000005</v>
      </c>
    </row>
    <row r="3196" spans="1:22" x14ac:dyDescent="0.3">
      <c r="A3196" t="s">
        <v>5268</v>
      </c>
      <c r="C3196" t="str">
        <f t="shared" si="436"/>
        <v>UNREGULATED</v>
      </c>
      <c r="D3196" s="159" t="str">
        <f t="shared" si="433"/>
        <v>55800</v>
      </c>
      <c r="E3196" t="str">
        <f t="shared" si="434"/>
        <v>X5800</v>
      </c>
      <c r="F3196" s="23">
        <v>558005900001</v>
      </c>
      <c r="G3196">
        <v>1997</v>
      </c>
      <c r="H3196" t="str">
        <f t="shared" si="435"/>
        <v>558005900001.1997</v>
      </c>
      <c r="I3196">
        <v>199403</v>
      </c>
      <c r="J3196" t="s">
        <v>6434</v>
      </c>
      <c r="K3196" t="s">
        <v>51</v>
      </c>
      <c r="L3196" t="s">
        <v>124</v>
      </c>
      <c r="N3196">
        <f>VLOOKUP(H3196,'export - manipulated'!L3195:V7127,11,FALSE)</f>
        <v>670188</v>
      </c>
    </row>
    <row r="3197" spans="1:22" x14ac:dyDescent="0.3">
      <c r="A3197" t="s">
        <v>5275</v>
      </c>
      <c r="B3197" t="s">
        <v>251</v>
      </c>
      <c r="C3197" t="str">
        <f t="shared" si="436"/>
        <v>REGULATED</v>
      </c>
      <c r="D3197" s="159" t="str">
        <f t="shared" si="433"/>
        <v>45500</v>
      </c>
      <c r="E3197" t="str">
        <f t="shared" si="434"/>
        <v>X5500</v>
      </c>
      <c r="F3197" s="23">
        <v>455005929999</v>
      </c>
      <c r="G3197">
        <v>1997</v>
      </c>
      <c r="H3197" t="str">
        <f t="shared" si="435"/>
        <v>455005929999.1997</v>
      </c>
      <c r="I3197">
        <v>199712</v>
      </c>
      <c r="J3197" t="s">
        <v>6434</v>
      </c>
      <c r="K3197" t="s">
        <v>51</v>
      </c>
      <c r="L3197">
        <v>20310</v>
      </c>
      <c r="M3197" s="8">
        <f>VLOOKUP(H3197,'export - manipulated'!L3197:V7129,11,FALSE)</f>
        <v>42497.02</v>
      </c>
      <c r="V3197" s="158" t="str">
        <f>CONCATENATE("5",RIGHT(F3197,11))</f>
        <v>555005929999</v>
      </c>
    </row>
    <row r="3198" spans="1:22" x14ac:dyDescent="0.3">
      <c r="A3198" t="s">
        <v>5275</v>
      </c>
      <c r="B3198" t="s">
        <v>251</v>
      </c>
      <c r="C3198" t="str">
        <f t="shared" si="436"/>
        <v>UNREGULATED</v>
      </c>
      <c r="D3198" s="159" t="str">
        <f t="shared" si="433"/>
        <v>55500</v>
      </c>
      <c r="E3198" t="str">
        <f t="shared" si="434"/>
        <v>X5500</v>
      </c>
      <c r="F3198" s="23">
        <v>555005929999</v>
      </c>
      <c r="G3198">
        <v>1997</v>
      </c>
      <c r="H3198" t="str">
        <f t="shared" si="435"/>
        <v>555005929999.1997</v>
      </c>
      <c r="I3198">
        <v>199712</v>
      </c>
      <c r="J3198" t="s">
        <v>6434</v>
      </c>
      <c r="K3198" t="s">
        <v>51</v>
      </c>
      <c r="L3198" t="s">
        <v>124</v>
      </c>
      <c r="N3198">
        <f>VLOOKUP(H3198,'export - manipulated'!L3197:V7129,11,FALSE)</f>
        <v>25674</v>
      </c>
    </row>
    <row r="3199" spans="1:22" x14ac:dyDescent="0.3">
      <c r="A3199" t="s">
        <v>5278</v>
      </c>
      <c r="B3199" t="s">
        <v>251</v>
      </c>
      <c r="C3199" t="str">
        <f t="shared" si="436"/>
        <v>REGULATED</v>
      </c>
      <c r="D3199" s="159" t="str">
        <f t="shared" si="433"/>
        <v>45500</v>
      </c>
      <c r="E3199" t="str">
        <f t="shared" si="434"/>
        <v>X5500</v>
      </c>
      <c r="F3199" s="23">
        <v>455005920179</v>
      </c>
      <c r="G3199">
        <v>1088</v>
      </c>
      <c r="H3199" t="str">
        <f t="shared" si="435"/>
        <v>455005920179.1088</v>
      </c>
      <c r="I3199">
        <v>198709</v>
      </c>
      <c r="J3199" t="s">
        <v>6434</v>
      </c>
      <c r="K3199" t="s">
        <v>51</v>
      </c>
      <c r="L3199">
        <v>20310</v>
      </c>
      <c r="M3199" s="8">
        <f>VLOOKUP(H3199,'export - manipulated'!L3199:V7131,11,FALSE)</f>
        <v>5070.43</v>
      </c>
      <c r="V3199" s="158" t="str">
        <f>CONCATENATE("5",RIGHT(F3199,11))</f>
        <v>555005920179</v>
      </c>
    </row>
    <row r="3200" spans="1:22" x14ac:dyDescent="0.3">
      <c r="A3200" t="s">
        <v>5278</v>
      </c>
      <c r="B3200" t="s">
        <v>251</v>
      </c>
      <c r="C3200" t="str">
        <f t="shared" si="436"/>
        <v>UNREGULATED</v>
      </c>
      <c r="D3200" s="159" t="str">
        <f t="shared" si="433"/>
        <v>55500</v>
      </c>
      <c r="E3200" t="str">
        <f t="shared" si="434"/>
        <v>X5500</v>
      </c>
      <c r="F3200" s="23">
        <v>555005920179</v>
      </c>
      <c r="G3200">
        <v>1088</v>
      </c>
      <c r="H3200" t="str">
        <f t="shared" si="435"/>
        <v>555005920179.1088</v>
      </c>
      <c r="I3200">
        <v>198709</v>
      </c>
      <c r="J3200" t="s">
        <v>6434</v>
      </c>
      <c r="K3200" t="s">
        <v>51</v>
      </c>
      <c r="L3200" t="s">
        <v>124</v>
      </c>
      <c r="N3200">
        <f>VLOOKUP(H3200,'export - manipulated'!L3199:V7131,11,FALSE)</f>
        <v>3064</v>
      </c>
    </row>
    <row r="3201" spans="1:22" x14ac:dyDescent="0.3">
      <c r="A3201" t="s">
        <v>5281</v>
      </c>
      <c r="C3201" t="str">
        <f t="shared" si="436"/>
        <v>REGULATED</v>
      </c>
      <c r="D3201" s="159" t="str">
        <f t="shared" si="433"/>
        <v>45100</v>
      </c>
      <c r="E3201" t="str">
        <f t="shared" si="434"/>
        <v>X5100</v>
      </c>
      <c r="F3201" s="23">
        <v>451005900001</v>
      </c>
      <c r="G3201">
        <v>1995</v>
      </c>
      <c r="H3201" t="str">
        <f t="shared" si="435"/>
        <v>451005900001.1995</v>
      </c>
      <c r="I3201">
        <v>199509</v>
      </c>
      <c r="J3201" t="s">
        <v>6434</v>
      </c>
      <c r="K3201" t="s">
        <v>51</v>
      </c>
      <c r="L3201">
        <v>20310</v>
      </c>
      <c r="M3201" s="8">
        <f>VLOOKUP(H3201,'export - manipulated'!L3201:V7133,11,FALSE)</f>
        <v>147889.98000000001</v>
      </c>
      <c r="V3201" s="158" t="str">
        <f t="shared" ref="V3201:V3202" si="438">CONCATENATE("5",RIGHT(F3201,11))</f>
        <v>551005900001</v>
      </c>
    </row>
    <row r="3202" spans="1:22" x14ac:dyDescent="0.3">
      <c r="A3202" t="s">
        <v>5281</v>
      </c>
      <c r="C3202" t="str">
        <f t="shared" si="436"/>
        <v>REGULATED</v>
      </c>
      <c r="D3202" s="159" t="str">
        <f t="shared" si="433"/>
        <v>45100</v>
      </c>
      <c r="E3202" t="str">
        <f t="shared" si="434"/>
        <v>X5100</v>
      </c>
      <c r="F3202" s="23">
        <v>451005900001</v>
      </c>
      <c r="G3202">
        <v>1997</v>
      </c>
      <c r="H3202" t="str">
        <f t="shared" si="435"/>
        <v>451005900001.1997</v>
      </c>
      <c r="I3202">
        <v>199709</v>
      </c>
      <c r="J3202" t="s">
        <v>6434</v>
      </c>
      <c r="K3202" t="s">
        <v>51</v>
      </c>
      <c r="L3202">
        <v>20310</v>
      </c>
      <c r="M3202" s="8">
        <f>VLOOKUP(H3202,'export - manipulated'!L3202:V7134,11,FALSE)</f>
        <v>135435.51999999999</v>
      </c>
      <c r="V3202" s="158" t="str">
        <f t="shared" si="438"/>
        <v>551005900001</v>
      </c>
    </row>
    <row r="3203" spans="1:22" x14ac:dyDescent="0.3">
      <c r="A3203" t="s">
        <v>5281</v>
      </c>
      <c r="C3203" t="str">
        <f t="shared" si="436"/>
        <v>UNREGULATED</v>
      </c>
      <c r="D3203" s="159" t="str">
        <f t="shared" ref="D3203:D3266" si="439">LEFT(F3203,5)</f>
        <v>55100</v>
      </c>
      <c r="E3203" t="str">
        <f t="shared" ref="E3203:E3266" si="440">CONCATENATE("X",(RIGHT(D3203,4)))</f>
        <v>X5100</v>
      </c>
      <c r="F3203" s="23">
        <v>551005900001</v>
      </c>
      <c r="G3203">
        <v>1995</v>
      </c>
      <c r="H3203" t="str">
        <f t="shared" ref="H3203:H3266" si="441">CONCATENATE(F3203,".",G3203)</f>
        <v>551005900001.1995</v>
      </c>
      <c r="I3203">
        <v>199509</v>
      </c>
      <c r="J3203" t="s">
        <v>6434</v>
      </c>
      <c r="K3203" t="s">
        <v>51</v>
      </c>
      <c r="L3203" t="s">
        <v>124</v>
      </c>
      <c r="N3203">
        <f>VLOOKUP(H3203,'export - manipulated'!L3202:V7134,11,FALSE)</f>
        <v>89348</v>
      </c>
    </row>
    <row r="3204" spans="1:22" x14ac:dyDescent="0.3">
      <c r="A3204" t="s">
        <v>5281</v>
      </c>
      <c r="C3204" t="str">
        <f t="shared" si="436"/>
        <v>UNREGULATED</v>
      </c>
      <c r="D3204" s="159" t="str">
        <f t="shared" si="439"/>
        <v>55100</v>
      </c>
      <c r="E3204" t="str">
        <f t="shared" si="440"/>
        <v>X5100</v>
      </c>
      <c r="F3204" s="23">
        <v>551005900001</v>
      </c>
      <c r="G3204">
        <v>1997</v>
      </c>
      <c r="H3204" t="str">
        <f t="shared" si="441"/>
        <v>551005900001.1997</v>
      </c>
      <c r="I3204">
        <v>199709</v>
      </c>
      <c r="J3204" t="s">
        <v>6434</v>
      </c>
      <c r="K3204" t="s">
        <v>51</v>
      </c>
      <c r="L3204" t="s">
        <v>124</v>
      </c>
      <c r="N3204">
        <f>VLOOKUP(H3204,'export - manipulated'!L3203:V7135,11,FALSE)</f>
        <v>81823</v>
      </c>
    </row>
    <row r="3205" spans="1:22" x14ac:dyDescent="0.3">
      <c r="A3205" t="s">
        <v>5286</v>
      </c>
      <c r="B3205" t="s">
        <v>251</v>
      </c>
      <c r="C3205" t="str">
        <f t="shared" si="436"/>
        <v>REGULATED</v>
      </c>
      <c r="D3205" s="159" t="str">
        <f t="shared" si="439"/>
        <v>45500</v>
      </c>
      <c r="E3205" t="str">
        <f t="shared" si="440"/>
        <v>X5500</v>
      </c>
      <c r="F3205" s="23">
        <v>455005930179</v>
      </c>
      <c r="G3205">
        <v>1089</v>
      </c>
      <c r="H3205" t="str">
        <f t="shared" si="441"/>
        <v>455005930179.1089</v>
      </c>
      <c r="I3205">
        <v>198809</v>
      </c>
      <c r="J3205" t="s">
        <v>6434</v>
      </c>
      <c r="K3205" t="s">
        <v>51</v>
      </c>
      <c r="L3205">
        <v>20310</v>
      </c>
      <c r="M3205" s="8">
        <f>VLOOKUP(H3205,'export - manipulated'!L3205:V7137,11,FALSE)</f>
        <v>2707.28</v>
      </c>
      <c r="V3205" s="158" t="str">
        <f>CONCATENATE("5",RIGHT(F3205,11))</f>
        <v>555005930179</v>
      </c>
    </row>
    <row r="3206" spans="1:22" x14ac:dyDescent="0.3">
      <c r="A3206" t="s">
        <v>5286</v>
      </c>
      <c r="B3206" t="s">
        <v>251</v>
      </c>
      <c r="C3206" t="str">
        <f t="shared" ref="C3206:C3269" si="442">IF(OR(D3206="45000",D3206="45100",D3206="45200",D3206="45290",D3206="45300",D3206="45500",D3206="45600",D3206="45700",D3206="45790",D3206="45800"),"REGULATED","UNREGULATED")</f>
        <v>UNREGULATED</v>
      </c>
      <c r="D3206" s="159" t="str">
        <f t="shared" si="439"/>
        <v>55500</v>
      </c>
      <c r="E3206" t="str">
        <f t="shared" si="440"/>
        <v>X5500</v>
      </c>
      <c r="F3206" s="23">
        <v>555005930179</v>
      </c>
      <c r="G3206">
        <v>1089</v>
      </c>
      <c r="H3206" t="str">
        <f t="shared" si="441"/>
        <v>555005930179.1089</v>
      </c>
      <c r="I3206">
        <v>198809</v>
      </c>
      <c r="J3206" t="s">
        <v>6434</v>
      </c>
      <c r="K3206" t="s">
        <v>51</v>
      </c>
      <c r="L3206" t="s">
        <v>124</v>
      </c>
      <c r="N3206">
        <f>VLOOKUP(H3206,'export - manipulated'!L3205:V7137,11,FALSE)</f>
        <v>1636</v>
      </c>
    </row>
    <row r="3207" spans="1:22" x14ac:dyDescent="0.3">
      <c r="A3207" t="s">
        <v>5289</v>
      </c>
      <c r="B3207" t="s">
        <v>251</v>
      </c>
      <c r="C3207" t="str">
        <f t="shared" si="442"/>
        <v>REGULATED</v>
      </c>
      <c r="D3207" s="159" t="str">
        <f t="shared" si="439"/>
        <v>45500</v>
      </c>
      <c r="E3207" t="str">
        <f t="shared" si="440"/>
        <v>X5500</v>
      </c>
      <c r="F3207" s="23">
        <v>455005901000</v>
      </c>
      <c r="G3207">
        <v>1997</v>
      </c>
      <c r="H3207" t="str">
        <f t="shared" si="441"/>
        <v>455005901000.1997</v>
      </c>
      <c r="I3207">
        <v>199712</v>
      </c>
      <c r="J3207" t="s">
        <v>6434</v>
      </c>
      <c r="K3207" t="s">
        <v>51</v>
      </c>
      <c r="L3207">
        <v>20310</v>
      </c>
      <c r="M3207" s="8">
        <f>VLOOKUP(H3207,'export - manipulated'!L3207:V7139,11,FALSE)</f>
        <v>73429.210000000006</v>
      </c>
      <c r="V3207" s="158" t="str">
        <f>CONCATENATE("5",RIGHT(F3207,11))</f>
        <v>555005901000</v>
      </c>
    </row>
    <row r="3208" spans="1:22" x14ac:dyDescent="0.3">
      <c r="A3208" t="s">
        <v>5289</v>
      </c>
      <c r="B3208" t="s">
        <v>251</v>
      </c>
      <c r="C3208" t="str">
        <f t="shared" si="442"/>
        <v>UNREGULATED</v>
      </c>
      <c r="D3208" s="159" t="str">
        <f t="shared" si="439"/>
        <v>55500</v>
      </c>
      <c r="E3208" t="str">
        <f t="shared" si="440"/>
        <v>X5500</v>
      </c>
      <c r="F3208" s="23">
        <v>555005901000</v>
      </c>
      <c r="G3208">
        <v>1997</v>
      </c>
      <c r="H3208" t="str">
        <f t="shared" si="441"/>
        <v>555005901000.1997</v>
      </c>
      <c r="I3208">
        <v>199712</v>
      </c>
      <c r="J3208" t="s">
        <v>6434</v>
      </c>
      <c r="K3208" t="s">
        <v>51</v>
      </c>
      <c r="L3208" t="s">
        <v>124</v>
      </c>
      <c r="N3208">
        <f>VLOOKUP(H3208,'export - manipulated'!L3207:V7139,11,FALSE)</f>
        <v>44363</v>
      </c>
    </row>
    <row r="3209" spans="1:22" x14ac:dyDescent="0.3">
      <c r="A3209" t="s">
        <v>5292</v>
      </c>
      <c r="B3209" t="s">
        <v>251</v>
      </c>
      <c r="C3209" t="str">
        <f t="shared" si="442"/>
        <v>REGULATED</v>
      </c>
      <c r="D3209" s="159" t="str">
        <f t="shared" si="439"/>
        <v>45500</v>
      </c>
      <c r="E3209" t="str">
        <f t="shared" si="440"/>
        <v>X5500</v>
      </c>
      <c r="F3209" s="23">
        <v>455005901600</v>
      </c>
      <c r="G3209">
        <v>1997</v>
      </c>
      <c r="H3209" t="str">
        <f t="shared" si="441"/>
        <v>455005901600.1997</v>
      </c>
      <c r="I3209">
        <v>199712</v>
      </c>
      <c r="J3209" t="s">
        <v>6434</v>
      </c>
      <c r="K3209" t="s">
        <v>51</v>
      </c>
      <c r="L3209">
        <v>20310</v>
      </c>
      <c r="M3209" s="8">
        <f>VLOOKUP(H3209,'export - manipulated'!L3209:V7141,11,FALSE)</f>
        <v>218969.08</v>
      </c>
      <c r="V3209" s="158" t="str">
        <f>CONCATENATE("5",RIGHT(F3209,11))</f>
        <v>555005901600</v>
      </c>
    </row>
    <row r="3210" spans="1:22" x14ac:dyDescent="0.3">
      <c r="A3210" t="s">
        <v>5292</v>
      </c>
      <c r="B3210" t="s">
        <v>251</v>
      </c>
      <c r="C3210" t="str">
        <f t="shared" si="442"/>
        <v>UNREGULATED</v>
      </c>
      <c r="D3210" s="159" t="str">
        <f t="shared" si="439"/>
        <v>55500</v>
      </c>
      <c r="E3210" t="str">
        <f t="shared" si="440"/>
        <v>X5500</v>
      </c>
      <c r="F3210" s="23">
        <v>555005901600</v>
      </c>
      <c r="G3210">
        <v>1997</v>
      </c>
      <c r="H3210" t="str">
        <f t="shared" si="441"/>
        <v>555005901600.1997</v>
      </c>
      <c r="I3210">
        <v>199712</v>
      </c>
      <c r="J3210" t="s">
        <v>6434</v>
      </c>
      <c r="K3210" t="s">
        <v>51</v>
      </c>
      <c r="L3210" t="s">
        <v>124</v>
      </c>
      <c r="N3210">
        <f>VLOOKUP(H3210,'export - manipulated'!L3209:V7141,11,FALSE)</f>
        <v>132291</v>
      </c>
    </row>
    <row r="3211" spans="1:22" x14ac:dyDescent="0.3">
      <c r="A3211" t="s">
        <v>5295</v>
      </c>
      <c r="B3211" t="s">
        <v>251</v>
      </c>
      <c r="C3211" t="str">
        <f t="shared" si="442"/>
        <v>REGULATED</v>
      </c>
      <c r="D3211" s="159" t="str">
        <f t="shared" si="439"/>
        <v>45500</v>
      </c>
      <c r="E3211" t="str">
        <f t="shared" si="440"/>
        <v>X5500</v>
      </c>
      <c r="F3211" s="23">
        <v>455005902000</v>
      </c>
      <c r="G3211">
        <v>1997</v>
      </c>
      <c r="H3211" t="str">
        <f t="shared" si="441"/>
        <v>455005902000.1997</v>
      </c>
      <c r="I3211">
        <v>199709</v>
      </c>
      <c r="J3211" t="s">
        <v>6434</v>
      </c>
      <c r="K3211" t="s">
        <v>51</v>
      </c>
      <c r="L3211">
        <v>20310</v>
      </c>
      <c r="M3211" s="8">
        <f>VLOOKUP(H3211,'export - manipulated'!L3211:V7143,11,FALSE)</f>
        <v>2311941.65</v>
      </c>
      <c r="V3211" s="158" t="str">
        <f t="shared" ref="V3211:V3213" si="443">CONCATENATE("5",RIGHT(F3211,11))</f>
        <v>555005902000</v>
      </c>
    </row>
    <row r="3212" spans="1:22" x14ac:dyDescent="0.3">
      <c r="A3212" t="s">
        <v>5295</v>
      </c>
      <c r="B3212" t="s">
        <v>251</v>
      </c>
      <c r="C3212" t="str">
        <f t="shared" si="442"/>
        <v>REGULATED</v>
      </c>
      <c r="D3212" s="159" t="str">
        <f t="shared" si="439"/>
        <v>45500</v>
      </c>
      <c r="E3212" t="str">
        <f t="shared" si="440"/>
        <v>X5500</v>
      </c>
      <c r="F3212" s="23">
        <v>455005902000</v>
      </c>
      <c r="G3212">
        <v>2008</v>
      </c>
      <c r="H3212" t="str">
        <f t="shared" si="441"/>
        <v>455005902000.2008</v>
      </c>
      <c r="I3212">
        <v>200801</v>
      </c>
      <c r="J3212" t="s">
        <v>6434</v>
      </c>
      <c r="K3212" t="s">
        <v>51</v>
      </c>
      <c r="L3212">
        <v>20310</v>
      </c>
      <c r="M3212" s="8">
        <f>VLOOKUP(H3212,'export - manipulated'!L3212:V7144,11,FALSE)</f>
        <v>0</v>
      </c>
      <c r="V3212" s="158" t="str">
        <f t="shared" si="443"/>
        <v>555005902000</v>
      </c>
    </row>
    <row r="3213" spans="1:22" x14ac:dyDescent="0.3">
      <c r="A3213" t="s">
        <v>5295</v>
      </c>
      <c r="B3213" t="s">
        <v>251</v>
      </c>
      <c r="C3213" t="str">
        <f t="shared" si="442"/>
        <v>REGULATED</v>
      </c>
      <c r="D3213" s="159" t="str">
        <f t="shared" si="439"/>
        <v>45500</v>
      </c>
      <c r="E3213" t="str">
        <f t="shared" si="440"/>
        <v>X5500</v>
      </c>
      <c r="F3213" s="23">
        <v>455005902000</v>
      </c>
      <c r="G3213">
        <v>2009</v>
      </c>
      <c r="H3213" t="str">
        <f t="shared" si="441"/>
        <v>455005902000.2009</v>
      </c>
      <c r="I3213">
        <v>200909</v>
      </c>
      <c r="J3213" t="s">
        <v>6434</v>
      </c>
      <c r="K3213" t="s">
        <v>51</v>
      </c>
      <c r="L3213">
        <v>20310</v>
      </c>
      <c r="M3213" s="8">
        <f>VLOOKUP(H3213,'export - manipulated'!L3213:V7145,11,FALSE)</f>
        <v>0</v>
      </c>
      <c r="V3213" s="158" t="str">
        <f t="shared" si="443"/>
        <v>555005902000</v>
      </c>
    </row>
    <row r="3214" spans="1:22" x14ac:dyDescent="0.3">
      <c r="A3214" t="s">
        <v>5295</v>
      </c>
      <c r="B3214" t="s">
        <v>251</v>
      </c>
      <c r="C3214" t="str">
        <f t="shared" si="442"/>
        <v>UNREGULATED</v>
      </c>
      <c r="D3214" s="159" t="str">
        <f t="shared" si="439"/>
        <v>55500</v>
      </c>
      <c r="E3214" t="str">
        <f t="shared" si="440"/>
        <v>X5500</v>
      </c>
      <c r="F3214" s="23">
        <v>555005902000</v>
      </c>
      <c r="G3214">
        <v>1997</v>
      </c>
      <c r="H3214" t="str">
        <f t="shared" si="441"/>
        <v>555005902000.1997</v>
      </c>
      <c r="I3214">
        <v>199709</v>
      </c>
      <c r="J3214" t="s">
        <v>6434</v>
      </c>
      <c r="K3214" t="s">
        <v>51</v>
      </c>
      <c r="L3214" t="s">
        <v>124</v>
      </c>
      <c r="N3214">
        <f>VLOOKUP(H3214,'export - manipulated'!L3213:V7145,11,FALSE)</f>
        <v>1359484.78</v>
      </c>
    </row>
    <row r="3215" spans="1:22" x14ac:dyDescent="0.3">
      <c r="A3215" t="s">
        <v>5295</v>
      </c>
      <c r="B3215" t="s">
        <v>251</v>
      </c>
      <c r="C3215" t="str">
        <f t="shared" si="442"/>
        <v>UNREGULATED</v>
      </c>
      <c r="D3215" s="159" t="str">
        <f t="shared" si="439"/>
        <v>55500</v>
      </c>
      <c r="E3215" t="str">
        <f t="shared" si="440"/>
        <v>X5500</v>
      </c>
      <c r="F3215" s="23">
        <v>555005902000</v>
      </c>
      <c r="G3215">
        <v>2008</v>
      </c>
      <c r="H3215" t="str">
        <f t="shared" si="441"/>
        <v>555005902000.2008</v>
      </c>
      <c r="I3215">
        <v>200801</v>
      </c>
      <c r="J3215" t="s">
        <v>6434</v>
      </c>
      <c r="K3215" t="s">
        <v>51</v>
      </c>
      <c r="L3215" t="s">
        <v>124</v>
      </c>
      <c r="N3215">
        <f>VLOOKUP(H3215,'export - manipulated'!L3214:V7146,11,FALSE)</f>
        <v>0</v>
      </c>
    </row>
    <row r="3216" spans="1:22" x14ac:dyDescent="0.3">
      <c r="A3216" t="s">
        <v>5295</v>
      </c>
      <c r="B3216" t="s">
        <v>251</v>
      </c>
      <c r="C3216" t="str">
        <f t="shared" si="442"/>
        <v>UNREGULATED</v>
      </c>
      <c r="D3216" s="159" t="str">
        <f t="shared" si="439"/>
        <v>55500</v>
      </c>
      <c r="E3216" t="str">
        <f t="shared" si="440"/>
        <v>X5500</v>
      </c>
      <c r="F3216" s="23">
        <v>555005902000</v>
      </c>
      <c r="G3216">
        <v>2009</v>
      </c>
      <c r="H3216" t="str">
        <f t="shared" si="441"/>
        <v>555005902000.2009</v>
      </c>
      <c r="I3216">
        <v>200909</v>
      </c>
      <c r="J3216" t="s">
        <v>6434</v>
      </c>
      <c r="K3216" t="s">
        <v>51</v>
      </c>
      <c r="L3216" t="s">
        <v>124</v>
      </c>
      <c r="N3216">
        <f>VLOOKUP(H3216,'export - manipulated'!L3215:V7147,11,FALSE)</f>
        <v>0</v>
      </c>
    </row>
    <row r="3217" spans="1:22" x14ac:dyDescent="0.3">
      <c r="A3217" t="s">
        <v>5302</v>
      </c>
      <c r="B3217" t="s">
        <v>251</v>
      </c>
      <c r="C3217" t="str">
        <f t="shared" si="442"/>
        <v>REGULATED</v>
      </c>
      <c r="D3217" s="159" t="str">
        <f t="shared" si="439"/>
        <v>45500</v>
      </c>
      <c r="E3217" t="str">
        <f t="shared" si="440"/>
        <v>X5500</v>
      </c>
      <c r="F3217" s="23">
        <v>455005900400</v>
      </c>
      <c r="G3217">
        <v>1997</v>
      </c>
      <c r="H3217" t="str">
        <f t="shared" si="441"/>
        <v>455005900400.1997</v>
      </c>
      <c r="I3217">
        <v>199712</v>
      </c>
      <c r="J3217" t="s">
        <v>6434</v>
      </c>
      <c r="K3217" t="s">
        <v>51</v>
      </c>
      <c r="L3217">
        <v>20310</v>
      </c>
      <c r="M3217" s="8">
        <f>VLOOKUP(H3217,'export - manipulated'!L3217:V7149,11,FALSE)</f>
        <v>20886.62</v>
      </c>
      <c r="V3217" s="158" t="str">
        <f>CONCATENATE("5",RIGHT(F3217,11))</f>
        <v>555005900400</v>
      </c>
    </row>
    <row r="3218" spans="1:22" x14ac:dyDescent="0.3">
      <c r="A3218" t="s">
        <v>5302</v>
      </c>
      <c r="B3218" t="s">
        <v>251</v>
      </c>
      <c r="C3218" t="str">
        <f t="shared" si="442"/>
        <v>UNREGULATED</v>
      </c>
      <c r="D3218" s="159" t="str">
        <f t="shared" si="439"/>
        <v>55500</v>
      </c>
      <c r="E3218" t="str">
        <f t="shared" si="440"/>
        <v>X5500</v>
      </c>
      <c r="F3218" s="23">
        <v>555005900400</v>
      </c>
      <c r="G3218">
        <v>1997</v>
      </c>
      <c r="H3218" t="str">
        <f t="shared" si="441"/>
        <v>555005900400.1997</v>
      </c>
      <c r="I3218">
        <v>199712</v>
      </c>
      <c r="J3218" t="s">
        <v>6434</v>
      </c>
      <c r="K3218" t="s">
        <v>51</v>
      </c>
      <c r="L3218" t="s">
        <v>124</v>
      </c>
      <c r="N3218">
        <f>VLOOKUP(H3218,'export - manipulated'!L3217:V7149,11,FALSE)</f>
        <v>12618</v>
      </c>
    </row>
    <row r="3219" spans="1:22" x14ac:dyDescent="0.3">
      <c r="A3219" t="s">
        <v>5305</v>
      </c>
      <c r="B3219" t="s">
        <v>251</v>
      </c>
      <c r="C3219" t="str">
        <f t="shared" si="442"/>
        <v>REGULATED</v>
      </c>
      <c r="D3219" s="159" t="str">
        <f t="shared" si="439"/>
        <v>45500</v>
      </c>
      <c r="E3219" t="str">
        <f t="shared" si="440"/>
        <v>X5500</v>
      </c>
      <c r="F3219" s="23">
        <v>455005900800</v>
      </c>
      <c r="G3219">
        <v>1997</v>
      </c>
      <c r="H3219" t="str">
        <f t="shared" si="441"/>
        <v>455005900800.1997</v>
      </c>
      <c r="I3219">
        <v>199712</v>
      </c>
      <c r="J3219" t="s">
        <v>6434</v>
      </c>
      <c r="K3219" t="s">
        <v>51</v>
      </c>
      <c r="L3219">
        <v>20310</v>
      </c>
      <c r="M3219" s="8">
        <f>VLOOKUP(H3219,'export - manipulated'!L3219:V7151,11,FALSE)</f>
        <v>27597.52</v>
      </c>
      <c r="V3219" s="158" t="str">
        <f>CONCATENATE("5",RIGHT(F3219,11))</f>
        <v>555005900800</v>
      </c>
    </row>
    <row r="3220" spans="1:22" x14ac:dyDescent="0.3">
      <c r="A3220" t="s">
        <v>5305</v>
      </c>
      <c r="B3220" t="s">
        <v>251</v>
      </c>
      <c r="C3220" t="str">
        <f t="shared" si="442"/>
        <v>UNREGULATED</v>
      </c>
      <c r="D3220" s="159" t="str">
        <f t="shared" si="439"/>
        <v>55500</v>
      </c>
      <c r="E3220" t="str">
        <f t="shared" si="440"/>
        <v>X5500</v>
      </c>
      <c r="F3220" s="23">
        <v>555005900800</v>
      </c>
      <c r="G3220">
        <v>1997</v>
      </c>
      <c r="H3220" t="str">
        <f t="shared" si="441"/>
        <v>555005900800.1997</v>
      </c>
      <c r="I3220">
        <v>199712</v>
      </c>
      <c r="J3220" t="s">
        <v>6434</v>
      </c>
      <c r="K3220" t="s">
        <v>51</v>
      </c>
      <c r="L3220" t="s">
        <v>124</v>
      </c>
      <c r="N3220">
        <f>VLOOKUP(H3220,'export - manipulated'!L3219:V7151,11,FALSE)</f>
        <v>16673</v>
      </c>
    </row>
    <row r="3221" spans="1:22" x14ac:dyDescent="0.3">
      <c r="A3221" t="s">
        <v>5308</v>
      </c>
      <c r="B3221" t="s">
        <v>251</v>
      </c>
      <c r="C3221" t="str">
        <f t="shared" si="442"/>
        <v>REGULATED</v>
      </c>
      <c r="D3221" s="159" t="str">
        <f t="shared" si="439"/>
        <v>45300</v>
      </c>
      <c r="E3221" t="str">
        <f t="shared" si="440"/>
        <v>X5300</v>
      </c>
      <c r="F3221" s="23">
        <v>453005900460</v>
      </c>
      <c r="G3221">
        <v>910</v>
      </c>
      <c r="H3221" t="str">
        <f t="shared" si="441"/>
        <v>453005900460.910</v>
      </c>
      <c r="I3221">
        <v>201409</v>
      </c>
      <c r="J3221" t="s">
        <v>6434</v>
      </c>
      <c r="K3221" t="s">
        <v>51</v>
      </c>
      <c r="L3221">
        <v>20310</v>
      </c>
      <c r="M3221" s="8">
        <f>VLOOKUP(H3221,'export - manipulated'!L3221:V7153,11,FALSE)</f>
        <v>1896.37</v>
      </c>
      <c r="V3221" s="158" t="str">
        <f>CONCATENATE("5",RIGHT(F3221,11))</f>
        <v>553005900460</v>
      </c>
    </row>
    <row r="3222" spans="1:22" x14ac:dyDescent="0.3">
      <c r="A3222" t="s">
        <v>5308</v>
      </c>
      <c r="B3222" t="s">
        <v>251</v>
      </c>
      <c r="C3222" t="str">
        <f t="shared" si="442"/>
        <v>UNREGULATED</v>
      </c>
      <c r="D3222" s="159" t="str">
        <f t="shared" si="439"/>
        <v>55300</v>
      </c>
      <c r="E3222" t="str">
        <f t="shared" si="440"/>
        <v>X5300</v>
      </c>
      <c r="F3222" s="23">
        <v>553005900460</v>
      </c>
      <c r="G3222">
        <v>910</v>
      </c>
      <c r="H3222" t="str">
        <f t="shared" si="441"/>
        <v>553005900460.910</v>
      </c>
      <c r="I3222">
        <v>201409</v>
      </c>
      <c r="J3222" t="s">
        <v>6434</v>
      </c>
      <c r="K3222" t="s">
        <v>51</v>
      </c>
      <c r="L3222" t="s">
        <v>124</v>
      </c>
      <c r="N3222">
        <f>VLOOKUP(H3222,'export - manipulated'!L3221:V7153,11,FALSE)</f>
        <v>2237.34</v>
      </c>
    </row>
    <row r="3223" spans="1:22" x14ac:dyDescent="0.3">
      <c r="A3223" t="s">
        <v>5312</v>
      </c>
      <c r="B3223" t="s">
        <v>251</v>
      </c>
      <c r="C3223" t="str">
        <f t="shared" si="442"/>
        <v>REGULATED</v>
      </c>
      <c r="D3223" s="159" t="str">
        <f t="shared" si="439"/>
        <v>45300</v>
      </c>
      <c r="E3223" t="str">
        <f t="shared" si="440"/>
        <v>X5300</v>
      </c>
      <c r="F3223" s="23">
        <v>453005900461</v>
      </c>
      <c r="G3223">
        <v>910</v>
      </c>
      <c r="H3223" t="str">
        <f t="shared" si="441"/>
        <v>453005900461.910</v>
      </c>
      <c r="I3223">
        <v>201409</v>
      </c>
      <c r="J3223" t="s">
        <v>6434</v>
      </c>
      <c r="K3223" t="s">
        <v>51</v>
      </c>
      <c r="L3223">
        <v>20310</v>
      </c>
      <c r="M3223" s="8">
        <f>VLOOKUP(H3223,'export - manipulated'!L3223:V7155,11,FALSE)</f>
        <v>1896.37</v>
      </c>
      <c r="V3223" s="158" t="str">
        <f t="shared" ref="V3223:V3224" si="444">CONCATENATE("5",RIGHT(F3223,11))</f>
        <v>553005900461</v>
      </c>
    </row>
    <row r="3224" spans="1:22" x14ac:dyDescent="0.3">
      <c r="A3224" t="s">
        <v>5315</v>
      </c>
      <c r="B3224" t="s">
        <v>251</v>
      </c>
      <c r="C3224" t="str">
        <f t="shared" si="442"/>
        <v>REGULATED</v>
      </c>
      <c r="D3224" s="159" t="str">
        <f t="shared" si="439"/>
        <v>45300</v>
      </c>
      <c r="E3224" t="str">
        <f t="shared" si="440"/>
        <v>X5300</v>
      </c>
      <c r="F3224" s="23">
        <v>453005900467</v>
      </c>
      <c r="G3224">
        <v>910</v>
      </c>
      <c r="H3224" t="str">
        <f t="shared" si="441"/>
        <v>453005900467.910</v>
      </c>
      <c r="I3224">
        <v>201409</v>
      </c>
      <c r="J3224" t="s">
        <v>6434</v>
      </c>
      <c r="K3224" t="s">
        <v>51</v>
      </c>
      <c r="L3224">
        <v>20310</v>
      </c>
      <c r="M3224" s="8">
        <f>VLOOKUP(H3224,'export - manipulated'!L3224:V7156,11,FALSE)</f>
        <v>17431.61</v>
      </c>
      <c r="V3224" s="158" t="str">
        <f t="shared" si="444"/>
        <v>553005900467</v>
      </c>
    </row>
    <row r="3225" spans="1:22" x14ac:dyDescent="0.3">
      <c r="A3225" t="s">
        <v>5312</v>
      </c>
      <c r="B3225" t="s">
        <v>251</v>
      </c>
      <c r="C3225" t="str">
        <f t="shared" si="442"/>
        <v>UNREGULATED</v>
      </c>
      <c r="D3225" s="159" t="str">
        <f t="shared" si="439"/>
        <v>55300</v>
      </c>
      <c r="E3225" t="str">
        <f t="shared" si="440"/>
        <v>X5300</v>
      </c>
      <c r="F3225" s="23">
        <v>553005900461</v>
      </c>
      <c r="G3225">
        <v>910</v>
      </c>
      <c r="H3225" t="str">
        <f t="shared" si="441"/>
        <v>553005900461.910</v>
      </c>
      <c r="I3225">
        <v>201409</v>
      </c>
      <c r="J3225" t="s">
        <v>6434</v>
      </c>
      <c r="K3225" t="s">
        <v>51</v>
      </c>
      <c r="L3225" t="s">
        <v>124</v>
      </c>
      <c r="N3225">
        <f>VLOOKUP(H3225,'export - manipulated'!L3224:V7156,11,FALSE)</f>
        <v>2237.34</v>
      </c>
    </row>
    <row r="3226" spans="1:22" x14ac:dyDescent="0.3">
      <c r="A3226" t="s">
        <v>5318</v>
      </c>
      <c r="B3226" t="s">
        <v>251</v>
      </c>
      <c r="C3226" t="str">
        <f t="shared" si="442"/>
        <v>REGULATED</v>
      </c>
      <c r="D3226" s="159" t="str">
        <f t="shared" si="439"/>
        <v>45300</v>
      </c>
      <c r="E3226" t="str">
        <f t="shared" si="440"/>
        <v>X5300</v>
      </c>
      <c r="F3226" s="23">
        <v>453005900462</v>
      </c>
      <c r="G3226">
        <v>910</v>
      </c>
      <c r="H3226" t="str">
        <f t="shared" si="441"/>
        <v>453005900462.910</v>
      </c>
      <c r="I3226">
        <v>201409</v>
      </c>
      <c r="J3226" t="s">
        <v>6434</v>
      </c>
      <c r="K3226" t="s">
        <v>51</v>
      </c>
      <c r="L3226">
        <v>20310</v>
      </c>
      <c r="M3226" s="8">
        <f>VLOOKUP(H3226,'export - manipulated'!L3226:V7158,11,FALSE)</f>
        <v>1896.97</v>
      </c>
      <c r="V3226" s="158" t="str">
        <f>CONCATENATE("5",RIGHT(F3226,11))</f>
        <v>553005900462</v>
      </c>
    </row>
    <row r="3227" spans="1:22" x14ac:dyDescent="0.3">
      <c r="A3227" t="s">
        <v>5318</v>
      </c>
      <c r="B3227" t="s">
        <v>251</v>
      </c>
      <c r="C3227" t="str">
        <f t="shared" si="442"/>
        <v>UNREGULATED</v>
      </c>
      <c r="D3227" s="159" t="str">
        <f t="shared" si="439"/>
        <v>55300</v>
      </c>
      <c r="E3227" t="str">
        <f t="shared" si="440"/>
        <v>X5300</v>
      </c>
      <c r="F3227" s="23">
        <v>553005900462</v>
      </c>
      <c r="G3227">
        <v>910</v>
      </c>
      <c r="H3227" t="str">
        <f t="shared" si="441"/>
        <v>553005900462.910</v>
      </c>
      <c r="I3227">
        <v>201409</v>
      </c>
      <c r="J3227" t="s">
        <v>6434</v>
      </c>
      <c r="K3227" t="s">
        <v>51</v>
      </c>
      <c r="L3227" t="s">
        <v>124</v>
      </c>
      <c r="N3227">
        <f>VLOOKUP(H3227,'export - manipulated'!L3226:V7158,11,FALSE)</f>
        <v>2238.04</v>
      </c>
    </row>
    <row r="3228" spans="1:22" x14ac:dyDescent="0.3">
      <c r="A3228" t="s">
        <v>5321</v>
      </c>
      <c r="B3228" t="s">
        <v>251</v>
      </c>
      <c r="C3228" t="str">
        <f t="shared" si="442"/>
        <v>REGULATED</v>
      </c>
      <c r="D3228" s="159" t="str">
        <f t="shared" si="439"/>
        <v>45300</v>
      </c>
      <c r="E3228" t="str">
        <f t="shared" si="440"/>
        <v>X5300</v>
      </c>
      <c r="F3228" s="23">
        <v>453005900463</v>
      </c>
      <c r="G3228">
        <v>910</v>
      </c>
      <c r="H3228" t="str">
        <f t="shared" si="441"/>
        <v>453005900463.910</v>
      </c>
      <c r="I3228">
        <v>201409</v>
      </c>
      <c r="J3228" t="s">
        <v>6434</v>
      </c>
      <c r="K3228" t="s">
        <v>51</v>
      </c>
      <c r="L3228">
        <v>20310</v>
      </c>
      <c r="M3228" s="8">
        <f>VLOOKUP(H3228,'export - manipulated'!L3228:V7160,11,FALSE)</f>
        <v>1896.95</v>
      </c>
      <c r="V3228" s="158" t="str">
        <f>CONCATENATE("5",RIGHT(F3228,11))</f>
        <v>553005900463</v>
      </c>
    </row>
    <row r="3229" spans="1:22" x14ac:dyDescent="0.3">
      <c r="A3229" t="s">
        <v>5321</v>
      </c>
      <c r="B3229" t="s">
        <v>251</v>
      </c>
      <c r="C3229" t="str">
        <f t="shared" si="442"/>
        <v>UNREGULATED</v>
      </c>
      <c r="D3229" s="159" t="str">
        <f t="shared" si="439"/>
        <v>55300</v>
      </c>
      <c r="E3229" t="str">
        <f t="shared" si="440"/>
        <v>X5300</v>
      </c>
      <c r="F3229" s="23">
        <v>553005900463</v>
      </c>
      <c r="G3229">
        <v>910</v>
      </c>
      <c r="H3229" t="str">
        <f t="shared" si="441"/>
        <v>553005900463.910</v>
      </c>
      <c r="I3229">
        <v>201409</v>
      </c>
      <c r="J3229" t="s">
        <v>6434</v>
      </c>
      <c r="K3229" t="s">
        <v>51</v>
      </c>
      <c r="L3229" t="s">
        <v>124</v>
      </c>
      <c r="N3229">
        <f>VLOOKUP(H3229,'export - manipulated'!L3228:V7160,11,FALSE)</f>
        <v>2238</v>
      </c>
    </row>
    <row r="3230" spans="1:22" x14ac:dyDescent="0.3">
      <c r="A3230" t="s">
        <v>5324</v>
      </c>
      <c r="B3230" t="s">
        <v>251</v>
      </c>
      <c r="C3230" t="str">
        <f t="shared" si="442"/>
        <v>REGULATED</v>
      </c>
      <c r="D3230" s="159" t="str">
        <f t="shared" si="439"/>
        <v>45300</v>
      </c>
      <c r="E3230" t="str">
        <f t="shared" si="440"/>
        <v>X5300</v>
      </c>
      <c r="F3230" s="23">
        <v>453005900001</v>
      </c>
      <c r="G3230">
        <v>910</v>
      </c>
      <c r="H3230" t="str">
        <f t="shared" si="441"/>
        <v>453005900001.910</v>
      </c>
      <c r="I3230">
        <v>197009</v>
      </c>
      <c r="J3230" t="s">
        <v>6434</v>
      </c>
      <c r="K3230" t="s">
        <v>51</v>
      </c>
      <c r="L3230">
        <v>20310</v>
      </c>
      <c r="M3230" s="8">
        <f>VLOOKUP(H3230,'export - manipulated'!L3230:V7162,11,FALSE)</f>
        <v>247704.72</v>
      </c>
      <c r="V3230" s="158" t="str">
        <f>CONCATENATE("5",RIGHT(F3230,11))</f>
        <v>553005900001</v>
      </c>
    </row>
    <row r="3231" spans="1:22" x14ac:dyDescent="0.3">
      <c r="A3231" t="s">
        <v>5324</v>
      </c>
      <c r="B3231" t="s">
        <v>251</v>
      </c>
      <c r="C3231" t="str">
        <f t="shared" si="442"/>
        <v>UNREGULATED</v>
      </c>
      <c r="D3231" s="159" t="str">
        <f t="shared" si="439"/>
        <v>55300</v>
      </c>
      <c r="E3231" t="str">
        <f t="shared" si="440"/>
        <v>X5300</v>
      </c>
      <c r="F3231" s="23">
        <v>553005900001</v>
      </c>
      <c r="G3231">
        <v>910</v>
      </c>
      <c r="H3231" t="str">
        <f t="shared" si="441"/>
        <v>553005900001.910</v>
      </c>
      <c r="I3231">
        <v>197009</v>
      </c>
      <c r="J3231" t="s">
        <v>6434</v>
      </c>
      <c r="K3231" t="s">
        <v>51</v>
      </c>
      <c r="L3231" t="s">
        <v>124</v>
      </c>
      <c r="N3231">
        <f>VLOOKUP(H3231,'export - manipulated'!L3230:V7162,11,FALSE)</f>
        <v>149652</v>
      </c>
    </row>
    <row r="3232" spans="1:22" x14ac:dyDescent="0.3">
      <c r="A3232" t="s">
        <v>5327</v>
      </c>
      <c r="B3232" t="s">
        <v>251</v>
      </c>
      <c r="C3232" t="str">
        <f t="shared" si="442"/>
        <v>UNREGULATED</v>
      </c>
      <c r="D3232" s="159" t="str">
        <f t="shared" si="439"/>
        <v>55300</v>
      </c>
      <c r="E3232" t="str">
        <f t="shared" si="440"/>
        <v>X5300</v>
      </c>
      <c r="F3232" s="23">
        <v>553005900609</v>
      </c>
      <c r="G3232">
        <v>910</v>
      </c>
      <c r="H3232" t="str">
        <f t="shared" si="441"/>
        <v>553005900609.910</v>
      </c>
      <c r="I3232">
        <v>201701</v>
      </c>
      <c r="J3232" t="s">
        <v>6434</v>
      </c>
      <c r="K3232" t="s">
        <v>51</v>
      </c>
      <c r="L3232" t="s">
        <v>124</v>
      </c>
      <c r="N3232">
        <f>VLOOKUP(H3232,'export - manipulated'!L3231:V7163,11,FALSE)</f>
        <v>4387.3900000000003</v>
      </c>
    </row>
    <row r="3233" spans="1:22" x14ac:dyDescent="0.3">
      <c r="A3233" t="s">
        <v>5329</v>
      </c>
      <c r="B3233" t="s">
        <v>251</v>
      </c>
      <c r="C3233" t="str">
        <f t="shared" si="442"/>
        <v>REGULATED</v>
      </c>
      <c r="D3233" s="159" t="str">
        <f t="shared" si="439"/>
        <v>45300</v>
      </c>
      <c r="E3233" t="str">
        <f t="shared" si="440"/>
        <v>X5300</v>
      </c>
      <c r="F3233" s="23">
        <v>453005900010</v>
      </c>
      <c r="G3233">
        <v>910</v>
      </c>
      <c r="H3233" t="str">
        <f t="shared" si="441"/>
        <v>453005900010.910</v>
      </c>
      <c r="I3233">
        <v>199712</v>
      </c>
      <c r="J3233" t="s">
        <v>6434</v>
      </c>
      <c r="K3233" t="s">
        <v>51</v>
      </c>
      <c r="L3233">
        <v>20310</v>
      </c>
      <c r="M3233" s="8">
        <f>VLOOKUP(H3233,'export - manipulated'!L3233:V7165,11,FALSE)</f>
        <v>172246.85</v>
      </c>
      <c r="V3233" s="158" t="str">
        <f>CONCATENATE("5",RIGHT(F3233,11))</f>
        <v>553005900010</v>
      </c>
    </row>
    <row r="3234" spans="1:22" x14ac:dyDescent="0.3">
      <c r="A3234" t="s">
        <v>5329</v>
      </c>
      <c r="B3234" t="s">
        <v>251</v>
      </c>
      <c r="C3234" t="str">
        <f t="shared" si="442"/>
        <v>UNREGULATED</v>
      </c>
      <c r="D3234" s="159" t="str">
        <f t="shared" si="439"/>
        <v>55300</v>
      </c>
      <c r="E3234" t="str">
        <f t="shared" si="440"/>
        <v>X5300</v>
      </c>
      <c r="F3234" s="23">
        <v>553005900010</v>
      </c>
      <c r="G3234">
        <v>910</v>
      </c>
      <c r="H3234" t="str">
        <f t="shared" si="441"/>
        <v>553005900010.910</v>
      </c>
      <c r="I3234">
        <v>199712</v>
      </c>
      <c r="J3234" t="s">
        <v>6434</v>
      </c>
      <c r="K3234" t="s">
        <v>51</v>
      </c>
      <c r="L3234" t="s">
        <v>124</v>
      </c>
      <c r="N3234">
        <f>VLOOKUP(H3234,'export - manipulated'!L3233:V7165,11,FALSE)</f>
        <v>104064</v>
      </c>
    </row>
    <row r="3235" spans="1:22" x14ac:dyDescent="0.3">
      <c r="A3235" t="s">
        <v>5329</v>
      </c>
      <c r="C3235" t="str">
        <f t="shared" si="442"/>
        <v>UNREGULATED</v>
      </c>
      <c r="D3235" s="159" t="str">
        <f t="shared" si="439"/>
        <v>55300</v>
      </c>
      <c r="E3235" t="str">
        <f t="shared" si="440"/>
        <v>X5300</v>
      </c>
      <c r="F3235" s="23">
        <v>553005900610</v>
      </c>
      <c r="G3235">
        <v>910</v>
      </c>
      <c r="H3235" t="str">
        <f t="shared" si="441"/>
        <v>553005900610.910</v>
      </c>
      <c r="I3235">
        <v>201701</v>
      </c>
      <c r="J3235" t="s">
        <v>6434</v>
      </c>
      <c r="K3235" t="s">
        <v>51</v>
      </c>
      <c r="L3235" t="s">
        <v>124</v>
      </c>
      <c r="N3235">
        <f>VLOOKUP(H3235,'export - manipulated'!L3234:V7166,11,FALSE)</f>
        <v>4387.3900000000003</v>
      </c>
    </row>
    <row r="3236" spans="1:22" x14ac:dyDescent="0.3">
      <c r="A3236" t="s">
        <v>5334</v>
      </c>
      <c r="B3236" t="s">
        <v>251</v>
      </c>
      <c r="C3236" t="str">
        <f t="shared" si="442"/>
        <v>REGULATED</v>
      </c>
      <c r="D3236" s="159" t="str">
        <f t="shared" si="439"/>
        <v>45300</v>
      </c>
      <c r="E3236" t="str">
        <f t="shared" si="440"/>
        <v>X5300</v>
      </c>
      <c r="F3236" s="23">
        <v>453005900002</v>
      </c>
      <c r="G3236">
        <v>910</v>
      </c>
      <c r="H3236" t="str">
        <f t="shared" si="441"/>
        <v>453005900002.910</v>
      </c>
      <c r="I3236">
        <v>197111</v>
      </c>
      <c r="J3236" t="s">
        <v>6434</v>
      </c>
      <c r="K3236" t="s">
        <v>51</v>
      </c>
      <c r="L3236">
        <v>20310</v>
      </c>
      <c r="M3236" s="8">
        <f>VLOOKUP(H3236,'export - manipulated'!L3236:V7168,11,FALSE)</f>
        <v>30395.51</v>
      </c>
      <c r="V3236" s="158" t="str">
        <f>CONCATENATE("5",RIGHT(F3236,11))</f>
        <v>553005900002</v>
      </c>
    </row>
    <row r="3237" spans="1:22" x14ac:dyDescent="0.3">
      <c r="A3237" t="s">
        <v>5334</v>
      </c>
      <c r="B3237" t="s">
        <v>251</v>
      </c>
      <c r="C3237" t="str">
        <f t="shared" si="442"/>
        <v>UNREGULATED</v>
      </c>
      <c r="D3237" s="159" t="str">
        <f t="shared" si="439"/>
        <v>55300</v>
      </c>
      <c r="E3237" t="str">
        <f t="shared" si="440"/>
        <v>X5300</v>
      </c>
      <c r="F3237" s="23">
        <v>553005900002</v>
      </c>
      <c r="G3237">
        <v>910</v>
      </c>
      <c r="H3237" t="str">
        <f t="shared" si="441"/>
        <v>553005900002.910</v>
      </c>
      <c r="I3237">
        <v>197111</v>
      </c>
      <c r="J3237" t="s">
        <v>6434</v>
      </c>
      <c r="K3237" t="s">
        <v>51</v>
      </c>
      <c r="L3237" t="s">
        <v>124</v>
      </c>
      <c r="N3237">
        <f>VLOOKUP(H3237,'export - manipulated'!L3236:V7168,11,FALSE)</f>
        <v>18363</v>
      </c>
    </row>
    <row r="3238" spans="1:22" x14ac:dyDescent="0.3">
      <c r="A3238" t="s">
        <v>5334</v>
      </c>
      <c r="B3238" t="s">
        <v>251</v>
      </c>
      <c r="C3238" t="str">
        <f t="shared" si="442"/>
        <v>UNREGULATED</v>
      </c>
      <c r="D3238" s="159" t="str">
        <f t="shared" si="439"/>
        <v>55300</v>
      </c>
      <c r="E3238" t="str">
        <f t="shared" si="440"/>
        <v>X5300</v>
      </c>
      <c r="F3238" s="23">
        <v>553005900611</v>
      </c>
      <c r="G3238">
        <v>910</v>
      </c>
      <c r="H3238" t="str">
        <f t="shared" si="441"/>
        <v>553005900611.910</v>
      </c>
      <c r="I3238">
        <v>201701</v>
      </c>
      <c r="J3238" t="s">
        <v>6434</v>
      </c>
      <c r="K3238" t="s">
        <v>51</v>
      </c>
      <c r="L3238" t="s">
        <v>124</v>
      </c>
      <c r="N3238">
        <f>VLOOKUP(H3238,'export - manipulated'!L3237:V7169,11,FALSE)</f>
        <v>4387.3900000000003</v>
      </c>
    </row>
    <row r="3239" spans="1:22" x14ac:dyDescent="0.3">
      <c r="A3239" t="s">
        <v>5338</v>
      </c>
      <c r="B3239" t="s">
        <v>251</v>
      </c>
      <c r="C3239" t="str">
        <f t="shared" si="442"/>
        <v>REGULATED</v>
      </c>
      <c r="D3239" s="159" t="str">
        <f t="shared" si="439"/>
        <v>45300</v>
      </c>
      <c r="E3239" t="str">
        <f t="shared" si="440"/>
        <v>X5300</v>
      </c>
      <c r="F3239" s="23">
        <v>453005900003</v>
      </c>
      <c r="G3239">
        <v>910</v>
      </c>
      <c r="H3239" t="str">
        <f t="shared" si="441"/>
        <v>453005900003.910</v>
      </c>
      <c r="I3239">
        <v>197110</v>
      </c>
      <c r="J3239" t="s">
        <v>6434</v>
      </c>
      <c r="K3239" t="s">
        <v>51</v>
      </c>
      <c r="L3239">
        <v>20310</v>
      </c>
      <c r="M3239" s="8">
        <f>VLOOKUP(H3239,'export - manipulated'!L3239:V7171,11,FALSE)</f>
        <v>146104.1</v>
      </c>
      <c r="V3239" s="158" t="str">
        <f>CONCATENATE("5",RIGHT(F3239,11))</f>
        <v>553005900003</v>
      </c>
    </row>
    <row r="3240" spans="1:22" x14ac:dyDescent="0.3">
      <c r="A3240" t="s">
        <v>5338</v>
      </c>
      <c r="B3240" t="s">
        <v>251</v>
      </c>
      <c r="C3240" t="str">
        <f t="shared" si="442"/>
        <v>UNREGULATED</v>
      </c>
      <c r="D3240" s="159" t="str">
        <f t="shared" si="439"/>
        <v>55300</v>
      </c>
      <c r="E3240" t="str">
        <f t="shared" si="440"/>
        <v>X5300</v>
      </c>
      <c r="F3240" s="23">
        <v>553005900003</v>
      </c>
      <c r="G3240">
        <v>910</v>
      </c>
      <c r="H3240" t="str">
        <f t="shared" si="441"/>
        <v>553005900003.910</v>
      </c>
      <c r="I3240">
        <v>197110</v>
      </c>
      <c r="J3240" t="s">
        <v>6434</v>
      </c>
      <c r="K3240" t="s">
        <v>51</v>
      </c>
      <c r="L3240" t="s">
        <v>124</v>
      </c>
      <c r="N3240">
        <f>VLOOKUP(H3240,'export - manipulated'!L3239:V7171,11,FALSE)</f>
        <v>88269</v>
      </c>
    </row>
    <row r="3241" spans="1:22" x14ac:dyDescent="0.3">
      <c r="A3241" t="s">
        <v>5338</v>
      </c>
      <c r="B3241" t="s">
        <v>251</v>
      </c>
      <c r="C3241" t="str">
        <f t="shared" si="442"/>
        <v>UNREGULATED</v>
      </c>
      <c r="D3241" s="159" t="str">
        <f t="shared" si="439"/>
        <v>55300</v>
      </c>
      <c r="E3241" t="str">
        <f t="shared" si="440"/>
        <v>X5300</v>
      </c>
      <c r="F3241" s="23">
        <v>553005900467</v>
      </c>
      <c r="G3241">
        <v>910</v>
      </c>
      <c r="H3241" t="str">
        <f t="shared" si="441"/>
        <v>553005900467.910</v>
      </c>
      <c r="I3241">
        <v>201409</v>
      </c>
      <c r="J3241" t="s">
        <v>6434</v>
      </c>
      <c r="K3241" t="s">
        <v>51</v>
      </c>
      <c r="L3241" t="s">
        <v>124</v>
      </c>
      <c r="N3241">
        <f>VLOOKUP(H3241,'export - manipulated'!L3240:V7172,11,FALSE)</f>
        <v>20535.14</v>
      </c>
    </row>
    <row r="3242" spans="1:22" x14ac:dyDescent="0.3">
      <c r="A3242" t="s">
        <v>5338</v>
      </c>
      <c r="B3242" t="s">
        <v>251</v>
      </c>
      <c r="C3242" t="str">
        <f t="shared" si="442"/>
        <v>UNREGULATED</v>
      </c>
      <c r="D3242" s="159" t="str">
        <f t="shared" si="439"/>
        <v>55300</v>
      </c>
      <c r="E3242" t="str">
        <f t="shared" si="440"/>
        <v>X5300</v>
      </c>
      <c r="F3242" s="23">
        <v>553005900612</v>
      </c>
      <c r="G3242">
        <v>910</v>
      </c>
      <c r="H3242" t="str">
        <f t="shared" si="441"/>
        <v>553005900612.910</v>
      </c>
      <c r="I3242">
        <v>201701</v>
      </c>
      <c r="J3242" t="s">
        <v>6434</v>
      </c>
      <c r="K3242" t="s">
        <v>51</v>
      </c>
      <c r="L3242" t="s">
        <v>124</v>
      </c>
      <c r="N3242">
        <f>VLOOKUP(H3242,'export - manipulated'!L3241:V7173,11,FALSE)</f>
        <v>4387.3900000000003</v>
      </c>
    </row>
    <row r="3243" spans="1:22" x14ac:dyDescent="0.3">
      <c r="A3243" t="s">
        <v>5343</v>
      </c>
      <c r="B3243" t="s">
        <v>251</v>
      </c>
      <c r="C3243" t="str">
        <f t="shared" si="442"/>
        <v>REGULATED</v>
      </c>
      <c r="D3243" s="159" t="str">
        <f t="shared" si="439"/>
        <v>45300</v>
      </c>
      <c r="E3243" t="str">
        <f t="shared" si="440"/>
        <v>X5300</v>
      </c>
      <c r="F3243" s="23">
        <v>453005900004</v>
      </c>
      <c r="G3243">
        <v>910</v>
      </c>
      <c r="H3243" t="str">
        <f t="shared" si="441"/>
        <v>453005900004.910</v>
      </c>
      <c r="I3243">
        <v>197110</v>
      </c>
      <c r="J3243" t="s">
        <v>6434</v>
      </c>
      <c r="K3243" t="s">
        <v>51</v>
      </c>
      <c r="L3243">
        <v>20310</v>
      </c>
      <c r="M3243" s="8">
        <f>VLOOKUP(H3243,'export - manipulated'!L3243:V7175,11,FALSE)</f>
        <v>134992.79</v>
      </c>
      <c r="V3243" s="158" t="str">
        <f>CONCATENATE("5",RIGHT(F3243,11))</f>
        <v>553005900004</v>
      </c>
    </row>
    <row r="3244" spans="1:22" x14ac:dyDescent="0.3">
      <c r="A3244" t="s">
        <v>5343</v>
      </c>
      <c r="B3244" t="s">
        <v>251</v>
      </c>
      <c r="C3244" t="str">
        <f t="shared" si="442"/>
        <v>UNREGULATED</v>
      </c>
      <c r="D3244" s="159" t="str">
        <f t="shared" si="439"/>
        <v>55300</v>
      </c>
      <c r="E3244" t="str">
        <f t="shared" si="440"/>
        <v>X5300</v>
      </c>
      <c r="F3244" s="23">
        <v>553005900004</v>
      </c>
      <c r="G3244">
        <v>910</v>
      </c>
      <c r="H3244" t="str">
        <f t="shared" si="441"/>
        <v>553005900004.910</v>
      </c>
      <c r="I3244">
        <v>197110</v>
      </c>
      <c r="J3244" t="s">
        <v>6434</v>
      </c>
      <c r="K3244" t="s">
        <v>51</v>
      </c>
      <c r="L3244" t="s">
        <v>124</v>
      </c>
      <c r="N3244">
        <f>VLOOKUP(H3244,'export - manipulated'!L3243:V7175,11,FALSE)</f>
        <v>81556</v>
      </c>
    </row>
    <row r="3245" spans="1:22" x14ac:dyDescent="0.3">
      <c r="A3245" t="s">
        <v>5343</v>
      </c>
      <c r="B3245" t="s">
        <v>251</v>
      </c>
      <c r="C3245" t="str">
        <f t="shared" si="442"/>
        <v>UNREGULATED</v>
      </c>
      <c r="D3245" s="159" t="str">
        <f t="shared" si="439"/>
        <v>55300</v>
      </c>
      <c r="E3245" t="str">
        <f t="shared" si="440"/>
        <v>X5300</v>
      </c>
      <c r="F3245" s="23">
        <v>553005900613</v>
      </c>
      <c r="G3245">
        <v>910</v>
      </c>
      <c r="H3245" t="str">
        <f t="shared" si="441"/>
        <v>553005900613.910</v>
      </c>
      <c r="I3245">
        <v>201701</v>
      </c>
      <c r="J3245" t="s">
        <v>6434</v>
      </c>
      <c r="K3245" t="s">
        <v>51</v>
      </c>
      <c r="L3245" t="s">
        <v>124</v>
      </c>
      <c r="N3245">
        <f>VLOOKUP(H3245,'export - manipulated'!L3244:V7176,11,FALSE)</f>
        <v>4387.3900000000003</v>
      </c>
    </row>
    <row r="3246" spans="1:22" x14ac:dyDescent="0.3">
      <c r="A3246" t="s">
        <v>5347</v>
      </c>
      <c r="B3246" t="s">
        <v>251</v>
      </c>
      <c r="C3246" t="str">
        <f t="shared" si="442"/>
        <v>REGULATED</v>
      </c>
      <c r="D3246" s="159" t="str">
        <f t="shared" si="439"/>
        <v>45300</v>
      </c>
      <c r="E3246" t="str">
        <f t="shared" si="440"/>
        <v>X5300</v>
      </c>
      <c r="F3246" s="23">
        <v>453005900004</v>
      </c>
      <c r="G3246">
        <v>84</v>
      </c>
      <c r="H3246" t="str">
        <f t="shared" si="441"/>
        <v>453005900004.84</v>
      </c>
      <c r="I3246">
        <v>200112</v>
      </c>
      <c r="J3246" t="s">
        <v>6434</v>
      </c>
      <c r="K3246" t="s">
        <v>51</v>
      </c>
      <c r="L3246">
        <v>20310</v>
      </c>
      <c r="M3246" s="8">
        <f>VLOOKUP(H3246,'export - manipulated'!L3246:V7178,11,FALSE)</f>
        <v>1625.71</v>
      </c>
      <c r="V3246" s="158" t="str">
        <f t="shared" ref="V3246:V3247" si="445">CONCATENATE("5",RIGHT(F3246,11))</f>
        <v>553005900004</v>
      </c>
    </row>
    <row r="3247" spans="1:22" x14ac:dyDescent="0.3">
      <c r="A3247" t="s">
        <v>5349</v>
      </c>
      <c r="B3247" t="s">
        <v>251</v>
      </c>
      <c r="C3247" t="str">
        <f t="shared" si="442"/>
        <v>REGULATED</v>
      </c>
      <c r="D3247" s="159" t="str">
        <f t="shared" si="439"/>
        <v>45300</v>
      </c>
      <c r="E3247" t="str">
        <f t="shared" si="440"/>
        <v>X5300</v>
      </c>
      <c r="F3247" s="23">
        <v>453005900004</v>
      </c>
      <c r="G3247">
        <v>780</v>
      </c>
      <c r="H3247" t="str">
        <f t="shared" si="441"/>
        <v>453005900004.780</v>
      </c>
      <c r="I3247">
        <v>200112</v>
      </c>
      <c r="J3247" t="s">
        <v>6434</v>
      </c>
      <c r="K3247" t="s">
        <v>51</v>
      </c>
      <c r="L3247">
        <v>20310</v>
      </c>
      <c r="M3247" s="8">
        <f>VLOOKUP(H3247,'export - manipulated'!L3247:V7179,11,FALSE)</f>
        <v>2635.99</v>
      </c>
      <c r="V3247" s="158" t="str">
        <f t="shared" si="445"/>
        <v>553005900004</v>
      </c>
    </row>
    <row r="3248" spans="1:22" x14ac:dyDescent="0.3">
      <c r="A3248" t="s">
        <v>5349</v>
      </c>
      <c r="B3248" t="s">
        <v>251</v>
      </c>
      <c r="C3248" t="str">
        <f t="shared" si="442"/>
        <v>UNREGULATED</v>
      </c>
      <c r="D3248" s="159" t="str">
        <f t="shared" si="439"/>
        <v>55300</v>
      </c>
      <c r="E3248" t="str">
        <f t="shared" si="440"/>
        <v>X5300</v>
      </c>
      <c r="F3248" s="23">
        <v>553005900004</v>
      </c>
      <c r="G3248">
        <v>780</v>
      </c>
      <c r="H3248" t="str">
        <f t="shared" si="441"/>
        <v>553005900004.780</v>
      </c>
      <c r="I3248">
        <v>200112</v>
      </c>
      <c r="J3248" t="s">
        <v>6434</v>
      </c>
      <c r="K3248" t="s">
        <v>51</v>
      </c>
      <c r="L3248" t="s">
        <v>124</v>
      </c>
      <c r="N3248">
        <f>VLOOKUP(H3248,'export - manipulated'!L3247:V7179,11,FALSE)</f>
        <v>1592</v>
      </c>
    </row>
    <row r="3249" spans="1:22" x14ac:dyDescent="0.3">
      <c r="A3249" t="s">
        <v>5352</v>
      </c>
      <c r="B3249" t="s">
        <v>251</v>
      </c>
      <c r="C3249" t="str">
        <f t="shared" si="442"/>
        <v>REGULATED</v>
      </c>
      <c r="D3249" s="159" t="str">
        <f t="shared" si="439"/>
        <v>45300</v>
      </c>
      <c r="E3249" t="str">
        <f t="shared" si="440"/>
        <v>X5300</v>
      </c>
      <c r="F3249" s="23">
        <v>453005900007</v>
      </c>
      <c r="G3249">
        <v>910</v>
      </c>
      <c r="H3249" t="str">
        <f t="shared" si="441"/>
        <v>453005900007.910</v>
      </c>
      <c r="I3249">
        <v>199712</v>
      </c>
      <c r="J3249" t="s">
        <v>6434</v>
      </c>
      <c r="K3249" t="s">
        <v>51</v>
      </c>
      <c r="L3249">
        <v>20310</v>
      </c>
      <c r="M3249" s="8">
        <f>VLOOKUP(H3249,'export - manipulated'!L3249:V7181,11,FALSE)</f>
        <v>282282.3</v>
      </c>
      <c r="V3249" s="158" t="str">
        <f>CONCATENATE("5",RIGHT(F3249,11))</f>
        <v>553005900007</v>
      </c>
    </row>
    <row r="3250" spans="1:22" x14ac:dyDescent="0.3">
      <c r="A3250" t="s">
        <v>5352</v>
      </c>
      <c r="B3250" t="s">
        <v>251</v>
      </c>
      <c r="C3250" t="str">
        <f t="shared" si="442"/>
        <v>UNREGULATED</v>
      </c>
      <c r="D3250" s="159" t="str">
        <f t="shared" si="439"/>
        <v>55300</v>
      </c>
      <c r="E3250" t="str">
        <f t="shared" si="440"/>
        <v>X5300</v>
      </c>
      <c r="F3250" s="23">
        <v>553005900007</v>
      </c>
      <c r="G3250">
        <v>910</v>
      </c>
      <c r="H3250" t="str">
        <f t="shared" si="441"/>
        <v>553005900007.910</v>
      </c>
      <c r="I3250">
        <v>199712</v>
      </c>
      <c r="J3250" t="s">
        <v>6434</v>
      </c>
      <c r="K3250" t="s">
        <v>51</v>
      </c>
      <c r="L3250" t="s">
        <v>124</v>
      </c>
      <c r="N3250">
        <f>VLOOKUP(H3250,'export - manipulated'!L3249:V7181,11,FALSE)</f>
        <v>170542</v>
      </c>
    </row>
    <row r="3251" spans="1:22" x14ac:dyDescent="0.3">
      <c r="A3251" t="s">
        <v>5352</v>
      </c>
      <c r="B3251" t="s">
        <v>251</v>
      </c>
      <c r="C3251" t="str">
        <f t="shared" si="442"/>
        <v>UNREGULATED</v>
      </c>
      <c r="D3251" s="159" t="str">
        <f t="shared" si="439"/>
        <v>55300</v>
      </c>
      <c r="E3251" t="str">
        <f t="shared" si="440"/>
        <v>X5300</v>
      </c>
      <c r="F3251" s="23">
        <v>553005900614</v>
      </c>
      <c r="G3251">
        <v>910</v>
      </c>
      <c r="H3251" t="str">
        <f t="shared" si="441"/>
        <v>553005900614.910</v>
      </c>
      <c r="I3251">
        <v>201701</v>
      </c>
      <c r="J3251" t="s">
        <v>6434</v>
      </c>
      <c r="K3251" t="s">
        <v>51</v>
      </c>
      <c r="L3251" t="s">
        <v>124</v>
      </c>
      <c r="N3251">
        <f>VLOOKUP(H3251,'export - manipulated'!L3250:V7182,11,FALSE)</f>
        <v>4387.3900000000003</v>
      </c>
    </row>
    <row r="3252" spans="1:22" x14ac:dyDescent="0.3">
      <c r="A3252" t="s">
        <v>5356</v>
      </c>
      <c r="B3252" t="s">
        <v>251</v>
      </c>
      <c r="C3252" t="str">
        <f t="shared" si="442"/>
        <v>REGULATED</v>
      </c>
      <c r="D3252" s="159" t="str">
        <f t="shared" si="439"/>
        <v>45300</v>
      </c>
      <c r="E3252" t="str">
        <f t="shared" si="440"/>
        <v>X5300</v>
      </c>
      <c r="F3252" s="23">
        <v>453005900008</v>
      </c>
      <c r="G3252">
        <v>910</v>
      </c>
      <c r="H3252" t="str">
        <f t="shared" si="441"/>
        <v>453005900008.910</v>
      </c>
      <c r="I3252">
        <v>199712</v>
      </c>
      <c r="J3252" t="s">
        <v>6434</v>
      </c>
      <c r="K3252" t="s">
        <v>51</v>
      </c>
      <c r="L3252">
        <v>20310</v>
      </c>
      <c r="M3252" s="8">
        <f>VLOOKUP(H3252,'export - manipulated'!L3252:V7184,11,FALSE)</f>
        <v>281709.18</v>
      </c>
      <c r="V3252" s="158" t="str">
        <f>CONCATENATE("5",RIGHT(F3252,11))</f>
        <v>553005900008</v>
      </c>
    </row>
    <row r="3253" spans="1:22" x14ac:dyDescent="0.3">
      <c r="A3253" t="s">
        <v>5356</v>
      </c>
      <c r="B3253" t="s">
        <v>251</v>
      </c>
      <c r="C3253" t="str">
        <f t="shared" si="442"/>
        <v>UNREGULATED</v>
      </c>
      <c r="D3253" s="159" t="str">
        <f t="shared" si="439"/>
        <v>55300</v>
      </c>
      <c r="E3253" t="str">
        <f t="shared" si="440"/>
        <v>X5300</v>
      </c>
      <c r="F3253" s="23">
        <v>553005900008</v>
      </c>
      <c r="G3253">
        <v>910</v>
      </c>
      <c r="H3253" t="str">
        <f t="shared" si="441"/>
        <v>553005900008.910</v>
      </c>
      <c r="I3253">
        <v>199712</v>
      </c>
      <c r="J3253" t="s">
        <v>6434</v>
      </c>
      <c r="K3253" t="s">
        <v>51</v>
      </c>
      <c r="L3253" t="s">
        <v>124</v>
      </c>
      <c r="N3253">
        <f>VLOOKUP(H3253,'export - manipulated'!L3252:V7184,11,FALSE)</f>
        <v>170195</v>
      </c>
    </row>
    <row r="3254" spans="1:22" x14ac:dyDescent="0.3">
      <c r="A3254" t="s">
        <v>5356</v>
      </c>
      <c r="B3254" t="s">
        <v>251</v>
      </c>
      <c r="C3254" t="str">
        <f t="shared" si="442"/>
        <v>UNREGULATED</v>
      </c>
      <c r="D3254" s="159" t="str">
        <f t="shared" si="439"/>
        <v>55300</v>
      </c>
      <c r="E3254" t="str">
        <f t="shared" si="440"/>
        <v>X5300</v>
      </c>
      <c r="F3254" s="23">
        <v>553005900615</v>
      </c>
      <c r="G3254">
        <v>910</v>
      </c>
      <c r="H3254" t="str">
        <f t="shared" si="441"/>
        <v>553005900615.910</v>
      </c>
      <c r="I3254">
        <v>201701</v>
      </c>
      <c r="J3254" t="s">
        <v>6434</v>
      </c>
      <c r="K3254" t="s">
        <v>51</v>
      </c>
      <c r="L3254" t="s">
        <v>124</v>
      </c>
      <c r="N3254">
        <f>VLOOKUP(H3254,'export - manipulated'!L3253:V7185,11,FALSE)</f>
        <v>4387.3900000000003</v>
      </c>
    </row>
    <row r="3255" spans="1:22" x14ac:dyDescent="0.3">
      <c r="A3255" t="s">
        <v>5360</v>
      </c>
      <c r="B3255" t="s">
        <v>251</v>
      </c>
      <c r="C3255" t="str">
        <f t="shared" si="442"/>
        <v>REGULATED</v>
      </c>
      <c r="D3255" s="159" t="str">
        <f t="shared" si="439"/>
        <v>45300</v>
      </c>
      <c r="E3255" t="str">
        <f t="shared" si="440"/>
        <v>X5300</v>
      </c>
      <c r="F3255" s="23">
        <v>453005900009</v>
      </c>
      <c r="G3255">
        <v>910</v>
      </c>
      <c r="H3255" t="str">
        <f t="shared" si="441"/>
        <v>453005900009.910</v>
      </c>
      <c r="I3255">
        <v>199712</v>
      </c>
      <c r="J3255" t="s">
        <v>6434</v>
      </c>
      <c r="K3255" t="s">
        <v>51</v>
      </c>
      <c r="L3255">
        <v>20310</v>
      </c>
      <c r="M3255" s="8">
        <f>VLOOKUP(H3255,'export - manipulated'!L3255:V7187,11,FALSE)</f>
        <v>225316.88</v>
      </c>
      <c r="V3255" s="158" t="str">
        <f>CONCATENATE("5",RIGHT(F3255,11))</f>
        <v>553005900009</v>
      </c>
    </row>
    <row r="3256" spans="1:22" x14ac:dyDescent="0.3">
      <c r="A3256" t="s">
        <v>5360</v>
      </c>
      <c r="B3256" t="s">
        <v>251</v>
      </c>
      <c r="C3256" t="str">
        <f t="shared" si="442"/>
        <v>UNREGULATED</v>
      </c>
      <c r="D3256" s="159" t="str">
        <f t="shared" si="439"/>
        <v>55300</v>
      </c>
      <c r="E3256" t="str">
        <f t="shared" si="440"/>
        <v>X5300</v>
      </c>
      <c r="F3256" s="23">
        <v>553005900009</v>
      </c>
      <c r="G3256">
        <v>910</v>
      </c>
      <c r="H3256" t="str">
        <f t="shared" si="441"/>
        <v>553005900009.910</v>
      </c>
      <c r="I3256">
        <v>199712</v>
      </c>
      <c r="J3256" t="s">
        <v>6434</v>
      </c>
      <c r="K3256" t="s">
        <v>51</v>
      </c>
      <c r="L3256" t="s">
        <v>124</v>
      </c>
      <c r="N3256">
        <f>VLOOKUP(H3256,'export - manipulated'!L3255:V7187,11,FALSE)</f>
        <v>136125</v>
      </c>
    </row>
    <row r="3257" spans="1:22" x14ac:dyDescent="0.3">
      <c r="A3257" t="s">
        <v>5360</v>
      </c>
      <c r="B3257" t="s">
        <v>251</v>
      </c>
      <c r="C3257" t="str">
        <f t="shared" si="442"/>
        <v>UNREGULATED</v>
      </c>
      <c r="D3257" s="159" t="str">
        <f t="shared" si="439"/>
        <v>55300</v>
      </c>
      <c r="E3257" t="str">
        <f t="shared" si="440"/>
        <v>X5300</v>
      </c>
      <c r="F3257" s="23">
        <v>553005900616</v>
      </c>
      <c r="G3257">
        <v>910</v>
      </c>
      <c r="H3257" t="str">
        <f t="shared" si="441"/>
        <v>553005900616.910</v>
      </c>
      <c r="I3257">
        <v>201701</v>
      </c>
      <c r="J3257" t="s">
        <v>6434</v>
      </c>
      <c r="K3257" t="s">
        <v>51</v>
      </c>
      <c r="L3257" t="s">
        <v>124</v>
      </c>
      <c r="N3257">
        <f>VLOOKUP(H3257,'export - manipulated'!L3256:V7188,11,FALSE)</f>
        <v>12538.91</v>
      </c>
    </row>
    <row r="3258" spans="1:22" x14ac:dyDescent="0.3">
      <c r="A3258" t="s">
        <v>5364</v>
      </c>
      <c r="B3258" t="s">
        <v>251</v>
      </c>
      <c r="C3258" t="str">
        <f t="shared" si="442"/>
        <v>UNREGULATED</v>
      </c>
      <c r="D3258" s="159" t="str">
        <f t="shared" si="439"/>
        <v>55300</v>
      </c>
      <c r="E3258" t="str">
        <f t="shared" si="440"/>
        <v>X5300</v>
      </c>
      <c r="F3258" s="23">
        <v>553005900361</v>
      </c>
      <c r="G3258">
        <v>910</v>
      </c>
      <c r="H3258" t="str">
        <f t="shared" si="441"/>
        <v>553005900361.910</v>
      </c>
      <c r="I3258">
        <v>201309</v>
      </c>
      <c r="J3258" t="s">
        <v>6434</v>
      </c>
      <c r="K3258" t="s">
        <v>51</v>
      </c>
      <c r="L3258" t="s">
        <v>124</v>
      </c>
      <c r="N3258">
        <f>VLOOKUP(H3258,'export - manipulated'!L3257:V7189,11,FALSE)</f>
        <v>125861.79</v>
      </c>
    </row>
    <row r="3259" spans="1:22" x14ac:dyDescent="0.3">
      <c r="A3259" t="s">
        <v>5367</v>
      </c>
      <c r="B3259" t="s">
        <v>251</v>
      </c>
      <c r="C3259" t="str">
        <f t="shared" si="442"/>
        <v>UNREGULATED</v>
      </c>
      <c r="D3259" s="159" t="str">
        <f t="shared" si="439"/>
        <v>55300</v>
      </c>
      <c r="E3259" t="str">
        <f t="shared" si="440"/>
        <v>X5300</v>
      </c>
      <c r="F3259" s="23">
        <v>553005900367</v>
      </c>
      <c r="G3259">
        <v>910</v>
      </c>
      <c r="H3259" t="str">
        <f t="shared" si="441"/>
        <v>553005900367.910</v>
      </c>
      <c r="I3259">
        <v>201309</v>
      </c>
      <c r="J3259" t="s">
        <v>6434</v>
      </c>
      <c r="K3259" t="s">
        <v>51</v>
      </c>
      <c r="L3259" t="s">
        <v>124</v>
      </c>
      <c r="N3259">
        <f>VLOOKUP(H3259,'export - manipulated'!L3258:V7190,11,FALSE)</f>
        <v>124981.31</v>
      </c>
    </row>
    <row r="3260" spans="1:22" x14ac:dyDescent="0.3">
      <c r="A3260" t="s">
        <v>5370</v>
      </c>
      <c r="B3260" t="s">
        <v>251</v>
      </c>
      <c r="C3260" t="str">
        <f t="shared" si="442"/>
        <v>UNREGULATED</v>
      </c>
      <c r="D3260" s="159" t="str">
        <f t="shared" si="439"/>
        <v>55300</v>
      </c>
      <c r="E3260" t="str">
        <f t="shared" si="440"/>
        <v>X5300</v>
      </c>
      <c r="F3260" s="23">
        <v>553005900362</v>
      </c>
      <c r="G3260">
        <v>910</v>
      </c>
      <c r="H3260" t="str">
        <f t="shared" si="441"/>
        <v>553005900362.910</v>
      </c>
      <c r="I3260">
        <v>201309</v>
      </c>
      <c r="J3260" t="s">
        <v>6434</v>
      </c>
      <c r="K3260" t="s">
        <v>51</v>
      </c>
      <c r="L3260" t="s">
        <v>124</v>
      </c>
      <c r="N3260">
        <f>VLOOKUP(H3260,'export - manipulated'!L3259:V7191,11,FALSE)</f>
        <v>125861.79</v>
      </c>
    </row>
    <row r="3261" spans="1:22" x14ac:dyDescent="0.3">
      <c r="A3261" t="s">
        <v>5373</v>
      </c>
      <c r="B3261" t="s">
        <v>251</v>
      </c>
      <c r="C3261" t="str">
        <f t="shared" si="442"/>
        <v>UNREGULATED</v>
      </c>
      <c r="D3261" s="159" t="str">
        <f t="shared" si="439"/>
        <v>55300</v>
      </c>
      <c r="E3261" t="str">
        <f t="shared" si="440"/>
        <v>X5300</v>
      </c>
      <c r="F3261" s="23">
        <v>553005900363</v>
      </c>
      <c r="G3261">
        <v>910</v>
      </c>
      <c r="H3261" t="str">
        <f t="shared" si="441"/>
        <v>553005900363.910</v>
      </c>
      <c r="I3261">
        <v>201309</v>
      </c>
      <c r="J3261" t="s">
        <v>6434</v>
      </c>
      <c r="K3261" t="s">
        <v>51</v>
      </c>
      <c r="L3261" t="s">
        <v>124</v>
      </c>
      <c r="N3261">
        <f>VLOOKUP(H3261,'export - manipulated'!L3260:V7192,11,FALSE)</f>
        <v>125861.79</v>
      </c>
    </row>
    <row r="3262" spans="1:22" x14ac:dyDescent="0.3">
      <c r="A3262" t="s">
        <v>5376</v>
      </c>
      <c r="B3262" t="s">
        <v>251</v>
      </c>
      <c r="C3262" t="str">
        <f t="shared" si="442"/>
        <v>UNREGULATED</v>
      </c>
      <c r="D3262" s="159" t="str">
        <f t="shared" si="439"/>
        <v>55300</v>
      </c>
      <c r="E3262" t="str">
        <f t="shared" si="440"/>
        <v>X5300</v>
      </c>
      <c r="F3262" s="23">
        <v>553005900364</v>
      </c>
      <c r="G3262">
        <v>910</v>
      </c>
      <c r="H3262" t="str">
        <f t="shared" si="441"/>
        <v>553005900364.910</v>
      </c>
      <c r="I3262">
        <v>201309</v>
      </c>
      <c r="J3262" t="s">
        <v>6434</v>
      </c>
      <c r="K3262" t="s">
        <v>51</v>
      </c>
      <c r="L3262" t="s">
        <v>124</v>
      </c>
      <c r="N3262">
        <f>VLOOKUP(H3262,'export - manipulated'!L3261:V7193,11,FALSE)</f>
        <v>125861.79</v>
      </c>
    </row>
    <row r="3263" spans="1:22" x14ac:dyDescent="0.3">
      <c r="A3263" t="s">
        <v>5378</v>
      </c>
      <c r="B3263" t="s">
        <v>251</v>
      </c>
      <c r="C3263" t="str">
        <f t="shared" si="442"/>
        <v>UNREGULATED</v>
      </c>
      <c r="D3263" s="159" t="str">
        <f t="shared" si="439"/>
        <v>55300</v>
      </c>
      <c r="E3263" t="str">
        <f t="shared" si="440"/>
        <v>X5300</v>
      </c>
      <c r="F3263" s="23">
        <v>553005900365</v>
      </c>
      <c r="G3263">
        <v>910</v>
      </c>
      <c r="H3263" t="str">
        <f t="shared" si="441"/>
        <v>553005900365.910</v>
      </c>
      <c r="I3263">
        <v>201309</v>
      </c>
      <c r="J3263" t="s">
        <v>6434</v>
      </c>
      <c r="K3263" t="s">
        <v>51</v>
      </c>
      <c r="L3263" t="s">
        <v>124</v>
      </c>
      <c r="N3263">
        <f>VLOOKUP(H3263,'export - manipulated'!L3262:V7194,11,FALSE)</f>
        <v>125861.79</v>
      </c>
    </row>
    <row r="3264" spans="1:22" x14ac:dyDescent="0.3">
      <c r="A3264" t="s">
        <v>5380</v>
      </c>
      <c r="B3264" t="s">
        <v>251</v>
      </c>
      <c r="C3264" t="str">
        <f t="shared" si="442"/>
        <v>UNREGULATED</v>
      </c>
      <c r="D3264" s="159" t="str">
        <f t="shared" si="439"/>
        <v>55300</v>
      </c>
      <c r="E3264" t="str">
        <f t="shared" si="440"/>
        <v>X5300</v>
      </c>
      <c r="F3264" s="23">
        <v>553005900366</v>
      </c>
      <c r="G3264">
        <v>910</v>
      </c>
      <c r="H3264" t="str">
        <f t="shared" si="441"/>
        <v>553005900366.910</v>
      </c>
      <c r="I3264">
        <v>201309</v>
      </c>
      <c r="J3264" t="s">
        <v>6434</v>
      </c>
      <c r="K3264" t="s">
        <v>51</v>
      </c>
      <c r="L3264" t="s">
        <v>124</v>
      </c>
      <c r="N3264">
        <f>VLOOKUP(H3264,'export - manipulated'!L3263:V7195,11,FALSE)</f>
        <v>125861.79</v>
      </c>
    </row>
    <row r="3265" spans="1:22" x14ac:dyDescent="0.3">
      <c r="A3265" t="s">
        <v>5382</v>
      </c>
      <c r="B3265" t="s">
        <v>225</v>
      </c>
      <c r="C3265" t="str">
        <f t="shared" si="442"/>
        <v>UNREGULATED</v>
      </c>
      <c r="D3265" s="159" t="str">
        <f t="shared" si="439"/>
        <v>55600</v>
      </c>
      <c r="E3265" t="str">
        <f t="shared" si="440"/>
        <v>X5600</v>
      </c>
      <c r="F3265" s="23">
        <v>556004000088</v>
      </c>
      <c r="G3265">
        <v>84</v>
      </c>
      <c r="H3265" t="str">
        <f t="shared" si="441"/>
        <v>556004000088.84</v>
      </c>
      <c r="I3265">
        <v>200910</v>
      </c>
      <c r="J3265" t="s">
        <v>6434</v>
      </c>
      <c r="K3265" t="s">
        <v>17</v>
      </c>
      <c r="L3265" t="s">
        <v>124</v>
      </c>
      <c r="N3265">
        <f>VLOOKUP(H3265,'export - manipulated'!L3264:V7196,11,FALSE)</f>
        <v>1923.33</v>
      </c>
    </row>
    <row r="3266" spans="1:22" x14ac:dyDescent="0.3">
      <c r="A3266" t="s">
        <v>5382</v>
      </c>
      <c r="B3266" t="s">
        <v>225</v>
      </c>
      <c r="C3266" t="str">
        <f t="shared" si="442"/>
        <v>UNREGULATED</v>
      </c>
      <c r="D3266" s="159" t="str">
        <f t="shared" si="439"/>
        <v>55600</v>
      </c>
      <c r="E3266" t="str">
        <f t="shared" si="440"/>
        <v>X5600</v>
      </c>
      <c r="F3266" s="23">
        <v>556004000088</v>
      </c>
      <c r="G3266">
        <v>270</v>
      </c>
      <c r="H3266" t="str">
        <f t="shared" si="441"/>
        <v>556004000088.270</v>
      </c>
      <c r="I3266">
        <v>200910</v>
      </c>
      <c r="J3266" t="s">
        <v>6434</v>
      </c>
      <c r="K3266" t="s">
        <v>17</v>
      </c>
      <c r="L3266" t="s">
        <v>124</v>
      </c>
      <c r="N3266">
        <f>VLOOKUP(H3266,'export - manipulated'!L3265:V7197,11,FALSE)</f>
        <v>488.08</v>
      </c>
    </row>
    <row r="3267" spans="1:22" x14ac:dyDescent="0.3">
      <c r="A3267" t="s">
        <v>5382</v>
      </c>
      <c r="B3267" t="s">
        <v>225</v>
      </c>
      <c r="C3267" t="str">
        <f t="shared" si="442"/>
        <v>UNREGULATED</v>
      </c>
      <c r="D3267" s="159" t="str">
        <f t="shared" ref="D3267:D3330" si="446">LEFT(F3267,5)</f>
        <v>55600</v>
      </c>
      <c r="E3267" t="str">
        <f t="shared" ref="E3267:E3330" si="447">CONCATENATE("X",(RIGHT(D3267,4)))</f>
        <v>X5600</v>
      </c>
      <c r="F3267" s="23">
        <v>556004000088</v>
      </c>
      <c r="G3267">
        <v>615</v>
      </c>
      <c r="H3267" t="str">
        <f t="shared" ref="H3267:H3330" si="448">CONCATENATE(F3267,".",G3267)</f>
        <v>556004000088.615</v>
      </c>
      <c r="I3267">
        <v>200910</v>
      </c>
      <c r="J3267" t="s">
        <v>6434</v>
      </c>
      <c r="K3267" t="s">
        <v>17</v>
      </c>
      <c r="L3267" t="s">
        <v>124</v>
      </c>
      <c r="N3267">
        <f>VLOOKUP(H3267,'export - manipulated'!L3266:V7198,11,FALSE)</f>
        <v>3937.4</v>
      </c>
    </row>
    <row r="3268" spans="1:22" x14ac:dyDescent="0.3">
      <c r="A3268" t="s">
        <v>5382</v>
      </c>
      <c r="B3268" t="s">
        <v>225</v>
      </c>
      <c r="C3268" t="str">
        <f t="shared" si="442"/>
        <v>UNREGULATED</v>
      </c>
      <c r="D3268" s="159" t="str">
        <f t="shared" si="446"/>
        <v>55600</v>
      </c>
      <c r="E3268" t="str">
        <f t="shared" si="447"/>
        <v>X5600</v>
      </c>
      <c r="F3268" s="23">
        <v>556004000088</v>
      </c>
      <c r="G3268">
        <v>720</v>
      </c>
      <c r="H3268" t="str">
        <f t="shared" si="448"/>
        <v>556004000088.720</v>
      </c>
      <c r="I3268">
        <v>200910</v>
      </c>
      <c r="J3268" t="s">
        <v>6434</v>
      </c>
      <c r="K3268" t="s">
        <v>17</v>
      </c>
      <c r="L3268" t="s">
        <v>124</v>
      </c>
      <c r="N3268">
        <f>VLOOKUP(H3268,'export - manipulated'!L3267:V7199,11,FALSE)</f>
        <v>3540.64</v>
      </c>
    </row>
    <row r="3269" spans="1:22" x14ac:dyDescent="0.3">
      <c r="A3269" t="s">
        <v>5387</v>
      </c>
      <c r="B3269" t="s">
        <v>225</v>
      </c>
      <c r="C3269" t="str">
        <f t="shared" si="442"/>
        <v>UNREGULATED</v>
      </c>
      <c r="D3269" s="159" t="str">
        <f t="shared" si="446"/>
        <v>55200</v>
      </c>
      <c r="E3269" t="str">
        <f t="shared" si="447"/>
        <v>X5200</v>
      </c>
      <c r="F3269" s="23">
        <v>552004000174</v>
      </c>
      <c r="G3269">
        <v>761</v>
      </c>
      <c r="H3269" t="str">
        <f t="shared" si="448"/>
        <v>552004000174.761</v>
      </c>
      <c r="I3269">
        <v>200910</v>
      </c>
      <c r="J3269" t="s">
        <v>6434</v>
      </c>
      <c r="K3269" t="s">
        <v>17</v>
      </c>
      <c r="L3269" t="s">
        <v>124</v>
      </c>
      <c r="N3269">
        <f>VLOOKUP(H3269,'export - manipulated'!L3268:V7200,11,FALSE)</f>
        <v>13.9</v>
      </c>
    </row>
    <row r="3270" spans="1:22" x14ac:dyDescent="0.3">
      <c r="A3270" t="s">
        <v>5387</v>
      </c>
      <c r="B3270" t="s">
        <v>225</v>
      </c>
      <c r="C3270" t="str">
        <f t="shared" ref="C3270:C3333" si="449">IF(OR(D3270="45000",D3270="45100",D3270="45200",D3270="45290",D3270="45300",D3270="45500",D3270="45600",D3270="45700",D3270="45790",D3270="45800"),"REGULATED","UNREGULATED")</f>
        <v>UNREGULATED</v>
      </c>
      <c r="D3270" s="159" t="str">
        <f t="shared" si="446"/>
        <v>55200</v>
      </c>
      <c r="E3270" t="str">
        <f t="shared" si="447"/>
        <v>X5200</v>
      </c>
      <c r="F3270" s="23">
        <v>552004000174</v>
      </c>
      <c r="G3270">
        <v>763</v>
      </c>
      <c r="H3270" t="str">
        <f t="shared" si="448"/>
        <v>552004000174.763</v>
      </c>
      <c r="I3270">
        <v>200910</v>
      </c>
      <c r="J3270" t="s">
        <v>6434</v>
      </c>
      <c r="K3270" t="s">
        <v>17</v>
      </c>
      <c r="L3270" t="s">
        <v>124</v>
      </c>
      <c r="N3270">
        <f>VLOOKUP(H3270,'export - manipulated'!L3269:V7201,11,FALSE)</f>
        <v>61366.35</v>
      </c>
    </row>
    <row r="3271" spans="1:22" x14ac:dyDescent="0.3">
      <c r="A3271" t="s">
        <v>5387</v>
      </c>
      <c r="B3271" t="s">
        <v>225</v>
      </c>
      <c r="C3271" t="str">
        <f t="shared" si="449"/>
        <v>UNREGULATED</v>
      </c>
      <c r="D3271" s="159" t="str">
        <f t="shared" si="446"/>
        <v>55200</v>
      </c>
      <c r="E3271" t="str">
        <f t="shared" si="447"/>
        <v>X5200</v>
      </c>
      <c r="F3271" s="23">
        <v>552004000174</v>
      </c>
      <c r="G3271">
        <v>779</v>
      </c>
      <c r="H3271" t="str">
        <f t="shared" si="448"/>
        <v>552004000174.779</v>
      </c>
      <c r="I3271">
        <v>201001</v>
      </c>
      <c r="J3271" t="s">
        <v>6434</v>
      </c>
      <c r="K3271" t="s">
        <v>17</v>
      </c>
      <c r="L3271" t="s">
        <v>124</v>
      </c>
      <c r="N3271">
        <f>VLOOKUP(H3271,'export - manipulated'!L3270:V7202,11,FALSE)</f>
        <v>1309</v>
      </c>
    </row>
    <row r="3272" spans="1:22" x14ac:dyDescent="0.3">
      <c r="A3272" t="s">
        <v>5391</v>
      </c>
      <c r="B3272" t="s">
        <v>225</v>
      </c>
      <c r="C3272" t="str">
        <f t="shared" si="449"/>
        <v>REGULATED</v>
      </c>
      <c r="D3272" s="159" t="str">
        <f t="shared" si="446"/>
        <v>45700</v>
      </c>
      <c r="E3272" t="str">
        <f t="shared" si="447"/>
        <v>X5700</v>
      </c>
      <c r="F3272" s="23">
        <v>457004000063</v>
      </c>
      <c r="G3272">
        <v>169</v>
      </c>
      <c r="H3272" t="str">
        <f t="shared" si="448"/>
        <v>457004000063.169</v>
      </c>
      <c r="I3272">
        <v>200906</v>
      </c>
      <c r="J3272" t="s">
        <v>6434</v>
      </c>
      <c r="K3272" t="s">
        <v>17</v>
      </c>
      <c r="L3272">
        <v>20310</v>
      </c>
      <c r="M3272" s="8">
        <f>VLOOKUP(H3272,'export - manipulated'!L3272:V7204,11,FALSE)</f>
        <v>111421.18</v>
      </c>
      <c r="V3272" s="158" t="str">
        <f t="shared" ref="V3272:V3276" si="450">CONCATENATE("5",RIGHT(F3272,11))</f>
        <v>557004000063</v>
      </c>
    </row>
    <row r="3273" spans="1:22" x14ac:dyDescent="0.3">
      <c r="A3273" t="s">
        <v>5391</v>
      </c>
      <c r="B3273" t="s">
        <v>225</v>
      </c>
      <c r="C3273" t="str">
        <f t="shared" si="449"/>
        <v>REGULATED</v>
      </c>
      <c r="D3273" s="159" t="str">
        <f t="shared" si="446"/>
        <v>45700</v>
      </c>
      <c r="E3273" t="str">
        <f t="shared" si="447"/>
        <v>X5700</v>
      </c>
      <c r="F3273" s="23">
        <v>457004000063</v>
      </c>
      <c r="G3273">
        <v>230</v>
      </c>
      <c r="H3273" t="str">
        <f t="shared" si="448"/>
        <v>457004000063.230</v>
      </c>
      <c r="I3273">
        <v>200906</v>
      </c>
      <c r="J3273" t="s">
        <v>6434</v>
      </c>
      <c r="K3273" t="s">
        <v>17</v>
      </c>
      <c r="L3273">
        <v>20310</v>
      </c>
      <c r="M3273" s="8">
        <f>VLOOKUP(H3273,'export - manipulated'!L3273:V7205,11,FALSE)</f>
        <v>12244.21</v>
      </c>
      <c r="V3273" s="158" t="str">
        <f t="shared" si="450"/>
        <v>557004000063</v>
      </c>
    </row>
    <row r="3274" spans="1:22" x14ac:dyDescent="0.3">
      <c r="A3274" t="s">
        <v>5391</v>
      </c>
      <c r="B3274" t="s">
        <v>225</v>
      </c>
      <c r="C3274" t="str">
        <f t="shared" si="449"/>
        <v>REGULATED</v>
      </c>
      <c r="D3274" s="159" t="str">
        <f t="shared" si="446"/>
        <v>45700</v>
      </c>
      <c r="E3274" t="str">
        <f t="shared" si="447"/>
        <v>X5700</v>
      </c>
      <c r="F3274" s="23">
        <v>457004000063</v>
      </c>
      <c r="G3274">
        <v>615</v>
      </c>
      <c r="H3274" t="str">
        <f t="shared" si="448"/>
        <v>457004000063.615</v>
      </c>
      <c r="I3274">
        <v>200906</v>
      </c>
      <c r="J3274" t="s">
        <v>6434</v>
      </c>
      <c r="K3274" t="s">
        <v>17</v>
      </c>
      <c r="L3274">
        <v>20310</v>
      </c>
      <c r="M3274" s="8">
        <f>VLOOKUP(H3274,'export - manipulated'!L3274:V7206,11,FALSE)</f>
        <v>692951.75</v>
      </c>
      <c r="V3274" s="158" t="str">
        <f t="shared" si="450"/>
        <v>557004000063</v>
      </c>
    </row>
    <row r="3275" spans="1:22" x14ac:dyDescent="0.3">
      <c r="A3275" t="s">
        <v>5395</v>
      </c>
      <c r="B3275" t="s">
        <v>162</v>
      </c>
      <c r="C3275" t="str">
        <f t="shared" si="449"/>
        <v>REGULATED</v>
      </c>
      <c r="D3275" s="159" t="str">
        <f t="shared" si="446"/>
        <v>45700</v>
      </c>
      <c r="E3275" t="str">
        <f t="shared" si="447"/>
        <v>X5700</v>
      </c>
      <c r="F3275" s="23">
        <v>457000200209</v>
      </c>
      <c r="G3275">
        <v>615</v>
      </c>
      <c r="H3275" t="str">
        <f t="shared" si="448"/>
        <v>457000200209.615</v>
      </c>
      <c r="I3275">
        <v>199912</v>
      </c>
      <c r="J3275" t="s">
        <v>6434</v>
      </c>
      <c r="K3275" t="s">
        <v>54</v>
      </c>
      <c r="L3275">
        <v>20310</v>
      </c>
      <c r="M3275" s="8">
        <f>VLOOKUP(H3275,'export - manipulated'!L3275:V7207,11,FALSE)</f>
        <v>378.19</v>
      </c>
      <c r="V3275" s="158" t="str">
        <f t="shared" si="450"/>
        <v>557000200209</v>
      </c>
    </row>
    <row r="3276" spans="1:22" x14ac:dyDescent="0.3">
      <c r="A3276" t="s">
        <v>5395</v>
      </c>
      <c r="B3276" t="s">
        <v>162</v>
      </c>
      <c r="C3276" t="str">
        <f t="shared" si="449"/>
        <v>REGULATED</v>
      </c>
      <c r="D3276" s="159" t="str">
        <f t="shared" si="446"/>
        <v>45700</v>
      </c>
      <c r="E3276" t="str">
        <f t="shared" si="447"/>
        <v>X5700</v>
      </c>
      <c r="F3276" s="23">
        <v>457000200209</v>
      </c>
      <c r="G3276">
        <v>780</v>
      </c>
      <c r="H3276" t="str">
        <f t="shared" si="448"/>
        <v>457000200209.780</v>
      </c>
      <c r="I3276">
        <v>199711</v>
      </c>
      <c r="J3276" t="s">
        <v>6434</v>
      </c>
      <c r="K3276" t="s">
        <v>54</v>
      </c>
      <c r="L3276">
        <v>20310</v>
      </c>
      <c r="M3276" s="8">
        <f>VLOOKUP(H3276,'export - manipulated'!L3276:V7208,11,FALSE)</f>
        <v>3916.93</v>
      </c>
      <c r="V3276" s="158" t="str">
        <f t="shared" si="450"/>
        <v>557000200209</v>
      </c>
    </row>
    <row r="3277" spans="1:22" x14ac:dyDescent="0.3">
      <c r="A3277" t="s">
        <v>5395</v>
      </c>
      <c r="B3277" t="s">
        <v>162</v>
      </c>
      <c r="C3277" t="str">
        <f t="shared" si="449"/>
        <v>UNREGULATED</v>
      </c>
      <c r="D3277" s="159" t="str">
        <f t="shared" si="446"/>
        <v>55700</v>
      </c>
      <c r="E3277" t="str">
        <f t="shared" si="447"/>
        <v>X5700</v>
      </c>
      <c r="F3277" s="23">
        <v>557000200209</v>
      </c>
      <c r="G3277">
        <v>615</v>
      </c>
      <c r="H3277" t="str">
        <f t="shared" si="448"/>
        <v>557000200209.615</v>
      </c>
      <c r="I3277">
        <v>201809</v>
      </c>
      <c r="J3277" t="s">
        <v>6434</v>
      </c>
      <c r="K3277" t="s">
        <v>54</v>
      </c>
      <c r="L3277" t="s">
        <v>124</v>
      </c>
      <c r="N3277">
        <f>VLOOKUP(H3277,'export - manipulated'!L3276:V7208,11,FALSE)</f>
        <v>228.85</v>
      </c>
    </row>
    <row r="3278" spans="1:22" x14ac:dyDescent="0.3">
      <c r="A3278" t="s">
        <v>5395</v>
      </c>
      <c r="B3278" t="s">
        <v>162</v>
      </c>
      <c r="C3278" t="str">
        <f t="shared" si="449"/>
        <v>UNREGULATED</v>
      </c>
      <c r="D3278" s="159" t="str">
        <f t="shared" si="446"/>
        <v>55700</v>
      </c>
      <c r="E3278" t="str">
        <f t="shared" si="447"/>
        <v>X5700</v>
      </c>
      <c r="F3278" s="23">
        <v>557000200209</v>
      </c>
      <c r="G3278">
        <v>780</v>
      </c>
      <c r="H3278" t="str">
        <f t="shared" si="448"/>
        <v>557000200209.780</v>
      </c>
      <c r="I3278">
        <v>201809</v>
      </c>
      <c r="J3278" t="s">
        <v>6434</v>
      </c>
      <c r="K3278" t="s">
        <v>54</v>
      </c>
      <c r="L3278" t="s">
        <v>124</v>
      </c>
      <c r="N3278">
        <f>VLOOKUP(H3278,'export - manipulated'!L3277:V7209,11,FALSE)</f>
        <v>2370.2800000000002</v>
      </c>
    </row>
    <row r="3279" spans="1:22" x14ac:dyDescent="0.3">
      <c r="A3279" t="s">
        <v>5401</v>
      </c>
      <c r="B3279" t="s">
        <v>5256</v>
      </c>
      <c r="C3279" t="str">
        <f t="shared" si="449"/>
        <v>REGULATED</v>
      </c>
      <c r="D3279" s="159" t="str">
        <f t="shared" si="446"/>
        <v>45300</v>
      </c>
      <c r="E3279" t="str">
        <f t="shared" si="447"/>
        <v>X5300</v>
      </c>
      <c r="F3279" s="23">
        <v>453005800662</v>
      </c>
      <c r="G3279">
        <v>910</v>
      </c>
      <c r="H3279" t="str">
        <f t="shared" si="448"/>
        <v>453005800662.910</v>
      </c>
      <c r="I3279">
        <v>201802</v>
      </c>
      <c r="J3279" t="s">
        <v>6434</v>
      </c>
      <c r="K3279" t="s">
        <v>50</v>
      </c>
      <c r="L3279">
        <v>20310</v>
      </c>
      <c r="M3279" s="8">
        <f>VLOOKUP(H3279,'export - manipulated'!L3279:V7211,11,FALSE)</f>
        <v>25460.560000000001</v>
      </c>
      <c r="V3279" s="158" t="str">
        <f>CONCATENATE("5",RIGHT(F3279,11))</f>
        <v>553005800662</v>
      </c>
    </row>
    <row r="3280" spans="1:22" x14ac:dyDescent="0.3">
      <c r="A3280" t="s">
        <v>5401</v>
      </c>
      <c r="B3280" t="s">
        <v>5256</v>
      </c>
      <c r="C3280" t="str">
        <f t="shared" si="449"/>
        <v>UNREGULATED</v>
      </c>
      <c r="D3280" s="159" t="str">
        <f t="shared" si="446"/>
        <v>55300</v>
      </c>
      <c r="E3280" t="str">
        <f t="shared" si="447"/>
        <v>X5300</v>
      </c>
      <c r="F3280" s="23">
        <v>553005800662</v>
      </c>
      <c r="G3280">
        <v>910</v>
      </c>
      <c r="H3280" t="str">
        <f t="shared" si="448"/>
        <v>553005800662.910</v>
      </c>
      <c r="I3280">
        <v>201802</v>
      </c>
      <c r="J3280" t="s">
        <v>6434</v>
      </c>
      <c r="K3280" t="s">
        <v>50</v>
      </c>
      <c r="L3280" t="s">
        <v>124</v>
      </c>
      <c r="N3280">
        <f>VLOOKUP(H3280,'export - manipulated'!L3279:V7211,11,FALSE)</f>
        <v>15436.72</v>
      </c>
    </row>
    <row r="3281" spans="1:22" x14ac:dyDescent="0.3">
      <c r="A3281" t="s">
        <v>119</v>
      </c>
      <c r="B3281" t="s">
        <v>120</v>
      </c>
      <c r="C3281" t="str">
        <f t="shared" si="449"/>
        <v>REGULATED</v>
      </c>
      <c r="D3281" s="159" t="str">
        <f t="shared" si="446"/>
        <v>45600</v>
      </c>
      <c r="E3281" t="str">
        <f t="shared" si="447"/>
        <v>X5600</v>
      </c>
      <c r="F3281" s="23">
        <v>456005500004</v>
      </c>
      <c r="G3281">
        <v>615</v>
      </c>
      <c r="H3281" t="str">
        <f t="shared" si="448"/>
        <v>456005500004.615</v>
      </c>
      <c r="I3281">
        <v>199009</v>
      </c>
      <c r="J3281" t="s">
        <v>6434</v>
      </c>
      <c r="K3281" t="s">
        <v>47</v>
      </c>
      <c r="L3281">
        <v>20310</v>
      </c>
      <c r="M3281" s="8">
        <f>VLOOKUP(H3281,'export - manipulated'!L3281:V7213,11,FALSE)</f>
        <v>1450542.1</v>
      </c>
      <c r="V3281" s="158" t="str">
        <f>CONCATENATE("5",RIGHT(F3281,11))</f>
        <v>556005500004</v>
      </c>
    </row>
    <row r="3282" spans="1:22" x14ac:dyDescent="0.3">
      <c r="A3282" t="s">
        <v>119</v>
      </c>
      <c r="B3282" t="s">
        <v>120</v>
      </c>
      <c r="C3282" t="str">
        <f t="shared" si="449"/>
        <v>UNREGULATED</v>
      </c>
      <c r="D3282" s="159" t="str">
        <f t="shared" si="446"/>
        <v>55600</v>
      </c>
      <c r="E3282" t="str">
        <f t="shared" si="447"/>
        <v>X5600</v>
      </c>
      <c r="F3282" s="23">
        <v>556005500004</v>
      </c>
      <c r="G3282">
        <v>615</v>
      </c>
      <c r="H3282" t="str">
        <f t="shared" si="448"/>
        <v>556005500004.615</v>
      </c>
      <c r="I3282">
        <v>199009</v>
      </c>
      <c r="J3282" t="s">
        <v>6434</v>
      </c>
      <c r="K3282" t="s">
        <v>47</v>
      </c>
      <c r="L3282" t="s">
        <v>124</v>
      </c>
      <c r="N3282">
        <f>VLOOKUP(H3282,'export - manipulated'!L3281:V7213,11,FALSE)</f>
        <v>876348</v>
      </c>
    </row>
    <row r="3283" spans="1:22" x14ac:dyDescent="0.3">
      <c r="A3283" t="s">
        <v>5407</v>
      </c>
      <c r="C3283" t="str">
        <f t="shared" si="449"/>
        <v>REGULATED</v>
      </c>
      <c r="D3283" s="159" t="str">
        <f t="shared" si="446"/>
        <v>45800</v>
      </c>
      <c r="E3283" t="str">
        <f t="shared" si="447"/>
        <v>X5800</v>
      </c>
      <c r="F3283" s="23">
        <v>458005500001</v>
      </c>
      <c r="G3283">
        <v>1091</v>
      </c>
      <c r="H3283" t="str">
        <f t="shared" si="448"/>
        <v>458005500001.1091</v>
      </c>
      <c r="I3283">
        <v>199103</v>
      </c>
      <c r="J3283" t="s">
        <v>6434</v>
      </c>
      <c r="K3283" t="s">
        <v>47</v>
      </c>
      <c r="L3283">
        <v>20310</v>
      </c>
      <c r="M3283" s="8">
        <f>VLOOKUP(H3283,'export - manipulated'!L3283:V7215,11,FALSE)</f>
        <v>49377.59</v>
      </c>
      <c r="V3283" s="158" t="str">
        <f t="shared" ref="V3283:V3288" si="451">CONCATENATE("5",RIGHT(F3283,11))</f>
        <v>558005500001</v>
      </c>
    </row>
    <row r="3284" spans="1:22" x14ac:dyDescent="0.3">
      <c r="A3284" t="s">
        <v>5407</v>
      </c>
      <c r="C3284" t="str">
        <f t="shared" si="449"/>
        <v>REGULATED</v>
      </c>
      <c r="D3284" s="159" t="str">
        <f t="shared" si="446"/>
        <v>45800</v>
      </c>
      <c r="E3284" t="str">
        <f t="shared" si="447"/>
        <v>X5800</v>
      </c>
      <c r="F3284" s="23">
        <v>458005500001</v>
      </c>
      <c r="G3284">
        <v>1092</v>
      </c>
      <c r="H3284" t="str">
        <f t="shared" si="448"/>
        <v>458005500001.1092</v>
      </c>
      <c r="I3284">
        <v>199203</v>
      </c>
      <c r="J3284" t="s">
        <v>6434</v>
      </c>
      <c r="K3284" t="s">
        <v>47</v>
      </c>
      <c r="L3284">
        <v>20310</v>
      </c>
      <c r="M3284" s="8">
        <f>VLOOKUP(H3284,'export - manipulated'!L3284:V7216,11,FALSE)</f>
        <v>163526</v>
      </c>
      <c r="V3284" s="158" t="str">
        <f t="shared" si="451"/>
        <v>558005500001</v>
      </c>
    </row>
    <row r="3285" spans="1:22" x14ac:dyDescent="0.3">
      <c r="A3285" t="s">
        <v>5407</v>
      </c>
      <c r="C3285" t="str">
        <f t="shared" si="449"/>
        <v>REGULATED</v>
      </c>
      <c r="D3285" s="159" t="str">
        <f t="shared" si="446"/>
        <v>45800</v>
      </c>
      <c r="E3285" t="str">
        <f t="shared" si="447"/>
        <v>X5800</v>
      </c>
      <c r="F3285" s="23">
        <v>458005500001</v>
      </c>
      <c r="G3285">
        <v>2000</v>
      </c>
      <c r="H3285" t="str">
        <f t="shared" si="448"/>
        <v>458005500001.2000</v>
      </c>
      <c r="I3285">
        <v>200012</v>
      </c>
      <c r="J3285" t="s">
        <v>6434</v>
      </c>
      <c r="K3285" t="s">
        <v>47</v>
      </c>
      <c r="L3285">
        <v>20310</v>
      </c>
      <c r="M3285" s="8">
        <f>VLOOKUP(H3285,'export - manipulated'!L3285:V7217,11,FALSE)</f>
        <v>306206.25</v>
      </c>
      <c r="V3285" s="158" t="str">
        <f t="shared" si="451"/>
        <v>558005500001</v>
      </c>
    </row>
    <row r="3286" spans="1:22" x14ac:dyDescent="0.3">
      <c r="A3286" t="s">
        <v>5407</v>
      </c>
      <c r="C3286" t="str">
        <f t="shared" si="449"/>
        <v>REGULATED</v>
      </c>
      <c r="D3286" s="159" t="str">
        <f t="shared" si="446"/>
        <v>45800</v>
      </c>
      <c r="E3286" t="str">
        <f t="shared" si="447"/>
        <v>X5800</v>
      </c>
      <c r="F3286" s="23">
        <v>458005500001</v>
      </c>
      <c r="G3286">
        <v>2005</v>
      </c>
      <c r="H3286" t="str">
        <f t="shared" si="448"/>
        <v>458005500001.2005</v>
      </c>
      <c r="I3286">
        <v>200512</v>
      </c>
      <c r="J3286" t="s">
        <v>6434</v>
      </c>
      <c r="K3286" t="s">
        <v>47</v>
      </c>
      <c r="L3286">
        <v>20310</v>
      </c>
      <c r="M3286" s="8">
        <f>VLOOKUP(H3286,'export - manipulated'!L3286:V7218,11,FALSE)</f>
        <v>309943.93</v>
      </c>
      <c r="V3286" s="158" t="str">
        <f t="shared" si="451"/>
        <v>558005500001</v>
      </c>
    </row>
    <row r="3287" spans="1:22" x14ac:dyDescent="0.3">
      <c r="A3287" t="s">
        <v>5407</v>
      </c>
      <c r="C3287" t="str">
        <f t="shared" si="449"/>
        <v>REGULATED</v>
      </c>
      <c r="D3287" s="159" t="str">
        <f t="shared" si="446"/>
        <v>45800</v>
      </c>
      <c r="E3287" t="str">
        <f t="shared" si="447"/>
        <v>X5800</v>
      </c>
      <c r="F3287" s="23">
        <v>458005500001</v>
      </c>
      <c r="G3287">
        <v>2009</v>
      </c>
      <c r="H3287" t="str">
        <f t="shared" si="448"/>
        <v>458005500001.2009</v>
      </c>
      <c r="I3287">
        <v>200912</v>
      </c>
      <c r="J3287" t="s">
        <v>6434</v>
      </c>
      <c r="K3287" t="s">
        <v>47</v>
      </c>
      <c r="L3287">
        <v>20310</v>
      </c>
      <c r="M3287" s="8">
        <f>VLOOKUP(H3287,'export - manipulated'!L3287:V7219,11,FALSE)</f>
        <v>48965</v>
      </c>
      <c r="V3287" s="158" t="str">
        <f t="shared" si="451"/>
        <v>558005500001</v>
      </c>
    </row>
    <row r="3288" spans="1:22" x14ac:dyDescent="0.3">
      <c r="A3288" t="s">
        <v>5407</v>
      </c>
      <c r="C3288" t="str">
        <f t="shared" si="449"/>
        <v>REGULATED</v>
      </c>
      <c r="D3288" s="159" t="str">
        <f t="shared" si="446"/>
        <v>45800</v>
      </c>
      <c r="E3288" t="str">
        <f t="shared" si="447"/>
        <v>X5800</v>
      </c>
      <c r="F3288" s="23">
        <v>458005500001</v>
      </c>
      <c r="G3288">
        <v>2010</v>
      </c>
      <c r="H3288" t="str">
        <f t="shared" si="448"/>
        <v>458005500001.2010</v>
      </c>
      <c r="I3288">
        <v>201012</v>
      </c>
      <c r="J3288" t="s">
        <v>6434</v>
      </c>
      <c r="K3288" t="s">
        <v>47</v>
      </c>
      <c r="L3288">
        <v>20310</v>
      </c>
      <c r="M3288" s="8">
        <f>VLOOKUP(H3288,'export - manipulated'!L3288:V7220,11,FALSE)</f>
        <v>4854426</v>
      </c>
      <c r="V3288" s="158" t="str">
        <f t="shared" si="451"/>
        <v>558005500001</v>
      </c>
    </row>
    <row r="3289" spans="1:22" x14ac:dyDescent="0.3">
      <c r="A3289" t="s">
        <v>5407</v>
      </c>
      <c r="C3289" t="str">
        <f t="shared" si="449"/>
        <v>UNREGULATED</v>
      </c>
      <c r="D3289" s="159" t="str">
        <f t="shared" si="446"/>
        <v>55800</v>
      </c>
      <c r="E3289" t="str">
        <f t="shared" si="447"/>
        <v>X5800</v>
      </c>
      <c r="F3289" s="23">
        <v>558005500001</v>
      </c>
      <c r="G3289">
        <v>1091</v>
      </c>
      <c r="H3289" t="str">
        <f t="shared" si="448"/>
        <v>558005500001.1091</v>
      </c>
      <c r="I3289">
        <v>199103</v>
      </c>
      <c r="J3289" t="s">
        <v>6434</v>
      </c>
      <c r="K3289" t="s">
        <v>47</v>
      </c>
      <c r="L3289" t="s">
        <v>124</v>
      </c>
      <c r="N3289">
        <f>VLOOKUP(H3289,'export - manipulated'!L3288:V7220,11,FALSE)</f>
        <v>29831</v>
      </c>
    </row>
    <row r="3290" spans="1:22" x14ac:dyDescent="0.3">
      <c r="A3290" t="s">
        <v>5407</v>
      </c>
      <c r="C3290" t="str">
        <f t="shared" si="449"/>
        <v>UNREGULATED</v>
      </c>
      <c r="D3290" s="159" t="str">
        <f t="shared" si="446"/>
        <v>55800</v>
      </c>
      <c r="E3290" t="str">
        <f t="shared" si="447"/>
        <v>X5800</v>
      </c>
      <c r="F3290" s="23">
        <v>558005500001</v>
      </c>
      <c r="G3290">
        <v>1092</v>
      </c>
      <c r="H3290" t="str">
        <f t="shared" si="448"/>
        <v>558005500001.1092</v>
      </c>
      <c r="I3290">
        <v>199203</v>
      </c>
      <c r="J3290" t="s">
        <v>6434</v>
      </c>
      <c r="K3290" t="s">
        <v>47</v>
      </c>
      <c r="L3290" t="s">
        <v>124</v>
      </c>
      <c r="N3290">
        <f>VLOOKUP(H3290,'export - manipulated'!L3289:V7221,11,FALSE)</f>
        <v>98795</v>
      </c>
    </row>
    <row r="3291" spans="1:22" x14ac:dyDescent="0.3">
      <c r="A3291" t="s">
        <v>5407</v>
      </c>
      <c r="C3291" t="str">
        <f t="shared" si="449"/>
        <v>UNREGULATED</v>
      </c>
      <c r="D3291" s="159" t="str">
        <f t="shared" si="446"/>
        <v>55800</v>
      </c>
      <c r="E3291" t="str">
        <f t="shared" si="447"/>
        <v>X5800</v>
      </c>
      <c r="F3291" s="23">
        <v>558005500001</v>
      </c>
      <c r="G3291">
        <v>2000</v>
      </c>
      <c r="H3291" t="str">
        <f t="shared" si="448"/>
        <v>558005500001.2000</v>
      </c>
      <c r="I3291">
        <v>200012</v>
      </c>
      <c r="J3291" t="s">
        <v>6434</v>
      </c>
      <c r="K3291" t="s">
        <v>47</v>
      </c>
      <c r="L3291" t="s">
        <v>124</v>
      </c>
      <c r="N3291">
        <f>VLOOKUP(H3291,'export - manipulated'!L3290:V7222,11,FALSE)</f>
        <v>184995</v>
      </c>
    </row>
    <row r="3292" spans="1:22" x14ac:dyDescent="0.3">
      <c r="A3292" t="s">
        <v>5407</v>
      </c>
      <c r="C3292" t="str">
        <f t="shared" si="449"/>
        <v>UNREGULATED</v>
      </c>
      <c r="D3292" s="159" t="str">
        <f t="shared" si="446"/>
        <v>55800</v>
      </c>
      <c r="E3292" t="str">
        <f t="shared" si="447"/>
        <v>X5800</v>
      </c>
      <c r="F3292" s="23">
        <v>558005500001</v>
      </c>
      <c r="G3292">
        <v>2005</v>
      </c>
      <c r="H3292" t="str">
        <f t="shared" si="448"/>
        <v>558005500001.2005</v>
      </c>
      <c r="I3292">
        <v>200512</v>
      </c>
      <c r="J3292" t="s">
        <v>6434</v>
      </c>
      <c r="K3292" t="s">
        <v>47</v>
      </c>
      <c r="L3292" t="s">
        <v>124</v>
      </c>
      <c r="N3292">
        <f>VLOOKUP(H3292,'export - manipulated'!L3291:V7223,11,FALSE)</f>
        <v>187253</v>
      </c>
    </row>
    <row r="3293" spans="1:22" x14ac:dyDescent="0.3">
      <c r="A3293" t="s">
        <v>5407</v>
      </c>
      <c r="C3293" t="str">
        <f t="shared" si="449"/>
        <v>UNREGULATED</v>
      </c>
      <c r="D3293" s="159" t="str">
        <f t="shared" si="446"/>
        <v>55800</v>
      </c>
      <c r="E3293" t="str">
        <f t="shared" si="447"/>
        <v>X5800</v>
      </c>
      <c r="F3293" s="23">
        <v>558005500001</v>
      </c>
      <c r="G3293">
        <v>2009</v>
      </c>
      <c r="H3293" t="str">
        <f t="shared" si="448"/>
        <v>558005500001.2009</v>
      </c>
      <c r="I3293">
        <v>200912</v>
      </c>
      <c r="J3293" t="s">
        <v>6434</v>
      </c>
      <c r="K3293" t="s">
        <v>47</v>
      </c>
      <c r="L3293" t="s">
        <v>124</v>
      </c>
      <c r="N3293">
        <f>VLOOKUP(H3293,'export - manipulated'!L3292:V7224,11,FALSE)</f>
        <v>29582.5</v>
      </c>
    </row>
    <row r="3294" spans="1:22" x14ac:dyDescent="0.3">
      <c r="A3294" t="s">
        <v>5407</v>
      </c>
      <c r="C3294" t="str">
        <f t="shared" si="449"/>
        <v>UNREGULATED</v>
      </c>
      <c r="D3294" s="159" t="str">
        <f t="shared" si="446"/>
        <v>55800</v>
      </c>
      <c r="E3294" t="str">
        <f t="shared" si="447"/>
        <v>X5800</v>
      </c>
      <c r="F3294" s="23">
        <v>558005500001</v>
      </c>
      <c r="G3294">
        <v>2010</v>
      </c>
      <c r="H3294" t="str">
        <f t="shared" si="448"/>
        <v>558005500001.2010</v>
      </c>
      <c r="I3294">
        <v>201012</v>
      </c>
      <c r="J3294" t="s">
        <v>6434</v>
      </c>
      <c r="K3294" t="s">
        <v>47</v>
      </c>
      <c r="L3294" t="s">
        <v>124</v>
      </c>
      <c r="N3294">
        <f>VLOOKUP(H3294,'export - manipulated'!L3293:V7225,11,FALSE)</f>
        <v>2932590</v>
      </c>
    </row>
    <row r="3295" spans="1:22" x14ac:dyDescent="0.3">
      <c r="A3295" t="s">
        <v>5422</v>
      </c>
      <c r="B3295" t="s">
        <v>5423</v>
      </c>
      <c r="C3295" t="str">
        <f t="shared" si="449"/>
        <v>REGULATED</v>
      </c>
      <c r="D3295" s="159" t="str">
        <f t="shared" si="446"/>
        <v>45200</v>
      </c>
      <c r="E3295" t="str">
        <f t="shared" si="447"/>
        <v>X5200</v>
      </c>
      <c r="F3295" s="23">
        <v>452005500099</v>
      </c>
      <c r="G3295">
        <v>763</v>
      </c>
      <c r="H3295" t="str">
        <f t="shared" si="448"/>
        <v>452005500099.763</v>
      </c>
      <c r="I3295">
        <v>199103</v>
      </c>
      <c r="J3295" t="s">
        <v>6434</v>
      </c>
      <c r="K3295" t="s">
        <v>47</v>
      </c>
      <c r="L3295">
        <v>20310</v>
      </c>
      <c r="M3295" s="8">
        <f>VLOOKUP(H3295,'export - manipulated'!L3295:V7227,11,FALSE)</f>
        <v>52676.06</v>
      </c>
      <c r="V3295" s="158" t="str">
        <f>CONCATENATE("5",RIGHT(F3295,11))</f>
        <v>552005500099</v>
      </c>
    </row>
    <row r="3296" spans="1:22" x14ac:dyDescent="0.3">
      <c r="A3296" t="s">
        <v>5422</v>
      </c>
      <c r="B3296" t="s">
        <v>5423</v>
      </c>
      <c r="C3296" t="str">
        <f t="shared" si="449"/>
        <v>UNREGULATED</v>
      </c>
      <c r="D3296" s="159" t="str">
        <f t="shared" si="446"/>
        <v>55200</v>
      </c>
      <c r="E3296" t="str">
        <f t="shared" si="447"/>
        <v>X5200</v>
      </c>
      <c r="F3296" s="23">
        <v>552005500099</v>
      </c>
      <c r="G3296">
        <v>763</v>
      </c>
      <c r="H3296" t="str">
        <f t="shared" si="448"/>
        <v>552005500099.763</v>
      </c>
      <c r="I3296">
        <v>199103</v>
      </c>
      <c r="J3296" t="s">
        <v>6434</v>
      </c>
      <c r="K3296" t="s">
        <v>47</v>
      </c>
      <c r="L3296" t="s">
        <v>124</v>
      </c>
      <c r="N3296">
        <f>VLOOKUP(H3296,'export - manipulated'!L3295:V7227,11,FALSE)</f>
        <v>31824</v>
      </c>
    </row>
    <row r="3297" spans="1:22" x14ac:dyDescent="0.3">
      <c r="A3297" t="s">
        <v>5426</v>
      </c>
      <c r="B3297" t="s">
        <v>5423</v>
      </c>
      <c r="C3297" t="str">
        <f t="shared" si="449"/>
        <v>REGULATED</v>
      </c>
      <c r="D3297" s="159" t="str">
        <f t="shared" si="446"/>
        <v>45200</v>
      </c>
      <c r="E3297" t="str">
        <f t="shared" si="447"/>
        <v>X5200</v>
      </c>
      <c r="F3297" s="23">
        <v>452005500099</v>
      </c>
      <c r="G3297">
        <v>752</v>
      </c>
      <c r="H3297" t="str">
        <f t="shared" si="448"/>
        <v>452005500099.752</v>
      </c>
      <c r="I3297">
        <v>199103</v>
      </c>
      <c r="J3297" t="s">
        <v>6434</v>
      </c>
      <c r="K3297" t="s">
        <v>47</v>
      </c>
      <c r="L3297">
        <v>20310</v>
      </c>
      <c r="M3297" s="8">
        <f>VLOOKUP(H3297,'export - manipulated'!L3297:V7229,11,FALSE)</f>
        <v>201058.89</v>
      </c>
      <c r="V3297" s="158" t="str">
        <f>CONCATENATE("5",RIGHT(F3297,11))</f>
        <v>552005500099</v>
      </c>
    </row>
    <row r="3298" spans="1:22" x14ac:dyDescent="0.3">
      <c r="A3298" t="s">
        <v>5426</v>
      </c>
      <c r="B3298" t="s">
        <v>5423</v>
      </c>
      <c r="C3298" t="str">
        <f t="shared" si="449"/>
        <v>UNREGULATED</v>
      </c>
      <c r="D3298" s="159" t="str">
        <f t="shared" si="446"/>
        <v>55200</v>
      </c>
      <c r="E3298" t="str">
        <f t="shared" si="447"/>
        <v>X5200</v>
      </c>
      <c r="F3298" s="23">
        <v>552005500099</v>
      </c>
      <c r="G3298">
        <v>752</v>
      </c>
      <c r="H3298" t="str">
        <f t="shared" si="448"/>
        <v>552005500099.752</v>
      </c>
      <c r="I3298">
        <v>199103</v>
      </c>
      <c r="J3298" t="s">
        <v>6434</v>
      </c>
      <c r="K3298" t="s">
        <v>47</v>
      </c>
      <c r="L3298" t="s">
        <v>124</v>
      </c>
      <c r="N3298">
        <f>VLOOKUP(H3298,'export - manipulated'!L3297:V7229,11,FALSE)</f>
        <v>121470</v>
      </c>
    </row>
    <row r="3299" spans="1:22" x14ac:dyDescent="0.3">
      <c r="A3299" t="s">
        <v>5429</v>
      </c>
      <c r="B3299" t="s">
        <v>5423</v>
      </c>
      <c r="C3299" t="str">
        <f t="shared" si="449"/>
        <v>REGULATED</v>
      </c>
      <c r="D3299" s="159" t="str">
        <f t="shared" si="446"/>
        <v>45200</v>
      </c>
      <c r="E3299" t="str">
        <f t="shared" si="447"/>
        <v>X5200</v>
      </c>
      <c r="F3299" s="23">
        <v>452005500100</v>
      </c>
      <c r="G3299">
        <v>763</v>
      </c>
      <c r="H3299" t="str">
        <f t="shared" si="448"/>
        <v>452005500100.763</v>
      </c>
      <c r="I3299">
        <v>199103</v>
      </c>
      <c r="J3299" t="s">
        <v>6434</v>
      </c>
      <c r="K3299" t="s">
        <v>47</v>
      </c>
      <c r="L3299">
        <v>20310</v>
      </c>
      <c r="M3299" s="8">
        <f>VLOOKUP(H3299,'export - manipulated'!L3299:V7231,11,FALSE)</f>
        <v>44188.28</v>
      </c>
      <c r="V3299" s="158" t="str">
        <f>CONCATENATE("5",RIGHT(F3299,11))</f>
        <v>552005500100</v>
      </c>
    </row>
    <row r="3300" spans="1:22" x14ac:dyDescent="0.3">
      <c r="A3300" t="s">
        <v>5429</v>
      </c>
      <c r="B3300" t="s">
        <v>5423</v>
      </c>
      <c r="C3300" t="str">
        <f t="shared" si="449"/>
        <v>UNREGULATED</v>
      </c>
      <c r="D3300" s="159" t="str">
        <f t="shared" si="446"/>
        <v>55200</v>
      </c>
      <c r="E3300" t="str">
        <f t="shared" si="447"/>
        <v>X5200</v>
      </c>
      <c r="F3300" s="23">
        <v>552005500100</v>
      </c>
      <c r="G3300">
        <v>763</v>
      </c>
      <c r="H3300" t="str">
        <f t="shared" si="448"/>
        <v>552005500100.763</v>
      </c>
      <c r="I3300">
        <v>199103</v>
      </c>
      <c r="J3300" t="s">
        <v>6434</v>
      </c>
      <c r="K3300" t="s">
        <v>47</v>
      </c>
      <c r="L3300" t="s">
        <v>124</v>
      </c>
      <c r="N3300">
        <f>VLOOKUP(H3300,'export - manipulated'!L3299:V7231,11,FALSE)</f>
        <v>26696</v>
      </c>
    </row>
    <row r="3301" spans="1:22" x14ac:dyDescent="0.3">
      <c r="A3301" t="s">
        <v>5432</v>
      </c>
      <c r="B3301" t="s">
        <v>5423</v>
      </c>
      <c r="C3301" t="str">
        <f t="shared" si="449"/>
        <v>REGULATED</v>
      </c>
      <c r="D3301" s="159" t="str">
        <f t="shared" si="446"/>
        <v>45200</v>
      </c>
      <c r="E3301" t="str">
        <f t="shared" si="447"/>
        <v>X5200</v>
      </c>
      <c r="F3301" s="23">
        <v>452005500101</v>
      </c>
      <c r="G3301">
        <v>763</v>
      </c>
      <c r="H3301" t="str">
        <f t="shared" si="448"/>
        <v>452005500101.763</v>
      </c>
      <c r="I3301">
        <v>199612</v>
      </c>
      <c r="J3301" t="s">
        <v>6434</v>
      </c>
      <c r="K3301" t="s">
        <v>47</v>
      </c>
      <c r="L3301">
        <v>20310</v>
      </c>
      <c r="M3301" s="8">
        <f>VLOOKUP(H3301,'export - manipulated'!L3301:V7233,11,FALSE)</f>
        <v>2791.65</v>
      </c>
      <c r="V3301" s="158" t="str">
        <f>CONCATENATE("5",RIGHT(F3301,11))</f>
        <v>552005500101</v>
      </c>
    </row>
    <row r="3302" spans="1:22" x14ac:dyDescent="0.3">
      <c r="A3302" t="s">
        <v>5432</v>
      </c>
      <c r="B3302" t="s">
        <v>5423</v>
      </c>
      <c r="C3302" t="str">
        <f t="shared" si="449"/>
        <v>UNREGULATED</v>
      </c>
      <c r="D3302" s="159" t="str">
        <f t="shared" si="446"/>
        <v>55200</v>
      </c>
      <c r="E3302" t="str">
        <f t="shared" si="447"/>
        <v>X5200</v>
      </c>
      <c r="F3302" s="23">
        <v>552005500101</v>
      </c>
      <c r="G3302">
        <v>763</v>
      </c>
      <c r="H3302" t="str">
        <f t="shared" si="448"/>
        <v>552005500101.763</v>
      </c>
      <c r="I3302">
        <v>199612</v>
      </c>
      <c r="J3302" t="s">
        <v>6434</v>
      </c>
      <c r="K3302" t="s">
        <v>47</v>
      </c>
      <c r="L3302" t="s">
        <v>124</v>
      </c>
      <c r="N3302">
        <f>VLOOKUP(H3302,'export - manipulated'!L3301:V7233,11,FALSE)</f>
        <v>1687</v>
      </c>
    </row>
    <row r="3303" spans="1:22" x14ac:dyDescent="0.3">
      <c r="A3303" t="s">
        <v>5435</v>
      </c>
      <c r="B3303" t="s">
        <v>120</v>
      </c>
      <c r="C3303" t="str">
        <f t="shared" si="449"/>
        <v>UNREGULATED</v>
      </c>
      <c r="D3303" s="159" t="str">
        <f t="shared" si="446"/>
        <v>55700</v>
      </c>
      <c r="E3303" t="str">
        <f t="shared" si="447"/>
        <v>X5700</v>
      </c>
      <c r="F3303" s="23">
        <v>557005500063</v>
      </c>
      <c r="G3303">
        <v>150</v>
      </c>
      <c r="H3303" t="str">
        <f t="shared" si="448"/>
        <v>557005500063.150</v>
      </c>
      <c r="I3303">
        <v>201011</v>
      </c>
      <c r="J3303" t="s">
        <v>6434</v>
      </c>
      <c r="K3303" t="s">
        <v>47</v>
      </c>
      <c r="L3303" t="s">
        <v>124</v>
      </c>
      <c r="N3303">
        <f>VLOOKUP(H3303,'export - manipulated'!L3302:V7234,11,FALSE)</f>
        <v>83762.23</v>
      </c>
    </row>
    <row r="3304" spans="1:22" x14ac:dyDescent="0.3">
      <c r="A3304" t="s">
        <v>5438</v>
      </c>
      <c r="B3304" t="s">
        <v>604</v>
      </c>
      <c r="C3304" t="str">
        <f t="shared" si="449"/>
        <v>REGULATED</v>
      </c>
      <c r="D3304" s="159" t="str">
        <f t="shared" si="446"/>
        <v>45700</v>
      </c>
      <c r="E3304" t="str">
        <f t="shared" si="447"/>
        <v>X5700</v>
      </c>
      <c r="F3304" s="23">
        <v>457005500063</v>
      </c>
      <c r="G3304">
        <v>150</v>
      </c>
      <c r="H3304" t="str">
        <f t="shared" si="448"/>
        <v>457005500063.150</v>
      </c>
      <c r="I3304">
        <v>201011</v>
      </c>
      <c r="J3304" t="s">
        <v>6434</v>
      </c>
      <c r="K3304" t="s">
        <v>606</v>
      </c>
      <c r="L3304">
        <v>20310</v>
      </c>
      <c r="M3304" s="8">
        <f>VLOOKUP(H3304,'export - manipulated'!L3304:V7236,11,FALSE)</f>
        <v>138654.73000000001</v>
      </c>
      <c r="V3304" s="158" t="str">
        <f t="shared" ref="V3304:V3305" si="452">CONCATENATE("5",RIGHT(F3304,11))</f>
        <v>557005500063</v>
      </c>
    </row>
    <row r="3305" spans="1:22" x14ac:dyDescent="0.3">
      <c r="A3305" t="s">
        <v>5440</v>
      </c>
      <c r="B3305" t="s">
        <v>604</v>
      </c>
      <c r="C3305" t="str">
        <f t="shared" si="449"/>
        <v>REGULATED</v>
      </c>
      <c r="D3305" s="159" t="str">
        <f t="shared" si="446"/>
        <v>45700</v>
      </c>
      <c r="E3305" t="str">
        <f t="shared" si="447"/>
        <v>X5700</v>
      </c>
      <c r="F3305" s="23">
        <v>457005500063</v>
      </c>
      <c r="G3305">
        <v>84</v>
      </c>
      <c r="H3305" t="str">
        <f t="shared" si="448"/>
        <v>457005500063.84</v>
      </c>
      <c r="I3305">
        <v>201011</v>
      </c>
      <c r="J3305" t="s">
        <v>6434</v>
      </c>
      <c r="K3305" t="s">
        <v>606</v>
      </c>
      <c r="L3305">
        <v>20310</v>
      </c>
      <c r="M3305" s="8">
        <f>VLOOKUP(H3305,'export - manipulated'!L3305:V7237,11,FALSE)</f>
        <v>11943.37</v>
      </c>
      <c r="V3305" s="158" t="str">
        <f t="shared" si="452"/>
        <v>557005500063</v>
      </c>
    </row>
    <row r="3306" spans="1:22" x14ac:dyDescent="0.3">
      <c r="A3306" t="s">
        <v>5440</v>
      </c>
      <c r="B3306" t="s">
        <v>120</v>
      </c>
      <c r="C3306" t="str">
        <f t="shared" si="449"/>
        <v>UNREGULATED</v>
      </c>
      <c r="D3306" s="159" t="str">
        <f t="shared" si="446"/>
        <v>55700</v>
      </c>
      <c r="E3306" t="str">
        <f t="shared" si="447"/>
        <v>X5700</v>
      </c>
      <c r="F3306" s="23">
        <v>557005500063</v>
      </c>
      <c r="G3306">
        <v>84</v>
      </c>
      <c r="H3306" t="str">
        <f t="shared" si="448"/>
        <v>557005500063.84</v>
      </c>
      <c r="I3306">
        <v>201011</v>
      </c>
      <c r="J3306" t="s">
        <v>6434</v>
      </c>
      <c r="K3306" t="s">
        <v>47</v>
      </c>
      <c r="L3306" t="s">
        <v>124</v>
      </c>
      <c r="N3306">
        <f>VLOOKUP(H3306,'export - manipulated'!L3305:V7237,11,FALSE)</f>
        <v>7215.06</v>
      </c>
    </row>
    <row r="3307" spans="1:22" x14ac:dyDescent="0.3">
      <c r="A3307" t="s">
        <v>5443</v>
      </c>
      <c r="B3307" t="s">
        <v>604</v>
      </c>
      <c r="C3307" t="str">
        <f t="shared" si="449"/>
        <v>REGULATED</v>
      </c>
      <c r="D3307" s="159" t="str">
        <f t="shared" si="446"/>
        <v>45700</v>
      </c>
      <c r="E3307" t="str">
        <f t="shared" si="447"/>
        <v>X5700</v>
      </c>
      <c r="F3307" s="23">
        <v>457005500063</v>
      </c>
      <c r="G3307">
        <v>615</v>
      </c>
      <c r="H3307" t="str">
        <f t="shared" si="448"/>
        <v>457005500063.615</v>
      </c>
      <c r="I3307">
        <v>201011</v>
      </c>
      <c r="J3307" t="s">
        <v>6434</v>
      </c>
      <c r="K3307" t="s">
        <v>606</v>
      </c>
      <c r="L3307">
        <v>20310</v>
      </c>
      <c r="M3307" s="8">
        <f>VLOOKUP(H3307,'export - manipulated'!L3307:V7239,11,FALSE)</f>
        <v>75573.09</v>
      </c>
      <c r="V3307" s="158" t="str">
        <f>CONCATENATE("5",RIGHT(F3307,11))</f>
        <v>557005500063</v>
      </c>
    </row>
    <row r="3308" spans="1:22" x14ac:dyDescent="0.3">
      <c r="A3308" t="s">
        <v>5443</v>
      </c>
      <c r="B3308" t="s">
        <v>120</v>
      </c>
      <c r="C3308" t="str">
        <f t="shared" si="449"/>
        <v>UNREGULATED</v>
      </c>
      <c r="D3308" s="159" t="str">
        <f t="shared" si="446"/>
        <v>55700</v>
      </c>
      <c r="E3308" t="str">
        <f t="shared" si="447"/>
        <v>X5700</v>
      </c>
      <c r="F3308" s="23">
        <v>557005500063</v>
      </c>
      <c r="G3308">
        <v>615</v>
      </c>
      <c r="H3308" t="str">
        <f t="shared" si="448"/>
        <v>557005500063.615</v>
      </c>
      <c r="I3308">
        <v>201011</v>
      </c>
      <c r="J3308" t="s">
        <v>6434</v>
      </c>
      <c r="K3308" t="s">
        <v>47</v>
      </c>
      <c r="L3308" t="s">
        <v>124</v>
      </c>
      <c r="N3308">
        <f>VLOOKUP(H3308,'export - manipulated'!L3307:V7239,11,FALSE)</f>
        <v>45654.2</v>
      </c>
    </row>
    <row r="3309" spans="1:22" x14ac:dyDescent="0.3">
      <c r="A3309" t="s">
        <v>5446</v>
      </c>
      <c r="B3309" t="s">
        <v>5423</v>
      </c>
      <c r="C3309" t="str">
        <f t="shared" si="449"/>
        <v>REGULATED</v>
      </c>
      <c r="D3309" s="159" t="str">
        <f t="shared" si="446"/>
        <v>45000</v>
      </c>
      <c r="E3309" t="str">
        <f t="shared" si="447"/>
        <v>X5000</v>
      </c>
      <c r="F3309" s="23">
        <v>450005500031</v>
      </c>
      <c r="G3309">
        <v>1970</v>
      </c>
      <c r="H3309" t="str">
        <f t="shared" si="448"/>
        <v>450005500031.1970</v>
      </c>
      <c r="I3309">
        <v>196912</v>
      </c>
      <c r="J3309" t="s">
        <v>6434</v>
      </c>
      <c r="K3309" t="s">
        <v>47</v>
      </c>
      <c r="L3309">
        <v>20310</v>
      </c>
      <c r="M3309" s="8">
        <f>VLOOKUP(H3309,'export - manipulated'!L3309:V7241,11,FALSE)</f>
        <v>680.39</v>
      </c>
      <c r="V3309" s="158" t="str">
        <f t="shared" ref="V3309:V3311" si="453">CONCATENATE("5",RIGHT(F3309,11))</f>
        <v>550005500031</v>
      </c>
    </row>
    <row r="3310" spans="1:22" x14ac:dyDescent="0.3">
      <c r="A3310" t="s">
        <v>5448</v>
      </c>
      <c r="C3310" t="str">
        <f t="shared" si="449"/>
        <v>REGULATED</v>
      </c>
      <c r="D3310" s="159" t="str">
        <f t="shared" si="446"/>
        <v>45100</v>
      </c>
      <c r="E3310" t="str">
        <f t="shared" si="447"/>
        <v>X5100</v>
      </c>
      <c r="F3310" s="23">
        <v>451005500001</v>
      </c>
      <c r="G3310">
        <v>2001</v>
      </c>
      <c r="H3310" t="str">
        <f t="shared" si="448"/>
        <v>451005500001.2001</v>
      </c>
      <c r="I3310">
        <v>200112</v>
      </c>
      <c r="J3310" t="s">
        <v>6434</v>
      </c>
      <c r="K3310" t="s">
        <v>47</v>
      </c>
      <c r="L3310">
        <v>20310</v>
      </c>
      <c r="M3310" s="8">
        <f>VLOOKUP(H3310,'export - manipulated'!L3310:V7242,11,FALSE)</f>
        <v>321</v>
      </c>
      <c r="V3310" s="158" t="str">
        <f t="shared" si="453"/>
        <v>551005500001</v>
      </c>
    </row>
    <row r="3311" spans="1:22" x14ac:dyDescent="0.3">
      <c r="A3311" t="s">
        <v>5450</v>
      </c>
      <c r="B3311" t="s">
        <v>5423</v>
      </c>
      <c r="C3311" t="str">
        <f t="shared" si="449"/>
        <v>REGULATED</v>
      </c>
      <c r="D3311" s="159" t="str">
        <f t="shared" si="446"/>
        <v>45000</v>
      </c>
      <c r="E3311" t="str">
        <f t="shared" si="447"/>
        <v>X5000</v>
      </c>
      <c r="F3311" s="23">
        <v>450005500029</v>
      </c>
      <c r="G3311">
        <v>1976</v>
      </c>
      <c r="H3311" t="str">
        <f t="shared" si="448"/>
        <v>450005500029.1976</v>
      </c>
      <c r="I3311">
        <v>197603</v>
      </c>
      <c r="J3311" t="s">
        <v>6434</v>
      </c>
      <c r="K3311" t="s">
        <v>47</v>
      </c>
      <c r="L3311">
        <v>20310</v>
      </c>
      <c r="M3311" s="8">
        <f>VLOOKUP(H3311,'export - manipulated'!L3311:V7243,11,FALSE)</f>
        <v>3673.28</v>
      </c>
      <c r="V3311" s="158" t="str">
        <f t="shared" si="453"/>
        <v>550005500029</v>
      </c>
    </row>
    <row r="3312" spans="1:22" x14ac:dyDescent="0.3">
      <c r="A3312" t="s">
        <v>5450</v>
      </c>
      <c r="B3312" t="s">
        <v>5423</v>
      </c>
      <c r="C3312" t="str">
        <f t="shared" si="449"/>
        <v>UNREGULATED</v>
      </c>
      <c r="D3312" s="159" t="str">
        <f t="shared" si="446"/>
        <v>55000</v>
      </c>
      <c r="E3312" t="str">
        <f t="shared" si="447"/>
        <v>X5000</v>
      </c>
      <c r="F3312" s="23">
        <v>550005500029</v>
      </c>
      <c r="G3312">
        <v>1976</v>
      </c>
      <c r="H3312" t="str">
        <f t="shared" si="448"/>
        <v>550005500029.1976</v>
      </c>
      <c r="I3312">
        <v>197603</v>
      </c>
      <c r="J3312" t="s">
        <v>6434</v>
      </c>
      <c r="K3312" t="s">
        <v>47</v>
      </c>
      <c r="L3312" t="s">
        <v>124</v>
      </c>
      <c r="N3312">
        <f>VLOOKUP(H3312,'export - manipulated'!L3311:V7243,11,FALSE)</f>
        <v>2220</v>
      </c>
    </row>
    <row r="3313" spans="1:22" x14ac:dyDescent="0.3">
      <c r="A3313" t="s">
        <v>5453</v>
      </c>
      <c r="C3313" t="str">
        <f t="shared" si="449"/>
        <v>REGULATED</v>
      </c>
      <c r="D3313" s="159" t="str">
        <f t="shared" si="446"/>
        <v>45500</v>
      </c>
      <c r="E3313" t="str">
        <f t="shared" si="447"/>
        <v>X5500</v>
      </c>
      <c r="F3313" s="23">
        <v>455005530012</v>
      </c>
      <c r="G3313">
        <v>2002</v>
      </c>
      <c r="H3313" t="str">
        <f t="shared" si="448"/>
        <v>455005530012.2002</v>
      </c>
      <c r="I3313">
        <v>200207</v>
      </c>
      <c r="J3313" t="s">
        <v>6434</v>
      </c>
      <c r="K3313" t="s">
        <v>47</v>
      </c>
      <c r="L3313">
        <v>20310</v>
      </c>
      <c r="M3313" s="8">
        <f>VLOOKUP(H3313,'export - manipulated'!L3313:V7245,11,FALSE)</f>
        <v>5966.34</v>
      </c>
      <c r="V3313" s="158" t="str">
        <f>CONCATENATE("5",RIGHT(F3313,11))</f>
        <v>555005530012</v>
      </c>
    </row>
    <row r="3314" spans="1:22" x14ac:dyDescent="0.3">
      <c r="A3314" t="s">
        <v>5453</v>
      </c>
      <c r="C3314" t="str">
        <f t="shared" si="449"/>
        <v>UNREGULATED</v>
      </c>
      <c r="D3314" s="159" t="str">
        <f t="shared" si="446"/>
        <v>55500</v>
      </c>
      <c r="E3314" t="str">
        <f t="shared" si="447"/>
        <v>X5500</v>
      </c>
      <c r="F3314" s="23">
        <v>555005530012</v>
      </c>
      <c r="G3314">
        <v>2002</v>
      </c>
      <c r="H3314" t="str">
        <f t="shared" si="448"/>
        <v>555005530012.2002</v>
      </c>
      <c r="I3314">
        <v>200207</v>
      </c>
      <c r="J3314" t="s">
        <v>6434</v>
      </c>
      <c r="K3314" t="s">
        <v>47</v>
      </c>
      <c r="L3314" t="s">
        <v>124</v>
      </c>
      <c r="N3314">
        <f>VLOOKUP(H3314,'export - manipulated'!L3313:V7245,11,FALSE)</f>
        <v>3605</v>
      </c>
    </row>
    <row r="3315" spans="1:22" x14ac:dyDescent="0.3">
      <c r="A3315" t="s">
        <v>5456</v>
      </c>
      <c r="C3315" t="str">
        <f t="shared" si="449"/>
        <v>REGULATED</v>
      </c>
      <c r="D3315" s="159" t="str">
        <f t="shared" si="446"/>
        <v>45500</v>
      </c>
      <c r="E3315" t="str">
        <f t="shared" si="447"/>
        <v>X5500</v>
      </c>
      <c r="F3315" s="23">
        <v>455005501000</v>
      </c>
      <c r="G3315">
        <v>1091</v>
      </c>
      <c r="H3315" t="str">
        <f t="shared" si="448"/>
        <v>455005501000.1091</v>
      </c>
      <c r="I3315">
        <v>199010</v>
      </c>
      <c r="J3315" t="s">
        <v>6434</v>
      </c>
      <c r="K3315" t="s">
        <v>47</v>
      </c>
      <c r="L3315">
        <v>20310</v>
      </c>
      <c r="M3315" s="8">
        <f>VLOOKUP(H3315,'export - manipulated'!L3315:V7247,11,FALSE)</f>
        <v>1329913.54</v>
      </c>
      <c r="V3315" s="158" t="str">
        <f t="shared" ref="V3315:V3316" si="454">CONCATENATE("5",RIGHT(F3315,11))</f>
        <v>555005501000</v>
      </c>
    </row>
    <row r="3316" spans="1:22" x14ac:dyDescent="0.3">
      <c r="A3316" t="s">
        <v>5456</v>
      </c>
      <c r="C3316" t="str">
        <f t="shared" si="449"/>
        <v>REGULATED</v>
      </c>
      <c r="D3316" s="159" t="str">
        <f t="shared" si="446"/>
        <v>45500</v>
      </c>
      <c r="E3316" t="str">
        <f t="shared" si="447"/>
        <v>X5500</v>
      </c>
      <c r="F3316" s="23">
        <v>455005501000</v>
      </c>
      <c r="G3316">
        <v>2008</v>
      </c>
      <c r="H3316" t="str">
        <f t="shared" si="448"/>
        <v>455005501000.2008</v>
      </c>
      <c r="I3316">
        <v>200803</v>
      </c>
      <c r="J3316" t="s">
        <v>6434</v>
      </c>
      <c r="K3316" t="s">
        <v>47</v>
      </c>
      <c r="L3316">
        <v>20310</v>
      </c>
      <c r="M3316" s="8">
        <f>VLOOKUP(H3316,'export - manipulated'!L3316:V7248,11,FALSE)</f>
        <v>0</v>
      </c>
      <c r="V3316" s="158" t="str">
        <f t="shared" si="454"/>
        <v>555005501000</v>
      </c>
    </row>
    <row r="3317" spans="1:22" x14ac:dyDescent="0.3">
      <c r="A3317" t="s">
        <v>5456</v>
      </c>
      <c r="C3317" t="str">
        <f t="shared" si="449"/>
        <v>UNREGULATED</v>
      </c>
      <c r="D3317" s="159" t="str">
        <f t="shared" si="446"/>
        <v>55500</v>
      </c>
      <c r="E3317" t="str">
        <f t="shared" si="447"/>
        <v>X5500</v>
      </c>
      <c r="F3317" s="23">
        <v>555005501000</v>
      </c>
      <c r="G3317">
        <v>1091</v>
      </c>
      <c r="H3317" t="str">
        <f t="shared" si="448"/>
        <v>555005501000.1091</v>
      </c>
      <c r="I3317">
        <v>199010</v>
      </c>
      <c r="J3317" t="s">
        <v>6434</v>
      </c>
      <c r="K3317" t="s">
        <v>47</v>
      </c>
      <c r="L3317" t="s">
        <v>124</v>
      </c>
      <c r="N3317">
        <f>VLOOKUP(H3317,'export - manipulated'!L3316:V7248,11,FALSE)</f>
        <v>801117.76</v>
      </c>
    </row>
    <row r="3318" spans="1:22" x14ac:dyDescent="0.3">
      <c r="A3318" t="s">
        <v>5456</v>
      </c>
      <c r="C3318" t="str">
        <f t="shared" si="449"/>
        <v>UNREGULATED</v>
      </c>
      <c r="D3318" s="159" t="str">
        <f t="shared" si="446"/>
        <v>55500</v>
      </c>
      <c r="E3318" t="str">
        <f t="shared" si="447"/>
        <v>X5500</v>
      </c>
      <c r="F3318" s="23">
        <v>555005501000</v>
      </c>
      <c r="G3318">
        <v>2008</v>
      </c>
      <c r="H3318" t="str">
        <f t="shared" si="448"/>
        <v>555005501000.2008</v>
      </c>
      <c r="I3318">
        <v>200803</v>
      </c>
      <c r="J3318" t="s">
        <v>6434</v>
      </c>
      <c r="K3318" t="s">
        <v>47</v>
      </c>
      <c r="L3318" t="s">
        <v>124</v>
      </c>
      <c r="N3318">
        <f>VLOOKUP(H3318,'export - manipulated'!L3317:V7249,11,FALSE)</f>
        <v>0</v>
      </c>
    </row>
    <row r="3319" spans="1:22" x14ac:dyDescent="0.3">
      <c r="A3319" t="s">
        <v>5461</v>
      </c>
      <c r="C3319" t="str">
        <f t="shared" si="449"/>
        <v>REGULATED</v>
      </c>
      <c r="D3319" s="159" t="str">
        <f t="shared" si="446"/>
        <v>45500</v>
      </c>
      <c r="E3319" t="str">
        <f t="shared" si="447"/>
        <v>X5500</v>
      </c>
      <c r="F3319" s="23">
        <v>455005500400</v>
      </c>
      <c r="G3319">
        <v>1091</v>
      </c>
      <c r="H3319" t="str">
        <f t="shared" si="448"/>
        <v>455005500400.1091</v>
      </c>
      <c r="I3319">
        <v>199010</v>
      </c>
      <c r="J3319" t="s">
        <v>6434</v>
      </c>
      <c r="K3319" t="s">
        <v>47</v>
      </c>
      <c r="L3319">
        <v>20310</v>
      </c>
      <c r="M3319" s="8">
        <f>VLOOKUP(H3319,'export - manipulated'!L3319:V7251,11,FALSE)</f>
        <v>12388.78</v>
      </c>
      <c r="V3319" s="158" t="str">
        <f>CONCATENATE("5",RIGHT(F3319,11))</f>
        <v>555005500400</v>
      </c>
    </row>
    <row r="3320" spans="1:22" x14ac:dyDescent="0.3">
      <c r="A3320" t="s">
        <v>5461</v>
      </c>
      <c r="C3320" t="str">
        <f t="shared" si="449"/>
        <v>UNREGULATED</v>
      </c>
      <c r="D3320" s="159" t="str">
        <f t="shared" si="446"/>
        <v>55500</v>
      </c>
      <c r="E3320" t="str">
        <f t="shared" si="447"/>
        <v>X5500</v>
      </c>
      <c r="F3320" s="23">
        <v>555005500400</v>
      </c>
      <c r="G3320">
        <v>1091</v>
      </c>
      <c r="H3320" t="str">
        <f t="shared" si="448"/>
        <v>555005500400.1091</v>
      </c>
      <c r="I3320">
        <v>199010</v>
      </c>
      <c r="J3320" t="s">
        <v>6434</v>
      </c>
      <c r="K3320" t="s">
        <v>47</v>
      </c>
      <c r="L3320" t="s">
        <v>124</v>
      </c>
      <c r="N3320">
        <f>VLOOKUP(H3320,'export - manipulated'!L3319:V7251,11,FALSE)</f>
        <v>7484</v>
      </c>
    </row>
    <row r="3321" spans="1:22" x14ac:dyDescent="0.3">
      <c r="A3321" t="s">
        <v>5464</v>
      </c>
      <c r="B3321" t="s">
        <v>5423</v>
      </c>
      <c r="C3321" t="str">
        <f t="shared" si="449"/>
        <v>REGULATED</v>
      </c>
      <c r="D3321" s="159" t="str">
        <f t="shared" si="446"/>
        <v>45500</v>
      </c>
      <c r="E3321" t="str">
        <f t="shared" si="447"/>
        <v>X5500</v>
      </c>
      <c r="F3321" s="23">
        <v>455005500600</v>
      </c>
      <c r="G3321">
        <v>1091</v>
      </c>
      <c r="H3321" t="str">
        <f t="shared" si="448"/>
        <v>455005500600.1091</v>
      </c>
      <c r="I3321">
        <v>199010</v>
      </c>
      <c r="J3321" t="s">
        <v>6434</v>
      </c>
      <c r="K3321" t="s">
        <v>47</v>
      </c>
      <c r="L3321">
        <v>20310</v>
      </c>
      <c r="M3321" s="8">
        <f>VLOOKUP(H3321,'export - manipulated'!L3321:V7253,11,FALSE)</f>
        <v>134563.75</v>
      </c>
      <c r="V3321" s="158" t="str">
        <f>CONCATENATE("5",RIGHT(F3321,11))</f>
        <v>555005500600</v>
      </c>
    </row>
    <row r="3322" spans="1:22" x14ac:dyDescent="0.3">
      <c r="A3322" t="s">
        <v>5464</v>
      </c>
      <c r="B3322" t="s">
        <v>5423</v>
      </c>
      <c r="C3322" t="str">
        <f t="shared" si="449"/>
        <v>UNREGULATED</v>
      </c>
      <c r="D3322" s="159" t="str">
        <f t="shared" si="446"/>
        <v>55500</v>
      </c>
      <c r="E3322" t="str">
        <f t="shared" si="447"/>
        <v>X5500</v>
      </c>
      <c r="F3322" s="23">
        <v>555005500600</v>
      </c>
      <c r="G3322">
        <v>1091</v>
      </c>
      <c r="H3322" t="str">
        <f t="shared" si="448"/>
        <v>555005500600.1091</v>
      </c>
      <c r="I3322">
        <v>199010</v>
      </c>
      <c r="J3322" t="s">
        <v>6434</v>
      </c>
      <c r="K3322" t="s">
        <v>47</v>
      </c>
      <c r="L3322" t="s">
        <v>124</v>
      </c>
      <c r="N3322">
        <f>VLOOKUP(H3322,'export - manipulated'!L3321:V7253,11,FALSE)</f>
        <v>81297</v>
      </c>
    </row>
    <row r="3323" spans="1:22" x14ac:dyDescent="0.3">
      <c r="A3323" t="s">
        <v>5467</v>
      </c>
      <c r="C3323" t="str">
        <f t="shared" si="449"/>
        <v>REGULATED</v>
      </c>
      <c r="D3323" s="159" t="str">
        <f t="shared" si="446"/>
        <v>45500</v>
      </c>
      <c r="E3323" t="str">
        <f t="shared" si="447"/>
        <v>X5500</v>
      </c>
      <c r="F3323" s="23">
        <v>455005500800</v>
      </c>
      <c r="G3323">
        <v>1091</v>
      </c>
      <c r="H3323" t="str">
        <f t="shared" si="448"/>
        <v>455005500800.1091</v>
      </c>
      <c r="I3323">
        <v>199010</v>
      </c>
      <c r="J3323" t="s">
        <v>6434</v>
      </c>
      <c r="K3323" t="s">
        <v>47</v>
      </c>
      <c r="L3323">
        <v>20310</v>
      </c>
      <c r="M3323" s="8">
        <f>VLOOKUP(H3323,'export - manipulated'!L3323:V7255,11,FALSE)</f>
        <v>64459.8</v>
      </c>
      <c r="V3323" s="158" t="str">
        <f t="shared" ref="V3323:V3324" si="455">CONCATENATE("5",RIGHT(F3323,11))</f>
        <v>555005500800</v>
      </c>
    </row>
    <row r="3324" spans="1:22" x14ac:dyDescent="0.3">
      <c r="A3324" t="s">
        <v>5467</v>
      </c>
      <c r="C3324" t="str">
        <f t="shared" si="449"/>
        <v>REGULATED</v>
      </c>
      <c r="D3324" s="159" t="str">
        <f t="shared" si="446"/>
        <v>45500</v>
      </c>
      <c r="E3324" t="str">
        <f t="shared" si="447"/>
        <v>X5500</v>
      </c>
      <c r="F3324" s="23">
        <v>455005500800</v>
      </c>
      <c r="G3324">
        <v>2002</v>
      </c>
      <c r="H3324" t="str">
        <f t="shared" si="448"/>
        <v>455005500800.2002</v>
      </c>
      <c r="I3324">
        <v>200207</v>
      </c>
      <c r="J3324" t="s">
        <v>6434</v>
      </c>
      <c r="K3324" t="s">
        <v>47</v>
      </c>
      <c r="L3324">
        <v>20310</v>
      </c>
      <c r="M3324" s="8">
        <f>VLOOKUP(H3324,'export - manipulated'!L3324:V7256,11,FALSE)</f>
        <v>342562.17</v>
      </c>
      <c r="V3324" s="158" t="str">
        <f t="shared" si="455"/>
        <v>555005500800</v>
      </c>
    </row>
    <row r="3325" spans="1:22" x14ac:dyDescent="0.3">
      <c r="A3325" t="s">
        <v>5467</v>
      </c>
      <c r="C3325" t="str">
        <f t="shared" si="449"/>
        <v>UNREGULATED</v>
      </c>
      <c r="D3325" s="159" t="str">
        <f t="shared" si="446"/>
        <v>55500</v>
      </c>
      <c r="E3325" t="str">
        <f t="shared" si="447"/>
        <v>X5500</v>
      </c>
      <c r="F3325" s="23">
        <v>555005500800</v>
      </c>
      <c r="G3325">
        <v>1091</v>
      </c>
      <c r="H3325" t="str">
        <f t="shared" si="448"/>
        <v>555005500800.1091</v>
      </c>
      <c r="I3325">
        <v>199010</v>
      </c>
      <c r="J3325" t="s">
        <v>6434</v>
      </c>
      <c r="K3325" t="s">
        <v>47</v>
      </c>
      <c r="L3325" t="s">
        <v>124</v>
      </c>
      <c r="N3325">
        <f>VLOOKUP(H3325,'export - manipulated'!L3324:V7256,11,FALSE)</f>
        <v>38943</v>
      </c>
    </row>
    <row r="3326" spans="1:22" x14ac:dyDescent="0.3">
      <c r="A3326" t="s">
        <v>5467</v>
      </c>
      <c r="C3326" t="str">
        <f t="shared" si="449"/>
        <v>UNREGULATED</v>
      </c>
      <c r="D3326" s="159" t="str">
        <f t="shared" si="446"/>
        <v>55500</v>
      </c>
      <c r="E3326" t="str">
        <f t="shared" si="447"/>
        <v>X5500</v>
      </c>
      <c r="F3326" s="23">
        <v>555005500800</v>
      </c>
      <c r="G3326">
        <v>2002</v>
      </c>
      <c r="H3326" t="str">
        <f t="shared" si="448"/>
        <v>555005500800.2002</v>
      </c>
      <c r="I3326">
        <v>200207</v>
      </c>
      <c r="J3326" t="s">
        <v>6434</v>
      </c>
      <c r="K3326" t="s">
        <v>47</v>
      </c>
      <c r="L3326" t="s">
        <v>124</v>
      </c>
      <c r="N3326">
        <f>VLOOKUP(H3326,'export - manipulated'!L3325:V7257,11,FALSE)</f>
        <v>206960</v>
      </c>
    </row>
    <row r="3327" spans="1:22" x14ac:dyDescent="0.3">
      <c r="A3327" t="s">
        <v>5472</v>
      </c>
      <c r="B3327" t="s">
        <v>5423</v>
      </c>
      <c r="C3327" t="str">
        <f t="shared" si="449"/>
        <v>REGULATED</v>
      </c>
      <c r="D3327" s="159" t="str">
        <f t="shared" si="446"/>
        <v>45300</v>
      </c>
      <c r="E3327" t="str">
        <f t="shared" si="447"/>
        <v>X5300</v>
      </c>
      <c r="F3327" s="23">
        <v>453005500001</v>
      </c>
      <c r="G3327">
        <v>910</v>
      </c>
      <c r="H3327" t="str">
        <f t="shared" si="448"/>
        <v>453005500001.910</v>
      </c>
      <c r="I3327">
        <v>199010</v>
      </c>
      <c r="J3327" t="s">
        <v>6434</v>
      </c>
      <c r="K3327" t="s">
        <v>47</v>
      </c>
      <c r="L3327">
        <v>20310</v>
      </c>
      <c r="M3327" s="8">
        <f>VLOOKUP(H3327,'export - manipulated'!L3327:V7259,11,FALSE)</f>
        <v>41011.19</v>
      </c>
      <c r="V3327" s="158" t="str">
        <f t="shared" ref="V3327:V3328" si="456">CONCATENATE("5",RIGHT(F3327,11))</f>
        <v>553005500001</v>
      </c>
    </row>
    <row r="3328" spans="1:22" x14ac:dyDescent="0.3">
      <c r="A3328" t="s">
        <v>5472</v>
      </c>
      <c r="B3328" t="s">
        <v>5423</v>
      </c>
      <c r="C3328" t="str">
        <f t="shared" si="449"/>
        <v>REGULATED</v>
      </c>
      <c r="D3328" s="159" t="str">
        <f t="shared" si="446"/>
        <v>45300</v>
      </c>
      <c r="E3328" t="str">
        <f t="shared" si="447"/>
        <v>X5300</v>
      </c>
      <c r="F3328" s="23">
        <v>453005500598</v>
      </c>
      <c r="G3328">
        <v>910</v>
      </c>
      <c r="H3328" t="str">
        <f t="shared" si="448"/>
        <v>453005500598.910</v>
      </c>
      <c r="I3328">
        <v>201611</v>
      </c>
      <c r="J3328" t="s">
        <v>6434</v>
      </c>
      <c r="K3328" t="s">
        <v>47</v>
      </c>
      <c r="L3328">
        <v>20310</v>
      </c>
      <c r="M3328" s="8">
        <f>VLOOKUP(H3328,'export - manipulated'!L3328:V7260,11,FALSE)</f>
        <v>149525.68</v>
      </c>
      <c r="V3328" s="158" t="str">
        <f t="shared" si="456"/>
        <v>553005500598</v>
      </c>
    </row>
    <row r="3329" spans="1:22" x14ac:dyDescent="0.3">
      <c r="A3329" t="s">
        <v>5472</v>
      </c>
      <c r="B3329" t="s">
        <v>5423</v>
      </c>
      <c r="C3329" t="str">
        <f t="shared" si="449"/>
        <v>UNREGULATED</v>
      </c>
      <c r="D3329" s="159" t="str">
        <f t="shared" si="446"/>
        <v>55300</v>
      </c>
      <c r="E3329" t="str">
        <f t="shared" si="447"/>
        <v>X5300</v>
      </c>
      <c r="F3329" s="23">
        <v>553005500001</v>
      </c>
      <c r="G3329">
        <v>910</v>
      </c>
      <c r="H3329" t="str">
        <f t="shared" si="448"/>
        <v>553005500001.910</v>
      </c>
      <c r="I3329">
        <v>199010</v>
      </c>
      <c r="J3329" t="s">
        <v>6434</v>
      </c>
      <c r="K3329" t="s">
        <v>47</v>
      </c>
      <c r="L3329" t="s">
        <v>124</v>
      </c>
      <c r="N3329">
        <f>VLOOKUP(H3329,'export - manipulated'!L3328:V7260,11,FALSE)</f>
        <v>24777</v>
      </c>
    </row>
    <row r="3330" spans="1:22" x14ac:dyDescent="0.3">
      <c r="A3330" t="s">
        <v>5472</v>
      </c>
      <c r="B3330" t="s">
        <v>5423</v>
      </c>
      <c r="C3330" t="str">
        <f t="shared" si="449"/>
        <v>UNREGULATED</v>
      </c>
      <c r="D3330" s="159" t="str">
        <f t="shared" si="446"/>
        <v>55300</v>
      </c>
      <c r="E3330" t="str">
        <f t="shared" si="447"/>
        <v>X5300</v>
      </c>
      <c r="F3330" s="23">
        <v>553005500598</v>
      </c>
      <c r="G3330">
        <v>910</v>
      </c>
      <c r="H3330" t="str">
        <f t="shared" si="448"/>
        <v>553005500598.910</v>
      </c>
      <c r="I3330">
        <v>201611</v>
      </c>
      <c r="J3330" t="s">
        <v>6434</v>
      </c>
      <c r="K3330" t="s">
        <v>47</v>
      </c>
      <c r="L3330" t="s">
        <v>124</v>
      </c>
      <c r="N3330">
        <f>VLOOKUP(H3330,'export - manipulated'!L3329:V7261,11,FALSE)</f>
        <v>90483.43</v>
      </c>
    </row>
    <row r="3331" spans="1:22" x14ac:dyDescent="0.3">
      <c r="A3331" t="s">
        <v>5478</v>
      </c>
      <c r="B3331" t="s">
        <v>5423</v>
      </c>
      <c r="C3331" t="str">
        <f t="shared" si="449"/>
        <v>REGULATED</v>
      </c>
      <c r="D3331" s="159" t="str">
        <f t="shared" ref="D3331:D3394" si="457">LEFT(F3331,5)</f>
        <v>45300</v>
      </c>
      <c r="E3331" t="str">
        <f t="shared" ref="E3331:E3394" si="458">CONCATENATE("X",(RIGHT(D3331,4)))</f>
        <v>X5300</v>
      </c>
      <c r="F3331" s="23">
        <v>453005500001</v>
      </c>
      <c r="G3331">
        <v>270</v>
      </c>
      <c r="H3331" t="str">
        <f t="shared" ref="H3331:H3394" si="459">CONCATENATE(F3331,".",G3331)</f>
        <v>453005500001.270</v>
      </c>
      <c r="I3331">
        <v>199110</v>
      </c>
      <c r="J3331" t="s">
        <v>6434</v>
      </c>
      <c r="K3331" t="s">
        <v>47</v>
      </c>
      <c r="L3331">
        <v>20310</v>
      </c>
      <c r="M3331" s="8">
        <f>VLOOKUP(H3331,'export - manipulated'!L3331:V7263,11,FALSE)</f>
        <v>33317.550000000003</v>
      </c>
      <c r="V3331" s="158" t="str">
        <f>CONCATENATE("5",RIGHT(F3331,11))</f>
        <v>553005500001</v>
      </c>
    </row>
    <row r="3332" spans="1:22" x14ac:dyDescent="0.3">
      <c r="A3332" t="s">
        <v>5478</v>
      </c>
      <c r="B3332" t="s">
        <v>5423</v>
      </c>
      <c r="C3332" t="str">
        <f t="shared" si="449"/>
        <v>UNREGULATED</v>
      </c>
      <c r="D3332" s="159" t="str">
        <f t="shared" si="457"/>
        <v>55300</v>
      </c>
      <c r="E3332" t="str">
        <f t="shared" si="458"/>
        <v>X5300</v>
      </c>
      <c r="F3332" s="23">
        <v>553005500001</v>
      </c>
      <c r="G3332">
        <v>270</v>
      </c>
      <c r="H3332" t="str">
        <f t="shared" si="459"/>
        <v>553005500001.270</v>
      </c>
      <c r="I3332">
        <v>199110</v>
      </c>
      <c r="J3332" t="s">
        <v>6434</v>
      </c>
      <c r="K3332" t="s">
        <v>47</v>
      </c>
      <c r="L3332" t="s">
        <v>124</v>
      </c>
      <c r="N3332">
        <f>VLOOKUP(H3332,'export - manipulated'!L3331:V7263,11,FALSE)</f>
        <v>20129</v>
      </c>
    </row>
    <row r="3333" spans="1:22" x14ac:dyDescent="0.3">
      <c r="A3333" t="s">
        <v>5481</v>
      </c>
      <c r="B3333" t="s">
        <v>5423</v>
      </c>
      <c r="C3333" t="str">
        <f t="shared" si="449"/>
        <v>REGULATED</v>
      </c>
      <c r="D3333" s="159" t="str">
        <f t="shared" si="457"/>
        <v>45300</v>
      </c>
      <c r="E3333" t="str">
        <f t="shared" si="458"/>
        <v>X5300</v>
      </c>
      <c r="F3333" s="23">
        <v>453005500001</v>
      </c>
      <c r="G3333">
        <v>670</v>
      </c>
      <c r="H3333" t="str">
        <f t="shared" si="459"/>
        <v>453005500001.670</v>
      </c>
      <c r="I3333">
        <v>199110</v>
      </c>
      <c r="J3333" t="s">
        <v>6434</v>
      </c>
      <c r="K3333" t="s">
        <v>47</v>
      </c>
      <c r="L3333">
        <v>20310</v>
      </c>
      <c r="M3333" s="8">
        <f>VLOOKUP(H3333,'export - manipulated'!L3333:V7265,11,FALSE)</f>
        <v>9428.7099999999991</v>
      </c>
      <c r="V3333" s="158" t="str">
        <f>CONCATENATE("5",RIGHT(F3333,11))</f>
        <v>553005500001</v>
      </c>
    </row>
    <row r="3334" spans="1:22" x14ac:dyDescent="0.3">
      <c r="A3334" t="s">
        <v>5481</v>
      </c>
      <c r="B3334" t="s">
        <v>5423</v>
      </c>
      <c r="C3334" t="str">
        <f t="shared" ref="C3334:C3397" si="460">IF(OR(D3334="45000",D3334="45100",D3334="45200",D3334="45290",D3334="45300",D3334="45500",D3334="45600",D3334="45700",D3334="45790",D3334="45800"),"REGULATED","UNREGULATED")</f>
        <v>UNREGULATED</v>
      </c>
      <c r="D3334" s="159" t="str">
        <f t="shared" si="457"/>
        <v>55300</v>
      </c>
      <c r="E3334" t="str">
        <f t="shared" si="458"/>
        <v>X5300</v>
      </c>
      <c r="F3334" s="23">
        <v>553005500001</v>
      </c>
      <c r="G3334">
        <v>670</v>
      </c>
      <c r="H3334" t="str">
        <f t="shared" si="459"/>
        <v>553005500001.670</v>
      </c>
      <c r="I3334">
        <v>199110</v>
      </c>
      <c r="J3334" t="s">
        <v>6434</v>
      </c>
      <c r="K3334" t="s">
        <v>47</v>
      </c>
      <c r="L3334" t="s">
        <v>124</v>
      </c>
      <c r="N3334">
        <f>VLOOKUP(H3334,'export - manipulated'!L3333:V7265,11,FALSE)</f>
        <v>5697</v>
      </c>
    </row>
    <row r="3335" spans="1:22" x14ac:dyDescent="0.3">
      <c r="A3335" t="s">
        <v>5484</v>
      </c>
      <c r="B3335" t="s">
        <v>120</v>
      </c>
      <c r="C3335" t="str">
        <f t="shared" si="460"/>
        <v>REGULATED</v>
      </c>
      <c r="D3335" s="159" t="str">
        <f t="shared" si="457"/>
        <v>45300</v>
      </c>
      <c r="E3335" t="str">
        <f t="shared" si="458"/>
        <v>X5300</v>
      </c>
      <c r="F3335" s="23">
        <v>453005500332</v>
      </c>
      <c r="G3335">
        <v>910</v>
      </c>
      <c r="H3335" t="str">
        <f t="shared" si="459"/>
        <v>453005500332.910</v>
      </c>
      <c r="I3335">
        <v>201107</v>
      </c>
      <c r="J3335" t="s">
        <v>6434</v>
      </c>
      <c r="K3335" t="s">
        <v>47</v>
      </c>
      <c r="L3335">
        <v>20310</v>
      </c>
      <c r="M3335" s="8">
        <f>VLOOKUP(H3335,'export - manipulated'!L3335:V7267,11,FALSE)</f>
        <v>226842.73</v>
      </c>
      <c r="V3335" s="158" t="str">
        <f>CONCATENATE("5",RIGHT(F3335,11))</f>
        <v>553005500332</v>
      </c>
    </row>
    <row r="3336" spans="1:22" x14ac:dyDescent="0.3">
      <c r="A3336" t="s">
        <v>5486</v>
      </c>
      <c r="B3336" t="s">
        <v>120</v>
      </c>
      <c r="C3336" t="str">
        <f t="shared" si="460"/>
        <v>UNREGULATED</v>
      </c>
      <c r="D3336" s="159" t="str">
        <f t="shared" si="457"/>
        <v>55300</v>
      </c>
      <c r="E3336" t="str">
        <f t="shared" si="458"/>
        <v>X5300</v>
      </c>
      <c r="F3336" s="23">
        <v>553005500332</v>
      </c>
      <c r="G3336">
        <v>910</v>
      </c>
      <c r="H3336" t="str">
        <f t="shared" si="459"/>
        <v>553005500332.910</v>
      </c>
      <c r="I3336">
        <v>201107</v>
      </c>
      <c r="J3336" t="s">
        <v>6434</v>
      </c>
      <c r="K3336" t="s">
        <v>47</v>
      </c>
      <c r="L3336" t="s">
        <v>124</v>
      </c>
      <c r="N3336">
        <f>VLOOKUP(H3336,'export - manipulated'!L3335:V7267,11,FALSE)</f>
        <v>137147.07</v>
      </c>
    </row>
    <row r="3337" spans="1:22" x14ac:dyDescent="0.3">
      <c r="A3337" t="s">
        <v>5488</v>
      </c>
      <c r="B3337" t="s">
        <v>5423</v>
      </c>
      <c r="C3337" t="str">
        <f t="shared" si="460"/>
        <v>REGULATED</v>
      </c>
      <c r="D3337" s="159" t="str">
        <f t="shared" si="457"/>
        <v>45300</v>
      </c>
      <c r="E3337" t="str">
        <f t="shared" si="458"/>
        <v>X5300</v>
      </c>
      <c r="F3337" s="23">
        <v>453005500006</v>
      </c>
      <c r="G3337">
        <v>910</v>
      </c>
      <c r="H3337" t="str">
        <f t="shared" si="459"/>
        <v>453005500006.910</v>
      </c>
      <c r="I3337">
        <v>199010</v>
      </c>
      <c r="J3337" t="s">
        <v>6434</v>
      </c>
      <c r="K3337" t="s">
        <v>47</v>
      </c>
      <c r="L3337">
        <v>20310</v>
      </c>
      <c r="M3337" s="8">
        <f>VLOOKUP(H3337,'export - manipulated'!L3337:V7269,11,FALSE)</f>
        <v>92675.87</v>
      </c>
      <c r="V3337" s="158" t="str">
        <f t="shared" ref="V3337:V3338" si="461">CONCATENATE("5",RIGHT(F3337,11))</f>
        <v>553005500006</v>
      </c>
    </row>
    <row r="3338" spans="1:22" x14ac:dyDescent="0.3">
      <c r="A3338" t="s">
        <v>5488</v>
      </c>
      <c r="B3338" t="s">
        <v>5423</v>
      </c>
      <c r="C3338" t="str">
        <f t="shared" si="460"/>
        <v>REGULATED</v>
      </c>
      <c r="D3338" s="159" t="str">
        <f t="shared" si="457"/>
        <v>45300</v>
      </c>
      <c r="E3338" t="str">
        <f t="shared" si="458"/>
        <v>X5300</v>
      </c>
      <c r="F3338" s="23">
        <v>453005500618</v>
      </c>
      <c r="G3338">
        <v>910</v>
      </c>
      <c r="H3338" t="str">
        <f t="shared" si="459"/>
        <v>453005500618.910</v>
      </c>
      <c r="I3338">
        <v>201711</v>
      </c>
      <c r="J3338" t="s">
        <v>6434</v>
      </c>
      <c r="K3338" t="s">
        <v>47</v>
      </c>
      <c r="L3338">
        <v>20310</v>
      </c>
      <c r="M3338" s="8">
        <f>VLOOKUP(H3338,'export - manipulated'!L3338:V7270,11,FALSE)</f>
        <v>29340.23</v>
      </c>
      <c r="V3338" s="158" t="str">
        <f t="shared" si="461"/>
        <v>553005500618</v>
      </c>
    </row>
    <row r="3339" spans="1:22" x14ac:dyDescent="0.3">
      <c r="A3339" t="s">
        <v>5488</v>
      </c>
      <c r="B3339" t="s">
        <v>5423</v>
      </c>
      <c r="C3339" t="str">
        <f t="shared" si="460"/>
        <v>UNREGULATED</v>
      </c>
      <c r="D3339" s="159" t="str">
        <f t="shared" si="457"/>
        <v>55300</v>
      </c>
      <c r="E3339" t="str">
        <f t="shared" si="458"/>
        <v>X5300</v>
      </c>
      <c r="F3339" s="23">
        <v>553005500006</v>
      </c>
      <c r="G3339">
        <v>910</v>
      </c>
      <c r="H3339" t="str">
        <f t="shared" si="459"/>
        <v>553005500006.910</v>
      </c>
      <c r="I3339">
        <v>199010</v>
      </c>
      <c r="J3339" t="s">
        <v>6434</v>
      </c>
      <c r="K3339" t="s">
        <v>47</v>
      </c>
      <c r="L3339" t="s">
        <v>124</v>
      </c>
      <c r="N3339">
        <f>VLOOKUP(H3339,'export - manipulated'!L3338:V7270,11,FALSE)</f>
        <v>55991</v>
      </c>
    </row>
    <row r="3340" spans="1:22" x14ac:dyDescent="0.3">
      <c r="A3340" t="s">
        <v>5488</v>
      </c>
      <c r="B3340" t="s">
        <v>5423</v>
      </c>
      <c r="C3340" t="str">
        <f t="shared" si="460"/>
        <v>UNREGULATED</v>
      </c>
      <c r="D3340" s="159" t="str">
        <f t="shared" si="457"/>
        <v>55300</v>
      </c>
      <c r="E3340" t="str">
        <f t="shared" si="458"/>
        <v>X5300</v>
      </c>
      <c r="F3340" s="23">
        <v>553005500618</v>
      </c>
      <c r="G3340">
        <v>910</v>
      </c>
      <c r="H3340" t="str">
        <f t="shared" si="459"/>
        <v>553005500618.910</v>
      </c>
      <c r="I3340">
        <v>201711</v>
      </c>
      <c r="J3340" t="s">
        <v>6434</v>
      </c>
      <c r="K3340" t="s">
        <v>47</v>
      </c>
      <c r="L3340" t="s">
        <v>124</v>
      </c>
      <c r="N3340">
        <f>VLOOKUP(H3340,'export - manipulated'!L3339:V7271,11,FALSE)</f>
        <v>17754.849999999999</v>
      </c>
    </row>
    <row r="3341" spans="1:22" x14ac:dyDescent="0.3">
      <c r="A3341" t="s">
        <v>5494</v>
      </c>
      <c r="B3341" t="s">
        <v>5423</v>
      </c>
      <c r="C3341" t="str">
        <f t="shared" si="460"/>
        <v>REGULATED</v>
      </c>
      <c r="D3341" s="159" t="str">
        <f t="shared" si="457"/>
        <v>45300</v>
      </c>
      <c r="E3341" t="str">
        <f t="shared" si="458"/>
        <v>X5300</v>
      </c>
      <c r="F3341" s="23">
        <v>453005500006</v>
      </c>
      <c r="G3341">
        <v>270</v>
      </c>
      <c r="H3341" t="str">
        <f t="shared" si="459"/>
        <v>453005500006.270</v>
      </c>
      <c r="I3341">
        <v>199109</v>
      </c>
      <c r="J3341" t="s">
        <v>6434</v>
      </c>
      <c r="K3341" t="s">
        <v>47</v>
      </c>
      <c r="L3341">
        <v>20310</v>
      </c>
      <c r="M3341" s="8">
        <f>VLOOKUP(H3341,'export - manipulated'!L3341:V7273,11,FALSE)</f>
        <v>35999.72</v>
      </c>
      <c r="V3341" s="158" t="str">
        <f>CONCATENATE("5",RIGHT(F3341,11))</f>
        <v>553005500006</v>
      </c>
    </row>
    <row r="3342" spans="1:22" x14ac:dyDescent="0.3">
      <c r="A3342" t="s">
        <v>5494</v>
      </c>
      <c r="B3342" t="s">
        <v>5423</v>
      </c>
      <c r="C3342" t="str">
        <f t="shared" si="460"/>
        <v>UNREGULATED</v>
      </c>
      <c r="D3342" s="159" t="str">
        <f t="shared" si="457"/>
        <v>55300</v>
      </c>
      <c r="E3342" t="str">
        <f t="shared" si="458"/>
        <v>X5300</v>
      </c>
      <c r="F3342" s="23">
        <v>553005500006</v>
      </c>
      <c r="G3342">
        <v>270</v>
      </c>
      <c r="H3342" t="str">
        <f t="shared" si="459"/>
        <v>553005500006.270</v>
      </c>
      <c r="I3342">
        <v>199109</v>
      </c>
      <c r="J3342" t="s">
        <v>6434</v>
      </c>
      <c r="K3342" t="s">
        <v>47</v>
      </c>
      <c r="L3342" t="s">
        <v>124</v>
      </c>
      <c r="N3342">
        <f>VLOOKUP(H3342,'export - manipulated'!L3341:V7273,11,FALSE)</f>
        <v>21750</v>
      </c>
    </row>
    <row r="3343" spans="1:22" x14ac:dyDescent="0.3">
      <c r="A3343" t="s">
        <v>5497</v>
      </c>
      <c r="B3343" t="s">
        <v>5423</v>
      </c>
      <c r="C3343" t="str">
        <f t="shared" si="460"/>
        <v>REGULATED</v>
      </c>
      <c r="D3343" s="159" t="str">
        <f t="shared" si="457"/>
        <v>45300</v>
      </c>
      <c r="E3343" t="str">
        <f t="shared" si="458"/>
        <v>X5300</v>
      </c>
      <c r="F3343" s="23">
        <v>453005500006</v>
      </c>
      <c r="G3343">
        <v>670</v>
      </c>
      <c r="H3343" t="str">
        <f t="shared" si="459"/>
        <v>453005500006.670</v>
      </c>
      <c r="I3343">
        <v>199109</v>
      </c>
      <c r="J3343" t="s">
        <v>6434</v>
      </c>
      <c r="K3343" t="s">
        <v>47</v>
      </c>
      <c r="L3343">
        <v>20310</v>
      </c>
      <c r="M3343" s="8">
        <f>VLOOKUP(H3343,'export - manipulated'!L3343:V7275,11,FALSE)</f>
        <v>1779.71</v>
      </c>
      <c r="V3343" s="158" t="str">
        <f t="shared" ref="V3343:V3344" si="462">CONCATENATE("5",RIGHT(F3343,11))</f>
        <v>553005500006</v>
      </c>
    </row>
    <row r="3344" spans="1:22" x14ac:dyDescent="0.3">
      <c r="A3344" t="s">
        <v>5499</v>
      </c>
      <c r="B3344" t="s">
        <v>5423</v>
      </c>
      <c r="C3344" t="str">
        <f t="shared" si="460"/>
        <v>REGULATED</v>
      </c>
      <c r="D3344" s="159" t="str">
        <f t="shared" si="457"/>
        <v>45300</v>
      </c>
      <c r="E3344" t="str">
        <f t="shared" si="458"/>
        <v>X5300</v>
      </c>
      <c r="F3344" s="23">
        <v>453005500006</v>
      </c>
      <c r="G3344">
        <v>780</v>
      </c>
      <c r="H3344" t="str">
        <f t="shared" si="459"/>
        <v>453005500006.780</v>
      </c>
      <c r="I3344">
        <v>199010</v>
      </c>
      <c r="J3344" t="s">
        <v>6434</v>
      </c>
      <c r="K3344" t="s">
        <v>47</v>
      </c>
      <c r="L3344">
        <v>20310</v>
      </c>
      <c r="M3344" s="8">
        <f>VLOOKUP(H3344,'export - manipulated'!L3344:V7276,11,FALSE)</f>
        <v>8537.56</v>
      </c>
      <c r="V3344" s="158" t="str">
        <f t="shared" si="462"/>
        <v>553005500006</v>
      </c>
    </row>
    <row r="3345" spans="1:22" x14ac:dyDescent="0.3">
      <c r="A3345" t="s">
        <v>5499</v>
      </c>
      <c r="B3345" t="s">
        <v>5423</v>
      </c>
      <c r="C3345" t="str">
        <f t="shared" si="460"/>
        <v>UNREGULATED</v>
      </c>
      <c r="D3345" s="159" t="str">
        <f t="shared" si="457"/>
        <v>55300</v>
      </c>
      <c r="E3345" t="str">
        <f t="shared" si="458"/>
        <v>X5300</v>
      </c>
      <c r="F3345" s="23">
        <v>553005500006</v>
      </c>
      <c r="G3345">
        <v>780</v>
      </c>
      <c r="H3345" t="str">
        <f t="shared" si="459"/>
        <v>553005500006.780</v>
      </c>
      <c r="I3345">
        <v>199010</v>
      </c>
      <c r="J3345" t="s">
        <v>6434</v>
      </c>
      <c r="K3345" t="s">
        <v>47</v>
      </c>
      <c r="L3345" t="s">
        <v>124</v>
      </c>
      <c r="N3345">
        <f>VLOOKUP(H3345,'export - manipulated'!L3344:V7276,11,FALSE)</f>
        <v>5158</v>
      </c>
    </row>
    <row r="3346" spans="1:22" x14ac:dyDescent="0.3">
      <c r="A3346" t="s">
        <v>5502</v>
      </c>
      <c r="B3346" t="s">
        <v>5423</v>
      </c>
      <c r="C3346" t="str">
        <f t="shared" si="460"/>
        <v>REGULATED</v>
      </c>
      <c r="D3346" s="159" t="str">
        <f t="shared" si="457"/>
        <v>45300</v>
      </c>
      <c r="E3346" t="str">
        <f t="shared" si="458"/>
        <v>X5300</v>
      </c>
      <c r="F3346" s="23">
        <v>453005500008</v>
      </c>
      <c r="G3346">
        <v>910</v>
      </c>
      <c r="H3346" t="str">
        <f t="shared" si="459"/>
        <v>453005500008.910</v>
      </c>
      <c r="I3346">
        <v>199010</v>
      </c>
      <c r="J3346" t="s">
        <v>6434</v>
      </c>
      <c r="K3346" t="s">
        <v>47</v>
      </c>
      <c r="L3346">
        <v>20310</v>
      </c>
      <c r="M3346" s="8">
        <f>VLOOKUP(H3346,'export - manipulated'!L3346:V7278,11,FALSE)</f>
        <v>85502.89</v>
      </c>
      <c r="V3346" s="158" t="str">
        <f t="shared" ref="V3346:V3348" si="463">CONCATENATE("5",RIGHT(F3346,11))</f>
        <v>553005500008</v>
      </c>
    </row>
    <row r="3347" spans="1:22" x14ac:dyDescent="0.3">
      <c r="A3347" t="s">
        <v>5502</v>
      </c>
      <c r="B3347" t="s">
        <v>5423</v>
      </c>
      <c r="C3347" t="str">
        <f t="shared" si="460"/>
        <v>REGULATED</v>
      </c>
      <c r="D3347" s="159" t="str">
        <f t="shared" si="457"/>
        <v>45300</v>
      </c>
      <c r="E3347" t="str">
        <f t="shared" si="458"/>
        <v>X5300</v>
      </c>
      <c r="F3347" s="23">
        <v>453005500607</v>
      </c>
      <c r="G3347">
        <v>910</v>
      </c>
      <c r="H3347" t="str">
        <f t="shared" si="459"/>
        <v>453005500607.910</v>
      </c>
      <c r="I3347">
        <v>201712</v>
      </c>
      <c r="J3347" t="s">
        <v>6434</v>
      </c>
      <c r="K3347" t="s">
        <v>47</v>
      </c>
      <c r="L3347">
        <v>20310</v>
      </c>
      <c r="M3347" s="8">
        <f>VLOOKUP(H3347,'export - manipulated'!L3347:V7279,11,FALSE)</f>
        <v>3121.16</v>
      </c>
      <c r="V3347" s="158" t="str">
        <f t="shared" si="463"/>
        <v>553005500607</v>
      </c>
    </row>
    <row r="3348" spans="1:22" x14ac:dyDescent="0.3">
      <c r="A3348" t="s">
        <v>5502</v>
      </c>
      <c r="B3348" t="s">
        <v>5423</v>
      </c>
      <c r="C3348" t="str">
        <f t="shared" si="460"/>
        <v>REGULATED</v>
      </c>
      <c r="D3348" s="159" t="str">
        <f t="shared" si="457"/>
        <v>45300</v>
      </c>
      <c r="E3348" t="str">
        <f t="shared" si="458"/>
        <v>X5300</v>
      </c>
      <c r="F3348" s="23">
        <v>453005500640</v>
      </c>
      <c r="G3348">
        <v>910</v>
      </c>
      <c r="H3348" t="str">
        <f t="shared" si="459"/>
        <v>453005500640.910</v>
      </c>
      <c r="I3348">
        <v>201712</v>
      </c>
      <c r="J3348" t="s">
        <v>6434</v>
      </c>
      <c r="K3348" t="s">
        <v>47</v>
      </c>
      <c r="L3348">
        <v>20310</v>
      </c>
      <c r="M3348" s="8">
        <f>VLOOKUP(H3348,'export - manipulated'!L3348:V7280,11,FALSE)</f>
        <v>34002.639999999999</v>
      </c>
      <c r="V3348" s="158" t="str">
        <f t="shared" si="463"/>
        <v>553005500640</v>
      </c>
    </row>
    <row r="3349" spans="1:22" x14ac:dyDescent="0.3">
      <c r="A3349" t="s">
        <v>5502</v>
      </c>
      <c r="B3349" t="s">
        <v>5423</v>
      </c>
      <c r="C3349" t="str">
        <f t="shared" si="460"/>
        <v>UNREGULATED</v>
      </c>
      <c r="D3349" s="159" t="str">
        <f t="shared" si="457"/>
        <v>55300</v>
      </c>
      <c r="E3349" t="str">
        <f t="shared" si="458"/>
        <v>X5300</v>
      </c>
      <c r="F3349" s="23">
        <v>553005500008</v>
      </c>
      <c r="G3349">
        <v>910</v>
      </c>
      <c r="H3349" t="str">
        <f t="shared" si="459"/>
        <v>553005500008.910</v>
      </c>
      <c r="I3349">
        <v>199010</v>
      </c>
      <c r="J3349" t="s">
        <v>6434</v>
      </c>
      <c r="K3349" t="s">
        <v>47</v>
      </c>
      <c r="L3349" t="s">
        <v>124</v>
      </c>
      <c r="N3349">
        <f>VLOOKUP(H3349,'export - manipulated'!L3348:V7280,11,FALSE)</f>
        <v>51657</v>
      </c>
    </row>
    <row r="3350" spans="1:22" x14ac:dyDescent="0.3">
      <c r="A3350" t="s">
        <v>5502</v>
      </c>
      <c r="B3350" t="s">
        <v>5423</v>
      </c>
      <c r="C3350" t="str">
        <f t="shared" si="460"/>
        <v>UNREGULATED</v>
      </c>
      <c r="D3350" s="159" t="str">
        <f t="shared" si="457"/>
        <v>55300</v>
      </c>
      <c r="E3350" t="str">
        <f t="shared" si="458"/>
        <v>X5300</v>
      </c>
      <c r="F3350" s="23">
        <v>553005500607</v>
      </c>
      <c r="G3350">
        <v>910</v>
      </c>
      <c r="H3350" t="str">
        <f t="shared" si="459"/>
        <v>553005500607.910</v>
      </c>
      <c r="I3350">
        <v>201712</v>
      </c>
      <c r="J3350" t="s">
        <v>6434</v>
      </c>
      <c r="K3350" t="s">
        <v>47</v>
      </c>
      <c r="L3350" t="s">
        <v>124</v>
      </c>
      <c r="N3350">
        <f>VLOOKUP(H3350,'export - manipulated'!L3349:V7281,11,FALSE)</f>
        <v>1888.72</v>
      </c>
    </row>
    <row r="3351" spans="1:22" x14ac:dyDescent="0.3">
      <c r="A3351" t="s">
        <v>5502</v>
      </c>
      <c r="B3351" t="s">
        <v>5423</v>
      </c>
      <c r="C3351" t="str">
        <f t="shared" si="460"/>
        <v>UNREGULATED</v>
      </c>
      <c r="D3351" s="159" t="str">
        <f t="shared" si="457"/>
        <v>55300</v>
      </c>
      <c r="E3351" t="str">
        <f t="shared" si="458"/>
        <v>X5300</v>
      </c>
      <c r="F3351" s="23">
        <v>553005500640</v>
      </c>
      <c r="G3351">
        <v>910</v>
      </c>
      <c r="H3351" t="str">
        <f t="shared" si="459"/>
        <v>553005500640.910</v>
      </c>
      <c r="I3351">
        <v>201712</v>
      </c>
      <c r="J3351" t="s">
        <v>6434</v>
      </c>
      <c r="K3351" t="s">
        <v>47</v>
      </c>
      <c r="L3351" t="s">
        <v>124</v>
      </c>
      <c r="N3351">
        <f>VLOOKUP(H3351,'export - manipulated'!L3350:V7282,11,FALSE)</f>
        <v>20576.240000000002</v>
      </c>
    </row>
    <row r="3352" spans="1:22" x14ac:dyDescent="0.3">
      <c r="A3352" t="s">
        <v>5509</v>
      </c>
      <c r="B3352" t="s">
        <v>5423</v>
      </c>
      <c r="C3352" t="str">
        <f t="shared" si="460"/>
        <v>REGULATED</v>
      </c>
      <c r="D3352" s="159" t="str">
        <f t="shared" si="457"/>
        <v>45300</v>
      </c>
      <c r="E3352" t="str">
        <f t="shared" si="458"/>
        <v>X5300</v>
      </c>
      <c r="F3352" s="23">
        <v>453005500331</v>
      </c>
      <c r="G3352">
        <v>910</v>
      </c>
      <c r="H3352" t="str">
        <f t="shared" si="459"/>
        <v>453005500331.910</v>
      </c>
      <c r="I3352">
        <v>201110</v>
      </c>
      <c r="J3352" t="s">
        <v>6434</v>
      </c>
      <c r="K3352" t="s">
        <v>47</v>
      </c>
      <c r="L3352">
        <v>20310</v>
      </c>
      <c r="M3352" s="8">
        <f>VLOOKUP(H3352,'export - manipulated'!L3352:V7284,11,FALSE)</f>
        <v>18527.27</v>
      </c>
      <c r="V3352" s="158" t="str">
        <f>CONCATENATE("5",RIGHT(F3352,11))</f>
        <v>553005500331</v>
      </c>
    </row>
    <row r="3353" spans="1:22" x14ac:dyDescent="0.3">
      <c r="A3353" t="s">
        <v>5509</v>
      </c>
      <c r="B3353" t="s">
        <v>5423</v>
      </c>
      <c r="C3353" t="str">
        <f t="shared" si="460"/>
        <v>UNREGULATED</v>
      </c>
      <c r="D3353" s="159" t="str">
        <f t="shared" si="457"/>
        <v>55300</v>
      </c>
      <c r="E3353" t="str">
        <f t="shared" si="458"/>
        <v>X5300</v>
      </c>
      <c r="F3353" s="23">
        <v>553005500331</v>
      </c>
      <c r="G3353">
        <v>910</v>
      </c>
      <c r="H3353" t="str">
        <f t="shared" si="459"/>
        <v>553005500331.910</v>
      </c>
      <c r="I3353">
        <v>201110</v>
      </c>
      <c r="J3353" t="s">
        <v>6434</v>
      </c>
      <c r="K3353" t="s">
        <v>47</v>
      </c>
      <c r="L3353" t="s">
        <v>124</v>
      </c>
      <c r="N3353">
        <f>VLOOKUP(H3353,'export - manipulated'!L3352:V7284,11,FALSE)</f>
        <v>11192.43</v>
      </c>
    </row>
    <row r="3354" spans="1:22" x14ac:dyDescent="0.3">
      <c r="A3354" t="s">
        <v>5513</v>
      </c>
      <c r="B3354" t="s">
        <v>5423</v>
      </c>
      <c r="C3354" t="str">
        <f t="shared" si="460"/>
        <v>REGULATED</v>
      </c>
      <c r="D3354" s="159" t="str">
        <f t="shared" si="457"/>
        <v>45300</v>
      </c>
      <c r="E3354" t="str">
        <f t="shared" si="458"/>
        <v>X5300</v>
      </c>
      <c r="F3354" s="23">
        <v>453005500330</v>
      </c>
      <c r="G3354">
        <v>910</v>
      </c>
      <c r="H3354" t="str">
        <f t="shared" si="459"/>
        <v>453005500330.910</v>
      </c>
      <c r="I3354">
        <v>201110</v>
      </c>
      <c r="J3354" t="s">
        <v>6434</v>
      </c>
      <c r="K3354" t="s">
        <v>47</v>
      </c>
      <c r="L3354">
        <v>20310</v>
      </c>
      <c r="M3354" s="8">
        <f>VLOOKUP(H3354,'export - manipulated'!L3354:V7286,11,FALSE)</f>
        <v>18527.25</v>
      </c>
      <c r="V3354" s="158" t="str">
        <f>CONCATENATE("5",RIGHT(F3354,11))</f>
        <v>553005500330</v>
      </c>
    </row>
    <row r="3355" spans="1:22" x14ac:dyDescent="0.3">
      <c r="A3355" t="s">
        <v>5513</v>
      </c>
      <c r="B3355" t="s">
        <v>5423</v>
      </c>
      <c r="C3355" t="str">
        <f t="shared" si="460"/>
        <v>UNREGULATED</v>
      </c>
      <c r="D3355" s="159" t="str">
        <f t="shared" si="457"/>
        <v>55300</v>
      </c>
      <c r="E3355" t="str">
        <f t="shared" si="458"/>
        <v>X5300</v>
      </c>
      <c r="F3355" s="23">
        <v>553005500330</v>
      </c>
      <c r="G3355">
        <v>910</v>
      </c>
      <c r="H3355" t="str">
        <f t="shared" si="459"/>
        <v>553005500330.910</v>
      </c>
      <c r="I3355">
        <v>201110</v>
      </c>
      <c r="J3355" t="s">
        <v>6434</v>
      </c>
      <c r="K3355" t="s">
        <v>47</v>
      </c>
      <c r="L3355" t="s">
        <v>124</v>
      </c>
      <c r="N3355">
        <f>VLOOKUP(H3355,'export - manipulated'!L3354:V7286,11,FALSE)</f>
        <v>11192.43</v>
      </c>
    </row>
    <row r="3356" spans="1:22" x14ac:dyDescent="0.3">
      <c r="A3356" t="s">
        <v>5517</v>
      </c>
      <c r="B3356" t="s">
        <v>5423</v>
      </c>
      <c r="C3356" t="str">
        <f t="shared" si="460"/>
        <v>REGULATED</v>
      </c>
      <c r="D3356" s="159" t="str">
        <f t="shared" si="457"/>
        <v>45300</v>
      </c>
      <c r="E3356" t="str">
        <f t="shared" si="458"/>
        <v>X5300</v>
      </c>
      <c r="F3356" s="23">
        <v>453005500010</v>
      </c>
      <c r="G3356">
        <v>910</v>
      </c>
      <c r="H3356" t="str">
        <f t="shared" si="459"/>
        <v>453005500010.910</v>
      </c>
      <c r="I3356">
        <v>199010</v>
      </c>
      <c r="J3356" t="s">
        <v>6434</v>
      </c>
      <c r="K3356" t="s">
        <v>47</v>
      </c>
      <c r="L3356">
        <v>20310</v>
      </c>
      <c r="M3356" s="8">
        <f>VLOOKUP(H3356,'export - manipulated'!L3356:V7288,11,FALSE)</f>
        <v>275546.84000000003</v>
      </c>
      <c r="V3356" s="158" t="str">
        <f t="shared" ref="V3356:V3357" si="464">CONCATENATE("5",RIGHT(F3356,11))</f>
        <v>553005500010</v>
      </c>
    </row>
    <row r="3357" spans="1:22" x14ac:dyDescent="0.3">
      <c r="A3357" t="s">
        <v>5517</v>
      </c>
      <c r="B3357" t="s">
        <v>5423</v>
      </c>
      <c r="C3357" t="str">
        <f t="shared" si="460"/>
        <v>REGULATED</v>
      </c>
      <c r="D3357" s="159" t="str">
        <f t="shared" si="457"/>
        <v>45300</v>
      </c>
      <c r="E3357" t="str">
        <f t="shared" si="458"/>
        <v>X5300</v>
      </c>
      <c r="F3357" s="23">
        <v>453005500334</v>
      </c>
      <c r="G3357">
        <v>910</v>
      </c>
      <c r="H3357" t="str">
        <f t="shared" si="459"/>
        <v>453005500334.910</v>
      </c>
      <c r="I3357">
        <v>201111</v>
      </c>
      <c r="J3357" t="s">
        <v>6434</v>
      </c>
      <c r="K3357" t="s">
        <v>47</v>
      </c>
      <c r="L3357">
        <v>20310</v>
      </c>
      <c r="M3357" s="8">
        <f>VLOOKUP(H3357,'export - manipulated'!L3357:V7289,11,FALSE)</f>
        <v>78517.88</v>
      </c>
      <c r="V3357" s="158" t="str">
        <f t="shared" si="464"/>
        <v>553005500334</v>
      </c>
    </row>
    <row r="3358" spans="1:22" x14ac:dyDescent="0.3">
      <c r="A3358" t="s">
        <v>5517</v>
      </c>
      <c r="B3358" t="s">
        <v>5423</v>
      </c>
      <c r="C3358" t="str">
        <f t="shared" si="460"/>
        <v>UNREGULATED</v>
      </c>
      <c r="D3358" s="159" t="str">
        <f t="shared" si="457"/>
        <v>55300</v>
      </c>
      <c r="E3358" t="str">
        <f t="shared" si="458"/>
        <v>X5300</v>
      </c>
      <c r="F3358" s="23">
        <v>553005500010</v>
      </c>
      <c r="G3358">
        <v>910</v>
      </c>
      <c r="H3358" t="str">
        <f t="shared" si="459"/>
        <v>553005500010.910</v>
      </c>
      <c r="I3358">
        <v>199010</v>
      </c>
      <c r="J3358" t="s">
        <v>6434</v>
      </c>
      <c r="K3358" t="s">
        <v>47</v>
      </c>
      <c r="L3358" t="s">
        <v>124</v>
      </c>
      <c r="N3358">
        <f>VLOOKUP(H3358,'export - manipulated'!L3357:V7289,11,FALSE)</f>
        <v>166472</v>
      </c>
    </row>
    <row r="3359" spans="1:22" x14ac:dyDescent="0.3">
      <c r="A3359" t="s">
        <v>5517</v>
      </c>
      <c r="B3359" t="s">
        <v>5423</v>
      </c>
      <c r="C3359" t="str">
        <f t="shared" si="460"/>
        <v>UNREGULATED</v>
      </c>
      <c r="D3359" s="159" t="str">
        <f t="shared" si="457"/>
        <v>55300</v>
      </c>
      <c r="E3359" t="str">
        <f t="shared" si="458"/>
        <v>X5300</v>
      </c>
      <c r="F3359" s="23">
        <v>553005500334</v>
      </c>
      <c r="G3359">
        <v>910</v>
      </c>
      <c r="H3359" t="str">
        <f t="shared" si="459"/>
        <v>553005500334.910</v>
      </c>
      <c r="I3359">
        <v>201111</v>
      </c>
      <c r="J3359" t="s">
        <v>6434</v>
      </c>
      <c r="K3359" t="s">
        <v>47</v>
      </c>
      <c r="L3359" t="s">
        <v>124</v>
      </c>
      <c r="N3359">
        <f>VLOOKUP(H3359,'export - manipulated'!L3358:V7290,11,FALSE)</f>
        <v>47433.17</v>
      </c>
    </row>
    <row r="3360" spans="1:22" x14ac:dyDescent="0.3">
      <c r="A3360" t="s">
        <v>5523</v>
      </c>
      <c r="B3360" t="s">
        <v>5423</v>
      </c>
      <c r="C3360" t="str">
        <f t="shared" si="460"/>
        <v>REGULATED</v>
      </c>
      <c r="D3360" s="159" t="str">
        <f t="shared" si="457"/>
        <v>45300</v>
      </c>
      <c r="E3360" t="str">
        <f t="shared" si="458"/>
        <v>X5300</v>
      </c>
      <c r="F3360" s="23">
        <v>453005500011</v>
      </c>
      <c r="G3360">
        <v>910</v>
      </c>
      <c r="H3360" t="str">
        <f t="shared" si="459"/>
        <v>453005500011.910</v>
      </c>
      <c r="I3360">
        <v>199503</v>
      </c>
      <c r="J3360" t="s">
        <v>6434</v>
      </c>
      <c r="K3360" t="s">
        <v>47</v>
      </c>
      <c r="L3360">
        <v>20310</v>
      </c>
      <c r="M3360" s="8">
        <f>VLOOKUP(H3360,'export - manipulated'!L3360:V7292,11,FALSE)</f>
        <v>503013.31</v>
      </c>
      <c r="V3360" s="158" t="str">
        <f>CONCATENATE("5",RIGHT(F3360,11))</f>
        <v>553005500011</v>
      </c>
    </row>
    <row r="3361" spans="1:22" x14ac:dyDescent="0.3">
      <c r="A3361" t="s">
        <v>5523</v>
      </c>
      <c r="B3361" t="s">
        <v>5423</v>
      </c>
      <c r="C3361" t="str">
        <f t="shared" si="460"/>
        <v>UNREGULATED</v>
      </c>
      <c r="D3361" s="159" t="str">
        <f t="shared" si="457"/>
        <v>55300</v>
      </c>
      <c r="E3361" t="str">
        <f t="shared" si="458"/>
        <v>X5300</v>
      </c>
      <c r="F3361" s="23">
        <v>553005500011</v>
      </c>
      <c r="G3361">
        <v>910</v>
      </c>
      <c r="H3361" t="str">
        <f t="shared" si="459"/>
        <v>553005500011.910</v>
      </c>
      <c r="I3361">
        <v>199503</v>
      </c>
      <c r="J3361" t="s">
        <v>6434</v>
      </c>
      <c r="K3361" t="s">
        <v>47</v>
      </c>
      <c r="L3361" t="s">
        <v>124</v>
      </c>
      <c r="N3361">
        <f>VLOOKUP(H3361,'export - manipulated'!L3360:V7292,11,FALSE)</f>
        <v>303896</v>
      </c>
    </row>
    <row r="3362" spans="1:22" x14ac:dyDescent="0.3">
      <c r="A3362" t="s">
        <v>5526</v>
      </c>
      <c r="B3362" t="s">
        <v>5423</v>
      </c>
      <c r="C3362" t="str">
        <f t="shared" si="460"/>
        <v>REGULATED</v>
      </c>
      <c r="D3362" s="159" t="str">
        <f t="shared" si="457"/>
        <v>45300</v>
      </c>
      <c r="E3362" t="str">
        <f t="shared" si="458"/>
        <v>X5300</v>
      </c>
      <c r="F3362" s="23">
        <v>453005500012</v>
      </c>
      <c r="G3362">
        <v>910</v>
      </c>
      <c r="H3362" t="str">
        <f t="shared" si="459"/>
        <v>453005500012.910</v>
      </c>
      <c r="I3362">
        <v>199010</v>
      </c>
      <c r="J3362" t="s">
        <v>6434</v>
      </c>
      <c r="K3362" t="s">
        <v>47</v>
      </c>
      <c r="L3362">
        <v>20310</v>
      </c>
      <c r="M3362" s="8">
        <f>VLOOKUP(H3362,'export - manipulated'!L3362:V7294,11,FALSE)</f>
        <v>279619.21000000002</v>
      </c>
      <c r="V3362" s="158" t="str">
        <f>CONCATENATE("5",RIGHT(F3362,11))</f>
        <v>553005500012</v>
      </c>
    </row>
    <row r="3363" spans="1:22" x14ac:dyDescent="0.3">
      <c r="A3363" t="s">
        <v>5526</v>
      </c>
      <c r="B3363" t="s">
        <v>5423</v>
      </c>
      <c r="C3363" t="str">
        <f t="shared" si="460"/>
        <v>UNREGULATED</v>
      </c>
      <c r="D3363" s="159" t="str">
        <f t="shared" si="457"/>
        <v>55300</v>
      </c>
      <c r="E3363" t="str">
        <f t="shared" si="458"/>
        <v>X5300</v>
      </c>
      <c r="F3363" s="23">
        <v>553005500012</v>
      </c>
      <c r="G3363">
        <v>910</v>
      </c>
      <c r="H3363" t="str">
        <f t="shared" si="459"/>
        <v>553005500012.910</v>
      </c>
      <c r="I3363">
        <v>199010</v>
      </c>
      <c r="J3363" t="s">
        <v>6434</v>
      </c>
      <c r="K3363" t="s">
        <v>47</v>
      </c>
      <c r="L3363" t="s">
        <v>124</v>
      </c>
      <c r="N3363">
        <f>VLOOKUP(H3363,'export - manipulated'!L3362:V7294,11,FALSE)</f>
        <v>168932</v>
      </c>
    </row>
    <row r="3364" spans="1:22" x14ac:dyDescent="0.3">
      <c r="A3364" t="s">
        <v>5529</v>
      </c>
      <c r="B3364" t="s">
        <v>5423</v>
      </c>
      <c r="C3364" t="str">
        <f t="shared" si="460"/>
        <v>REGULATED</v>
      </c>
      <c r="D3364" s="159" t="str">
        <f t="shared" si="457"/>
        <v>45300</v>
      </c>
      <c r="E3364" t="str">
        <f t="shared" si="458"/>
        <v>X5300</v>
      </c>
      <c r="F3364" s="23">
        <v>453005500013</v>
      </c>
      <c r="G3364">
        <v>910</v>
      </c>
      <c r="H3364" t="str">
        <f t="shared" si="459"/>
        <v>453005500013.910</v>
      </c>
      <c r="I3364">
        <v>199010</v>
      </c>
      <c r="J3364" t="s">
        <v>6434</v>
      </c>
      <c r="K3364" t="s">
        <v>47</v>
      </c>
      <c r="L3364">
        <v>20310</v>
      </c>
      <c r="M3364" s="8">
        <f>VLOOKUP(H3364,'export - manipulated'!L3364:V7296,11,FALSE)</f>
        <v>265016.33</v>
      </c>
      <c r="V3364" s="158" t="str">
        <f>CONCATENATE("5",RIGHT(F3364,11))</f>
        <v>553005500013</v>
      </c>
    </row>
    <row r="3365" spans="1:22" x14ac:dyDescent="0.3">
      <c r="A3365" t="s">
        <v>5529</v>
      </c>
      <c r="B3365" t="s">
        <v>5423</v>
      </c>
      <c r="C3365" t="str">
        <f t="shared" si="460"/>
        <v>UNREGULATED</v>
      </c>
      <c r="D3365" s="159" t="str">
        <f t="shared" si="457"/>
        <v>55300</v>
      </c>
      <c r="E3365" t="str">
        <f t="shared" si="458"/>
        <v>X5300</v>
      </c>
      <c r="F3365" s="23">
        <v>553005500013</v>
      </c>
      <c r="G3365">
        <v>910</v>
      </c>
      <c r="H3365" t="str">
        <f t="shared" si="459"/>
        <v>553005500013.910</v>
      </c>
      <c r="I3365">
        <v>199010</v>
      </c>
      <c r="J3365" t="s">
        <v>6434</v>
      </c>
      <c r="K3365" t="s">
        <v>47</v>
      </c>
      <c r="L3365" t="s">
        <v>124</v>
      </c>
      <c r="N3365">
        <f>VLOOKUP(H3365,'export - manipulated'!L3364:V7296,11,FALSE)</f>
        <v>160110</v>
      </c>
    </row>
    <row r="3366" spans="1:22" x14ac:dyDescent="0.3">
      <c r="A3366" t="s">
        <v>5532</v>
      </c>
      <c r="B3366" t="s">
        <v>5423</v>
      </c>
      <c r="C3366" t="str">
        <f t="shared" si="460"/>
        <v>REGULATED</v>
      </c>
      <c r="D3366" s="159" t="str">
        <f t="shared" si="457"/>
        <v>45300</v>
      </c>
      <c r="E3366" t="str">
        <f t="shared" si="458"/>
        <v>X5300</v>
      </c>
      <c r="F3366" s="23">
        <v>453005500014</v>
      </c>
      <c r="G3366">
        <v>910</v>
      </c>
      <c r="H3366" t="str">
        <f t="shared" si="459"/>
        <v>453005500014.910</v>
      </c>
      <c r="I3366">
        <v>199010</v>
      </c>
      <c r="J3366" t="s">
        <v>6434</v>
      </c>
      <c r="K3366" t="s">
        <v>47</v>
      </c>
      <c r="L3366">
        <v>20310</v>
      </c>
      <c r="M3366" s="8">
        <f>VLOOKUP(H3366,'export - manipulated'!L3366:V7298,11,FALSE)</f>
        <v>235948.41</v>
      </c>
      <c r="V3366" s="158" t="str">
        <f>CONCATENATE("5",RIGHT(F3366,11))</f>
        <v>553005500014</v>
      </c>
    </row>
    <row r="3367" spans="1:22" x14ac:dyDescent="0.3">
      <c r="A3367" t="s">
        <v>5532</v>
      </c>
      <c r="B3367" t="s">
        <v>5423</v>
      </c>
      <c r="C3367" t="str">
        <f t="shared" si="460"/>
        <v>UNREGULATED</v>
      </c>
      <c r="D3367" s="159" t="str">
        <f t="shared" si="457"/>
        <v>55300</v>
      </c>
      <c r="E3367" t="str">
        <f t="shared" si="458"/>
        <v>X5300</v>
      </c>
      <c r="F3367" s="23">
        <v>553005500014</v>
      </c>
      <c r="G3367">
        <v>910</v>
      </c>
      <c r="H3367" t="str">
        <f t="shared" si="459"/>
        <v>553005500014.910</v>
      </c>
      <c r="I3367">
        <v>199010</v>
      </c>
      <c r="J3367" t="s">
        <v>6434</v>
      </c>
      <c r="K3367" t="s">
        <v>47</v>
      </c>
      <c r="L3367" t="s">
        <v>124</v>
      </c>
      <c r="N3367">
        <f>VLOOKUP(H3367,'export - manipulated'!L3366:V7298,11,FALSE)</f>
        <v>142548</v>
      </c>
    </row>
    <row r="3368" spans="1:22" x14ac:dyDescent="0.3">
      <c r="A3368" t="s">
        <v>5535</v>
      </c>
      <c r="B3368" t="s">
        <v>5423</v>
      </c>
      <c r="C3368" t="str">
        <f t="shared" si="460"/>
        <v>REGULATED</v>
      </c>
      <c r="D3368" s="159" t="str">
        <f t="shared" si="457"/>
        <v>45300</v>
      </c>
      <c r="E3368" t="str">
        <f t="shared" si="458"/>
        <v>X5300</v>
      </c>
      <c r="F3368" s="23">
        <v>453005500015</v>
      </c>
      <c r="G3368">
        <v>910</v>
      </c>
      <c r="H3368" t="str">
        <f t="shared" si="459"/>
        <v>453005500015.910</v>
      </c>
      <c r="I3368">
        <v>199503</v>
      </c>
      <c r="J3368" t="s">
        <v>6434</v>
      </c>
      <c r="K3368" t="s">
        <v>47</v>
      </c>
      <c r="L3368">
        <v>20310</v>
      </c>
      <c r="M3368" s="8">
        <f>VLOOKUP(H3368,'export - manipulated'!L3368:V7300,11,FALSE)</f>
        <v>299367.15000000002</v>
      </c>
      <c r="V3368" s="158" t="str">
        <f>CONCATENATE("5",RIGHT(F3368,11))</f>
        <v>553005500015</v>
      </c>
    </row>
    <row r="3369" spans="1:22" x14ac:dyDescent="0.3">
      <c r="A3369" t="s">
        <v>5535</v>
      </c>
      <c r="B3369" t="s">
        <v>5423</v>
      </c>
      <c r="C3369" t="str">
        <f t="shared" si="460"/>
        <v>UNREGULATED</v>
      </c>
      <c r="D3369" s="159" t="str">
        <f t="shared" si="457"/>
        <v>55300</v>
      </c>
      <c r="E3369" t="str">
        <f t="shared" si="458"/>
        <v>X5300</v>
      </c>
      <c r="F3369" s="23">
        <v>553005500015</v>
      </c>
      <c r="G3369">
        <v>910</v>
      </c>
      <c r="H3369" t="str">
        <f t="shared" si="459"/>
        <v>553005500015.910</v>
      </c>
      <c r="I3369">
        <v>199503</v>
      </c>
      <c r="J3369" t="s">
        <v>6434</v>
      </c>
      <c r="K3369" t="s">
        <v>47</v>
      </c>
      <c r="L3369" t="s">
        <v>124</v>
      </c>
      <c r="N3369">
        <f>VLOOKUP(H3369,'export - manipulated'!L3368:V7300,11,FALSE)</f>
        <v>180864</v>
      </c>
    </row>
    <row r="3370" spans="1:22" x14ac:dyDescent="0.3">
      <c r="A3370" t="s">
        <v>5538</v>
      </c>
      <c r="B3370" t="s">
        <v>5423</v>
      </c>
      <c r="C3370" t="str">
        <f t="shared" si="460"/>
        <v>REGULATED</v>
      </c>
      <c r="D3370" s="159" t="str">
        <f t="shared" si="457"/>
        <v>45300</v>
      </c>
      <c r="E3370" t="str">
        <f t="shared" si="458"/>
        <v>X5300</v>
      </c>
      <c r="F3370" s="23">
        <v>453005500016</v>
      </c>
      <c r="G3370">
        <v>910</v>
      </c>
      <c r="H3370" t="str">
        <f t="shared" si="459"/>
        <v>453005500016.910</v>
      </c>
      <c r="I3370">
        <v>199010</v>
      </c>
      <c r="J3370" t="s">
        <v>6434</v>
      </c>
      <c r="K3370" t="s">
        <v>47</v>
      </c>
      <c r="L3370">
        <v>20310</v>
      </c>
      <c r="M3370" s="8">
        <f>VLOOKUP(H3370,'export - manipulated'!L3370:V7302,11,FALSE)</f>
        <v>245626.45</v>
      </c>
      <c r="V3370" s="158" t="str">
        <f>CONCATENATE("5",RIGHT(F3370,11))</f>
        <v>553005500016</v>
      </c>
    </row>
    <row r="3371" spans="1:22" x14ac:dyDescent="0.3">
      <c r="A3371" t="s">
        <v>5538</v>
      </c>
      <c r="B3371" t="s">
        <v>5423</v>
      </c>
      <c r="C3371" t="str">
        <f t="shared" si="460"/>
        <v>UNREGULATED</v>
      </c>
      <c r="D3371" s="159" t="str">
        <f t="shared" si="457"/>
        <v>55300</v>
      </c>
      <c r="E3371" t="str">
        <f t="shared" si="458"/>
        <v>X5300</v>
      </c>
      <c r="F3371" s="23">
        <v>553005500016</v>
      </c>
      <c r="G3371">
        <v>910</v>
      </c>
      <c r="H3371" t="str">
        <f t="shared" si="459"/>
        <v>553005500016.910</v>
      </c>
      <c r="I3371">
        <v>199010</v>
      </c>
      <c r="J3371" t="s">
        <v>6434</v>
      </c>
      <c r="K3371" t="s">
        <v>47</v>
      </c>
      <c r="L3371" t="s">
        <v>124</v>
      </c>
      <c r="N3371">
        <f>VLOOKUP(H3371,'export - manipulated'!L3370:V7302,11,FALSE)</f>
        <v>148396</v>
      </c>
    </row>
    <row r="3372" spans="1:22" x14ac:dyDescent="0.3">
      <c r="A3372" t="s">
        <v>5541</v>
      </c>
      <c r="B3372" t="s">
        <v>5423</v>
      </c>
      <c r="C3372" t="str">
        <f t="shared" si="460"/>
        <v>REGULATED</v>
      </c>
      <c r="D3372" s="159" t="str">
        <f t="shared" si="457"/>
        <v>45300</v>
      </c>
      <c r="E3372" t="str">
        <f t="shared" si="458"/>
        <v>X5300</v>
      </c>
      <c r="F3372" s="23">
        <v>453005500017</v>
      </c>
      <c r="G3372">
        <v>910</v>
      </c>
      <c r="H3372" t="str">
        <f t="shared" si="459"/>
        <v>453005500017.910</v>
      </c>
      <c r="I3372">
        <v>199010</v>
      </c>
      <c r="J3372" t="s">
        <v>6434</v>
      </c>
      <c r="K3372" t="s">
        <v>47</v>
      </c>
      <c r="L3372">
        <v>20310</v>
      </c>
      <c r="M3372" s="8">
        <f>VLOOKUP(H3372,'export - manipulated'!L3372:V7304,11,FALSE)</f>
        <v>153943.21</v>
      </c>
      <c r="V3372" s="158" t="str">
        <f t="shared" ref="V3372:V3373" si="465">CONCATENATE("5",RIGHT(F3372,11))</f>
        <v>553005500017</v>
      </c>
    </row>
    <row r="3373" spans="1:22" x14ac:dyDescent="0.3">
      <c r="A3373" t="s">
        <v>5541</v>
      </c>
      <c r="B3373" t="s">
        <v>5423</v>
      </c>
      <c r="C3373" t="str">
        <f t="shared" si="460"/>
        <v>REGULATED</v>
      </c>
      <c r="D3373" s="159" t="str">
        <f t="shared" si="457"/>
        <v>45300</v>
      </c>
      <c r="E3373" t="str">
        <f t="shared" si="458"/>
        <v>X5300</v>
      </c>
      <c r="F3373" s="23">
        <v>453005500617</v>
      </c>
      <c r="G3373">
        <v>910</v>
      </c>
      <c r="H3373" t="str">
        <f t="shared" si="459"/>
        <v>453005500617.910</v>
      </c>
      <c r="I3373">
        <v>201711</v>
      </c>
      <c r="J3373" t="s">
        <v>6434</v>
      </c>
      <c r="K3373" t="s">
        <v>47</v>
      </c>
      <c r="L3373">
        <v>20310</v>
      </c>
      <c r="M3373" s="8">
        <f>VLOOKUP(H3373,'export - manipulated'!L3373:V7305,11,FALSE)</f>
        <v>29340.400000000001</v>
      </c>
      <c r="V3373" s="158" t="str">
        <f t="shared" si="465"/>
        <v>553005500617</v>
      </c>
    </row>
    <row r="3374" spans="1:22" x14ac:dyDescent="0.3">
      <c r="A3374" t="s">
        <v>5541</v>
      </c>
      <c r="B3374" t="s">
        <v>5423</v>
      </c>
      <c r="C3374" t="str">
        <f t="shared" si="460"/>
        <v>UNREGULATED</v>
      </c>
      <c r="D3374" s="159" t="str">
        <f t="shared" si="457"/>
        <v>55300</v>
      </c>
      <c r="E3374" t="str">
        <f t="shared" si="458"/>
        <v>X5300</v>
      </c>
      <c r="F3374" s="23">
        <v>553005500017</v>
      </c>
      <c r="G3374">
        <v>910</v>
      </c>
      <c r="H3374" t="str">
        <f t="shared" si="459"/>
        <v>553005500017.910</v>
      </c>
      <c r="I3374">
        <v>199010</v>
      </c>
      <c r="J3374" t="s">
        <v>6434</v>
      </c>
      <c r="K3374" t="s">
        <v>47</v>
      </c>
      <c r="L3374" t="s">
        <v>124</v>
      </c>
      <c r="N3374">
        <f>VLOOKUP(H3374,'export - manipulated'!L3373:V7305,11,FALSE)</f>
        <v>93005</v>
      </c>
    </row>
    <row r="3375" spans="1:22" x14ac:dyDescent="0.3">
      <c r="A3375" t="s">
        <v>5541</v>
      </c>
      <c r="B3375" t="s">
        <v>5423</v>
      </c>
      <c r="C3375" t="str">
        <f t="shared" si="460"/>
        <v>UNREGULATED</v>
      </c>
      <c r="D3375" s="159" t="str">
        <f t="shared" si="457"/>
        <v>55300</v>
      </c>
      <c r="E3375" t="str">
        <f t="shared" si="458"/>
        <v>X5300</v>
      </c>
      <c r="F3375" s="23">
        <v>553005500617</v>
      </c>
      <c r="G3375">
        <v>910</v>
      </c>
      <c r="H3375" t="str">
        <f t="shared" si="459"/>
        <v>553005500617.910</v>
      </c>
      <c r="I3375">
        <v>201711</v>
      </c>
      <c r="J3375" t="s">
        <v>6434</v>
      </c>
      <c r="K3375" t="s">
        <v>47</v>
      </c>
      <c r="L3375" t="s">
        <v>124</v>
      </c>
      <c r="N3375">
        <f>VLOOKUP(H3375,'export - manipulated'!L3374:V7306,11,FALSE)</f>
        <v>17754.939999999999</v>
      </c>
    </row>
    <row r="3376" spans="1:22" x14ac:dyDescent="0.3">
      <c r="A3376" t="s">
        <v>5547</v>
      </c>
      <c r="B3376" t="s">
        <v>5423</v>
      </c>
      <c r="C3376" t="str">
        <f t="shared" si="460"/>
        <v>REGULATED</v>
      </c>
      <c r="D3376" s="159" t="str">
        <f t="shared" si="457"/>
        <v>45300</v>
      </c>
      <c r="E3376" t="str">
        <f t="shared" si="458"/>
        <v>X5300</v>
      </c>
      <c r="F3376" s="23">
        <v>453005500018</v>
      </c>
      <c r="G3376">
        <v>910</v>
      </c>
      <c r="H3376" t="str">
        <f t="shared" si="459"/>
        <v>453005500018.910</v>
      </c>
      <c r="I3376">
        <v>199010</v>
      </c>
      <c r="J3376" t="s">
        <v>6434</v>
      </c>
      <c r="K3376" t="s">
        <v>47</v>
      </c>
      <c r="L3376">
        <v>20310</v>
      </c>
      <c r="M3376" s="8">
        <f>VLOOKUP(H3376,'export - manipulated'!L3376:V7308,11,FALSE)</f>
        <v>164159.64000000001</v>
      </c>
      <c r="V3376" s="158" t="str">
        <f>CONCATENATE("5",RIGHT(F3376,11))</f>
        <v>553005500018</v>
      </c>
    </row>
    <row r="3377" spans="1:22" x14ac:dyDescent="0.3">
      <c r="A3377" t="s">
        <v>5547</v>
      </c>
      <c r="B3377" t="s">
        <v>5423</v>
      </c>
      <c r="C3377" t="str">
        <f t="shared" si="460"/>
        <v>UNREGULATED</v>
      </c>
      <c r="D3377" s="159" t="str">
        <f t="shared" si="457"/>
        <v>55300</v>
      </c>
      <c r="E3377" t="str">
        <f t="shared" si="458"/>
        <v>X5300</v>
      </c>
      <c r="F3377" s="23">
        <v>553005500018</v>
      </c>
      <c r="G3377">
        <v>910</v>
      </c>
      <c r="H3377" t="str">
        <f t="shared" si="459"/>
        <v>553005500018.910</v>
      </c>
      <c r="I3377">
        <v>199010</v>
      </c>
      <c r="J3377" t="s">
        <v>6434</v>
      </c>
      <c r="K3377" t="s">
        <v>47</v>
      </c>
      <c r="L3377" t="s">
        <v>124</v>
      </c>
      <c r="N3377">
        <f>VLOOKUP(H3377,'export - manipulated'!L3376:V7308,11,FALSE)</f>
        <v>99178</v>
      </c>
    </row>
    <row r="3378" spans="1:22" x14ac:dyDescent="0.3">
      <c r="A3378" t="s">
        <v>5550</v>
      </c>
      <c r="B3378" t="s">
        <v>5423</v>
      </c>
      <c r="C3378" t="str">
        <f t="shared" si="460"/>
        <v>REGULATED</v>
      </c>
      <c r="D3378" s="159" t="str">
        <f t="shared" si="457"/>
        <v>45300</v>
      </c>
      <c r="E3378" t="str">
        <f t="shared" si="458"/>
        <v>X5300</v>
      </c>
      <c r="F3378" s="23">
        <v>453005500019</v>
      </c>
      <c r="G3378">
        <v>910</v>
      </c>
      <c r="H3378" t="str">
        <f t="shared" si="459"/>
        <v>453005500019.910</v>
      </c>
      <c r="I3378">
        <v>200207</v>
      </c>
      <c r="J3378" t="s">
        <v>6434</v>
      </c>
      <c r="K3378" t="s">
        <v>47</v>
      </c>
      <c r="L3378">
        <v>20310</v>
      </c>
      <c r="M3378" s="8">
        <f>VLOOKUP(H3378,'export - manipulated'!L3378:V7310,11,FALSE)</f>
        <v>1066737.8899999999</v>
      </c>
      <c r="V3378" s="158" t="str">
        <f t="shared" ref="V3378:V3379" si="466">CONCATENATE("5",RIGHT(F3378,11))</f>
        <v>553005500019</v>
      </c>
    </row>
    <row r="3379" spans="1:22" x14ac:dyDescent="0.3">
      <c r="A3379" t="s">
        <v>5550</v>
      </c>
      <c r="B3379" t="s">
        <v>5423</v>
      </c>
      <c r="C3379" t="str">
        <f t="shared" si="460"/>
        <v>REGULATED</v>
      </c>
      <c r="D3379" s="159" t="str">
        <f t="shared" si="457"/>
        <v>45300</v>
      </c>
      <c r="E3379" t="str">
        <f t="shared" si="458"/>
        <v>X5300</v>
      </c>
      <c r="F3379" s="23">
        <v>453005500379</v>
      </c>
      <c r="G3379">
        <v>910</v>
      </c>
      <c r="H3379" t="str">
        <f t="shared" si="459"/>
        <v>453005500379.910</v>
      </c>
      <c r="I3379">
        <v>201307</v>
      </c>
      <c r="J3379" t="s">
        <v>6434</v>
      </c>
      <c r="K3379" t="s">
        <v>47</v>
      </c>
      <c r="L3379">
        <v>20310</v>
      </c>
      <c r="M3379" s="8">
        <f>VLOOKUP(H3379,'export - manipulated'!L3379:V7311,11,FALSE)</f>
        <v>72002.539999999994</v>
      </c>
      <c r="V3379" s="158" t="str">
        <f t="shared" si="466"/>
        <v>553005500379</v>
      </c>
    </row>
    <row r="3380" spans="1:22" x14ac:dyDescent="0.3">
      <c r="A3380" t="s">
        <v>5550</v>
      </c>
      <c r="B3380" t="s">
        <v>5423</v>
      </c>
      <c r="C3380" t="str">
        <f t="shared" si="460"/>
        <v>UNREGULATED</v>
      </c>
      <c r="D3380" s="159" t="str">
        <f t="shared" si="457"/>
        <v>55300</v>
      </c>
      <c r="E3380" t="str">
        <f t="shared" si="458"/>
        <v>X5300</v>
      </c>
      <c r="F3380" s="23">
        <v>553005500019</v>
      </c>
      <c r="G3380">
        <v>910</v>
      </c>
      <c r="H3380" t="str">
        <f t="shared" si="459"/>
        <v>553005500019.910</v>
      </c>
      <c r="I3380">
        <v>200207</v>
      </c>
      <c r="J3380" t="s">
        <v>6434</v>
      </c>
      <c r="K3380" t="s">
        <v>47</v>
      </c>
      <c r="L3380" t="s">
        <v>124</v>
      </c>
      <c r="N3380">
        <f>VLOOKUP(H3380,'export - manipulated'!L3379:V7311,11,FALSE)</f>
        <v>644472</v>
      </c>
    </row>
    <row r="3381" spans="1:22" x14ac:dyDescent="0.3">
      <c r="A3381" t="s">
        <v>5554</v>
      </c>
      <c r="B3381" t="s">
        <v>5423</v>
      </c>
      <c r="C3381" t="str">
        <f t="shared" si="460"/>
        <v>UNREGULATED</v>
      </c>
      <c r="D3381" s="159" t="str">
        <f t="shared" si="457"/>
        <v>55300</v>
      </c>
      <c r="E3381" t="str">
        <f t="shared" si="458"/>
        <v>X5300</v>
      </c>
      <c r="F3381" s="23">
        <v>553005500379</v>
      </c>
      <c r="G3381">
        <v>910</v>
      </c>
      <c r="H3381" t="str">
        <f t="shared" si="459"/>
        <v>553005500379.910</v>
      </c>
      <c r="I3381">
        <v>201307</v>
      </c>
      <c r="J3381" t="s">
        <v>6434</v>
      </c>
      <c r="K3381" t="s">
        <v>47</v>
      </c>
      <c r="L3381" t="s">
        <v>124</v>
      </c>
      <c r="N3381">
        <f>VLOOKUP(H3381,'export - manipulated'!L3380:V7312,11,FALSE)</f>
        <v>43496.91</v>
      </c>
    </row>
    <row r="3382" spans="1:22" x14ac:dyDescent="0.3">
      <c r="A3382" t="s">
        <v>5556</v>
      </c>
      <c r="B3382" t="s">
        <v>5423</v>
      </c>
      <c r="C3382" t="str">
        <f t="shared" si="460"/>
        <v>REGULATED</v>
      </c>
      <c r="D3382" s="159" t="str">
        <f t="shared" si="457"/>
        <v>45300</v>
      </c>
      <c r="E3382" t="str">
        <f t="shared" si="458"/>
        <v>X5300</v>
      </c>
      <c r="F3382" s="23">
        <v>453005500020</v>
      </c>
      <c r="G3382">
        <v>910</v>
      </c>
      <c r="H3382" t="str">
        <f t="shared" si="459"/>
        <v>453005500020.910</v>
      </c>
      <c r="I3382">
        <v>200207</v>
      </c>
      <c r="J3382" t="s">
        <v>6434</v>
      </c>
      <c r="K3382" t="s">
        <v>47</v>
      </c>
      <c r="L3382">
        <v>20310</v>
      </c>
      <c r="M3382" s="8">
        <f>VLOOKUP(H3382,'export - manipulated'!L3382:V7314,11,FALSE)</f>
        <v>844342.02</v>
      </c>
      <c r="V3382" s="158" t="str">
        <f t="shared" ref="V3382:V3383" si="467">CONCATENATE("5",RIGHT(F3382,11))</f>
        <v>553005500020</v>
      </c>
    </row>
    <row r="3383" spans="1:22" x14ac:dyDescent="0.3">
      <c r="A3383" t="s">
        <v>5556</v>
      </c>
      <c r="B3383" t="s">
        <v>5423</v>
      </c>
      <c r="C3383" t="str">
        <f t="shared" si="460"/>
        <v>REGULATED</v>
      </c>
      <c r="D3383" s="159" t="str">
        <f t="shared" si="457"/>
        <v>45300</v>
      </c>
      <c r="E3383" t="str">
        <f t="shared" si="458"/>
        <v>X5300</v>
      </c>
      <c r="F3383" s="23">
        <v>453005500380</v>
      </c>
      <c r="G3383">
        <v>910</v>
      </c>
      <c r="H3383" t="str">
        <f t="shared" si="459"/>
        <v>453005500380.910</v>
      </c>
      <c r="I3383">
        <v>201307</v>
      </c>
      <c r="J3383" t="s">
        <v>6434</v>
      </c>
      <c r="K3383" t="s">
        <v>47</v>
      </c>
      <c r="L3383">
        <v>20310</v>
      </c>
      <c r="M3383" s="8">
        <f>VLOOKUP(H3383,'export - manipulated'!L3383:V7315,11,FALSE)</f>
        <v>72001.539999999994</v>
      </c>
      <c r="V3383" s="158" t="str">
        <f t="shared" si="467"/>
        <v>553005500380</v>
      </c>
    </row>
    <row r="3384" spans="1:22" x14ac:dyDescent="0.3">
      <c r="A3384" t="s">
        <v>5556</v>
      </c>
      <c r="B3384" t="s">
        <v>5423</v>
      </c>
      <c r="C3384" t="str">
        <f t="shared" si="460"/>
        <v>UNREGULATED</v>
      </c>
      <c r="D3384" s="159" t="str">
        <f t="shared" si="457"/>
        <v>55300</v>
      </c>
      <c r="E3384" t="str">
        <f t="shared" si="458"/>
        <v>X5300</v>
      </c>
      <c r="F3384" s="23">
        <v>553005500020</v>
      </c>
      <c r="G3384">
        <v>910</v>
      </c>
      <c r="H3384" t="str">
        <f t="shared" si="459"/>
        <v>553005500020.910</v>
      </c>
      <c r="I3384">
        <v>200207</v>
      </c>
      <c r="J3384" t="s">
        <v>6434</v>
      </c>
      <c r="K3384" t="s">
        <v>47</v>
      </c>
      <c r="L3384" t="s">
        <v>124</v>
      </c>
      <c r="N3384">
        <f>VLOOKUP(H3384,'export - manipulated'!L3383:V7315,11,FALSE)</f>
        <v>510111</v>
      </c>
    </row>
    <row r="3385" spans="1:22" x14ac:dyDescent="0.3">
      <c r="A3385" t="s">
        <v>5560</v>
      </c>
      <c r="B3385" t="s">
        <v>5423</v>
      </c>
      <c r="C3385" t="str">
        <f t="shared" si="460"/>
        <v>UNREGULATED</v>
      </c>
      <c r="D3385" s="159" t="str">
        <f t="shared" si="457"/>
        <v>55300</v>
      </c>
      <c r="E3385" t="str">
        <f t="shared" si="458"/>
        <v>X5300</v>
      </c>
      <c r="F3385" s="23">
        <v>553005500380</v>
      </c>
      <c r="G3385">
        <v>910</v>
      </c>
      <c r="H3385" t="str">
        <f t="shared" si="459"/>
        <v>553005500380.910</v>
      </c>
      <c r="I3385">
        <v>201307</v>
      </c>
      <c r="J3385" t="s">
        <v>6434</v>
      </c>
      <c r="K3385" t="s">
        <v>47</v>
      </c>
      <c r="L3385" t="s">
        <v>124</v>
      </c>
      <c r="N3385">
        <f>VLOOKUP(H3385,'export - manipulated'!L3384:V7316,11,FALSE)</f>
        <v>43496.9</v>
      </c>
    </row>
    <row r="3386" spans="1:22" x14ac:dyDescent="0.3">
      <c r="A3386" t="s">
        <v>5562</v>
      </c>
      <c r="B3386" t="s">
        <v>5423</v>
      </c>
      <c r="C3386" t="str">
        <f t="shared" si="460"/>
        <v>REGULATED</v>
      </c>
      <c r="D3386" s="159" t="str">
        <f t="shared" si="457"/>
        <v>45300</v>
      </c>
      <c r="E3386" t="str">
        <f t="shared" si="458"/>
        <v>X5300</v>
      </c>
      <c r="F3386" s="23">
        <v>453005500009</v>
      </c>
      <c r="G3386">
        <v>910</v>
      </c>
      <c r="H3386" t="str">
        <f t="shared" si="459"/>
        <v>453005500009.910</v>
      </c>
      <c r="I3386">
        <v>199010</v>
      </c>
      <c r="J3386" t="s">
        <v>6434</v>
      </c>
      <c r="K3386" t="s">
        <v>47</v>
      </c>
      <c r="L3386">
        <v>20310</v>
      </c>
      <c r="M3386" s="8">
        <f>VLOOKUP(H3386,'export - manipulated'!L3386:V7318,11,FALSE)</f>
        <v>205611.74</v>
      </c>
      <c r="V3386" s="158" t="str">
        <f t="shared" ref="V3386:V3387" si="468">CONCATENATE("5",RIGHT(F3386,11))</f>
        <v>553005500009</v>
      </c>
    </row>
    <row r="3387" spans="1:22" x14ac:dyDescent="0.3">
      <c r="A3387" t="s">
        <v>5562</v>
      </c>
      <c r="B3387" t="s">
        <v>5423</v>
      </c>
      <c r="C3387" t="str">
        <f t="shared" si="460"/>
        <v>REGULATED</v>
      </c>
      <c r="D3387" s="159" t="str">
        <f t="shared" si="457"/>
        <v>45300</v>
      </c>
      <c r="E3387" t="str">
        <f t="shared" si="458"/>
        <v>X5300</v>
      </c>
      <c r="F3387" s="23">
        <v>453005500333</v>
      </c>
      <c r="G3387">
        <v>910</v>
      </c>
      <c r="H3387" t="str">
        <f t="shared" si="459"/>
        <v>453005500333.910</v>
      </c>
      <c r="I3387">
        <v>201111</v>
      </c>
      <c r="J3387" t="s">
        <v>6434</v>
      </c>
      <c r="K3387" t="s">
        <v>47</v>
      </c>
      <c r="L3387">
        <v>20310</v>
      </c>
      <c r="M3387" s="8">
        <f>VLOOKUP(H3387,'export - manipulated'!L3387:V7319,11,FALSE)</f>
        <v>78699.08</v>
      </c>
      <c r="V3387" s="158" t="str">
        <f t="shared" si="468"/>
        <v>553005500333</v>
      </c>
    </row>
    <row r="3388" spans="1:22" x14ac:dyDescent="0.3">
      <c r="A3388" t="s">
        <v>5562</v>
      </c>
      <c r="B3388" t="s">
        <v>5423</v>
      </c>
      <c r="C3388" t="str">
        <f t="shared" si="460"/>
        <v>UNREGULATED</v>
      </c>
      <c r="D3388" s="159" t="str">
        <f t="shared" si="457"/>
        <v>55300</v>
      </c>
      <c r="E3388" t="str">
        <f t="shared" si="458"/>
        <v>X5300</v>
      </c>
      <c r="F3388" s="23">
        <v>553005500009</v>
      </c>
      <c r="G3388">
        <v>910</v>
      </c>
      <c r="H3388" t="str">
        <f t="shared" si="459"/>
        <v>553005500009.910</v>
      </c>
      <c r="I3388">
        <v>199010</v>
      </c>
      <c r="J3388" t="s">
        <v>6434</v>
      </c>
      <c r="K3388" t="s">
        <v>47</v>
      </c>
      <c r="L3388" t="s">
        <v>124</v>
      </c>
      <c r="N3388">
        <f>VLOOKUP(H3388,'export - manipulated'!L3387:V7319,11,FALSE)</f>
        <v>124221</v>
      </c>
    </row>
    <row r="3389" spans="1:22" x14ac:dyDescent="0.3">
      <c r="A3389" t="s">
        <v>5562</v>
      </c>
      <c r="B3389" t="s">
        <v>5423</v>
      </c>
      <c r="C3389" t="str">
        <f t="shared" si="460"/>
        <v>UNREGULATED</v>
      </c>
      <c r="D3389" s="159" t="str">
        <f t="shared" si="457"/>
        <v>55300</v>
      </c>
      <c r="E3389" t="str">
        <f t="shared" si="458"/>
        <v>X5300</v>
      </c>
      <c r="F3389" s="23">
        <v>553005500333</v>
      </c>
      <c r="G3389">
        <v>910</v>
      </c>
      <c r="H3389" t="str">
        <f t="shared" si="459"/>
        <v>553005500333.910</v>
      </c>
      <c r="I3389">
        <v>201111</v>
      </c>
      <c r="J3389" t="s">
        <v>6434</v>
      </c>
      <c r="K3389" t="s">
        <v>47</v>
      </c>
      <c r="L3389" t="s">
        <v>124</v>
      </c>
      <c r="N3389">
        <f>VLOOKUP(H3389,'export - manipulated'!L3388:V7320,11,FALSE)</f>
        <v>47542.62</v>
      </c>
    </row>
    <row r="3390" spans="1:22" x14ac:dyDescent="0.3">
      <c r="A3390" t="s">
        <v>5568</v>
      </c>
      <c r="B3390" t="s">
        <v>120</v>
      </c>
      <c r="C3390" t="str">
        <f t="shared" si="460"/>
        <v>REGULATED</v>
      </c>
      <c r="D3390" s="159" t="str">
        <f t="shared" si="457"/>
        <v>45200</v>
      </c>
      <c r="E3390" t="str">
        <f t="shared" si="458"/>
        <v>X5200</v>
      </c>
      <c r="F3390" s="23">
        <v>452005500109</v>
      </c>
      <c r="G3390">
        <v>763</v>
      </c>
      <c r="H3390" t="str">
        <f t="shared" si="459"/>
        <v>452005500109.763</v>
      </c>
      <c r="I3390">
        <v>200012</v>
      </c>
      <c r="J3390" t="s">
        <v>6434</v>
      </c>
      <c r="K3390" t="s">
        <v>47</v>
      </c>
      <c r="L3390">
        <v>20310</v>
      </c>
      <c r="M3390" s="8">
        <f>VLOOKUP(H3390,'export - manipulated'!L3390:V7322,11,FALSE)</f>
        <v>21486.76</v>
      </c>
      <c r="V3390" s="158" t="str">
        <f>CONCATENATE("5",RIGHT(F3390,11))</f>
        <v>552005500109</v>
      </c>
    </row>
    <row r="3391" spans="1:22" x14ac:dyDescent="0.3">
      <c r="A3391" t="s">
        <v>5568</v>
      </c>
      <c r="B3391" t="s">
        <v>120</v>
      </c>
      <c r="C3391" t="str">
        <f t="shared" si="460"/>
        <v>UNREGULATED</v>
      </c>
      <c r="D3391" s="159" t="str">
        <f t="shared" si="457"/>
        <v>55200</v>
      </c>
      <c r="E3391" t="str">
        <f t="shared" si="458"/>
        <v>X5200</v>
      </c>
      <c r="F3391" s="23">
        <v>552005500109</v>
      </c>
      <c r="G3391">
        <v>763</v>
      </c>
      <c r="H3391" t="str">
        <f t="shared" si="459"/>
        <v>552005500109.763</v>
      </c>
      <c r="I3391">
        <v>200012</v>
      </c>
      <c r="J3391" t="s">
        <v>6434</v>
      </c>
      <c r="K3391" t="s">
        <v>47</v>
      </c>
      <c r="L3391" t="s">
        <v>124</v>
      </c>
      <c r="N3391">
        <f>VLOOKUP(H3391,'export - manipulated'!L3390:V7322,11,FALSE)</f>
        <v>12981</v>
      </c>
    </row>
    <row r="3392" spans="1:22" x14ac:dyDescent="0.3">
      <c r="A3392" t="s">
        <v>5571</v>
      </c>
      <c r="B3392" t="s">
        <v>120</v>
      </c>
      <c r="C3392" t="str">
        <f t="shared" si="460"/>
        <v>REGULATED</v>
      </c>
      <c r="D3392" s="159" t="str">
        <f t="shared" si="457"/>
        <v>45200</v>
      </c>
      <c r="E3392" t="str">
        <f t="shared" si="458"/>
        <v>X5200</v>
      </c>
      <c r="F3392" s="23">
        <v>452005500109</v>
      </c>
      <c r="G3392">
        <v>761</v>
      </c>
      <c r="H3392" t="str">
        <f t="shared" si="459"/>
        <v>452005500109.761</v>
      </c>
      <c r="I3392">
        <v>200012</v>
      </c>
      <c r="J3392" t="s">
        <v>6434</v>
      </c>
      <c r="K3392" t="s">
        <v>47</v>
      </c>
      <c r="L3392">
        <v>20310</v>
      </c>
      <c r="M3392" s="8">
        <f>VLOOKUP(H3392,'export - manipulated'!L3392:V7324,11,FALSE)</f>
        <v>47560.43</v>
      </c>
      <c r="V3392" s="158" t="str">
        <f>CONCATENATE("5",RIGHT(F3392,11))</f>
        <v>552005500109</v>
      </c>
    </row>
    <row r="3393" spans="1:22" x14ac:dyDescent="0.3">
      <c r="A3393" t="s">
        <v>5571</v>
      </c>
      <c r="B3393" t="s">
        <v>120</v>
      </c>
      <c r="C3393" t="str">
        <f t="shared" si="460"/>
        <v>UNREGULATED</v>
      </c>
      <c r="D3393" s="159" t="str">
        <f t="shared" si="457"/>
        <v>55200</v>
      </c>
      <c r="E3393" t="str">
        <f t="shared" si="458"/>
        <v>X5200</v>
      </c>
      <c r="F3393" s="23">
        <v>552005500109</v>
      </c>
      <c r="G3393">
        <v>761</v>
      </c>
      <c r="H3393" t="str">
        <f t="shared" si="459"/>
        <v>552005500109.761</v>
      </c>
      <c r="I3393">
        <v>200012</v>
      </c>
      <c r="J3393" t="s">
        <v>6434</v>
      </c>
      <c r="K3393" t="s">
        <v>47</v>
      </c>
      <c r="L3393" t="s">
        <v>124</v>
      </c>
      <c r="N3393">
        <f>VLOOKUP(H3393,'export - manipulated'!L3392:V7324,11,FALSE)</f>
        <v>28734</v>
      </c>
    </row>
    <row r="3394" spans="1:22" x14ac:dyDescent="0.3">
      <c r="A3394" t="s">
        <v>5574</v>
      </c>
      <c r="B3394" t="s">
        <v>120</v>
      </c>
      <c r="C3394" t="str">
        <f t="shared" si="460"/>
        <v>REGULATED</v>
      </c>
      <c r="D3394" s="159" t="str">
        <f t="shared" si="457"/>
        <v>45000</v>
      </c>
      <c r="E3394" t="str">
        <f t="shared" si="458"/>
        <v>X5000</v>
      </c>
      <c r="F3394" s="23">
        <v>450005500040</v>
      </c>
      <c r="G3394">
        <v>2000</v>
      </c>
      <c r="H3394" t="str">
        <f t="shared" si="459"/>
        <v>450005500040.2000</v>
      </c>
      <c r="I3394">
        <v>200001</v>
      </c>
      <c r="J3394" t="s">
        <v>6434</v>
      </c>
      <c r="K3394" t="s">
        <v>47</v>
      </c>
      <c r="L3394">
        <v>20310</v>
      </c>
      <c r="M3394" s="8">
        <f>VLOOKUP(H3394,'export - manipulated'!L3394:V7326,11,FALSE)</f>
        <v>5744.05</v>
      </c>
      <c r="V3394" s="158" t="str">
        <f>CONCATENATE("5",RIGHT(F3394,11))</f>
        <v>550005500040</v>
      </c>
    </row>
    <row r="3395" spans="1:22" x14ac:dyDescent="0.3">
      <c r="A3395" t="s">
        <v>5574</v>
      </c>
      <c r="B3395" t="s">
        <v>120</v>
      </c>
      <c r="C3395" t="str">
        <f t="shared" si="460"/>
        <v>UNREGULATED</v>
      </c>
      <c r="D3395" s="159" t="str">
        <f t="shared" ref="D3395:D3458" si="469">LEFT(F3395,5)</f>
        <v>55000</v>
      </c>
      <c r="E3395" t="str">
        <f t="shared" ref="E3395:E3458" si="470">CONCATENATE("X",(RIGHT(D3395,4)))</f>
        <v>X5000</v>
      </c>
      <c r="F3395" s="23">
        <v>550005500040</v>
      </c>
      <c r="G3395">
        <v>2000</v>
      </c>
      <c r="H3395" t="str">
        <f t="shared" ref="H3395:H3458" si="471">CONCATENATE(F3395,".",G3395)</f>
        <v>550005500040.2000</v>
      </c>
      <c r="I3395">
        <v>200001</v>
      </c>
      <c r="J3395" t="s">
        <v>6434</v>
      </c>
      <c r="K3395" t="s">
        <v>47</v>
      </c>
      <c r="L3395" t="s">
        <v>124</v>
      </c>
      <c r="N3395">
        <f>VLOOKUP(H3395,'export - manipulated'!L3394:V7326,11,FALSE)</f>
        <v>3470</v>
      </c>
    </row>
    <row r="3396" spans="1:22" x14ac:dyDescent="0.3">
      <c r="A3396" t="s">
        <v>5578</v>
      </c>
      <c r="B3396" t="s">
        <v>120</v>
      </c>
      <c r="C3396" t="str">
        <f t="shared" si="460"/>
        <v>REGULATED</v>
      </c>
      <c r="D3396" s="159" t="str">
        <f t="shared" si="469"/>
        <v>45700</v>
      </c>
      <c r="E3396" t="str">
        <f t="shared" si="470"/>
        <v>X5700</v>
      </c>
      <c r="F3396" s="23">
        <v>457005500174</v>
      </c>
      <c r="G3396">
        <v>150</v>
      </c>
      <c r="H3396" t="str">
        <f t="shared" si="471"/>
        <v>457005500174.150</v>
      </c>
      <c r="I3396">
        <v>199712</v>
      </c>
      <c r="J3396" t="s">
        <v>6434</v>
      </c>
      <c r="K3396" t="s">
        <v>47</v>
      </c>
      <c r="L3396">
        <v>20310</v>
      </c>
      <c r="M3396" s="8">
        <f>VLOOKUP(H3396,'export - manipulated'!L3396:V7328,11,FALSE)</f>
        <v>161048.23000000001</v>
      </c>
      <c r="V3396" s="158" t="str">
        <f t="shared" ref="V3396:V3398" si="472">CONCATENATE("5",RIGHT(F3396,11))</f>
        <v>557005500174</v>
      </c>
    </row>
    <row r="3397" spans="1:22" x14ac:dyDescent="0.3">
      <c r="A3397" t="s">
        <v>5578</v>
      </c>
      <c r="B3397" t="s">
        <v>120</v>
      </c>
      <c r="C3397" t="str">
        <f t="shared" si="460"/>
        <v>REGULATED</v>
      </c>
      <c r="D3397" s="159" t="str">
        <f t="shared" si="469"/>
        <v>45700</v>
      </c>
      <c r="E3397" t="str">
        <f t="shared" si="470"/>
        <v>X5700</v>
      </c>
      <c r="F3397" s="23">
        <v>457005500174</v>
      </c>
      <c r="G3397">
        <v>580</v>
      </c>
      <c r="H3397" t="str">
        <f t="shared" si="471"/>
        <v>457005500174.580</v>
      </c>
      <c r="I3397">
        <v>199712</v>
      </c>
      <c r="J3397" t="s">
        <v>6434</v>
      </c>
      <c r="K3397" t="s">
        <v>47</v>
      </c>
      <c r="L3397">
        <v>20310</v>
      </c>
      <c r="M3397" s="8">
        <f>VLOOKUP(H3397,'export - manipulated'!L3397:V7329,11,FALSE)</f>
        <v>15997.27</v>
      </c>
      <c r="V3397" s="158" t="str">
        <f t="shared" si="472"/>
        <v>557005500174</v>
      </c>
    </row>
    <row r="3398" spans="1:22" x14ac:dyDescent="0.3">
      <c r="A3398" t="s">
        <v>5578</v>
      </c>
      <c r="B3398" t="s">
        <v>120</v>
      </c>
      <c r="C3398" t="str">
        <f t="shared" ref="C3398:C3461" si="473">IF(OR(D3398="45000",D3398="45100",D3398="45200",D3398="45290",D3398="45300",D3398="45500",D3398="45600",D3398="45700",D3398="45790",D3398="45800"),"REGULATED","UNREGULATED")</f>
        <v>REGULATED</v>
      </c>
      <c r="D3398" s="159" t="str">
        <f t="shared" si="469"/>
        <v>45700</v>
      </c>
      <c r="E3398" t="str">
        <f t="shared" si="470"/>
        <v>X5700</v>
      </c>
      <c r="F3398" s="23">
        <v>457005500174</v>
      </c>
      <c r="G3398">
        <v>615</v>
      </c>
      <c r="H3398" t="str">
        <f t="shared" si="471"/>
        <v>457005500174.615</v>
      </c>
      <c r="I3398">
        <v>199712</v>
      </c>
      <c r="J3398" t="s">
        <v>6434</v>
      </c>
      <c r="K3398" t="s">
        <v>47</v>
      </c>
      <c r="L3398">
        <v>20310</v>
      </c>
      <c r="M3398" s="8">
        <f>VLOOKUP(H3398,'export - manipulated'!L3398:V7330,11,FALSE)</f>
        <v>197472.15</v>
      </c>
      <c r="V3398" s="158" t="str">
        <f t="shared" si="472"/>
        <v>557005500174</v>
      </c>
    </row>
    <row r="3399" spans="1:22" x14ac:dyDescent="0.3">
      <c r="A3399" t="s">
        <v>5578</v>
      </c>
      <c r="B3399" t="s">
        <v>120</v>
      </c>
      <c r="C3399" t="str">
        <f t="shared" si="473"/>
        <v>UNREGULATED</v>
      </c>
      <c r="D3399" s="159" t="str">
        <f t="shared" si="469"/>
        <v>55700</v>
      </c>
      <c r="E3399" t="str">
        <f t="shared" si="470"/>
        <v>X5700</v>
      </c>
      <c r="F3399" s="23">
        <v>557005500174</v>
      </c>
      <c r="G3399">
        <v>150</v>
      </c>
      <c r="H3399" t="str">
        <f t="shared" si="471"/>
        <v>557005500174.150</v>
      </c>
      <c r="I3399">
        <v>199712</v>
      </c>
      <c r="J3399" t="s">
        <v>6434</v>
      </c>
      <c r="K3399" t="s">
        <v>47</v>
      </c>
      <c r="L3399" t="s">
        <v>124</v>
      </c>
      <c r="N3399">
        <f>VLOOKUP(H3399,'export - manipulated'!L3398:V7330,11,FALSE)</f>
        <v>97456.15</v>
      </c>
    </row>
    <row r="3400" spans="1:22" x14ac:dyDescent="0.3">
      <c r="A3400" t="s">
        <v>5578</v>
      </c>
      <c r="B3400" t="s">
        <v>120</v>
      </c>
      <c r="C3400" t="str">
        <f t="shared" si="473"/>
        <v>UNREGULATED</v>
      </c>
      <c r="D3400" s="159" t="str">
        <f t="shared" si="469"/>
        <v>55700</v>
      </c>
      <c r="E3400" t="str">
        <f t="shared" si="470"/>
        <v>X5700</v>
      </c>
      <c r="F3400" s="23">
        <v>557005500174</v>
      </c>
      <c r="G3400">
        <v>580</v>
      </c>
      <c r="H3400" t="str">
        <f t="shared" si="471"/>
        <v>557005500174.580</v>
      </c>
      <c r="I3400">
        <v>199712</v>
      </c>
      <c r="J3400" t="s">
        <v>6434</v>
      </c>
      <c r="K3400" t="s">
        <v>47</v>
      </c>
      <c r="L3400" t="s">
        <v>124</v>
      </c>
      <c r="N3400">
        <f>VLOOKUP(H3400,'export - manipulated'!L3399:V7331,11,FALSE)</f>
        <v>9680.5300000000007</v>
      </c>
    </row>
    <row r="3401" spans="1:22" x14ac:dyDescent="0.3">
      <c r="A3401" t="s">
        <v>5578</v>
      </c>
      <c r="B3401" t="s">
        <v>120</v>
      </c>
      <c r="C3401" t="str">
        <f t="shared" si="473"/>
        <v>UNREGULATED</v>
      </c>
      <c r="D3401" s="159" t="str">
        <f t="shared" si="469"/>
        <v>55700</v>
      </c>
      <c r="E3401" t="str">
        <f t="shared" si="470"/>
        <v>X5700</v>
      </c>
      <c r="F3401" s="23">
        <v>557005500174</v>
      </c>
      <c r="G3401">
        <v>615</v>
      </c>
      <c r="H3401" t="str">
        <f t="shared" si="471"/>
        <v>557005500174.615</v>
      </c>
      <c r="I3401">
        <v>199712</v>
      </c>
      <c r="J3401" t="s">
        <v>6434</v>
      </c>
      <c r="K3401" t="s">
        <v>47</v>
      </c>
      <c r="L3401" t="s">
        <v>124</v>
      </c>
      <c r="N3401">
        <f>VLOOKUP(H3401,'export - manipulated'!L3400:V7332,11,FALSE)</f>
        <v>119497.59</v>
      </c>
    </row>
    <row r="3402" spans="1:22" x14ac:dyDescent="0.3">
      <c r="A3402" t="s">
        <v>5586</v>
      </c>
      <c r="B3402" t="s">
        <v>5423</v>
      </c>
      <c r="C3402" t="str">
        <f t="shared" si="473"/>
        <v>REGULATED</v>
      </c>
      <c r="D3402" s="159" t="str">
        <f t="shared" si="469"/>
        <v>45700</v>
      </c>
      <c r="E3402" t="str">
        <f t="shared" si="470"/>
        <v>X5700</v>
      </c>
      <c r="F3402" s="23">
        <v>457005500173</v>
      </c>
      <c r="G3402">
        <v>615</v>
      </c>
      <c r="H3402" t="str">
        <f t="shared" si="471"/>
        <v>457005500173.615</v>
      </c>
      <c r="I3402">
        <v>197809</v>
      </c>
      <c r="J3402" t="s">
        <v>6434</v>
      </c>
      <c r="K3402" t="s">
        <v>47</v>
      </c>
      <c r="L3402">
        <v>20310</v>
      </c>
      <c r="M3402" s="8">
        <f>VLOOKUP(H3402,'export - manipulated'!L3402:V7334,11,FALSE)</f>
        <v>4509.78</v>
      </c>
      <c r="V3402" s="158" t="str">
        <f>CONCATENATE("5",RIGHT(F3402,11))</f>
        <v>557005500173</v>
      </c>
    </row>
    <row r="3403" spans="1:22" x14ac:dyDescent="0.3">
      <c r="A3403" t="s">
        <v>5586</v>
      </c>
      <c r="B3403" t="s">
        <v>5423</v>
      </c>
      <c r="C3403" t="str">
        <f t="shared" si="473"/>
        <v>UNREGULATED</v>
      </c>
      <c r="D3403" s="159" t="str">
        <f t="shared" si="469"/>
        <v>55700</v>
      </c>
      <c r="E3403" t="str">
        <f t="shared" si="470"/>
        <v>X5700</v>
      </c>
      <c r="F3403" s="23">
        <v>557005500173</v>
      </c>
      <c r="G3403">
        <v>615</v>
      </c>
      <c r="H3403" t="str">
        <f t="shared" si="471"/>
        <v>557005500173.615</v>
      </c>
      <c r="I3403">
        <v>197809</v>
      </c>
      <c r="J3403" t="s">
        <v>6434</v>
      </c>
      <c r="K3403" t="s">
        <v>47</v>
      </c>
      <c r="L3403" t="s">
        <v>124</v>
      </c>
      <c r="N3403">
        <f>VLOOKUP(H3403,'export - manipulated'!L3402:V7334,11,FALSE)</f>
        <v>2729.04</v>
      </c>
    </row>
    <row r="3404" spans="1:22" x14ac:dyDescent="0.3">
      <c r="A3404" t="s">
        <v>5590</v>
      </c>
      <c r="C3404" t="str">
        <f t="shared" si="473"/>
        <v>REGULATED</v>
      </c>
      <c r="D3404" s="159" t="str">
        <f t="shared" si="469"/>
        <v>45300</v>
      </c>
      <c r="E3404" t="str">
        <f t="shared" si="470"/>
        <v>X5300</v>
      </c>
      <c r="F3404" s="23">
        <v>453005500686</v>
      </c>
      <c r="G3404">
        <v>910</v>
      </c>
      <c r="H3404" t="str">
        <f t="shared" si="471"/>
        <v>453005500686.910</v>
      </c>
      <c r="I3404">
        <v>201812</v>
      </c>
      <c r="J3404" t="s">
        <v>6434</v>
      </c>
      <c r="K3404" t="s">
        <v>47</v>
      </c>
      <c r="L3404">
        <v>20310</v>
      </c>
      <c r="M3404" s="8">
        <f>VLOOKUP(H3404,'export - manipulated'!L3404:V7336,11,FALSE)</f>
        <v>56057.31</v>
      </c>
      <c r="V3404" s="158" t="str">
        <f>CONCATENATE("5",RIGHT(F3404,11))</f>
        <v>553005500686</v>
      </c>
    </row>
    <row r="3405" spans="1:22" x14ac:dyDescent="0.3">
      <c r="A3405" t="s">
        <v>5590</v>
      </c>
      <c r="C3405" t="str">
        <f t="shared" si="473"/>
        <v>UNREGULATED</v>
      </c>
      <c r="D3405" s="159" t="str">
        <f t="shared" si="469"/>
        <v>55300</v>
      </c>
      <c r="E3405" t="str">
        <f t="shared" si="470"/>
        <v>X5300</v>
      </c>
      <c r="F3405" s="23">
        <v>553005500686</v>
      </c>
      <c r="G3405">
        <v>910</v>
      </c>
      <c r="H3405" t="str">
        <f t="shared" si="471"/>
        <v>553005500686.910</v>
      </c>
      <c r="I3405">
        <v>201812</v>
      </c>
      <c r="J3405" t="s">
        <v>6434</v>
      </c>
      <c r="K3405" t="s">
        <v>47</v>
      </c>
      <c r="L3405" t="s">
        <v>124</v>
      </c>
      <c r="N3405">
        <f>VLOOKUP(H3405,'export - manipulated'!L3404:V7336,11,FALSE)</f>
        <v>49961.2</v>
      </c>
    </row>
    <row r="3406" spans="1:22" x14ac:dyDescent="0.3">
      <c r="A3406" t="s">
        <v>5593</v>
      </c>
      <c r="B3406" t="s">
        <v>139</v>
      </c>
      <c r="C3406" t="str">
        <f t="shared" si="473"/>
        <v>REGULATED</v>
      </c>
      <c r="D3406" s="159" t="str">
        <f t="shared" si="469"/>
        <v>45700</v>
      </c>
      <c r="E3406" t="str">
        <f t="shared" si="470"/>
        <v>X5700</v>
      </c>
      <c r="F3406" s="23">
        <v>457008600144</v>
      </c>
      <c r="G3406">
        <v>840</v>
      </c>
      <c r="H3406" t="str">
        <f t="shared" si="471"/>
        <v>457008600144.840</v>
      </c>
      <c r="I3406">
        <v>201509</v>
      </c>
      <c r="J3406" t="s">
        <v>6434</v>
      </c>
      <c r="K3406" t="s">
        <v>82</v>
      </c>
      <c r="L3406">
        <v>20310</v>
      </c>
      <c r="M3406" s="8">
        <f>VLOOKUP(H3406,'export - manipulated'!L3406:V7338,11,FALSE)</f>
        <v>126365.13</v>
      </c>
      <c r="V3406" s="158" t="str">
        <f>CONCATENATE("5",RIGHT(F3406,11))</f>
        <v>557008600144</v>
      </c>
    </row>
    <row r="3407" spans="1:22" x14ac:dyDescent="0.3">
      <c r="A3407" t="s">
        <v>5593</v>
      </c>
      <c r="B3407" t="s">
        <v>139</v>
      </c>
      <c r="C3407" t="str">
        <f t="shared" si="473"/>
        <v>UNREGULATED</v>
      </c>
      <c r="D3407" s="159" t="str">
        <f t="shared" si="469"/>
        <v>55700</v>
      </c>
      <c r="E3407" t="str">
        <f t="shared" si="470"/>
        <v>X5700</v>
      </c>
      <c r="F3407" s="23">
        <v>557008600144</v>
      </c>
      <c r="G3407">
        <v>840</v>
      </c>
      <c r="H3407" t="str">
        <f t="shared" si="471"/>
        <v>557008600144.840</v>
      </c>
      <c r="I3407">
        <v>201601</v>
      </c>
      <c r="J3407" t="s">
        <v>6434</v>
      </c>
      <c r="K3407" t="s">
        <v>82</v>
      </c>
      <c r="L3407" t="s">
        <v>124</v>
      </c>
      <c r="N3407">
        <f>VLOOKUP(H3407,'export - manipulated'!L3406:V7338,11,FALSE)</f>
        <v>13884.74</v>
      </c>
    </row>
    <row r="3408" spans="1:22" x14ac:dyDescent="0.3">
      <c r="A3408" t="s">
        <v>5596</v>
      </c>
      <c r="B3408" t="s">
        <v>127</v>
      </c>
      <c r="C3408" t="str">
        <f t="shared" si="473"/>
        <v>REGULATED</v>
      </c>
      <c r="D3408" s="159" t="str">
        <f t="shared" si="469"/>
        <v>45200</v>
      </c>
      <c r="E3408" t="str">
        <f t="shared" si="470"/>
        <v>X5200</v>
      </c>
      <c r="F3408" s="23">
        <v>452009300269</v>
      </c>
      <c r="G3408">
        <v>768</v>
      </c>
      <c r="H3408" t="str">
        <f t="shared" si="471"/>
        <v>452009300269.768</v>
      </c>
      <c r="I3408">
        <v>201612</v>
      </c>
      <c r="J3408" t="s">
        <v>6434</v>
      </c>
      <c r="K3408" t="s">
        <v>230</v>
      </c>
      <c r="L3408">
        <v>20310</v>
      </c>
      <c r="M3408" s="8">
        <f>VLOOKUP(H3408,'export - manipulated'!L3408:V7340,11,FALSE)</f>
        <v>21974.5</v>
      </c>
      <c r="V3408" s="158" t="str">
        <f>CONCATENATE("5",RIGHT(F3408,11))</f>
        <v>552009300269</v>
      </c>
    </row>
    <row r="3409" spans="1:22" x14ac:dyDescent="0.3">
      <c r="A3409" t="s">
        <v>5596</v>
      </c>
      <c r="B3409" t="s">
        <v>127</v>
      </c>
      <c r="C3409" t="str">
        <f t="shared" si="473"/>
        <v>UNREGULATED</v>
      </c>
      <c r="D3409" s="159" t="str">
        <f t="shared" si="469"/>
        <v>55200</v>
      </c>
      <c r="E3409" t="str">
        <f t="shared" si="470"/>
        <v>X5200</v>
      </c>
      <c r="F3409" s="23">
        <v>552009300269</v>
      </c>
      <c r="G3409">
        <v>768</v>
      </c>
      <c r="H3409" t="str">
        <f t="shared" si="471"/>
        <v>552009300269.768</v>
      </c>
      <c r="I3409">
        <v>201612</v>
      </c>
      <c r="J3409" t="s">
        <v>6434</v>
      </c>
      <c r="K3409" t="s">
        <v>230</v>
      </c>
      <c r="L3409" t="s">
        <v>124</v>
      </c>
      <c r="N3409">
        <f>VLOOKUP(H3409,'export - manipulated'!L3408:V7340,11,FALSE)</f>
        <v>5982.88</v>
      </c>
    </row>
    <row r="3410" spans="1:22" x14ac:dyDescent="0.3">
      <c r="A3410" t="s">
        <v>5599</v>
      </c>
      <c r="B3410" t="s">
        <v>127</v>
      </c>
      <c r="C3410" t="str">
        <f t="shared" si="473"/>
        <v>REGULATED</v>
      </c>
      <c r="D3410" s="159" t="str">
        <f t="shared" si="469"/>
        <v>45200</v>
      </c>
      <c r="E3410" t="str">
        <f t="shared" si="470"/>
        <v>X5200</v>
      </c>
      <c r="F3410" s="23">
        <v>452008600321</v>
      </c>
      <c r="G3410">
        <v>763</v>
      </c>
      <c r="H3410" t="str">
        <f t="shared" si="471"/>
        <v>452008600321.763</v>
      </c>
      <c r="I3410">
        <v>201810</v>
      </c>
      <c r="J3410" t="s">
        <v>6434</v>
      </c>
      <c r="K3410" t="s">
        <v>82</v>
      </c>
      <c r="L3410">
        <v>20310</v>
      </c>
      <c r="M3410" s="8">
        <f>VLOOKUP(H3410,'export - manipulated'!L3410:V7342,11,FALSE)</f>
        <v>22355.63</v>
      </c>
      <c r="V3410" s="158" t="str">
        <f>CONCATENATE("5",RIGHT(F3410,11))</f>
        <v>552008600321</v>
      </c>
    </row>
    <row r="3411" spans="1:22" x14ac:dyDescent="0.3">
      <c r="A3411" t="s">
        <v>5599</v>
      </c>
      <c r="B3411" t="s">
        <v>127</v>
      </c>
      <c r="C3411" t="str">
        <f t="shared" si="473"/>
        <v>UNREGULATED</v>
      </c>
      <c r="D3411" s="159" t="str">
        <f t="shared" si="469"/>
        <v>55200</v>
      </c>
      <c r="E3411" t="str">
        <f t="shared" si="470"/>
        <v>X5200</v>
      </c>
      <c r="F3411" s="23">
        <v>552008600321</v>
      </c>
      <c r="G3411">
        <v>763</v>
      </c>
      <c r="H3411" t="str">
        <f t="shared" si="471"/>
        <v>552008600321.763</v>
      </c>
      <c r="I3411">
        <v>201810</v>
      </c>
      <c r="J3411" t="s">
        <v>6434</v>
      </c>
      <c r="K3411" t="s">
        <v>82</v>
      </c>
      <c r="L3411" t="s">
        <v>124</v>
      </c>
      <c r="N3411">
        <f>VLOOKUP(H3411,'export - manipulated'!L3410:V7342,11,FALSE)</f>
        <v>5554.02</v>
      </c>
    </row>
    <row r="3412" spans="1:22" x14ac:dyDescent="0.3">
      <c r="A3412" t="s">
        <v>5602</v>
      </c>
      <c r="B3412" t="s">
        <v>139</v>
      </c>
      <c r="C3412" t="str">
        <f t="shared" si="473"/>
        <v>REGULATED</v>
      </c>
      <c r="D3412" s="159" t="str">
        <f t="shared" si="469"/>
        <v>45600</v>
      </c>
      <c r="E3412" t="str">
        <f t="shared" si="470"/>
        <v>X5600</v>
      </c>
      <c r="F3412" s="23">
        <v>456009100164</v>
      </c>
      <c r="G3412">
        <v>615</v>
      </c>
      <c r="H3412" t="str">
        <f t="shared" si="471"/>
        <v>456009100164.615</v>
      </c>
      <c r="I3412">
        <v>201506</v>
      </c>
      <c r="J3412" t="s">
        <v>6434</v>
      </c>
      <c r="K3412" t="s">
        <v>87</v>
      </c>
      <c r="L3412">
        <v>20310</v>
      </c>
      <c r="M3412" s="8">
        <f>VLOOKUP(H3412,'export - manipulated'!L3412:V7344,11,FALSE)</f>
        <v>0</v>
      </c>
      <c r="V3412" s="158" t="str">
        <f>CONCATENATE("5",RIGHT(F3412,11))</f>
        <v>556009100164</v>
      </c>
    </row>
    <row r="3413" spans="1:22" x14ac:dyDescent="0.3">
      <c r="A3413" t="s">
        <v>5602</v>
      </c>
      <c r="B3413" t="s">
        <v>139</v>
      </c>
      <c r="C3413" t="str">
        <f t="shared" si="473"/>
        <v>UNREGULATED</v>
      </c>
      <c r="D3413" s="159" t="str">
        <f t="shared" si="469"/>
        <v>55600</v>
      </c>
      <c r="E3413" t="str">
        <f t="shared" si="470"/>
        <v>X5600</v>
      </c>
      <c r="F3413" s="23">
        <v>556009100164</v>
      </c>
      <c r="G3413">
        <v>615</v>
      </c>
      <c r="H3413" t="str">
        <f t="shared" si="471"/>
        <v>556009100164.615</v>
      </c>
      <c r="I3413">
        <v>201506</v>
      </c>
      <c r="J3413" t="s">
        <v>6434</v>
      </c>
      <c r="K3413" t="s">
        <v>87</v>
      </c>
      <c r="L3413" t="s">
        <v>124</v>
      </c>
      <c r="N3413">
        <f>VLOOKUP(H3413,'export - manipulated'!L3412:V7344,11,FALSE)</f>
        <v>0</v>
      </c>
    </row>
    <row r="3414" spans="1:22" x14ac:dyDescent="0.3">
      <c r="A3414" t="s">
        <v>5606</v>
      </c>
      <c r="B3414" t="s">
        <v>139</v>
      </c>
      <c r="C3414" t="str">
        <f t="shared" si="473"/>
        <v>REGULATED</v>
      </c>
      <c r="D3414" s="159" t="str">
        <f t="shared" si="469"/>
        <v>45600</v>
      </c>
      <c r="E3414" t="str">
        <f t="shared" si="470"/>
        <v>X5600</v>
      </c>
      <c r="F3414" s="23">
        <v>456009200165</v>
      </c>
      <c r="G3414">
        <v>615</v>
      </c>
      <c r="H3414" t="str">
        <f t="shared" si="471"/>
        <v>456009200165.615</v>
      </c>
      <c r="I3414">
        <v>201506</v>
      </c>
      <c r="J3414" t="s">
        <v>6434</v>
      </c>
      <c r="K3414" t="s">
        <v>88</v>
      </c>
      <c r="L3414">
        <v>20310</v>
      </c>
      <c r="M3414" s="8">
        <f>VLOOKUP(H3414,'export - manipulated'!L3414:V7346,11,FALSE)</f>
        <v>11313.92</v>
      </c>
      <c r="V3414" s="158" t="str">
        <f>CONCATENATE("5",RIGHT(F3414,11))</f>
        <v>556009200165</v>
      </c>
    </row>
    <row r="3415" spans="1:22" x14ac:dyDescent="0.3">
      <c r="A3415" t="s">
        <v>5606</v>
      </c>
      <c r="B3415" t="s">
        <v>139</v>
      </c>
      <c r="C3415" t="str">
        <f t="shared" si="473"/>
        <v>UNREGULATED</v>
      </c>
      <c r="D3415" s="159" t="str">
        <f t="shared" si="469"/>
        <v>55600</v>
      </c>
      <c r="E3415" t="str">
        <f t="shared" si="470"/>
        <v>X5600</v>
      </c>
      <c r="F3415" s="23">
        <v>556009200165</v>
      </c>
      <c r="G3415">
        <v>615</v>
      </c>
      <c r="H3415" t="str">
        <f t="shared" si="471"/>
        <v>556009200165.615</v>
      </c>
      <c r="I3415">
        <v>201506</v>
      </c>
      <c r="J3415" t="s">
        <v>6434</v>
      </c>
      <c r="K3415" t="s">
        <v>88</v>
      </c>
      <c r="L3415" t="s">
        <v>124</v>
      </c>
      <c r="N3415">
        <f>VLOOKUP(H3415,'export - manipulated'!L3414:V7346,11,FALSE)</f>
        <v>2810.82</v>
      </c>
    </row>
    <row r="3416" spans="1:22" x14ac:dyDescent="0.3">
      <c r="A3416" t="s">
        <v>5609</v>
      </c>
      <c r="B3416" t="s">
        <v>127</v>
      </c>
      <c r="C3416" t="str">
        <f t="shared" si="473"/>
        <v>REGULATED</v>
      </c>
      <c r="D3416" s="159" t="str">
        <f t="shared" si="469"/>
        <v>45600</v>
      </c>
      <c r="E3416" t="str">
        <f t="shared" si="470"/>
        <v>X5600</v>
      </c>
      <c r="F3416" s="23">
        <v>456009300160</v>
      </c>
      <c r="G3416">
        <v>200</v>
      </c>
      <c r="H3416" t="str">
        <f t="shared" si="471"/>
        <v>456009300160.200</v>
      </c>
      <c r="I3416">
        <v>201509</v>
      </c>
      <c r="J3416" t="s">
        <v>6434</v>
      </c>
      <c r="K3416" t="s">
        <v>230</v>
      </c>
      <c r="L3416">
        <v>20310</v>
      </c>
      <c r="M3416" s="8">
        <f>VLOOKUP(H3416,'export - manipulated'!L3416:V7348,11,FALSE)</f>
        <v>137421.5</v>
      </c>
      <c r="V3416" s="158" t="str">
        <f>CONCATENATE("5",RIGHT(F3416,11))</f>
        <v>556009300160</v>
      </c>
    </row>
    <row r="3417" spans="1:22" x14ac:dyDescent="0.3">
      <c r="A3417" t="s">
        <v>5609</v>
      </c>
      <c r="B3417" t="s">
        <v>127</v>
      </c>
      <c r="C3417" t="str">
        <f t="shared" si="473"/>
        <v>UNREGULATED</v>
      </c>
      <c r="D3417" s="159" t="str">
        <f t="shared" si="469"/>
        <v>55600</v>
      </c>
      <c r="E3417" t="str">
        <f t="shared" si="470"/>
        <v>X5600</v>
      </c>
      <c r="F3417" s="23">
        <v>556009300160</v>
      </c>
      <c r="G3417">
        <v>200</v>
      </c>
      <c r="H3417" t="str">
        <f t="shared" si="471"/>
        <v>556009300160.200</v>
      </c>
      <c r="I3417">
        <v>201509</v>
      </c>
      <c r="J3417" t="s">
        <v>6434</v>
      </c>
      <c r="K3417" t="s">
        <v>230</v>
      </c>
      <c r="L3417" t="s">
        <v>124</v>
      </c>
      <c r="N3417">
        <f>VLOOKUP(H3417,'export - manipulated'!L3416:V7348,11,FALSE)</f>
        <v>43634.5</v>
      </c>
    </row>
    <row r="3418" spans="1:22" x14ac:dyDescent="0.3">
      <c r="A3418" t="s">
        <v>5612</v>
      </c>
      <c r="B3418" t="s">
        <v>127</v>
      </c>
      <c r="C3418" t="str">
        <f t="shared" si="473"/>
        <v>REGULATED</v>
      </c>
      <c r="D3418" s="159" t="str">
        <f t="shared" si="469"/>
        <v>45600</v>
      </c>
      <c r="E3418" t="str">
        <f t="shared" si="470"/>
        <v>X5600</v>
      </c>
      <c r="F3418" s="23">
        <v>456009300166</v>
      </c>
      <c r="G3418">
        <v>615</v>
      </c>
      <c r="H3418" t="str">
        <f t="shared" si="471"/>
        <v>456009300166.615</v>
      </c>
      <c r="I3418">
        <v>201506</v>
      </c>
      <c r="J3418" t="s">
        <v>6434</v>
      </c>
      <c r="K3418" t="s">
        <v>230</v>
      </c>
      <c r="L3418">
        <v>20310</v>
      </c>
      <c r="M3418" s="8">
        <f>VLOOKUP(H3418,'export - manipulated'!L3418:V7350,11,FALSE)</f>
        <v>10720.68</v>
      </c>
      <c r="V3418" s="158" t="str">
        <f>CONCATENATE("5",RIGHT(F3418,11))</f>
        <v>556009300166</v>
      </c>
    </row>
    <row r="3419" spans="1:22" x14ac:dyDescent="0.3">
      <c r="A3419" t="s">
        <v>5612</v>
      </c>
      <c r="B3419" t="s">
        <v>127</v>
      </c>
      <c r="C3419" t="str">
        <f t="shared" si="473"/>
        <v>UNREGULATED</v>
      </c>
      <c r="D3419" s="159" t="str">
        <f t="shared" si="469"/>
        <v>55600</v>
      </c>
      <c r="E3419" t="str">
        <f t="shared" si="470"/>
        <v>X5600</v>
      </c>
      <c r="F3419" s="23">
        <v>556009300166</v>
      </c>
      <c r="G3419">
        <v>615</v>
      </c>
      <c r="H3419" t="str">
        <f t="shared" si="471"/>
        <v>556009300166.615</v>
      </c>
      <c r="I3419">
        <v>201506</v>
      </c>
      <c r="J3419" t="s">
        <v>6434</v>
      </c>
      <c r="K3419" t="s">
        <v>230</v>
      </c>
      <c r="L3419" t="s">
        <v>124</v>
      </c>
      <c r="N3419">
        <f>VLOOKUP(H3419,'export - manipulated'!L3418:V7350,11,FALSE)</f>
        <v>3404.06</v>
      </c>
    </row>
    <row r="3420" spans="1:22" x14ac:dyDescent="0.3">
      <c r="A3420" t="s">
        <v>5615</v>
      </c>
      <c r="B3420" t="s">
        <v>127</v>
      </c>
      <c r="C3420" t="str">
        <f t="shared" si="473"/>
        <v>REGULATED</v>
      </c>
      <c r="D3420" s="159" t="str">
        <f t="shared" si="469"/>
        <v>45600</v>
      </c>
      <c r="E3420" t="str">
        <f t="shared" si="470"/>
        <v>X5600</v>
      </c>
      <c r="F3420" s="23">
        <v>456008800169</v>
      </c>
      <c r="G3420">
        <v>165</v>
      </c>
      <c r="H3420" t="str">
        <f t="shared" si="471"/>
        <v>456008800169.165</v>
      </c>
      <c r="I3420">
        <v>201605</v>
      </c>
      <c r="J3420" t="s">
        <v>6434</v>
      </c>
      <c r="K3420" t="s">
        <v>84</v>
      </c>
      <c r="L3420">
        <v>20310</v>
      </c>
      <c r="M3420" s="8">
        <f>VLOOKUP(H3420,'export - manipulated'!L3420:V7352,11,FALSE)</f>
        <v>54062.11</v>
      </c>
      <c r="V3420" s="158" t="str">
        <f>CONCATENATE("5",RIGHT(F3420,11))</f>
        <v>556008800169</v>
      </c>
    </row>
    <row r="3421" spans="1:22" x14ac:dyDescent="0.3">
      <c r="A3421" t="s">
        <v>5615</v>
      </c>
      <c r="B3421" t="s">
        <v>127</v>
      </c>
      <c r="C3421" t="str">
        <f t="shared" si="473"/>
        <v>UNREGULATED</v>
      </c>
      <c r="D3421" s="159" t="str">
        <f t="shared" si="469"/>
        <v>55600</v>
      </c>
      <c r="E3421" t="str">
        <f t="shared" si="470"/>
        <v>X5600</v>
      </c>
      <c r="F3421" s="23">
        <v>556008800169</v>
      </c>
      <c r="G3421">
        <v>165</v>
      </c>
      <c r="H3421" t="str">
        <f t="shared" si="471"/>
        <v>556008800169.165</v>
      </c>
      <c r="I3421">
        <v>201605</v>
      </c>
      <c r="J3421" t="s">
        <v>6434</v>
      </c>
      <c r="K3421" t="s">
        <v>84</v>
      </c>
      <c r="L3421" t="s">
        <v>124</v>
      </c>
      <c r="N3421">
        <f>VLOOKUP(H3421,'export - manipulated'!L3420:V7352,11,FALSE)</f>
        <v>77796.7</v>
      </c>
    </row>
    <row r="3422" spans="1:22" x14ac:dyDescent="0.3">
      <c r="A3422" t="s">
        <v>5618</v>
      </c>
      <c r="B3422" t="s">
        <v>127</v>
      </c>
      <c r="C3422" t="str">
        <f t="shared" si="473"/>
        <v>REGULATED</v>
      </c>
      <c r="D3422" s="159" t="str">
        <f t="shared" si="469"/>
        <v>45600</v>
      </c>
      <c r="E3422" t="str">
        <f t="shared" si="470"/>
        <v>X5600</v>
      </c>
      <c r="F3422" s="23">
        <v>456008800184</v>
      </c>
      <c r="G3422">
        <v>150</v>
      </c>
      <c r="H3422" t="str">
        <f t="shared" si="471"/>
        <v>456008800184.150</v>
      </c>
      <c r="I3422">
        <v>201707</v>
      </c>
      <c r="J3422" t="s">
        <v>6434</v>
      </c>
      <c r="K3422" t="s">
        <v>84</v>
      </c>
      <c r="L3422">
        <v>20310</v>
      </c>
      <c r="M3422" s="8">
        <f>VLOOKUP(H3422,'export - manipulated'!L3422:V7354,11,FALSE)</f>
        <v>18149.7</v>
      </c>
      <c r="V3422" s="158" t="str">
        <f>CONCATENATE("5",RIGHT(F3422,11))</f>
        <v>556008800184</v>
      </c>
    </row>
    <row r="3423" spans="1:22" x14ac:dyDescent="0.3">
      <c r="A3423" t="s">
        <v>5618</v>
      </c>
      <c r="B3423" t="s">
        <v>127</v>
      </c>
      <c r="C3423" t="str">
        <f t="shared" si="473"/>
        <v>UNREGULATED</v>
      </c>
      <c r="D3423" s="159" t="str">
        <f t="shared" si="469"/>
        <v>55600</v>
      </c>
      <c r="E3423" t="str">
        <f t="shared" si="470"/>
        <v>X5600</v>
      </c>
      <c r="F3423" s="23">
        <v>556008800184</v>
      </c>
      <c r="G3423">
        <v>150</v>
      </c>
      <c r="H3423" t="str">
        <f t="shared" si="471"/>
        <v>556008800184.150</v>
      </c>
      <c r="I3423">
        <v>201707</v>
      </c>
      <c r="J3423" t="s">
        <v>6434</v>
      </c>
      <c r="K3423" t="s">
        <v>84</v>
      </c>
      <c r="L3423" t="s">
        <v>124</v>
      </c>
      <c r="N3423">
        <f>VLOOKUP(H3423,'export - manipulated'!L3422:V7354,11,FALSE)</f>
        <v>26117.85</v>
      </c>
    </row>
    <row r="3424" spans="1:22" x14ac:dyDescent="0.3">
      <c r="A3424" t="s">
        <v>5622</v>
      </c>
      <c r="B3424" t="s">
        <v>127</v>
      </c>
      <c r="C3424" t="str">
        <f t="shared" si="473"/>
        <v>REGULATED</v>
      </c>
      <c r="D3424" s="159" t="str">
        <f t="shared" si="469"/>
        <v>45600</v>
      </c>
      <c r="E3424" t="str">
        <f t="shared" si="470"/>
        <v>X5600</v>
      </c>
      <c r="F3424" s="23">
        <v>456009400167</v>
      </c>
      <c r="G3424">
        <v>615</v>
      </c>
      <c r="H3424" t="str">
        <f t="shared" si="471"/>
        <v>456009400167.615</v>
      </c>
      <c r="I3424">
        <v>201506</v>
      </c>
      <c r="J3424" t="s">
        <v>6434</v>
      </c>
      <c r="K3424" t="s">
        <v>108</v>
      </c>
      <c r="L3424">
        <v>20310</v>
      </c>
      <c r="M3424" s="8">
        <f>VLOOKUP(H3424,'export - manipulated'!L3424:V7356,11,FALSE)</f>
        <v>14124.74</v>
      </c>
      <c r="V3424" s="158" t="str">
        <f t="shared" ref="V3424:V3428" si="474">CONCATENATE("5",RIGHT(F3424,11))</f>
        <v>556009400167</v>
      </c>
    </row>
    <row r="3425" spans="1:22" x14ac:dyDescent="0.3">
      <c r="A3425" t="s">
        <v>5624</v>
      </c>
      <c r="B3425" t="s">
        <v>127</v>
      </c>
      <c r="C3425" t="str">
        <f t="shared" si="473"/>
        <v>REGULATED</v>
      </c>
      <c r="D3425" s="159" t="str">
        <f t="shared" si="469"/>
        <v>45600</v>
      </c>
      <c r="E3425" t="str">
        <f t="shared" si="470"/>
        <v>X5600</v>
      </c>
      <c r="F3425" s="23">
        <v>456009500158</v>
      </c>
      <c r="G3425">
        <v>790</v>
      </c>
      <c r="H3425" t="str">
        <f t="shared" si="471"/>
        <v>456009500158.790</v>
      </c>
      <c r="I3425">
        <v>201509</v>
      </c>
      <c r="J3425" t="s">
        <v>6434</v>
      </c>
      <c r="K3425" t="s">
        <v>109</v>
      </c>
      <c r="L3425">
        <v>20310</v>
      </c>
      <c r="M3425" s="8">
        <f>VLOOKUP(H3425,'export - manipulated'!L3425:V7357,11,FALSE)</f>
        <v>877290.99</v>
      </c>
      <c r="V3425" s="158" t="str">
        <f t="shared" si="474"/>
        <v>556009500158</v>
      </c>
    </row>
    <row r="3426" spans="1:22" x14ac:dyDescent="0.3">
      <c r="A3426" t="s">
        <v>5626</v>
      </c>
      <c r="B3426" t="s">
        <v>127</v>
      </c>
      <c r="C3426" t="str">
        <f t="shared" si="473"/>
        <v>REGULATED</v>
      </c>
      <c r="D3426" s="159" t="str">
        <f t="shared" si="469"/>
        <v>45600</v>
      </c>
      <c r="E3426" t="str">
        <f t="shared" si="470"/>
        <v>X5600</v>
      </c>
      <c r="F3426" s="23">
        <v>456009500159</v>
      </c>
      <c r="G3426">
        <v>790</v>
      </c>
      <c r="H3426" t="str">
        <f t="shared" si="471"/>
        <v>456009500159.790</v>
      </c>
      <c r="I3426">
        <v>201509</v>
      </c>
      <c r="J3426" t="s">
        <v>6434</v>
      </c>
      <c r="K3426" t="s">
        <v>109</v>
      </c>
      <c r="L3426">
        <v>20310</v>
      </c>
      <c r="M3426" s="8">
        <f>VLOOKUP(H3426,'export - manipulated'!L3426:V7358,11,FALSE)</f>
        <v>526894.18000000005</v>
      </c>
      <c r="V3426" s="158" t="str">
        <f t="shared" si="474"/>
        <v>556009500159</v>
      </c>
    </row>
    <row r="3427" spans="1:22" x14ac:dyDescent="0.3">
      <c r="A3427" t="s">
        <v>5628</v>
      </c>
      <c r="B3427" t="s">
        <v>127</v>
      </c>
      <c r="C3427" t="str">
        <f t="shared" si="473"/>
        <v>REGULATED</v>
      </c>
      <c r="D3427" s="159" t="str">
        <f t="shared" si="469"/>
        <v>45700</v>
      </c>
      <c r="E3427" t="str">
        <f t="shared" si="470"/>
        <v>X5700</v>
      </c>
      <c r="F3427" s="23">
        <v>457008600160</v>
      </c>
      <c r="G3427">
        <v>840</v>
      </c>
      <c r="H3427" t="str">
        <f t="shared" si="471"/>
        <v>457008600160.840</v>
      </c>
      <c r="I3427">
        <v>201611</v>
      </c>
      <c r="J3427" t="s">
        <v>6434</v>
      </c>
      <c r="K3427" t="s">
        <v>82</v>
      </c>
      <c r="L3427">
        <v>20310</v>
      </c>
      <c r="M3427" s="8">
        <f>VLOOKUP(H3427,'export - manipulated'!L3427:V7359,11,FALSE)</f>
        <v>755.31</v>
      </c>
      <c r="V3427" s="158" t="str">
        <f t="shared" si="474"/>
        <v>557008600160</v>
      </c>
    </row>
    <row r="3428" spans="1:22" x14ac:dyDescent="0.3">
      <c r="A3428" t="s">
        <v>5630</v>
      </c>
      <c r="B3428" t="s">
        <v>127</v>
      </c>
      <c r="C3428" t="str">
        <f t="shared" si="473"/>
        <v>REGULATED</v>
      </c>
      <c r="D3428" s="159" t="str">
        <f t="shared" si="469"/>
        <v>45200</v>
      </c>
      <c r="E3428" t="str">
        <f t="shared" si="470"/>
        <v>X5200</v>
      </c>
      <c r="F3428" s="23">
        <v>452008600268</v>
      </c>
      <c r="G3428">
        <v>752</v>
      </c>
      <c r="H3428" t="str">
        <f t="shared" si="471"/>
        <v>452008600268.752</v>
      </c>
      <c r="I3428">
        <v>201612</v>
      </c>
      <c r="J3428" t="s">
        <v>6434</v>
      </c>
      <c r="K3428" t="s">
        <v>82</v>
      </c>
      <c r="L3428">
        <v>20310</v>
      </c>
      <c r="M3428" s="8">
        <f>VLOOKUP(H3428,'export - manipulated'!L3428:V7360,11,FALSE)</f>
        <v>85865.48</v>
      </c>
      <c r="V3428" s="158" t="str">
        <f t="shared" si="474"/>
        <v>552008600268</v>
      </c>
    </row>
    <row r="3429" spans="1:22" x14ac:dyDescent="0.3">
      <c r="A3429" t="s">
        <v>5630</v>
      </c>
      <c r="B3429" t="s">
        <v>127</v>
      </c>
      <c r="C3429" t="str">
        <f t="shared" si="473"/>
        <v>UNREGULATED</v>
      </c>
      <c r="D3429" s="159" t="str">
        <f t="shared" si="469"/>
        <v>55200</v>
      </c>
      <c r="E3429" t="str">
        <f t="shared" si="470"/>
        <v>X5200</v>
      </c>
      <c r="F3429" s="23">
        <v>552008600268</v>
      </c>
      <c r="G3429">
        <v>752</v>
      </c>
      <c r="H3429" t="str">
        <f t="shared" si="471"/>
        <v>552008600268.752</v>
      </c>
      <c r="I3429">
        <v>201612</v>
      </c>
      <c r="J3429" t="s">
        <v>6434</v>
      </c>
      <c r="K3429" t="s">
        <v>82</v>
      </c>
      <c r="L3429" t="s">
        <v>124</v>
      </c>
      <c r="N3429">
        <f>VLOOKUP(H3429,'export - manipulated'!L3428:V7360,11,FALSE)</f>
        <v>21332.37</v>
      </c>
    </row>
    <row r="3430" spans="1:22" x14ac:dyDescent="0.3">
      <c r="A3430" t="s">
        <v>5633</v>
      </c>
      <c r="B3430" t="s">
        <v>139</v>
      </c>
      <c r="C3430" t="str">
        <f t="shared" si="473"/>
        <v>REGULATED</v>
      </c>
      <c r="D3430" s="159" t="str">
        <f t="shared" si="469"/>
        <v>45200</v>
      </c>
      <c r="E3430" t="str">
        <f t="shared" si="470"/>
        <v>X5200</v>
      </c>
      <c r="F3430" s="23">
        <v>452008600259</v>
      </c>
      <c r="G3430">
        <v>752</v>
      </c>
      <c r="H3430" t="str">
        <f t="shared" si="471"/>
        <v>452008600259.752</v>
      </c>
      <c r="I3430">
        <v>201512</v>
      </c>
      <c r="J3430" t="s">
        <v>6434</v>
      </c>
      <c r="K3430" t="s">
        <v>82</v>
      </c>
      <c r="L3430">
        <v>20310</v>
      </c>
      <c r="M3430" s="8">
        <f>VLOOKUP(H3430,'export - manipulated'!L3430:V7362,11,FALSE)</f>
        <v>65656.69</v>
      </c>
      <c r="V3430" s="158" t="str">
        <f>CONCATENATE("5",RIGHT(F3430,11))</f>
        <v>552008600259</v>
      </c>
    </row>
    <row r="3431" spans="1:22" x14ac:dyDescent="0.3">
      <c r="A3431" t="s">
        <v>5633</v>
      </c>
      <c r="B3431" t="s">
        <v>139</v>
      </c>
      <c r="C3431" t="str">
        <f t="shared" si="473"/>
        <v>UNREGULATED</v>
      </c>
      <c r="D3431" s="159" t="str">
        <f t="shared" si="469"/>
        <v>55200</v>
      </c>
      <c r="E3431" t="str">
        <f t="shared" si="470"/>
        <v>X5200</v>
      </c>
      <c r="F3431" s="23">
        <v>552008600259</v>
      </c>
      <c r="G3431">
        <v>752</v>
      </c>
      <c r="H3431" t="str">
        <f t="shared" si="471"/>
        <v>552008600259.752</v>
      </c>
      <c r="I3431">
        <v>201512</v>
      </c>
      <c r="J3431" t="s">
        <v>6434</v>
      </c>
      <c r="K3431" t="s">
        <v>82</v>
      </c>
      <c r="L3431" t="s">
        <v>124</v>
      </c>
      <c r="N3431">
        <f>VLOOKUP(H3431,'export - manipulated'!L3430:V7362,11,FALSE)</f>
        <v>16311.71</v>
      </c>
    </row>
    <row r="3432" spans="1:22" x14ac:dyDescent="0.3">
      <c r="A3432" t="s">
        <v>5636</v>
      </c>
      <c r="B3432" t="s">
        <v>139</v>
      </c>
      <c r="C3432" t="str">
        <f t="shared" si="473"/>
        <v>REGULATED</v>
      </c>
      <c r="D3432" s="159" t="str">
        <f t="shared" si="469"/>
        <v>45600</v>
      </c>
      <c r="E3432" t="str">
        <f t="shared" si="470"/>
        <v>X5600</v>
      </c>
      <c r="F3432" s="23">
        <v>456008900198</v>
      </c>
      <c r="G3432">
        <v>780</v>
      </c>
      <c r="H3432" t="str">
        <f t="shared" si="471"/>
        <v>456008900198.780</v>
      </c>
      <c r="I3432">
        <v>201812</v>
      </c>
      <c r="J3432" t="s">
        <v>6434</v>
      </c>
      <c r="K3432" t="s">
        <v>85</v>
      </c>
      <c r="L3432">
        <v>20310</v>
      </c>
      <c r="M3432" s="8">
        <f>VLOOKUP(H3432,'export - manipulated'!L3432:V7364,11,FALSE)</f>
        <v>33707</v>
      </c>
      <c r="V3432" s="158" t="str">
        <f t="shared" ref="V3432:V3433" si="475">CONCATENATE("5",RIGHT(F3432,11))</f>
        <v>556008900198</v>
      </c>
    </row>
    <row r="3433" spans="1:22" x14ac:dyDescent="0.3">
      <c r="A3433" t="s">
        <v>5638</v>
      </c>
      <c r="B3433" t="s">
        <v>1069</v>
      </c>
      <c r="C3433" t="str">
        <f t="shared" si="473"/>
        <v>REGULATED</v>
      </c>
      <c r="D3433" s="159" t="str">
        <f t="shared" si="469"/>
        <v>45600</v>
      </c>
      <c r="E3433" t="str">
        <f t="shared" si="470"/>
        <v>X5600</v>
      </c>
      <c r="F3433" s="23">
        <v>456007000170</v>
      </c>
      <c r="G3433">
        <v>188</v>
      </c>
      <c r="H3433" t="str">
        <f t="shared" si="471"/>
        <v>456007000170.188</v>
      </c>
      <c r="I3433">
        <v>201604</v>
      </c>
      <c r="J3433" t="s">
        <v>6434</v>
      </c>
      <c r="K3433" t="s">
        <v>67</v>
      </c>
      <c r="L3433">
        <v>20310</v>
      </c>
      <c r="M3433" s="8">
        <f>VLOOKUP(H3433,'export - manipulated'!L3433:V7365,11,FALSE)</f>
        <v>169635.23</v>
      </c>
      <c r="V3433" s="158" t="str">
        <f t="shared" si="475"/>
        <v>556007000170</v>
      </c>
    </row>
    <row r="3434" spans="1:22" x14ac:dyDescent="0.3">
      <c r="A3434" t="s">
        <v>5638</v>
      </c>
      <c r="B3434" t="s">
        <v>1069</v>
      </c>
      <c r="C3434" t="str">
        <f t="shared" si="473"/>
        <v>UNREGULATED</v>
      </c>
      <c r="D3434" s="159" t="str">
        <f t="shared" si="469"/>
        <v>55600</v>
      </c>
      <c r="E3434" t="str">
        <f t="shared" si="470"/>
        <v>X5600</v>
      </c>
      <c r="F3434" s="23">
        <v>556007000170</v>
      </c>
      <c r="G3434">
        <v>188</v>
      </c>
      <c r="H3434" t="str">
        <f t="shared" si="471"/>
        <v>556007000170.188</v>
      </c>
      <c r="I3434">
        <v>201604</v>
      </c>
      <c r="J3434" t="s">
        <v>6434</v>
      </c>
      <c r="K3434" t="s">
        <v>67</v>
      </c>
      <c r="L3434" t="s">
        <v>124</v>
      </c>
      <c r="N3434">
        <f>VLOOKUP(H3434,'export - manipulated'!L3433:V7365,11,FALSE)</f>
        <v>56243.91</v>
      </c>
    </row>
    <row r="3435" spans="1:22" x14ac:dyDescent="0.3">
      <c r="A3435" t="s">
        <v>5641</v>
      </c>
      <c r="B3435" t="s">
        <v>127</v>
      </c>
      <c r="C3435" t="str">
        <f t="shared" si="473"/>
        <v>REGULATED</v>
      </c>
      <c r="D3435" s="159" t="str">
        <f t="shared" si="469"/>
        <v>45700</v>
      </c>
      <c r="E3435" t="str">
        <f t="shared" si="470"/>
        <v>X5700</v>
      </c>
      <c r="F3435" s="23">
        <v>457009400156</v>
      </c>
      <c r="G3435">
        <v>615</v>
      </c>
      <c r="H3435" t="str">
        <f t="shared" si="471"/>
        <v>457009400156.615</v>
      </c>
      <c r="I3435">
        <v>201612</v>
      </c>
      <c r="J3435" t="s">
        <v>6434</v>
      </c>
      <c r="K3435" t="s">
        <v>108</v>
      </c>
      <c r="L3435">
        <v>20310</v>
      </c>
      <c r="M3435" s="8">
        <f>VLOOKUP(H3435,'export - manipulated'!L3435:V7367,11,FALSE)</f>
        <v>1261430.58</v>
      </c>
      <c r="V3435" s="158" t="str">
        <f t="shared" ref="V3435:V3436" si="476">CONCATENATE("5",RIGHT(F3435,11))</f>
        <v>557009400156</v>
      </c>
    </row>
    <row r="3436" spans="1:22" x14ac:dyDescent="0.3">
      <c r="A3436" t="s">
        <v>5643</v>
      </c>
      <c r="B3436" t="s">
        <v>604</v>
      </c>
      <c r="C3436" t="str">
        <f t="shared" si="473"/>
        <v>REGULATED</v>
      </c>
      <c r="D3436" s="159" t="str">
        <f t="shared" si="469"/>
        <v>45600</v>
      </c>
      <c r="E3436" t="str">
        <f t="shared" si="470"/>
        <v>X5600</v>
      </c>
      <c r="F3436" s="23">
        <v>456005400171</v>
      </c>
      <c r="G3436">
        <v>175</v>
      </c>
      <c r="H3436" t="str">
        <f t="shared" si="471"/>
        <v>456005400171.175</v>
      </c>
      <c r="I3436">
        <v>201601</v>
      </c>
      <c r="J3436" t="s">
        <v>6434</v>
      </c>
      <c r="K3436" t="s">
        <v>606</v>
      </c>
      <c r="L3436">
        <v>20310</v>
      </c>
      <c r="M3436" s="8">
        <f>VLOOKUP(H3436,'export - manipulated'!L3436:V7368,11,FALSE)</f>
        <v>22195.27</v>
      </c>
      <c r="V3436" s="158" t="str">
        <f t="shared" si="476"/>
        <v>556005400171</v>
      </c>
    </row>
    <row r="3437" spans="1:22" x14ac:dyDescent="0.3">
      <c r="A3437" t="s">
        <v>5643</v>
      </c>
      <c r="B3437" t="s">
        <v>604</v>
      </c>
      <c r="C3437" t="str">
        <f t="shared" si="473"/>
        <v>UNREGULATED</v>
      </c>
      <c r="D3437" s="159" t="str">
        <f t="shared" si="469"/>
        <v>55600</v>
      </c>
      <c r="E3437" t="str">
        <f t="shared" si="470"/>
        <v>X5600</v>
      </c>
      <c r="F3437" s="23">
        <v>556005400171</v>
      </c>
      <c r="G3437">
        <v>175</v>
      </c>
      <c r="H3437" t="str">
        <f t="shared" si="471"/>
        <v>556005400171.175</v>
      </c>
      <c r="I3437">
        <v>201601</v>
      </c>
      <c r="J3437" t="s">
        <v>6434</v>
      </c>
      <c r="K3437" t="s">
        <v>606</v>
      </c>
      <c r="L3437" t="s">
        <v>124</v>
      </c>
      <c r="N3437">
        <f>VLOOKUP(H3437,'export - manipulated'!L3436:V7368,11,FALSE)</f>
        <v>13431.16</v>
      </c>
    </row>
    <row r="3438" spans="1:22" x14ac:dyDescent="0.3">
      <c r="A3438" t="s">
        <v>5646</v>
      </c>
      <c r="B3438" t="s">
        <v>139</v>
      </c>
      <c r="C3438" t="str">
        <f t="shared" si="473"/>
        <v>REGULATED</v>
      </c>
      <c r="D3438" s="159" t="str">
        <f t="shared" si="469"/>
        <v>45600</v>
      </c>
      <c r="E3438" t="str">
        <f t="shared" si="470"/>
        <v>X5600</v>
      </c>
      <c r="F3438" s="23">
        <v>456009200172</v>
      </c>
      <c r="G3438">
        <v>175</v>
      </c>
      <c r="H3438" t="str">
        <f t="shared" si="471"/>
        <v>456009200172.175</v>
      </c>
      <c r="I3438">
        <v>201601</v>
      </c>
      <c r="J3438" t="s">
        <v>6434</v>
      </c>
      <c r="K3438" t="s">
        <v>88</v>
      </c>
      <c r="L3438">
        <v>20310</v>
      </c>
      <c r="M3438" s="8">
        <f>VLOOKUP(H3438,'export - manipulated'!L3438:V7370,11,FALSE)</f>
        <v>140359.38</v>
      </c>
      <c r="V3438" s="158" t="str">
        <f>CONCATENATE("5",RIGHT(F3438,11))</f>
        <v>556009200172</v>
      </c>
    </row>
    <row r="3439" spans="1:22" x14ac:dyDescent="0.3">
      <c r="A3439" t="s">
        <v>5646</v>
      </c>
      <c r="B3439" t="s">
        <v>139</v>
      </c>
      <c r="C3439" t="str">
        <f t="shared" si="473"/>
        <v>UNREGULATED</v>
      </c>
      <c r="D3439" s="159" t="str">
        <f t="shared" si="469"/>
        <v>55600</v>
      </c>
      <c r="E3439" t="str">
        <f t="shared" si="470"/>
        <v>X5600</v>
      </c>
      <c r="F3439" s="23">
        <v>556009200172</v>
      </c>
      <c r="G3439">
        <v>175</v>
      </c>
      <c r="H3439" t="str">
        <f t="shared" si="471"/>
        <v>556009200172.175</v>
      </c>
      <c r="I3439">
        <v>201601</v>
      </c>
      <c r="J3439" t="s">
        <v>6434</v>
      </c>
      <c r="K3439" t="s">
        <v>88</v>
      </c>
      <c r="L3439" t="s">
        <v>124</v>
      </c>
      <c r="N3439">
        <f>VLOOKUP(H3439,'export - manipulated'!L3438:V7370,11,FALSE)</f>
        <v>41695.56</v>
      </c>
    </row>
    <row r="3440" spans="1:22" x14ac:dyDescent="0.3">
      <c r="A3440" t="s">
        <v>5649</v>
      </c>
      <c r="B3440" t="s">
        <v>127</v>
      </c>
      <c r="C3440" t="str">
        <f t="shared" si="473"/>
        <v>REGULATED</v>
      </c>
      <c r="D3440" s="159" t="str">
        <f t="shared" si="469"/>
        <v>45600</v>
      </c>
      <c r="E3440" t="str">
        <f t="shared" si="470"/>
        <v>X5600</v>
      </c>
      <c r="F3440" s="23">
        <v>456009300173</v>
      </c>
      <c r="G3440">
        <v>175</v>
      </c>
      <c r="H3440" t="str">
        <f t="shared" si="471"/>
        <v>456009300173.175</v>
      </c>
      <c r="I3440">
        <v>201601</v>
      </c>
      <c r="J3440" t="s">
        <v>6434</v>
      </c>
      <c r="K3440" t="s">
        <v>230</v>
      </c>
      <c r="L3440">
        <v>20310</v>
      </c>
      <c r="M3440" s="8">
        <f>VLOOKUP(H3440,'export - manipulated'!L3440:V7372,11,FALSE)</f>
        <v>70763.8</v>
      </c>
      <c r="V3440" s="158" t="str">
        <f>CONCATENATE("5",RIGHT(F3440,11))</f>
        <v>556009300173</v>
      </c>
    </row>
    <row r="3441" spans="1:22" x14ac:dyDescent="0.3">
      <c r="A3441" t="s">
        <v>5649</v>
      </c>
      <c r="B3441" t="s">
        <v>127</v>
      </c>
      <c r="C3441" t="str">
        <f t="shared" si="473"/>
        <v>UNREGULATED</v>
      </c>
      <c r="D3441" s="159" t="str">
        <f t="shared" si="469"/>
        <v>55600</v>
      </c>
      <c r="E3441" t="str">
        <f t="shared" si="470"/>
        <v>X5600</v>
      </c>
      <c r="F3441" s="23">
        <v>556009300173</v>
      </c>
      <c r="G3441">
        <v>175</v>
      </c>
      <c r="H3441" t="str">
        <f t="shared" si="471"/>
        <v>556009300173.175</v>
      </c>
      <c r="I3441">
        <v>201601</v>
      </c>
      <c r="J3441" t="s">
        <v>6434</v>
      </c>
      <c r="K3441" t="s">
        <v>230</v>
      </c>
      <c r="L3441" t="s">
        <v>124</v>
      </c>
      <c r="N3441">
        <f>VLOOKUP(H3441,'export - manipulated'!L3440:V7372,11,FALSE)</f>
        <v>21968.41</v>
      </c>
    </row>
    <row r="3442" spans="1:22" x14ac:dyDescent="0.3">
      <c r="A3442" t="s">
        <v>5652</v>
      </c>
      <c r="B3442" t="s">
        <v>127</v>
      </c>
      <c r="C3442" t="str">
        <f t="shared" si="473"/>
        <v>UNREGULATED</v>
      </c>
      <c r="D3442" s="159" t="str">
        <f t="shared" si="469"/>
        <v>55600</v>
      </c>
      <c r="E3442" t="str">
        <f t="shared" si="470"/>
        <v>X5600</v>
      </c>
      <c r="F3442" s="23">
        <v>556009800180</v>
      </c>
      <c r="G3442">
        <v>175</v>
      </c>
      <c r="H3442" t="str">
        <f t="shared" si="471"/>
        <v>556009800180.175</v>
      </c>
      <c r="I3442">
        <v>201701</v>
      </c>
      <c r="J3442" t="s">
        <v>6434</v>
      </c>
      <c r="K3442" t="s">
        <v>112</v>
      </c>
      <c r="L3442" t="s">
        <v>124</v>
      </c>
      <c r="N3442">
        <f>VLOOKUP(H3442,'export - manipulated'!L3441:V7373,11,FALSE)</f>
        <v>15334.52</v>
      </c>
    </row>
    <row r="3443" spans="1:22" x14ac:dyDescent="0.3">
      <c r="A3443" t="s">
        <v>5655</v>
      </c>
      <c r="B3443" t="s">
        <v>187</v>
      </c>
      <c r="C3443" t="str">
        <f t="shared" si="473"/>
        <v>REGULATED</v>
      </c>
      <c r="D3443" s="159" t="str">
        <f t="shared" si="469"/>
        <v>45700</v>
      </c>
      <c r="E3443" t="str">
        <f t="shared" si="470"/>
        <v>X5700</v>
      </c>
      <c r="F3443" s="23">
        <v>457005600140</v>
      </c>
      <c r="G3443">
        <v>615</v>
      </c>
      <c r="H3443" t="str">
        <f t="shared" si="471"/>
        <v>457005600140.615</v>
      </c>
      <c r="I3443">
        <v>201508</v>
      </c>
      <c r="J3443" t="s">
        <v>6434</v>
      </c>
      <c r="K3443" t="s">
        <v>48</v>
      </c>
      <c r="L3443">
        <v>20310</v>
      </c>
      <c r="M3443" s="8">
        <f>VLOOKUP(H3443,'export - manipulated'!L3443:V7375,11,FALSE)</f>
        <v>26477.5</v>
      </c>
      <c r="V3443" s="158" t="str">
        <f>CONCATENATE("5",RIGHT(F3443,11))</f>
        <v>557005600140</v>
      </c>
    </row>
    <row r="3444" spans="1:22" x14ac:dyDescent="0.3">
      <c r="A3444" t="s">
        <v>5655</v>
      </c>
      <c r="B3444" t="s">
        <v>187</v>
      </c>
      <c r="C3444" t="str">
        <f t="shared" si="473"/>
        <v>UNREGULATED</v>
      </c>
      <c r="D3444" s="159" t="str">
        <f t="shared" si="469"/>
        <v>55700</v>
      </c>
      <c r="E3444" t="str">
        <f t="shared" si="470"/>
        <v>X5700</v>
      </c>
      <c r="F3444" s="23">
        <v>557005600140</v>
      </c>
      <c r="G3444">
        <v>615</v>
      </c>
      <c r="H3444" t="str">
        <f t="shared" si="471"/>
        <v>557005600140.615</v>
      </c>
      <c r="I3444">
        <v>201508</v>
      </c>
      <c r="J3444" t="s">
        <v>6434</v>
      </c>
      <c r="K3444" t="s">
        <v>48</v>
      </c>
      <c r="L3444" t="s">
        <v>124</v>
      </c>
      <c r="N3444">
        <f>VLOOKUP(H3444,'export - manipulated'!L3443:V7375,11,FALSE)</f>
        <v>16022.5</v>
      </c>
    </row>
    <row r="3445" spans="1:22" x14ac:dyDescent="0.3">
      <c r="A3445" t="s">
        <v>5658</v>
      </c>
      <c r="B3445" t="s">
        <v>127</v>
      </c>
      <c r="C3445" t="str">
        <f t="shared" si="473"/>
        <v>REGULATED</v>
      </c>
      <c r="D3445" s="159" t="str">
        <f t="shared" si="469"/>
        <v>45600</v>
      </c>
      <c r="E3445" t="str">
        <f t="shared" si="470"/>
        <v>X5600</v>
      </c>
      <c r="F3445" s="23">
        <v>456009300161</v>
      </c>
      <c r="G3445">
        <v>175</v>
      </c>
      <c r="H3445" t="str">
        <f t="shared" si="471"/>
        <v>456009300161.175</v>
      </c>
      <c r="I3445">
        <v>201511</v>
      </c>
      <c r="J3445" t="s">
        <v>6434</v>
      </c>
      <c r="K3445" t="s">
        <v>230</v>
      </c>
      <c r="L3445">
        <v>20310</v>
      </c>
      <c r="M3445" s="8">
        <f>VLOOKUP(H3445,'export - manipulated'!L3445:V7377,11,FALSE)</f>
        <v>149321.60000000001</v>
      </c>
      <c r="V3445" s="158" t="str">
        <f>CONCATENATE("5",RIGHT(F3445,11))</f>
        <v>556009300161</v>
      </c>
    </row>
    <row r="3446" spans="1:22" x14ac:dyDescent="0.3">
      <c r="A3446" t="s">
        <v>5660</v>
      </c>
      <c r="B3446" t="s">
        <v>127</v>
      </c>
      <c r="C3446" t="str">
        <f t="shared" si="473"/>
        <v>UNREGULATED</v>
      </c>
      <c r="D3446" s="159" t="str">
        <f t="shared" si="469"/>
        <v>55600</v>
      </c>
      <c r="E3446" t="str">
        <f t="shared" si="470"/>
        <v>X5600</v>
      </c>
      <c r="F3446" s="23">
        <v>556009300161</v>
      </c>
      <c r="G3446">
        <v>175</v>
      </c>
      <c r="H3446" t="str">
        <f t="shared" si="471"/>
        <v>556009300161.175</v>
      </c>
      <c r="I3446">
        <v>201511</v>
      </c>
      <c r="J3446" t="s">
        <v>6434</v>
      </c>
      <c r="K3446" t="s">
        <v>230</v>
      </c>
      <c r="L3446" t="s">
        <v>124</v>
      </c>
      <c r="N3446">
        <f>VLOOKUP(H3446,'export - manipulated'!L3445:V7377,11,FALSE)</f>
        <v>47413.05</v>
      </c>
    </row>
    <row r="3447" spans="1:22" x14ac:dyDescent="0.3">
      <c r="A3447" t="s">
        <v>5662</v>
      </c>
      <c r="B3447" t="s">
        <v>139</v>
      </c>
      <c r="C3447" t="str">
        <f t="shared" si="473"/>
        <v>UNREGULATED</v>
      </c>
      <c r="D3447" s="159" t="str">
        <f t="shared" si="469"/>
        <v>55600</v>
      </c>
      <c r="E3447" t="str">
        <f t="shared" si="470"/>
        <v>X5600</v>
      </c>
      <c r="F3447" s="23">
        <v>556008600162</v>
      </c>
      <c r="G3447">
        <v>615</v>
      </c>
      <c r="H3447" t="str">
        <f t="shared" si="471"/>
        <v>556008600162.615</v>
      </c>
      <c r="I3447">
        <v>201510</v>
      </c>
      <c r="J3447" t="s">
        <v>6434</v>
      </c>
      <c r="K3447" t="s">
        <v>82</v>
      </c>
      <c r="L3447" t="s">
        <v>124</v>
      </c>
      <c r="N3447">
        <f>VLOOKUP(H3447,'export - manipulated'!L3446:V7378,11,FALSE)</f>
        <v>37130.120000000003</v>
      </c>
    </row>
    <row r="3448" spans="1:22" x14ac:dyDescent="0.3">
      <c r="A3448" t="s">
        <v>5665</v>
      </c>
      <c r="B3448" t="s">
        <v>139</v>
      </c>
      <c r="C3448" t="str">
        <f t="shared" si="473"/>
        <v>REGULATED</v>
      </c>
      <c r="D3448" s="159" t="str">
        <f t="shared" si="469"/>
        <v>45600</v>
      </c>
      <c r="E3448" t="str">
        <f t="shared" si="470"/>
        <v>X5600</v>
      </c>
      <c r="F3448" s="23">
        <v>456008600162</v>
      </c>
      <c r="G3448">
        <v>615</v>
      </c>
      <c r="H3448" t="str">
        <f t="shared" si="471"/>
        <v>456008600162.615</v>
      </c>
      <c r="I3448">
        <v>201510</v>
      </c>
      <c r="J3448" t="s">
        <v>6434</v>
      </c>
      <c r="K3448" t="s">
        <v>82</v>
      </c>
      <c r="L3448">
        <v>20310</v>
      </c>
      <c r="M3448" s="8">
        <f>VLOOKUP(H3448,'export - manipulated'!L3448:V7380,11,FALSE)</f>
        <v>149453.38</v>
      </c>
      <c r="V3448" s="158" t="str">
        <f t="shared" ref="V3448:V3450" si="477">CONCATENATE("5",RIGHT(F3448,11))</f>
        <v>556008600162</v>
      </c>
    </row>
    <row r="3449" spans="1:22" x14ac:dyDescent="0.3">
      <c r="A3449" t="s">
        <v>5667</v>
      </c>
      <c r="B3449" t="s">
        <v>200</v>
      </c>
      <c r="C3449" t="str">
        <f t="shared" si="473"/>
        <v>REGULATED</v>
      </c>
      <c r="D3449" s="159" t="str">
        <f t="shared" si="469"/>
        <v>45700</v>
      </c>
      <c r="E3449" t="str">
        <f t="shared" si="470"/>
        <v>X5700</v>
      </c>
      <c r="F3449" s="23">
        <v>457006200212</v>
      </c>
      <c r="G3449">
        <v>615</v>
      </c>
      <c r="H3449" t="str">
        <f t="shared" si="471"/>
        <v>457006200212.615</v>
      </c>
      <c r="I3449">
        <v>201812</v>
      </c>
      <c r="J3449" t="s">
        <v>6434</v>
      </c>
      <c r="K3449" t="s">
        <v>53</v>
      </c>
      <c r="L3449">
        <v>20310</v>
      </c>
      <c r="M3449" s="8">
        <f>VLOOKUP(H3449,'export - manipulated'!L3449:V7381,11,FALSE)</f>
        <v>-990</v>
      </c>
      <c r="V3449" s="158" t="str">
        <f t="shared" si="477"/>
        <v>557006200212</v>
      </c>
    </row>
    <row r="3450" spans="1:22" x14ac:dyDescent="0.3">
      <c r="A3450" t="s">
        <v>5669</v>
      </c>
      <c r="B3450" t="s">
        <v>604</v>
      </c>
      <c r="C3450" t="str">
        <f t="shared" si="473"/>
        <v>REGULATED</v>
      </c>
      <c r="D3450" s="159" t="str">
        <f t="shared" si="469"/>
        <v>45200</v>
      </c>
      <c r="E3450" t="str">
        <f t="shared" si="470"/>
        <v>X5200</v>
      </c>
      <c r="F3450" s="23">
        <v>452005400263</v>
      </c>
      <c r="G3450">
        <v>763</v>
      </c>
      <c r="H3450" t="str">
        <f t="shared" si="471"/>
        <v>452005400263.763</v>
      </c>
      <c r="I3450">
        <v>201512</v>
      </c>
      <c r="J3450" t="s">
        <v>6434</v>
      </c>
      <c r="K3450" t="s">
        <v>606</v>
      </c>
      <c r="L3450">
        <v>20310</v>
      </c>
      <c r="M3450" s="8">
        <f>VLOOKUP(H3450,'export - manipulated'!L3450:V7382,11,FALSE)</f>
        <v>12879.85</v>
      </c>
      <c r="V3450" s="158" t="str">
        <f t="shared" si="477"/>
        <v>552005400263</v>
      </c>
    </row>
    <row r="3451" spans="1:22" x14ac:dyDescent="0.3">
      <c r="A3451" t="s">
        <v>5669</v>
      </c>
      <c r="B3451" t="s">
        <v>604</v>
      </c>
      <c r="C3451" t="str">
        <f t="shared" si="473"/>
        <v>UNREGULATED</v>
      </c>
      <c r="D3451" s="159" t="str">
        <f t="shared" si="469"/>
        <v>55200</v>
      </c>
      <c r="E3451" t="str">
        <f t="shared" si="470"/>
        <v>X5200</v>
      </c>
      <c r="F3451" s="23">
        <v>552005400263</v>
      </c>
      <c r="G3451">
        <v>763</v>
      </c>
      <c r="H3451" t="str">
        <f t="shared" si="471"/>
        <v>552005400263.763</v>
      </c>
      <c r="I3451">
        <v>201512</v>
      </c>
      <c r="J3451" t="s">
        <v>6434</v>
      </c>
      <c r="K3451" t="s">
        <v>606</v>
      </c>
      <c r="L3451" t="s">
        <v>124</v>
      </c>
      <c r="N3451">
        <f>VLOOKUP(H3451,'export - manipulated'!L3450:V7382,11,FALSE)</f>
        <v>7794.07</v>
      </c>
    </row>
    <row r="3452" spans="1:22" x14ac:dyDescent="0.3">
      <c r="A3452" t="s">
        <v>5672</v>
      </c>
      <c r="B3452" t="s">
        <v>127</v>
      </c>
      <c r="C3452" t="str">
        <f t="shared" si="473"/>
        <v>UNREGULATED</v>
      </c>
      <c r="D3452" s="159" t="str">
        <f t="shared" si="469"/>
        <v>55200</v>
      </c>
      <c r="E3452" t="str">
        <f t="shared" si="470"/>
        <v>X5200</v>
      </c>
      <c r="F3452" s="23">
        <v>552008600272</v>
      </c>
      <c r="G3452">
        <v>768</v>
      </c>
      <c r="H3452" t="str">
        <f t="shared" si="471"/>
        <v>552008600272.768</v>
      </c>
      <c r="I3452">
        <v>201612</v>
      </c>
      <c r="J3452" t="s">
        <v>6434</v>
      </c>
      <c r="K3452" t="s">
        <v>82</v>
      </c>
      <c r="L3452" t="s">
        <v>124</v>
      </c>
      <c r="N3452">
        <f>VLOOKUP(H3452,'export - manipulated'!L3451:V7383,11,FALSE)</f>
        <v>2325.52</v>
      </c>
    </row>
    <row r="3453" spans="1:22" x14ac:dyDescent="0.3">
      <c r="A3453" t="s">
        <v>5674</v>
      </c>
      <c r="B3453" t="s">
        <v>127</v>
      </c>
      <c r="C3453" t="str">
        <f t="shared" si="473"/>
        <v>REGULATED</v>
      </c>
      <c r="D3453" s="159" t="str">
        <f t="shared" si="469"/>
        <v>45200</v>
      </c>
      <c r="E3453" t="str">
        <f t="shared" si="470"/>
        <v>X5200</v>
      </c>
      <c r="F3453" s="23">
        <v>452008600272</v>
      </c>
      <c r="G3453">
        <v>768</v>
      </c>
      <c r="H3453" t="str">
        <f t="shared" si="471"/>
        <v>452008600272.768</v>
      </c>
      <c r="I3453">
        <v>201612</v>
      </c>
      <c r="J3453" t="s">
        <v>6434</v>
      </c>
      <c r="K3453" t="s">
        <v>82</v>
      </c>
      <c r="L3453">
        <v>20310</v>
      </c>
      <c r="M3453" s="8">
        <f>VLOOKUP(H3453,'export - manipulated'!L3453:V7385,11,FALSE)</f>
        <v>9360.5400000000009</v>
      </c>
      <c r="V3453" s="158" t="str">
        <f t="shared" ref="V3453:V3454" si="478">CONCATENATE("5",RIGHT(F3453,11))</f>
        <v>552008600272</v>
      </c>
    </row>
    <row r="3454" spans="1:22" x14ac:dyDescent="0.3">
      <c r="A3454" t="s">
        <v>5676</v>
      </c>
      <c r="B3454" t="s">
        <v>127</v>
      </c>
      <c r="C3454" t="str">
        <f t="shared" si="473"/>
        <v>REGULATED</v>
      </c>
      <c r="D3454" s="159" t="str">
        <f t="shared" si="469"/>
        <v>45600</v>
      </c>
      <c r="E3454" t="str">
        <f t="shared" si="470"/>
        <v>X5600</v>
      </c>
      <c r="F3454" s="23">
        <v>456009600174</v>
      </c>
      <c r="G3454">
        <v>790</v>
      </c>
      <c r="H3454" t="str">
        <f t="shared" si="471"/>
        <v>456009600174.790</v>
      </c>
      <c r="I3454">
        <v>201601</v>
      </c>
      <c r="J3454" t="s">
        <v>6434</v>
      </c>
      <c r="K3454" t="s">
        <v>110</v>
      </c>
      <c r="L3454">
        <v>20310</v>
      </c>
      <c r="M3454" s="8">
        <f>VLOOKUP(H3454,'export - manipulated'!L3454:V7386,11,FALSE)</f>
        <v>9770.9</v>
      </c>
      <c r="V3454" s="158" t="str">
        <f t="shared" si="478"/>
        <v>556009600174</v>
      </c>
    </row>
    <row r="3455" spans="1:22" x14ac:dyDescent="0.3">
      <c r="A3455" t="s">
        <v>5676</v>
      </c>
      <c r="B3455" t="s">
        <v>127</v>
      </c>
      <c r="C3455" t="str">
        <f t="shared" si="473"/>
        <v>UNREGULATED</v>
      </c>
      <c r="D3455" s="159" t="str">
        <f t="shared" si="469"/>
        <v>55600</v>
      </c>
      <c r="E3455" t="str">
        <f t="shared" si="470"/>
        <v>X5600</v>
      </c>
      <c r="F3455" s="23">
        <v>556009600174</v>
      </c>
      <c r="G3455">
        <v>790</v>
      </c>
      <c r="H3455" t="str">
        <f t="shared" si="471"/>
        <v>556009600174.790</v>
      </c>
      <c r="I3455">
        <v>201601</v>
      </c>
      <c r="J3455" t="s">
        <v>6434</v>
      </c>
      <c r="K3455" t="s">
        <v>110</v>
      </c>
      <c r="L3455" t="s">
        <v>124</v>
      </c>
      <c r="N3455">
        <f>VLOOKUP(H3455,'export - manipulated'!L3454:V7386,11,FALSE)</f>
        <v>2885.7</v>
      </c>
    </row>
    <row r="3456" spans="1:22" x14ac:dyDescent="0.3">
      <c r="A3456" t="s">
        <v>5679</v>
      </c>
      <c r="B3456" t="s">
        <v>139</v>
      </c>
      <c r="C3456" t="str">
        <f t="shared" si="473"/>
        <v>REGULATED</v>
      </c>
      <c r="D3456" s="159" t="str">
        <f t="shared" si="469"/>
        <v>45200</v>
      </c>
      <c r="E3456" t="str">
        <f t="shared" si="470"/>
        <v>X5200</v>
      </c>
      <c r="F3456" s="23">
        <v>452008600315</v>
      </c>
      <c r="G3456">
        <v>767</v>
      </c>
      <c r="H3456" t="str">
        <f t="shared" si="471"/>
        <v>452008600315.767</v>
      </c>
      <c r="I3456">
        <v>201811</v>
      </c>
      <c r="J3456" t="s">
        <v>6434</v>
      </c>
      <c r="K3456" t="s">
        <v>82</v>
      </c>
      <c r="L3456">
        <v>20310</v>
      </c>
      <c r="M3456" s="8">
        <f>VLOOKUP(H3456,'export - manipulated'!L3456:V7388,11,FALSE)</f>
        <v>39050.75</v>
      </c>
      <c r="V3456" s="158" t="str">
        <f>CONCATENATE("5",RIGHT(F3456,11))</f>
        <v>552008600315</v>
      </c>
    </row>
    <row r="3457" spans="1:22" x14ac:dyDescent="0.3">
      <c r="A3457" t="s">
        <v>5679</v>
      </c>
      <c r="B3457" t="s">
        <v>139</v>
      </c>
      <c r="C3457" t="str">
        <f t="shared" si="473"/>
        <v>UNREGULATED</v>
      </c>
      <c r="D3457" s="159" t="str">
        <f t="shared" si="469"/>
        <v>55200</v>
      </c>
      <c r="E3457" t="str">
        <f t="shared" si="470"/>
        <v>X5200</v>
      </c>
      <c r="F3457" s="23">
        <v>552008600315</v>
      </c>
      <c r="G3457">
        <v>767</v>
      </c>
      <c r="H3457" t="str">
        <f t="shared" si="471"/>
        <v>552008600315.767</v>
      </c>
      <c r="I3457">
        <v>201811</v>
      </c>
      <c r="J3457" t="s">
        <v>6434</v>
      </c>
      <c r="K3457" t="s">
        <v>82</v>
      </c>
      <c r="L3457" t="s">
        <v>124</v>
      </c>
      <c r="N3457">
        <f>VLOOKUP(H3457,'export - manipulated'!L3456:V7388,11,FALSE)</f>
        <v>9701.75</v>
      </c>
    </row>
    <row r="3458" spans="1:22" x14ac:dyDescent="0.3">
      <c r="A3458" t="s">
        <v>5682</v>
      </c>
      <c r="C3458" t="str">
        <f t="shared" si="473"/>
        <v>REGULATED</v>
      </c>
      <c r="D3458" s="159" t="str">
        <f t="shared" si="469"/>
        <v>45200</v>
      </c>
      <c r="E3458" t="str">
        <f t="shared" si="470"/>
        <v>X5200</v>
      </c>
      <c r="F3458" s="23">
        <v>452008600316</v>
      </c>
      <c r="G3458">
        <v>230</v>
      </c>
      <c r="H3458" t="str">
        <f t="shared" si="471"/>
        <v>452008600316.230</v>
      </c>
      <c r="I3458">
        <v>201812</v>
      </c>
      <c r="J3458" t="s">
        <v>6434</v>
      </c>
      <c r="K3458" t="s">
        <v>82</v>
      </c>
      <c r="L3458">
        <v>20310</v>
      </c>
      <c r="M3458" s="8">
        <f>VLOOKUP(H3458,'export - manipulated'!L3458:V7390,11,FALSE)</f>
        <v>10350.07</v>
      </c>
      <c r="V3458" s="158" t="str">
        <f>CONCATENATE("5",RIGHT(F3458,11))</f>
        <v>552008600316</v>
      </c>
    </row>
    <row r="3459" spans="1:22" x14ac:dyDescent="0.3">
      <c r="A3459" t="s">
        <v>5682</v>
      </c>
      <c r="C3459" t="str">
        <f t="shared" si="473"/>
        <v>UNREGULATED</v>
      </c>
      <c r="D3459" s="159" t="str">
        <f t="shared" ref="D3459:D3522" si="479">LEFT(F3459,5)</f>
        <v>55200</v>
      </c>
      <c r="E3459" t="str">
        <f t="shared" ref="E3459:E3522" si="480">CONCATENATE("X",(RIGHT(D3459,4)))</f>
        <v>X5200</v>
      </c>
      <c r="F3459" s="23">
        <v>552008600316</v>
      </c>
      <c r="G3459">
        <v>230</v>
      </c>
      <c r="H3459" t="str">
        <f t="shared" ref="H3459:H3522" si="481">CONCATENATE(F3459,".",G3459)</f>
        <v>552008600316.230</v>
      </c>
      <c r="I3459">
        <v>201812</v>
      </c>
      <c r="J3459" t="s">
        <v>6434</v>
      </c>
      <c r="K3459" t="s">
        <v>82</v>
      </c>
      <c r="L3459" t="s">
        <v>124</v>
      </c>
      <c r="N3459">
        <f>VLOOKUP(H3459,'export - manipulated'!L3458:V7390,11,FALSE)</f>
        <v>2571.37</v>
      </c>
    </row>
    <row r="3460" spans="1:22" x14ac:dyDescent="0.3">
      <c r="A3460" t="s">
        <v>5685</v>
      </c>
      <c r="C3460" t="str">
        <f t="shared" si="473"/>
        <v>REGULATED</v>
      </c>
      <c r="D3460" s="159" t="str">
        <f t="shared" si="479"/>
        <v>45200</v>
      </c>
      <c r="E3460" t="str">
        <f t="shared" si="480"/>
        <v>X5200</v>
      </c>
      <c r="F3460" s="23">
        <v>452005800317</v>
      </c>
      <c r="G3460">
        <v>230</v>
      </c>
      <c r="H3460" t="str">
        <f t="shared" si="481"/>
        <v>452005800317.230</v>
      </c>
      <c r="I3460">
        <v>201812</v>
      </c>
      <c r="J3460" t="s">
        <v>6434</v>
      </c>
      <c r="K3460" t="s">
        <v>50</v>
      </c>
      <c r="L3460">
        <v>20310</v>
      </c>
      <c r="M3460" s="8">
        <f>VLOOKUP(H3460,'export - manipulated'!L3460:V7392,11,FALSE)</f>
        <v>856.62</v>
      </c>
      <c r="V3460" s="158" t="str">
        <f>CONCATENATE("5",RIGHT(F3460,11))</f>
        <v>552005800317</v>
      </c>
    </row>
    <row r="3461" spans="1:22" x14ac:dyDescent="0.3">
      <c r="A3461" t="s">
        <v>5685</v>
      </c>
      <c r="C3461" t="str">
        <f t="shared" si="473"/>
        <v>UNREGULATED</v>
      </c>
      <c r="D3461" s="159" t="str">
        <f t="shared" si="479"/>
        <v>55200</v>
      </c>
      <c r="E3461" t="str">
        <f t="shared" si="480"/>
        <v>X5200</v>
      </c>
      <c r="F3461" s="23">
        <v>552005800317</v>
      </c>
      <c r="G3461">
        <v>230</v>
      </c>
      <c r="H3461" t="str">
        <f t="shared" si="481"/>
        <v>552005800317.230</v>
      </c>
      <c r="I3461">
        <v>201812</v>
      </c>
      <c r="J3461" t="s">
        <v>6434</v>
      </c>
      <c r="K3461" t="s">
        <v>50</v>
      </c>
      <c r="L3461" t="s">
        <v>124</v>
      </c>
      <c r="N3461">
        <f>VLOOKUP(H3461,'export - manipulated'!L3460:V7392,11,FALSE)</f>
        <v>518.38</v>
      </c>
    </row>
    <row r="3462" spans="1:22" x14ac:dyDescent="0.3">
      <c r="A3462" t="s">
        <v>5689</v>
      </c>
      <c r="B3462" t="s">
        <v>127</v>
      </c>
      <c r="C3462" t="str">
        <f t="shared" ref="C3462:C3525" si="482">IF(OR(D3462="45000",D3462="45100",D3462="45200",D3462="45290",D3462="45300",D3462="45500",D3462="45600",D3462="45700",D3462="45790",D3462="45800"),"REGULATED","UNREGULATED")</f>
        <v>UNREGULATED</v>
      </c>
      <c r="D3462" s="159" t="str">
        <f t="shared" si="479"/>
        <v>55200</v>
      </c>
      <c r="E3462" t="str">
        <f t="shared" si="480"/>
        <v>X5200</v>
      </c>
      <c r="F3462" s="23">
        <v>552009300203</v>
      </c>
      <c r="G3462">
        <v>779</v>
      </c>
      <c r="H3462" t="str">
        <f t="shared" si="481"/>
        <v>552009300203.779</v>
      </c>
      <c r="I3462">
        <v>201201</v>
      </c>
      <c r="J3462" t="s">
        <v>6434</v>
      </c>
      <c r="K3462" t="s">
        <v>230</v>
      </c>
      <c r="L3462" t="s">
        <v>124</v>
      </c>
      <c r="N3462">
        <f>VLOOKUP(H3462,'export - manipulated'!L3461:V7393,11,FALSE)</f>
        <v>24904.71</v>
      </c>
    </row>
    <row r="3463" spans="1:22" x14ac:dyDescent="0.3">
      <c r="A3463" t="s">
        <v>5691</v>
      </c>
      <c r="B3463" t="s">
        <v>604</v>
      </c>
      <c r="C3463" t="str">
        <f t="shared" si="482"/>
        <v>REGULATED</v>
      </c>
      <c r="D3463" s="159" t="str">
        <f t="shared" si="479"/>
        <v>45700</v>
      </c>
      <c r="E3463" t="str">
        <f t="shared" si="480"/>
        <v>X5700</v>
      </c>
      <c r="F3463" s="23">
        <v>457005400159</v>
      </c>
      <c r="G3463">
        <v>615</v>
      </c>
      <c r="H3463" t="str">
        <f t="shared" si="481"/>
        <v>457005400159.615</v>
      </c>
      <c r="I3463">
        <v>201612</v>
      </c>
      <c r="J3463" t="s">
        <v>6434</v>
      </c>
      <c r="K3463" t="s">
        <v>606</v>
      </c>
      <c r="L3463">
        <v>20310</v>
      </c>
      <c r="M3463" s="8">
        <f>VLOOKUP(H3463,'export - manipulated'!L3463:V7395,11,FALSE)</f>
        <v>203812.36</v>
      </c>
      <c r="V3463" s="158" t="str">
        <f t="shared" ref="V3463:V3465" si="483">CONCATENATE("5",RIGHT(F3463,11))</f>
        <v>557005400159</v>
      </c>
    </row>
    <row r="3464" spans="1:22" x14ac:dyDescent="0.3">
      <c r="A3464" t="s">
        <v>5691</v>
      </c>
      <c r="B3464" t="s">
        <v>187</v>
      </c>
      <c r="C3464" t="str">
        <f t="shared" si="482"/>
        <v>REGULATED</v>
      </c>
      <c r="D3464" s="159" t="str">
        <f t="shared" si="479"/>
        <v>45700</v>
      </c>
      <c r="E3464" t="str">
        <f t="shared" si="480"/>
        <v>X5700</v>
      </c>
      <c r="F3464" s="23">
        <v>457005600157</v>
      </c>
      <c r="G3464">
        <v>615</v>
      </c>
      <c r="H3464" t="str">
        <f t="shared" si="481"/>
        <v>457005600157.615</v>
      </c>
      <c r="I3464">
        <v>201612</v>
      </c>
      <c r="J3464" t="s">
        <v>6434</v>
      </c>
      <c r="K3464" t="s">
        <v>48</v>
      </c>
      <c r="L3464">
        <v>20310</v>
      </c>
      <c r="M3464" s="8">
        <f>VLOOKUP(H3464,'export - manipulated'!L3464:V7396,11,FALSE)</f>
        <v>203852.04</v>
      </c>
      <c r="V3464" s="158" t="str">
        <f t="shared" si="483"/>
        <v>557005600157</v>
      </c>
    </row>
    <row r="3465" spans="1:22" x14ac:dyDescent="0.3">
      <c r="A3465" t="s">
        <v>5691</v>
      </c>
      <c r="B3465" t="s">
        <v>1069</v>
      </c>
      <c r="C3465" t="str">
        <f t="shared" si="482"/>
        <v>REGULATED</v>
      </c>
      <c r="D3465" s="159" t="str">
        <f t="shared" si="479"/>
        <v>45700</v>
      </c>
      <c r="E3465" t="str">
        <f t="shared" si="480"/>
        <v>X5700</v>
      </c>
      <c r="F3465" s="23">
        <v>457007000158</v>
      </c>
      <c r="G3465">
        <v>615</v>
      </c>
      <c r="H3465" t="str">
        <f t="shared" si="481"/>
        <v>457007000158.615</v>
      </c>
      <c r="I3465">
        <v>201612</v>
      </c>
      <c r="J3465" t="s">
        <v>6434</v>
      </c>
      <c r="K3465" t="s">
        <v>67</v>
      </c>
      <c r="L3465">
        <v>20310</v>
      </c>
      <c r="M3465" s="8">
        <f>VLOOKUP(H3465,'export - manipulated'!L3465:V7397,11,FALSE)</f>
        <v>219739.81</v>
      </c>
      <c r="V3465" s="158" t="str">
        <f t="shared" si="483"/>
        <v>557007000158</v>
      </c>
    </row>
    <row r="3466" spans="1:22" x14ac:dyDescent="0.3">
      <c r="A3466" t="s">
        <v>5691</v>
      </c>
      <c r="B3466" t="s">
        <v>604</v>
      </c>
      <c r="C3466" t="str">
        <f t="shared" si="482"/>
        <v>UNREGULATED</v>
      </c>
      <c r="D3466" s="159" t="str">
        <f t="shared" si="479"/>
        <v>55700</v>
      </c>
      <c r="E3466" t="str">
        <f t="shared" si="480"/>
        <v>X5700</v>
      </c>
      <c r="F3466" s="23">
        <v>557005400159</v>
      </c>
      <c r="G3466">
        <v>615</v>
      </c>
      <c r="H3466" t="str">
        <f t="shared" si="481"/>
        <v>557005400159.615</v>
      </c>
      <c r="I3466">
        <v>201612</v>
      </c>
      <c r="J3466" t="s">
        <v>6434</v>
      </c>
      <c r="K3466" t="s">
        <v>606</v>
      </c>
      <c r="L3466" t="s">
        <v>124</v>
      </c>
      <c r="N3466">
        <f>VLOOKUP(H3466,'export - manipulated'!L3465:V7397,11,FALSE)</f>
        <v>123334.28</v>
      </c>
    </row>
    <row r="3467" spans="1:22" x14ac:dyDescent="0.3">
      <c r="A3467" t="s">
        <v>5691</v>
      </c>
      <c r="B3467" t="s">
        <v>187</v>
      </c>
      <c r="C3467" t="str">
        <f t="shared" si="482"/>
        <v>UNREGULATED</v>
      </c>
      <c r="D3467" s="159" t="str">
        <f t="shared" si="479"/>
        <v>55700</v>
      </c>
      <c r="E3467" t="str">
        <f t="shared" si="480"/>
        <v>X5700</v>
      </c>
      <c r="F3467" s="23">
        <v>557005600157</v>
      </c>
      <c r="G3467">
        <v>615</v>
      </c>
      <c r="H3467" t="str">
        <f t="shared" si="481"/>
        <v>557005600157.615</v>
      </c>
      <c r="I3467">
        <v>201612</v>
      </c>
      <c r="J3467" t="s">
        <v>6434</v>
      </c>
      <c r="K3467" t="s">
        <v>48</v>
      </c>
      <c r="L3467" t="s">
        <v>124</v>
      </c>
      <c r="N3467">
        <f>VLOOKUP(H3467,'export - manipulated'!L3466:V7398,11,FALSE)</f>
        <v>123358.3</v>
      </c>
    </row>
    <row r="3468" spans="1:22" x14ac:dyDescent="0.3">
      <c r="A3468" t="s">
        <v>5691</v>
      </c>
      <c r="B3468" t="s">
        <v>1069</v>
      </c>
      <c r="C3468" t="str">
        <f t="shared" si="482"/>
        <v>UNREGULATED</v>
      </c>
      <c r="D3468" s="159" t="str">
        <f t="shared" si="479"/>
        <v>55700</v>
      </c>
      <c r="E3468" t="str">
        <f t="shared" si="480"/>
        <v>X5700</v>
      </c>
      <c r="F3468" s="23">
        <v>557007000158</v>
      </c>
      <c r="G3468">
        <v>615</v>
      </c>
      <c r="H3468" t="str">
        <f t="shared" si="481"/>
        <v>557007000158.615</v>
      </c>
      <c r="I3468">
        <v>201612</v>
      </c>
      <c r="J3468" t="s">
        <v>6434</v>
      </c>
      <c r="K3468" t="s">
        <v>67</v>
      </c>
      <c r="L3468" t="s">
        <v>124</v>
      </c>
      <c r="N3468">
        <f>VLOOKUP(H3468,'export - manipulated'!L3467:V7399,11,FALSE)</f>
        <v>24144.55</v>
      </c>
    </row>
    <row r="3469" spans="1:22" x14ac:dyDescent="0.3">
      <c r="A3469" t="s">
        <v>5699</v>
      </c>
      <c r="B3469" t="s">
        <v>251</v>
      </c>
      <c r="C3469" t="str">
        <f t="shared" si="482"/>
        <v>REGULATED</v>
      </c>
      <c r="D3469" s="159" t="str">
        <f t="shared" si="479"/>
        <v>45700</v>
      </c>
      <c r="E3469" t="str">
        <f t="shared" si="480"/>
        <v>X5700</v>
      </c>
      <c r="F3469" s="23">
        <v>457005700166</v>
      </c>
      <c r="G3469">
        <v>780</v>
      </c>
      <c r="H3469" t="str">
        <f t="shared" si="481"/>
        <v>457005700166.780</v>
      </c>
      <c r="I3469">
        <v>201612</v>
      </c>
      <c r="J3469" t="s">
        <v>6434</v>
      </c>
      <c r="K3469" t="s">
        <v>49</v>
      </c>
      <c r="L3469">
        <v>20310</v>
      </c>
      <c r="M3469" s="8">
        <f>VLOOKUP(H3469,'export - manipulated'!L3469:V7401,11,FALSE)</f>
        <v>19409.87</v>
      </c>
      <c r="V3469" s="158" t="str">
        <f>CONCATENATE("5",RIGHT(F3469,11))</f>
        <v>557005700166</v>
      </c>
    </row>
    <row r="3470" spans="1:22" x14ac:dyDescent="0.3">
      <c r="A3470" t="s">
        <v>5699</v>
      </c>
      <c r="B3470" t="s">
        <v>251</v>
      </c>
      <c r="C3470" t="str">
        <f t="shared" si="482"/>
        <v>UNREGULATED</v>
      </c>
      <c r="D3470" s="159" t="str">
        <f t="shared" si="479"/>
        <v>55700</v>
      </c>
      <c r="E3470" t="str">
        <f t="shared" si="480"/>
        <v>X5700</v>
      </c>
      <c r="F3470" s="23">
        <v>557005700166</v>
      </c>
      <c r="G3470">
        <v>780</v>
      </c>
      <c r="H3470" t="str">
        <f t="shared" si="481"/>
        <v>557005700166.780</v>
      </c>
      <c r="I3470">
        <v>201612</v>
      </c>
      <c r="J3470" t="s">
        <v>6434</v>
      </c>
      <c r="K3470" t="s">
        <v>49</v>
      </c>
      <c r="L3470" t="s">
        <v>124</v>
      </c>
      <c r="N3470">
        <f>VLOOKUP(H3470,'export - manipulated'!L3469:V7401,11,FALSE)</f>
        <v>11745.65</v>
      </c>
    </row>
    <row r="3471" spans="1:22" x14ac:dyDescent="0.3">
      <c r="A3471" t="s">
        <v>5703</v>
      </c>
      <c r="B3471" t="s">
        <v>944</v>
      </c>
      <c r="C3471" t="str">
        <f t="shared" si="482"/>
        <v>REGULATED</v>
      </c>
      <c r="D3471" s="159" t="str">
        <f t="shared" si="479"/>
        <v>45700</v>
      </c>
      <c r="E3471" t="str">
        <f t="shared" si="480"/>
        <v>X5700</v>
      </c>
      <c r="F3471" s="23">
        <v>457006800165</v>
      </c>
      <c r="G3471">
        <v>780</v>
      </c>
      <c r="H3471" t="str">
        <f t="shared" si="481"/>
        <v>457006800165.780</v>
      </c>
      <c r="I3471">
        <v>201612</v>
      </c>
      <c r="J3471" t="s">
        <v>6434</v>
      </c>
      <c r="K3471" t="s">
        <v>65</v>
      </c>
      <c r="L3471">
        <v>20310</v>
      </c>
      <c r="M3471" s="8">
        <f>VLOOKUP(H3471,'export - manipulated'!L3471:V7403,11,FALSE)</f>
        <v>19409.96</v>
      </c>
      <c r="V3471" s="158" t="str">
        <f>CONCATENATE("5",RIGHT(F3471,11))</f>
        <v>557006800165</v>
      </c>
    </row>
    <row r="3472" spans="1:22" x14ac:dyDescent="0.3">
      <c r="A3472" t="s">
        <v>5703</v>
      </c>
      <c r="B3472" t="s">
        <v>944</v>
      </c>
      <c r="C3472" t="str">
        <f t="shared" si="482"/>
        <v>UNREGULATED</v>
      </c>
      <c r="D3472" s="159" t="str">
        <f t="shared" si="479"/>
        <v>55700</v>
      </c>
      <c r="E3472" t="str">
        <f t="shared" si="480"/>
        <v>X5700</v>
      </c>
      <c r="F3472" s="23">
        <v>557006800165</v>
      </c>
      <c r="G3472">
        <v>780</v>
      </c>
      <c r="H3472" t="str">
        <f t="shared" si="481"/>
        <v>557006800165.780</v>
      </c>
      <c r="I3472">
        <v>201612</v>
      </c>
      <c r="J3472" t="s">
        <v>6434</v>
      </c>
      <c r="K3472" t="s">
        <v>65</v>
      </c>
      <c r="L3472" t="s">
        <v>124</v>
      </c>
      <c r="N3472">
        <f>VLOOKUP(H3472,'export - manipulated'!L3471:V7403,11,FALSE)</f>
        <v>11745.65</v>
      </c>
    </row>
    <row r="3473" spans="1:22" x14ac:dyDescent="0.3">
      <c r="A3473" t="s">
        <v>5707</v>
      </c>
      <c r="B3473" t="s">
        <v>3568</v>
      </c>
      <c r="C3473" t="str">
        <f t="shared" si="482"/>
        <v>REGULATED</v>
      </c>
      <c r="D3473" s="159" t="str">
        <f t="shared" si="479"/>
        <v>45700</v>
      </c>
      <c r="E3473" t="str">
        <f t="shared" si="480"/>
        <v>X5700</v>
      </c>
      <c r="F3473" s="23">
        <v>457006200142</v>
      </c>
      <c r="G3473">
        <v>780</v>
      </c>
      <c r="H3473" t="str">
        <f t="shared" si="481"/>
        <v>457006200142.780</v>
      </c>
      <c r="I3473">
        <v>201510</v>
      </c>
      <c r="J3473" t="s">
        <v>6434</v>
      </c>
      <c r="K3473" t="s">
        <v>53</v>
      </c>
      <c r="L3473">
        <v>20310</v>
      </c>
      <c r="M3473" s="8">
        <f>VLOOKUP(H3473,'export - manipulated'!L3473:V7405,11,FALSE)</f>
        <v>22573.25</v>
      </c>
      <c r="V3473" s="158" t="str">
        <f>CONCATENATE("5",RIGHT(F3473,11))</f>
        <v>557006200142</v>
      </c>
    </row>
    <row r="3474" spans="1:22" x14ac:dyDescent="0.3">
      <c r="A3474" t="s">
        <v>5707</v>
      </c>
      <c r="B3474" t="s">
        <v>3568</v>
      </c>
      <c r="C3474" t="str">
        <f t="shared" si="482"/>
        <v>UNREGULATED</v>
      </c>
      <c r="D3474" s="159" t="str">
        <f t="shared" si="479"/>
        <v>55700</v>
      </c>
      <c r="E3474" t="str">
        <f t="shared" si="480"/>
        <v>X5700</v>
      </c>
      <c r="F3474" s="23">
        <v>557006200142</v>
      </c>
      <c r="G3474">
        <v>780</v>
      </c>
      <c r="H3474" t="str">
        <f t="shared" si="481"/>
        <v>557006200142.780</v>
      </c>
      <c r="I3474">
        <v>201510</v>
      </c>
      <c r="J3474" t="s">
        <v>6434</v>
      </c>
      <c r="K3474" t="s">
        <v>53</v>
      </c>
      <c r="L3474" t="s">
        <v>124</v>
      </c>
      <c r="N3474">
        <f>VLOOKUP(H3474,'export - manipulated'!L3473:V7405,11,FALSE)</f>
        <v>2480.3000000000002</v>
      </c>
    </row>
    <row r="3475" spans="1:22" x14ac:dyDescent="0.3">
      <c r="A3475" t="s">
        <v>5710</v>
      </c>
      <c r="B3475" t="s">
        <v>127</v>
      </c>
      <c r="C3475" t="str">
        <f t="shared" si="482"/>
        <v>REGULATED</v>
      </c>
      <c r="D3475" s="159" t="str">
        <f t="shared" si="479"/>
        <v>45600</v>
      </c>
      <c r="E3475" t="str">
        <f t="shared" si="480"/>
        <v>X5600</v>
      </c>
      <c r="F3475" s="23">
        <v>456009300163</v>
      </c>
      <c r="G3475">
        <v>840</v>
      </c>
      <c r="H3475" t="str">
        <f t="shared" si="481"/>
        <v>456009300163.840</v>
      </c>
      <c r="I3475">
        <v>201512</v>
      </c>
      <c r="J3475" t="s">
        <v>6434</v>
      </c>
      <c r="K3475" t="s">
        <v>230</v>
      </c>
      <c r="L3475">
        <v>20310</v>
      </c>
      <c r="M3475" s="8">
        <f>VLOOKUP(H3475,'export - manipulated'!L3475:V7407,11,FALSE)</f>
        <v>11168.48</v>
      </c>
      <c r="V3475" s="158" t="str">
        <f>CONCATENATE("5",RIGHT(F3475,11))</f>
        <v>556009300163</v>
      </c>
    </row>
    <row r="3476" spans="1:22" x14ac:dyDescent="0.3">
      <c r="A3476" t="s">
        <v>5710</v>
      </c>
      <c r="B3476" t="s">
        <v>127</v>
      </c>
      <c r="C3476" t="str">
        <f t="shared" si="482"/>
        <v>UNREGULATED</v>
      </c>
      <c r="D3476" s="159" t="str">
        <f t="shared" si="479"/>
        <v>55600</v>
      </c>
      <c r="E3476" t="str">
        <f t="shared" si="480"/>
        <v>X5600</v>
      </c>
      <c r="F3476" s="23">
        <v>556009300163</v>
      </c>
      <c r="G3476">
        <v>840</v>
      </c>
      <c r="H3476" t="str">
        <f t="shared" si="481"/>
        <v>556009300163.840</v>
      </c>
      <c r="I3476">
        <v>201512</v>
      </c>
      <c r="J3476" t="s">
        <v>6434</v>
      </c>
      <c r="K3476" t="s">
        <v>230</v>
      </c>
      <c r="L3476" t="s">
        <v>124</v>
      </c>
      <c r="N3476">
        <f>VLOOKUP(H3476,'export - manipulated'!L3475:V7407,11,FALSE)</f>
        <v>3546.25</v>
      </c>
    </row>
    <row r="3477" spans="1:22" x14ac:dyDescent="0.3">
      <c r="A3477" t="s">
        <v>5713</v>
      </c>
      <c r="B3477" t="s">
        <v>3763</v>
      </c>
      <c r="C3477" t="str">
        <f t="shared" si="482"/>
        <v>REGULATED</v>
      </c>
      <c r="D3477" s="159" t="str">
        <f t="shared" si="479"/>
        <v>45700</v>
      </c>
      <c r="E3477" t="str">
        <f t="shared" si="480"/>
        <v>X5700</v>
      </c>
      <c r="F3477" s="23">
        <v>457006700143</v>
      </c>
      <c r="G3477">
        <v>780</v>
      </c>
      <c r="H3477" t="str">
        <f t="shared" si="481"/>
        <v>457006700143.780</v>
      </c>
      <c r="I3477">
        <v>201509</v>
      </c>
      <c r="J3477" t="s">
        <v>6434</v>
      </c>
      <c r="K3477" t="s">
        <v>64</v>
      </c>
      <c r="L3477">
        <v>20310</v>
      </c>
      <c r="M3477" s="8">
        <f>VLOOKUP(H3477,'export - manipulated'!L3477:V7409,11,FALSE)</f>
        <v>6646.33</v>
      </c>
      <c r="V3477" s="158" t="str">
        <f>CONCATENATE("5",RIGHT(F3477,11))</f>
        <v>557006700143</v>
      </c>
    </row>
    <row r="3478" spans="1:22" x14ac:dyDescent="0.3">
      <c r="A3478" t="s">
        <v>5713</v>
      </c>
      <c r="B3478" t="s">
        <v>3763</v>
      </c>
      <c r="C3478" t="str">
        <f t="shared" si="482"/>
        <v>UNREGULATED</v>
      </c>
      <c r="D3478" s="159" t="str">
        <f t="shared" si="479"/>
        <v>55700</v>
      </c>
      <c r="E3478" t="str">
        <f t="shared" si="480"/>
        <v>X5700</v>
      </c>
      <c r="F3478" s="23">
        <v>557006700143</v>
      </c>
      <c r="G3478">
        <v>780</v>
      </c>
      <c r="H3478" t="str">
        <f t="shared" si="481"/>
        <v>557006700143.780</v>
      </c>
      <c r="I3478">
        <v>201509</v>
      </c>
      <c r="J3478" t="s">
        <v>6434</v>
      </c>
      <c r="K3478" t="s">
        <v>64</v>
      </c>
      <c r="L3478" t="s">
        <v>124</v>
      </c>
      <c r="N3478">
        <f>VLOOKUP(H3478,'export - manipulated'!L3477:V7409,11,FALSE)</f>
        <v>730.29</v>
      </c>
    </row>
    <row r="3479" spans="1:22" x14ac:dyDescent="0.3">
      <c r="A3479" t="s">
        <v>5716</v>
      </c>
      <c r="C3479" t="str">
        <f t="shared" si="482"/>
        <v>REGULATED</v>
      </c>
      <c r="D3479" s="159" t="str">
        <f t="shared" si="479"/>
        <v>45500</v>
      </c>
      <c r="E3479" t="str">
        <f t="shared" si="480"/>
        <v>X5500</v>
      </c>
      <c r="F3479" s="23">
        <v>455005001000</v>
      </c>
      <c r="G3479">
        <v>1064</v>
      </c>
      <c r="H3479" t="str">
        <f t="shared" si="481"/>
        <v>455005001000.1064</v>
      </c>
      <c r="I3479">
        <v>196309</v>
      </c>
      <c r="J3479" t="s">
        <v>6434</v>
      </c>
      <c r="K3479" t="s">
        <v>1042</v>
      </c>
      <c r="L3479">
        <v>20310</v>
      </c>
      <c r="M3479" s="8">
        <f>VLOOKUP(H3479,'export - manipulated'!L3479:V7411,11,FALSE)</f>
        <v>5956</v>
      </c>
      <c r="V3479" s="158" t="str">
        <f>CONCATENATE("5",RIGHT(F3479,11))</f>
        <v>555005001000</v>
      </c>
    </row>
    <row r="3480" spans="1:22" x14ac:dyDescent="0.3">
      <c r="A3480" t="s">
        <v>5716</v>
      </c>
      <c r="C3480" t="str">
        <f t="shared" si="482"/>
        <v>UNREGULATED</v>
      </c>
      <c r="D3480" s="159" t="str">
        <f t="shared" si="479"/>
        <v>55500</v>
      </c>
      <c r="E3480" t="str">
        <f t="shared" si="480"/>
        <v>X5500</v>
      </c>
      <c r="F3480" s="23">
        <v>555005001000</v>
      </c>
      <c r="G3480">
        <v>1064</v>
      </c>
      <c r="H3480" t="str">
        <f t="shared" si="481"/>
        <v>555005001000.1064</v>
      </c>
      <c r="I3480">
        <v>196309</v>
      </c>
      <c r="J3480" t="s">
        <v>6434</v>
      </c>
      <c r="K3480" t="s">
        <v>1042</v>
      </c>
      <c r="L3480" t="s">
        <v>124</v>
      </c>
      <c r="N3480">
        <f>VLOOKUP(H3480,'export - manipulated'!L3479:V7411,11,FALSE)</f>
        <v>3599</v>
      </c>
    </row>
    <row r="3481" spans="1:22" x14ac:dyDescent="0.3">
      <c r="A3481" t="s">
        <v>5720</v>
      </c>
      <c r="C3481" t="str">
        <f t="shared" si="482"/>
        <v>REGULATED</v>
      </c>
      <c r="D3481" s="159" t="str">
        <f t="shared" si="479"/>
        <v>45500</v>
      </c>
      <c r="E3481" t="str">
        <f t="shared" si="480"/>
        <v>X5500</v>
      </c>
      <c r="F3481" s="23">
        <v>455005000200</v>
      </c>
      <c r="G3481">
        <v>1080</v>
      </c>
      <c r="H3481" t="str">
        <f t="shared" si="481"/>
        <v>455005000200.1080</v>
      </c>
      <c r="I3481">
        <v>197909</v>
      </c>
      <c r="J3481" t="s">
        <v>6434</v>
      </c>
      <c r="K3481" t="s">
        <v>1042</v>
      </c>
      <c r="L3481">
        <v>20310</v>
      </c>
      <c r="M3481" s="8">
        <f>VLOOKUP(H3481,'export - manipulated'!L3481:V7413,11,FALSE)</f>
        <v>10308.450000000001</v>
      </c>
      <c r="V3481" s="158" t="str">
        <f>CONCATENATE("5",RIGHT(F3481,11))</f>
        <v>555005000200</v>
      </c>
    </row>
    <row r="3482" spans="1:22" x14ac:dyDescent="0.3">
      <c r="A3482" t="s">
        <v>5720</v>
      </c>
      <c r="C3482" t="str">
        <f t="shared" si="482"/>
        <v>UNREGULATED</v>
      </c>
      <c r="D3482" s="159" t="str">
        <f t="shared" si="479"/>
        <v>55500</v>
      </c>
      <c r="E3482" t="str">
        <f t="shared" si="480"/>
        <v>X5500</v>
      </c>
      <c r="F3482" s="23">
        <v>555005000200</v>
      </c>
      <c r="G3482">
        <v>1080</v>
      </c>
      <c r="H3482" t="str">
        <f t="shared" si="481"/>
        <v>555005000200.1080</v>
      </c>
      <c r="I3482">
        <v>197909</v>
      </c>
      <c r="J3482" t="s">
        <v>6434</v>
      </c>
      <c r="K3482" t="s">
        <v>1042</v>
      </c>
      <c r="L3482" t="s">
        <v>124</v>
      </c>
      <c r="N3482">
        <f>VLOOKUP(H3482,'export - manipulated'!L3481:V7413,11,FALSE)</f>
        <v>6228</v>
      </c>
    </row>
    <row r="3483" spans="1:22" x14ac:dyDescent="0.3">
      <c r="A3483" t="s">
        <v>5724</v>
      </c>
      <c r="C3483" t="str">
        <f t="shared" si="482"/>
        <v>REGULATED</v>
      </c>
      <c r="D3483" s="159" t="str">
        <f t="shared" si="479"/>
        <v>45500</v>
      </c>
      <c r="E3483" t="str">
        <f t="shared" si="480"/>
        <v>X5500</v>
      </c>
      <c r="F3483" s="23">
        <v>455005002000</v>
      </c>
      <c r="G3483">
        <v>1064</v>
      </c>
      <c r="H3483" t="str">
        <f t="shared" si="481"/>
        <v>455005002000.1064</v>
      </c>
      <c r="I3483">
        <v>196309</v>
      </c>
      <c r="J3483" t="s">
        <v>6434</v>
      </c>
      <c r="K3483" t="s">
        <v>1042</v>
      </c>
      <c r="L3483">
        <v>20310</v>
      </c>
      <c r="M3483" s="8">
        <f>VLOOKUP(H3483,'export - manipulated'!L3483:V7415,11,FALSE)</f>
        <v>28737.93</v>
      </c>
      <c r="V3483" s="158" t="str">
        <f>CONCATENATE("5",RIGHT(F3483,11))</f>
        <v>555005002000</v>
      </c>
    </row>
    <row r="3484" spans="1:22" x14ac:dyDescent="0.3">
      <c r="A3484" t="s">
        <v>5724</v>
      </c>
      <c r="C3484" t="str">
        <f t="shared" si="482"/>
        <v>UNREGULATED</v>
      </c>
      <c r="D3484" s="159" t="str">
        <f t="shared" si="479"/>
        <v>55500</v>
      </c>
      <c r="E3484" t="str">
        <f t="shared" si="480"/>
        <v>X5500</v>
      </c>
      <c r="F3484" s="23">
        <v>555005002000</v>
      </c>
      <c r="G3484">
        <v>1064</v>
      </c>
      <c r="H3484" t="str">
        <f t="shared" si="481"/>
        <v>555005002000.1064</v>
      </c>
      <c r="I3484">
        <v>196309</v>
      </c>
      <c r="J3484" t="s">
        <v>6434</v>
      </c>
      <c r="K3484" t="s">
        <v>1042</v>
      </c>
      <c r="L3484" t="s">
        <v>124</v>
      </c>
      <c r="N3484">
        <f>VLOOKUP(H3484,'export - manipulated'!L3483:V7415,11,FALSE)</f>
        <v>17362</v>
      </c>
    </row>
    <row r="3485" spans="1:22" x14ac:dyDescent="0.3">
      <c r="A3485" t="s">
        <v>5727</v>
      </c>
      <c r="C3485" t="str">
        <f t="shared" si="482"/>
        <v>REGULATED</v>
      </c>
      <c r="D3485" s="159" t="str">
        <f t="shared" si="479"/>
        <v>45500</v>
      </c>
      <c r="E3485" t="str">
        <f t="shared" si="480"/>
        <v>X5500</v>
      </c>
      <c r="F3485" s="23">
        <v>455005000600</v>
      </c>
      <c r="G3485">
        <v>1071</v>
      </c>
      <c r="H3485" t="str">
        <f t="shared" si="481"/>
        <v>455005000600.1071</v>
      </c>
      <c r="I3485">
        <v>197009</v>
      </c>
      <c r="J3485" t="s">
        <v>6434</v>
      </c>
      <c r="K3485" t="s">
        <v>1042</v>
      </c>
      <c r="L3485">
        <v>20310</v>
      </c>
      <c r="M3485" s="8">
        <f>VLOOKUP(H3485,'export - manipulated'!L3485:V7417,11,FALSE)</f>
        <v>2115</v>
      </c>
      <c r="V3485" s="158" t="str">
        <f>CONCATENATE("5",RIGHT(F3485,11))</f>
        <v>555005000600</v>
      </c>
    </row>
    <row r="3486" spans="1:22" x14ac:dyDescent="0.3">
      <c r="A3486" t="s">
        <v>5727</v>
      </c>
      <c r="C3486" t="str">
        <f t="shared" si="482"/>
        <v>UNREGULATED</v>
      </c>
      <c r="D3486" s="159" t="str">
        <f t="shared" si="479"/>
        <v>55500</v>
      </c>
      <c r="E3486" t="str">
        <f t="shared" si="480"/>
        <v>X5500</v>
      </c>
      <c r="F3486" s="23">
        <v>555005000600</v>
      </c>
      <c r="G3486">
        <v>1071</v>
      </c>
      <c r="H3486" t="str">
        <f t="shared" si="481"/>
        <v>555005000600.1071</v>
      </c>
      <c r="I3486">
        <v>197009</v>
      </c>
      <c r="J3486" t="s">
        <v>6434</v>
      </c>
      <c r="K3486" t="s">
        <v>1042</v>
      </c>
      <c r="L3486" t="s">
        <v>124</v>
      </c>
      <c r="N3486">
        <f>VLOOKUP(H3486,'export - manipulated'!L3485:V7417,11,FALSE)</f>
        <v>1278</v>
      </c>
    </row>
    <row r="3487" spans="1:22" x14ac:dyDescent="0.3">
      <c r="A3487" t="s">
        <v>5730</v>
      </c>
      <c r="C3487" t="str">
        <f t="shared" si="482"/>
        <v>REGULATED</v>
      </c>
      <c r="D3487" s="159" t="str">
        <f t="shared" si="479"/>
        <v>45500</v>
      </c>
      <c r="E3487" t="str">
        <f t="shared" si="480"/>
        <v>X5500</v>
      </c>
      <c r="F3487" s="23">
        <v>455005550002</v>
      </c>
      <c r="G3487">
        <v>2008</v>
      </c>
      <c r="H3487" t="str">
        <f t="shared" si="481"/>
        <v>455005550002.2008</v>
      </c>
      <c r="I3487">
        <v>200812</v>
      </c>
      <c r="J3487" t="s">
        <v>6434</v>
      </c>
      <c r="K3487" t="s">
        <v>47</v>
      </c>
      <c r="L3487">
        <v>20310</v>
      </c>
      <c r="M3487" s="8">
        <f>VLOOKUP(H3487,'export - manipulated'!L3487:V7419,11,FALSE)</f>
        <v>3749.96</v>
      </c>
      <c r="V3487" s="158" t="str">
        <f>CONCATENATE("5",RIGHT(F3487,11))</f>
        <v>555005550002</v>
      </c>
    </row>
    <row r="3488" spans="1:22" x14ac:dyDescent="0.3">
      <c r="A3488" t="s">
        <v>5730</v>
      </c>
      <c r="C3488" t="str">
        <f t="shared" si="482"/>
        <v>UNREGULATED</v>
      </c>
      <c r="D3488" s="159" t="str">
        <f t="shared" si="479"/>
        <v>55500</v>
      </c>
      <c r="E3488" t="str">
        <f t="shared" si="480"/>
        <v>X5500</v>
      </c>
      <c r="F3488" s="23">
        <v>555005550002</v>
      </c>
      <c r="G3488">
        <v>2008</v>
      </c>
      <c r="H3488" t="str">
        <f t="shared" si="481"/>
        <v>555005550002.2008</v>
      </c>
      <c r="I3488">
        <v>200812</v>
      </c>
      <c r="J3488" t="s">
        <v>6434</v>
      </c>
      <c r="K3488" t="s">
        <v>47</v>
      </c>
      <c r="L3488" t="s">
        <v>124</v>
      </c>
      <c r="N3488">
        <f>VLOOKUP(H3488,'export - manipulated'!L3487:V7419,11,FALSE)</f>
        <v>2018.05</v>
      </c>
    </row>
    <row r="3489" spans="1:22" x14ac:dyDescent="0.3">
      <c r="A3489" t="s">
        <v>5734</v>
      </c>
      <c r="C3489" t="str">
        <f t="shared" si="482"/>
        <v>REGULATED</v>
      </c>
      <c r="D3489" s="159" t="str">
        <f t="shared" si="479"/>
        <v>45500</v>
      </c>
      <c r="E3489" t="str">
        <f t="shared" si="480"/>
        <v>X5500</v>
      </c>
      <c r="F3489" s="23">
        <v>455005560002</v>
      </c>
      <c r="G3489">
        <v>2008</v>
      </c>
      <c r="H3489" t="str">
        <f t="shared" si="481"/>
        <v>455005560002.2008</v>
      </c>
      <c r="I3489">
        <v>200812</v>
      </c>
      <c r="J3489" t="s">
        <v>6434</v>
      </c>
      <c r="K3489" t="s">
        <v>47</v>
      </c>
      <c r="L3489">
        <v>20310</v>
      </c>
      <c r="M3489" s="8">
        <f>VLOOKUP(H3489,'export - manipulated'!L3489:V7421,11,FALSE)</f>
        <v>3749.96</v>
      </c>
      <c r="V3489" s="158" t="str">
        <f>CONCATENATE("5",RIGHT(F3489,11))</f>
        <v>555005560002</v>
      </c>
    </row>
    <row r="3490" spans="1:22" x14ac:dyDescent="0.3">
      <c r="A3490" t="s">
        <v>5734</v>
      </c>
      <c r="C3490" t="str">
        <f t="shared" si="482"/>
        <v>UNREGULATED</v>
      </c>
      <c r="D3490" s="159" t="str">
        <f t="shared" si="479"/>
        <v>55500</v>
      </c>
      <c r="E3490" t="str">
        <f t="shared" si="480"/>
        <v>X5500</v>
      </c>
      <c r="F3490" s="23">
        <v>555005560002</v>
      </c>
      <c r="G3490">
        <v>2008</v>
      </c>
      <c r="H3490" t="str">
        <f t="shared" si="481"/>
        <v>555005560002.2008</v>
      </c>
      <c r="I3490">
        <v>200812</v>
      </c>
      <c r="J3490" t="s">
        <v>6434</v>
      </c>
      <c r="K3490" t="s">
        <v>47</v>
      </c>
      <c r="L3490" t="s">
        <v>124</v>
      </c>
      <c r="N3490">
        <f>VLOOKUP(H3490,'export - manipulated'!L3489:V7421,11,FALSE)</f>
        <v>2018.05</v>
      </c>
    </row>
    <row r="3491" spans="1:22" x14ac:dyDescent="0.3">
      <c r="A3491" t="s">
        <v>5737</v>
      </c>
      <c r="B3491" t="s">
        <v>604</v>
      </c>
      <c r="C3491" t="str">
        <f t="shared" si="482"/>
        <v>REGULATED</v>
      </c>
      <c r="D3491" s="159" t="str">
        <f t="shared" si="479"/>
        <v>45700</v>
      </c>
      <c r="E3491" t="str">
        <f t="shared" si="480"/>
        <v>X5700</v>
      </c>
      <c r="F3491" s="23">
        <v>457005400161</v>
      </c>
      <c r="G3491">
        <v>615</v>
      </c>
      <c r="H3491" t="str">
        <f t="shared" si="481"/>
        <v>457005400161.615</v>
      </c>
      <c r="I3491">
        <v>201605</v>
      </c>
      <c r="J3491" t="s">
        <v>6434</v>
      </c>
      <c r="K3491" t="s">
        <v>606</v>
      </c>
      <c r="L3491">
        <v>20310</v>
      </c>
      <c r="M3491" s="8">
        <f>VLOOKUP(H3491,'export - manipulated'!L3491:V7423,11,FALSE)</f>
        <v>58020.99</v>
      </c>
      <c r="V3491" s="158" t="str">
        <f>CONCATENATE("5",RIGHT(F3491,11))</f>
        <v>557005400161</v>
      </c>
    </row>
    <row r="3492" spans="1:22" x14ac:dyDescent="0.3">
      <c r="A3492" t="s">
        <v>5737</v>
      </c>
      <c r="B3492" t="s">
        <v>604</v>
      </c>
      <c r="C3492" t="str">
        <f t="shared" si="482"/>
        <v>UNREGULATED</v>
      </c>
      <c r="D3492" s="159" t="str">
        <f t="shared" si="479"/>
        <v>55700</v>
      </c>
      <c r="E3492" t="str">
        <f t="shared" si="480"/>
        <v>X5700</v>
      </c>
      <c r="F3492" s="23">
        <v>557005400161</v>
      </c>
      <c r="G3492">
        <v>615</v>
      </c>
      <c r="H3492" t="str">
        <f t="shared" si="481"/>
        <v>557005400161.615</v>
      </c>
      <c r="I3492">
        <v>201605</v>
      </c>
      <c r="J3492" t="s">
        <v>6434</v>
      </c>
      <c r="K3492" t="s">
        <v>606</v>
      </c>
      <c r="L3492" t="s">
        <v>124</v>
      </c>
      <c r="N3492">
        <f>VLOOKUP(H3492,'export - manipulated'!L3491:V7423,11,FALSE)</f>
        <v>35110.620000000003</v>
      </c>
    </row>
    <row r="3493" spans="1:22" x14ac:dyDescent="0.3">
      <c r="A3493" t="s">
        <v>5740</v>
      </c>
      <c r="B3493" t="s">
        <v>1069</v>
      </c>
      <c r="C3493" t="str">
        <f t="shared" si="482"/>
        <v>REGULATED</v>
      </c>
      <c r="D3493" s="159" t="str">
        <f t="shared" si="479"/>
        <v>45700</v>
      </c>
      <c r="E3493" t="str">
        <f t="shared" si="480"/>
        <v>X5700</v>
      </c>
      <c r="F3493" s="23">
        <v>457007000163</v>
      </c>
      <c r="G3493">
        <v>615</v>
      </c>
      <c r="H3493" t="str">
        <f t="shared" si="481"/>
        <v>457007000163.615</v>
      </c>
      <c r="I3493">
        <v>201605</v>
      </c>
      <c r="J3493" t="s">
        <v>6434</v>
      </c>
      <c r="K3493" t="s">
        <v>67</v>
      </c>
      <c r="L3493">
        <v>20310</v>
      </c>
      <c r="M3493" s="8">
        <f>VLOOKUP(H3493,'export - manipulated'!L3493:V7425,11,FALSE)</f>
        <v>114424.9</v>
      </c>
      <c r="V3493" s="158" t="str">
        <f>CONCATENATE("5",RIGHT(F3493,11))</f>
        <v>557007000163</v>
      </c>
    </row>
    <row r="3494" spans="1:22" x14ac:dyDescent="0.3">
      <c r="A3494" t="s">
        <v>5740</v>
      </c>
      <c r="B3494" t="s">
        <v>1069</v>
      </c>
      <c r="C3494" t="str">
        <f t="shared" si="482"/>
        <v>UNREGULATED</v>
      </c>
      <c r="D3494" s="159" t="str">
        <f t="shared" si="479"/>
        <v>55700</v>
      </c>
      <c r="E3494" t="str">
        <f t="shared" si="480"/>
        <v>X5700</v>
      </c>
      <c r="F3494" s="23">
        <v>557007000163</v>
      </c>
      <c r="G3494">
        <v>615</v>
      </c>
      <c r="H3494" t="str">
        <f t="shared" si="481"/>
        <v>557007000163.615</v>
      </c>
      <c r="I3494">
        <v>201605</v>
      </c>
      <c r="J3494" t="s">
        <v>6434</v>
      </c>
      <c r="K3494" t="s">
        <v>67</v>
      </c>
      <c r="L3494" t="s">
        <v>124</v>
      </c>
      <c r="N3494">
        <f>VLOOKUP(H3494,'export - manipulated'!L3493:V7425,11,FALSE)</f>
        <v>12572.77</v>
      </c>
    </row>
    <row r="3495" spans="1:22" x14ac:dyDescent="0.3">
      <c r="A3495" t="s">
        <v>5743</v>
      </c>
      <c r="B3495" t="s">
        <v>187</v>
      </c>
      <c r="C3495" t="str">
        <f t="shared" si="482"/>
        <v>REGULATED</v>
      </c>
      <c r="D3495" s="159" t="str">
        <f t="shared" si="479"/>
        <v>45700</v>
      </c>
      <c r="E3495" t="str">
        <f t="shared" si="480"/>
        <v>X5700</v>
      </c>
      <c r="F3495" s="23">
        <v>457005600162</v>
      </c>
      <c r="G3495">
        <v>615</v>
      </c>
      <c r="H3495" t="str">
        <f t="shared" si="481"/>
        <v>457005600162.615</v>
      </c>
      <c r="I3495">
        <v>201605</v>
      </c>
      <c r="J3495" t="s">
        <v>6434</v>
      </c>
      <c r="K3495" t="s">
        <v>48</v>
      </c>
      <c r="L3495">
        <v>20310</v>
      </c>
      <c r="M3495" s="8">
        <f>VLOOKUP(H3495,'export - manipulated'!L3495:V7427,11,FALSE)</f>
        <v>36922.46</v>
      </c>
      <c r="V3495" s="158" t="str">
        <f>CONCATENATE("5",RIGHT(F3495,11))</f>
        <v>557005600162</v>
      </c>
    </row>
    <row r="3496" spans="1:22" x14ac:dyDescent="0.3">
      <c r="A3496" t="s">
        <v>5743</v>
      </c>
      <c r="B3496" t="s">
        <v>187</v>
      </c>
      <c r="C3496" t="str">
        <f t="shared" si="482"/>
        <v>UNREGULATED</v>
      </c>
      <c r="D3496" s="159" t="str">
        <f t="shared" si="479"/>
        <v>55700</v>
      </c>
      <c r="E3496" t="str">
        <f t="shared" si="480"/>
        <v>X5700</v>
      </c>
      <c r="F3496" s="23">
        <v>557005600162</v>
      </c>
      <c r="G3496">
        <v>615</v>
      </c>
      <c r="H3496" t="str">
        <f t="shared" si="481"/>
        <v>557005600162.615</v>
      </c>
      <c r="I3496">
        <v>201605</v>
      </c>
      <c r="J3496" t="s">
        <v>6434</v>
      </c>
      <c r="K3496" t="s">
        <v>48</v>
      </c>
      <c r="L3496" t="s">
        <v>124</v>
      </c>
      <c r="N3496">
        <f>VLOOKUP(H3496,'export - manipulated'!L3495:V7427,11,FALSE)</f>
        <v>22343.119999999999</v>
      </c>
    </row>
    <row r="3497" spans="1:22" x14ac:dyDescent="0.3">
      <c r="A3497" t="s">
        <v>5746</v>
      </c>
      <c r="B3497" t="s">
        <v>139</v>
      </c>
      <c r="C3497" t="str">
        <f t="shared" si="482"/>
        <v>REGULATED</v>
      </c>
      <c r="D3497" s="159" t="str">
        <f t="shared" si="479"/>
        <v>45600</v>
      </c>
      <c r="E3497" t="str">
        <f t="shared" si="480"/>
        <v>X5600</v>
      </c>
      <c r="F3497" s="23">
        <v>456009200175</v>
      </c>
      <c r="G3497">
        <v>615</v>
      </c>
      <c r="H3497" t="str">
        <f t="shared" si="481"/>
        <v>456009200175.615</v>
      </c>
      <c r="I3497">
        <v>201601</v>
      </c>
      <c r="J3497" t="s">
        <v>6434</v>
      </c>
      <c r="K3497" t="s">
        <v>88</v>
      </c>
      <c r="L3497">
        <v>20310</v>
      </c>
      <c r="M3497" s="8">
        <f>VLOOKUP(H3497,'export - manipulated'!L3497:V7429,11,FALSE)</f>
        <v>381949.88</v>
      </c>
      <c r="V3497" s="158" t="str">
        <f>CONCATENATE("5",RIGHT(F3497,11))</f>
        <v>556009200175</v>
      </c>
    </row>
    <row r="3498" spans="1:22" x14ac:dyDescent="0.3">
      <c r="A3498" t="s">
        <v>5746</v>
      </c>
      <c r="B3498" t="s">
        <v>139</v>
      </c>
      <c r="C3498" t="str">
        <f t="shared" si="482"/>
        <v>UNREGULATED</v>
      </c>
      <c r="D3498" s="159" t="str">
        <f t="shared" si="479"/>
        <v>55600</v>
      </c>
      <c r="E3498" t="str">
        <f t="shared" si="480"/>
        <v>X5600</v>
      </c>
      <c r="F3498" s="23">
        <v>556009200175</v>
      </c>
      <c r="G3498">
        <v>615</v>
      </c>
      <c r="H3498" t="str">
        <f t="shared" si="481"/>
        <v>556009200175.615</v>
      </c>
      <c r="I3498">
        <v>201601</v>
      </c>
      <c r="J3498" t="s">
        <v>6434</v>
      </c>
      <c r="K3498" t="s">
        <v>88</v>
      </c>
      <c r="L3498" t="s">
        <v>124</v>
      </c>
      <c r="N3498">
        <f>VLOOKUP(H3498,'export - manipulated'!L3497:V7429,11,FALSE)</f>
        <v>94891.42</v>
      </c>
    </row>
    <row r="3499" spans="1:22" x14ac:dyDescent="0.3">
      <c r="A3499" t="s">
        <v>5749</v>
      </c>
      <c r="B3499" t="s">
        <v>157</v>
      </c>
      <c r="C3499" t="str">
        <f t="shared" si="482"/>
        <v>REGULATED</v>
      </c>
      <c r="D3499" s="159" t="str">
        <f t="shared" si="479"/>
        <v>45600</v>
      </c>
      <c r="E3499" t="str">
        <f t="shared" si="480"/>
        <v>X5600</v>
      </c>
      <c r="F3499" s="23">
        <v>456009300038</v>
      </c>
      <c r="G3499">
        <v>615</v>
      </c>
      <c r="H3499" t="str">
        <f t="shared" si="481"/>
        <v>456009300038.615</v>
      </c>
      <c r="I3499">
        <v>199109</v>
      </c>
      <c r="J3499" t="s">
        <v>6434</v>
      </c>
      <c r="K3499" t="s">
        <v>81</v>
      </c>
      <c r="L3499">
        <v>20310</v>
      </c>
      <c r="M3499" s="8">
        <f>VLOOKUP(H3499,'export - manipulated'!L3499:V7431,11,FALSE)</f>
        <v>88545.62</v>
      </c>
      <c r="V3499" s="158" t="str">
        <f t="shared" ref="V3499:V3509" si="484">CONCATENATE("5",RIGHT(F3499,11))</f>
        <v>556009300038</v>
      </c>
    </row>
    <row r="3500" spans="1:22" x14ac:dyDescent="0.3">
      <c r="A3500" t="s">
        <v>5749</v>
      </c>
      <c r="B3500" t="s">
        <v>157</v>
      </c>
      <c r="C3500" t="str">
        <f t="shared" si="482"/>
        <v>REGULATED</v>
      </c>
      <c r="D3500" s="159" t="str">
        <f t="shared" si="479"/>
        <v>45700</v>
      </c>
      <c r="E3500" t="str">
        <f t="shared" si="480"/>
        <v>X5700</v>
      </c>
      <c r="F3500" s="23">
        <v>457005300017</v>
      </c>
      <c r="G3500">
        <v>615</v>
      </c>
      <c r="H3500" t="str">
        <f t="shared" si="481"/>
        <v>457005300017.615</v>
      </c>
      <c r="I3500">
        <v>199109</v>
      </c>
      <c r="J3500" t="s">
        <v>6434</v>
      </c>
      <c r="K3500" t="s">
        <v>81</v>
      </c>
      <c r="L3500">
        <v>20310</v>
      </c>
      <c r="M3500" s="8">
        <f>VLOOKUP(H3500,'export - manipulated'!L3500:V7432,11,FALSE)</f>
        <v>5436700.7400000002</v>
      </c>
      <c r="V3500" s="158" t="str">
        <f t="shared" si="484"/>
        <v>557005300017</v>
      </c>
    </row>
    <row r="3501" spans="1:22" x14ac:dyDescent="0.3">
      <c r="A3501" t="s">
        <v>5749</v>
      </c>
      <c r="B3501" t="s">
        <v>157</v>
      </c>
      <c r="C3501" t="str">
        <f t="shared" si="482"/>
        <v>REGULATED</v>
      </c>
      <c r="D3501" s="159" t="str">
        <f t="shared" si="479"/>
        <v>45700</v>
      </c>
      <c r="E3501" t="str">
        <f t="shared" si="480"/>
        <v>X5700</v>
      </c>
      <c r="F3501" s="23">
        <v>457005300017</v>
      </c>
      <c r="G3501">
        <v>670</v>
      </c>
      <c r="H3501" t="str">
        <f t="shared" si="481"/>
        <v>457005300017.670</v>
      </c>
      <c r="I3501">
        <v>199612</v>
      </c>
      <c r="J3501" t="s">
        <v>6434</v>
      </c>
      <c r="K3501" t="s">
        <v>81</v>
      </c>
      <c r="L3501">
        <v>20310</v>
      </c>
      <c r="M3501" s="8">
        <f>VLOOKUP(H3501,'export - manipulated'!L3501:V7433,11,FALSE)</f>
        <v>1132.49</v>
      </c>
      <c r="V3501" s="158" t="str">
        <f t="shared" si="484"/>
        <v>557005300017</v>
      </c>
    </row>
    <row r="3502" spans="1:22" x14ac:dyDescent="0.3">
      <c r="A3502" t="s">
        <v>5749</v>
      </c>
      <c r="B3502" t="s">
        <v>157</v>
      </c>
      <c r="C3502" t="str">
        <f t="shared" si="482"/>
        <v>REGULATED</v>
      </c>
      <c r="D3502" s="159" t="str">
        <f t="shared" si="479"/>
        <v>45700</v>
      </c>
      <c r="E3502" t="str">
        <f t="shared" si="480"/>
        <v>X5700</v>
      </c>
      <c r="F3502" s="23">
        <v>457005300047</v>
      </c>
      <c r="G3502">
        <v>780</v>
      </c>
      <c r="H3502" t="str">
        <f t="shared" si="481"/>
        <v>457005300047.780</v>
      </c>
      <c r="I3502">
        <v>200712</v>
      </c>
      <c r="J3502" t="s">
        <v>6434</v>
      </c>
      <c r="K3502" t="s">
        <v>81</v>
      </c>
      <c r="L3502">
        <v>20310</v>
      </c>
      <c r="M3502" s="8">
        <f>VLOOKUP(H3502,'export - manipulated'!L3502:V7434,11,FALSE)</f>
        <v>44289.27</v>
      </c>
      <c r="V3502" s="158" t="str">
        <f t="shared" si="484"/>
        <v>557005300047</v>
      </c>
    </row>
    <row r="3503" spans="1:22" x14ac:dyDescent="0.3">
      <c r="A3503" t="s">
        <v>95</v>
      </c>
      <c r="B3503" t="s">
        <v>157</v>
      </c>
      <c r="C3503" t="str">
        <f t="shared" si="482"/>
        <v>REGULATED</v>
      </c>
      <c r="D3503" s="159" t="str">
        <f t="shared" si="479"/>
        <v>45700</v>
      </c>
      <c r="E3503" t="str">
        <f t="shared" si="480"/>
        <v>X5700</v>
      </c>
      <c r="F3503" s="23">
        <v>457008900041</v>
      </c>
      <c r="G3503">
        <v>615</v>
      </c>
      <c r="H3503" t="str">
        <f t="shared" si="481"/>
        <v>457008900041.615</v>
      </c>
      <c r="I3503">
        <v>200610</v>
      </c>
      <c r="J3503" t="s">
        <v>6434</v>
      </c>
      <c r="K3503" t="s">
        <v>81</v>
      </c>
      <c r="L3503">
        <v>20310</v>
      </c>
      <c r="M3503" s="8">
        <f>VLOOKUP(H3503,'export - manipulated'!L3503:V7435,11,FALSE)</f>
        <v>1029927.26</v>
      </c>
      <c r="V3503" s="158" t="str">
        <f t="shared" si="484"/>
        <v>557008900041</v>
      </c>
    </row>
    <row r="3504" spans="1:22" x14ac:dyDescent="0.3">
      <c r="A3504" t="s">
        <v>5759</v>
      </c>
      <c r="B3504" t="s">
        <v>157</v>
      </c>
      <c r="C3504" t="str">
        <f t="shared" si="482"/>
        <v>REGULATED</v>
      </c>
      <c r="D3504" s="159" t="str">
        <f t="shared" si="479"/>
        <v>45600</v>
      </c>
      <c r="E3504" t="str">
        <f t="shared" si="480"/>
        <v>X5600</v>
      </c>
      <c r="F3504" s="23">
        <v>456009300038</v>
      </c>
      <c r="G3504">
        <v>84</v>
      </c>
      <c r="H3504" t="str">
        <f t="shared" si="481"/>
        <v>456009300038.84</v>
      </c>
      <c r="I3504">
        <v>199501</v>
      </c>
      <c r="J3504" t="s">
        <v>6434</v>
      </c>
      <c r="K3504" t="s">
        <v>81</v>
      </c>
      <c r="L3504">
        <v>20310</v>
      </c>
      <c r="M3504" s="8">
        <f>VLOOKUP(H3504,'export - manipulated'!L3504:V7436,11,FALSE)</f>
        <v>580377.30000000005</v>
      </c>
      <c r="V3504" s="158" t="str">
        <f t="shared" si="484"/>
        <v>556009300038</v>
      </c>
    </row>
    <row r="3505" spans="1:22" x14ac:dyDescent="0.3">
      <c r="A3505" t="s">
        <v>5761</v>
      </c>
      <c r="B3505" t="s">
        <v>157</v>
      </c>
      <c r="C3505" t="str">
        <f t="shared" si="482"/>
        <v>REGULATED</v>
      </c>
      <c r="D3505" s="159" t="str">
        <f t="shared" si="479"/>
        <v>45600</v>
      </c>
      <c r="E3505" t="str">
        <f t="shared" si="480"/>
        <v>X5600</v>
      </c>
      <c r="F3505" s="23">
        <v>456009300038</v>
      </c>
      <c r="G3505">
        <v>270</v>
      </c>
      <c r="H3505" t="str">
        <f t="shared" si="481"/>
        <v>456009300038.270</v>
      </c>
      <c r="I3505">
        <v>199501</v>
      </c>
      <c r="J3505" t="s">
        <v>6434</v>
      </c>
      <c r="K3505" t="s">
        <v>81</v>
      </c>
      <c r="L3505">
        <v>20310</v>
      </c>
      <c r="M3505" s="8">
        <f>VLOOKUP(H3505,'export - manipulated'!L3505:V7437,11,FALSE)</f>
        <v>3526.11</v>
      </c>
      <c r="V3505" s="158" t="str">
        <f t="shared" si="484"/>
        <v>556009300038</v>
      </c>
    </row>
    <row r="3506" spans="1:22" x14ac:dyDescent="0.3">
      <c r="A3506" t="s">
        <v>5763</v>
      </c>
      <c r="B3506" t="s">
        <v>157</v>
      </c>
      <c r="C3506" t="str">
        <f t="shared" si="482"/>
        <v>REGULATED</v>
      </c>
      <c r="D3506" s="159" t="str">
        <f t="shared" si="479"/>
        <v>45600</v>
      </c>
      <c r="E3506" t="str">
        <f t="shared" si="480"/>
        <v>X5600</v>
      </c>
      <c r="F3506" s="23">
        <v>456009300038</v>
      </c>
      <c r="G3506">
        <v>790</v>
      </c>
      <c r="H3506" t="str">
        <f t="shared" si="481"/>
        <v>456009300038.790</v>
      </c>
      <c r="I3506">
        <v>199501</v>
      </c>
      <c r="J3506" t="s">
        <v>6434</v>
      </c>
      <c r="K3506" t="s">
        <v>81</v>
      </c>
      <c r="L3506">
        <v>20310</v>
      </c>
      <c r="M3506" s="8">
        <f>VLOOKUP(H3506,'export - manipulated'!L3506:V7438,11,FALSE)</f>
        <v>29242.78</v>
      </c>
      <c r="V3506" s="158" t="str">
        <f t="shared" si="484"/>
        <v>556009300038</v>
      </c>
    </row>
    <row r="3507" spans="1:22" x14ac:dyDescent="0.3">
      <c r="A3507" t="s">
        <v>5765</v>
      </c>
      <c r="B3507" t="s">
        <v>157</v>
      </c>
      <c r="C3507" t="str">
        <f t="shared" si="482"/>
        <v>REGULATED</v>
      </c>
      <c r="D3507" s="159" t="str">
        <f t="shared" si="479"/>
        <v>45600</v>
      </c>
      <c r="E3507" t="str">
        <f t="shared" si="480"/>
        <v>X5600</v>
      </c>
      <c r="F3507" s="23">
        <v>456002500077</v>
      </c>
      <c r="G3507">
        <v>615</v>
      </c>
      <c r="H3507" t="str">
        <f t="shared" si="481"/>
        <v>456002500077.615</v>
      </c>
      <c r="I3507">
        <v>200911</v>
      </c>
      <c r="J3507" t="s">
        <v>6434</v>
      </c>
      <c r="K3507" t="s">
        <v>81</v>
      </c>
      <c r="L3507">
        <v>20310</v>
      </c>
      <c r="M3507" s="8">
        <f>VLOOKUP(H3507,'export - manipulated'!L3507:V7439,11,FALSE)</f>
        <v>6817.6</v>
      </c>
      <c r="V3507" s="158" t="str">
        <f t="shared" si="484"/>
        <v>556002500077</v>
      </c>
    </row>
    <row r="3508" spans="1:22" x14ac:dyDescent="0.3">
      <c r="A3508" t="s">
        <v>5768</v>
      </c>
      <c r="B3508" t="s">
        <v>127</v>
      </c>
      <c r="C3508" t="str">
        <f t="shared" si="482"/>
        <v>REGULATED</v>
      </c>
      <c r="D3508" s="159" t="str">
        <f t="shared" si="479"/>
        <v>45200</v>
      </c>
      <c r="E3508" t="str">
        <f t="shared" si="480"/>
        <v>X5200</v>
      </c>
      <c r="F3508" s="23">
        <v>452008400264</v>
      </c>
      <c r="G3508">
        <v>763</v>
      </c>
      <c r="H3508" t="str">
        <f t="shared" si="481"/>
        <v>452008400264.763</v>
      </c>
      <c r="I3508">
        <v>198603</v>
      </c>
      <c r="J3508" t="s">
        <v>6434</v>
      </c>
      <c r="K3508" t="s">
        <v>81</v>
      </c>
      <c r="L3508">
        <v>20310</v>
      </c>
      <c r="M3508" s="8">
        <f>VLOOKUP(H3508,'export - manipulated'!L3508:V7440,11,FALSE)</f>
        <v>118019.81</v>
      </c>
      <c r="V3508" s="158" t="str">
        <f t="shared" si="484"/>
        <v>552008400264</v>
      </c>
    </row>
    <row r="3509" spans="1:22" x14ac:dyDescent="0.3">
      <c r="A3509" t="s">
        <v>5770</v>
      </c>
      <c r="B3509" t="s">
        <v>120</v>
      </c>
      <c r="C3509" t="str">
        <f t="shared" si="482"/>
        <v>REGULATED</v>
      </c>
      <c r="D3509" s="159" t="str">
        <f>LEFT(F3509,5)</f>
        <v>45790</v>
      </c>
      <c r="E3509" t="str">
        <f t="shared" si="480"/>
        <v>X5790</v>
      </c>
      <c r="F3509" s="23">
        <v>457905500084</v>
      </c>
      <c r="G3509">
        <v>721</v>
      </c>
      <c r="H3509" t="str">
        <f t="shared" si="481"/>
        <v>457905500084.721</v>
      </c>
      <c r="I3509">
        <v>201108</v>
      </c>
      <c r="J3509" t="s">
        <v>6434</v>
      </c>
      <c r="K3509" t="s">
        <v>47</v>
      </c>
      <c r="L3509">
        <v>20310</v>
      </c>
      <c r="M3509" s="8">
        <f>VLOOKUP(H3509,'export - manipulated'!L3509:V7441,11,FALSE)</f>
        <v>-74396.19</v>
      </c>
      <c r="V3509" s="158" t="str">
        <f t="shared" si="484"/>
        <v>557905500084</v>
      </c>
    </row>
    <row r="3510" spans="1:22" x14ac:dyDescent="0.3">
      <c r="A3510" t="s">
        <v>5770</v>
      </c>
      <c r="B3510" t="s">
        <v>120</v>
      </c>
      <c r="C3510" t="str">
        <f t="shared" si="482"/>
        <v>UNREGULATED</v>
      </c>
      <c r="D3510" s="159" t="str">
        <f t="shared" si="479"/>
        <v>55790</v>
      </c>
      <c r="E3510" t="str">
        <f t="shared" si="480"/>
        <v>X5790</v>
      </c>
      <c r="F3510" s="23">
        <v>557905500084</v>
      </c>
      <c r="G3510">
        <v>721</v>
      </c>
      <c r="H3510" t="str">
        <f t="shared" si="481"/>
        <v>557905500084.721</v>
      </c>
      <c r="I3510">
        <v>201108</v>
      </c>
      <c r="J3510" t="s">
        <v>6434</v>
      </c>
      <c r="K3510" t="s">
        <v>47</v>
      </c>
      <c r="L3510" t="s">
        <v>124</v>
      </c>
      <c r="N3510">
        <f>VLOOKUP(H3510,'export - manipulated'!L3509:V7441,11,FALSE)</f>
        <v>-44943.22</v>
      </c>
    </row>
    <row r="3511" spans="1:22" x14ac:dyDescent="0.3">
      <c r="A3511" t="s">
        <v>5773</v>
      </c>
      <c r="B3511" t="s">
        <v>120</v>
      </c>
      <c r="C3511" t="str">
        <f t="shared" si="482"/>
        <v>REGULATED</v>
      </c>
      <c r="D3511" s="159" t="str">
        <f t="shared" si="479"/>
        <v>45790</v>
      </c>
      <c r="E3511" t="str">
        <f t="shared" si="480"/>
        <v>X5790</v>
      </c>
      <c r="F3511" s="23">
        <v>457905500084</v>
      </c>
      <c r="G3511">
        <v>615</v>
      </c>
      <c r="H3511" t="str">
        <f t="shared" si="481"/>
        <v>457905500084.615</v>
      </c>
      <c r="I3511">
        <v>201108</v>
      </c>
      <c r="J3511" t="s">
        <v>6434</v>
      </c>
      <c r="K3511" t="s">
        <v>47</v>
      </c>
      <c r="L3511">
        <v>20310</v>
      </c>
      <c r="M3511" s="8">
        <f>VLOOKUP(H3511,'export - manipulated'!L3511:V7443,11,FALSE)</f>
        <v>-388868.35</v>
      </c>
      <c r="V3511" s="158" t="str">
        <f>CONCATENATE("5",RIGHT(F3511,11))</f>
        <v>557905500084</v>
      </c>
    </row>
    <row r="3512" spans="1:22" x14ac:dyDescent="0.3">
      <c r="A3512" t="s">
        <v>5773</v>
      </c>
      <c r="B3512" t="s">
        <v>120</v>
      </c>
      <c r="C3512" t="str">
        <f t="shared" si="482"/>
        <v>UNREGULATED</v>
      </c>
      <c r="D3512" s="159" t="str">
        <f t="shared" si="479"/>
        <v>55790</v>
      </c>
      <c r="E3512" t="str">
        <f t="shared" si="480"/>
        <v>X5790</v>
      </c>
      <c r="F3512" s="23">
        <v>557905500084</v>
      </c>
      <c r="G3512">
        <v>615</v>
      </c>
      <c r="H3512" t="str">
        <f t="shared" si="481"/>
        <v>557905500084.615</v>
      </c>
      <c r="I3512">
        <v>201108</v>
      </c>
      <c r="J3512" t="s">
        <v>6434</v>
      </c>
      <c r="K3512" t="s">
        <v>47</v>
      </c>
      <c r="L3512" t="s">
        <v>124</v>
      </c>
      <c r="N3512">
        <f>VLOOKUP(H3512,'export - manipulated'!L3511:V7443,11,FALSE)</f>
        <v>-234917.9</v>
      </c>
    </row>
    <row r="3513" spans="1:22" x14ac:dyDescent="0.3">
      <c r="A3513" t="s">
        <v>5776</v>
      </c>
      <c r="B3513" t="s">
        <v>120</v>
      </c>
      <c r="C3513" t="str">
        <f t="shared" si="482"/>
        <v>REGULATED</v>
      </c>
      <c r="D3513" s="159" t="str">
        <f t="shared" si="479"/>
        <v>45700</v>
      </c>
      <c r="E3513" t="str">
        <f t="shared" si="480"/>
        <v>X5700</v>
      </c>
      <c r="F3513" s="23">
        <v>457005500084</v>
      </c>
      <c r="G3513">
        <v>721</v>
      </c>
      <c r="H3513" t="str">
        <f t="shared" si="481"/>
        <v>457005500084.721</v>
      </c>
      <c r="I3513">
        <v>201108</v>
      </c>
      <c r="J3513" t="s">
        <v>6434</v>
      </c>
      <c r="K3513" t="s">
        <v>47</v>
      </c>
      <c r="L3513">
        <v>20310</v>
      </c>
      <c r="M3513" s="8">
        <f>VLOOKUP(H3513,'export - manipulated'!L3513:V7445,11,FALSE)</f>
        <v>74396.19</v>
      </c>
      <c r="V3513" s="158" t="str">
        <f>CONCATENATE("5",RIGHT(F3513,11))</f>
        <v>557005500084</v>
      </c>
    </row>
    <row r="3514" spans="1:22" x14ac:dyDescent="0.3">
      <c r="A3514" t="s">
        <v>5776</v>
      </c>
      <c r="B3514" t="s">
        <v>120</v>
      </c>
      <c r="C3514" t="str">
        <f t="shared" si="482"/>
        <v>UNREGULATED</v>
      </c>
      <c r="D3514" s="159" t="str">
        <f t="shared" si="479"/>
        <v>55700</v>
      </c>
      <c r="E3514" t="str">
        <f t="shared" si="480"/>
        <v>X5700</v>
      </c>
      <c r="F3514" s="23">
        <v>557005500084</v>
      </c>
      <c r="G3514">
        <v>721</v>
      </c>
      <c r="H3514" t="str">
        <f t="shared" si="481"/>
        <v>557005500084.721</v>
      </c>
      <c r="I3514">
        <v>201108</v>
      </c>
      <c r="J3514" t="s">
        <v>6434</v>
      </c>
      <c r="K3514" t="s">
        <v>47</v>
      </c>
      <c r="L3514" t="s">
        <v>124</v>
      </c>
      <c r="N3514">
        <f>VLOOKUP(H3514,'export - manipulated'!L3513:V7445,11,FALSE)</f>
        <v>44943.22</v>
      </c>
    </row>
    <row r="3515" spans="1:22" x14ac:dyDescent="0.3">
      <c r="A3515" t="s">
        <v>5779</v>
      </c>
      <c r="B3515" t="s">
        <v>120</v>
      </c>
      <c r="C3515" t="str">
        <f t="shared" si="482"/>
        <v>REGULATED</v>
      </c>
      <c r="D3515" s="159" t="str">
        <f t="shared" si="479"/>
        <v>45700</v>
      </c>
      <c r="E3515" t="str">
        <f t="shared" si="480"/>
        <v>X5700</v>
      </c>
      <c r="F3515" s="23">
        <v>457005500084</v>
      </c>
      <c r="G3515">
        <v>615</v>
      </c>
      <c r="H3515" t="str">
        <f t="shared" si="481"/>
        <v>457005500084.615</v>
      </c>
      <c r="I3515">
        <v>201108</v>
      </c>
      <c r="J3515" t="s">
        <v>6434</v>
      </c>
      <c r="K3515" t="s">
        <v>47</v>
      </c>
      <c r="L3515">
        <v>20310</v>
      </c>
      <c r="M3515" s="8">
        <f>VLOOKUP(H3515,'export - manipulated'!L3515:V7447,11,FALSE)</f>
        <v>388868.35</v>
      </c>
      <c r="V3515" s="158" t="str">
        <f>CONCATENATE("5",RIGHT(F3515,11))</f>
        <v>557005500084</v>
      </c>
    </row>
    <row r="3516" spans="1:22" x14ac:dyDescent="0.3">
      <c r="A3516" t="s">
        <v>5779</v>
      </c>
      <c r="B3516" t="s">
        <v>120</v>
      </c>
      <c r="C3516" t="str">
        <f t="shared" si="482"/>
        <v>UNREGULATED</v>
      </c>
      <c r="D3516" s="159" t="str">
        <f t="shared" si="479"/>
        <v>55700</v>
      </c>
      <c r="E3516" t="str">
        <f t="shared" si="480"/>
        <v>X5700</v>
      </c>
      <c r="F3516" s="23">
        <v>557005500084</v>
      </c>
      <c r="G3516">
        <v>615</v>
      </c>
      <c r="H3516" t="str">
        <f t="shared" si="481"/>
        <v>557005500084.615</v>
      </c>
      <c r="I3516">
        <v>201108</v>
      </c>
      <c r="J3516" t="s">
        <v>6434</v>
      </c>
      <c r="K3516" t="s">
        <v>47</v>
      </c>
      <c r="L3516" t="s">
        <v>124</v>
      </c>
      <c r="N3516">
        <f>VLOOKUP(H3516,'export - manipulated'!L3515:V7447,11,FALSE)</f>
        <v>234917.9</v>
      </c>
    </row>
    <row r="3517" spans="1:22" x14ac:dyDescent="0.3">
      <c r="A3517" t="s">
        <v>5782</v>
      </c>
      <c r="C3517" t="str">
        <f t="shared" si="482"/>
        <v>REGULATED</v>
      </c>
      <c r="D3517" s="159" t="str">
        <f t="shared" si="479"/>
        <v>45800</v>
      </c>
      <c r="E3517" t="str">
        <f t="shared" si="480"/>
        <v>X5800</v>
      </c>
      <c r="F3517" s="23">
        <v>458005800001</v>
      </c>
      <c r="G3517">
        <v>1075</v>
      </c>
      <c r="H3517" t="str">
        <f t="shared" si="481"/>
        <v>458005800001.1075</v>
      </c>
      <c r="I3517">
        <v>197503</v>
      </c>
      <c r="J3517" t="s">
        <v>6434</v>
      </c>
      <c r="K3517" t="s">
        <v>50</v>
      </c>
      <c r="L3517">
        <v>20310</v>
      </c>
      <c r="M3517" s="8">
        <f>VLOOKUP(H3517,'export - manipulated'!L3517:V7449,11,FALSE)</f>
        <v>1140285.76</v>
      </c>
      <c r="V3517" s="158" t="str">
        <f>CONCATENATE("5",RIGHT(F3517,11))</f>
        <v>558005800001</v>
      </c>
    </row>
    <row r="3518" spans="1:22" x14ac:dyDescent="0.3">
      <c r="A3518" t="s">
        <v>5782</v>
      </c>
      <c r="C3518" t="str">
        <f t="shared" si="482"/>
        <v>UNREGULATED</v>
      </c>
      <c r="D3518" s="159" t="str">
        <f t="shared" si="479"/>
        <v>55800</v>
      </c>
      <c r="E3518" t="str">
        <f t="shared" si="480"/>
        <v>X5800</v>
      </c>
      <c r="F3518" s="23">
        <v>558005800001</v>
      </c>
      <c r="G3518">
        <v>1075</v>
      </c>
      <c r="H3518" t="str">
        <f t="shared" si="481"/>
        <v>558005800001.1075</v>
      </c>
      <c r="I3518">
        <v>197503</v>
      </c>
      <c r="J3518" t="s">
        <v>6434</v>
      </c>
      <c r="K3518" t="s">
        <v>50</v>
      </c>
      <c r="L3518" t="s">
        <v>124</v>
      </c>
      <c r="N3518">
        <f>VLOOKUP(H3518,'export - manipulated'!L3517:V7449,11,FALSE)</f>
        <v>688846.49</v>
      </c>
    </row>
    <row r="3519" spans="1:22" x14ac:dyDescent="0.3">
      <c r="A3519" t="s">
        <v>5787</v>
      </c>
      <c r="B3519" t="s">
        <v>5256</v>
      </c>
      <c r="C3519" t="str">
        <f t="shared" si="482"/>
        <v>REGULATED</v>
      </c>
      <c r="D3519" s="159" t="str">
        <f t="shared" si="479"/>
        <v>45700</v>
      </c>
      <c r="E3519" t="str">
        <f t="shared" si="480"/>
        <v>X5700</v>
      </c>
      <c r="F3519" s="23">
        <v>457005800071</v>
      </c>
      <c r="G3519">
        <v>780</v>
      </c>
      <c r="H3519" t="str">
        <f t="shared" si="481"/>
        <v>457005800071.780</v>
      </c>
      <c r="I3519">
        <v>201011</v>
      </c>
      <c r="J3519" t="s">
        <v>6434</v>
      </c>
      <c r="K3519" t="s">
        <v>50</v>
      </c>
      <c r="L3519">
        <v>20310</v>
      </c>
      <c r="M3519" s="8">
        <f>VLOOKUP(H3519,'export - manipulated'!L3519:V7451,11,FALSE)</f>
        <v>21054.16</v>
      </c>
      <c r="V3519" s="158" t="str">
        <f>CONCATENATE("5",RIGHT(F3519,11))</f>
        <v>557005800071</v>
      </c>
    </row>
    <row r="3520" spans="1:22" x14ac:dyDescent="0.3">
      <c r="A3520" t="s">
        <v>5787</v>
      </c>
      <c r="B3520" t="s">
        <v>5256</v>
      </c>
      <c r="C3520" t="str">
        <f t="shared" si="482"/>
        <v>UNREGULATED</v>
      </c>
      <c r="D3520" s="159" t="str">
        <f t="shared" si="479"/>
        <v>55700</v>
      </c>
      <c r="E3520" t="str">
        <f t="shared" si="480"/>
        <v>X5700</v>
      </c>
      <c r="F3520" s="23">
        <v>557005800071</v>
      </c>
      <c r="G3520">
        <v>780</v>
      </c>
      <c r="H3520" t="str">
        <f t="shared" si="481"/>
        <v>557005800071.780</v>
      </c>
      <c r="I3520">
        <v>201011</v>
      </c>
      <c r="J3520" t="s">
        <v>6434</v>
      </c>
      <c r="K3520" t="s">
        <v>50</v>
      </c>
      <c r="L3520" t="s">
        <v>124</v>
      </c>
      <c r="N3520">
        <f>VLOOKUP(H3520,'export - manipulated'!L3519:V7451,11,FALSE)</f>
        <v>12718.96</v>
      </c>
    </row>
    <row r="3521" spans="1:22" x14ac:dyDescent="0.3">
      <c r="A3521" t="s">
        <v>5790</v>
      </c>
      <c r="B3521" t="s">
        <v>5256</v>
      </c>
      <c r="C3521" t="str">
        <f t="shared" si="482"/>
        <v>REGULATED</v>
      </c>
      <c r="D3521" s="159" t="str">
        <f t="shared" si="479"/>
        <v>45300</v>
      </c>
      <c r="E3521" t="str">
        <f t="shared" si="480"/>
        <v>X5300</v>
      </c>
      <c r="F3521" s="23">
        <v>453005800652</v>
      </c>
      <c r="G3521">
        <v>910</v>
      </c>
      <c r="H3521" t="str">
        <f t="shared" si="481"/>
        <v>453005800652.910</v>
      </c>
      <c r="I3521">
        <v>201808</v>
      </c>
      <c r="J3521" t="s">
        <v>6434</v>
      </c>
      <c r="K3521" t="s">
        <v>50</v>
      </c>
      <c r="L3521">
        <v>20310</v>
      </c>
      <c r="M3521" s="8">
        <f>VLOOKUP(H3521,'export - manipulated'!L3521:V7453,11,FALSE)</f>
        <v>610208.23</v>
      </c>
      <c r="V3521" s="158" t="str">
        <f>CONCATENATE("5",RIGHT(F3521,11))</f>
        <v>553005800652</v>
      </c>
    </row>
    <row r="3522" spans="1:22" x14ac:dyDescent="0.3">
      <c r="A3522" t="s">
        <v>5790</v>
      </c>
      <c r="B3522" t="s">
        <v>5256</v>
      </c>
      <c r="C3522" t="str">
        <f t="shared" si="482"/>
        <v>UNREGULATED</v>
      </c>
      <c r="D3522" s="159" t="str">
        <f t="shared" si="479"/>
        <v>55300</v>
      </c>
      <c r="E3522" t="str">
        <f t="shared" si="480"/>
        <v>X5300</v>
      </c>
      <c r="F3522" s="23">
        <v>553005800652</v>
      </c>
      <c r="G3522">
        <v>910</v>
      </c>
      <c r="H3522" t="str">
        <f t="shared" si="481"/>
        <v>553005800652.910</v>
      </c>
      <c r="I3522">
        <v>201808</v>
      </c>
      <c r="J3522" t="s">
        <v>6434</v>
      </c>
      <c r="K3522" t="s">
        <v>50</v>
      </c>
      <c r="L3522" t="s">
        <v>124</v>
      </c>
      <c r="N3522">
        <f>VLOOKUP(H3522,'export - manipulated'!L3521:V7453,11,FALSE)</f>
        <v>369905.87</v>
      </c>
    </row>
    <row r="3523" spans="1:22" x14ac:dyDescent="0.3">
      <c r="A3523" t="s">
        <v>5793</v>
      </c>
      <c r="B3523" t="s">
        <v>5256</v>
      </c>
      <c r="C3523" t="str">
        <f t="shared" si="482"/>
        <v>REGULATED</v>
      </c>
      <c r="D3523" s="159" t="str">
        <f t="shared" ref="D3523:D3586" si="485">LEFT(F3523,5)</f>
        <v>45500</v>
      </c>
      <c r="E3523" t="str">
        <f t="shared" ref="E3523:E3586" si="486">CONCATENATE("X",(RIGHT(D3523,4)))</f>
        <v>X5500</v>
      </c>
      <c r="F3523" s="23">
        <v>455005801000</v>
      </c>
      <c r="G3523">
        <v>1076</v>
      </c>
      <c r="H3523" t="str">
        <f t="shared" ref="H3523:H3586" si="487">CONCATENATE(F3523,".",G3523)</f>
        <v>455005801000.1076</v>
      </c>
      <c r="I3523">
        <v>197509</v>
      </c>
      <c r="J3523" t="s">
        <v>6434</v>
      </c>
      <c r="K3523" t="s">
        <v>50</v>
      </c>
      <c r="L3523">
        <v>20310</v>
      </c>
      <c r="M3523" s="8">
        <f>VLOOKUP(H3523,'export - manipulated'!L3523:V7455,11,FALSE)</f>
        <v>38865.660000000003</v>
      </c>
      <c r="V3523" s="158" t="str">
        <f>CONCATENATE("5",RIGHT(F3523,11))</f>
        <v>555005801000</v>
      </c>
    </row>
    <row r="3524" spans="1:22" x14ac:dyDescent="0.3">
      <c r="A3524" t="s">
        <v>5793</v>
      </c>
      <c r="B3524" t="s">
        <v>5256</v>
      </c>
      <c r="C3524" t="str">
        <f t="shared" si="482"/>
        <v>UNREGULATED</v>
      </c>
      <c r="D3524" s="159" t="str">
        <f t="shared" si="485"/>
        <v>55500</v>
      </c>
      <c r="E3524" t="str">
        <f t="shared" si="486"/>
        <v>X5500</v>
      </c>
      <c r="F3524" s="23">
        <v>555005801000</v>
      </c>
      <c r="G3524">
        <v>1076</v>
      </c>
      <c r="H3524" t="str">
        <f t="shared" si="487"/>
        <v>555005801000.1076</v>
      </c>
      <c r="I3524">
        <v>197509</v>
      </c>
      <c r="J3524" t="s">
        <v>6434</v>
      </c>
      <c r="K3524" t="s">
        <v>50</v>
      </c>
      <c r="L3524" t="s">
        <v>124</v>
      </c>
      <c r="N3524">
        <f>VLOOKUP(H3524,'export - manipulated'!L3523:V7455,11,FALSE)</f>
        <v>23481</v>
      </c>
    </row>
    <row r="3525" spans="1:22" x14ac:dyDescent="0.3">
      <c r="A3525" t="s">
        <v>5796</v>
      </c>
      <c r="B3525" t="s">
        <v>5256</v>
      </c>
      <c r="C3525" t="str">
        <f t="shared" si="482"/>
        <v>REGULATED</v>
      </c>
      <c r="D3525" s="159" t="str">
        <f t="shared" si="485"/>
        <v>45500</v>
      </c>
      <c r="E3525" t="str">
        <f t="shared" si="486"/>
        <v>X5500</v>
      </c>
      <c r="F3525" s="23">
        <v>455005801200</v>
      </c>
      <c r="G3525">
        <v>1076</v>
      </c>
      <c r="H3525" t="str">
        <f t="shared" si="487"/>
        <v>455005801200.1076</v>
      </c>
      <c r="I3525">
        <v>197509</v>
      </c>
      <c r="J3525" t="s">
        <v>6434</v>
      </c>
      <c r="K3525" t="s">
        <v>50</v>
      </c>
      <c r="L3525">
        <v>20310</v>
      </c>
      <c r="M3525" s="8">
        <f>VLOOKUP(H3525,'export - manipulated'!L3525:V7457,11,FALSE)</f>
        <v>6948.66</v>
      </c>
      <c r="V3525" s="158" t="str">
        <f t="shared" ref="V3525:V3526" si="488">CONCATENATE("5",RIGHT(F3525,11))</f>
        <v>555005801200</v>
      </c>
    </row>
    <row r="3526" spans="1:22" x14ac:dyDescent="0.3">
      <c r="A3526" t="s">
        <v>5796</v>
      </c>
      <c r="B3526" t="s">
        <v>5256</v>
      </c>
      <c r="C3526" t="str">
        <f t="shared" ref="C3526:C3589" si="489">IF(OR(D3526="45000",D3526="45100",D3526="45200",D3526="45290",D3526="45300",D3526="45500",D3526="45600",D3526="45700",D3526="45790",D3526="45800"),"REGULATED","UNREGULATED")</f>
        <v>REGULATED</v>
      </c>
      <c r="D3526" s="159" t="str">
        <f t="shared" si="485"/>
        <v>45500</v>
      </c>
      <c r="E3526" t="str">
        <f t="shared" si="486"/>
        <v>X5500</v>
      </c>
      <c r="F3526" s="23">
        <v>455005801200</v>
      </c>
      <c r="G3526">
        <v>2017</v>
      </c>
      <c r="H3526" t="str">
        <f t="shared" si="487"/>
        <v>455005801200.2017</v>
      </c>
      <c r="I3526">
        <v>201712</v>
      </c>
      <c r="J3526" t="s">
        <v>6434</v>
      </c>
      <c r="K3526" t="s">
        <v>50</v>
      </c>
      <c r="L3526">
        <v>20310</v>
      </c>
      <c r="M3526" s="8">
        <f>VLOOKUP(H3526,'export - manipulated'!L3526:V7458,11,FALSE)</f>
        <v>293872.06</v>
      </c>
      <c r="V3526" s="158" t="str">
        <f t="shared" si="488"/>
        <v>555005801200</v>
      </c>
    </row>
    <row r="3527" spans="1:22" x14ac:dyDescent="0.3">
      <c r="A3527" t="s">
        <v>5796</v>
      </c>
      <c r="B3527" t="s">
        <v>5256</v>
      </c>
      <c r="C3527" t="str">
        <f t="shared" si="489"/>
        <v>UNREGULATED</v>
      </c>
      <c r="D3527" s="159" t="str">
        <f t="shared" si="485"/>
        <v>55500</v>
      </c>
      <c r="E3527" t="str">
        <f t="shared" si="486"/>
        <v>X5500</v>
      </c>
      <c r="F3527" s="23">
        <v>555005801200</v>
      </c>
      <c r="G3527">
        <v>1076</v>
      </c>
      <c r="H3527" t="str">
        <f t="shared" si="487"/>
        <v>555005801200.1076</v>
      </c>
      <c r="I3527">
        <v>197509</v>
      </c>
      <c r="J3527" t="s">
        <v>6434</v>
      </c>
      <c r="K3527" t="s">
        <v>50</v>
      </c>
      <c r="L3527" t="s">
        <v>124</v>
      </c>
      <c r="N3527">
        <f>VLOOKUP(H3527,'export - manipulated'!L3526:V7458,11,FALSE)</f>
        <v>4198</v>
      </c>
    </row>
    <row r="3528" spans="1:22" x14ac:dyDescent="0.3">
      <c r="A3528" t="s">
        <v>5796</v>
      </c>
      <c r="B3528" t="s">
        <v>5256</v>
      </c>
      <c r="C3528" t="str">
        <f t="shared" si="489"/>
        <v>UNREGULATED</v>
      </c>
      <c r="D3528" s="159" t="str">
        <f t="shared" si="485"/>
        <v>55500</v>
      </c>
      <c r="E3528" t="str">
        <f t="shared" si="486"/>
        <v>X5500</v>
      </c>
      <c r="F3528" s="23">
        <v>555005801200</v>
      </c>
      <c r="G3528">
        <v>2017</v>
      </c>
      <c r="H3528" t="str">
        <f t="shared" si="487"/>
        <v>555005801200.2017</v>
      </c>
      <c r="I3528">
        <v>201712</v>
      </c>
      <c r="J3528" t="s">
        <v>6434</v>
      </c>
      <c r="K3528" t="s">
        <v>50</v>
      </c>
      <c r="L3528" t="s">
        <v>124</v>
      </c>
      <c r="N3528">
        <f>VLOOKUP(H3528,'export - manipulated'!L3527:V7459,11,FALSE)</f>
        <v>178001.83</v>
      </c>
    </row>
    <row r="3529" spans="1:22" x14ac:dyDescent="0.3">
      <c r="A3529" t="s">
        <v>5801</v>
      </c>
      <c r="B3529" t="s">
        <v>5256</v>
      </c>
      <c r="C3529" t="str">
        <f t="shared" si="489"/>
        <v>REGULATED</v>
      </c>
      <c r="D3529" s="159" t="str">
        <f t="shared" si="485"/>
        <v>45500</v>
      </c>
      <c r="E3529" t="str">
        <f t="shared" si="486"/>
        <v>X5500</v>
      </c>
      <c r="F3529" s="23">
        <v>455005802000</v>
      </c>
      <c r="G3529">
        <v>1076</v>
      </c>
      <c r="H3529" t="str">
        <f t="shared" si="487"/>
        <v>455005802000.1076</v>
      </c>
      <c r="I3529">
        <v>197509</v>
      </c>
      <c r="J3529" t="s">
        <v>6434</v>
      </c>
      <c r="K3529" t="s">
        <v>50</v>
      </c>
      <c r="L3529">
        <v>20310</v>
      </c>
      <c r="M3529" s="8">
        <f>VLOOKUP(H3529,'export - manipulated'!L3529:V7461,11,FALSE)</f>
        <v>535045.81000000006</v>
      </c>
      <c r="V3529" s="158" t="str">
        <f t="shared" ref="V3529:V3533" si="490">CONCATENATE("5",RIGHT(F3529,11))</f>
        <v>555005802000</v>
      </c>
    </row>
    <row r="3530" spans="1:22" x14ac:dyDescent="0.3">
      <c r="A3530" t="s">
        <v>5801</v>
      </c>
      <c r="B3530" t="s">
        <v>5256</v>
      </c>
      <c r="C3530" t="str">
        <f t="shared" si="489"/>
        <v>REGULATED</v>
      </c>
      <c r="D3530" s="159" t="str">
        <f t="shared" si="485"/>
        <v>45500</v>
      </c>
      <c r="E3530" t="str">
        <f t="shared" si="486"/>
        <v>X5500</v>
      </c>
      <c r="F3530" s="23">
        <v>455005802000</v>
      </c>
      <c r="G3530">
        <v>1996</v>
      </c>
      <c r="H3530" t="str">
        <f t="shared" si="487"/>
        <v>455005802000.1996</v>
      </c>
      <c r="I3530">
        <v>199612</v>
      </c>
      <c r="J3530" t="s">
        <v>6434</v>
      </c>
      <c r="K3530" t="s">
        <v>50</v>
      </c>
      <c r="L3530">
        <v>20310</v>
      </c>
      <c r="M3530" s="8">
        <f>VLOOKUP(H3530,'export - manipulated'!L3530:V7462,11,FALSE)</f>
        <v>0</v>
      </c>
      <c r="V3530" s="158" t="str">
        <f t="shared" si="490"/>
        <v>555005802000</v>
      </c>
    </row>
    <row r="3531" spans="1:22" x14ac:dyDescent="0.3">
      <c r="A3531" t="s">
        <v>5801</v>
      </c>
      <c r="B3531" t="s">
        <v>5256</v>
      </c>
      <c r="C3531" t="str">
        <f t="shared" si="489"/>
        <v>REGULATED</v>
      </c>
      <c r="D3531" s="159" t="str">
        <f t="shared" si="485"/>
        <v>45500</v>
      </c>
      <c r="E3531" t="str">
        <f t="shared" si="486"/>
        <v>X5500</v>
      </c>
      <c r="F3531" s="23">
        <v>455005802000</v>
      </c>
      <c r="G3531">
        <v>2013</v>
      </c>
      <c r="H3531" t="str">
        <f t="shared" si="487"/>
        <v>455005802000.2013</v>
      </c>
      <c r="I3531">
        <v>201310</v>
      </c>
      <c r="J3531" t="s">
        <v>6434</v>
      </c>
      <c r="K3531" t="s">
        <v>50</v>
      </c>
      <c r="L3531">
        <v>20310</v>
      </c>
      <c r="M3531" s="8">
        <f>VLOOKUP(H3531,'export - manipulated'!L3531:V7463,11,FALSE)</f>
        <v>0</v>
      </c>
      <c r="V3531" s="158" t="str">
        <f t="shared" si="490"/>
        <v>555005802000</v>
      </c>
    </row>
    <row r="3532" spans="1:22" x14ac:dyDescent="0.3">
      <c r="A3532" t="s">
        <v>5801</v>
      </c>
      <c r="B3532" t="s">
        <v>5256</v>
      </c>
      <c r="C3532" t="str">
        <f t="shared" si="489"/>
        <v>REGULATED</v>
      </c>
      <c r="D3532" s="159" t="str">
        <f t="shared" si="485"/>
        <v>45500</v>
      </c>
      <c r="E3532" t="str">
        <f t="shared" si="486"/>
        <v>X5500</v>
      </c>
      <c r="F3532" s="23">
        <v>455005802000</v>
      </c>
      <c r="G3532">
        <v>2014</v>
      </c>
      <c r="H3532" t="str">
        <f t="shared" si="487"/>
        <v>455005802000.2014</v>
      </c>
      <c r="I3532">
        <v>201406</v>
      </c>
      <c r="J3532" t="s">
        <v>6434</v>
      </c>
      <c r="K3532" t="s">
        <v>50</v>
      </c>
      <c r="L3532">
        <v>20310</v>
      </c>
      <c r="M3532" s="8">
        <f>VLOOKUP(H3532,'export - manipulated'!L3532:V7464,11,FALSE)</f>
        <v>18997.25</v>
      </c>
      <c r="V3532" s="158" t="str">
        <f t="shared" si="490"/>
        <v>555005802000</v>
      </c>
    </row>
    <row r="3533" spans="1:22" x14ac:dyDescent="0.3">
      <c r="A3533" t="s">
        <v>5801</v>
      </c>
      <c r="B3533" t="s">
        <v>5256</v>
      </c>
      <c r="C3533" t="str">
        <f t="shared" si="489"/>
        <v>REGULATED</v>
      </c>
      <c r="D3533" s="159" t="str">
        <f t="shared" si="485"/>
        <v>45500</v>
      </c>
      <c r="E3533" t="str">
        <f t="shared" si="486"/>
        <v>X5500</v>
      </c>
      <c r="F3533" s="23">
        <v>455005802000</v>
      </c>
      <c r="G3533">
        <v>2017</v>
      </c>
      <c r="H3533" t="str">
        <f t="shared" si="487"/>
        <v>455005802000.2017</v>
      </c>
      <c r="I3533">
        <v>201712</v>
      </c>
      <c r="J3533" t="s">
        <v>6434</v>
      </c>
      <c r="K3533" t="s">
        <v>50</v>
      </c>
      <c r="L3533">
        <v>20310</v>
      </c>
      <c r="M3533" s="8">
        <f>VLOOKUP(H3533,'export - manipulated'!L3533:V7465,11,FALSE)</f>
        <v>30800.720000000001</v>
      </c>
      <c r="V3533" s="158" t="str">
        <f t="shared" si="490"/>
        <v>555005802000</v>
      </c>
    </row>
    <row r="3534" spans="1:22" x14ac:dyDescent="0.3">
      <c r="A3534" t="s">
        <v>5801</v>
      </c>
      <c r="B3534" t="s">
        <v>5256</v>
      </c>
      <c r="C3534" t="str">
        <f t="shared" si="489"/>
        <v>UNREGULATED</v>
      </c>
      <c r="D3534" s="159" t="str">
        <f t="shared" si="485"/>
        <v>55500</v>
      </c>
      <c r="E3534" t="str">
        <f t="shared" si="486"/>
        <v>X5500</v>
      </c>
      <c r="F3534" s="23">
        <v>555005802000</v>
      </c>
      <c r="G3534">
        <v>1076</v>
      </c>
      <c r="H3534" t="str">
        <f t="shared" si="487"/>
        <v>555005802000.1076</v>
      </c>
      <c r="I3534">
        <v>197509</v>
      </c>
      <c r="J3534" t="s">
        <v>6434</v>
      </c>
      <c r="K3534" t="s">
        <v>50</v>
      </c>
      <c r="L3534" t="s">
        <v>124</v>
      </c>
      <c r="N3534">
        <f>VLOOKUP(H3534,'export - manipulated'!L3533:V7465,11,FALSE)</f>
        <v>323240.7</v>
      </c>
    </row>
    <row r="3535" spans="1:22" x14ac:dyDescent="0.3">
      <c r="A3535" t="s">
        <v>5801</v>
      </c>
      <c r="B3535" t="s">
        <v>5256</v>
      </c>
      <c r="C3535" t="str">
        <f t="shared" si="489"/>
        <v>UNREGULATED</v>
      </c>
      <c r="D3535" s="159" t="str">
        <f t="shared" si="485"/>
        <v>55500</v>
      </c>
      <c r="E3535" t="str">
        <f t="shared" si="486"/>
        <v>X5500</v>
      </c>
      <c r="F3535" s="23">
        <v>555005802000</v>
      </c>
      <c r="G3535">
        <v>1996</v>
      </c>
      <c r="H3535" t="str">
        <f t="shared" si="487"/>
        <v>555005802000.1996</v>
      </c>
      <c r="I3535">
        <v>199612</v>
      </c>
      <c r="J3535" t="s">
        <v>6434</v>
      </c>
      <c r="K3535" t="s">
        <v>50</v>
      </c>
      <c r="L3535" t="s">
        <v>124</v>
      </c>
      <c r="N3535">
        <f>VLOOKUP(H3535,'export - manipulated'!L3534:V7466,11,FALSE)</f>
        <v>0</v>
      </c>
    </row>
    <row r="3536" spans="1:22" x14ac:dyDescent="0.3">
      <c r="A3536" t="s">
        <v>5801</v>
      </c>
      <c r="B3536" t="s">
        <v>5256</v>
      </c>
      <c r="C3536" t="str">
        <f t="shared" si="489"/>
        <v>UNREGULATED</v>
      </c>
      <c r="D3536" s="159" t="str">
        <f t="shared" si="485"/>
        <v>55500</v>
      </c>
      <c r="E3536" t="str">
        <f t="shared" si="486"/>
        <v>X5500</v>
      </c>
      <c r="F3536" s="23">
        <v>555005802000</v>
      </c>
      <c r="G3536">
        <v>2013</v>
      </c>
      <c r="H3536" t="str">
        <f t="shared" si="487"/>
        <v>555005802000.2013</v>
      </c>
      <c r="I3536">
        <v>201310</v>
      </c>
      <c r="J3536" t="s">
        <v>6434</v>
      </c>
      <c r="K3536" t="s">
        <v>50</v>
      </c>
      <c r="L3536" t="s">
        <v>124</v>
      </c>
      <c r="N3536">
        <f>VLOOKUP(H3536,'export - manipulated'!L3535:V7467,11,FALSE)</f>
        <v>0</v>
      </c>
    </row>
    <row r="3537" spans="1:22" x14ac:dyDescent="0.3">
      <c r="A3537" t="s">
        <v>5801</v>
      </c>
      <c r="B3537" t="s">
        <v>5256</v>
      </c>
      <c r="C3537" t="str">
        <f t="shared" si="489"/>
        <v>UNREGULATED</v>
      </c>
      <c r="D3537" s="159" t="str">
        <f t="shared" si="485"/>
        <v>55500</v>
      </c>
      <c r="E3537" t="str">
        <f t="shared" si="486"/>
        <v>X5500</v>
      </c>
      <c r="F3537" s="23">
        <v>555005802000</v>
      </c>
      <c r="G3537">
        <v>2014</v>
      </c>
      <c r="H3537" t="str">
        <f t="shared" si="487"/>
        <v>555005802000.2014</v>
      </c>
      <c r="I3537">
        <v>201406</v>
      </c>
      <c r="J3537" t="s">
        <v>6434</v>
      </c>
      <c r="K3537" t="s">
        <v>50</v>
      </c>
      <c r="L3537" t="s">
        <v>124</v>
      </c>
      <c r="N3537">
        <f>VLOOKUP(H3537,'export - manipulated'!L3536:V7468,11,FALSE)</f>
        <v>11476.37</v>
      </c>
    </row>
    <row r="3538" spans="1:22" x14ac:dyDescent="0.3">
      <c r="A3538" t="s">
        <v>5801</v>
      </c>
      <c r="B3538" t="s">
        <v>5256</v>
      </c>
      <c r="C3538" t="str">
        <f t="shared" si="489"/>
        <v>UNREGULATED</v>
      </c>
      <c r="D3538" s="159" t="str">
        <f t="shared" si="485"/>
        <v>55500</v>
      </c>
      <c r="E3538" t="str">
        <f t="shared" si="486"/>
        <v>X5500</v>
      </c>
      <c r="F3538" s="23">
        <v>555005802000</v>
      </c>
      <c r="G3538">
        <v>2017</v>
      </c>
      <c r="H3538" t="str">
        <f t="shared" si="487"/>
        <v>555005802000.2017</v>
      </c>
      <c r="I3538">
        <v>201712</v>
      </c>
      <c r="J3538" t="s">
        <v>6434</v>
      </c>
      <c r="K3538" t="s">
        <v>50</v>
      </c>
      <c r="L3538" t="s">
        <v>124</v>
      </c>
      <c r="N3538">
        <f>VLOOKUP(H3538,'export - manipulated'!L3537:V7469,11,FALSE)</f>
        <v>25599.360000000001</v>
      </c>
    </row>
    <row r="3539" spans="1:22" x14ac:dyDescent="0.3">
      <c r="A3539" t="s">
        <v>5812</v>
      </c>
      <c r="B3539" t="s">
        <v>5256</v>
      </c>
      <c r="C3539" t="str">
        <f t="shared" si="489"/>
        <v>REGULATED</v>
      </c>
      <c r="D3539" s="159" t="str">
        <f t="shared" si="485"/>
        <v>45500</v>
      </c>
      <c r="E3539" t="str">
        <f t="shared" si="486"/>
        <v>X5500</v>
      </c>
      <c r="F3539" s="23">
        <v>455005802400</v>
      </c>
      <c r="G3539">
        <v>1076</v>
      </c>
      <c r="H3539" t="str">
        <f t="shared" si="487"/>
        <v>455005802400.1076</v>
      </c>
      <c r="I3539">
        <v>197509</v>
      </c>
      <c r="J3539" t="s">
        <v>6434</v>
      </c>
      <c r="K3539" t="s">
        <v>50</v>
      </c>
      <c r="L3539">
        <v>20310</v>
      </c>
      <c r="M3539" s="8">
        <f>VLOOKUP(H3539,'export - manipulated'!L3539:V7471,11,FALSE)</f>
        <v>78961.039999999994</v>
      </c>
      <c r="V3539" s="158" t="str">
        <f t="shared" ref="V3539:V3541" si="491">CONCATENATE("5",RIGHT(F3539,11))</f>
        <v>555005802400</v>
      </c>
    </row>
    <row r="3540" spans="1:22" x14ac:dyDescent="0.3">
      <c r="A3540" t="s">
        <v>5812</v>
      </c>
      <c r="B3540" t="s">
        <v>5256</v>
      </c>
      <c r="C3540" t="str">
        <f t="shared" si="489"/>
        <v>REGULATED</v>
      </c>
      <c r="D3540" s="159" t="str">
        <f t="shared" si="485"/>
        <v>45500</v>
      </c>
      <c r="E3540" t="str">
        <f t="shared" si="486"/>
        <v>X5500</v>
      </c>
      <c r="F3540" s="23">
        <v>455005802400</v>
      </c>
      <c r="G3540">
        <v>2006</v>
      </c>
      <c r="H3540" t="str">
        <f t="shared" si="487"/>
        <v>455005802400.2006</v>
      </c>
      <c r="I3540">
        <v>200610</v>
      </c>
      <c r="J3540" t="s">
        <v>6434</v>
      </c>
      <c r="K3540" t="s">
        <v>50</v>
      </c>
      <c r="L3540">
        <v>20310</v>
      </c>
      <c r="M3540" s="8">
        <f>VLOOKUP(H3540,'export - manipulated'!L3540:V7472,11,FALSE)</f>
        <v>135360.07</v>
      </c>
      <c r="V3540" s="158" t="str">
        <f t="shared" si="491"/>
        <v>555005802400</v>
      </c>
    </row>
    <row r="3541" spans="1:22" x14ac:dyDescent="0.3">
      <c r="A3541" t="s">
        <v>5812</v>
      </c>
      <c r="B3541" t="s">
        <v>5256</v>
      </c>
      <c r="C3541" t="str">
        <f t="shared" si="489"/>
        <v>REGULATED</v>
      </c>
      <c r="D3541" s="159" t="str">
        <f t="shared" si="485"/>
        <v>45500</v>
      </c>
      <c r="E3541" t="str">
        <f t="shared" si="486"/>
        <v>X5500</v>
      </c>
      <c r="F3541" s="23">
        <v>455005802400</v>
      </c>
      <c r="G3541">
        <v>2013</v>
      </c>
      <c r="H3541" t="str">
        <f t="shared" si="487"/>
        <v>455005802400.2013</v>
      </c>
      <c r="I3541">
        <v>201310</v>
      </c>
      <c r="J3541" t="s">
        <v>6434</v>
      </c>
      <c r="K3541" t="s">
        <v>50</v>
      </c>
      <c r="L3541">
        <v>20310</v>
      </c>
      <c r="M3541" s="8">
        <f>VLOOKUP(H3541,'export - manipulated'!L3541:V7473,11,FALSE)</f>
        <v>0</v>
      </c>
      <c r="V3541" s="158" t="str">
        <f t="shared" si="491"/>
        <v>555005802400</v>
      </c>
    </row>
    <row r="3542" spans="1:22" x14ac:dyDescent="0.3">
      <c r="A3542" t="s">
        <v>5812</v>
      </c>
      <c r="B3542" t="s">
        <v>5256</v>
      </c>
      <c r="C3542" t="str">
        <f t="shared" si="489"/>
        <v>UNREGULATED</v>
      </c>
      <c r="D3542" s="159" t="str">
        <f t="shared" si="485"/>
        <v>55500</v>
      </c>
      <c r="E3542" t="str">
        <f t="shared" si="486"/>
        <v>X5500</v>
      </c>
      <c r="F3542" s="23">
        <v>555005802400</v>
      </c>
      <c r="G3542">
        <v>1076</v>
      </c>
      <c r="H3542" t="str">
        <f t="shared" si="487"/>
        <v>555005802400.1076</v>
      </c>
      <c r="I3542">
        <v>197509</v>
      </c>
      <c r="J3542" t="s">
        <v>6434</v>
      </c>
      <c r="K3542" t="s">
        <v>50</v>
      </c>
      <c r="L3542" t="s">
        <v>124</v>
      </c>
      <c r="N3542">
        <f>VLOOKUP(H3542,'export - manipulated'!L3541:V7473,11,FALSE)</f>
        <v>47704.52</v>
      </c>
    </row>
    <row r="3543" spans="1:22" x14ac:dyDescent="0.3">
      <c r="A3543" t="s">
        <v>5812</v>
      </c>
      <c r="B3543" t="s">
        <v>5256</v>
      </c>
      <c r="C3543" t="str">
        <f t="shared" si="489"/>
        <v>UNREGULATED</v>
      </c>
      <c r="D3543" s="159" t="str">
        <f t="shared" si="485"/>
        <v>55500</v>
      </c>
      <c r="E3543" t="str">
        <f t="shared" si="486"/>
        <v>X5500</v>
      </c>
      <c r="F3543" s="23">
        <v>555005802400</v>
      </c>
      <c r="G3543">
        <v>2006</v>
      </c>
      <c r="H3543" t="str">
        <f t="shared" si="487"/>
        <v>555005802400.2006</v>
      </c>
      <c r="I3543">
        <v>200610</v>
      </c>
      <c r="J3543" t="s">
        <v>6434</v>
      </c>
      <c r="K3543" t="s">
        <v>50</v>
      </c>
      <c r="L3543" t="s">
        <v>124</v>
      </c>
      <c r="N3543">
        <f>VLOOKUP(H3543,'export - manipulated'!L3542:V7474,11,FALSE)</f>
        <v>81778</v>
      </c>
    </row>
    <row r="3544" spans="1:22" x14ac:dyDescent="0.3">
      <c r="A3544" t="s">
        <v>5812</v>
      </c>
      <c r="B3544" t="s">
        <v>5256</v>
      </c>
      <c r="C3544" t="str">
        <f t="shared" si="489"/>
        <v>UNREGULATED</v>
      </c>
      <c r="D3544" s="159" t="str">
        <f t="shared" si="485"/>
        <v>55500</v>
      </c>
      <c r="E3544" t="str">
        <f t="shared" si="486"/>
        <v>X5500</v>
      </c>
      <c r="F3544" s="23">
        <v>555005802400</v>
      </c>
      <c r="G3544">
        <v>2013</v>
      </c>
      <c r="H3544" t="str">
        <f t="shared" si="487"/>
        <v>555005802400.2013</v>
      </c>
      <c r="I3544">
        <v>201310</v>
      </c>
      <c r="J3544" t="s">
        <v>6434</v>
      </c>
      <c r="K3544" t="s">
        <v>50</v>
      </c>
      <c r="L3544" t="s">
        <v>124</v>
      </c>
      <c r="N3544">
        <f>VLOOKUP(H3544,'export - manipulated'!L3543:V7475,11,FALSE)</f>
        <v>0</v>
      </c>
    </row>
    <row r="3545" spans="1:22" x14ac:dyDescent="0.3">
      <c r="A3545" t="s">
        <v>5819</v>
      </c>
      <c r="B3545" t="s">
        <v>5256</v>
      </c>
      <c r="C3545" t="str">
        <f t="shared" si="489"/>
        <v>REGULATED</v>
      </c>
      <c r="D3545" s="159" t="str">
        <f t="shared" si="485"/>
        <v>45500</v>
      </c>
      <c r="E3545" t="str">
        <f t="shared" si="486"/>
        <v>X5500</v>
      </c>
      <c r="F3545" s="23">
        <v>455005800800</v>
      </c>
      <c r="G3545">
        <v>1076</v>
      </c>
      <c r="H3545" t="str">
        <f t="shared" si="487"/>
        <v>455005800800.1076</v>
      </c>
      <c r="I3545">
        <v>197509</v>
      </c>
      <c r="J3545" t="s">
        <v>6434</v>
      </c>
      <c r="K3545" t="s">
        <v>50</v>
      </c>
      <c r="L3545">
        <v>20310</v>
      </c>
      <c r="M3545" s="8">
        <f>VLOOKUP(H3545,'export - manipulated'!L3545:V7477,11,FALSE)</f>
        <v>15471.29</v>
      </c>
      <c r="V3545" s="158" t="str">
        <f t="shared" ref="V3545:V3547" si="492">CONCATENATE("5",RIGHT(F3545,11))</f>
        <v>555005800800</v>
      </c>
    </row>
    <row r="3546" spans="1:22" x14ac:dyDescent="0.3">
      <c r="A3546" t="s">
        <v>5819</v>
      </c>
      <c r="B3546" t="s">
        <v>5256</v>
      </c>
      <c r="C3546" t="str">
        <f t="shared" si="489"/>
        <v>REGULATED</v>
      </c>
      <c r="D3546" s="159" t="str">
        <f t="shared" si="485"/>
        <v>45500</v>
      </c>
      <c r="E3546" t="str">
        <f t="shared" si="486"/>
        <v>X5500</v>
      </c>
      <c r="F3546" s="23">
        <v>455005800800</v>
      </c>
      <c r="G3546">
        <v>1083</v>
      </c>
      <c r="H3546" t="str">
        <f t="shared" si="487"/>
        <v>455005800800.1083</v>
      </c>
      <c r="I3546">
        <v>198209</v>
      </c>
      <c r="J3546" t="s">
        <v>6434</v>
      </c>
      <c r="K3546" t="s">
        <v>50</v>
      </c>
      <c r="L3546">
        <v>20310</v>
      </c>
      <c r="M3546" s="8">
        <f>VLOOKUP(H3546,'export - manipulated'!L3546:V7478,11,FALSE)</f>
        <v>60980.62</v>
      </c>
      <c r="V3546" s="158" t="str">
        <f t="shared" si="492"/>
        <v>555005800800</v>
      </c>
    </row>
    <row r="3547" spans="1:22" x14ac:dyDescent="0.3">
      <c r="A3547" t="s">
        <v>5819</v>
      </c>
      <c r="B3547" t="s">
        <v>5256</v>
      </c>
      <c r="C3547" t="str">
        <f t="shared" si="489"/>
        <v>REGULATED</v>
      </c>
      <c r="D3547" s="159" t="str">
        <f t="shared" si="485"/>
        <v>45500</v>
      </c>
      <c r="E3547" t="str">
        <f t="shared" si="486"/>
        <v>X5500</v>
      </c>
      <c r="F3547" s="23">
        <v>455005800800</v>
      </c>
      <c r="G3547">
        <v>1084</v>
      </c>
      <c r="H3547" t="str">
        <f t="shared" si="487"/>
        <v>455005800800.1084</v>
      </c>
      <c r="I3547">
        <v>198309</v>
      </c>
      <c r="J3547" t="s">
        <v>6434</v>
      </c>
      <c r="K3547" t="s">
        <v>50</v>
      </c>
      <c r="L3547">
        <v>20310</v>
      </c>
      <c r="M3547" s="8">
        <f>VLOOKUP(H3547,'export - manipulated'!L3547:V7479,11,FALSE)</f>
        <v>22417.94</v>
      </c>
      <c r="V3547" s="158" t="str">
        <f t="shared" si="492"/>
        <v>555005800800</v>
      </c>
    </row>
    <row r="3548" spans="1:22" x14ac:dyDescent="0.3">
      <c r="A3548" t="s">
        <v>5819</v>
      </c>
      <c r="B3548" t="s">
        <v>5256</v>
      </c>
      <c r="C3548" t="str">
        <f t="shared" si="489"/>
        <v>UNREGULATED</v>
      </c>
      <c r="D3548" s="159" t="str">
        <f t="shared" si="485"/>
        <v>55500</v>
      </c>
      <c r="E3548" t="str">
        <f t="shared" si="486"/>
        <v>X5500</v>
      </c>
      <c r="F3548" s="23">
        <v>555005800800</v>
      </c>
      <c r="G3548">
        <v>1076</v>
      </c>
      <c r="H3548" t="str">
        <f t="shared" si="487"/>
        <v>555005800800.1076</v>
      </c>
      <c r="I3548">
        <v>197509</v>
      </c>
      <c r="J3548" t="s">
        <v>6434</v>
      </c>
      <c r="K3548" t="s">
        <v>50</v>
      </c>
      <c r="L3548" t="s">
        <v>124</v>
      </c>
      <c r="N3548">
        <f>VLOOKUP(H3548,'export - manipulated'!L3547:V7479,11,FALSE)</f>
        <v>9347</v>
      </c>
    </row>
    <row r="3549" spans="1:22" x14ac:dyDescent="0.3">
      <c r="A3549" t="s">
        <v>5819</v>
      </c>
      <c r="B3549" t="s">
        <v>5256</v>
      </c>
      <c r="C3549" t="str">
        <f t="shared" si="489"/>
        <v>UNREGULATED</v>
      </c>
      <c r="D3549" s="159" t="str">
        <f t="shared" si="485"/>
        <v>55500</v>
      </c>
      <c r="E3549" t="str">
        <f t="shared" si="486"/>
        <v>X5500</v>
      </c>
      <c r="F3549" s="23">
        <v>555005800800</v>
      </c>
      <c r="G3549">
        <v>1083</v>
      </c>
      <c r="H3549" t="str">
        <f t="shared" si="487"/>
        <v>555005800800.1083</v>
      </c>
      <c r="I3549">
        <v>198209</v>
      </c>
      <c r="J3549" t="s">
        <v>6434</v>
      </c>
      <c r="K3549" t="s">
        <v>50</v>
      </c>
      <c r="L3549" t="s">
        <v>124</v>
      </c>
      <c r="N3549">
        <f>VLOOKUP(H3549,'export - manipulated'!L3548:V7480,11,FALSE)</f>
        <v>36841</v>
      </c>
    </row>
    <row r="3550" spans="1:22" x14ac:dyDescent="0.3">
      <c r="A3550" t="s">
        <v>5819</v>
      </c>
      <c r="B3550" t="s">
        <v>5256</v>
      </c>
      <c r="C3550" t="str">
        <f t="shared" si="489"/>
        <v>UNREGULATED</v>
      </c>
      <c r="D3550" s="159" t="str">
        <f t="shared" si="485"/>
        <v>55500</v>
      </c>
      <c r="E3550" t="str">
        <f t="shared" si="486"/>
        <v>X5500</v>
      </c>
      <c r="F3550" s="23">
        <v>555005800800</v>
      </c>
      <c r="G3550">
        <v>1084</v>
      </c>
      <c r="H3550" t="str">
        <f t="shared" si="487"/>
        <v>555005800800.1084</v>
      </c>
      <c r="I3550">
        <v>198309</v>
      </c>
      <c r="J3550" t="s">
        <v>6434</v>
      </c>
      <c r="K3550" t="s">
        <v>50</v>
      </c>
      <c r="L3550" t="s">
        <v>124</v>
      </c>
      <c r="N3550">
        <f>VLOOKUP(H3550,'export - manipulated'!L3549:V7481,11,FALSE)</f>
        <v>13544</v>
      </c>
    </row>
    <row r="3551" spans="1:22" x14ac:dyDescent="0.3">
      <c r="A3551" t="s">
        <v>5826</v>
      </c>
      <c r="B3551" t="s">
        <v>5256</v>
      </c>
      <c r="C3551" t="str">
        <f t="shared" si="489"/>
        <v>REGULATED</v>
      </c>
      <c r="D3551" s="159" t="str">
        <f t="shared" si="485"/>
        <v>45300</v>
      </c>
      <c r="E3551" t="str">
        <f t="shared" si="486"/>
        <v>X5300</v>
      </c>
      <c r="F3551" s="23">
        <v>453005800318</v>
      </c>
      <c r="G3551">
        <v>910</v>
      </c>
      <c r="H3551" t="str">
        <f t="shared" si="487"/>
        <v>453005800318.910</v>
      </c>
      <c r="I3551">
        <v>201007</v>
      </c>
      <c r="J3551" t="s">
        <v>6434</v>
      </c>
      <c r="K3551" t="s">
        <v>50</v>
      </c>
      <c r="L3551">
        <v>20310</v>
      </c>
      <c r="M3551" s="8">
        <f>VLOOKUP(H3551,'export - manipulated'!L3551:V7483,11,FALSE)</f>
        <v>8241.2999999999993</v>
      </c>
      <c r="V3551" s="158" t="str">
        <f>CONCATENATE("5",RIGHT(F3551,11))</f>
        <v>553005800318</v>
      </c>
    </row>
    <row r="3552" spans="1:22" x14ac:dyDescent="0.3">
      <c r="A3552" t="s">
        <v>5826</v>
      </c>
      <c r="B3552" t="s">
        <v>5256</v>
      </c>
      <c r="C3552" t="str">
        <f t="shared" si="489"/>
        <v>UNREGULATED</v>
      </c>
      <c r="D3552" s="159" t="str">
        <f t="shared" si="485"/>
        <v>55300</v>
      </c>
      <c r="E3552" t="str">
        <f t="shared" si="486"/>
        <v>X5300</v>
      </c>
      <c r="F3552" s="23">
        <v>553005800318</v>
      </c>
      <c r="G3552">
        <v>910</v>
      </c>
      <c r="H3552" t="str">
        <f t="shared" si="487"/>
        <v>553005800318.910</v>
      </c>
      <c r="I3552">
        <v>201007</v>
      </c>
      <c r="J3552" t="s">
        <v>6434</v>
      </c>
      <c r="K3552" t="s">
        <v>50</v>
      </c>
      <c r="L3552" t="s">
        <v>124</v>
      </c>
      <c r="N3552">
        <f>VLOOKUP(H3552,'export - manipulated'!L3551:V7483,11,FALSE)</f>
        <v>4978.62</v>
      </c>
    </row>
    <row r="3553" spans="1:22" x14ac:dyDescent="0.3">
      <c r="A3553" t="s">
        <v>5830</v>
      </c>
      <c r="B3553" t="s">
        <v>5256</v>
      </c>
      <c r="C3553" t="str">
        <f t="shared" si="489"/>
        <v>REGULATED</v>
      </c>
      <c r="D3553" s="159" t="str">
        <f t="shared" si="485"/>
        <v>45300</v>
      </c>
      <c r="E3553" t="str">
        <f t="shared" si="486"/>
        <v>X5300</v>
      </c>
      <c r="F3553" s="23">
        <v>453005800002</v>
      </c>
      <c r="G3553">
        <v>910</v>
      </c>
      <c r="H3553" t="str">
        <f t="shared" si="487"/>
        <v>453005800002.910</v>
      </c>
      <c r="I3553">
        <v>199504</v>
      </c>
      <c r="J3553" t="s">
        <v>6434</v>
      </c>
      <c r="K3553" t="s">
        <v>50</v>
      </c>
      <c r="L3553">
        <v>20310</v>
      </c>
      <c r="M3553" s="8">
        <f>VLOOKUP(H3553,'export - manipulated'!L3553:V7485,11,FALSE)</f>
        <v>150380.5</v>
      </c>
      <c r="V3553" s="158" t="str">
        <f>CONCATENATE("5",RIGHT(F3553,11))</f>
        <v>553005800002</v>
      </c>
    </row>
    <row r="3554" spans="1:22" x14ac:dyDescent="0.3">
      <c r="A3554" t="s">
        <v>5830</v>
      </c>
      <c r="B3554" t="s">
        <v>5256</v>
      </c>
      <c r="C3554" t="str">
        <f t="shared" si="489"/>
        <v>UNREGULATED</v>
      </c>
      <c r="D3554" s="159" t="str">
        <f t="shared" si="485"/>
        <v>55300</v>
      </c>
      <c r="E3554" t="str">
        <f t="shared" si="486"/>
        <v>X5300</v>
      </c>
      <c r="F3554" s="23">
        <v>553005800002</v>
      </c>
      <c r="G3554">
        <v>910</v>
      </c>
      <c r="H3554" t="str">
        <f t="shared" si="487"/>
        <v>553005800002.910</v>
      </c>
      <c r="I3554">
        <v>199504</v>
      </c>
      <c r="J3554" t="s">
        <v>6434</v>
      </c>
      <c r="K3554" t="s">
        <v>50</v>
      </c>
      <c r="L3554" t="s">
        <v>124</v>
      </c>
      <c r="N3554">
        <f>VLOOKUP(H3554,'export - manipulated'!L3553:V7485,11,FALSE)</f>
        <v>90853</v>
      </c>
    </row>
    <row r="3555" spans="1:22" x14ac:dyDescent="0.3">
      <c r="A3555" t="s">
        <v>5834</v>
      </c>
      <c r="B3555" t="s">
        <v>5256</v>
      </c>
      <c r="C3555" t="str">
        <f t="shared" si="489"/>
        <v>REGULATED</v>
      </c>
      <c r="D3555" s="159" t="str">
        <f t="shared" si="485"/>
        <v>45300</v>
      </c>
      <c r="E3555" t="str">
        <f t="shared" si="486"/>
        <v>X5300</v>
      </c>
      <c r="F3555" s="23">
        <v>453005800320</v>
      </c>
      <c r="G3555">
        <v>910</v>
      </c>
      <c r="H3555" t="str">
        <f t="shared" si="487"/>
        <v>453005800320.910</v>
      </c>
      <c r="I3555">
        <v>201007</v>
      </c>
      <c r="J3555" t="s">
        <v>6434</v>
      </c>
      <c r="K3555" t="s">
        <v>50</v>
      </c>
      <c r="L3555">
        <v>20310</v>
      </c>
      <c r="M3555" s="8">
        <f>VLOOKUP(H3555,'export - manipulated'!L3555:V7487,11,FALSE)</f>
        <v>8241.2999999999993</v>
      </c>
      <c r="V3555" s="158" t="str">
        <f>CONCATENATE("5",RIGHT(F3555,11))</f>
        <v>553005800320</v>
      </c>
    </row>
    <row r="3556" spans="1:22" x14ac:dyDescent="0.3">
      <c r="A3556" t="s">
        <v>5834</v>
      </c>
      <c r="B3556" t="s">
        <v>5256</v>
      </c>
      <c r="C3556" t="str">
        <f t="shared" si="489"/>
        <v>UNREGULATED</v>
      </c>
      <c r="D3556" s="159" t="str">
        <f t="shared" si="485"/>
        <v>55300</v>
      </c>
      <c r="E3556" t="str">
        <f t="shared" si="486"/>
        <v>X5300</v>
      </c>
      <c r="F3556" s="23">
        <v>553005800320</v>
      </c>
      <c r="G3556">
        <v>910</v>
      </c>
      <c r="H3556" t="str">
        <f t="shared" si="487"/>
        <v>553005800320.910</v>
      </c>
      <c r="I3556">
        <v>201301</v>
      </c>
      <c r="J3556" t="s">
        <v>6434</v>
      </c>
      <c r="K3556" t="s">
        <v>50</v>
      </c>
      <c r="L3556" t="s">
        <v>124</v>
      </c>
      <c r="N3556">
        <f>VLOOKUP(H3556,'export - manipulated'!L3555:V7487,11,FALSE)</f>
        <v>4978.62</v>
      </c>
    </row>
    <row r="3557" spans="1:22" x14ac:dyDescent="0.3">
      <c r="A3557" t="s">
        <v>5837</v>
      </c>
      <c r="B3557" t="s">
        <v>5256</v>
      </c>
      <c r="C3557" t="str">
        <f t="shared" si="489"/>
        <v>REGULATED</v>
      </c>
      <c r="D3557" s="159" t="str">
        <f t="shared" si="485"/>
        <v>45300</v>
      </c>
      <c r="E3557" t="str">
        <f t="shared" si="486"/>
        <v>X5300</v>
      </c>
      <c r="F3557" s="23">
        <v>453005800005</v>
      </c>
      <c r="G3557">
        <v>910</v>
      </c>
      <c r="H3557" t="str">
        <f t="shared" si="487"/>
        <v>453005800005.910</v>
      </c>
      <c r="I3557">
        <v>199504</v>
      </c>
      <c r="J3557" t="s">
        <v>6434</v>
      </c>
      <c r="K3557" t="s">
        <v>50</v>
      </c>
      <c r="L3557">
        <v>20310</v>
      </c>
      <c r="M3557" s="8">
        <f>VLOOKUP(H3557,'export - manipulated'!L3557:V7489,11,FALSE)</f>
        <v>53613.21</v>
      </c>
      <c r="V3557" s="158" t="str">
        <f t="shared" ref="V3557:V3558" si="493">CONCATENATE("5",RIGHT(F3557,11))</f>
        <v>553005800005</v>
      </c>
    </row>
    <row r="3558" spans="1:22" x14ac:dyDescent="0.3">
      <c r="A3558" t="s">
        <v>5837</v>
      </c>
      <c r="B3558" t="s">
        <v>5256</v>
      </c>
      <c r="C3558" t="str">
        <f t="shared" si="489"/>
        <v>REGULATED</v>
      </c>
      <c r="D3558" s="159" t="str">
        <f t="shared" si="485"/>
        <v>45300</v>
      </c>
      <c r="E3558" t="str">
        <f t="shared" si="486"/>
        <v>X5300</v>
      </c>
      <c r="F3558" s="23">
        <v>453005800039</v>
      </c>
      <c r="G3558">
        <v>910</v>
      </c>
      <c r="H3558" t="str">
        <f t="shared" si="487"/>
        <v>453005800039.910</v>
      </c>
      <c r="I3558">
        <v>200712</v>
      </c>
      <c r="J3558" t="s">
        <v>6434</v>
      </c>
      <c r="K3558" t="s">
        <v>50</v>
      </c>
      <c r="L3558">
        <v>20310</v>
      </c>
      <c r="M3558" s="8">
        <f>VLOOKUP(H3558,'export - manipulated'!L3558:V7490,11,FALSE)</f>
        <v>38065.79</v>
      </c>
      <c r="V3558" s="158" t="str">
        <f t="shared" si="493"/>
        <v>553005800039</v>
      </c>
    </row>
    <row r="3559" spans="1:22" x14ac:dyDescent="0.3">
      <c r="A3559" t="s">
        <v>5837</v>
      </c>
      <c r="B3559" t="s">
        <v>5256</v>
      </c>
      <c r="C3559" t="str">
        <f t="shared" si="489"/>
        <v>UNREGULATED</v>
      </c>
      <c r="D3559" s="159" t="str">
        <f t="shared" si="485"/>
        <v>55300</v>
      </c>
      <c r="E3559" t="str">
        <f t="shared" si="486"/>
        <v>X5300</v>
      </c>
      <c r="F3559" s="23">
        <v>553005800005</v>
      </c>
      <c r="G3559">
        <v>910</v>
      </c>
      <c r="H3559" t="str">
        <f t="shared" si="487"/>
        <v>553005800005.910</v>
      </c>
      <c r="I3559">
        <v>199504</v>
      </c>
      <c r="J3559" t="s">
        <v>6434</v>
      </c>
      <c r="K3559" t="s">
        <v>50</v>
      </c>
      <c r="L3559" t="s">
        <v>124</v>
      </c>
      <c r="N3559">
        <f>VLOOKUP(H3559,'export - manipulated'!L3558:V7490,11,FALSE)</f>
        <v>32391</v>
      </c>
    </row>
    <row r="3560" spans="1:22" x14ac:dyDescent="0.3">
      <c r="A3560" t="s">
        <v>5837</v>
      </c>
      <c r="B3560" t="s">
        <v>5256</v>
      </c>
      <c r="C3560" t="str">
        <f t="shared" si="489"/>
        <v>UNREGULATED</v>
      </c>
      <c r="D3560" s="159" t="str">
        <f t="shared" si="485"/>
        <v>55300</v>
      </c>
      <c r="E3560" t="str">
        <f t="shared" si="486"/>
        <v>X5300</v>
      </c>
      <c r="F3560" s="23">
        <v>553005800039</v>
      </c>
      <c r="G3560">
        <v>910</v>
      </c>
      <c r="H3560" t="str">
        <f t="shared" si="487"/>
        <v>553005800039.910</v>
      </c>
      <c r="I3560">
        <v>200712</v>
      </c>
      <c r="J3560" t="s">
        <v>6434</v>
      </c>
      <c r="K3560" t="s">
        <v>50</v>
      </c>
      <c r="L3560" t="s">
        <v>124</v>
      </c>
      <c r="N3560">
        <f>VLOOKUP(H3560,'export - manipulated'!L3559:V7491,11,FALSE)</f>
        <v>22998</v>
      </c>
    </row>
    <row r="3561" spans="1:22" x14ac:dyDescent="0.3">
      <c r="A3561" t="s">
        <v>5843</v>
      </c>
      <c r="B3561" t="s">
        <v>5256</v>
      </c>
      <c r="C3561" t="str">
        <f t="shared" si="489"/>
        <v>REGULATED</v>
      </c>
      <c r="D3561" s="159" t="str">
        <f t="shared" si="485"/>
        <v>45300</v>
      </c>
      <c r="E3561" t="str">
        <f t="shared" si="486"/>
        <v>X5300</v>
      </c>
      <c r="F3561" s="23">
        <v>453005800010</v>
      </c>
      <c r="G3561">
        <v>910</v>
      </c>
      <c r="H3561" t="str">
        <f t="shared" si="487"/>
        <v>453005800010.910</v>
      </c>
      <c r="I3561">
        <v>199610</v>
      </c>
      <c r="J3561" t="s">
        <v>6434</v>
      </c>
      <c r="K3561" t="s">
        <v>50</v>
      </c>
      <c r="L3561">
        <v>20310</v>
      </c>
      <c r="M3561" s="8">
        <f>VLOOKUP(H3561,'export - manipulated'!L3561:V7493,11,FALSE)</f>
        <v>182846.85</v>
      </c>
      <c r="V3561" s="158" t="str">
        <f t="shared" ref="V3561:V3564" si="494">CONCATENATE("5",RIGHT(F3561,11))</f>
        <v>553005800010</v>
      </c>
    </row>
    <row r="3562" spans="1:22" x14ac:dyDescent="0.3">
      <c r="A3562" t="s">
        <v>5843</v>
      </c>
      <c r="B3562" t="s">
        <v>5256</v>
      </c>
      <c r="C3562" t="str">
        <f t="shared" si="489"/>
        <v>REGULATED</v>
      </c>
      <c r="D3562" s="159" t="str">
        <f t="shared" si="485"/>
        <v>45300</v>
      </c>
      <c r="E3562" t="str">
        <f t="shared" si="486"/>
        <v>X5300</v>
      </c>
      <c r="F3562" s="23">
        <v>453005800323</v>
      </c>
      <c r="G3562">
        <v>910</v>
      </c>
      <c r="H3562" t="str">
        <f t="shared" si="487"/>
        <v>453005800323.910</v>
      </c>
      <c r="I3562">
        <v>201007</v>
      </c>
      <c r="J3562" t="s">
        <v>6434</v>
      </c>
      <c r="K3562" t="s">
        <v>50</v>
      </c>
      <c r="L3562">
        <v>20310</v>
      </c>
      <c r="M3562" s="8">
        <f>VLOOKUP(H3562,'export - manipulated'!L3562:V7494,11,FALSE)</f>
        <v>8241.2999999999993</v>
      </c>
      <c r="V3562" s="158" t="str">
        <f t="shared" si="494"/>
        <v>553005800323</v>
      </c>
    </row>
    <row r="3563" spans="1:22" x14ac:dyDescent="0.3">
      <c r="A3563" t="s">
        <v>5843</v>
      </c>
      <c r="B3563" t="s">
        <v>5256</v>
      </c>
      <c r="C3563" t="str">
        <f t="shared" si="489"/>
        <v>REGULATED</v>
      </c>
      <c r="D3563" s="159" t="str">
        <f t="shared" si="485"/>
        <v>45300</v>
      </c>
      <c r="E3563" t="str">
        <f t="shared" si="486"/>
        <v>X5300</v>
      </c>
      <c r="F3563" s="23">
        <v>453005800605</v>
      </c>
      <c r="G3563">
        <v>910</v>
      </c>
      <c r="H3563" t="str">
        <f t="shared" si="487"/>
        <v>453005800605.910</v>
      </c>
      <c r="I3563">
        <v>201712</v>
      </c>
      <c r="J3563" t="s">
        <v>6434</v>
      </c>
      <c r="K3563" t="s">
        <v>50</v>
      </c>
      <c r="L3563">
        <v>20310</v>
      </c>
      <c r="M3563" s="8">
        <f>VLOOKUP(H3563,'export - manipulated'!L3563:V7495,11,FALSE)</f>
        <v>2398.21</v>
      </c>
      <c r="V3563" s="158" t="str">
        <f t="shared" si="494"/>
        <v>553005800605</v>
      </c>
    </row>
    <row r="3564" spans="1:22" x14ac:dyDescent="0.3">
      <c r="A3564" t="s">
        <v>5843</v>
      </c>
      <c r="B3564" t="s">
        <v>5256</v>
      </c>
      <c r="C3564" t="str">
        <f t="shared" si="489"/>
        <v>REGULATED</v>
      </c>
      <c r="D3564" s="159" t="str">
        <f t="shared" si="485"/>
        <v>45300</v>
      </c>
      <c r="E3564" t="str">
        <f t="shared" si="486"/>
        <v>X5300</v>
      </c>
      <c r="F3564" s="23">
        <v>453005800638</v>
      </c>
      <c r="G3564">
        <v>910</v>
      </c>
      <c r="H3564" t="str">
        <f t="shared" si="487"/>
        <v>453005800638.910</v>
      </c>
      <c r="I3564">
        <v>201712</v>
      </c>
      <c r="J3564" t="s">
        <v>6434</v>
      </c>
      <c r="K3564" t="s">
        <v>50</v>
      </c>
      <c r="L3564">
        <v>20310</v>
      </c>
      <c r="M3564" s="8">
        <f>VLOOKUP(H3564,'export - manipulated'!L3564:V7496,11,FALSE)</f>
        <v>61793.69</v>
      </c>
      <c r="V3564" s="158" t="str">
        <f t="shared" si="494"/>
        <v>553005800638</v>
      </c>
    </row>
    <row r="3565" spans="1:22" x14ac:dyDescent="0.3">
      <c r="A3565" t="s">
        <v>5843</v>
      </c>
      <c r="B3565" t="s">
        <v>5256</v>
      </c>
      <c r="C3565" t="str">
        <f t="shared" si="489"/>
        <v>UNREGULATED</v>
      </c>
      <c r="D3565" s="159" t="str">
        <f t="shared" si="485"/>
        <v>55300</v>
      </c>
      <c r="E3565" t="str">
        <f t="shared" si="486"/>
        <v>X5300</v>
      </c>
      <c r="F3565" s="23">
        <v>553005800010</v>
      </c>
      <c r="G3565">
        <v>910</v>
      </c>
      <c r="H3565" t="str">
        <f t="shared" si="487"/>
        <v>553005800010.910</v>
      </c>
      <c r="I3565">
        <v>199610</v>
      </c>
      <c r="J3565" t="s">
        <v>6434</v>
      </c>
      <c r="K3565" t="s">
        <v>50</v>
      </c>
      <c r="L3565" t="s">
        <v>124</v>
      </c>
      <c r="N3565">
        <f>VLOOKUP(H3565,'export - manipulated'!L3564:V7496,11,FALSE)</f>
        <v>110467</v>
      </c>
    </row>
    <row r="3566" spans="1:22" x14ac:dyDescent="0.3">
      <c r="A3566" t="s">
        <v>5843</v>
      </c>
      <c r="B3566" t="s">
        <v>5256</v>
      </c>
      <c r="C3566" t="str">
        <f t="shared" si="489"/>
        <v>UNREGULATED</v>
      </c>
      <c r="D3566" s="159" t="str">
        <f t="shared" si="485"/>
        <v>55300</v>
      </c>
      <c r="E3566" t="str">
        <f t="shared" si="486"/>
        <v>X5300</v>
      </c>
      <c r="F3566" s="23">
        <v>553005800323</v>
      </c>
      <c r="G3566">
        <v>910</v>
      </c>
      <c r="H3566" t="str">
        <f t="shared" si="487"/>
        <v>553005800323.910</v>
      </c>
      <c r="I3566">
        <v>201007</v>
      </c>
      <c r="J3566" t="s">
        <v>6434</v>
      </c>
      <c r="K3566" t="s">
        <v>50</v>
      </c>
      <c r="L3566" t="s">
        <v>124</v>
      </c>
      <c r="N3566">
        <f>VLOOKUP(H3566,'export - manipulated'!L3565:V7497,11,FALSE)</f>
        <v>4978.62</v>
      </c>
    </row>
    <row r="3567" spans="1:22" x14ac:dyDescent="0.3">
      <c r="A3567" t="s">
        <v>5843</v>
      </c>
      <c r="B3567" t="s">
        <v>5256</v>
      </c>
      <c r="C3567" t="str">
        <f t="shared" si="489"/>
        <v>UNREGULATED</v>
      </c>
      <c r="D3567" s="159" t="str">
        <f t="shared" si="485"/>
        <v>55300</v>
      </c>
      <c r="E3567" t="str">
        <f t="shared" si="486"/>
        <v>X5300</v>
      </c>
      <c r="F3567" s="23">
        <v>553005800605</v>
      </c>
      <c r="G3567">
        <v>910</v>
      </c>
      <c r="H3567" t="str">
        <f t="shared" si="487"/>
        <v>553005800605.910</v>
      </c>
      <c r="I3567">
        <v>201712</v>
      </c>
      <c r="J3567" t="s">
        <v>6434</v>
      </c>
      <c r="K3567" t="s">
        <v>50</v>
      </c>
      <c r="L3567" t="s">
        <v>124</v>
      </c>
      <c r="N3567">
        <f>VLOOKUP(H3567,'export - manipulated'!L3566:V7498,11,FALSE)</f>
        <v>1451.25</v>
      </c>
    </row>
    <row r="3568" spans="1:22" x14ac:dyDescent="0.3">
      <c r="A3568" t="s">
        <v>5843</v>
      </c>
      <c r="B3568" t="s">
        <v>5256</v>
      </c>
      <c r="C3568" t="str">
        <f t="shared" si="489"/>
        <v>UNREGULATED</v>
      </c>
      <c r="D3568" s="159" t="str">
        <f t="shared" si="485"/>
        <v>55300</v>
      </c>
      <c r="E3568" t="str">
        <f t="shared" si="486"/>
        <v>X5300</v>
      </c>
      <c r="F3568" s="23">
        <v>553005800638</v>
      </c>
      <c r="G3568">
        <v>910</v>
      </c>
      <c r="H3568" t="str">
        <f t="shared" si="487"/>
        <v>553005800638.910</v>
      </c>
      <c r="I3568">
        <v>201712</v>
      </c>
      <c r="J3568" t="s">
        <v>6434</v>
      </c>
      <c r="K3568" t="s">
        <v>50</v>
      </c>
      <c r="L3568" t="s">
        <v>124</v>
      </c>
      <c r="N3568">
        <f>VLOOKUP(H3568,'export - manipulated'!L3567:V7499,11,FALSE)</f>
        <v>37393.61</v>
      </c>
    </row>
    <row r="3569" spans="1:22" x14ac:dyDescent="0.3">
      <c r="A3569" t="s">
        <v>5852</v>
      </c>
      <c r="B3569" t="s">
        <v>5256</v>
      </c>
      <c r="C3569" t="str">
        <f t="shared" si="489"/>
        <v>REGULATED</v>
      </c>
      <c r="D3569" s="159" t="str">
        <f t="shared" si="485"/>
        <v>45300</v>
      </c>
      <c r="E3569" t="str">
        <f t="shared" si="486"/>
        <v>X5300</v>
      </c>
      <c r="F3569" s="23">
        <v>453005800011</v>
      </c>
      <c r="G3569">
        <v>910</v>
      </c>
      <c r="H3569" t="str">
        <f t="shared" si="487"/>
        <v>453005800011.910</v>
      </c>
      <c r="I3569">
        <v>199504</v>
      </c>
      <c r="J3569" t="s">
        <v>6434</v>
      </c>
      <c r="K3569" t="s">
        <v>50</v>
      </c>
      <c r="L3569">
        <v>20310</v>
      </c>
      <c r="M3569" s="8">
        <f>VLOOKUP(H3569,'export - manipulated'!L3569:V7501,11,FALSE)</f>
        <v>145876.71</v>
      </c>
      <c r="V3569" s="158" t="str">
        <f t="shared" ref="V3569:V3571" si="495">CONCATENATE("5",RIGHT(F3569,11))</f>
        <v>553005800011</v>
      </c>
    </row>
    <row r="3570" spans="1:22" x14ac:dyDescent="0.3">
      <c r="A3570" t="s">
        <v>5852</v>
      </c>
      <c r="B3570" t="s">
        <v>5256</v>
      </c>
      <c r="C3570" t="str">
        <f t="shared" si="489"/>
        <v>REGULATED</v>
      </c>
      <c r="D3570" s="159" t="str">
        <f t="shared" si="485"/>
        <v>45300</v>
      </c>
      <c r="E3570" t="str">
        <f t="shared" si="486"/>
        <v>X5300</v>
      </c>
      <c r="F3570" s="23">
        <v>453005800316</v>
      </c>
      <c r="G3570">
        <v>910</v>
      </c>
      <c r="H3570" t="str">
        <f t="shared" si="487"/>
        <v>453005800316.910</v>
      </c>
      <c r="I3570">
        <v>201007</v>
      </c>
      <c r="J3570" t="s">
        <v>6434</v>
      </c>
      <c r="K3570" t="s">
        <v>50</v>
      </c>
      <c r="L3570">
        <v>20310</v>
      </c>
      <c r="M3570" s="8">
        <f>VLOOKUP(H3570,'export - manipulated'!L3570:V7502,11,FALSE)</f>
        <v>8241.2999999999993</v>
      </c>
      <c r="V3570" s="158" t="str">
        <f t="shared" si="495"/>
        <v>553005800316</v>
      </c>
    </row>
    <row r="3571" spans="1:22" x14ac:dyDescent="0.3">
      <c r="A3571" t="s">
        <v>5852</v>
      </c>
      <c r="B3571" t="s">
        <v>5256</v>
      </c>
      <c r="C3571" t="str">
        <f t="shared" si="489"/>
        <v>REGULATED</v>
      </c>
      <c r="D3571" s="159" t="str">
        <f t="shared" si="485"/>
        <v>45300</v>
      </c>
      <c r="E3571" t="str">
        <f t="shared" si="486"/>
        <v>X5300</v>
      </c>
      <c r="F3571" s="23">
        <v>453005800324</v>
      </c>
      <c r="G3571">
        <v>910</v>
      </c>
      <c r="H3571" t="str">
        <f t="shared" si="487"/>
        <v>453005800324.910</v>
      </c>
      <c r="I3571">
        <v>201007</v>
      </c>
      <c r="J3571" t="s">
        <v>6434</v>
      </c>
      <c r="K3571" t="s">
        <v>50</v>
      </c>
      <c r="L3571">
        <v>20310</v>
      </c>
      <c r="M3571" s="8">
        <f>VLOOKUP(H3571,'export - manipulated'!L3571:V7503,11,FALSE)</f>
        <v>8241.2999999999993</v>
      </c>
      <c r="V3571" s="158" t="str">
        <f t="shared" si="495"/>
        <v>553005800324</v>
      </c>
    </row>
    <row r="3572" spans="1:22" x14ac:dyDescent="0.3">
      <c r="A3572" t="s">
        <v>5852</v>
      </c>
      <c r="B3572" t="s">
        <v>5256</v>
      </c>
      <c r="C3572" t="str">
        <f t="shared" si="489"/>
        <v>UNREGULATED</v>
      </c>
      <c r="D3572" s="159" t="str">
        <f t="shared" si="485"/>
        <v>55300</v>
      </c>
      <c r="E3572" t="str">
        <f t="shared" si="486"/>
        <v>X5300</v>
      </c>
      <c r="F3572" s="23">
        <v>553005800011</v>
      </c>
      <c r="G3572">
        <v>910</v>
      </c>
      <c r="H3572" t="str">
        <f t="shared" si="487"/>
        <v>553005800011.910</v>
      </c>
      <c r="I3572">
        <v>199504</v>
      </c>
      <c r="J3572" t="s">
        <v>6434</v>
      </c>
      <c r="K3572" t="s">
        <v>50</v>
      </c>
      <c r="L3572" t="s">
        <v>124</v>
      </c>
      <c r="N3572">
        <f>VLOOKUP(H3572,'export - manipulated'!L3571:V7503,11,FALSE)</f>
        <v>88132</v>
      </c>
    </row>
    <row r="3573" spans="1:22" x14ac:dyDescent="0.3">
      <c r="A3573" t="s">
        <v>5852</v>
      </c>
      <c r="B3573" t="s">
        <v>5256</v>
      </c>
      <c r="C3573" t="str">
        <f t="shared" si="489"/>
        <v>UNREGULATED</v>
      </c>
      <c r="D3573" s="159" t="str">
        <f t="shared" si="485"/>
        <v>55300</v>
      </c>
      <c r="E3573" t="str">
        <f t="shared" si="486"/>
        <v>X5300</v>
      </c>
      <c r="F3573" s="23">
        <v>553005800316</v>
      </c>
      <c r="G3573">
        <v>910</v>
      </c>
      <c r="H3573" t="str">
        <f t="shared" si="487"/>
        <v>553005800316.910</v>
      </c>
      <c r="I3573">
        <v>201007</v>
      </c>
      <c r="J3573" t="s">
        <v>6434</v>
      </c>
      <c r="K3573" t="s">
        <v>50</v>
      </c>
      <c r="L3573" t="s">
        <v>124</v>
      </c>
      <c r="N3573">
        <f>VLOOKUP(H3573,'export - manipulated'!L3572:V7504,11,FALSE)</f>
        <v>4978.62</v>
      </c>
    </row>
    <row r="3574" spans="1:22" x14ac:dyDescent="0.3">
      <c r="A3574" t="s">
        <v>5852</v>
      </c>
      <c r="B3574" t="s">
        <v>5256</v>
      </c>
      <c r="C3574" t="str">
        <f t="shared" si="489"/>
        <v>UNREGULATED</v>
      </c>
      <c r="D3574" s="159" t="str">
        <f t="shared" si="485"/>
        <v>55300</v>
      </c>
      <c r="E3574" t="str">
        <f t="shared" si="486"/>
        <v>X5300</v>
      </c>
      <c r="F3574" s="23">
        <v>553005800324</v>
      </c>
      <c r="G3574">
        <v>910</v>
      </c>
      <c r="H3574" t="str">
        <f t="shared" si="487"/>
        <v>553005800324.910</v>
      </c>
      <c r="I3574">
        <v>201007</v>
      </c>
      <c r="J3574" t="s">
        <v>6434</v>
      </c>
      <c r="K3574" t="s">
        <v>50</v>
      </c>
      <c r="L3574" t="s">
        <v>124</v>
      </c>
      <c r="N3574">
        <f>VLOOKUP(H3574,'export - manipulated'!L3573:V7505,11,FALSE)</f>
        <v>4978.62</v>
      </c>
    </row>
    <row r="3575" spans="1:22" x14ac:dyDescent="0.3">
      <c r="A3575" t="s">
        <v>5859</v>
      </c>
      <c r="B3575" t="s">
        <v>5256</v>
      </c>
      <c r="C3575" t="str">
        <f t="shared" si="489"/>
        <v>REGULATED</v>
      </c>
      <c r="D3575" s="159" t="str">
        <f t="shared" si="485"/>
        <v>45300</v>
      </c>
      <c r="E3575" t="str">
        <f t="shared" si="486"/>
        <v>X5300</v>
      </c>
      <c r="F3575" s="23">
        <v>453005800012</v>
      </c>
      <c r="G3575">
        <v>910</v>
      </c>
      <c r="H3575" t="str">
        <f t="shared" si="487"/>
        <v>453005800012.910</v>
      </c>
      <c r="I3575">
        <v>199504</v>
      </c>
      <c r="J3575" t="s">
        <v>6434</v>
      </c>
      <c r="K3575" t="s">
        <v>50</v>
      </c>
      <c r="L3575">
        <v>20310</v>
      </c>
      <c r="M3575" s="8">
        <f>VLOOKUP(H3575,'export - manipulated'!L3575:V7507,11,FALSE)</f>
        <v>187994.15</v>
      </c>
      <c r="V3575" s="158" t="str">
        <f t="shared" ref="V3575:V3577" si="496">CONCATENATE("5",RIGHT(F3575,11))</f>
        <v>553005800012</v>
      </c>
    </row>
    <row r="3576" spans="1:22" x14ac:dyDescent="0.3">
      <c r="A3576" t="s">
        <v>5859</v>
      </c>
      <c r="B3576" t="s">
        <v>5256</v>
      </c>
      <c r="C3576" t="str">
        <f t="shared" si="489"/>
        <v>REGULATED</v>
      </c>
      <c r="D3576" s="159" t="str">
        <f t="shared" si="485"/>
        <v>45300</v>
      </c>
      <c r="E3576" t="str">
        <f t="shared" si="486"/>
        <v>X5300</v>
      </c>
      <c r="F3576" s="23">
        <v>453005800325</v>
      </c>
      <c r="G3576">
        <v>910</v>
      </c>
      <c r="H3576" t="str">
        <f t="shared" si="487"/>
        <v>453005800325.910</v>
      </c>
      <c r="I3576">
        <v>201007</v>
      </c>
      <c r="J3576" t="s">
        <v>6434</v>
      </c>
      <c r="K3576" t="s">
        <v>50</v>
      </c>
      <c r="L3576">
        <v>20310</v>
      </c>
      <c r="M3576" s="8">
        <f>VLOOKUP(H3576,'export - manipulated'!L3576:V7508,11,FALSE)</f>
        <v>8241.2999999999993</v>
      </c>
      <c r="V3576" s="158" t="str">
        <f t="shared" si="496"/>
        <v>553005800325</v>
      </c>
    </row>
    <row r="3577" spans="1:22" x14ac:dyDescent="0.3">
      <c r="A3577" t="s">
        <v>5862</v>
      </c>
      <c r="B3577" t="s">
        <v>5256</v>
      </c>
      <c r="C3577" t="str">
        <f t="shared" si="489"/>
        <v>REGULATED</v>
      </c>
      <c r="D3577" s="159" t="str">
        <f t="shared" si="485"/>
        <v>45300</v>
      </c>
      <c r="E3577" t="str">
        <f t="shared" si="486"/>
        <v>X5300</v>
      </c>
      <c r="F3577" s="23">
        <v>453005800473</v>
      </c>
      <c r="G3577">
        <v>910</v>
      </c>
      <c r="H3577" t="str">
        <f t="shared" si="487"/>
        <v>453005800473.910</v>
      </c>
      <c r="I3577">
        <v>201412</v>
      </c>
      <c r="J3577" t="s">
        <v>6434</v>
      </c>
      <c r="K3577" t="s">
        <v>50</v>
      </c>
      <c r="L3577">
        <v>20310</v>
      </c>
      <c r="M3577" s="8">
        <f>VLOOKUP(H3577,'export - manipulated'!L3577:V7509,11,FALSE)</f>
        <v>42594.13</v>
      </c>
      <c r="V3577" s="158" t="str">
        <f t="shared" si="496"/>
        <v>553005800473</v>
      </c>
    </row>
    <row r="3578" spans="1:22" x14ac:dyDescent="0.3">
      <c r="A3578" t="s">
        <v>5859</v>
      </c>
      <c r="B3578" t="s">
        <v>5256</v>
      </c>
      <c r="C3578" t="str">
        <f t="shared" si="489"/>
        <v>UNREGULATED</v>
      </c>
      <c r="D3578" s="159" t="str">
        <f t="shared" si="485"/>
        <v>55300</v>
      </c>
      <c r="E3578" t="str">
        <f t="shared" si="486"/>
        <v>X5300</v>
      </c>
      <c r="F3578" s="23">
        <v>553005800012</v>
      </c>
      <c r="G3578">
        <v>910</v>
      </c>
      <c r="H3578" t="str">
        <f t="shared" si="487"/>
        <v>553005800012.910</v>
      </c>
      <c r="I3578">
        <v>199504</v>
      </c>
      <c r="J3578" t="s">
        <v>6434</v>
      </c>
      <c r="K3578" t="s">
        <v>50</v>
      </c>
      <c r="L3578" t="s">
        <v>124</v>
      </c>
      <c r="N3578">
        <f>VLOOKUP(H3578,'export - manipulated'!L3577:V7509,11,FALSE)</f>
        <v>113577</v>
      </c>
    </row>
    <row r="3579" spans="1:22" x14ac:dyDescent="0.3">
      <c r="A3579" t="s">
        <v>5859</v>
      </c>
      <c r="B3579" t="s">
        <v>5256</v>
      </c>
      <c r="C3579" t="str">
        <f t="shared" si="489"/>
        <v>UNREGULATED</v>
      </c>
      <c r="D3579" s="159" t="str">
        <f t="shared" si="485"/>
        <v>55300</v>
      </c>
      <c r="E3579" t="str">
        <f t="shared" si="486"/>
        <v>X5300</v>
      </c>
      <c r="F3579" s="23">
        <v>553005800325</v>
      </c>
      <c r="G3579">
        <v>910</v>
      </c>
      <c r="H3579" t="str">
        <f t="shared" si="487"/>
        <v>553005800325.910</v>
      </c>
      <c r="I3579">
        <v>201007</v>
      </c>
      <c r="J3579" t="s">
        <v>6434</v>
      </c>
      <c r="K3579" t="s">
        <v>50</v>
      </c>
      <c r="L3579" t="s">
        <v>124</v>
      </c>
      <c r="N3579">
        <f>VLOOKUP(H3579,'export - manipulated'!L3578:V7510,11,FALSE)</f>
        <v>4978.62</v>
      </c>
    </row>
    <row r="3580" spans="1:22" x14ac:dyDescent="0.3">
      <c r="A3580" t="s">
        <v>5862</v>
      </c>
      <c r="B3580" t="s">
        <v>5256</v>
      </c>
      <c r="C3580" t="str">
        <f t="shared" si="489"/>
        <v>UNREGULATED</v>
      </c>
      <c r="D3580" s="159" t="str">
        <f t="shared" si="485"/>
        <v>55300</v>
      </c>
      <c r="E3580" t="str">
        <f t="shared" si="486"/>
        <v>X5300</v>
      </c>
      <c r="F3580" s="23">
        <v>553005800473</v>
      </c>
      <c r="G3580">
        <v>910</v>
      </c>
      <c r="H3580" t="str">
        <f t="shared" si="487"/>
        <v>553005800473.910</v>
      </c>
      <c r="I3580">
        <v>201412</v>
      </c>
      <c r="J3580" t="s">
        <v>6434</v>
      </c>
      <c r="K3580" t="s">
        <v>50</v>
      </c>
      <c r="L3580" t="s">
        <v>124</v>
      </c>
      <c r="N3580">
        <f>VLOOKUP(H3580,'export - manipulated'!L3579:V7511,11,FALSE)</f>
        <v>25741.59</v>
      </c>
    </row>
    <row r="3581" spans="1:22" x14ac:dyDescent="0.3">
      <c r="A3581" t="s">
        <v>5867</v>
      </c>
      <c r="B3581" t="s">
        <v>5256</v>
      </c>
      <c r="C3581" t="str">
        <f t="shared" si="489"/>
        <v>REGULATED</v>
      </c>
      <c r="D3581" s="159" t="str">
        <f t="shared" si="485"/>
        <v>45300</v>
      </c>
      <c r="E3581" t="str">
        <f t="shared" si="486"/>
        <v>X5300</v>
      </c>
      <c r="F3581" s="23">
        <v>453005800013</v>
      </c>
      <c r="G3581">
        <v>910</v>
      </c>
      <c r="H3581" t="str">
        <f t="shared" si="487"/>
        <v>453005800013.910</v>
      </c>
      <c r="I3581">
        <v>198609</v>
      </c>
      <c r="J3581" t="s">
        <v>6434</v>
      </c>
      <c r="K3581" t="s">
        <v>50</v>
      </c>
      <c r="L3581">
        <v>20310</v>
      </c>
      <c r="M3581" s="8">
        <f>VLOOKUP(H3581,'export - manipulated'!L3581:V7513,11,FALSE)</f>
        <v>139384.54999999999</v>
      </c>
      <c r="V3581" s="158" t="str">
        <f t="shared" ref="V3581:V3583" si="497">CONCATENATE("5",RIGHT(F3581,11))</f>
        <v>553005800013</v>
      </c>
    </row>
    <row r="3582" spans="1:22" x14ac:dyDescent="0.3">
      <c r="A3582" t="s">
        <v>5867</v>
      </c>
      <c r="B3582" t="s">
        <v>5256</v>
      </c>
      <c r="C3582" t="str">
        <f t="shared" si="489"/>
        <v>REGULATED</v>
      </c>
      <c r="D3582" s="159" t="str">
        <f t="shared" si="485"/>
        <v>45300</v>
      </c>
      <c r="E3582" t="str">
        <f t="shared" si="486"/>
        <v>X5300</v>
      </c>
      <c r="F3582" s="23">
        <v>453005800606</v>
      </c>
      <c r="G3582">
        <v>910</v>
      </c>
      <c r="H3582" t="str">
        <f t="shared" si="487"/>
        <v>453005800606.910</v>
      </c>
      <c r="I3582">
        <v>201712</v>
      </c>
      <c r="J3582" t="s">
        <v>6434</v>
      </c>
      <c r="K3582" t="s">
        <v>50</v>
      </c>
      <c r="L3582">
        <v>20310</v>
      </c>
      <c r="M3582" s="8">
        <f>VLOOKUP(H3582,'export - manipulated'!L3582:V7514,11,FALSE)</f>
        <v>3867.82</v>
      </c>
      <c r="V3582" s="158" t="str">
        <f t="shared" si="497"/>
        <v>553005800606</v>
      </c>
    </row>
    <row r="3583" spans="1:22" x14ac:dyDescent="0.3">
      <c r="A3583" t="s">
        <v>5867</v>
      </c>
      <c r="B3583" t="s">
        <v>5256</v>
      </c>
      <c r="C3583" t="str">
        <f t="shared" si="489"/>
        <v>REGULATED</v>
      </c>
      <c r="D3583" s="159" t="str">
        <f t="shared" si="485"/>
        <v>45300</v>
      </c>
      <c r="E3583" t="str">
        <f t="shared" si="486"/>
        <v>X5300</v>
      </c>
      <c r="F3583" s="23">
        <v>453005800639</v>
      </c>
      <c r="G3583">
        <v>910</v>
      </c>
      <c r="H3583" t="str">
        <f t="shared" si="487"/>
        <v>453005800639.910</v>
      </c>
      <c r="I3583">
        <v>201712</v>
      </c>
      <c r="J3583" t="s">
        <v>6434</v>
      </c>
      <c r="K3583" t="s">
        <v>50</v>
      </c>
      <c r="L3583">
        <v>20310</v>
      </c>
      <c r="M3583" s="8">
        <f>VLOOKUP(H3583,'export - manipulated'!L3583:V7515,11,FALSE)</f>
        <v>23145.78</v>
      </c>
      <c r="V3583" s="158" t="str">
        <f t="shared" si="497"/>
        <v>553005800639</v>
      </c>
    </row>
    <row r="3584" spans="1:22" x14ac:dyDescent="0.3">
      <c r="A3584" t="s">
        <v>5867</v>
      </c>
      <c r="B3584" t="s">
        <v>5256</v>
      </c>
      <c r="C3584" t="str">
        <f t="shared" si="489"/>
        <v>UNREGULATED</v>
      </c>
      <c r="D3584" s="159" t="str">
        <f t="shared" si="485"/>
        <v>55300</v>
      </c>
      <c r="E3584" t="str">
        <f t="shared" si="486"/>
        <v>X5300</v>
      </c>
      <c r="F3584" s="23">
        <v>553005800013</v>
      </c>
      <c r="G3584">
        <v>910</v>
      </c>
      <c r="H3584" t="str">
        <f t="shared" si="487"/>
        <v>553005800013.910</v>
      </c>
      <c r="I3584">
        <v>198609</v>
      </c>
      <c r="J3584" t="s">
        <v>6434</v>
      </c>
      <c r="K3584" t="s">
        <v>50</v>
      </c>
      <c r="L3584" t="s">
        <v>124</v>
      </c>
      <c r="N3584">
        <f>VLOOKUP(H3584,'export - manipulated'!L3583:V7515,11,FALSE)</f>
        <v>84209</v>
      </c>
    </row>
    <row r="3585" spans="1:22" x14ac:dyDescent="0.3">
      <c r="A3585" t="s">
        <v>5867</v>
      </c>
      <c r="B3585" t="s">
        <v>5256</v>
      </c>
      <c r="C3585" t="str">
        <f t="shared" si="489"/>
        <v>UNREGULATED</v>
      </c>
      <c r="D3585" s="159" t="str">
        <f t="shared" si="485"/>
        <v>55300</v>
      </c>
      <c r="E3585" t="str">
        <f t="shared" si="486"/>
        <v>X5300</v>
      </c>
      <c r="F3585" s="23">
        <v>553005800606</v>
      </c>
      <c r="G3585">
        <v>910</v>
      </c>
      <c r="H3585" t="str">
        <f t="shared" si="487"/>
        <v>553005800606.910</v>
      </c>
      <c r="I3585">
        <v>201712</v>
      </c>
      <c r="J3585" t="s">
        <v>6434</v>
      </c>
      <c r="K3585" t="s">
        <v>50</v>
      </c>
      <c r="L3585" t="s">
        <v>124</v>
      </c>
      <c r="N3585">
        <f>VLOOKUP(H3585,'export - manipulated'!L3584:V7516,11,FALSE)</f>
        <v>2340.56</v>
      </c>
    </row>
    <row r="3586" spans="1:22" x14ac:dyDescent="0.3">
      <c r="A3586" t="s">
        <v>5867</v>
      </c>
      <c r="B3586" t="s">
        <v>5256</v>
      </c>
      <c r="C3586" t="str">
        <f t="shared" si="489"/>
        <v>UNREGULATED</v>
      </c>
      <c r="D3586" s="159" t="str">
        <f t="shared" si="485"/>
        <v>55300</v>
      </c>
      <c r="E3586" t="str">
        <f t="shared" si="486"/>
        <v>X5300</v>
      </c>
      <c r="F3586" s="23">
        <v>553005800639</v>
      </c>
      <c r="G3586">
        <v>910</v>
      </c>
      <c r="H3586" t="str">
        <f t="shared" si="487"/>
        <v>553005800639.910</v>
      </c>
      <c r="I3586">
        <v>201712</v>
      </c>
      <c r="J3586" t="s">
        <v>6434</v>
      </c>
      <c r="K3586" t="s">
        <v>50</v>
      </c>
      <c r="L3586" t="s">
        <v>124</v>
      </c>
      <c r="N3586">
        <f>VLOOKUP(H3586,'export - manipulated'!L3585:V7517,11,FALSE)</f>
        <v>14006.35</v>
      </c>
    </row>
    <row r="3587" spans="1:22" x14ac:dyDescent="0.3">
      <c r="A3587" t="s">
        <v>5874</v>
      </c>
      <c r="B3587" t="s">
        <v>5256</v>
      </c>
      <c r="C3587" t="str">
        <f t="shared" si="489"/>
        <v>REGULATED</v>
      </c>
      <c r="D3587" s="159" t="str">
        <f t="shared" ref="D3587:D3650" si="498">LEFT(F3587,5)</f>
        <v>45300</v>
      </c>
      <c r="E3587" t="str">
        <f t="shared" ref="E3587:E3650" si="499">CONCATENATE("X",(RIGHT(D3587,4)))</f>
        <v>X5300</v>
      </c>
      <c r="F3587" s="23">
        <v>453005800013</v>
      </c>
      <c r="G3587">
        <v>270</v>
      </c>
      <c r="H3587" t="str">
        <f t="shared" ref="H3587:H3650" si="500">CONCATENATE(F3587,".",G3587)</f>
        <v>453005800013.270</v>
      </c>
      <c r="I3587">
        <v>199406</v>
      </c>
      <c r="J3587" t="s">
        <v>6434</v>
      </c>
      <c r="K3587" t="s">
        <v>50</v>
      </c>
      <c r="L3587">
        <v>20310</v>
      </c>
      <c r="M3587" s="8">
        <f>VLOOKUP(H3587,'export - manipulated'!L3587:V7519,11,FALSE)</f>
        <v>48384.59</v>
      </c>
      <c r="V3587" s="158" t="str">
        <f>CONCATENATE("5",RIGHT(F3587,11))</f>
        <v>553005800013</v>
      </c>
    </row>
    <row r="3588" spans="1:22" x14ac:dyDescent="0.3">
      <c r="A3588" t="s">
        <v>5874</v>
      </c>
      <c r="B3588" t="s">
        <v>5256</v>
      </c>
      <c r="C3588" t="str">
        <f t="shared" si="489"/>
        <v>UNREGULATED</v>
      </c>
      <c r="D3588" s="159" t="str">
        <f t="shared" si="498"/>
        <v>55300</v>
      </c>
      <c r="E3588" t="str">
        <f t="shared" si="499"/>
        <v>X5300</v>
      </c>
      <c r="F3588" s="23">
        <v>553005800013</v>
      </c>
      <c r="G3588">
        <v>270</v>
      </c>
      <c r="H3588" t="str">
        <f t="shared" si="500"/>
        <v>553005800013.270</v>
      </c>
      <c r="I3588">
        <v>199406</v>
      </c>
      <c r="J3588" t="s">
        <v>6434</v>
      </c>
      <c r="K3588" t="s">
        <v>50</v>
      </c>
      <c r="L3588" t="s">
        <v>124</v>
      </c>
      <c r="N3588">
        <f>VLOOKUP(H3588,'export - manipulated'!L3587:V7519,11,FALSE)</f>
        <v>29231</v>
      </c>
    </row>
    <row r="3589" spans="1:22" x14ac:dyDescent="0.3">
      <c r="A3589" t="s">
        <v>5877</v>
      </c>
      <c r="B3589" t="s">
        <v>5256</v>
      </c>
      <c r="C3589" t="str">
        <f t="shared" si="489"/>
        <v>REGULATED</v>
      </c>
      <c r="D3589" s="159" t="str">
        <f t="shared" si="498"/>
        <v>45300</v>
      </c>
      <c r="E3589" t="str">
        <f t="shared" si="499"/>
        <v>X5300</v>
      </c>
      <c r="F3589" s="23">
        <v>453005800013</v>
      </c>
      <c r="G3589">
        <v>670</v>
      </c>
      <c r="H3589" t="str">
        <f t="shared" si="500"/>
        <v>453005800013.670</v>
      </c>
      <c r="I3589">
        <v>199406</v>
      </c>
      <c r="J3589" t="s">
        <v>6434</v>
      </c>
      <c r="K3589" t="s">
        <v>50</v>
      </c>
      <c r="L3589">
        <v>20310</v>
      </c>
      <c r="M3589" s="8">
        <f>VLOOKUP(H3589,'export - manipulated'!L3589:V7521,11,FALSE)</f>
        <v>4075.74</v>
      </c>
      <c r="V3589" s="158" t="str">
        <f>CONCATENATE("5",RIGHT(F3589,11))</f>
        <v>553005800013</v>
      </c>
    </row>
    <row r="3590" spans="1:22" x14ac:dyDescent="0.3">
      <c r="A3590" t="s">
        <v>5877</v>
      </c>
      <c r="B3590" t="s">
        <v>5256</v>
      </c>
      <c r="C3590" t="str">
        <f t="shared" ref="C3590:C3653" si="501">IF(OR(D3590="45000",D3590="45100",D3590="45200",D3590="45290",D3590="45300",D3590="45500",D3590="45600",D3590="45700",D3590="45790",D3590="45800"),"REGULATED","UNREGULATED")</f>
        <v>UNREGULATED</v>
      </c>
      <c r="D3590" s="159" t="str">
        <f t="shared" si="498"/>
        <v>55300</v>
      </c>
      <c r="E3590" t="str">
        <f t="shared" si="499"/>
        <v>X5300</v>
      </c>
      <c r="F3590" s="23">
        <v>553005800013</v>
      </c>
      <c r="G3590">
        <v>670</v>
      </c>
      <c r="H3590" t="str">
        <f t="shared" si="500"/>
        <v>553005800013.670</v>
      </c>
      <c r="I3590">
        <v>199406</v>
      </c>
      <c r="J3590" t="s">
        <v>6434</v>
      </c>
      <c r="K3590" t="s">
        <v>50</v>
      </c>
      <c r="L3590" t="s">
        <v>124</v>
      </c>
      <c r="N3590">
        <f>VLOOKUP(H3590,'export - manipulated'!L3589:V7521,11,FALSE)</f>
        <v>2463</v>
      </c>
    </row>
    <row r="3591" spans="1:22" x14ac:dyDescent="0.3">
      <c r="A3591" t="s">
        <v>5880</v>
      </c>
      <c r="B3591" t="s">
        <v>5256</v>
      </c>
      <c r="C3591" t="str">
        <f t="shared" si="501"/>
        <v>REGULATED</v>
      </c>
      <c r="D3591" s="159" t="str">
        <f t="shared" si="498"/>
        <v>45300</v>
      </c>
      <c r="E3591" t="str">
        <f t="shared" si="499"/>
        <v>X5300</v>
      </c>
      <c r="F3591" s="23">
        <v>453005800014</v>
      </c>
      <c r="G3591">
        <v>910</v>
      </c>
      <c r="H3591" t="str">
        <f t="shared" si="500"/>
        <v>453005800014.910</v>
      </c>
      <c r="I3591">
        <v>198801</v>
      </c>
      <c r="J3591" t="s">
        <v>6434</v>
      </c>
      <c r="K3591" t="s">
        <v>50</v>
      </c>
      <c r="L3591">
        <v>20310</v>
      </c>
      <c r="M3591" s="8">
        <f>VLOOKUP(H3591,'export - manipulated'!L3591:V7523,11,FALSE)</f>
        <v>137994.01</v>
      </c>
      <c r="V3591" s="158" t="str">
        <f t="shared" ref="V3591:V3592" si="502">CONCATENATE("5",RIGHT(F3591,11))</f>
        <v>553005800014</v>
      </c>
    </row>
    <row r="3592" spans="1:22" x14ac:dyDescent="0.3">
      <c r="A3592" t="s">
        <v>5880</v>
      </c>
      <c r="B3592" t="s">
        <v>5256</v>
      </c>
      <c r="C3592" t="str">
        <f t="shared" si="501"/>
        <v>REGULATED</v>
      </c>
      <c r="D3592" s="159" t="str">
        <f t="shared" si="498"/>
        <v>45300</v>
      </c>
      <c r="E3592" t="str">
        <f t="shared" si="499"/>
        <v>X5300</v>
      </c>
      <c r="F3592" s="23">
        <v>453005800620</v>
      </c>
      <c r="G3592">
        <v>910</v>
      </c>
      <c r="H3592" t="str">
        <f t="shared" si="500"/>
        <v>453005800620.910</v>
      </c>
      <c r="I3592">
        <v>201711</v>
      </c>
      <c r="J3592" t="s">
        <v>6434</v>
      </c>
      <c r="K3592" t="s">
        <v>50</v>
      </c>
      <c r="L3592">
        <v>20310</v>
      </c>
      <c r="M3592" s="8">
        <f>VLOOKUP(H3592,'export - manipulated'!L3592:V7524,11,FALSE)</f>
        <v>24951.15</v>
      </c>
      <c r="V3592" s="158" t="str">
        <f t="shared" si="502"/>
        <v>553005800620</v>
      </c>
    </row>
    <row r="3593" spans="1:22" x14ac:dyDescent="0.3">
      <c r="A3593" t="s">
        <v>5880</v>
      </c>
      <c r="B3593" t="s">
        <v>5256</v>
      </c>
      <c r="C3593" t="str">
        <f t="shared" si="501"/>
        <v>UNREGULATED</v>
      </c>
      <c r="D3593" s="159" t="str">
        <f t="shared" si="498"/>
        <v>55300</v>
      </c>
      <c r="E3593" t="str">
        <f t="shared" si="499"/>
        <v>X5300</v>
      </c>
      <c r="F3593" s="23">
        <v>553005800014</v>
      </c>
      <c r="G3593">
        <v>910</v>
      </c>
      <c r="H3593" t="str">
        <f t="shared" si="500"/>
        <v>553005800014.910</v>
      </c>
      <c r="I3593">
        <v>198801</v>
      </c>
      <c r="J3593" t="s">
        <v>6434</v>
      </c>
      <c r="K3593" t="s">
        <v>50</v>
      </c>
      <c r="L3593" t="s">
        <v>124</v>
      </c>
      <c r="N3593">
        <f>VLOOKUP(H3593,'export - manipulated'!L3592:V7524,11,FALSE)</f>
        <v>83370</v>
      </c>
    </row>
    <row r="3594" spans="1:22" x14ac:dyDescent="0.3">
      <c r="A3594" t="s">
        <v>5880</v>
      </c>
      <c r="B3594" t="s">
        <v>5256</v>
      </c>
      <c r="C3594" t="str">
        <f t="shared" si="501"/>
        <v>UNREGULATED</v>
      </c>
      <c r="D3594" s="159" t="str">
        <f t="shared" si="498"/>
        <v>55300</v>
      </c>
      <c r="E3594" t="str">
        <f t="shared" si="499"/>
        <v>X5300</v>
      </c>
      <c r="F3594" s="23">
        <v>553005800620</v>
      </c>
      <c r="G3594">
        <v>910</v>
      </c>
      <c r="H3594" t="str">
        <f t="shared" si="500"/>
        <v>553005800620.910</v>
      </c>
      <c r="I3594">
        <v>201712</v>
      </c>
      <c r="J3594" t="s">
        <v>6434</v>
      </c>
      <c r="K3594" t="s">
        <v>50</v>
      </c>
      <c r="L3594" t="s">
        <v>124</v>
      </c>
      <c r="N3594">
        <f>VLOOKUP(H3594,'export - manipulated'!L3593:V7525,11,FALSE)</f>
        <v>15098.85</v>
      </c>
    </row>
    <row r="3595" spans="1:22" x14ac:dyDescent="0.3">
      <c r="A3595" t="s">
        <v>5886</v>
      </c>
      <c r="B3595" t="s">
        <v>5256</v>
      </c>
      <c r="C3595" t="str">
        <f t="shared" si="501"/>
        <v>REGULATED</v>
      </c>
      <c r="D3595" s="159" t="str">
        <f t="shared" si="498"/>
        <v>45300</v>
      </c>
      <c r="E3595" t="str">
        <f t="shared" si="499"/>
        <v>X5300</v>
      </c>
      <c r="F3595" s="23">
        <v>453005800008</v>
      </c>
      <c r="G3595">
        <v>910</v>
      </c>
      <c r="H3595" t="str">
        <f t="shared" si="500"/>
        <v>453005800008.910</v>
      </c>
      <c r="I3595">
        <v>197507</v>
      </c>
      <c r="J3595" t="s">
        <v>6434</v>
      </c>
      <c r="K3595" t="s">
        <v>50</v>
      </c>
      <c r="L3595">
        <v>20310</v>
      </c>
      <c r="M3595" s="8">
        <f>VLOOKUP(H3595,'export - manipulated'!L3595:V7527,11,FALSE)</f>
        <v>115226</v>
      </c>
      <c r="V3595" s="158" t="str">
        <f t="shared" ref="V3595:V3597" si="503">CONCATENATE("5",RIGHT(F3595,11))</f>
        <v>553005800008</v>
      </c>
    </row>
    <row r="3596" spans="1:22" x14ac:dyDescent="0.3">
      <c r="A3596" t="s">
        <v>5886</v>
      </c>
      <c r="B3596" t="s">
        <v>5256</v>
      </c>
      <c r="C3596" t="str">
        <f t="shared" si="501"/>
        <v>REGULATED</v>
      </c>
      <c r="D3596" s="159" t="str">
        <f t="shared" si="498"/>
        <v>45300</v>
      </c>
      <c r="E3596" t="str">
        <f t="shared" si="499"/>
        <v>X5300</v>
      </c>
      <c r="F3596" s="23">
        <v>453005800321</v>
      </c>
      <c r="G3596">
        <v>910</v>
      </c>
      <c r="H3596" t="str">
        <f t="shared" si="500"/>
        <v>453005800321.910</v>
      </c>
      <c r="I3596">
        <v>201007</v>
      </c>
      <c r="J3596" t="s">
        <v>6434</v>
      </c>
      <c r="K3596" t="s">
        <v>50</v>
      </c>
      <c r="L3596">
        <v>20310</v>
      </c>
      <c r="M3596" s="8">
        <f>VLOOKUP(H3596,'export - manipulated'!L3596:V7528,11,FALSE)</f>
        <v>8241.2999999999993</v>
      </c>
      <c r="V3596" s="158" t="str">
        <f t="shared" si="503"/>
        <v>553005800321</v>
      </c>
    </row>
    <row r="3597" spans="1:22" x14ac:dyDescent="0.3">
      <c r="A3597" t="s">
        <v>5886</v>
      </c>
      <c r="B3597" t="s">
        <v>5256</v>
      </c>
      <c r="C3597" t="str">
        <f t="shared" si="501"/>
        <v>REGULATED</v>
      </c>
      <c r="D3597" s="159" t="str">
        <f t="shared" si="498"/>
        <v>45300</v>
      </c>
      <c r="E3597" t="str">
        <f t="shared" si="499"/>
        <v>X5300</v>
      </c>
      <c r="F3597" s="23">
        <v>453005800622</v>
      </c>
      <c r="G3597">
        <v>910</v>
      </c>
      <c r="H3597" t="str">
        <f t="shared" si="500"/>
        <v>453005800622.910</v>
      </c>
      <c r="I3597">
        <v>201708</v>
      </c>
      <c r="J3597" t="s">
        <v>6434</v>
      </c>
      <c r="K3597" t="s">
        <v>50</v>
      </c>
      <c r="L3597">
        <v>20310</v>
      </c>
      <c r="M3597" s="8">
        <f>VLOOKUP(H3597,'export - manipulated'!L3597:V7529,11,FALSE)</f>
        <v>13942.5</v>
      </c>
      <c r="V3597" s="158" t="str">
        <f t="shared" si="503"/>
        <v>553005800622</v>
      </c>
    </row>
    <row r="3598" spans="1:22" x14ac:dyDescent="0.3">
      <c r="A3598" t="s">
        <v>5886</v>
      </c>
      <c r="B3598" t="s">
        <v>5256</v>
      </c>
      <c r="C3598" t="str">
        <f t="shared" si="501"/>
        <v>UNREGULATED</v>
      </c>
      <c r="D3598" s="159" t="str">
        <f t="shared" si="498"/>
        <v>55300</v>
      </c>
      <c r="E3598" t="str">
        <f t="shared" si="499"/>
        <v>X5300</v>
      </c>
      <c r="F3598" s="23">
        <v>553005800008</v>
      </c>
      <c r="G3598">
        <v>910</v>
      </c>
      <c r="H3598" t="str">
        <f t="shared" si="500"/>
        <v>553005800008.910</v>
      </c>
      <c r="I3598">
        <v>197507</v>
      </c>
      <c r="J3598" t="s">
        <v>6434</v>
      </c>
      <c r="K3598" t="s">
        <v>50</v>
      </c>
      <c r="L3598" t="s">
        <v>124</v>
      </c>
      <c r="N3598">
        <f>VLOOKUP(H3598,'export - manipulated'!L3597:V7529,11,FALSE)</f>
        <v>69614</v>
      </c>
    </row>
    <row r="3599" spans="1:22" x14ac:dyDescent="0.3">
      <c r="A3599" t="s">
        <v>5886</v>
      </c>
      <c r="B3599" t="s">
        <v>5256</v>
      </c>
      <c r="C3599" t="str">
        <f t="shared" si="501"/>
        <v>UNREGULATED</v>
      </c>
      <c r="D3599" s="159" t="str">
        <f t="shared" si="498"/>
        <v>55300</v>
      </c>
      <c r="E3599" t="str">
        <f t="shared" si="499"/>
        <v>X5300</v>
      </c>
      <c r="F3599" s="23">
        <v>553005800321</v>
      </c>
      <c r="G3599">
        <v>910</v>
      </c>
      <c r="H3599" t="str">
        <f t="shared" si="500"/>
        <v>553005800321.910</v>
      </c>
      <c r="I3599">
        <v>201007</v>
      </c>
      <c r="J3599" t="s">
        <v>6434</v>
      </c>
      <c r="K3599" t="s">
        <v>50</v>
      </c>
      <c r="L3599" t="s">
        <v>124</v>
      </c>
      <c r="N3599">
        <f>VLOOKUP(H3599,'export - manipulated'!L3598:V7530,11,FALSE)</f>
        <v>4978.62</v>
      </c>
    </row>
    <row r="3600" spans="1:22" x14ac:dyDescent="0.3">
      <c r="A3600" t="s">
        <v>5886</v>
      </c>
      <c r="B3600" t="s">
        <v>5256</v>
      </c>
      <c r="C3600" t="str">
        <f t="shared" si="501"/>
        <v>UNREGULATED</v>
      </c>
      <c r="D3600" s="159" t="str">
        <f t="shared" si="498"/>
        <v>55300</v>
      </c>
      <c r="E3600" t="str">
        <f t="shared" si="499"/>
        <v>X5300</v>
      </c>
      <c r="F3600" s="23">
        <v>553005800622</v>
      </c>
      <c r="G3600">
        <v>910</v>
      </c>
      <c r="H3600" t="str">
        <f t="shared" si="500"/>
        <v>553005800622.910</v>
      </c>
      <c r="I3600">
        <v>201708</v>
      </c>
      <c r="J3600" t="s">
        <v>6434</v>
      </c>
      <c r="K3600" t="s">
        <v>50</v>
      </c>
      <c r="L3600" t="s">
        <v>124</v>
      </c>
      <c r="N3600">
        <f>VLOOKUP(H3600,'export - manipulated'!L3599:V7531,11,FALSE)</f>
        <v>8437.1200000000008</v>
      </c>
    </row>
    <row r="3601" spans="1:22" x14ac:dyDescent="0.3">
      <c r="A3601" t="s">
        <v>5893</v>
      </c>
      <c r="B3601" t="s">
        <v>5256</v>
      </c>
      <c r="C3601" t="str">
        <f t="shared" si="501"/>
        <v>REGULATED</v>
      </c>
      <c r="D3601" s="159" t="str">
        <f t="shared" si="498"/>
        <v>45300</v>
      </c>
      <c r="E3601" t="str">
        <f t="shared" si="499"/>
        <v>X5300</v>
      </c>
      <c r="F3601" s="23">
        <v>453005800008</v>
      </c>
      <c r="G3601">
        <v>270</v>
      </c>
      <c r="H3601" t="str">
        <f t="shared" si="500"/>
        <v>453005800008.270</v>
      </c>
      <c r="I3601">
        <v>197702</v>
      </c>
      <c r="J3601" t="s">
        <v>6434</v>
      </c>
      <c r="K3601" t="s">
        <v>50</v>
      </c>
      <c r="L3601">
        <v>20310</v>
      </c>
      <c r="M3601" s="8">
        <f>VLOOKUP(H3601,'export - manipulated'!L3601:V7533,11,FALSE)</f>
        <v>3316.45</v>
      </c>
      <c r="V3601" s="158" t="str">
        <f>CONCATENATE("5",RIGHT(F3601,11))</f>
        <v>553005800008</v>
      </c>
    </row>
    <row r="3602" spans="1:22" x14ac:dyDescent="0.3">
      <c r="A3602" t="s">
        <v>5893</v>
      </c>
      <c r="B3602" t="s">
        <v>5256</v>
      </c>
      <c r="C3602" t="str">
        <f t="shared" si="501"/>
        <v>UNREGULATED</v>
      </c>
      <c r="D3602" s="159" t="str">
        <f t="shared" si="498"/>
        <v>55300</v>
      </c>
      <c r="E3602" t="str">
        <f t="shared" si="499"/>
        <v>X5300</v>
      </c>
      <c r="F3602" s="23">
        <v>553005800008</v>
      </c>
      <c r="G3602">
        <v>270</v>
      </c>
      <c r="H3602" t="str">
        <f t="shared" si="500"/>
        <v>553005800008.270</v>
      </c>
      <c r="I3602">
        <v>197702</v>
      </c>
      <c r="J3602" t="s">
        <v>6434</v>
      </c>
      <c r="K3602" t="s">
        <v>50</v>
      </c>
      <c r="L3602" t="s">
        <v>124</v>
      </c>
      <c r="N3602">
        <f>VLOOKUP(H3602,'export - manipulated'!L3601:V7533,11,FALSE)</f>
        <v>2003</v>
      </c>
    </row>
    <row r="3603" spans="1:22" x14ac:dyDescent="0.3">
      <c r="A3603" t="s">
        <v>5896</v>
      </c>
      <c r="B3603" t="s">
        <v>5256</v>
      </c>
      <c r="C3603" t="str">
        <f t="shared" si="501"/>
        <v>REGULATED</v>
      </c>
      <c r="D3603" s="159" t="str">
        <f t="shared" si="498"/>
        <v>45300</v>
      </c>
      <c r="E3603" t="str">
        <f t="shared" si="499"/>
        <v>X5300</v>
      </c>
      <c r="F3603" s="23">
        <v>453005800008</v>
      </c>
      <c r="G3603">
        <v>670</v>
      </c>
      <c r="H3603" t="str">
        <f t="shared" si="500"/>
        <v>453005800008.670</v>
      </c>
      <c r="I3603">
        <v>197702</v>
      </c>
      <c r="J3603" t="s">
        <v>6434</v>
      </c>
      <c r="K3603" t="s">
        <v>50</v>
      </c>
      <c r="L3603">
        <v>20310</v>
      </c>
      <c r="M3603" s="8">
        <f>VLOOKUP(H3603,'export - manipulated'!L3603:V7535,11,FALSE)</f>
        <v>1373.22</v>
      </c>
      <c r="V3603" s="158" t="str">
        <f t="shared" ref="V3603:V3608" si="504">CONCATENATE("5",RIGHT(F3603,11))</f>
        <v>553005800008</v>
      </c>
    </row>
    <row r="3604" spans="1:22" x14ac:dyDescent="0.3">
      <c r="A3604" t="s">
        <v>5898</v>
      </c>
      <c r="B3604" t="s">
        <v>5256</v>
      </c>
      <c r="C3604" t="str">
        <f t="shared" si="501"/>
        <v>REGULATED</v>
      </c>
      <c r="D3604" s="159" t="str">
        <f t="shared" si="498"/>
        <v>45300</v>
      </c>
      <c r="E3604" t="str">
        <f t="shared" si="499"/>
        <v>X5300</v>
      </c>
      <c r="F3604" s="23">
        <v>453005800009</v>
      </c>
      <c r="G3604">
        <v>910</v>
      </c>
      <c r="H3604" t="str">
        <f t="shared" si="500"/>
        <v>453005800009.910</v>
      </c>
      <c r="I3604">
        <v>199504</v>
      </c>
      <c r="J3604" t="s">
        <v>6434</v>
      </c>
      <c r="K3604" t="s">
        <v>50</v>
      </c>
      <c r="L3604">
        <v>20310</v>
      </c>
      <c r="M3604" s="8">
        <f>VLOOKUP(H3604,'export - manipulated'!L3604:V7536,11,FALSE)</f>
        <v>114225.41</v>
      </c>
      <c r="V3604" s="158" t="str">
        <f t="shared" si="504"/>
        <v>553005800009</v>
      </c>
    </row>
    <row r="3605" spans="1:22" x14ac:dyDescent="0.3">
      <c r="A3605" t="s">
        <v>5898</v>
      </c>
      <c r="B3605" t="s">
        <v>5256</v>
      </c>
      <c r="C3605" t="str">
        <f t="shared" si="501"/>
        <v>REGULATED</v>
      </c>
      <c r="D3605" s="159" t="str">
        <f t="shared" si="498"/>
        <v>45300</v>
      </c>
      <c r="E3605" t="str">
        <f t="shared" si="499"/>
        <v>X5300</v>
      </c>
      <c r="F3605" s="23">
        <v>453005800317</v>
      </c>
      <c r="G3605">
        <v>910</v>
      </c>
      <c r="H3605" t="str">
        <f t="shared" si="500"/>
        <v>453005800317.910</v>
      </c>
      <c r="I3605">
        <v>201007</v>
      </c>
      <c r="J3605" t="s">
        <v>6434</v>
      </c>
      <c r="K3605" t="s">
        <v>50</v>
      </c>
      <c r="L3605">
        <v>20310</v>
      </c>
      <c r="M3605" s="8">
        <f>VLOOKUP(H3605,'export - manipulated'!L3605:V7537,11,FALSE)</f>
        <v>8241.2999999999993</v>
      </c>
      <c r="V3605" s="158" t="str">
        <f t="shared" si="504"/>
        <v>553005800317</v>
      </c>
    </row>
    <row r="3606" spans="1:22" x14ac:dyDescent="0.3">
      <c r="A3606" t="s">
        <v>5898</v>
      </c>
      <c r="B3606" t="s">
        <v>5256</v>
      </c>
      <c r="C3606" t="str">
        <f t="shared" si="501"/>
        <v>REGULATED</v>
      </c>
      <c r="D3606" s="159" t="str">
        <f t="shared" si="498"/>
        <v>45300</v>
      </c>
      <c r="E3606" t="str">
        <f t="shared" si="499"/>
        <v>X5300</v>
      </c>
      <c r="F3606" s="23">
        <v>453005800322</v>
      </c>
      <c r="G3606">
        <v>910</v>
      </c>
      <c r="H3606" t="str">
        <f t="shared" si="500"/>
        <v>453005800322.910</v>
      </c>
      <c r="I3606">
        <v>201007</v>
      </c>
      <c r="J3606" t="s">
        <v>6434</v>
      </c>
      <c r="K3606" t="s">
        <v>50</v>
      </c>
      <c r="L3606">
        <v>20310</v>
      </c>
      <c r="M3606" s="8">
        <f>VLOOKUP(H3606,'export - manipulated'!L3606:V7538,11,FALSE)</f>
        <v>8241.2999999999993</v>
      </c>
      <c r="V3606" s="158" t="str">
        <f t="shared" si="504"/>
        <v>553005800322</v>
      </c>
    </row>
    <row r="3607" spans="1:22" x14ac:dyDescent="0.3">
      <c r="A3607" t="s">
        <v>5902</v>
      </c>
      <c r="B3607" t="s">
        <v>5256</v>
      </c>
      <c r="C3607" t="str">
        <f t="shared" si="501"/>
        <v>REGULATED</v>
      </c>
      <c r="D3607" s="159" t="str">
        <f t="shared" si="498"/>
        <v>45300</v>
      </c>
      <c r="E3607" t="str">
        <f t="shared" si="499"/>
        <v>X5300</v>
      </c>
      <c r="F3607" s="23">
        <v>453005800472</v>
      </c>
      <c r="G3607">
        <v>910</v>
      </c>
      <c r="H3607" t="str">
        <f t="shared" si="500"/>
        <v>453005800472.910</v>
      </c>
      <c r="I3607">
        <v>201412</v>
      </c>
      <c r="J3607" t="s">
        <v>6434</v>
      </c>
      <c r="K3607" t="s">
        <v>50</v>
      </c>
      <c r="L3607">
        <v>20310</v>
      </c>
      <c r="M3607" s="8">
        <f>VLOOKUP(H3607,'export - manipulated'!L3607:V7539,11,FALSE)</f>
        <v>41341.33</v>
      </c>
      <c r="V3607" s="158" t="str">
        <f t="shared" si="504"/>
        <v>553005800472</v>
      </c>
    </row>
    <row r="3608" spans="1:22" x14ac:dyDescent="0.3">
      <c r="A3608" t="s">
        <v>5898</v>
      </c>
      <c r="B3608" t="s">
        <v>5256</v>
      </c>
      <c r="C3608" t="str">
        <f t="shared" si="501"/>
        <v>REGULATED</v>
      </c>
      <c r="D3608" s="159" t="str">
        <f t="shared" si="498"/>
        <v>45300</v>
      </c>
      <c r="E3608" t="str">
        <f t="shared" si="499"/>
        <v>X5300</v>
      </c>
      <c r="F3608" s="23">
        <v>453005800591</v>
      </c>
      <c r="G3608">
        <v>910</v>
      </c>
      <c r="H3608" t="str">
        <f t="shared" si="500"/>
        <v>453005800591.910</v>
      </c>
      <c r="I3608">
        <v>201610</v>
      </c>
      <c r="J3608" t="s">
        <v>6434</v>
      </c>
      <c r="K3608" t="s">
        <v>50</v>
      </c>
      <c r="L3608">
        <v>20310</v>
      </c>
      <c r="M3608" s="8">
        <f>VLOOKUP(H3608,'export - manipulated'!L3608:V7540,11,FALSE)</f>
        <v>48795.74</v>
      </c>
      <c r="V3608" s="158" t="str">
        <f t="shared" si="504"/>
        <v>553005800591</v>
      </c>
    </row>
    <row r="3609" spans="1:22" x14ac:dyDescent="0.3">
      <c r="A3609" t="s">
        <v>5898</v>
      </c>
      <c r="B3609" t="s">
        <v>5256</v>
      </c>
      <c r="C3609" t="str">
        <f t="shared" si="501"/>
        <v>UNREGULATED</v>
      </c>
      <c r="D3609" s="159" t="str">
        <f t="shared" si="498"/>
        <v>55300</v>
      </c>
      <c r="E3609" t="str">
        <f t="shared" si="499"/>
        <v>X5300</v>
      </c>
      <c r="F3609" s="23">
        <v>553005800009</v>
      </c>
      <c r="G3609">
        <v>910</v>
      </c>
      <c r="H3609" t="str">
        <f t="shared" si="500"/>
        <v>553005800009.910</v>
      </c>
      <c r="I3609">
        <v>199504</v>
      </c>
      <c r="J3609" t="s">
        <v>6434</v>
      </c>
      <c r="K3609" t="s">
        <v>50</v>
      </c>
      <c r="L3609" t="s">
        <v>124</v>
      </c>
      <c r="N3609">
        <f>VLOOKUP(H3609,'export - manipulated'!L3608:V7540,11,FALSE)</f>
        <v>69009</v>
      </c>
    </row>
    <row r="3610" spans="1:22" x14ac:dyDescent="0.3">
      <c r="A3610" t="s">
        <v>5898</v>
      </c>
      <c r="B3610" t="s">
        <v>5256</v>
      </c>
      <c r="C3610" t="str">
        <f t="shared" si="501"/>
        <v>UNREGULATED</v>
      </c>
      <c r="D3610" s="159" t="str">
        <f t="shared" si="498"/>
        <v>55300</v>
      </c>
      <c r="E3610" t="str">
        <f t="shared" si="499"/>
        <v>X5300</v>
      </c>
      <c r="F3610" s="23">
        <v>553005800317</v>
      </c>
      <c r="G3610">
        <v>910</v>
      </c>
      <c r="H3610" t="str">
        <f t="shared" si="500"/>
        <v>553005800317.910</v>
      </c>
      <c r="I3610">
        <v>201007</v>
      </c>
      <c r="J3610" t="s">
        <v>6434</v>
      </c>
      <c r="K3610" t="s">
        <v>50</v>
      </c>
      <c r="L3610" t="s">
        <v>124</v>
      </c>
      <c r="N3610">
        <f>VLOOKUP(H3610,'export - manipulated'!L3609:V7541,11,FALSE)</f>
        <v>4978.62</v>
      </c>
    </row>
    <row r="3611" spans="1:22" x14ac:dyDescent="0.3">
      <c r="A3611" t="s">
        <v>5898</v>
      </c>
      <c r="B3611" t="s">
        <v>5256</v>
      </c>
      <c r="C3611" t="str">
        <f t="shared" si="501"/>
        <v>UNREGULATED</v>
      </c>
      <c r="D3611" s="159" t="str">
        <f t="shared" si="498"/>
        <v>55300</v>
      </c>
      <c r="E3611" t="str">
        <f t="shared" si="499"/>
        <v>X5300</v>
      </c>
      <c r="F3611" s="23">
        <v>553005800322</v>
      </c>
      <c r="G3611">
        <v>910</v>
      </c>
      <c r="H3611" t="str">
        <f t="shared" si="500"/>
        <v>553005800322.910</v>
      </c>
      <c r="I3611">
        <v>201007</v>
      </c>
      <c r="J3611" t="s">
        <v>6434</v>
      </c>
      <c r="K3611" t="s">
        <v>50</v>
      </c>
      <c r="L3611" t="s">
        <v>124</v>
      </c>
      <c r="N3611">
        <f>VLOOKUP(H3611,'export - manipulated'!L3610:V7542,11,FALSE)</f>
        <v>4978.62</v>
      </c>
    </row>
    <row r="3612" spans="1:22" x14ac:dyDescent="0.3">
      <c r="A3612" t="s">
        <v>5902</v>
      </c>
      <c r="B3612" t="s">
        <v>5256</v>
      </c>
      <c r="C3612" t="str">
        <f t="shared" si="501"/>
        <v>UNREGULATED</v>
      </c>
      <c r="D3612" s="159" t="str">
        <f t="shared" si="498"/>
        <v>55300</v>
      </c>
      <c r="E3612" t="str">
        <f t="shared" si="499"/>
        <v>X5300</v>
      </c>
      <c r="F3612" s="23">
        <v>553005800472</v>
      </c>
      <c r="G3612">
        <v>910</v>
      </c>
      <c r="H3612" t="str">
        <f t="shared" si="500"/>
        <v>553005800472.910</v>
      </c>
      <c r="I3612">
        <v>201412</v>
      </c>
      <c r="J3612" t="s">
        <v>6434</v>
      </c>
      <c r="K3612" t="s">
        <v>50</v>
      </c>
      <c r="L3612" t="s">
        <v>124</v>
      </c>
      <c r="N3612">
        <f>VLOOKUP(H3612,'export - manipulated'!L3611:V7543,11,FALSE)</f>
        <v>24984.48</v>
      </c>
    </row>
    <row r="3613" spans="1:22" x14ac:dyDescent="0.3">
      <c r="A3613" t="s">
        <v>5898</v>
      </c>
      <c r="B3613" t="s">
        <v>5256</v>
      </c>
      <c r="C3613" t="str">
        <f t="shared" si="501"/>
        <v>UNREGULATED</v>
      </c>
      <c r="D3613" s="159" t="str">
        <f t="shared" si="498"/>
        <v>55300</v>
      </c>
      <c r="E3613" t="str">
        <f t="shared" si="499"/>
        <v>X5300</v>
      </c>
      <c r="F3613" s="23">
        <v>553005800591</v>
      </c>
      <c r="G3613">
        <v>910</v>
      </c>
      <c r="H3613" t="str">
        <f t="shared" si="500"/>
        <v>553005800591.910</v>
      </c>
      <c r="I3613">
        <v>201701</v>
      </c>
      <c r="J3613" t="s">
        <v>6434</v>
      </c>
      <c r="K3613" t="s">
        <v>50</v>
      </c>
      <c r="L3613" t="s">
        <v>124</v>
      </c>
      <c r="N3613">
        <f>VLOOKUP(H3613,'export - manipulated'!L3612:V7544,11,FALSE)</f>
        <v>29528.080000000002</v>
      </c>
    </row>
    <row r="3614" spans="1:22" x14ac:dyDescent="0.3">
      <c r="A3614" t="s">
        <v>5910</v>
      </c>
      <c r="B3614" t="s">
        <v>5256</v>
      </c>
      <c r="C3614" t="str">
        <f t="shared" si="501"/>
        <v>REGULATED</v>
      </c>
      <c r="D3614" s="159" t="str">
        <f t="shared" si="498"/>
        <v>45700</v>
      </c>
      <c r="E3614" t="str">
        <f t="shared" si="499"/>
        <v>X5700</v>
      </c>
      <c r="F3614" s="23">
        <v>457005800006</v>
      </c>
      <c r="G3614">
        <v>615</v>
      </c>
      <c r="H3614" t="str">
        <f t="shared" si="500"/>
        <v>457005800006.615</v>
      </c>
      <c r="I3614">
        <v>197509</v>
      </c>
      <c r="J3614" t="s">
        <v>6434</v>
      </c>
      <c r="K3614" t="s">
        <v>50</v>
      </c>
      <c r="L3614">
        <v>20310</v>
      </c>
      <c r="M3614" s="8">
        <f>VLOOKUP(H3614,'export - manipulated'!L3614:V7546,11,FALSE)</f>
        <v>177302.38</v>
      </c>
      <c r="V3614" s="158" t="str">
        <f t="shared" ref="V3614:V3616" si="505">CONCATENATE("5",RIGHT(F3614,11))</f>
        <v>557005800006</v>
      </c>
    </row>
    <row r="3615" spans="1:22" x14ac:dyDescent="0.3">
      <c r="A3615" t="s">
        <v>5910</v>
      </c>
      <c r="B3615" t="s">
        <v>5256</v>
      </c>
      <c r="C3615" t="str">
        <f t="shared" si="501"/>
        <v>REGULATED</v>
      </c>
      <c r="D3615" s="159" t="str">
        <f t="shared" si="498"/>
        <v>45700</v>
      </c>
      <c r="E3615" t="str">
        <f t="shared" si="499"/>
        <v>X5700</v>
      </c>
      <c r="F3615" s="23">
        <v>457005800038</v>
      </c>
      <c r="G3615">
        <v>615</v>
      </c>
      <c r="H3615" t="str">
        <f t="shared" si="500"/>
        <v>457005800038.615</v>
      </c>
      <c r="I3615">
        <v>200611</v>
      </c>
      <c r="J3615" t="s">
        <v>6434</v>
      </c>
      <c r="K3615" t="s">
        <v>50</v>
      </c>
      <c r="L3615">
        <v>20310</v>
      </c>
      <c r="M3615" s="8">
        <f>VLOOKUP(H3615,'export - manipulated'!L3615:V7547,11,FALSE)</f>
        <v>38914.78</v>
      </c>
      <c r="V3615" s="158" t="str">
        <f t="shared" si="505"/>
        <v>557005800038</v>
      </c>
    </row>
    <row r="3616" spans="1:22" x14ac:dyDescent="0.3">
      <c r="A3616" t="s">
        <v>5910</v>
      </c>
      <c r="B3616" t="s">
        <v>5256</v>
      </c>
      <c r="C3616" t="str">
        <f t="shared" si="501"/>
        <v>REGULATED</v>
      </c>
      <c r="D3616" s="159" t="str">
        <f t="shared" si="498"/>
        <v>45700</v>
      </c>
      <c r="E3616" t="str">
        <f t="shared" si="499"/>
        <v>X5700</v>
      </c>
      <c r="F3616" s="23">
        <v>457005800039</v>
      </c>
      <c r="G3616">
        <v>615</v>
      </c>
      <c r="H3616" t="str">
        <f t="shared" si="500"/>
        <v>457005800039.615</v>
      </c>
      <c r="I3616">
        <v>200610</v>
      </c>
      <c r="J3616" t="s">
        <v>6434</v>
      </c>
      <c r="K3616" t="s">
        <v>50</v>
      </c>
      <c r="L3616">
        <v>20310</v>
      </c>
      <c r="M3616" s="8">
        <f>VLOOKUP(H3616,'export - manipulated'!L3616:V7548,11,FALSE)</f>
        <v>370604.86</v>
      </c>
      <c r="V3616" s="158" t="str">
        <f t="shared" si="505"/>
        <v>557005800039</v>
      </c>
    </row>
    <row r="3617" spans="1:22" x14ac:dyDescent="0.3">
      <c r="A3617" t="s">
        <v>5910</v>
      </c>
      <c r="B3617" t="s">
        <v>5256</v>
      </c>
      <c r="C3617" t="str">
        <f t="shared" si="501"/>
        <v>UNREGULATED</v>
      </c>
      <c r="D3617" s="159" t="str">
        <f t="shared" si="498"/>
        <v>55700</v>
      </c>
      <c r="E3617" t="str">
        <f t="shared" si="499"/>
        <v>X5700</v>
      </c>
      <c r="F3617" s="23">
        <v>557005800006</v>
      </c>
      <c r="G3617">
        <v>615</v>
      </c>
      <c r="H3617" t="str">
        <f t="shared" si="500"/>
        <v>557005800006.615</v>
      </c>
      <c r="I3617">
        <v>197509</v>
      </c>
      <c r="J3617" t="s">
        <v>6434</v>
      </c>
      <c r="K3617" t="s">
        <v>50</v>
      </c>
      <c r="L3617" t="s">
        <v>124</v>
      </c>
      <c r="N3617">
        <f>VLOOKUP(H3617,'export - manipulated'!L3616:V7548,11,FALSE)</f>
        <v>107118</v>
      </c>
    </row>
    <row r="3618" spans="1:22" x14ac:dyDescent="0.3">
      <c r="A3618" t="s">
        <v>5910</v>
      </c>
      <c r="B3618" t="s">
        <v>5256</v>
      </c>
      <c r="C3618" t="str">
        <f t="shared" si="501"/>
        <v>UNREGULATED</v>
      </c>
      <c r="D3618" s="159" t="str">
        <f t="shared" si="498"/>
        <v>55700</v>
      </c>
      <c r="E3618" t="str">
        <f t="shared" si="499"/>
        <v>X5700</v>
      </c>
      <c r="F3618" s="23">
        <v>557005800038</v>
      </c>
      <c r="G3618">
        <v>615</v>
      </c>
      <c r="H3618" t="str">
        <f t="shared" si="500"/>
        <v>557005800038.615</v>
      </c>
      <c r="I3618">
        <v>200611</v>
      </c>
      <c r="J3618" t="s">
        <v>6434</v>
      </c>
      <c r="K3618" t="s">
        <v>50</v>
      </c>
      <c r="L3618" t="s">
        <v>124</v>
      </c>
      <c r="N3618">
        <f>VLOOKUP(H3618,'export - manipulated'!L3617:V7549,11,FALSE)</f>
        <v>23510</v>
      </c>
    </row>
    <row r="3619" spans="1:22" x14ac:dyDescent="0.3">
      <c r="A3619" t="s">
        <v>5910</v>
      </c>
      <c r="B3619" t="s">
        <v>5256</v>
      </c>
      <c r="C3619" t="str">
        <f t="shared" si="501"/>
        <v>UNREGULATED</v>
      </c>
      <c r="D3619" s="159" t="str">
        <f t="shared" si="498"/>
        <v>55700</v>
      </c>
      <c r="E3619" t="str">
        <f t="shared" si="499"/>
        <v>X5700</v>
      </c>
      <c r="F3619" s="23">
        <v>557005800039</v>
      </c>
      <c r="G3619">
        <v>615</v>
      </c>
      <c r="H3619" t="str">
        <f t="shared" si="500"/>
        <v>557005800039.615</v>
      </c>
      <c r="I3619">
        <v>200610</v>
      </c>
      <c r="J3619" t="s">
        <v>6434</v>
      </c>
      <c r="K3619" t="s">
        <v>50</v>
      </c>
      <c r="L3619" t="s">
        <v>124</v>
      </c>
      <c r="N3619">
        <f>VLOOKUP(H3619,'export - manipulated'!L3618:V7550,11,FALSE)</f>
        <v>223901.54</v>
      </c>
    </row>
    <row r="3620" spans="1:22" x14ac:dyDescent="0.3">
      <c r="A3620" t="s">
        <v>5917</v>
      </c>
      <c r="B3620" t="s">
        <v>5256</v>
      </c>
      <c r="C3620" t="str">
        <f t="shared" si="501"/>
        <v>REGULATED</v>
      </c>
      <c r="D3620" s="159" t="str">
        <f t="shared" si="498"/>
        <v>45700</v>
      </c>
      <c r="E3620" t="str">
        <f t="shared" si="499"/>
        <v>X5700</v>
      </c>
      <c r="F3620" s="23">
        <v>457005800006</v>
      </c>
      <c r="G3620">
        <v>780</v>
      </c>
      <c r="H3620" t="str">
        <f t="shared" si="500"/>
        <v>457005800006.780</v>
      </c>
      <c r="I3620">
        <v>197509</v>
      </c>
      <c r="J3620" t="s">
        <v>6434</v>
      </c>
      <c r="K3620" t="s">
        <v>50</v>
      </c>
      <c r="L3620">
        <v>20310</v>
      </c>
      <c r="M3620" s="8">
        <f>VLOOKUP(H3620,'export - manipulated'!L3620:V7552,11,FALSE)</f>
        <v>154791.31</v>
      </c>
      <c r="V3620" s="158" t="str">
        <f>CONCATENATE("5",RIGHT(F3620,11))</f>
        <v>557005800006</v>
      </c>
    </row>
    <row r="3621" spans="1:22" x14ac:dyDescent="0.3">
      <c r="A3621" t="s">
        <v>5917</v>
      </c>
      <c r="B3621" t="s">
        <v>5256</v>
      </c>
      <c r="C3621" t="str">
        <f t="shared" si="501"/>
        <v>UNREGULATED</v>
      </c>
      <c r="D3621" s="159" t="str">
        <f t="shared" si="498"/>
        <v>55700</v>
      </c>
      <c r="E3621" t="str">
        <f t="shared" si="499"/>
        <v>X5700</v>
      </c>
      <c r="F3621" s="23">
        <v>557005800006</v>
      </c>
      <c r="G3621">
        <v>780</v>
      </c>
      <c r="H3621" t="str">
        <f t="shared" si="500"/>
        <v>557005800006.780</v>
      </c>
      <c r="I3621">
        <v>197509</v>
      </c>
      <c r="J3621" t="s">
        <v>6434</v>
      </c>
      <c r="K3621" t="s">
        <v>50</v>
      </c>
      <c r="L3621" t="s">
        <v>124</v>
      </c>
      <c r="N3621">
        <f>VLOOKUP(H3621,'export - manipulated'!L3620:V7552,11,FALSE)</f>
        <v>93517</v>
      </c>
    </row>
    <row r="3622" spans="1:22" x14ac:dyDescent="0.3">
      <c r="A3622" t="s">
        <v>5920</v>
      </c>
      <c r="B3622" t="s">
        <v>5256</v>
      </c>
      <c r="C3622" t="str">
        <f t="shared" si="501"/>
        <v>REGULATED</v>
      </c>
      <c r="D3622" s="159" t="str">
        <f t="shared" si="498"/>
        <v>45700</v>
      </c>
      <c r="E3622" t="str">
        <f t="shared" si="499"/>
        <v>X5700</v>
      </c>
      <c r="F3622" s="23">
        <v>457005800054</v>
      </c>
      <c r="G3622">
        <v>780</v>
      </c>
      <c r="H3622" t="str">
        <f t="shared" si="500"/>
        <v>457005800054.780</v>
      </c>
      <c r="I3622">
        <v>200901</v>
      </c>
      <c r="J3622" t="s">
        <v>6434</v>
      </c>
      <c r="K3622" t="s">
        <v>50</v>
      </c>
      <c r="L3622">
        <v>20310</v>
      </c>
      <c r="M3622" s="8">
        <f>VLOOKUP(H3622,'export - manipulated'!L3622:V7554,11,FALSE)</f>
        <v>13282.31</v>
      </c>
      <c r="V3622" s="158" t="str">
        <f>CONCATENATE("5",RIGHT(F3622,11))</f>
        <v>557005800054</v>
      </c>
    </row>
    <row r="3623" spans="1:22" x14ac:dyDescent="0.3">
      <c r="A3623" t="s">
        <v>5920</v>
      </c>
      <c r="B3623" t="s">
        <v>5256</v>
      </c>
      <c r="C3623" t="str">
        <f t="shared" si="501"/>
        <v>UNREGULATED</v>
      </c>
      <c r="D3623" s="159" t="str">
        <f t="shared" si="498"/>
        <v>55700</v>
      </c>
      <c r="E3623" t="str">
        <f t="shared" si="499"/>
        <v>X5700</v>
      </c>
      <c r="F3623" s="23">
        <v>557005800054</v>
      </c>
      <c r="G3623">
        <v>780</v>
      </c>
      <c r="H3623" t="str">
        <f t="shared" si="500"/>
        <v>557005800054.780</v>
      </c>
      <c r="I3623">
        <v>200901</v>
      </c>
      <c r="J3623" t="s">
        <v>6434</v>
      </c>
      <c r="K3623" t="s">
        <v>50</v>
      </c>
      <c r="L3623" t="s">
        <v>124</v>
      </c>
      <c r="N3623">
        <f>VLOOKUP(H3623,'export - manipulated'!L3622:V7554,11,FALSE)</f>
        <v>6505.29</v>
      </c>
    </row>
    <row r="3624" spans="1:22" x14ac:dyDescent="0.3">
      <c r="A3624" t="s">
        <v>5923</v>
      </c>
      <c r="B3624" t="s">
        <v>5256</v>
      </c>
      <c r="C3624" t="str">
        <f t="shared" si="501"/>
        <v>REGULATED</v>
      </c>
      <c r="D3624" s="159" t="str">
        <f t="shared" si="498"/>
        <v>45300</v>
      </c>
      <c r="E3624" t="str">
        <f t="shared" si="499"/>
        <v>X5300</v>
      </c>
      <c r="F3624" s="23">
        <v>453005800327</v>
      </c>
      <c r="G3624">
        <v>910</v>
      </c>
      <c r="H3624" t="str">
        <f t="shared" si="500"/>
        <v>453005800327.910</v>
      </c>
      <c r="I3624">
        <v>201110</v>
      </c>
      <c r="J3624" t="s">
        <v>6434</v>
      </c>
      <c r="K3624" t="s">
        <v>50</v>
      </c>
      <c r="L3624">
        <v>20310</v>
      </c>
      <c r="M3624" s="8">
        <f>VLOOKUP(H3624,'export - manipulated'!L3624:V7556,11,FALSE)</f>
        <v>104987.82</v>
      </c>
      <c r="V3624" s="158" t="str">
        <f>CONCATENATE("5",RIGHT(F3624,11))</f>
        <v>553005800327</v>
      </c>
    </row>
    <row r="3625" spans="1:22" x14ac:dyDescent="0.3">
      <c r="A3625" t="s">
        <v>5923</v>
      </c>
      <c r="B3625" t="s">
        <v>5256</v>
      </c>
      <c r="C3625" t="str">
        <f t="shared" si="501"/>
        <v>UNREGULATED</v>
      </c>
      <c r="D3625" s="159" t="str">
        <f t="shared" si="498"/>
        <v>55300</v>
      </c>
      <c r="E3625" t="str">
        <f t="shared" si="499"/>
        <v>X5300</v>
      </c>
      <c r="F3625" s="23">
        <v>553005800327</v>
      </c>
      <c r="G3625">
        <v>910</v>
      </c>
      <c r="H3625" t="str">
        <f t="shared" si="500"/>
        <v>553005800327.910</v>
      </c>
      <c r="I3625">
        <v>201110</v>
      </c>
      <c r="J3625" t="s">
        <v>6434</v>
      </c>
      <c r="K3625" t="s">
        <v>50</v>
      </c>
      <c r="L3625" t="s">
        <v>124</v>
      </c>
      <c r="N3625">
        <f>VLOOKUP(H3625,'export - manipulated'!L3624:V7556,11,FALSE)</f>
        <v>63423.81</v>
      </c>
    </row>
    <row r="3626" spans="1:22" x14ac:dyDescent="0.3">
      <c r="A3626" t="s">
        <v>5927</v>
      </c>
      <c r="B3626" t="s">
        <v>5256</v>
      </c>
      <c r="C3626" t="str">
        <f t="shared" si="501"/>
        <v>REGULATED</v>
      </c>
      <c r="D3626" s="159" t="str">
        <f t="shared" si="498"/>
        <v>45700</v>
      </c>
      <c r="E3626" t="str">
        <f t="shared" si="499"/>
        <v>X5700</v>
      </c>
      <c r="F3626" s="23">
        <v>457005800137</v>
      </c>
      <c r="G3626">
        <v>615</v>
      </c>
      <c r="H3626" t="str">
        <f t="shared" si="500"/>
        <v>457005800137.615</v>
      </c>
      <c r="I3626">
        <v>201611</v>
      </c>
      <c r="J3626" t="s">
        <v>6434</v>
      </c>
      <c r="K3626" t="s">
        <v>50</v>
      </c>
      <c r="L3626">
        <v>20310</v>
      </c>
      <c r="M3626" s="8">
        <f>VLOOKUP(H3626,'export - manipulated'!L3626:V7558,11,FALSE)</f>
        <v>348602.56</v>
      </c>
      <c r="V3626" s="158" t="str">
        <f>CONCATENATE("5",RIGHT(F3626,11))</f>
        <v>557005800137</v>
      </c>
    </row>
    <row r="3627" spans="1:22" x14ac:dyDescent="0.3">
      <c r="A3627" t="s">
        <v>5927</v>
      </c>
      <c r="B3627" t="s">
        <v>5256</v>
      </c>
      <c r="C3627" t="str">
        <f t="shared" si="501"/>
        <v>UNREGULATED</v>
      </c>
      <c r="D3627" s="159" t="str">
        <f t="shared" si="498"/>
        <v>55700</v>
      </c>
      <c r="E3627" t="str">
        <f t="shared" si="499"/>
        <v>X5700</v>
      </c>
      <c r="F3627" s="23">
        <v>557005800137</v>
      </c>
      <c r="G3627">
        <v>615</v>
      </c>
      <c r="H3627" t="str">
        <f t="shared" si="500"/>
        <v>557005800137.615</v>
      </c>
      <c r="I3627">
        <v>201611</v>
      </c>
      <c r="J3627" t="s">
        <v>6434</v>
      </c>
      <c r="K3627" t="s">
        <v>50</v>
      </c>
      <c r="L3627" t="s">
        <v>124</v>
      </c>
      <c r="N3627">
        <f>VLOOKUP(H3627,'export - manipulated'!L3626:V7558,11,FALSE)</f>
        <v>210952.11</v>
      </c>
    </row>
    <row r="3628" spans="1:22" x14ac:dyDescent="0.3">
      <c r="A3628" t="s">
        <v>5930</v>
      </c>
      <c r="B3628" t="s">
        <v>5256</v>
      </c>
      <c r="C3628" t="str">
        <f t="shared" si="501"/>
        <v>REGULATED</v>
      </c>
      <c r="D3628" s="159" t="str">
        <f t="shared" si="498"/>
        <v>45700</v>
      </c>
      <c r="E3628" t="str">
        <f t="shared" si="499"/>
        <v>X5700</v>
      </c>
      <c r="F3628" s="23">
        <v>457005800200</v>
      </c>
      <c r="G3628">
        <v>615</v>
      </c>
      <c r="H3628" t="str">
        <f t="shared" si="500"/>
        <v>457005800200.615</v>
      </c>
      <c r="I3628">
        <v>201712</v>
      </c>
      <c r="J3628" t="s">
        <v>6434</v>
      </c>
      <c r="K3628" t="s">
        <v>50</v>
      </c>
      <c r="L3628">
        <v>20310</v>
      </c>
      <c r="M3628" s="8">
        <f>VLOOKUP(H3628,'export - manipulated'!L3628:V7560,11,FALSE)</f>
        <v>45484.66</v>
      </c>
      <c r="V3628" s="158" t="str">
        <f>CONCATENATE("5",RIGHT(F3628,11))</f>
        <v>557005800200</v>
      </c>
    </row>
    <row r="3629" spans="1:22" x14ac:dyDescent="0.3">
      <c r="A3629" t="s">
        <v>5930</v>
      </c>
      <c r="B3629" t="s">
        <v>5256</v>
      </c>
      <c r="C3629" t="str">
        <f t="shared" si="501"/>
        <v>UNREGULATED</v>
      </c>
      <c r="D3629" s="159" t="str">
        <f t="shared" si="498"/>
        <v>55700</v>
      </c>
      <c r="E3629" t="str">
        <f t="shared" si="499"/>
        <v>X5700</v>
      </c>
      <c r="F3629" s="23">
        <v>557005800200</v>
      </c>
      <c r="G3629">
        <v>615</v>
      </c>
      <c r="H3629" t="str">
        <f t="shared" si="500"/>
        <v>557005800200.615</v>
      </c>
      <c r="I3629">
        <v>201712</v>
      </c>
      <c r="J3629" t="s">
        <v>6434</v>
      </c>
      <c r="K3629" t="s">
        <v>50</v>
      </c>
      <c r="L3629" t="s">
        <v>124</v>
      </c>
      <c r="N3629">
        <f>VLOOKUP(H3629,'export - manipulated'!L3628:V7560,11,FALSE)</f>
        <v>26871.02</v>
      </c>
    </row>
    <row r="3630" spans="1:22" x14ac:dyDescent="0.3">
      <c r="A3630" t="s">
        <v>5934</v>
      </c>
      <c r="B3630" t="s">
        <v>5256</v>
      </c>
      <c r="C3630" t="str">
        <f t="shared" si="501"/>
        <v>REGULATED</v>
      </c>
      <c r="D3630" s="159" t="str">
        <f t="shared" si="498"/>
        <v>45300</v>
      </c>
      <c r="E3630" t="str">
        <f t="shared" si="499"/>
        <v>X5300</v>
      </c>
      <c r="F3630" s="23">
        <v>453005800659</v>
      </c>
      <c r="G3630">
        <v>910</v>
      </c>
      <c r="H3630" t="str">
        <f t="shared" si="500"/>
        <v>453005800659.910</v>
      </c>
      <c r="I3630">
        <v>201809</v>
      </c>
      <c r="J3630" t="s">
        <v>6434</v>
      </c>
      <c r="K3630" t="s">
        <v>50</v>
      </c>
      <c r="L3630">
        <v>20310</v>
      </c>
      <c r="M3630" s="8">
        <f>VLOOKUP(H3630,'export - manipulated'!L3630:V7562,11,FALSE)</f>
        <v>4171.63</v>
      </c>
      <c r="V3630" s="158" t="str">
        <f>CONCATENATE("5",RIGHT(F3630,11))</f>
        <v>553005800659</v>
      </c>
    </row>
    <row r="3631" spans="1:22" x14ac:dyDescent="0.3">
      <c r="A3631" t="s">
        <v>5934</v>
      </c>
      <c r="B3631" t="s">
        <v>5256</v>
      </c>
      <c r="C3631" t="str">
        <f t="shared" si="501"/>
        <v>UNREGULATED</v>
      </c>
      <c r="D3631" s="159" t="str">
        <f t="shared" si="498"/>
        <v>55300</v>
      </c>
      <c r="E3631" t="str">
        <f t="shared" si="499"/>
        <v>X5300</v>
      </c>
      <c r="F3631" s="23">
        <v>553005800659</v>
      </c>
      <c r="G3631">
        <v>910</v>
      </c>
      <c r="H3631" t="str">
        <f t="shared" si="500"/>
        <v>553005800659.910</v>
      </c>
      <c r="I3631">
        <v>201809</v>
      </c>
      <c r="J3631" t="s">
        <v>6434</v>
      </c>
      <c r="K3631" t="s">
        <v>50</v>
      </c>
      <c r="L3631" t="s">
        <v>124</v>
      </c>
      <c r="N3631">
        <f>VLOOKUP(H3631,'export - manipulated'!L3630:V7562,11,FALSE)</f>
        <v>9596.2000000000007</v>
      </c>
    </row>
    <row r="3632" spans="1:22" x14ac:dyDescent="0.3">
      <c r="A3632" t="s">
        <v>5937</v>
      </c>
      <c r="B3632" t="s">
        <v>5256</v>
      </c>
      <c r="C3632" t="str">
        <f t="shared" si="501"/>
        <v>REGULATED</v>
      </c>
      <c r="D3632" s="159" t="str">
        <f t="shared" si="498"/>
        <v>45200</v>
      </c>
      <c r="E3632" t="str">
        <f t="shared" si="499"/>
        <v>X5200</v>
      </c>
      <c r="F3632" s="23">
        <v>452005800277</v>
      </c>
      <c r="G3632">
        <v>752</v>
      </c>
      <c r="H3632" t="str">
        <f t="shared" si="500"/>
        <v>452005800277.752</v>
      </c>
      <c r="I3632">
        <v>201612</v>
      </c>
      <c r="J3632" t="s">
        <v>6434</v>
      </c>
      <c r="K3632" t="s">
        <v>50</v>
      </c>
      <c r="L3632">
        <v>20310</v>
      </c>
      <c r="M3632" s="8">
        <f>VLOOKUP(H3632,'export - manipulated'!L3632:V7564,11,FALSE)</f>
        <v>4569.04</v>
      </c>
      <c r="V3632" s="158" t="str">
        <f>CONCATENATE("5",RIGHT(F3632,11))</f>
        <v>552005800277</v>
      </c>
    </row>
    <row r="3633" spans="1:22" x14ac:dyDescent="0.3">
      <c r="A3633" t="s">
        <v>5937</v>
      </c>
      <c r="B3633" t="s">
        <v>5256</v>
      </c>
      <c r="C3633" t="str">
        <f t="shared" si="501"/>
        <v>UNREGULATED</v>
      </c>
      <c r="D3633" s="159" t="str">
        <f t="shared" si="498"/>
        <v>55200</v>
      </c>
      <c r="E3633" t="str">
        <f t="shared" si="499"/>
        <v>X5200</v>
      </c>
      <c r="F3633" s="23">
        <v>552005800277</v>
      </c>
      <c r="G3633">
        <v>752</v>
      </c>
      <c r="H3633" t="str">
        <f t="shared" si="500"/>
        <v>552005800277.752</v>
      </c>
      <c r="I3633">
        <v>201612</v>
      </c>
      <c r="J3633" t="s">
        <v>6434</v>
      </c>
      <c r="K3633" t="s">
        <v>50</v>
      </c>
      <c r="L3633" t="s">
        <v>124</v>
      </c>
      <c r="N3633">
        <f>VLOOKUP(H3633,'export - manipulated'!L3632:V7564,11,FALSE)</f>
        <v>2764.9</v>
      </c>
    </row>
    <row r="3634" spans="1:22" x14ac:dyDescent="0.3">
      <c r="A3634" t="s">
        <v>5940</v>
      </c>
      <c r="C3634" t="str">
        <f t="shared" si="501"/>
        <v>REGULATED</v>
      </c>
      <c r="D3634" s="159" t="str">
        <f t="shared" si="498"/>
        <v>45300</v>
      </c>
      <c r="E3634" t="str">
        <f t="shared" si="499"/>
        <v>X5300</v>
      </c>
      <c r="F3634" s="23">
        <v>453003900377</v>
      </c>
      <c r="G3634">
        <v>910</v>
      </c>
      <c r="H3634" t="str">
        <f t="shared" si="500"/>
        <v>453003900377.910</v>
      </c>
      <c r="I3634">
        <v>201309</v>
      </c>
      <c r="J3634" t="s">
        <v>6434</v>
      </c>
      <c r="K3634" t="s">
        <v>15</v>
      </c>
      <c r="L3634">
        <v>20310</v>
      </c>
      <c r="M3634" s="8">
        <f>VLOOKUP(H3634,'export - manipulated'!L3634:V7566,11,FALSE)</f>
        <v>1715.33</v>
      </c>
      <c r="V3634" s="158" t="str">
        <f>CONCATENATE("5",RIGHT(F3634,11))</f>
        <v>553003900377</v>
      </c>
    </row>
    <row r="3635" spans="1:22" x14ac:dyDescent="0.3">
      <c r="A3635" t="s">
        <v>5940</v>
      </c>
      <c r="C3635" t="str">
        <f t="shared" si="501"/>
        <v>UNREGULATED</v>
      </c>
      <c r="D3635" s="159" t="str">
        <f t="shared" si="498"/>
        <v>55300</v>
      </c>
      <c r="E3635" t="str">
        <f t="shared" si="499"/>
        <v>X5300</v>
      </c>
      <c r="F3635" s="23">
        <v>553003900377</v>
      </c>
      <c r="G3635">
        <v>910</v>
      </c>
      <c r="H3635" t="str">
        <f t="shared" si="500"/>
        <v>553003900377.910</v>
      </c>
      <c r="I3635">
        <v>201309</v>
      </c>
      <c r="J3635" t="s">
        <v>6434</v>
      </c>
      <c r="K3635" t="s">
        <v>15</v>
      </c>
      <c r="L3635" t="s">
        <v>124</v>
      </c>
      <c r="N3635">
        <f>VLOOKUP(H3635,'export - manipulated'!L3634:V7566,11,FALSE)</f>
        <v>1652.65</v>
      </c>
    </row>
    <row r="3636" spans="1:22" x14ac:dyDescent="0.3">
      <c r="A3636" t="s">
        <v>5943</v>
      </c>
      <c r="C3636" t="str">
        <f t="shared" si="501"/>
        <v>REGULATED</v>
      </c>
      <c r="D3636" s="159" t="str">
        <f t="shared" si="498"/>
        <v>45300</v>
      </c>
      <c r="E3636" t="str">
        <f t="shared" si="499"/>
        <v>X5300</v>
      </c>
      <c r="F3636" s="23">
        <v>453003900378</v>
      </c>
      <c r="G3636">
        <v>910</v>
      </c>
      <c r="H3636" t="str">
        <f t="shared" si="500"/>
        <v>453003900378.910</v>
      </c>
      <c r="I3636">
        <v>201309</v>
      </c>
      <c r="J3636" t="s">
        <v>6434</v>
      </c>
      <c r="K3636" t="s">
        <v>15</v>
      </c>
      <c r="L3636">
        <v>20310</v>
      </c>
      <c r="M3636" s="8">
        <f>VLOOKUP(H3636,'export - manipulated'!L3636:V7568,11,FALSE)</f>
        <v>1715.24</v>
      </c>
      <c r="V3636" s="158" t="str">
        <f>CONCATENATE("5",RIGHT(F3636,11))</f>
        <v>553003900378</v>
      </c>
    </row>
    <row r="3637" spans="1:22" x14ac:dyDescent="0.3">
      <c r="A3637" t="s">
        <v>5943</v>
      </c>
      <c r="C3637" t="str">
        <f t="shared" si="501"/>
        <v>UNREGULATED</v>
      </c>
      <c r="D3637" s="159" t="str">
        <f t="shared" si="498"/>
        <v>55300</v>
      </c>
      <c r="E3637" t="str">
        <f t="shared" si="499"/>
        <v>X5300</v>
      </c>
      <c r="F3637" s="23">
        <v>553003900378</v>
      </c>
      <c r="G3637">
        <v>910</v>
      </c>
      <c r="H3637" t="str">
        <f t="shared" si="500"/>
        <v>553003900378.910</v>
      </c>
      <c r="I3637">
        <v>201309</v>
      </c>
      <c r="J3637" t="s">
        <v>6434</v>
      </c>
      <c r="K3637" t="s">
        <v>15</v>
      </c>
      <c r="L3637" t="s">
        <v>124</v>
      </c>
      <c r="N3637">
        <f>VLOOKUP(H3637,'export - manipulated'!L3636:V7568,11,FALSE)</f>
        <v>1652.65</v>
      </c>
    </row>
    <row r="3638" spans="1:22" x14ac:dyDescent="0.3">
      <c r="A3638" t="s">
        <v>5946</v>
      </c>
      <c r="B3638" t="s">
        <v>217</v>
      </c>
      <c r="C3638" t="str">
        <f t="shared" si="501"/>
        <v>REGULATED</v>
      </c>
      <c r="D3638" s="159" t="str">
        <f t="shared" si="498"/>
        <v>45300</v>
      </c>
      <c r="E3638" t="str">
        <f t="shared" si="499"/>
        <v>X5300</v>
      </c>
      <c r="F3638" s="23">
        <v>453006000369</v>
      </c>
      <c r="G3638">
        <v>910</v>
      </c>
      <c r="H3638" t="str">
        <f t="shared" si="500"/>
        <v>453006000369.910</v>
      </c>
      <c r="I3638">
        <v>201309</v>
      </c>
      <c r="J3638" t="s">
        <v>6434</v>
      </c>
      <c r="K3638" t="s">
        <v>52</v>
      </c>
      <c r="L3638">
        <v>20310</v>
      </c>
      <c r="M3638" s="8">
        <f>VLOOKUP(H3638,'export - manipulated'!L3638:V7570,11,FALSE)</f>
        <v>2149.7399999999998</v>
      </c>
      <c r="V3638" s="158" t="str">
        <f>CONCATENATE("5",RIGHT(F3638,11))</f>
        <v>553006000369</v>
      </c>
    </row>
    <row r="3639" spans="1:22" x14ac:dyDescent="0.3">
      <c r="A3639" t="s">
        <v>5946</v>
      </c>
      <c r="C3639" t="str">
        <f t="shared" si="501"/>
        <v>UNREGULATED</v>
      </c>
      <c r="D3639" s="159" t="str">
        <f t="shared" si="498"/>
        <v>55300</v>
      </c>
      <c r="E3639" t="str">
        <f t="shared" si="499"/>
        <v>X5300</v>
      </c>
      <c r="F3639" s="23">
        <v>553006000369</v>
      </c>
      <c r="G3639">
        <v>910</v>
      </c>
      <c r="H3639" t="str">
        <f t="shared" si="500"/>
        <v>553006000369.910</v>
      </c>
      <c r="I3639">
        <v>201309</v>
      </c>
      <c r="J3639" t="s">
        <v>6434</v>
      </c>
      <c r="K3639" t="s">
        <v>52</v>
      </c>
      <c r="L3639" t="s">
        <v>124</v>
      </c>
      <c r="N3639">
        <f>VLOOKUP(H3639,'export - manipulated'!L3638:V7570,11,FALSE)</f>
        <v>1268.3699999999999</v>
      </c>
    </row>
    <row r="3640" spans="1:22" x14ac:dyDescent="0.3">
      <c r="A3640" t="s">
        <v>5949</v>
      </c>
      <c r="B3640" t="s">
        <v>217</v>
      </c>
      <c r="C3640" t="str">
        <f t="shared" si="501"/>
        <v>REGULATED</v>
      </c>
      <c r="D3640" s="159" t="str">
        <f t="shared" si="498"/>
        <v>45300</v>
      </c>
      <c r="E3640" t="str">
        <f t="shared" si="499"/>
        <v>X5300</v>
      </c>
      <c r="F3640" s="23">
        <v>453006000370</v>
      </c>
      <c r="G3640">
        <v>910</v>
      </c>
      <c r="H3640" t="str">
        <f t="shared" si="500"/>
        <v>453006000370.910</v>
      </c>
      <c r="I3640">
        <v>201309</v>
      </c>
      <c r="J3640" t="s">
        <v>6434</v>
      </c>
      <c r="K3640" t="s">
        <v>52</v>
      </c>
      <c r="L3640">
        <v>20310</v>
      </c>
      <c r="M3640" s="8">
        <f>VLOOKUP(H3640,'export - manipulated'!L3640:V7572,11,FALSE)</f>
        <v>2149.7399999999998</v>
      </c>
      <c r="V3640" s="158" t="str">
        <f>CONCATENATE("5",RIGHT(F3640,11))</f>
        <v>553006000370</v>
      </c>
    </row>
    <row r="3641" spans="1:22" x14ac:dyDescent="0.3">
      <c r="A3641" t="s">
        <v>5949</v>
      </c>
      <c r="B3641" t="s">
        <v>217</v>
      </c>
      <c r="C3641" t="str">
        <f t="shared" si="501"/>
        <v>UNREGULATED</v>
      </c>
      <c r="D3641" s="159" t="str">
        <f t="shared" si="498"/>
        <v>55300</v>
      </c>
      <c r="E3641" t="str">
        <f t="shared" si="499"/>
        <v>X5300</v>
      </c>
      <c r="F3641" s="23">
        <v>553006000370</v>
      </c>
      <c r="G3641">
        <v>910</v>
      </c>
      <c r="H3641" t="str">
        <f t="shared" si="500"/>
        <v>553006000370.910</v>
      </c>
      <c r="I3641">
        <v>201309</v>
      </c>
      <c r="J3641" t="s">
        <v>6434</v>
      </c>
      <c r="K3641" t="s">
        <v>52</v>
      </c>
      <c r="L3641" t="s">
        <v>124</v>
      </c>
      <c r="N3641">
        <f>VLOOKUP(H3641,'export - manipulated'!L3640:V7572,11,FALSE)</f>
        <v>1268.3699999999999</v>
      </c>
    </row>
    <row r="3642" spans="1:22" x14ac:dyDescent="0.3">
      <c r="A3642" t="s">
        <v>5952</v>
      </c>
      <c r="B3642" t="s">
        <v>217</v>
      </c>
      <c r="C3642" t="str">
        <f t="shared" si="501"/>
        <v>REGULATED</v>
      </c>
      <c r="D3642" s="159" t="str">
        <f t="shared" si="498"/>
        <v>45300</v>
      </c>
      <c r="E3642" t="str">
        <f t="shared" si="499"/>
        <v>X5300</v>
      </c>
      <c r="F3642" s="23">
        <v>453006000371</v>
      </c>
      <c r="G3642">
        <v>910</v>
      </c>
      <c r="H3642" t="str">
        <f t="shared" si="500"/>
        <v>453006000371.910</v>
      </c>
      <c r="I3642">
        <v>201309</v>
      </c>
      <c r="J3642" t="s">
        <v>6434</v>
      </c>
      <c r="K3642" t="s">
        <v>52</v>
      </c>
      <c r="L3642">
        <v>20310</v>
      </c>
      <c r="M3642" s="8">
        <f>VLOOKUP(H3642,'export - manipulated'!L3642:V7574,11,FALSE)</f>
        <v>2149.7399999999998</v>
      </c>
      <c r="V3642" s="158" t="str">
        <f>CONCATENATE("5",RIGHT(F3642,11))</f>
        <v>553006000371</v>
      </c>
    </row>
    <row r="3643" spans="1:22" x14ac:dyDescent="0.3">
      <c r="A3643" t="s">
        <v>5952</v>
      </c>
      <c r="B3643" t="s">
        <v>217</v>
      </c>
      <c r="C3643" t="str">
        <f t="shared" si="501"/>
        <v>UNREGULATED</v>
      </c>
      <c r="D3643" s="159" t="str">
        <f t="shared" si="498"/>
        <v>55300</v>
      </c>
      <c r="E3643" t="str">
        <f t="shared" si="499"/>
        <v>X5300</v>
      </c>
      <c r="F3643" s="23">
        <v>553006000371</v>
      </c>
      <c r="G3643">
        <v>910</v>
      </c>
      <c r="H3643" t="str">
        <f t="shared" si="500"/>
        <v>553006000371.910</v>
      </c>
      <c r="I3643">
        <v>201309</v>
      </c>
      <c r="J3643" t="s">
        <v>6434</v>
      </c>
      <c r="K3643" t="s">
        <v>52</v>
      </c>
      <c r="L3643" t="s">
        <v>124</v>
      </c>
      <c r="N3643">
        <f>VLOOKUP(H3643,'export - manipulated'!L3642:V7574,11,FALSE)</f>
        <v>1268.3699999999999</v>
      </c>
    </row>
    <row r="3644" spans="1:22" x14ac:dyDescent="0.3">
      <c r="A3644" t="s">
        <v>5955</v>
      </c>
      <c r="B3644" t="s">
        <v>217</v>
      </c>
      <c r="C3644" t="str">
        <f t="shared" si="501"/>
        <v>REGULATED</v>
      </c>
      <c r="D3644" s="159" t="str">
        <f t="shared" si="498"/>
        <v>45300</v>
      </c>
      <c r="E3644" t="str">
        <f t="shared" si="499"/>
        <v>X5300</v>
      </c>
      <c r="F3644" s="23">
        <v>453006000372</v>
      </c>
      <c r="G3644">
        <v>910</v>
      </c>
      <c r="H3644" t="str">
        <f t="shared" si="500"/>
        <v>453006000372.910</v>
      </c>
      <c r="I3644">
        <v>201309</v>
      </c>
      <c r="J3644" t="s">
        <v>6434</v>
      </c>
      <c r="K3644" t="s">
        <v>52</v>
      </c>
      <c r="L3644">
        <v>20310</v>
      </c>
      <c r="M3644" s="8">
        <f>VLOOKUP(H3644,'export - manipulated'!L3644:V7576,11,FALSE)</f>
        <v>2149.7399999999998</v>
      </c>
      <c r="V3644" s="158" t="str">
        <f>CONCATENATE("5",RIGHT(F3644,11))</f>
        <v>553006000372</v>
      </c>
    </row>
    <row r="3645" spans="1:22" x14ac:dyDescent="0.3">
      <c r="A3645" t="s">
        <v>5955</v>
      </c>
      <c r="B3645" t="s">
        <v>217</v>
      </c>
      <c r="C3645" t="str">
        <f t="shared" si="501"/>
        <v>UNREGULATED</v>
      </c>
      <c r="D3645" s="159" t="str">
        <f t="shared" si="498"/>
        <v>55300</v>
      </c>
      <c r="E3645" t="str">
        <f t="shared" si="499"/>
        <v>X5300</v>
      </c>
      <c r="F3645" s="23">
        <v>553006000372</v>
      </c>
      <c r="G3645">
        <v>910</v>
      </c>
      <c r="H3645" t="str">
        <f t="shared" si="500"/>
        <v>553006000372.910</v>
      </c>
      <c r="I3645">
        <v>201309</v>
      </c>
      <c r="J3645" t="s">
        <v>6434</v>
      </c>
      <c r="K3645" t="s">
        <v>52</v>
      </c>
      <c r="L3645" t="s">
        <v>124</v>
      </c>
      <c r="N3645">
        <f>VLOOKUP(H3645,'export - manipulated'!L3644:V7576,11,FALSE)</f>
        <v>1268.3699999999999</v>
      </c>
    </row>
    <row r="3646" spans="1:22" x14ac:dyDescent="0.3">
      <c r="A3646" t="s">
        <v>5958</v>
      </c>
      <c r="B3646" t="s">
        <v>217</v>
      </c>
      <c r="C3646" t="str">
        <f t="shared" si="501"/>
        <v>REGULATED</v>
      </c>
      <c r="D3646" s="159" t="str">
        <f t="shared" si="498"/>
        <v>45300</v>
      </c>
      <c r="E3646" t="str">
        <f t="shared" si="499"/>
        <v>X5300</v>
      </c>
      <c r="F3646" s="23">
        <v>453006000373</v>
      </c>
      <c r="G3646">
        <v>910</v>
      </c>
      <c r="H3646" t="str">
        <f t="shared" si="500"/>
        <v>453006000373.910</v>
      </c>
      <c r="I3646">
        <v>201309</v>
      </c>
      <c r="J3646" t="s">
        <v>6434</v>
      </c>
      <c r="K3646" t="s">
        <v>52</v>
      </c>
      <c r="L3646">
        <v>20310</v>
      </c>
      <c r="M3646" s="8">
        <f>VLOOKUP(H3646,'export - manipulated'!L3646:V7578,11,FALSE)</f>
        <v>2149.7399999999998</v>
      </c>
      <c r="V3646" s="158" t="str">
        <f>CONCATENATE("5",RIGHT(F3646,11))</f>
        <v>553006000373</v>
      </c>
    </row>
    <row r="3647" spans="1:22" x14ac:dyDescent="0.3">
      <c r="A3647" t="s">
        <v>5958</v>
      </c>
      <c r="B3647" t="s">
        <v>217</v>
      </c>
      <c r="C3647" t="str">
        <f t="shared" si="501"/>
        <v>UNREGULATED</v>
      </c>
      <c r="D3647" s="159" t="str">
        <f t="shared" si="498"/>
        <v>55300</v>
      </c>
      <c r="E3647" t="str">
        <f t="shared" si="499"/>
        <v>X5300</v>
      </c>
      <c r="F3647" s="23">
        <v>553006000373</v>
      </c>
      <c r="G3647">
        <v>910</v>
      </c>
      <c r="H3647" t="str">
        <f t="shared" si="500"/>
        <v>553006000373.910</v>
      </c>
      <c r="I3647">
        <v>201309</v>
      </c>
      <c r="J3647" t="s">
        <v>6434</v>
      </c>
      <c r="K3647" t="s">
        <v>52</v>
      </c>
      <c r="L3647" t="s">
        <v>124</v>
      </c>
      <c r="N3647">
        <f>VLOOKUP(H3647,'export - manipulated'!L3646:V7578,11,FALSE)</f>
        <v>1268.3699999999999</v>
      </c>
    </row>
    <row r="3648" spans="1:22" x14ac:dyDescent="0.3">
      <c r="A3648" t="s">
        <v>5961</v>
      </c>
      <c r="B3648" t="s">
        <v>217</v>
      </c>
      <c r="C3648" t="str">
        <f t="shared" si="501"/>
        <v>UNREGULATED</v>
      </c>
      <c r="D3648" s="159" t="str">
        <f t="shared" si="498"/>
        <v>55300</v>
      </c>
      <c r="E3648" t="str">
        <f t="shared" si="499"/>
        <v>X5300</v>
      </c>
      <c r="F3648" s="23">
        <v>553006000374</v>
      </c>
      <c r="G3648">
        <v>910</v>
      </c>
      <c r="H3648" t="str">
        <f t="shared" si="500"/>
        <v>553006000374.910</v>
      </c>
      <c r="I3648">
        <v>201309</v>
      </c>
      <c r="J3648" t="s">
        <v>6434</v>
      </c>
      <c r="K3648" t="s">
        <v>52</v>
      </c>
      <c r="L3648" t="s">
        <v>124</v>
      </c>
      <c r="N3648">
        <f>VLOOKUP(H3648,'export - manipulated'!L3647:V7579,11,FALSE)</f>
        <v>1268.3699999999999</v>
      </c>
    </row>
    <row r="3649" spans="1:22" x14ac:dyDescent="0.3">
      <c r="A3649" t="s">
        <v>5963</v>
      </c>
      <c r="B3649" t="s">
        <v>217</v>
      </c>
      <c r="C3649" t="str">
        <f t="shared" si="501"/>
        <v>REGULATED</v>
      </c>
      <c r="D3649" s="159" t="str">
        <f t="shared" si="498"/>
        <v>45300</v>
      </c>
      <c r="E3649" t="str">
        <f t="shared" si="499"/>
        <v>X5300</v>
      </c>
      <c r="F3649" s="23">
        <v>453006000374</v>
      </c>
      <c r="G3649">
        <v>910</v>
      </c>
      <c r="H3649" t="str">
        <f t="shared" si="500"/>
        <v>453006000374.910</v>
      </c>
      <c r="I3649">
        <v>201309</v>
      </c>
      <c r="J3649" t="s">
        <v>6434</v>
      </c>
      <c r="K3649" t="s">
        <v>52</v>
      </c>
      <c r="L3649">
        <v>20310</v>
      </c>
      <c r="M3649" s="8">
        <f>VLOOKUP(H3649,'export - manipulated'!L3649:V7581,11,FALSE)</f>
        <v>2149.7399999999998</v>
      </c>
      <c r="V3649" s="158" t="str">
        <f>CONCATENATE("5",RIGHT(F3649,11))</f>
        <v>553006000374</v>
      </c>
    </row>
    <row r="3650" spans="1:22" x14ac:dyDescent="0.3">
      <c r="A3650" t="s">
        <v>5965</v>
      </c>
      <c r="B3650" t="s">
        <v>217</v>
      </c>
      <c r="C3650" t="str">
        <f t="shared" si="501"/>
        <v>UNREGULATED</v>
      </c>
      <c r="D3650" s="159" t="str">
        <f t="shared" si="498"/>
        <v>55300</v>
      </c>
      <c r="E3650" t="str">
        <f t="shared" si="499"/>
        <v>X5300</v>
      </c>
      <c r="F3650" s="23">
        <v>553006000375</v>
      </c>
      <c r="G3650">
        <v>910</v>
      </c>
      <c r="H3650" t="str">
        <f t="shared" si="500"/>
        <v>553006000375.910</v>
      </c>
      <c r="I3650">
        <v>201309</v>
      </c>
      <c r="J3650" t="s">
        <v>6434</v>
      </c>
      <c r="K3650" t="s">
        <v>52</v>
      </c>
      <c r="L3650" t="s">
        <v>124</v>
      </c>
      <c r="N3650">
        <f>VLOOKUP(H3650,'export - manipulated'!L3649:V7581,11,FALSE)</f>
        <v>1268.3699999999999</v>
      </c>
    </row>
    <row r="3651" spans="1:22" x14ac:dyDescent="0.3">
      <c r="A3651" t="s">
        <v>5967</v>
      </c>
      <c r="B3651" t="s">
        <v>217</v>
      </c>
      <c r="C3651" t="str">
        <f t="shared" si="501"/>
        <v>REGULATED</v>
      </c>
      <c r="D3651" s="159" t="str">
        <f t="shared" ref="D3651:D3714" si="506">LEFT(F3651,5)</f>
        <v>45300</v>
      </c>
      <c r="E3651" t="str">
        <f t="shared" ref="E3651:E3714" si="507">CONCATENATE("X",(RIGHT(D3651,4)))</f>
        <v>X5300</v>
      </c>
      <c r="F3651" s="23">
        <v>453006000376</v>
      </c>
      <c r="G3651">
        <v>910</v>
      </c>
      <c r="H3651" t="str">
        <f t="shared" ref="H3651:H3714" si="508">CONCATENATE(F3651,".",G3651)</f>
        <v>453006000376.910</v>
      </c>
      <c r="I3651">
        <v>201309</v>
      </c>
      <c r="J3651" t="s">
        <v>6434</v>
      </c>
      <c r="K3651" t="s">
        <v>52</v>
      </c>
      <c r="L3651">
        <v>20310</v>
      </c>
      <c r="M3651" s="8">
        <f>VLOOKUP(H3651,'export - manipulated'!L3651:V7583,11,FALSE)</f>
        <v>2149.6999999999998</v>
      </c>
      <c r="V3651" s="158" t="str">
        <f>CONCATENATE("5",RIGHT(F3651,11))</f>
        <v>553006000376</v>
      </c>
    </row>
    <row r="3652" spans="1:22" x14ac:dyDescent="0.3">
      <c r="A3652" t="s">
        <v>5967</v>
      </c>
      <c r="B3652" t="s">
        <v>217</v>
      </c>
      <c r="C3652" t="str">
        <f t="shared" si="501"/>
        <v>UNREGULATED</v>
      </c>
      <c r="D3652" s="159" t="str">
        <f t="shared" si="506"/>
        <v>55300</v>
      </c>
      <c r="E3652" t="str">
        <f t="shared" si="507"/>
        <v>X5300</v>
      </c>
      <c r="F3652" s="23">
        <v>553006000376</v>
      </c>
      <c r="G3652">
        <v>910</v>
      </c>
      <c r="H3652" t="str">
        <f t="shared" si="508"/>
        <v>553006000376.910</v>
      </c>
      <c r="I3652">
        <v>201309</v>
      </c>
      <c r="J3652" t="s">
        <v>6434</v>
      </c>
      <c r="K3652" t="s">
        <v>52</v>
      </c>
      <c r="L3652" t="s">
        <v>124</v>
      </c>
      <c r="N3652">
        <f>VLOOKUP(H3652,'export - manipulated'!L3651:V7583,11,FALSE)</f>
        <v>1268.3499999999999</v>
      </c>
    </row>
    <row r="3653" spans="1:22" x14ac:dyDescent="0.3">
      <c r="A3653" t="s">
        <v>5970</v>
      </c>
      <c r="B3653" t="s">
        <v>217</v>
      </c>
      <c r="C3653" t="str">
        <f t="shared" si="501"/>
        <v>REGULATED</v>
      </c>
      <c r="D3653" s="159" t="str">
        <f t="shared" si="506"/>
        <v>45300</v>
      </c>
      <c r="E3653" t="str">
        <f t="shared" si="507"/>
        <v>X5300</v>
      </c>
      <c r="F3653" s="23">
        <v>453006000375</v>
      </c>
      <c r="G3653">
        <v>910</v>
      </c>
      <c r="H3653" t="str">
        <f t="shared" si="508"/>
        <v>453006000375.910</v>
      </c>
      <c r="I3653">
        <v>201309</v>
      </c>
      <c r="J3653" t="s">
        <v>6434</v>
      </c>
      <c r="K3653" t="s">
        <v>52</v>
      </c>
      <c r="L3653">
        <v>20310</v>
      </c>
      <c r="M3653" s="8">
        <f>VLOOKUP(H3653,'export - manipulated'!L3653:V7585,11,FALSE)</f>
        <v>2149.7399999999998</v>
      </c>
      <c r="V3653" s="158" t="str">
        <f>CONCATENATE("5",RIGHT(F3653,11))</f>
        <v>553006000375</v>
      </c>
    </row>
    <row r="3654" spans="1:22" x14ac:dyDescent="0.3">
      <c r="A3654" t="s">
        <v>5972</v>
      </c>
      <c r="B3654" t="s">
        <v>1036</v>
      </c>
      <c r="C3654" t="str">
        <f t="shared" ref="C3654:C3717" si="509">IF(OR(D3654="45000",D3654="45100",D3654="45200",D3654="45290",D3654="45300",D3654="45500",D3654="45600",D3654="45700",D3654="45790",D3654="45800"),"REGULATED","UNREGULATED")</f>
        <v>UNREGULATED</v>
      </c>
      <c r="D3654" s="159" t="str">
        <f t="shared" si="506"/>
        <v>55700</v>
      </c>
      <c r="E3654" t="str">
        <f t="shared" si="507"/>
        <v>X5700</v>
      </c>
      <c r="F3654" s="23">
        <v>557004800201</v>
      </c>
      <c r="G3654">
        <v>615</v>
      </c>
      <c r="H3654" t="str">
        <f t="shared" si="508"/>
        <v>557004800201.615</v>
      </c>
      <c r="I3654">
        <v>201712</v>
      </c>
      <c r="J3654" t="s">
        <v>6434</v>
      </c>
      <c r="K3654" t="s">
        <v>19</v>
      </c>
      <c r="L3654" t="s">
        <v>124</v>
      </c>
      <c r="N3654">
        <f>VLOOKUP(H3654,'export - manipulated'!L3653:V7585,11,FALSE)</f>
        <v>91189.62</v>
      </c>
    </row>
    <row r="3655" spans="1:22" x14ac:dyDescent="0.3">
      <c r="A3655" t="s">
        <v>5975</v>
      </c>
      <c r="C3655" t="str">
        <f t="shared" si="509"/>
        <v>REGULATED</v>
      </c>
      <c r="D3655" s="159" t="str">
        <f t="shared" si="506"/>
        <v>45300</v>
      </c>
      <c r="E3655" t="str">
        <f t="shared" si="507"/>
        <v>X5300</v>
      </c>
      <c r="F3655" s="23">
        <v>453004800600</v>
      </c>
      <c r="G3655">
        <v>910</v>
      </c>
      <c r="H3655" t="str">
        <f t="shared" si="508"/>
        <v>453004800600.910</v>
      </c>
      <c r="I3655">
        <v>201612</v>
      </c>
      <c r="J3655" t="s">
        <v>6434</v>
      </c>
      <c r="K3655" t="s">
        <v>19</v>
      </c>
      <c r="L3655">
        <v>20310</v>
      </c>
      <c r="M3655" s="8">
        <f>VLOOKUP(H3655,'export - manipulated'!L3655:V7587,11,FALSE)</f>
        <v>0</v>
      </c>
      <c r="V3655" s="158" t="str">
        <f>CONCATENATE("5",RIGHT(F3655,11))</f>
        <v>553004800600</v>
      </c>
    </row>
    <row r="3656" spans="1:22" x14ac:dyDescent="0.3">
      <c r="A3656" t="s">
        <v>5975</v>
      </c>
      <c r="B3656" t="s">
        <v>1036</v>
      </c>
      <c r="C3656" t="str">
        <f t="shared" si="509"/>
        <v>UNREGULATED</v>
      </c>
      <c r="D3656" s="159" t="str">
        <f t="shared" si="506"/>
        <v>55300</v>
      </c>
      <c r="E3656" t="str">
        <f t="shared" si="507"/>
        <v>X5300</v>
      </c>
      <c r="F3656" s="23">
        <v>553004800600</v>
      </c>
      <c r="G3656">
        <v>910</v>
      </c>
      <c r="H3656" t="str">
        <f t="shared" si="508"/>
        <v>553004800600.910</v>
      </c>
      <c r="I3656">
        <v>201612</v>
      </c>
      <c r="J3656" t="s">
        <v>6434</v>
      </c>
      <c r="K3656" t="s">
        <v>19</v>
      </c>
      <c r="L3656" t="s">
        <v>124</v>
      </c>
      <c r="N3656">
        <f>VLOOKUP(H3656,'export - manipulated'!L3655:V7587,11,FALSE)</f>
        <v>940.24</v>
      </c>
    </row>
    <row r="3657" spans="1:22" x14ac:dyDescent="0.3">
      <c r="A3657" t="s">
        <v>5979</v>
      </c>
      <c r="B3657" t="s">
        <v>1036</v>
      </c>
      <c r="C3657" t="str">
        <f t="shared" si="509"/>
        <v>UNREGULATED</v>
      </c>
      <c r="D3657" s="159" t="str">
        <f t="shared" si="506"/>
        <v>55000</v>
      </c>
      <c r="E3657" t="str">
        <f t="shared" si="507"/>
        <v>X5000</v>
      </c>
      <c r="F3657" s="23">
        <v>550004800059</v>
      </c>
      <c r="G3657">
        <v>2017</v>
      </c>
      <c r="H3657" t="str">
        <f t="shared" si="508"/>
        <v>550004800059.2017</v>
      </c>
      <c r="I3657">
        <v>201712</v>
      </c>
      <c r="J3657" t="s">
        <v>6434</v>
      </c>
      <c r="K3657" t="s">
        <v>19</v>
      </c>
      <c r="L3657" t="s">
        <v>124</v>
      </c>
      <c r="N3657">
        <f>VLOOKUP(H3657,'export - manipulated'!L3656:V7588,11,FALSE)</f>
        <v>22950.57</v>
      </c>
    </row>
    <row r="3658" spans="1:22" x14ac:dyDescent="0.3">
      <c r="A3658" t="s">
        <v>5981</v>
      </c>
      <c r="B3658" t="s">
        <v>5983</v>
      </c>
      <c r="C3658" t="str">
        <f t="shared" si="509"/>
        <v>REGULATED</v>
      </c>
      <c r="D3658" s="159" t="str">
        <f t="shared" si="506"/>
        <v>45700</v>
      </c>
      <c r="E3658" t="str">
        <f t="shared" si="507"/>
        <v>X5700</v>
      </c>
      <c r="F3658" s="23">
        <v>457005000001</v>
      </c>
      <c r="G3658">
        <v>615</v>
      </c>
      <c r="H3658" t="str">
        <f t="shared" si="508"/>
        <v>457005000001.615</v>
      </c>
      <c r="I3658">
        <v>197909</v>
      </c>
      <c r="J3658" t="s">
        <v>6434</v>
      </c>
      <c r="K3658" t="s">
        <v>1042</v>
      </c>
      <c r="L3658">
        <v>20310</v>
      </c>
      <c r="M3658" s="8">
        <f>VLOOKUP(H3658,'export - manipulated'!L3658:V7590,11,FALSE)</f>
        <v>10902.48</v>
      </c>
      <c r="V3658" s="158" t="str">
        <f>CONCATENATE("5",RIGHT(F3658,11))</f>
        <v>557005000001</v>
      </c>
    </row>
    <row r="3659" spans="1:22" x14ac:dyDescent="0.3">
      <c r="A3659" t="s">
        <v>5985</v>
      </c>
      <c r="B3659" t="s">
        <v>5983</v>
      </c>
      <c r="C3659" t="str">
        <f t="shared" si="509"/>
        <v>UNREGULATED</v>
      </c>
      <c r="D3659" s="159" t="str">
        <f t="shared" si="506"/>
        <v>55700</v>
      </c>
      <c r="E3659" t="str">
        <f t="shared" si="507"/>
        <v>X5700</v>
      </c>
      <c r="F3659" s="23">
        <v>557005000001</v>
      </c>
      <c r="G3659">
        <v>615</v>
      </c>
      <c r="H3659" t="str">
        <f t="shared" si="508"/>
        <v>557005000001.615</v>
      </c>
      <c r="I3659">
        <v>197909</v>
      </c>
      <c r="J3659" t="s">
        <v>6434</v>
      </c>
      <c r="K3659" t="s">
        <v>1042</v>
      </c>
      <c r="L3659" t="s">
        <v>124</v>
      </c>
      <c r="N3659">
        <f>VLOOKUP(H3659,'export - manipulated'!L3658:V7590,11,FALSE)</f>
        <v>6587</v>
      </c>
    </row>
    <row r="3660" spans="1:22" x14ac:dyDescent="0.3">
      <c r="A3660" t="s">
        <v>5987</v>
      </c>
      <c r="B3660" t="s">
        <v>1036</v>
      </c>
      <c r="C3660" t="str">
        <f t="shared" si="509"/>
        <v>UNREGULATED</v>
      </c>
      <c r="D3660" s="159" t="str">
        <f t="shared" si="506"/>
        <v>55700</v>
      </c>
      <c r="E3660" t="str">
        <f t="shared" si="507"/>
        <v>X5700</v>
      </c>
      <c r="F3660" s="23">
        <v>557004800045</v>
      </c>
      <c r="G3660">
        <v>580</v>
      </c>
      <c r="H3660" t="str">
        <f t="shared" si="508"/>
        <v>557004800045.580</v>
      </c>
      <c r="I3660">
        <v>200804</v>
      </c>
      <c r="J3660" t="s">
        <v>6434</v>
      </c>
      <c r="K3660" t="s">
        <v>19</v>
      </c>
      <c r="L3660" t="s">
        <v>124</v>
      </c>
      <c r="N3660">
        <f>VLOOKUP(H3660,'export - manipulated'!L3659:V7591,11,FALSE)</f>
        <v>309878.8</v>
      </c>
    </row>
    <row r="3661" spans="1:22" x14ac:dyDescent="0.3">
      <c r="A3661" t="s">
        <v>5987</v>
      </c>
      <c r="B3661" t="s">
        <v>1036</v>
      </c>
      <c r="C3661" t="str">
        <f t="shared" si="509"/>
        <v>UNREGULATED</v>
      </c>
      <c r="D3661" s="159" t="str">
        <f t="shared" si="506"/>
        <v>55700</v>
      </c>
      <c r="E3661" t="str">
        <f t="shared" si="507"/>
        <v>X5700</v>
      </c>
      <c r="F3661" s="23">
        <v>557004800045</v>
      </c>
      <c r="G3661">
        <v>615</v>
      </c>
      <c r="H3661" t="str">
        <f t="shared" si="508"/>
        <v>557004800045.615</v>
      </c>
      <c r="I3661">
        <v>200804</v>
      </c>
      <c r="J3661" t="s">
        <v>6434</v>
      </c>
      <c r="K3661" t="s">
        <v>19</v>
      </c>
      <c r="L3661" t="s">
        <v>124</v>
      </c>
      <c r="N3661">
        <f>VLOOKUP(H3661,'export - manipulated'!L3660:V7592,11,FALSE)</f>
        <v>1807942.16</v>
      </c>
    </row>
    <row r="3662" spans="1:22" x14ac:dyDescent="0.3">
      <c r="A3662" t="s">
        <v>5990</v>
      </c>
      <c r="B3662">
        <v>99999999</v>
      </c>
      <c r="C3662" t="str">
        <f t="shared" si="509"/>
        <v>REGULATED</v>
      </c>
      <c r="D3662" s="159" t="str">
        <f t="shared" si="506"/>
        <v>45790</v>
      </c>
      <c r="E3662" t="str">
        <f t="shared" si="507"/>
        <v>X5790</v>
      </c>
      <c r="F3662" s="23">
        <v>457909900000</v>
      </c>
      <c r="G3662">
        <v>0</v>
      </c>
      <c r="H3662" t="str">
        <f t="shared" si="508"/>
        <v>457909900000.0</v>
      </c>
      <c r="I3662">
        <v>201108</v>
      </c>
      <c r="J3662" t="s">
        <v>6434</v>
      </c>
      <c r="K3662" t="s">
        <v>1042</v>
      </c>
      <c r="L3662">
        <v>20310</v>
      </c>
      <c r="M3662" s="8">
        <f>VLOOKUP(H3662,'export - manipulated'!L3662:V7594,11,FALSE)</f>
        <v>-14744886.369999999</v>
      </c>
      <c r="V3662" s="158" t="str">
        <f t="shared" ref="V3662:V3672" si="510">CONCATENATE("5",RIGHT(F3662,11))</f>
        <v>557909900000</v>
      </c>
    </row>
    <row r="3663" spans="1:22" x14ac:dyDescent="0.3">
      <c r="A3663" t="s">
        <v>5992</v>
      </c>
      <c r="B3663">
        <v>99999999</v>
      </c>
      <c r="C3663" t="str">
        <f t="shared" si="509"/>
        <v>REGULATED</v>
      </c>
      <c r="D3663" s="159" t="str">
        <f t="shared" si="506"/>
        <v>45700</v>
      </c>
      <c r="E3663" t="str">
        <f t="shared" si="507"/>
        <v>X5700</v>
      </c>
      <c r="F3663" s="23">
        <v>457009900000</v>
      </c>
      <c r="G3663">
        <v>0</v>
      </c>
      <c r="H3663" t="str">
        <f t="shared" si="508"/>
        <v>457009900000.0</v>
      </c>
      <c r="I3663">
        <v>196709</v>
      </c>
      <c r="J3663" t="s">
        <v>6434</v>
      </c>
      <c r="K3663" t="s">
        <v>1042</v>
      </c>
      <c r="L3663">
        <v>20310</v>
      </c>
      <c r="M3663" s="8">
        <f>VLOOKUP(H3663,'export - manipulated'!L3663:V7595,11,FALSE)</f>
        <v>100947871.8</v>
      </c>
      <c r="V3663" s="158" t="str">
        <f t="shared" si="510"/>
        <v>557009900000</v>
      </c>
    </row>
    <row r="3664" spans="1:22" x14ac:dyDescent="0.3">
      <c r="A3664" t="s">
        <v>5994</v>
      </c>
      <c r="C3664" t="str">
        <f t="shared" si="509"/>
        <v>REGULATED</v>
      </c>
      <c r="D3664" s="159" t="str">
        <f t="shared" si="506"/>
        <v>45800</v>
      </c>
      <c r="E3664" t="str">
        <f t="shared" si="507"/>
        <v>X5800</v>
      </c>
      <c r="F3664" s="23">
        <v>458009900000</v>
      </c>
      <c r="G3664">
        <v>0</v>
      </c>
      <c r="H3664" t="str">
        <f t="shared" si="508"/>
        <v>458009900000.0</v>
      </c>
      <c r="I3664">
        <v>199309</v>
      </c>
      <c r="J3664" t="s">
        <v>6434</v>
      </c>
      <c r="K3664" t="s">
        <v>1042</v>
      </c>
      <c r="L3664">
        <v>20310</v>
      </c>
      <c r="M3664" s="8">
        <f>VLOOKUP(H3664,'export - manipulated'!L3664:V7596,11,FALSE)</f>
        <v>36555886.530000001</v>
      </c>
      <c r="V3664" s="158" t="str">
        <f t="shared" si="510"/>
        <v>558009900000</v>
      </c>
    </row>
    <row r="3665" spans="1:22" x14ac:dyDescent="0.3">
      <c r="A3665" t="s">
        <v>5996</v>
      </c>
      <c r="B3665">
        <v>99999999</v>
      </c>
      <c r="C3665" t="str">
        <f t="shared" si="509"/>
        <v>REGULATED</v>
      </c>
      <c r="D3665" s="159" t="str">
        <f t="shared" si="506"/>
        <v>45600</v>
      </c>
      <c r="E3665" t="str">
        <f t="shared" si="507"/>
        <v>X5600</v>
      </c>
      <c r="F3665" s="23">
        <v>456009900000</v>
      </c>
      <c r="G3665">
        <v>0</v>
      </c>
      <c r="H3665" t="str">
        <f t="shared" si="508"/>
        <v>456009900000.0</v>
      </c>
      <c r="I3665">
        <v>194909</v>
      </c>
      <c r="J3665" t="s">
        <v>6434</v>
      </c>
      <c r="K3665" t="s">
        <v>1042</v>
      </c>
      <c r="L3665">
        <v>20310</v>
      </c>
      <c r="M3665" s="8">
        <f>VLOOKUP(H3665,'export - manipulated'!L3665:V7597,11,FALSE)</f>
        <v>465600980.44999999</v>
      </c>
      <c r="V3665" s="158" t="str">
        <f t="shared" si="510"/>
        <v>556009900000</v>
      </c>
    </row>
    <row r="3666" spans="1:22" x14ac:dyDescent="0.3">
      <c r="A3666" t="s">
        <v>5998</v>
      </c>
      <c r="C3666" t="str">
        <f t="shared" si="509"/>
        <v>REGULATED</v>
      </c>
      <c r="D3666" s="159" t="str">
        <f t="shared" si="506"/>
        <v>45500</v>
      </c>
      <c r="E3666" t="str">
        <f t="shared" si="507"/>
        <v>X5500</v>
      </c>
      <c r="F3666" s="23">
        <v>455009900000</v>
      </c>
      <c r="G3666">
        <v>0</v>
      </c>
      <c r="H3666" t="str">
        <f t="shared" si="508"/>
        <v>455009900000.0</v>
      </c>
      <c r="I3666">
        <v>195109</v>
      </c>
      <c r="J3666" t="s">
        <v>6434</v>
      </c>
      <c r="K3666" t="s">
        <v>1042</v>
      </c>
      <c r="L3666">
        <v>20310</v>
      </c>
      <c r="M3666" s="8">
        <f>VLOOKUP(H3666,'export - manipulated'!L3666:V7598,11,FALSE)</f>
        <v>46379491.789999999</v>
      </c>
      <c r="V3666" s="158" t="str">
        <f t="shared" si="510"/>
        <v>555009900000</v>
      </c>
    </row>
    <row r="3667" spans="1:22" x14ac:dyDescent="0.3">
      <c r="A3667" t="s">
        <v>6000</v>
      </c>
      <c r="C3667" t="str">
        <f t="shared" si="509"/>
        <v>REGULATED</v>
      </c>
      <c r="D3667" s="159" t="str">
        <f t="shared" si="506"/>
        <v>45000</v>
      </c>
      <c r="E3667" t="str">
        <f t="shared" si="507"/>
        <v>X5000</v>
      </c>
      <c r="F3667" s="23">
        <v>450009900000</v>
      </c>
      <c r="G3667">
        <v>0</v>
      </c>
      <c r="H3667" t="str">
        <f t="shared" si="508"/>
        <v>450009900000.0</v>
      </c>
      <c r="I3667">
        <v>194903</v>
      </c>
      <c r="J3667" t="s">
        <v>6434</v>
      </c>
      <c r="K3667" t="s">
        <v>1042</v>
      </c>
      <c r="L3667">
        <v>20310</v>
      </c>
      <c r="M3667" s="8">
        <f>VLOOKUP(H3667,'export - manipulated'!L3667:V7599,11,FALSE)</f>
        <v>5520842.2999999998</v>
      </c>
      <c r="V3667" s="158" t="str">
        <f t="shared" si="510"/>
        <v>550009900000</v>
      </c>
    </row>
    <row r="3668" spans="1:22" x14ac:dyDescent="0.3">
      <c r="A3668" t="s">
        <v>6002</v>
      </c>
      <c r="C3668" t="str">
        <f t="shared" si="509"/>
        <v>REGULATED</v>
      </c>
      <c r="D3668" s="159" t="str">
        <f t="shared" si="506"/>
        <v>45290</v>
      </c>
      <c r="E3668" t="str">
        <f t="shared" si="507"/>
        <v>X5290</v>
      </c>
      <c r="F3668" s="23">
        <v>452909900000</v>
      </c>
      <c r="G3668">
        <v>0</v>
      </c>
      <c r="H3668" t="str">
        <f t="shared" si="508"/>
        <v>452909900000.0</v>
      </c>
      <c r="I3668">
        <v>201011</v>
      </c>
      <c r="J3668" t="s">
        <v>6434</v>
      </c>
      <c r="K3668" t="s">
        <v>1042</v>
      </c>
      <c r="L3668">
        <v>20310</v>
      </c>
      <c r="M3668" s="8">
        <f>VLOOKUP(H3668,'export - manipulated'!L3668:V7600,11,FALSE)</f>
        <v>-68882.42</v>
      </c>
      <c r="V3668" s="158" t="str">
        <f t="shared" si="510"/>
        <v>552909900000</v>
      </c>
    </row>
    <row r="3669" spans="1:22" x14ac:dyDescent="0.3">
      <c r="A3669" t="s">
        <v>6004</v>
      </c>
      <c r="C3669" t="str">
        <f t="shared" si="509"/>
        <v>REGULATED</v>
      </c>
      <c r="D3669" s="159" t="str">
        <f t="shared" si="506"/>
        <v>45200</v>
      </c>
      <c r="E3669" t="str">
        <f t="shared" si="507"/>
        <v>X5200</v>
      </c>
      <c r="F3669" s="23">
        <v>452009900000</v>
      </c>
      <c r="G3669">
        <v>0</v>
      </c>
      <c r="H3669" t="str">
        <f t="shared" si="508"/>
        <v>452009900000.0</v>
      </c>
      <c r="I3669">
        <v>193603</v>
      </c>
      <c r="J3669" t="s">
        <v>6434</v>
      </c>
      <c r="K3669" t="s">
        <v>1042</v>
      </c>
      <c r="L3669">
        <v>20310</v>
      </c>
      <c r="M3669" s="8">
        <f>VLOOKUP(H3669,'export - manipulated'!L3669:V7601,11,FALSE)</f>
        <v>68930684.859999999</v>
      </c>
      <c r="V3669" s="158" t="str">
        <f t="shared" si="510"/>
        <v>552009900000</v>
      </c>
    </row>
    <row r="3670" spans="1:22" x14ac:dyDescent="0.3">
      <c r="A3670" t="s">
        <v>6006</v>
      </c>
      <c r="C3670" t="str">
        <f t="shared" si="509"/>
        <v>REGULATED</v>
      </c>
      <c r="D3670" s="159" t="str">
        <f t="shared" si="506"/>
        <v>45300</v>
      </c>
      <c r="E3670" t="str">
        <f t="shared" si="507"/>
        <v>X5300</v>
      </c>
      <c r="F3670" s="23">
        <v>453009900000</v>
      </c>
      <c r="G3670">
        <v>0</v>
      </c>
      <c r="H3670" t="str">
        <f t="shared" si="508"/>
        <v>453009900000.0</v>
      </c>
      <c r="I3670">
        <v>193012</v>
      </c>
      <c r="J3670" t="s">
        <v>6434</v>
      </c>
      <c r="K3670" t="s">
        <v>1042</v>
      </c>
      <c r="L3670">
        <v>20310</v>
      </c>
      <c r="M3670" s="8">
        <f>VLOOKUP(H3670,'export - manipulated'!L3670:V7602,11,FALSE)</f>
        <v>46876245.219999999</v>
      </c>
      <c r="V3670" s="158" t="str">
        <f t="shared" si="510"/>
        <v>553009900000</v>
      </c>
    </row>
    <row r="3671" spans="1:22" x14ac:dyDescent="0.3">
      <c r="A3671" t="s">
        <v>6008</v>
      </c>
      <c r="C3671" t="str">
        <f t="shared" si="509"/>
        <v>REGULATED</v>
      </c>
      <c r="D3671" s="159" t="str">
        <f t="shared" si="506"/>
        <v>45100</v>
      </c>
      <c r="E3671" t="str">
        <f t="shared" si="507"/>
        <v>X5100</v>
      </c>
      <c r="F3671" s="23">
        <v>451009900000</v>
      </c>
      <c r="G3671">
        <v>0</v>
      </c>
      <c r="H3671" t="str">
        <f t="shared" si="508"/>
        <v>451009900000.0</v>
      </c>
      <c r="I3671">
        <v>199403</v>
      </c>
      <c r="J3671" t="s">
        <v>6434</v>
      </c>
      <c r="K3671" t="s">
        <v>1042</v>
      </c>
      <c r="L3671">
        <v>20310</v>
      </c>
      <c r="M3671" s="8">
        <f>VLOOKUP(H3671,'export - manipulated'!L3671:V7603,11,FALSE)</f>
        <v>31985061.280000001</v>
      </c>
      <c r="V3671" s="158" t="str">
        <f t="shared" si="510"/>
        <v>551009900000</v>
      </c>
    </row>
    <row r="3672" spans="1:22" x14ac:dyDescent="0.3">
      <c r="A3672" t="s">
        <v>6010</v>
      </c>
      <c r="B3672" t="s">
        <v>139</v>
      </c>
      <c r="C3672" t="str">
        <f t="shared" si="509"/>
        <v>REGULATED</v>
      </c>
      <c r="D3672" s="159" t="str">
        <f t="shared" si="506"/>
        <v>45700</v>
      </c>
      <c r="E3672" t="str">
        <f t="shared" si="507"/>
        <v>X5700</v>
      </c>
      <c r="F3672" s="23">
        <v>457008600181</v>
      </c>
      <c r="G3672">
        <v>780</v>
      </c>
      <c r="H3672" t="str">
        <f t="shared" si="508"/>
        <v>457008600181.780</v>
      </c>
      <c r="I3672">
        <v>201712</v>
      </c>
      <c r="J3672" t="s">
        <v>6434</v>
      </c>
      <c r="K3672" t="s">
        <v>82</v>
      </c>
      <c r="L3672">
        <v>20310</v>
      </c>
      <c r="M3672" s="8">
        <f>VLOOKUP(H3672,'export - manipulated'!L3672:V7604,11,FALSE)</f>
        <v>66679.460000000006</v>
      </c>
      <c r="V3672" s="158" t="str">
        <f t="shared" si="510"/>
        <v>557008600181</v>
      </c>
    </row>
    <row r="3673" spans="1:22" x14ac:dyDescent="0.3">
      <c r="A3673" t="s">
        <v>6012</v>
      </c>
      <c r="B3673" t="s">
        <v>139</v>
      </c>
      <c r="C3673" t="str">
        <f t="shared" si="509"/>
        <v>UNREGULATED</v>
      </c>
      <c r="D3673" s="159" t="str">
        <f t="shared" si="506"/>
        <v>55700</v>
      </c>
      <c r="E3673" t="str">
        <f t="shared" si="507"/>
        <v>X5700</v>
      </c>
      <c r="F3673" s="23">
        <v>557008600181</v>
      </c>
      <c r="G3673">
        <v>780</v>
      </c>
      <c r="H3673" t="str">
        <f t="shared" si="508"/>
        <v>557008600181.780</v>
      </c>
      <c r="I3673">
        <v>201712</v>
      </c>
      <c r="J3673" t="s">
        <v>6434</v>
      </c>
      <c r="K3673" t="s">
        <v>82</v>
      </c>
      <c r="L3673" t="s">
        <v>124</v>
      </c>
      <c r="N3673">
        <f>VLOOKUP(H3673,'export - manipulated'!L3672:V7604,11,FALSE)</f>
        <v>7326.6</v>
      </c>
    </row>
    <row r="3674" spans="1:22" x14ac:dyDescent="0.3">
      <c r="A3674" t="s">
        <v>6014</v>
      </c>
      <c r="C3674" t="str">
        <f t="shared" si="509"/>
        <v>REGULATED</v>
      </c>
      <c r="D3674" s="159" t="str">
        <f t="shared" si="506"/>
        <v>45100</v>
      </c>
      <c r="E3674" t="str">
        <f t="shared" si="507"/>
        <v>X5100</v>
      </c>
      <c r="F3674" s="23">
        <v>451005000001</v>
      </c>
      <c r="G3674">
        <v>1080</v>
      </c>
      <c r="H3674" t="str">
        <f t="shared" si="508"/>
        <v>451005000001.1080</v>
      </c>
      <c r="I3674">
        <v>198003</v>
      </c>
      <c r="J3674" t="s">
        <v>6434</v>
      </c>
      <c r="K3674" t="s">
        <v>1042</v>
      </c>
      <c r="L3674">
        <v>20310</v>
      </c>
      <c r="M3674" s="8">
        <f>VLOOKUP(H3674,'export - manipulated'!L3674:V7606,11,FALSE)</f>
        <v>6598.49</v>
      </c>
      <c r="V3674" s="158" t="str">
        <f t="shared" ref="V3674:V3677" si="511">CONCATENATE("5",RIGHT(F3674,11))</f>
        <v>551005000001</v>
      </c>
    </row>
    <row r="3675" spans="1:22" x14ac:dyDescent="0.3">
      <c r="A3675" t="s">
        <v>6014</v>
      </c>
      <c r="C3675" t="str">
        <f t="shared" si="509"/>
        <v>REGULATED</v>
      </c>
      <c r="D3675" s="159" t="str">
        <f t="shared" si="506"/>
        <v>45100</v>
      </c>
      <c r="E3675" t="str">
        <f t="shared" si="507"/>
        <v>X5100</v>
      </c>
      <c r="F3675" s="23">
        <v>451005000001</v>
      </c>
      <c r="G3675">
        <v>1094</v>
      </c>
      <c r="H3675" t="str">
        <f t="shared" si="508"/>
        <v>451005000001.1094</v>
      </c>
      <c r="I3675">
        <v>199403</v>
      </c>
      <c r="J3675" t="s">
        <v>6434</v>
      </c>
      <c r="K3675" t="s">
        <v>1042</v>
      </c>
      <c r="L3675">
        <v>20310</v>
      </c>
      <c r="M3675" s="8">
        <f>VLOOKUP(H3675,'export - manipulated'!L3675:V7607,11,FALSE)</f>
        <v>9730609.9800000004</v>
      </c>
      <c r="V3675" s="158" t="str">
        <f t="shared" si="511"/>
        <v>551005000001</v>
      </c>
    </row>
    <row r="3676" spans="1:22" x14ac:dyDescent="0.3">
      <c r="A3676" t="s">
        <v>6014</v>
      </c>
      <c r="C3676" t="str">
        <f t="shared" si="509"/>
        <v>REGULATED</v>
      </c>
      <c r="D3676" s="159" t="str">
        <f t="shared" si="506"/>
        <v>45100</v>
      </c>
      <c r="E3676" t="str">
        <f t="shared" si="507"/>
        <v>X5100</v>
      </c>
      <c r="F3676" s="23">
        <v>451005000001</v>
      </c>
      <c r="G3676">
        <v>1095</v>
      </c>
      <c r="H3676" t="str">
        <f t="shared" si="508"/>
        <v>451005000001.1095</v>
      </c>
      <c r="I3676">
        <v>199503</v>
      </c>
      <c r="J3676" t="s">
        <v>6434</v>
      </c>
      <c r="K3676" t="s">
        <v>1042</v>
      </c>
      <c r="L3676">
        <v>20310</v>
      </c>
      <c r="M3676" s="8">
        <f>VLOOKUP(H3676,'export - manipulated'!L3676:V7608,11,FALSE)</f>
        <v>3028</v>
      </c>
      <c r="V3676" s="158" t="str">
        <f t="shared" si="511"/>
        <v>551005000001</v>
      </c>
    </row>
    <row r="3677" spans="1:22" x14ac:dyDescent="0.3">
      <c r="A3677" t="s">
        <v>6014</v>
      </c>
      <c r="C3677" t="str">
        <f t="shared" si="509"/>
        <v>REGULATED</v>
      </c>
      <c r="D3677" s="159" t="str">
        <f t="shared" si="506"/>
        <v>45100</v>
      </c>
      <c r="E3677" t="str">
        <f t="shared" si="507"/>
        <v>X5100</v>
      </c>
      <c r="F3677" s="23">
        <v>451005000001</v>
      </c>
      <c r="G3677">
        <v>1996</v>
      </c>
      <c r="H3677" t="str">
        <f t="shared" si="508"/>
        <v>451005000001.1996</v>
      </c>
      <c r="I3677">
        <v>199612</v>
      </c>
      <c r="J3677" t="s">
        <v>6434</v>
      </c>
      <c r="K3677" t="s">
        <v>1042</v>
      </c>
      <c r="L3677">
        <v>20310</v>
      </c>
      <c r="M3677" s="8">
        <f>VLOOKUP(H3677,'export - manipulated'!L3677:V7609,11,FALSE)</f>
        <v>1064.25</v>
      </c>
      <c r="V3677" s="158" t="str">
        <f t="shared" si="511"/>
        <v>551005000001</v>
      </c>
    </row>
    <row r="3678" spans="1:22" x14ac:dyDescent="0.3">
      <c r="A3678" t="s">
        <v>6014</v>
      </c>
      <c r="C3678" t="str">
        <f t="shared" si="509"/>
        <v>UNREGULATED</v>
      </c>
      <c r="D3678" s="159" t="str">
        <f t="shared" si="506"/>
        <v>55100</v>
      </c>
      <c r="E3678" t="str">
        <f t="shared" si="507"/>
        <v>X5100</v>
      </c>
      <c r="F3678" s="23">
        <v>551005000001</v>
      </c>
      <c r="G3678">
        <v>1080</v>
      </c>
      <c r="H3678" t="str">
        <f t="shared" si="508"/>
        <v>551005000001.1080</v>
      </c>
      <c r="I3678">
        <v>198003</v>
      </c>
      <c r="J3678" t="s">
        <v>6434</v>
      </c>
      <c r="K3678" t="s">
        <v>1042</v>
      </c>
      <c r="L3678" t="s">
        <v>124</v>
      </c>
      <c r="N3678">
        <f>VLOOKUP(H3678,'export - manipulated'!L3677:V7609,11,FALSE)</f>
        <v>3986</v>
      </c>
    </row>
    <row r="3679" spans="1:22" x14ac:dyDescent="0.3">
      <c r="A3679" t="s">
        <v>6014</v>
      </c>
      <c r="C3679" t="str">
        <f t="shared" si="509"/>
        <v>UNREGULATED</v>
      </c>
      <c r="D3679" s="159" t="str">
        <f t="shared" si="506"/>
        <v>55100</v>
      </c>
      <c r="E3679" t="str">
        <f t="shared" si="507"/>
        <v>X5100</v>
      </c>
      <c r="F3679" s="23">
        <v>551005000001</v>
      </c>
      <c r="G3679">
        <v>1094</v>
      </c>
      <c r="H3679" t="str">
        <f t="shared" si="508"/>
        <v>551005000001.1094</v>
      </c>
      <c r="I3679">
        <v>199403</v>
      </c>
      <c r="J3679" t="s">
        <v>6434</v>
      </c>
      <c r="K3679" t="s">
        <v>1042</v>
      </c>
      <c r="L3679" t="s">
        <v>124</v>
      </c>
      <c r="N3679">
        <f>VLOOKUP(H3679,'export - manipulated'!L3678:V7610,11,FALSE)</f>
        <v>5878767</v>
      </c>
    </row>
    <row r="3680" spans="1:22" x14ac:dyDescent="0.3">
      <c r="A3680" t="s">
        <v>6014</v>
      </c>
      <c r="C3680" t="str">
        <f t="shared" si="509"/>
        <v>UNREGULATED</v>
      </c>
      <c r="D3680" s="159" t="str">
        <f t="shared" si="506"/>
        <v>55100</v>
      </c>
      <c r="E3680" t="str">
        <f t="shared" si="507"/>
        <v>X5100</v>
      </c>
      <c r="F3680" s="23">
        <v>551005000001</v>
      </c>
      <c r="G3680">
        <v>1095</v>
      </c>
      <c r="H3680" t="str">
        <f t="shared" si="508"/>
        <v>551005000001.1095</v>
      </c>
      <c r="I3680">
        <v>199503</v>
      </c>
      <c r="J3680" t="s">
        <v>6434</v>
      </c>
      <c r="K3680" t="s">
        <v>1042</v>
      </c>
      <c r="L3680" t="s">
        <v>124</v>
      </c>
      <c r="N3680">
        <f>VLOOKUP(H3680,'export - manipulated'!L3679:V7611,11,FALSE)</f>
        <v>1830</v>
      </c>
    </row>
    <row r="3681" spans="1:22" x14ac:dyDescent="0.3">
      <c r="A3681" t="s">
        <v>6022</v>
      </c>
      <c r="B3681" t="s">
        <v>157</v>
      </c>
      <c r="C3681" t="str">
        <f t="shared" si="509"/>
        <v>REGULATED</v>
      </c>
      <c r="D3681" s="159" t="str">
        <f t="shared" si="506"/>
        <v>45700</v>
      </c>
      <c r="E3681" t="str">
        <f t="shared" si="507"/>
        <v>X5700</v>
      </c>
      <c r="F3681" s="23">
        <v>457008400184</v>
      </c>
      <c r="G3681">
        <v>780</v>
      </c>
      <c r="H3681" t="str">
        <f t="shared" si="508"/>
        <v>457008400184.780</v>
      </c>
      <c r="I3681">
        <v>201705</v>
      </c>
      <c r="J3681" t="s">
        <v>6434</v>
      </c>
      <c r="K3681" t="s">
        <v>81</v>
      </c>
      <c r="L3681">
        <v>20310</v>
      </c>
      <c r="M3681" s="8">
        <f>VLOOKUP(H3681,'export - manipulated'!L3681:V7613,11,FALSE)</f>
        <v>45722</v>
      </c>
      <c r="V3681" s="158" t="str">
        <f t="shared" ref="V3681:V3700" si="512">CONCATENATE("5",RIGHT(F3681,11))</f>
        <v>557008400184</v>
      </c>
    </row>
    <row r="3682" spans="1:22" x14ac:dyDescent="0.3">
      <c r="A3682" t="s">
        <v>6025</v>
      </c>
      <c r="B3682" t="s">
        <v>157</v>
      </c>
      <c r="C3682" t="str">
        <f t="shared" si="509"/>
        <v>REGULATED</v>
      </c>
      <c r="D3682" s="159" t="str">
        <f t="shared" si="506"/>
        <v>45200</v>
      </c>
      <c r="E3682" t="str">
        <f t="shared" si="507"/>
        <v>X5200</v>
      </c>
      <c r="F3682" s="23">
        <v>452008400279</v>
      </c>
      <c r="G3682">
        <v>763</v>
      </c>
      <c r="H3682" t="str">
        <f t="shared" si="508"/>
        <v>452008400279.763</v>
      </c>
      <c r="I3682">
        <v>201705</v>
      </c>
      <c r="J3682" t="s">
        <v>6434</v>
      </c>
      <c r="K3682" t="s">
        <v>81</v>
      </c>
      <c r="L3682">
        <v>20310</v>
      </c>
      <c r="M3682" s="8">
        <f>VLOOKUP(H3682,'export - manipulated'!L3682:V7614,11,FALSE)</f>
        <v>61566</v>
      </c>
      <c r="V3682" s="158" t="str">
        <f t="shared" si="512"/>
        <v>552008400279</v>
      </c>
    </row>
    <row r="3683" spans="1:22" x14ac:dyDescent="0.3">
      <c r="A3683" t="s">
        <v>6025</v>
      </c>
      <c r="B3683" t="s">
        <v>157</v>
      </c>
      <c r="C3683" t="str">
        <f t="shared" si="509"/>
        <v>REGULATED</v>
      </c>
      <c r="D3683" s="159" t="str">
        <f t="shared" si="506"/>
        <v>45700</v>
      </c>
      <c r="E3683" t="str">
        <f t="shared" si="507"/>
        <v>X5700</v>
      </c>
      <c r="F3683" s="23">
        <v>457008400170</v>
      </c>
      <c r="G3683">
        <v>615</v>
      </c>
      <c r="H3683" t="str">
        <f t="shared" si="508"/>
        <v>457008400170.615</v>
      </c>
      <c r="I3683">
        <v>201705</v>
      </c>
      <c r="J3683" t="s">
        <v>6434</v>
      </c>
      <c r="K3683" t="s">
        <v>81</v>
      </c>
      <c r="L3683">
        <v>20310</v>
      </c>
      <c r="M3683" s="8">
        <f>VLOOKUP(H3683,'export - manipulated'!L3683:V7615,11,FALSE)</f>
        <v>11834764.560000001</v>
      </c>
      <c r="V3683" s="158" t="str">
        <f t="shared" si="512"/>
        <v>557008400170</v>
      </c>
    </row>
    <row r="3684" spans="1:22" x14ac:dyDescent="0.3">
      <c r="A3684" t="s">
        <v>6025</v>
      </c>
      <c r="B3684" t="s">
        <v>157</v>
      </c>
      <c r="C3684" t="str">
        <f t="shared" si="509"/>
        <v>REGULATED</v>
      </c>
      <c r="D3684" s="159" t="str">
        <f t="shared" si="506"/>
        <v>45700</v>
      </c>
      <c r="E3684" t="str">
        <f t="shared" si="507"/>
        <v>X5700</v>
      </c>
      <c r="F3684" s="23">
        <v>457008400170</v>
      </c>
      <c r="G3684">
        <v>780</v>
      </c>
      <c r="H3684" t="str">
        <f t="shared" si="508"/>
        <v>457008400170.780</v>
      </c>
      <c r="I3684">
        <v>201705</v>
      </c>
      <c r="J3684" t="s">
        <v>6434</v>
      </c>
      <c r="K3684" t="s">
        <v>81</v>
      </c>
      <c r="L3684">
        <v>20310</v>
      </c>
      <c r="M3684" s="8">
        <f>VLOOKUP(H3684,'export - manipulated'!L3684:V7616,11,FALSE)</f>
        <v>46276.03</v>
      </c>
      <c r="V3684" s="158" t="str">
        <f t="shared" si="512"/>
        <v>557008400170</v>
      </c>
    </row>
    <row r="3685" spans="1:22" x14ac:dyDescent="0.3">
      <c r="A3685" t="s">
        <v>6025</v>
      </c>
      <c r="B3685" t="s">
        <v>157</v>
      </c>
      <c r="C3685" t="str">
        <f t="shared" si="509"/>
        <v>REGULATED</v>
      </c>
      <c r="D3685" s="159" t="str">
        <f t="shared" si="506"/>
        <v>45700</v>
      </c>
      <c r="E3685" t="str">
        <f t="shared" si="507"/>
        <v>X5700</v>
      </c>
      <c r="F3685" s="23">
        <v>457008400170</v>
      </c>
      <c r="G3685">
        <v>800</v>
      </c>
      <c r="H3685" t="str">
        <f t="shared" si="508"/>
        <v>457008400170.800</v>
      </c>
      <c r="I3685">
        <v>201705</v>
      </c>
      <c r="J3685" t="s">
        <v>6434</v>
      </c>
      <c r="K3685" t="s">
        <v>81</v>
      </c>
      <c r="L3685">
        <v>20310</v>
      </c>
      <c r="M3685" s="8">
        <f>VLOOKUP(H3685,'export - manipulated'!L3685:V7617,11,FALSE)</f>
        <v>423014.8</v>
      </c>
      <c r="V3685" s="158" t="str">
        <f t="shared" si="512"/>
        <v>557008400170</v>
      </c>
    </row>
    <row r="3686" spans="1:22" x14ac:dyDescent="0.3">
      <c r="A3686" t="s">
        <v>6025</v>
      </c>
      <c r="B3686" t="s">
        <v>157</v>
      </c>
      <c r="C3686" t="str">
        <f t="shared" si="509"/>
        <v>REGULATED</v>
      </c>
      <c r="D3686" s="159" t="str">
        <f t="shared" si="506"/>
        <v>45700</v>
      </c>
      <c r="E3686" t="str">
        <f t="shared" si="507"/>
        <v>X5700</v>
      </c>
      <c r="F3686" s="23">
        <v>457008400170</v>
      </c>
      <c r="G3686">
        <v>805</v>
      </c>
      <c r="H3686" t="str">
        <f t="shared" si="508"/>
        <v>457008400170.805</v>
      </c>
      <c r="I3686">
        <v>201705</v>
      </c>
      <c r="J3686" t="s">
        <v>6434</v>
      </c>
      <c r="K3686" t="s">
        <v>81</v>
      </c>
      <c r="L3686">
        <v>20310</v>
      </c>
      <c r="M3686" s="8">
        <f>VLOOKUP(H3686,'export - manipulated'!L3686:V7618,11,FALSE)</f>
        <v>413680.49</v>
      </c>
      <c r="V3686" s="158" t="str">
        <f t="shared" si="512"/>
        <v>557008400170</v>
      </c>
    </row>
    <row r="3687" spans="1:22" x14ac:dyDescent="0.3">
      <c r="A3687" t="s">
        <v>6025</v>
      </c>
      <c r="B3687" t="s">
        <v>157</v>
      </c>
      <c r="C3687" t="str">
        <f t="shared" si="509"/>
        <v>REGULATED</v>
      </c>
      <c r="D3687" s="159" t="str">
        <f t="shared" si="506"/>
        <v>45700</v>
      </c>
      <c r="E3687" t="str">
        <f t="shared" si="507"/>
        <v>X5700</v>
      </c>
      <c r="F3687" s="23">
        <v>457008400170</v>
      </c>
      <c r="G3687">
        <v>825</v>
      </c>
      <c r="H3687" t="str">
        <f t="shared" si="508"/>
        <v>457008400170.825</v>
      </c>
      <c r="I3687">
        <v>201705</v>
      </c>
      <c r="J3687" t="s">
        <v>6434</v>
      </c>
      <c r="K3687" t="s">
        <v>81</v>
      </c>
      <c r="L3687">
        <v>20310</v>
      </c>
      <c r="M3687" s="8">
        <f>VLOOKUP(H3687,'export - manipulated'!L3687:V7619,11,FALSE)</f>
        <v>1387003.29</v>
      </c>
      <c r="V3687" s="158" t="str">
        <f t="shared" si="512"/>
        <v>557008400170</v>
      </c>
    </row>
    <row r="3688" spans="1:22" x14ac:dyDescent="0.3">
      <c r="A3688" t="s">
        <v>6025</v>
      </c>
      <c r="B3688" t="s">
        <v>157</v>
      </c>
      <c r="C3688" t="str">
        <f t="shared" si="509"/>
        <v>REGULATED</v>
      </c>
      <c r="D3688" s="159" t="str">
        <f t="shared" si="506"/>
        <v>45700</v>
      </c>
      <c r="E3688" t="str">
        <f t="shared" si="507"/>
        <v>X5700</v>
      </c>
      <c r="F3688" s="23">
        <v>457008400170</v>
      </c>
      <c r="G3688">
        <v>840</v>
      </c>
      <c r="H3688" t="str">
        <f t="shared" si="508"/>
        <v>457008400170.840</v>
      </c>
      <c r="I3688">
        <v>201705</v>
      </c>
      <c r="J3688" t="s">
        <v>6434</v>
      </c>
      <c r="K3688" t="s">
        <v>81</v>
      </c>
      <c r="L3688">
        <v>20310</v>
      </c>
      <c r="M3688" s="8">
        <f>VLOOKUP(H3688,'export - manipulated'!L3688:V7620,11,FALSE)</f>
        <v>238772.55</v>
      </c>
      <c r="V3688" s="158" t="str">
        <f t="shared" si="512"/>
        <v>557008400170</v>
      </c>
    </row>
    <row r="3689" spans="1:22" x14ac:dyDescent="0.3">
      <c r="A3689" t="s">
        <v>6034</v>
      </c>
      <c r="B3689" t="s">
        <v>157</v>
      </c>
      <c r="C3689" t="str">
        <f t="shared" si="509"/>
        <v>REGULATED</v>
      </c>
      <c r="D3689" s="159" t="str">
        <f t="shared" si="506"/>
        <v>45290</v>
      </c>
      <c r="E3689" t="str">
        <f t="shared" si="507"/>
        <v>X5290</v>
      </c>
      <c r="F3689" s="23">
        <v>452908400279</v>
      </c>
      <c r="G3689">
        <v>763</v>
      </c>
      <c r="H3689" t="str">
        <f t="shared" si="508"/>
        <v>452908400279.763</v>
      </c>
      <c r="I3689">
        <v>201705</v>
      </c>
      <c r="J3689" t="s">
        <v>6434</v>
      </c>
      <c r="K3689" t="s">
        <v>81</v>
      </c>
      <c r="L3689">
        <v>20310</v>
      </c>
      <c r="M3689" s="8">
        <f>VLOOKUP(H3689,'export - manipulated'!L3689:V7621,11,FALSE)</f>
        <v>-68882.42</v>
      </c>
      <c r="V3689" s="158" t="str">
        <f t="shared" si="512"/>
        <v>552908400279</v>
      </c>
    </row>
    <row r="3690" spans="1:22" x14ac:dyDescent="0.3">
      <c r="A3690" t="s">
        <v>6034</v>
      </c>
      <c r="B3690" t="s">
        <v>157</v>
      </c>
      <c r="C3690" t="str">
        <f t="shared" si="509"/>
        <v>REGULATED</v>
      </c>
      <c r="D3690" s="159" t="str">
        <f t="shared" si="506"/>
        <v>45790</v>
      </c>
      <c r="E3690" t="str">
        <f t="shared" si="507"/>
        <v>X5790</v>
      </c>
      <c r="F3690" s="23">
        <v>457908400170</v>
      </c>
      <c r="G3690">
        <v>615</v>
      </c>
      <c r="H3690" t="str">
        <f t="shared" si="508"/>
        <v>457908400170.615</v>
      </c>
      <c r="I3690">
        <v>201705</v>
      </c>
      <c r="J3690" t="s">
        <v>6434</v>
      </c>
      <c r="K3690" t="s">
        <v>81</v>
      </c>
      <c r="L3690">
        <v>20310</v>
      </c>
      <c r="M3690" s="8">
        <f>VLOOKUP(H3690,'export - manipulated'!L3690:V7622,11,FALSE)</f>
        <v>-11781763.99</v>
      </c>
      <c r="V3690" s="158" t="str">
        <f t="shared" si="512"/>
        <v>557908400170</v>
      </c>
    </row>
    <row r="3691" spans="1:22" x14ac:dyDescent="0.3">
      <c r="A3691" t="s">
        <v>6034</v>
      </c>
      <c r="B3691" t="s">
        <v>157</v>
      </c>
      <c r="C3691" t="str">
        <f t="shared" si="509"/>
        <v>REGULATED</v>
      </c>
      <c r="D3691" s="159" t="str">
        <f t="shared" si="506"/>
        <v>45790</v>
      </c>
      <c r="E3691" t="str">
        <f t="shared" si="507"/>
        <v>X5790</v>
      </c>
      <c r="F3691" s="23">
        <v>457908400170</v>
      </c>
      <c r="G3691">
        <v>780</v>
      </c>
      <c r="H3691" t="str">
        <f t="shared" si="508"/>
        <v>457908400170.780</v>
      </c>
      <c r="I3691">
        <v>201705</v>
      </c>
      <c r="J3691" t="s">
        <v>6434</v>
      </c>
      <c r="K3691" t="s">
        <v>81</v>
      </c>
      <c r="L3691">
        <v>20310</v>
      </c>
      <c r="M3691" s="8">
        <f>VLOOKUP(H3691,'export - manipulated'!L3691:V7623,11,FALSE)</f>
        <v>-51661.82</v>
      </c>
      <c r="V3691" s="158" t="str">
        <f t="shared" si="512"/>
        <v>557908400170</v>
      </c>
    </row>
    <row r="3692" spans="1:22" x14ac:dyDescent="0.3">
      <c r="A3692" t="s">
        <v>6034</v>
      </c>
      <c r="B3692" t="s">
        <v>157</v>
      </c>
      <c r="C3692" t="str">
        <f t="shared" si="509"/>
        <v>REGULATED</v>
      </c>
      <c r="D3692" s="159" t="str">
        <f t="shared" si="506"/>
        <v>45790</v>
      </c>
      <c r="E3692" t="str">
        <f t="shared" si="507"/>
        <v>X5790</v>
      </c>
      <c r="F3692" s="23">
        <v>457908400170</v>
      </c>
      <c r="G3692">
        <v>800</v>
      </c>
      <c r="H3692" t="str">
        <f t="shared" si="508"/>
        <v>457908400170.800</v>
      </c>
      <c r="I3692">
        <v>201705</v>
      </c>
      <c r="J3692" t="s">
        <v>6434</v>
      </c>
      <c r="K3692" t="s">
        <v>81</v>
      </c>
      <c r="L3692">
        <v>20310</v>
      </c>
      <c r="M3692" s="8">
        <f>VLOOKUP(H3692,'export - manipulated'!L3692:V7624,11,FALSE)</f>
        <v>-476436.73</v>
      </c>
      <c r="V3692" s="158" t="str">
        <f t="shared" si="512"/>
        <v>557908400170</v>
      </c>
    </row>
    <row r="3693" spans="1:22" x14ac:dyDescent="0.3">
      <c r="A3693" t="s">
        <v>6034</v>
      </c>
      <c r="B3693" t="s">
        <v>157</v>
      </c>
      <c r="C3693" t="str">
        <f t="shared" si="509"/>
        <v>REGULATED</v>
      </c>
      <c r="D3693" s="159" t="str">
        <f t="shared" si="506"/>
        <v>45790</v>
      </c>
      <c r="E3693" t="str">
        <f t="shared" si="507"/>
        <v>X5790</v>
      </c>
      <c r="F3693" s="23">
        <v>457908400170</v>
      </c>
      <c r="G3693">
        <v>805</v>
      </c>
      <c r="H3693" t="str">
        <f t="shared" si="508"/>
        <v>457908400170.805</v>
      </c>
      <c r="I3693">
        <v>201705</v>
      </c>
      <c r="J3693" t="s">
        <v>6434</v>
      </c>
      <c r="K3693" t="s">
        <v>81</v>
      </c>
      <c r="L3693">
        <v>20310</v>
      </c>
      <c r="M3693" s="8">
        <f>VLOOKUP(H3693,'export - manipulated'!L3693:V7625,11,FALSE)</f>
        <v>-464956.34</v>
      </c>
      <c r="V3693" s="158" t="str">
        <f t="shared" si="512"/>
        <v>557908400170</v>
      </c>
    </row>
    <row r="3694" spans="1:22" x14ac:dyDescent="0.3">
      <c r="A3694" t="s">
        <v>6034</v>
      </c>
      <c r="B3694" t="s">
        <v>157</v>
      </c>
      <c r="C3694" t="str">
        <f t="shared" si="509"/>
        <v>REGULATED</v>
      </c>
      <c r="D3694" s="159" t="str">
        <f t="shared" si="506"/>
        <v>45790</v>
      </c>
      <c r="E3694" t="str">
        <f t="shared" si="507"/>
        <v>X5790</v>
      </c>
      <c r="F3694" s="23">
        <v>457908400170</v>
      </c>
      <c r="G3694">
        <v>825</v>
      </c>
      <c r="H3694" t="str">
        <f t="shared" si="508"/>
        <v>457908400170.825</v>
      </c>
      <c r="I3694">
        <v>201705</v>
      </c>
      <c r="J3694" t="s">
        <v>6434</v>
      </c>
      <c r="K3694" t="s">
        <v>81</v>
      </c>
      <c r="L3694">
        <v>20310</v>
      </c>
      <c r="M3694" s="8">
        <f>VLOOKUP(H3694,'export - manipulated'!L3694:V7626,11,FALSE)</f>
        <v>-1265714.48</v>
      </c>
      <c r="V3694" s="158" t="str">
        <f t="shared" si="512"/>
        <v>557908400170</v>
      </c>
    </row>
    <row r="3695" spans="1:22" x14ac:dyDescent="0.3">
      <c r="A3695" t="s">
        <v>6034</v>
      </c>
      <c r="B3695" t="s">
        <v>157</v>
      </c>
      <c r="C3695" t="str">
        <f t="shared" si="509"/>
        <v>REGULATED</v>
      </c>
      <c r="D3695" s="159" t="str">
        <f t="shared" si="506"/>
        <v>45790</v>
      </c>
      <c r="E3695" t="str">
        <f t="shared" si="507"/>
        <v>X5790</v>
      </c>
      <c r="F3695" s="23">
        <v>457908400170</v>
      </c>
      <c r="G3695">
        <v>840</v>
      </c>
      <c r="H3695" t="str">
        <f t="shared" si="508"/>
        <v>457908400170.840</v>
      </c>
      <c r="I3695">
        <v>201705</v>
      </c>
      <c r="J3695" t="s">
        <v>6434</v>
      </c>
      <c r="K3695" t="s">
        <v>81</v>
      </c>
      <c r="L3695">
        <v>20310</v>
      </c>
      <c r="M3695" s="8">
        <f>VLOOKUP(H3695,'export - manipulated'!L3695:V7627,11,FALSE)</f>
        <v>-241088.47</v>
      </c>
      <c r="V3695" s="158" t="str">
        <f t="shared" si="512"/>
        <v>557908400170</v>
      </c>
    </row>
    <row r="3696" spans="1:22" x14ac:dyDescent="0.3">
      <c r="A3696" t="s">
        <v>6042</v>
      </c>
      <c r="B3696" t="s">
        <v>157</v>
      </c>
      <c r="C3696" t="str">
        <f t="shared" si="509"/>
        <v>REGULATED</v>
      </c>
      <c r="D3696" s="159" t="str">
        <f t="shared" si="506"/>
        <v>45700</v>
      </c>
      <c r="E3696" t="str">
        <f t="shared" si="507"/>
        <v>X5700</v>
      </c>
      <c r="F3696" s="23">
        <v>457002500059</v>
      </c>
      <c r="G3696">
        <v>169</v>
      </c>
      <c r="H3696" t="str">
        <f t="shared" si="508"/>
        <v>457002500059.169</v>
      </c>
      <c r="I3696">
        <v>200911</v>
      </c>
      <c r="J3696" t="s">
        <v>6434</v>
      </c>
      <c r="K3696" t="s">
        <v>81</v>
      </c>
      <c r="L3696">
        <v>20310</v>
      </c>
      <c r="M3696" s="8">
        <f>VLOOKUP(H3696,'export - manipulated'!L3696:V7628,11,FALSE)</f>
        <v>27923.279999999999</v>
      </c>
      <c r="V3696" s="158" t="str">
        <f t="shared" si="512"/>
        <v>557002500059</v>
      </c>
    </row>
    <row r="3697" spans="1:22" x14ac:dyDescent="0.3">
      <c r="A3697" t="s">
        <v>6042</v>
      </c>
      <c r="B3697" t="s">
        <v>157</v>
      </c>
      <c r="C3697" t="str">
        <f t="shared" si="509"/>
        <v>REGULATED</v>
      </c>
      <c r="D3697" s="159" t="str">
        <f t="shared" si="506"/>
        <v>45700</v>
      </c>
      <c r="E3697" t="str">
        <f t="shared" si="507"/>
        <v>X5700</v>
      </c>
      <c r="F3697" s="23">
        <v>457002500059</v>
      </c>
      <c r="G3697">
        <v>615</v>
      </c>
      <c r="H3697" t="str">
        <f t="shared" si="508"/>
        <v>457002500059.615</v>
      </c>
      <c r="I3697">
        <v>200911</v>
      </c>
      <c r="J3697" t="s">
        <v>6434</v>
      </c>
      <c r="K3697" t="s">
        <v>81</v>
      </c>
      <c r="L3697">
        <v>20310</v>
      </c>
      <c r="M3697" s="8">
        <f>VLOOKUP(H3697,'export - manipulated'!L3697:V7629,11,FALSE)</f>
        <v>365989</v>
      </c>
      <c r="V3697" s="158" t="str">
        <f t="shared" si="512"/>
        <v>557002500059</v>
      </c>
    </row>
    <row r="3698" spans="1:22" x14ac:dyDescent="0.3">
      <c r="A3698" t="s">
        <v>6045</v>
      </c>
      <c r="B3698" t="s">
        <v>157</v>
      </c>
      <c r="C3698" t="str">
        <f t="shared" si="509"/>
        <v>REGULATED</v>
      </c>
      <c r="D3698" s="159" t="str">
        <f t="shared" si="506"/>
        <v>45700</v>
      </c>
      <c r="E3698" t="str">
        <f t="shared" si="507"/>
        <v>X5700</v>
      </c>
      <c r="F3698" s="23">
        <v>457002500059</v>
      </c>
      <c r="G3698">
        <v>720</v>
      </c>
      <c r="H3698" t="str">
        <f t="shared" si="508"/>
        <v>457002500059.720</v>
      </c>
      <c r="I3698">
        <v>200911</v>
      </c>
      <c r="J3698" t="s">
        <v>6434</v>
      </c>
      <c r="K3698" t="s">
        <v>81</v>
      </c>
      <c r="L3698">
        <v>20310</v>
      </c>
      <c r="M3698" s="8">
        <f>VLOOKUP(H3698,'export - manipulated'!L3698:V7630,11,FALSE)</f>
        <v>215628.12</v>
      </c>
      <c r="V3698" s="158" t="str">
        <f t="shared" si="512"/>
        <v>557002500059</v>
      </c>
    </row>
    <row r="3699" spans="1:22" x14ac:dyDescent="0.3">
      <c r="A3699" t="s">
        <v>6047</v>
      </c>
      <c r="B3699" t="s">
        <v>157</v>
      </c>
      <c r="C3699" t="str">
        <f t="shared" si="509"/>
        <v>REGULATED</v>
      </c>
      <c r="D3699" s="159" t="str">
        <f t="shared" si="506"/>
        <v>45200</v>
      </c>
      <c r="E3699" t="str">
        <f t="shared" si="507"/>
        <v>X5200</v>
      </c>
      <c r="F3699" s="23">
        <v>452002500145</v>
      </c>
      <c r="G3699">
        <v>752</v>
      </c>
      <c r="H3699" t="str">
        <f t="shared" si="508"/>
        <v>452002500145.752</v>
      </c>
      <c r="I3699">
        <v>200911</v>
      </c>
      <c r="J3699" t="s">
        <v>6434</v>
      </c>
      <c r="K3699" t="s">
        <v>81</v>
      </c>
      <c r="L3699">
        <v>20310</v>
      </c>
      <c r="M3699" s="8">
        <f>VLOOKUP(H3699,'export - manipulated'!L3699:V7631,11,FALSE)</f>
        <v>64346.05</v>
      </c>
      <c r="V3699" s="158" t="str">
        <f t="shared" si="512"/>
        <v>552002500145</v>
      </c>
    </row>
    <row r="3700" spans="1:22" x14ac:dyDescent="0.3">
      <c r="A3700" t="s">
        <v>6049</v>
      </c>
      <c r="B3700" t="s">
        <v>177</v>
      </c>
      <c r="C3700" t="str">
        <f t="shared" si="509"/>
        <v>REGULATED</v>
      </c>
      <c r="D3700" s="159" t="str">
        <f t="shared" si="506"/>
        <v>45200</v>
      </c>
      <c r="E3700" t="str">
        <f t="shared" si="507"/>
        <v>X5200</v>
      </c>
      <c r="F3700" s="23">
        <v>452005200132</v>
      </c>
      <c r="G3700">
        <v>761</v>
      </c>
      <c r="H3700" t="str">
        <f t="shared" si="508"/>
        <v>452005200132.761</v>
      </c>
      <c r="I3700">
        <v>200801</v>
      </c>
      <c r="J3700" t="s">
        <v>6434</v>
      </c>
      <c r="K3700" t="s">
        <v>21</v>
      </c>
      <c r="L3700">
        <v>20310</v>
      </c>
      <c r="M3700" s="8">
        <f>VLOOKUP(H3700,'export - manipulated'!L3700:V7632,11,FALSE)</f>
        <v>31880.080000000002</v>
      </c>
      <c r="V3700" s="158" t="str">
        <f t="shared" si="512"/>
        <v>552005200132</v>
      </c>
    </row>
    <row r="3701" spans="1:22" x14ac:dyDescent="0.3">
      <c r="A3701" t="s">
        <v>6049</v>
      </c>
      <c r="B3701" t="s">
        <v>177</v>
      </c>
      <c r="C3701" t="str">
        <f t="shared" si="509"/>
        <v>UNREGULATED</v>
      </c>
      <c r="D3701" s="159" t="str">
        <f t="shared" si="506"/>
        <v>55200</v>
      </c>
      <c r="E3701" t="str">
        <f t="shared" si="507"/>
        <v>X5200</v>
      </c>
      <c r="F3701" s="23">
        <v>552005200132</v>
      </c>
      <c r="G3701">
        <v>761</v>
      </c>
      <c r="H3701" t="str">
        <f t="shared" si="508"/>
        <v>552005200132.761</v>
      </c>
      <c r="I3701">
        <v>200801</v>
      </c>
      <c r="J3701" t="s">
        <v>6434</v>
      </c>
      <c r="K3701" t="s">
        <v>21</v>
      </c>
      <c r="L3701" t="s">
        <v>124</v>
      </c>
      <c r="N3701">
        <f>VLOOKUP(H3701,'export - manipulated'!L3700:V7632,11,FALSE)</f>
        <v>17156.32</v>
      </c>
    </row>
    <row r="3702" spans="1:22" x14ac:dyDescent="0.3">
      <c r="A3702" t="s">
        <v>6053</v>
      </c>
      <c r="B3702" t="s">
        <v>177</v>
      </c>
      <c r="C3702" t="str">
        <f t="shared" si="509"/>
        <v>REGULATED</v>
      </c>
      <c r="D3702" s="159" t="str">
        <f t="shared" si="506"/>
        <v>45200</v>
      </c>
      <c r="E3702" t="str">
        <f t="shared" si="507"/>
        <v>X5200</v>
      </c>
      <c r="F3702" s="23">
        <v>452005200216</v>
      </c>
      <c r="G3702">
        <v>763</v>
      </c>
      <c r="H3702" t="str">
        <f t="shared" si="508"/>
        <v>452005200216.763</v>
      </c>
      <c r="I3702">
        <v>201308</v>
      </c>
      <c r="J3702" t="s">
        <v>6434</v>
      </c>
      <c r="K3702" t="s">
        <v>21</v>
      </c>
      <c r="L3702">
        <v>20310</v>
      </c>
      <c r="M3702" s="8">
        <f>VLOOKUP(H3702,'export - manipulated'!L3702:V7634,11,FALSE)</f>
        <v>3873.08</v>
      </c>
      <c r="V3702" s="158" t="str">
        <f t="shared" ref="V3702:V3703" si="513">CONCATENATE("5",RIGHT(F3702,11))</f>
        <v>552005200216</v>
      </c>
    </row>
    <row r="3703" spans="1:22" x14ac:dyDescent="0.3">
      <c r="A3703" t="s">
        <v>6055</v>
      </c>
      <c r="B3703" t="s">
        <v>177</v>
      </c>
      <c r="C3703" t="str">
        <f t="shared" si="509"/>
        <v>REGULATED</v>
      </c>
      <c r="D3703" s="159" t="str">
        <f t="shared" si="506"/>
        <v>45200</v>
      </c>
      <c r="E3703" t="str">
        <f t="shared" si="507"/>
        <v>X5200</v>
      </c>
      <c r="F3703" s="23">
        <v>452005200093</v>
      </c>
      <c r="G3703">
        <v>763</v>
      </c>
      <c r="H3703" t="str">
        <f t="shared" si="508"/>
        <v>452005200093.763</v>
      </c>
      <c r="I3703">
        <v>198804</v>
      </c>
      <c r="J3703" t="s">
        <v>6434</v>
      </c>
      <c r="K3703" t="s">
        <v>21</v>
      </c>
      <c r="L3703">
        <v>20310</v>
      </c>
      <c r="M3703" s="8">
        <f>VLOOKUP(H3703,'export - manipulated'!L3703:V7635,11,FALSE)</f>
        <v>179923.49</v>
      </c>
      <c r="V3703" s="158" t="str">
        <f t="shared" si="513"/>
        <v>552005200093</v>
      </c>
    </row>
    <row r="3704" spans="1:22" x14ac:dyDescent="0.3">
      <c r="A3704" t="s">
        <v>6055</v>
      </c>
      <c r="B3704" t="s">
        <v>177</v>
      </c>
      <c r="C3704" t="str">
        <f t="shared" si="509"/>
        <v>UNREGULATED</v>
      </c>
      <c r="D3704" s="159" t="str">
        <f t="shared" si="506"/>
        <v>55200</v>
      </c>
      <c r="E3704" t="str">
        <f t="shared" si="507"/>
        <v>X5200</v>
      </c>
      <c r="F3704" s="23">
        <v>552005200093</v>
      </c>
      <c r="G3704">
        <v>763</v>
      </c>
      <c r="H3704" t="str">
        <f t="shared" si="508"/>
        <v>552005200093.763</v>
      </c>
      <c r="I3704">
        <v>198804</v>
      </c>
      <c r="J3704" t="s">
        <v>6434</v>
      </c>
      <c r="K3704" t="s">
        <v>21</v>
      </c>
      <c r="L3704" t="s">
        <v>124</v>
      </c>
      <c r="N3704">
        <f>VLOOKUP(H3704,'export - manipulated'!L3703:V7635,11,FALSE)</f>
        <v>108702.01</v>
      </c>
    </row>
    <row r="3705" spans="1:22" x14ac:dyDescent="0.3">
      <c r="A3705" t="s">
        <v>6059</v>
      </c>
      <c r="C3705" t="str">
        <f t="shared" si="509"/>
        <v>REGULATED</v>
      </c>
      <c r="D3705" s="159" t="str">
        <f t="shared" si="506"/>
        <v>45100</v>
      </c>
      <c r="E3705" t="str">
        <f t="shared" si="507"/>
        <v>X5100</v>
      </c>
      <c r="F3705" s="23">
        <v>451005200001</v>
      </c>
      <c r="G3705">
        <v>1996</v>
      </c>
      <c r="H3705" t="str">
        <f t="shared" si="508"/>
        <v>451005200001.1996</v>
      </c>
      <c r="I3705">
        <v>199612</v>
      </c>
      <c r="J3705" t="s">
        <v>6434</v>
      </c>
      <c r="K3705" t="s">
        <v>21</v>
      </c>
      <c r="L3705">
        <v>20310</v>
      </c>
      <c r="M3705" s="8">
        <f>VLOOKUP(H3705,'export - manipulated'!L3705:V7637,11,FALSE)</f>
        <v>70641.39</v>
      </c>
      <c r="V3705" s="158" t="str">
        <f t="shared" ref="V3705:V3707" si="514">CONCATENATE("5",RIGHT(F3705,11))</f>
        <v>551005200001</v>
      </c>
    </row>
    <row r="3706" spans="1:22" x14ac:dyDescent="0.3">
      <c r="A3706" t="s">
        <v>6059</v>
      </c>
      <c r="C3706" t="str">
        <f t="shared" si="509"/>
        <v>REGULATED</v>
      </c>
      <c r="D3706" s="159" t="str">
        <f t="shared" si="506"/>
        <v>45100</v>
      </c>
      <c r="E3706" t="str">
        <f t="shared" si="507"/>
        <v>X5100</v>
      </c>
      <c r="F3706" s="23">
        <v>451005200001</v>
      </c>
      <c r="G3706">
        <v>1997</v>
      </c>
      <c r="H3706" t="str">
        <f t="shared" si="508"/>
        <v>451005200001.1997</v>
      </c>
      <c r="I3706">
        <v>199703</v>
      </c>
      <c r="J3706" t="s">
        <v>6434</v>
      </c>
      <c r="K3706" t="s">
        <v>21</v>
      </c>
      <c r="L3706">
        <v>20310</v>
      </c>
      <c r="M3706" s="8">
        <f>VLOOKUP(H3706,'export - manipulated'!L3706:V7638,11,FALSE)</f>
        <v>12981.02</v>
      </c>
      <c r="V3706" s="158" t="str">
        <f t="shared" si="514"/>
        <v>551005200001</v>
      </c>
    </row>
    <row r="3707" spans="1:22" x14ac:dyDescent="0.3">
      <c r="A3707" t="s">
        <v>6059</v>
      </c>
      <c r="C3707" t="str">
        <f t="shared" si="509"/>
        <v>REGULATED</v>
      </c>
      <c r="D3707" s="159" t="str">
        <f t="shared" si="506"/>
        <v>45100</v>
      </c>
      <c r="E3707" t="str">
        <f t="shared" si="507"/>
        <v>X5100</v>
      </c>
      <c r="F3707" s="23">
        <v>451005200001</v>
      </c>
      <c r="G3707">
        <v>2004</v>
      </c>
      <c r="H3707" t="str">
        <f t="shared" si="508"/>
        <v>451005200001.2004</v>
      </c>
      <c r="I3707">
        <v>200412</v>
      </c>
      <c r="J3707" t="s">
        <v>6434</v>
      </c>
      <c r="K3707" t="s">
        <v>21</v>
      </c>
      <c r="L3707">
        <v>20310</v>
      </c>
      <c r="M3707" s="8">
        <f>VLOOKUP(H3707,'export - manipulated'!L3707:V7639,11,FALSE)</f>
        <v>132863.75</v>
      </c>
      <c r="V3707" s="158" t="str">
        <f t="shared" si="514"/>
        <v>551005200001</v>
      </c>
    </row>
    <row r="3708" spans="1:22" x14ac:dyDescent="0.3">
      <c r="A3708" t="s">
        <v>6059</v>
      </c>
      <c r="C3708" t="str">
        <f t="shared" si="509"/>
        <v>UNREGULATED</v>
      </c>
      <c r="D3708" s="159" t="str">
        <f t="shared" si="506"/>
        <v>55100</v>
      </c>
      <c r="E3708" t="str">
        <f t="shared" si="507"/>
        <v>X5100</v>
      </c>
      <c r="F3708" s="23">
        <v>551005200001</v>
      </c>
      <c r="G3708">
        <v>1996</v>
      </c>
      <c r="H3708" t="str">
        <f t="shared" si="508"/>
        <v>551005200001.1996</v>
      </c>
      <c r="I3708">
        <v>199612</v>
      </c>
      <c r="J3708" t="s">
        <v>6434</v>
      </c>
      <c r="K3708" t="s">
        <v>21</v>
      </c>
      <c r="L3708" t="s">
        <v>124</v>
      </c>
      <c r="N3708">
        <f>VLOOKUP(H3708,'export - manipulated'!L3707:V7639,11,FALSE)</f>
        <v>42678</v>
      </c>
    </row>
    <row r="3709" spans="1:22" x14ac:dyDescent="0.3">
      <c r="A3709" t="s">
        <v>6059</v>
      </c>
      <c r="C3709" t="str">
        <f t="shared" si="509"/>
        <v>UNREGULATED</v>
      </c>
      <c r="D3709" s="159" t="str">
        <f t="shared" si="506"/>
        <v>55100</v>
      </c>
      <c r="E3709" t="str">
        <f t="shared" si="507"/>
        <v>X5100</v>
      </c>
      <c r="F3709" s="23">
        <v>551005200001</v>
      </c>
      <c r="G3709">
        <v>1997</v>
      </c>
      <c r="H3709" t="str">
        <f t="shared" si="508"/>
        <v>551005200001.1997</v>
      </c>
      <c r="I3709">
        <v>199703</v>
      </c>
      <c r="J3709" t="s">
        <v>6434</v>
      </c>
      <c r="K3709" t="s">
        <v>21</v>
      </c>
      <c r="L3709" t="s">
        <v>124</v>
      </c>
      <c r="N3709">
        <f>VLOOKUP(H3709,'export - manipulated'!L3708:V7640,11,FALSE)</f>
        <v>7843</v>
      </c>
    </row>
    <row r="3710" spans="1:22" x14ac:dyDescent="0.3">
      <c r="A3710" t="s">
        <v>6059</v>
      </c>
      <c r="C3710" t="str">
        <f t="shared" si="509"/>
        <v>UNREGULATED</v>
      </c>
      <c r="D3710" s="159" t="str">
        <f t="shared" si="506"/>
        <v>55100</v>
      </c>
      <c r="E3710" t="str">
        <f t="shared" si="507"/>
        <v>X5100</v>
      </c>
      <c r="F3710" s="23">
        <v>551005200001</v>
      </c>
      <c r="G3710">
        <v>2004</v>
      </c>
      <c r="H3710" t="str">
        <f t="shared" si="508"/>
        <v>551005200001.2004</v>
      </c>
      <c r="I3710">
        <v>200412</v>
      </c>
      <c r="J3710" t="s">
        <v>6434</v>
      </c>
      <c r="K3710" t="s">
        <v>21</v>
      </c>
      <c r="L3710" t="s">
        <v>124</v>
      </c>
      <c r="N3710">
        <f>VLOOKUP(H3710,'export - manipulated'!L3709:V7641,11,FALSE)</f>
        <v>80263.850000000006</v>
      </c>
    </row>
    <row r="3711" spans="1:22" x14ac:dyDescent="0.3">
      <c r="A3711" t="s">
        <v>6066</v>
      </c>
      <c r="B3711" t="s">
        <v>177</v>
      </c>
      <c r="C3711" t="str">
        <f t="shared" si="509"/>
        <v>REGULATED</v>
      </c>
      <c r="D3711" s="159" t="str">
        <f t="shared" si="506"/>
        <v>45700</v>
      </c>
      <c r="E3711" t="str">
        <f t="shared" si="507"/>
        <v>X5700</v>
      </c>
      <c r="F3711" s="23">
        <v>457005200073</v>
      </c>
      <c r="G3711">
        <v>780</v>
      </c>
      <c r="H3711" t="str">
        <f t="shared" si="508"/>
        <v>457005200073.780</v>
      </c>
      <c r="I3711">
        <v>201010</v>
      </c>
      <c r="J3711" t="s">
        <v>6434</v>
      </c>
      <c r="K3711" t="s">
        <v>21</v>
      </c>
      <c r="L3711">
        <v>20310</v>
      </c>
      <c r="M3711" s="8">
        <f>VLOOKUP(H3711,'export - manipulated'!L3711:V7643,11,FALSE)</f>
        <v>19913.25</v>
      </c>
      <c r="V3711" s="158" t="str">
        <f>CONCATENATE("5",RIGHT(F3711,11))</f>
        <v>557005200073</v>
      </c>
    </row>
    <row r="3712" spans="1:22" x14ac:dyDescent="0.3">
      <c r="A3712" t="s">
        <v>6066</v>
      </c>
      <c r="B3712" t="s">
        <v>177</v>
      </c>
      <c r="C3712" t="str">
        <f t="shared" si="509"/>
        <v>UNREGULATED</v>
      </c>
      <c r="D3712" s="159" t="str">
        <f t="shared" si="506"/>
        <v>55700</v>
      </c>
      <c r="E3712" t="str">
        <f t="shared" si="507"/>
        <v>X5700</v>
      </c>
      <c r="F3712" s="23">
        <v>557005200073</v>
      </c>
      <c r="G3712">
        <v>780</v>
      </c>
      <c r="H3712" t="str">
        <f t="shared" si="508"/>
        <v>557005200073.780</v>
      </c>
      <c r="I3712">
        <v>201010</v>
      </c>
      <c r="J3712" t="s">
        <v>6434</v>
      </c>
      <c r="K3712" t="s">
        <v>21</v>
      </c>
      <c r="L3712" t="s">
        <v>124</v>
      </c>
      <c r="N3712">
        <f>VLOOKUP(H3712,'export - manipulated'!L3711:V7643,11,FALSE)</f>
        <v>12029.72</v>
      </c>
    </row>
    <row r="3713" spans="1:22" x14ac:dyDescent="0.3">
      <c r="A3713" t="s">
        <v>6069</v>
      </c>
      <c r="B3713" t="s">
        <v>177</v>
      </c>
      <c r="C3713" t="str">
        <f t="shared" si="509"/>
        <v>REGULATED</v>
      </c>
      <c r="D3713" s="159" t="str">
        <f t="shared" si="506"/>
        <v>45300</v>
      </c>
      <c r="E3713" t="str">
        <f t="shared" si="507"/>
        <v>X5300</v>
      </c>
      <c r="F3713" s="23">
        <v>453005200480</v>
      </c>
      <c r="G3713">
        <v>910</v>
      </c>
      <c r="H3713" t="str">
        <f t="shared" si="508"/>
        <v>453005200480.910</v>
      </c>
      <c r="I3713">
        <v>201510</v>
      </c>
      <c r="J3713" t="s">
        <v>6434</v>
      </c>
      <c r="K3713" t="s">
        <v>21</v>
      </c>
      <c r="L3713">
        <v>20310</v>
      </c>
      <c r="M3713" s="8">
        <f>VLOOKUP(H3713,'export - manipulated'!L3713:V7645,11,FALSE)</f>
        <v>4827.83</v>
      </c>
      <c r="V3713" s="158" t="str">
        <f>CONCATENATE("5",RIGHT(F3713,11))</f>
        <v>553005200480</v>
      </c>
    </row>
    <row r="3714" spans="1:22" x14ac:dyDescent="0.3">
      <c r="A3714" t="s">
        <v>6069</v>
      </c>
      <c r="B3714" t="s">
        <v>177</v>
      </c>
      <c r="C3714" t="str">
        <f t="shared" si="509"/>
        <v>UNREGULATED</v>
      </c>
      <c r="D3714" s="159" t="str">
        <f t="shared" si="506"/>
        <v>55300</v>
      </c>
      <c r="E3714" t="str">
        <f t="shared" si="507"/>
        <v>X5300</v>
      </c>
      <c r="F3714" s="23">
        <v>553005200480</v>
      </c>
      <c r="G3714">
        <v>910</v>
      </c>
      <c r="H3714" t="str">
        <f t="shared" si="508"/>
        <v>553005200480.910</v>
      </c>
      <c r="I3714">
        <v>201510</v>
      </c>
      <c r="J3714" t="s">
        <v>6434</v>
      </c>
      <c r="K3714" t="s">
        <v>21</v>
      </c>
      <c r="L3714" t="s">
        <v>124</v>
      </c>
      <c r="N3714">
        <f>VLOOKUP(H3714,'export - manipulated'!L3713:V7645,11,FALSE)</f>
        <v>2921.43</v>
      </c>
    </row>
    <row r="3715" spans="1:22" x14ac:dyDescent="0.3">
      <c r="A3715" t="s">
        <v>6072</v>
      </c>
      <c r="B3715" t="s">
        <v>177</v>
      </c>
      <c r="C3715" t="str">
        <f t="shared" si="509"/>
        <v>REGULATED</v>
      </c>
      <c r="D3715" s="159" t="str">
        <f t="shared" ref="D3715:D3778" si="515">LEFT(F3715,5)</f>
        <v>45200</v>
      </c>
      <c r="E3715" t="str">
        <f t="shared" ref="E3715:E3778" si="516">CONCATENATE("X",(RIGHT(D3715,4)))</f>
        <v>X5200</v>
      </c>
      <c r="F3715" s="23">
        <v>452005200163</v>
      </c>
      <c r="G3715">
        <v>765</v>
      </c>
      <c r="H3715" t="str">
        <f t="shared" ref="H3715:H3778" si="517">CONCATENATE(F3715,".",G3715)</f>
        <v>452005200163.765</v>
      </c>
      <c r="I3715">
        <v>200901</v>
      </c>
      <c r="J3715" t="s">
        <v>6434</v>
      </c>
      <c r="K3715" t="s">
        <v>21</v>
      </c>
      <c r="L3715">
        <v>20310</v>
      </c>
      <c r="M3715" s="8">
        <f>VLOOKUP(H3715,'export - manipulated'!L3715:V7647,11,FALSE)</f>
        <v>4096.16</v>
      </c>
      <c r="V3715" s="158" t="str">
        <f>CONCATENATE("5",RIGHT(F3715,11))</f>
        <v>552005200163</v>
      </c>
    </row>
    <row r="3716" spans="1:22" x14ac:dyDescent="0.3">
      <c r="A3716" t="s">
        <v>6072</v>
      </c>
      <c r="B3716" t="s">
        <v>177</v>
      </c>
      <c r="C3716" t="str">
        <f t="shared" si="509"/>
        <v>UNREGULATED</v>
      </c>
      <c r="D3716" s="159" t="str">
        <f t="shared" si="515"/>
        <v>55200</v>
      </c>
      <c r="E3716" t="str">
        <f t="shared" si="516"/>
        <v>X5200</v>
      </c>
      <c r="F3716" s="23">
        <v>552005200163</v>
      </c>
      <c r="G3716">
        <v>765</v>
      </c>
      <c r="H3716" t="str">
        <f t="shared" si="517"/>
        <v>552005200163.765</v>
      </c>
      <c r="I3716">
        <v>200901</v>
      </c>
      <c r="J3716" t="s">
        <v>6434</v>
      </c>
      <c r="K3716" t="s">
        <v>21</v>
      </c>
      <c r="L3716" t="s">
        <v>124</v>
      </c>
      <c r="N3716">
        <f>VLOOKUP(H3716,'export - manipulated'!L3715:V7647,11,FALSE)</f>
        <v>2007.71</v>
      </c>
    </row>
    <row r="3717" spans="1:22" x14ac:dyDescent="0.3">
      <c r="A3717" t="s">
        <v>6075</v>
      </c>
      <c r="B3717" t="s">
        <v>177</v>
      </c>
      <c r="C3717" t="str">
        <f t="shared" si="509"/>
        <v>REGULATED</v>
      </c>
      <c r="D3717" s="159" t="str">
        <f t="shared" si="515"/>
        <v>45200</v>
      </c>
      <c r="E3717" t="str">
        <f t="shared" si="516"/>
        <v>X5200</v>
      </c>
      <c r="F3717" s="23">
        <v>452005200094</v>
      </c>
      <c r="G3717">
        <v>763</v>
      </c>
      <c r="H3717" t="str">
        <f t="shared" si="517"/>
        <v>452005200094.763</v>
      </c>
      <c r="I3717">
        <v>198804</v>
      </c>
      <c r="J3717" t="s">
        <v>6434</v>
      </c>
      <c r="K3717" t="s">
        <v>21</v>
      </c>
      <c r="L3717">
        <v>20310</v>
      </c>
      <c r="M3717" s="8">
        <f>VLOOKUP(H3717,'export - manipulated'!L3717:V7649,11,FALSE)</f>
        <v>88616.24</v>
      </c>
      <c r="V3717" s="158" t="str">
        <f>CONCATENATE("5",RIGHT(F3717,11))</f>
        <v>552005200094</v>
      </c>
    </row>
    <row r="3718" spans="1:22" x14ac:dyDescent="0.3">
      <c r="A3718" t="s">
        <v>6075</v>
      </c>
      <c r="B3718" t="s">
        <v>177</v>
      </c>
      <c r="C3718" t="str">
        <f t="shared" ref="C3718:C3781" si="518">IF(OR(D3718="45000",D3718="45100",D3718="45200",D3718="45290",D3718="45300",D3718="45500",D3718="45600",D3718="45700",D3718="45790",D3718="45800"),"REGULATED","UNREGULATED")</f>
        <v>UNREGULATED</v>
      </c>
      <c r="D3718" s="159" t="str">
        <f t="shared" si="515"/>
        <v>55200</v>
      </c>
      <c r="E3718" t="str">
        <f t="shared" si="516"/>
        <v>X5200</v>
      </c>
      <c r="F3718" s="23">
        <v>552005200094</v>
      </c>
      <c r="G3718">
        <v>763</v>
      </c>
      <c r="H3718" t="str">
        <f t="shared" si="517"/>
        <v>552005200094.763</v>
      </c>
      <c r="I3718">
        <v>198804</v>
      </c>
      <c r="J3718" t="s">
        <v>6434</v>
      </c>
      <c r="K3718" t="s">
        <v>21</v>
      </c>
      <c r="L3718" t="s">
        <v>124</v>
      </c>
      <c r="N3718">
        <f>VLOOKUP(H3718,'export - manipulated'!L3717:V7649,11,FALSE)</f>
        <v>53538</v>
      </c>
    </row>
    <row r="3719" spans="1:22" x14ac:dyDescent="0.3">
      <c r="A3719" t="s">
        <v>6078</v>
      </c>
      <c r="B3719" t="s">
        <v>177</v>
      </c>
      <c r="C3719" t="str">
        <f t="shared" si="518"/>
        <v>UNREGULATED</v>
      </c>
      <c r="D3719" s="159" t="str">
        <f t="shared" si="515"/>
        <v>55300</v>
      </c>
      <c r="E3719" t="str">
        <f t="shared" si="516"/>
        <v>X5300</v>
      </c>
      <c r="F3719" s="23">
        <v>553005200477</v>
      </c>
      <c r="G3719">
        <v>910</v>
      </c>
      <c r="H3719" t="str">
        <f t="shared" si="517"/>
        <v>553005200477.910</v>
      </c>
      <c r="I3719">
        <v>201510</v>
      </c>
      <c r="J3719" t="s">
        <v>6434</v>
      </c>
      <c r="K3719" t="s">
        <v>21</v>
      </c>
      <c r="L3719" t="s">
        <v>124</v>
      </c>
      <c r="N3719">
        <f>VLOOKUP(H3719,'export - manipulated'!L3718:V7650,11,FALSE)</f>
        <v>2921.43</v>
      </c>
    </row>
    <row r="3720" spans="1:22" x14ac:dyDescent="0.3">
      <c r="A3720" t="s">
        <v>6080</v>
      </c>
      <c r="B3720" t="s">
        <v>177</v>
      </c>
      <c r="C3720" t="str">
        <f t="shared" si="518"/>
        <v>REGULATED</v>
      </c>
      <c r="D3720" s="159" t="str">
        <f t="shared" si="515"/>
        <v>45300</v>
      </c>
      <c r="E3720" t="str">
        <f t="shared" si="516"/>
        <v>X5300</v>
      </c>
      <c r="F3720" s="23">
        <v>453005200482</v>
      </c>
      <c r="G3720">
        <v>910</v>
      </c>
      <c r="H3720" t="str">
        <f t="shared" si="517"/>
        <v>453005200482.910</v>
      </c>
      <c r="I3720">
        <v>201510</v>
      </c>
      <c r="J3720" t="s">
        <v>6434</v>
      </c>
      <c r="K3720" t="s">
        <v>21</v>
      </c>
      <c r="L3720">
        <v>20310</v>
      </c>
      <c r="M3720" s="8">
        <f>VLOOKUP(H3720,'export - manipulated'!L3720:V7652,11,FALSE)</f>
        <v>4826.9399999999996</v>
      </c>
      <c r="V3720" s="158" t="str">
        <f>CONCATENATE("5",RIGHT(F3720,11))</f>
        <v>553005200482</v>
      </c>
    </row>
    <row r="3721" spans="1:22" x14ac:dyDescent="0.3">
      <c r="A3721" t="s">
        <v>6080</v>
      </c>
      <c r="B3721" t="s">
        <v>177</v>
      </c>
      <c r="C3721" t="str">
        <f t="shared" si="518"/>
        <v>UNREGULATED</v>
      </c>
      <c r="D3721" s="159" t="str">
        <f t="shared" si="515"/>
        <v>55300</v>
      </c>
      <c r="E3721" t="str">
        <f t="shared" si="516"/>
        <v>X5300</v>
      </c>
      <c r="F3721" s="23">
        <v>553005200482</v>
      </c>
      <c r="G3721">
        <v>910</v>
      </c>
      <c r="H3721" t="str">
        <f t="shared" si="517"/>
        <v>553005200482.910</v>
      </c>
      <c r="I3721">
        <v>201510</v>
      </c>
      <c r="J3721" t="s">
        <v>6434</v>
      </c>
      <c r="K3721" t="s">
        <v>21</v>
      </c>
      <c r="L3721" t="s">
        <v>124</v>
      </c>
      <c r="N3721">
        <f>VLOOKUP(H3721,'export - manipulated'!L3720:V7652,11,FALSE)</f>
        <v>2921.42</v>
      </c>
    </row>
    <row r="3722" spans="1:22" x14ac:dyDescent="0.3">
      <c r="A3722" t="s">
        <v>6083</v>
      </c>
      <c r="B3722" t="s">
        <v>177</v>
      </c>
      <c r="C3722" t="str">
        <f t="shared" si="518"/>
        <v>REGULATED</v>
      </c>
      <c r="D3722" s="159" t="str">
        <f t="shared" si="515"/>
        <v>45300</v>
      </c>
      <c r="E3722" t="str">
        <f t="shared" si="516"/>
        <v>X5300</v>
      </c>
      <c r="F3722" s="23">
        <v>453005200020</v>
      </c>
      <c r="G3722">
        <v>910</v>
      </c>
      <c r="H3722" t="str">
        <f t="shared" si="517"/>
        <v>453005200020.910</v>
      </c>
      <c r="I3722">
        <v>195503</v>
      </c>
      <c r="J3722" t="s">
        <v>6434</v>
      </c>
      <c r="K3722" t="s">
        <v>21</v>
      </c>
      <c r="L3722">
        <v>20310</v>
      </c>
      <c r="M3722" s="8">
        <f>VLOOKUP(H3722,'export - manipulated'!L3722:V7654,11,FALSE)</f>
        <v>206444.53</v>
      </c>
      <c r="V3722" s="158" t="str">
        <f>CONCATENATE("5",RIGHT(F3722,11))</f>
        <v>553005200020</v>
      </c>
    </row>
    <row r="3723" spans="1:22" x14ac:dyDescent="0.3">
      <c r="A3723" t="s">
        <v>6083</v>
      </c>
      <c r="B3723" t="s">
        <v>177</v>
      </c>
      <c r="C3723" t="str">
        <f t="shared" si="518"/>
        <v>UNREGULATED</v>
      </c>
      <c r="D3723" s="159" t="str">
        <f t="shared" si="515"/>
        <v>55300</v>
      </c>
      <c r="E3723" t="str">
        <f t="shared" si="516"/>
        <v>X5300</v>
      </c>
      <c r="F3723" s="23">
        <v>553005200020</v>
      </c>
      <c r="G3723">
        <v>910</v>
      </c>
      <c r="H3723" t="str">
        <f t="shared" si="517"/>
        <v>553005200020.910</v>
      </c>
      <c r="I3723">
        <v>195503</v>
      </c>
      <c r="J3723" t="s">
        <v>6434</v>
      </c>
      <c r="K3723" t="s">
        <v>21</v>
      </c>
      <c r="L3723" t="s">
        <v>124</v>
      </c>
      <c r="N3723">
        <f>VLOOKUP(H3723,'export - manipulated'!L3722:V7654,11,FALSE)</f>
        <v>124724</v>
      </c>
    </row>
    <row r="3724" spans="1:22" x14ac:dyDescent="0.3">
      <c r="A3724" t="s">
        <v>6086</v>
      </c>
      <c r="B3724" t="s">
        <v>177</v>
      </c>
      <c r="C3724" t="str">
        <f t="shared" si="518"/>
        <v>REGULATED</v>
      </c>
      <c r="D3724" s="159" t="str">
        <f t="shared" si="515"/>
        <v>45300</v>
      </c>
      <c r="E3724" t="str">
        <f t="shared" si="516"/>
        <v>X5300</v>
      </c>
      <c r="F3724" s="23">
        <v>453005200020</v>
      </c>
      <c r="G3724">
        <v>670</v>
      </c>
      <c r="H3724" t="str">
        <f t="shared" si="517"/>
        <v>453005200020.670</v>
      </c>
      <c r="I3724">
        <v>196503</v>
      </c>
      <c r="J3724" t="s">
        <v>6434</v>
      </c>
      <c r="K3724" t="s">
        <v>21</v>
      </c>
      <c r="L3724">
        <v>20310</v>
      </c>
      <c r="M3724" s="8">
        <f>VLOOKUP(H3724,'export - manipulated'!L3724:V7656,11,FALSE)</f>
        <v>573.54999999999995</v>
      </c>
      <c r="V3724" s="158" t="str">
        <f t="shared" ref="V3724:V3727" si="519">CONCATENATE("5",RIGHT(F3724,11))</f>
        <v>553005200020</v>
      </c>
    </row>
    <row r="3725" spans="1:22" x14ac:dyDescent="0.3">
      <c r="A3725" t="s">
        <v>6088</v>
      </c>
      <c r="B3725" t="s">
        <v>177</v>
      </c>
      <c r="C3725" t="str">
        <f t="shared" si="518"/>
        <v>REGULATED</v>
      </c>
      <c r="D3725" s="159" t="str">
        <f t="shared" si="515"/>
        <v>45300</v>
      </c>
      <c r="E3725" t="str">
        <f t="shared" si="516"/>
        <v>X5300</v>
      </c>
      <c r="F3725" s="23">
        <v>453005200477</v>
      </c>
      <c r="G3725">
        <v>910</v>
      </c>
      <c r="H3725" t="str">
        <f t="shared" si="517"/>
        <v>453005200477.910</v>
      </c>
      <c r="I3725">
        <v>201510</v>
      </c>
      <c r="J3725" t="s">
        <v>6434</v>
      </c>
      <c r="K3725" t="s">
        <v>21</v>
      </c>
      <c r="L3725">
        <v>20310</v>
      </c>
      <c r="M3725" s="8">
        <f>VLOOKUP(H3725,'export - manipulated'!L3725:V7657,11,FALSE)</f>
        <v>4827.83</v>
      </c>
      <c r="V3725" s="158" t="str">
        <f t="shared" si="519"/>
        <v>553005200477</v>
      </c>
    </row>
    <row r="3726" spans="1:22" x14ac:dyDescent="0.3">
      <c r="A3726" t="s">
        <v>6090</v>
      </c>
      <c r="B3726" t="s">
        <v>177</v>
      </c>
      <c r="C3726" t="str">
        <f t="shared" si="518"/>
        <v>REGULATED</v>
      </c>
      <c r="D3726" s="159" t="str">
        <f t="shared" si="515"/>
        <v>45300</v>
      </c>
      <c r="E3726" t="str">
        <f t="shared" si="516"/>
        <v>X5300</v>
      </c>
      <c r="F3726" s="23">
        <v>453005200022</v>
      </c>
      <c r="G3726">
        <v>910</v>
      </c>
      <c r="H3726" t="str">
        <f t="shared" si="517"/>
        <v>453005200022.910</v>
      </c>
      <c r="I3726">
        <v>195503</v>
      </c>
      <c r="J3726" t="s">
        <v>6434</v>
      </c>
      <c r="K3726" t="s">
        <v>21</v>
      </c>
      <c r="L3726">
        <v>20310</v>
      </c>
      <c r="M3726" s="8">
        <f>VLOOKUP(H3726,'export - manipulated'!L3726:V7658,11,FALSE)</f>
        <v>109908.61</v>
      </c>
      <c r="V3726" s="158" t="str">
        <f t="shared" si="519"/>
        <v>553005200022</v>
      </c>
    </row>
    <row r="3727" spans="1:22" x14ac:dyDescent="0.3">
      <c r="A3727" t="s">
        <v>6090</v>
      </c>
      <c r="B3727" t="s">
        <v>177</v>
      </c>
      <c r="C3727" t="str">
        <f t="shared" si="518"/>
        <v>REGULATED</v>
      </c>
      <c r="D3727" s="159" t="str">
        <f t="shared" si="515"/>
        <v>45300</v>
      </c>
      <c r="E3727" t="str">
        <f t="shared" si="516"/>
        <v>X5300</v>
      </c>
      <c r="F3727" s="23">
        <v>453005200478</v>
      </c>
      <c r="G3727">
        <v>910</v>
      </c>
      <c r="H3727" t="str">
        <f t="shared" si="517"/>
        <v>453005200478.910</v>
      </c>
      <c r="I3727">
        <v>201510</v>
      </c>
      <c r="J3727" t="s">
        <v>6434</v>
      </c>
      <c r="K3727" t="s">
        <v>21</v>
      </c>
      <c r="L3727">
        <v>20310</v>
      </c>
      <c r="M3727" s="8">
        <f>VLOOKUP(H3727,'export - manipulated'!L3727:V7659,11,FALSE)</f>
        <v>4827.83</v>
      </c>
      <c r="V3727" s="158" t="str">
        <f t="shared" si="519"/>
        <v>553005200478</v>
      </c>
    </row>
    <row r="3728" spans="1:22" x14ac:dyDescent="0.3">
      <c r="A3728" t="s">
        <v>6090</v>
      </c>
      <c r="B3728" t="s">
        <v>177</v>
      </c>
      <c r="C3728" t="str">
        <f t="shared" si="518"/>
        <v>UNREGULATED</v>
      </c>
      <c r="D3728" s="159" t="str">
        <f t="shared" si="515"/>
        <v>55300</v>
      </c>
      <c r="E3728" t="str">
        <f t="shared" si="516"/>
        <v>X5300</v>
      </c>
      <c r="F3728" s="23">
        <v>553005200022</v>
      </c>
      <c r="G3728">
        <v>910</v>
      </c>
      <c r="H3728" t="str">
        <f t="shared" si="517"/>
        <v>553005200022.910</v>
      </c>
      <c r="I3728">
        <v>195503</v>
      </c>
      <c r="J3728" t="s">
        <v>6434</v>
      </c>
      <c r="K3728" t="s">
        <v>21</v>
      </c>
      <c r="L3728" t="s">
        <v>124</v>
      </c>
      <c r="N3728">
        <f>VLOOKUP(H3728,'export - manipulated'!L3727:V7659,11,FALSE)</f>
        <v>66401</v>
      </c>
    </row>
    <row r="3729" spans="1:22" x14ac:dyDescent="0.3">
      <c r="A3729" t="s">
        <v>6090</v>
      </c>
      <c r="B3729" t="s">
        <v>177</v>
      </c>
      <c r="C3729" t="str">
        <f t="shared" si="518"/>
        <v>UNREGULATED</v>
      </c>
      <c r="D3729" s="159" t="str">
        <f t="shared" si="515"/>
        <v>55300</v>
      </c>
      <c r="E3729" t="str">
        <f t="shared" si="516"/>
        <v>X5300</v>
      </c>
      <c r="F3729" s="23">
        <v>553005200478</v>
      </c>
      <c r="G3729">
        <v>910</v>
      </c>
      <c r="H3729" t="str">
        <f t="shared" si="517"/>
        <v>553005200478.910</v>
      </c>
      <c r="I3729">
        <v>201510</v>
      </c>
      <c r="J3729" t="s">
        <v>6434</v>
      </c>
      <c r="K3729" t="s">
        <v>21</v>
      </c>
      <c r="L3729" t="s">
        <v>124</v>
      </c>
      <c r="N3729">
        <f>VLOOKUP(H3729,'export - manipulated'!L3728:V7660,11,FALSE)</f>
        <v>2921.43</v>
      </c>
    </row>
    <row r="3730" spans="1:22" x14ac:dyDescent="0.3">
      <c r="A3730" t="s">
        <v>6096</v>
      </c>
      <c r="B3730" t="s">
        <v>177</v>
      </c>
      <c r="C3730" t="str">
        <f t="shared" si="518"/>
        <v>REGULATED</v>
      </c>
      <c r="D3730" s="159" t="str">
        <f t="shared" si="515"/>
        <v>45300</v>
      </c>
      <c r="E3730" t="str">
        <f t="shared" si="516"/>
        <v>X5300</v>
      </c>
      <c r="F3730" s="23">
        <v>453005200025</v>
      </c>
      <c r="G3730">
        <v>910</v>
      </c>
      <c r="H3730" t="str">
        <f t="shared" si="517"/>
        <v>453005200025.910</v>
      </c>
      <c r="I3730">
        <v>195503</v>
      </c>
      <c r="J3730" t="s">
        <v>6434</v>
      </c>
      <c r="K3730" t="s">
        <v>21</v>
      </c>
      <c r="L3730">
        <v>20310</v>
      </c>
      <c r="M3730" s="8">
        <f>VLOOKUP(H3730,'export - manipulated'!L3730:V7662,11,FALSE)</f>
        <v>180524.26</v>
      </c>
      <c r="V3730" s="158" t="str">
        <f t="shared" ref="V3730:V3731" si="520">CONCATENATE("5",RIGHT(F3730,11))</f>
        <v>553005200025</v>
      </c>
    </row>
    <row r="3731" spans="1:22" x14ac:dyDescent="0.3">
      <c r="A3731" t="s">
        <v>6096</v>
      </c>
      <c r="B3731" t="s">
        <v>177</v>
      </c>
      <c r="C3731" t="str">
        <f t="shared" si="518"/>
        <v>REGULATED</v>
      </c>
      <c r="D3731" s="159" t="str">
        <f t="shared" si="515"/>
        <v>45300</v>
      </c>
      <c r="E3731" t="str">
        <f t="shared" si="516"/>
        <v>X5300</v>
      </c>
      <c r="F3731" s="23">
        <v>453005200479</v>
      </c>
      <c r="G3731">
        <v>910</v>
      </c>
      <c r="H3731" t="str">
        <f t="shared" si="517"/>
        <v>453005200479.910</v>
      </c>
      <c r="I3731">
        <v>201510</v>
      </c>
      <c r="J3731" t="s">
        <v>6434</v>
      </c>
      <c r="K3731" t="s">
        <v>21</v>
      </c>
      <c r="L3731">
        <v>20310</v>
      </c>
      <c r="M3731" s="8">
        <f>VLOOKUP(H3731,'export - manipulated'!L3731:V7663,11,FALSE)</f>
        <v>4827.83</v>
      </c>
      <c r="V3731" s="158" t="str">
        <f t="shared" si="520"/>
        <v>553005200479</v>
      </c>
    </row>
    <row r="3732" spans="1:22" x14ac:dyDescent="0.3">
      <c r="A3732" t="s">
        <v>6096</v>
      </c>
      <c r="B3732" t="s">
        <v>177</v>
      </c>
      <c r="C3732" t="str">
        <f t="shared" si="518"/>
        <v>UNREGULATED</v>
      </c>
      <c r="D3732" s="159" t="str">
        <f t="shared" si="515"/>
        <v>55300</v>
      </c>
      <c r="E3732" t="str">
        <f t="shared" si="516"/>
        <v>X5300</v>
      </c>
      <c r="F3732" s="23">
        <v>553005200025</v>
      </c>
      <c r="G3732">
        <v>910</v>
      </c>
      <c r="H3732" t="str">
        <f t="shared" si="517"/>
        <v>553005200025.910</v>
      </c>
      <c r="I3732">
        <v>195503</v>
      </c>
      <c r="J3732" t="s">
        <v>6434</v>
      </c>
      <c r="K3732" t="s">
        <v>21</v>
      </c>
      <c r="L3732" t="s">
        <v>124</v>
      </c>
      <c r="N3732">
        <f>VLOOKUP(H3732,'export - manipulated'!L3731:V7663,11,FALSE)</f>
        <v>109064</v>
      </c>
    </row>
    <row r="3733" spans="1:22" x14ac:dyDescent="0.3">
      <c r="A3733" t="s">
        <v>6096</v>
      </c>
      <c r="B3733" t="s">
        <v>177</v>
      </c>
      <c r="C3733" t="str">
        <f t="shared" si="518"/>
        <v>UNREGULATED</v>
      </c>
      <c r="D3733" s="159" t="str">
        <f t="shared" si="515"/>
        <v>55300</v>
      </c>
      <c r="E3733" t="str">
        <f t="shared" si="516"/>
        <v>X5300</v>
      </c>
      <c r="F3733" s="23">
        <v>553005200479</v>
      </c>
      <c r="G3733">
        <v>910</v>
      </c>
      <c r="H3733" t="str">
        <f t="shared" si="517"/>
        <v>553005200479.910</v>
      </c>
      <c r="I3733">
        <v>201510</v>
      </c>
      <c r="J3733" t="s">
        <v>6434</v>
      </c>
      <c r="K3733" t="s">
        <v>21</v>
      </c>
      <c r="L3733" t="s">
        <v>124</v>
      </c>
      <c r="N3733">
        <f>VLOOKUP(H3733,'export - manipulated'!L3732:V7664,11,FALSE)</f>
        <v>2921.43</v>
      </c>
    </row>
    <row r="3734" spans="1:22" x14ac:dyDescent="0.3">
      <c r="A3734" t="s">
        <v>6101</v>
      </c>
      <c r="B3734" t="s">
        <v>177</v>
      </c>
      <c r="C3734" t="str">
        <f t="shared" si="518"/>
        <v>REGULATED</v>
      </c>
      <c r="D3734" s="159" t="str">
        <f t="shared" si="515"/>
        <v>45300</v>
      </c>
      <c r="E3734" t="str">
        <f t="shared" si="516"/>
        <v>X5300</v>
      </c>
      <c r="F3734" s="23">
        <v>453005200028</v>
      </c>
      <c r="G3734">
        <v>910</v>
      </c>
      <c r="H3734" t="str">
        <f t="shared" si="517"/>
        <v>453005200028.910</v>
      </c>
      <c r="I3734">
        <v>195503</v>
      </c>
      <c r="J3734" t="s">
        <v>6434</v>
      </c>
      <c r="K3734" t="s">
        <v>21</v>
      </c>
      <c r="L3734">
        <v>20310</v>
      </c>
      <c r="M3734" s="8">
        <f>VLOOKUP(H3734,'export - manipulated'!L3734:V7666,11,FALSE)</f>
        <v>132440.87</v>
      </c>
      <c r="V3734" s="158" t="str">
        <f>CONCATENATE("5",RIGHT(F3734,11))</f>
        <v>553005200028</v>
      </c>
    </row>
    <row r="3735" spans="1:22" x14ac:dyDescent="0.3">
      <c r="A3735" t="s">
        <v>6101</v>
      </c>
      <c r="B3735" t="s">
        <v>177</v>
      </c>
      <c r="C3735" t="str">
        <f t="shared" si="518"/>
        <v>UNREGULATED</v>
      </c>
      <c r="D3735" s="159" t="str">
        <f t="shared" si="515"/>
        <v>55300</v>
      </c>
      <c r="E3735" t="str">
        <f t="shared" si="516"/>
        <v>X5300</v>
      </c>
      <c r="F3735" s="23">
        <v>553005200028</v>
      </c>
      <c r="G3735">
        <v>910</v>
      </c>
      <c r="H3735" t="str">
        <f t="shared" si="517"/>
        <v>553005200028.910</v>
      </c>
      <c r="I3735">
        <v>195503</v>
      </c>
      <c r="J3735" t="s">
        <v>6434</v>
      </c>
      <c r="K3735" t="s">
        <v>21</v>
      </c>
      <c r="L3735" t="s">
        <v>124</v>
      </c>
      <c r="N3735">
        <f>VLOOKUP(H3735,'export - manipulated'!L3734:V7666,11,FALSE)</f>
        <v>80014</v>
      </c>
    </row>
    <row r="3736" spans="1:22" x14ac:dyDescent="0.3">
      <c r="A3736" t="s">
        <v>6104</v>
      </c>
      <c r="B3736" t="s">
        <v>177</v>
      </c>
      <c r="C3736" t="str">
        <f t="shared" si="518"/>
        <v>REGULATED</v>
      </c>
      <c r="D3736" s="159" t="str">
        <f t="shared" si="515"/>
        <v>45300</v>
      </c>
      <c r="E3736" t="str">
        <f t="shared" si="516"/>
        <v>X5300</v>
      </c>
      <c r="F3736" s="23">
        <v>453005200028</v>
      </c>
      <c r="G3736">
        <v>780</v>
      </c>
      <c r="H3736" t="str">
        <f t="shared" si="517"/>
        <v>453005200028.780</v>
      </c>
      <c r="I3736">
        <v>195503</v>
      </c>
      <c r="J3736" t="s">
        <v>6434</v>
      </c>
      <c r="K3736" t="s">
        <v>21</v>
      </c>
      <c r="L3736">
        <v>20310</v>
      </c>
      <c r="M3736" s="8">
        <f>VLOOKUP(H3736,'export - manipulated'!L3736:V7668,11,FALSE)</f>
        <v>8525.99</v>
      </c>
      <c r="V3736" s="158" t="str">
        <f>CONCATENATE("5",RIGHT(F3736,11))</f>
        <v>553005200028</v>
      </c>
    </row>
    <row r="3737" spans="1:22" x14ac:dyDescent="0.3">
      <c r="A3737" t="s">
        <v>6104</v>
      </c>
      <c r="B3737" t="s">
        <v>177</v>
      </c>
      <c r="C3737" t="str">
        <f t="shared" si="518"/>
        <v>UNREGULATED</v>
      </c>
      <c r="D3737" s="159" t="str">
        <f t="shared" si="515"/>
        <v>55300</v>
      </c>
      <c r="E3737" t="str">
        <f t="shared" si="516"/>
        <v>X5300</v>
      </c>
      <c r="F3737" s="23">
        <v>553005200028</v>
      </c>
      <c r="G3737">
        <v>780</v>
      </c>
      <c r="H3737" t="str">
        <f t="shared" si="517"/>
        <v>553005200028.780</v>
      </c>
      <c r="I3737">
        <v>195503</v>
      </c>
      <c r="J3737" t="s">
        <v>6434</v>
      </c>
      <c r="K3737" t="s">
        <v>21</v>
      </c>
      <c r="L3737" t="s">
        <v>124</v>
      </c>
      <c r="N3737">
        <f>VLOOKUP(H3737,'export - manipulated'!L3736:V7668,11,FALSE)</f>
        <v>5151</v>
      </c>
    </row>
    <row r="3738" spans="1:22" x14ac:dyDescent="0.3">
      <c r="A3738" t="s">
        <v>6107</v>
      </c>
      <c r="B3738" t="s">
        <v>177</v>
      </c>
      <c r="C3738" t="str">
        <f t="shared" si="518"/>
        <v>REGULATED</v>
      </c>
      <c r="D3738" s="159" t="str">
        <f t="shared" si="515"/>
        <v>45300</v>
      </c>
      <c r="E3738" t="str">
        <f t="shared" si="516"/>
        <v>X5300</v>
      </c>
      <c r="F3738" s="23">
        <v>453005200312</v>
      </c>
      <c r="G3738">
        <v>910</v>
      </c>
      <c r="H3738" t="str">
        <f t="shared" si="517"/>
        <v>453005200312.910</v>
      </c>
      <c r="I3738">
        <v>201007</v>
      </c>
      <c r="J3738" t="s">
        <v>6434</v>
      </c>
      <c r="K3738" t="s">
        <v>21</v>
      </c>
      <c r="L3738">
        <v>20310</v>
      </c>
      <c r="M3738" s="8">
        <f>VLOOKUP(H3738,'export - manipulated'!L3738:V7670,11,FALSE)</f>
        <v>8241.34</v>
      </c>
      <c r="V3738" s="158" t="str">
        <f>CONCATENATE("5",RIGHT(F3738,11))</f>
        <v>553005200312</v>
      </c>
    </row>
    <row r="3739" spans="1:22" x14ac:dyDescent="0.3">
      <c r="A3739" t="s">
        <v>6107</v>
      </c>
      <c r="B3739" t="s">
        <v>177</v>
      </c>
      <c r="C3739" t="str">
        <f t="shared" si="518"/>
        <v>UNREGULATED</v>
      </c>
      <c r="D3739" s="159" t="str">
        <f t="shared" si="515"/>
        <v>55300</v>
      </c>
      <c r="E3739" t="str">
        <f t="shared" si="516"/>
        <v>X5300</v>
      </c>
      <c r="F3739" s="23">
        <v>553005200312</v>
      </c>
      <c r="G3739">
        <v>910</v>
      </c>
      <c r="H3739" t="str">
        <f t="shared" si="517"/>
        <v>553005200312.910</v>
      </c>
      <c r="I3739">
        <v>201007</v>
      </c>
      <c r="J3739" t="s">
        <v>6434</v>
      </c>
      <c r="K3739" t="s">
        <v>21</v>
      </c>
      <c r="L3739" t="s">
        <v>124</v>
      </c>
      <c r="N3739">
        <f>VLOOKUP(H3739,'export - manipulated'!L3738:V7670,11,FALSE)</f>
        <v>4978.6499999999996</v>
      </c>
    </row>
    <row r="3740" spans="1:22" x14ac:dyDescent="0.3">
      <c r="A3740" t="s">
        <v>6110</v>
      </c>
      <c r="B3740" t="s">
        <v>177</v>
      </c>
      <c r="C3740" t="str">
        <f t="shared" si="518"/>
        <v>REGULATED</v>
      </c>
      <c r="D3740" s="159" t="str">
        <f t="shared" si="515"/>
        <v>45300</v>
      </c>
      <c r="E3740" t="str">
        <f t="shared" si="516"/>
        <v>X5300</v>
      </c>
      <c r="F3740" s="23">
        <v>453005200596</v>
      </c>
      <c r="G3740">
        <v>910</v>
      </c>
      <c r="H3740" t="str">
        <f t="shared" si="517"/>
        <v>453005200596.910</v>
      </c>
      <c r="I3740">
        <v>201611</v>
      </c>
      <c r="J3740" t="s">
        <v>6434</v>
      </c>
      <c r="K3740" t="s">
        <v>21</v>
      </c>
      <c r="L3740">
        <v>20310</v>
      </c>
      <c r="M3740" s="8">
        <f>VLOOKUP(H3740,'export - manipulated'!L3740:V7672,11,FALSE)</f>
        <v>97626.31</v>
      </c>
      <c r="V3740" s="158" t="str">
        <f>CONCATENATE("5",RIGHT(F3740,11))</f>
        <v>553005200596</v>
      </c>
    </row>
    <row r="3741" spans="1:22" x14ac:dyDescent="0.3">
      <c r="A3741" t="s">
        <v>6110</v>
      </c>
      <c r="B3741" t="s">
        <v>177</v>
      </c>
      <c r="C3741" t="str">
        <f t="shared" si="518"/>
        <v>UNREGULATED</v>
      </c>
      <c r="D3741" s="159" t="str">
        <f t="shared" si="515"/>
        <v>55300</v>
      </c>
      <c r="E3741" t="str">
        <f t="shared" si="516"/>
        <v>X5300</v>
      </c>
      <c r="F3741" s="23">
        <v>553005200596</v>
      </c>
      <c r="G3741">
        <v>910</v>
      </c>
      <c r="H3741" t="str">
        <f t="shared" si="517"/>
        <v>553005200596.910</v>
      </c>
      <c r="I3741">
        <v>201611</v>
      </c>
      <c r="J3741" t="s">
        <v>6434</v>
      </c>
      <c r="K3741" t="s">
        <v>21</v>
      </c>
      <c r="L3741" t="s">
        <v>124</v>
      </c>
      <c r="N3741">
        <f>VLOOKUP(H3741,'export - manipulated'!L3740:V7672,11,FALSE)</f>
        <v>59077.24</v>
      </c>
    </row>
    <row r="3742" spans="1:22" x14ac:dyDescent="0.3">
      <c r="A3742" t="s">
        <v>6113</v>
      </c>
      <c r="B3742" t="s">
        <v>177</v>
      </c>
      <c r="C3742" t="str">
        <f t="shared" si="518"/>
        <v>REGULATED</v>
      </c>
      <c r="D3742" s="159" t="str">
        <f t="shared" si="515"/>
        <v>45300</v>
      </c>
      <c r="E3742" t="str">
        <f t="shared" si="516"/>
        <v>X5300</v>
      </c>
      <c r="F3742" s="23">
        <v>453005200001</v>
      </c>
      <c r="G3742">
        <v>910</v>
      </c>
      <c r="H3742" t="str">
        <f t="shared" si="517"/>
        <v>453005200001.910</v>
      </c>
      <c r="I3742">
        <v>198707</v>
      </c>
      <c r="J3742" t="s">
        <v>6434</v>
      </c>
      <c r="K3742" t="s">
        <v>21</v>
      </c>
      <c r="L3742">
        <v>20310</v>
      </c>
      <c r="M3742" s="8">
        <f>VLOOKUP(H3742,'export - manipulated'!L3742:V7674,11,FALSE)</f>
        <v>228526.87</v>
      </c>
      <c r="V3742" s="158" t="str">
        <f t="shared" ref="V3742:V3743" si="521">CONCATENATE("5",RIGHT(F3742,11))</f>
        <v>553005200001</v>
      </c>
    </row>
    <row r="3743" spans="1:22" x14ac:dyDescent="0.3">
      <c r="A3743" t="s">
        <v>6113</v>
      </c>
      <c r="B3743" t="s">
        <v>177</v>
      </c>
      <c r="C3743" t="str">
        <f t="shared" si="518"/>
        <v>REGULATED</v>
      </c>
      <c r="D3743" s="159" t="str">
        <f t="shared" si="515"/>
        <v>45300</v>
      </c>
      <c r="E3743" t="str">
        <f t="shared" si="516"/>
        <v>X5300</v>
      </c>
      <c r="F3743" s="23">
        <v>453005200475</v>
      </c>
      <c r="G3743">
        <v>910</v>
      </c>
      <c r="H3743" t="str">
        <f t="shared" si="517"/>
        <v>453005200475.910</v>
      </c>
      <c r="I3743">
        <v>201510</v>
      </c>
      <c r="J3743" t="s">
        <v>6434</v>
      </c>
      <c r="K3743" t="s">
        <v>21</v>
      </c>
      <c r="L3743">
        <v>20310</v>
      </c>
      <c r="M3743" s="8">
        <f>VLOOKUP(H3743,'export - manipulated'!L3743:V7675,11,FALSE)</f>
        <v>4827.83</v>
      </c>
      <c r="V3743" s="158" t="str">
        <f t="shared" si="521"/>
        <v>553005200475</v>
      </c>
    </row>
    <row r="3744" spans="1:22" x14ac:dyDescent="0.3">
      <c r="A3744" t="s">
        <v>6113</v>
      </c>
      <c r="B3744" t="s">
        <v>177</v>
      </c>
      <c r="C3744" t="str">
        <f t="shared" si="518"/>
        <v>UNREGULATED</v>
      </c>
      <c r="D3744" s="159" t="str">
        <f t="shared" si="515"/>
        <v>55300</v>
      </c>
      <c r="E3744" t="str">
        <f t="shared" si="516"/>
        <v>X5300</v>
      </c>
      <c r="F3744" s="23">
        <v>553005200001</v>
      </c>
      <c r="G3744">
        <v>910</v>
      </c>
      <c r="H3744" t="str">
        <f t="shared" si="517"/>
        <v>553005200001.910</v>
      </c>
      <c r="I3744">
        <v>198707</v>
      </c>
      <c r="J3744" t="s">
        <v>6434</v>
      </c>
      <c r="K3744" t="s">
        <v>21</v>
      </c>
      <c r="L3744" t="s">
        <v>124</v>
      </c>
      <c r="N3744">
        <f>VLOOKUP(H3744,'export - manipulated'!L3743:V7675,11,FALSE)</f>
        <v>138065</v>
      </c>
    </row>
    <row r="3745" spans="1:22" x14ac:dyDescent="0.3">
      <c r="A3745" t="s">
        <v>6113</v>
      </c>
      <c r="B3745" t="s">
        <v>177</v>
      </c>
      <c r="C3745" t="str">
        <f t="shared" si="518"/>
        <v>UNREGULATED</v>
      </c>
      <c r="D3745" s="159" t="str">
        <f t="shared" si="515"/>
        <v>55300</v>
      </c>
      <c r="E3745" t="str">
        <f t="shared" si="516"/>
        <v>X5300</v>
      </c>
      <c r="F3745" s="23">
        <v>553005200475</v>
      </c>
      <c r="G3745">
        <v>910</v>
      </c>
      <c r="H3745" t="str">
        <f t="shared" si="517"/>
        <v>553005200475.910</v>
      </c>
      <c r="I3745">
        <v>201510</v>
      </c>
      <c r="J3745" t="s">
        <v>6434</v>
      </c>
      <c r="K3745" t="s">
        <v>21</v>
      </c>
      <c r="L3745" t="s">
        <v>124</v>
      </c>
      <c r="N3745">
        <f>VLOOKUP(H3745,'export - manipulated'!L3744:V7676,11,FALSE)</f>
        <v>2921.43</v>
      </c>
    </row>
    <row r="3746" spans="1:22" x14ac:dyDescent="0.3">
      <c r="A3746" t="s">
        <v>6118</v>
      </c>
      <c r="B3746" t="s">
        <v>177</v>
      </c>
      <c r="C3746" t="str">
        <f t="shared" si="518"/>
        <v>REGULATED</v>
      </c>
      <c r="D3746" s="159" t="str">
        <f t="shared" si="515"/>
        <v>45300</v>
      </c>
      <c r="E3746" t="str">
        <f t="shared" si="516"/>
        <v>X5300</v>
      </c>
      <c r="F3746" s="23">
        <v>453005200002</v>
      </c>
      <c r="G3746">
        <v>910</v>
      </c>
      <c r="H3746" t="str">
        <f t="shared" si="517"/>
        <v>453005200002.910</v>
      </c>
      <c r="I3746">
        <v>198707</v>
      </c>
      <c r="J3746" t="s">
        <v>6434</v>
      </c>
      <c r="K3746" t="s">
        <v>21</v>
      </c>
      <c r="L3746">
        <v>20310</v>
      </c>
      <c r="M3746" s="8">
        <f>VLOOKUP(H3746,'export - manipulated'!L3746:V7678,11,FALSE)</f>
        <v>259511.96</v>
      </c>
      <c r="V3746" s="158" t="str">
        <f t="shared" ref="V3746:V3747" si="522">CONCATENATE("5",RIGHT(F3746,11))</f>
        <v>553005200002</v>
      </c>
    </row>
    <row r="3747" spans="1:22" x14ac:dyDescent="0.3">
      <c r="A3747" t="s">
        <v>6118</v>
      </c>
      <c r="B3747" t="s">
        <v>177</v>
      </c>
      <c r="C3747" t="str">
        <f t="shared" si="518"/>
        <v>REGULATED</v>
      </c>
      <c r="D3747" s="159" t="str">
        <f t="shared" si="515"/>
        <v>45300</v>
      </c>
      <c r="E3747" t="str">
        <f t="shared" si="516"/>
        <v>X5300</v>
      </c>
      <c r="F3747" s="23">
        <v>453005200476</v>
      </c>
      <c r="G3747">
        <v>910</v>
      </c>
      <c r="H3747" t="str">
        <f t="shared" si="517"/>
        <v>453005200476.910</v>
      </c>
      <c r="I3747">
        <v>201510</v>
      </c>
      <c r="J3747" t="s">
        <v>6434</v>
      </c>
      <c r="K3747" t="s">
        <v>21</v>
      </c>
      <c r="L3747">
        <v>20310</v>
      </c>
      <c r="M3747" s="8">
        <f>VLOOKUP(H3747,'export - manipulated'!L3747:V7679,11,FALSE)</f>
        <v>4827.83</v>
      </c>
      <c r="V3747" s="158" t="str">
        <f t="shared" si="522"/>
        <v>553005200476</v>
      </c>
    </row>
    <row r="3748" spans="1:22" x14ac:dyDescent="0.3">
      <c r="A3748" t="s">
        <v>6118</v>
      </c>
      <c r="B3748" t="s">
        <v>177</v>
      </c>
      <c r="C3748" t="str">
        <f t="shared" si="518"/>
        <v>UNREGULATED</v>
      </c>
      <c r="D3748" s="159" t="str">
        <f t="shared" si="515"/>
        <v>55300</v>
      </c>
      <c r="E3748" t="str">
        <f t="shared" si="516"/>
        <v>X5300</v>
      </c>
      <c r="F3748" s="23">
        <v>553005200002</v>
      </c>
      <c r="G3748">
        <v>910</v>
      </c>
      <c r="H3748" t="str">
        <f t="shared" si="517"/>
        <v>553005200002.910</v>
      </c>
      <c r="I3748">
        <v>198707</v>
      </c>
      <c r="J3748" t="s">
        <v>6434</v>
      </c>
      <c r="K3748" t="s">
        <v>21</v>
      </c>
      <c r="L3748" t="s">
        <v>124</v>
      </c>
      <c r="N3748">
        <f>VLOOKUP(H3748,'export - manipulated'!L3747:V7679,11,FALSE)</f>
        <v>156785</v>
      </c>
    </row>
    <row r="3749" spans="1:22" x14ac:dyDescent="0.3">
      <c r="A3749" t="s">
        <v>6118</v>
      </c>
      <c r="B3749" t="s">
        <v>177</v>
      </c>
      <c r="C3749" t="str">
        <f t="shared" si="518"/>
        <v>UNREGULATED</v>
      </c>
      <c r="D3749" s="159" t="str">
        <f t="shared" si="515"/>
        <v>55300</v>
      </c>
      <c r="E3749" t="str">
        <f t="shared" si="516"/>
        <v>X5300</v>
      </c>
      <c r="F3749" s="23">
        <v>553005200476</v>
      </c>
      <c r="G3749">
        <v>910</v>
      </c>
      <c r="H3749" t="str">
        <f t="shared" si="517"/>
        <v>553005200476.910</v>
      </c>
      <c r="I3749">
        <v>201510</v>
      </c>
      <c r="J3749" t="s">
        <v>6434</v>
      </c>
      <c r="K3749" t="s">
        <v>21</v>
      </c>
      <c r="L3749" t="s">
        <v>124</v>
      </c>
      <c r="N3749">
        <f>VLOOKUP(H3749,'export - manipulated'!L3748:V7680,11,FALSE)</f>
        <v>2921.43</v>
      </c>
    </row>
    <row r="3750" spans="1:22" x14ac:dyDescent="0.3">
      <c r="A3750" t="s">
        <v>6123</v>
      </c>
      <c r="B3750" t="s">
        <v>177</v>
      </c>
      <c r="C3750" t="str">
        <f t="shared" si="518"/>
        <v>REGULATED</v>
      </c>
      <c r="D3750" s="159" t="str">
        <f t="shared" si="515"/>
        <v>45300</v>
      </c>
      <c r="E3750" t="str">
        <f t="shared" si="516"/>
        <v>X5300</v>
      </c>
      <c r="F3750" s="23">
        <v>453005200003</v>
      </c>
      <c r="G3750">
        <v>910</v>
      </c>
      <c r="H3750" t="str">
        <f t="shared" si="517"/>
        <v>453005200003.910</v>
      </c>
      <c r="I3750">
        <v>199105</v>
      </c>
      <c r="J3750" t="s">
        <v>6434</v>
      </c>
      <c r="K3750" t="s">
        <v>21</v>
      </c>
      <c r="L3750">
        <v>20310</v>
      </c>
      <c r="M3750" s="8">
        <f>VLOOKUP(H3750,'export - manipulated'!L3750:V7682,11,FALSE)</f>
        <v>286839.38</v>
      </c>
      <c r="V3750" s="158" t="str">
        <f t="shared" ref="V3750:V3752" si="523">CONCATENATE("5",RIGHT(F3750,11))</f>
        <v>553005200003</v>
      </c>
    </row>
    <row r="3751" spans="1:22" x14ac:dyDescent="0.3">
      <c r="A3751" t="s">
        <v>6123</v>
      </c>
      <c r="B3751" t="s">
        <v>177</v>
      </c>
      <c r="C3751" t="str">
        <f t="shared" si="518"/>
        <v>REGULATED</v>
      </c>
      <c r="D3751" s="159" t="str">
        <f t="shared" si="515"/>
        <v>45300</v>
      </c>
      <c r="E3751" t="str">
        <f t="shared" si="516"/>
        <v>X5300</v>
      </c>
      <c r="F3751" s="23">
        <v>453005200608</v>
      </c>
      <c r="G3751">
        <v>910</v>
      </c>
      <c r="H3751" t="str">
        <f t="shared" si="517"/>
        <v>453005200608.910</v>
      </c>
      <c r="I3751">
        <v>201712</v>
      </c>
      <c r="J3751" t="s">
        <v>6434</v>
      </c>
      <c r="K3751" t="s">
        <v>21</v>
      </c>
      <c r="L3751">
        <v>20310</v>
      </c>
      <c r="M3751" s="8">
        <f>VLOOKUP(H3751,'export - manipulated'!L3751:V7683,11,FALSE)</f>
        <v>1546.36</v>
      </c>
      <c r="V3751" s="158" t="str">
        <f t="shared" si="523"/>
        <v>553005200608</v>
      </c>
    </row>
    <row r="3752" spans="1:22" x14ac:dyDescent="0.3">
      <c r="A3752" t="s">
        <v>6123</v>
      </c>
      <c r="B3752" t="s">
        <v>177</v>
      </c>
      <c r="C3752" t="str">
        <f t="shared" si="518"/>
        <v>REGULATED</v>
      </c>
      <c r="D3752" s="159" t="str">
        <f t="shared" si="515"/>
        <v>45300</v>
      </c>
      <c r="E3752" t="str">
        <f t="shared" si="516"/>
        <v>X5300</v>
      </c>
      <c r="F3752" s="23">
        <v>453005200641</v>
      </c>
      <c r="G3752">
        <v>910</v>
      </c>
      <c r="H3752" t="str">
        <f t="shared" si="517"/>
        <v>453005200641.910</v>
      </c>
      <c r="I3752">
        <v>201712</v>
      </c>
      <c r="J3752" t="s">
        <v>6434</v>
      </c>
      <c r="K3752" t="s">
        <v>21</v>
      </c>
      <c r="L3752">
        <v>20310</v>
      </c>
      <c r="M3752" s="8">
        <f>VLOOKUP(H3752,'export - manipulated'!L3752:V7684,11,FALSE)</f>
        <v>84082.62</v>
      </c>
      <c r="V3752" s="158" t="str">
        <f t="shared" si="523"/>
        <v>553005200641</v>
      </c>
    </row>
    <row r="3753" spans="1:22" x14ac:dyDescent="0.3">
      <c r="A3753" t="s">
        <v>6123</v>
      </c>
      <c r="B3753" t="s">
        <v>177</v>
      </c>
      <c r="C3753" t="str">
        <f t="shared" si="518"/>
        <v>UNREGULATED</v>
      </c>
      <c r="D3753" s="159" t="str">
        <f t="shared" si="515"/>
        <v>55300</v>
      </c>
      <c r="E3753" t="str">
        <f t="shared" si="516"/>
        <v>X5300</v>
      </c>
      <c r="F3753" s="23">
        <v>553005200003</v>
      </c>
      <c r="G3753">
        <v>910</v>
      </c>
      <c r="H3753" t="str">
        <f t="shared" si="517"/>
        <v>553005200003.910</v>
      </c>
      <c r="I3753">
        <v>199105</v>
      </c>
      <c r="J3753" t="s">
        <v>6434</v>
      </c>
      <c r="K3753" t="s">
        <v>21</v>
      </c>
      <c r="L3753" t="s">
        <v>124</v>
      </c>
      <c r="N3753">
        <f>VLOOKUP(H3753,'export - manipulated'!L3752:V7684,11,FALSE)</f>
        <v>173295</v>
      </c>
    </row>
    <row r="3754" spans="1:22" x14ac:dyDescent="0.3">
      <c r="A3754" t="s">
        <v>6123</v>
      </c>
      <c r="B3754" t="s">
        <v>177</v>
      </c>
      <c r="C3754" t="str">
        <f t="shared" si="518"/>
        <v>UNREGULATED</v>
      </c>
      <c r="D3754" s="159" t="str">
        <f t="shared" si="515"/>
        <v>55300</v>
      </c>
      <c r="E3754" t="str">
        <f t="shared" si="516"/>
        <v>X5300</v>
      </c>
      <c r="F3754" s="23">
        <v>553005200608</v>
      </c>
      <c r="G3754">
        <v>910</v>
      </c>
      <c r="H3754" t="str">
        <f t="shared" si="517"/>
        <v>553005200608.910</v>
      </c>
      <c r="I3754">
        <v>201712</v>
      </c>
      <c r="J3754" t="s">
        <v>6434</v>
      </c>
      <c r="K3754" t="s">
        <v>21</v>
      </c>
      <c r="L3754" t="s">
        <v>124</v>
      </c>
      <c r="N3754">
        <f>VLOOKUP(H3754,'export - manipulated'!L3753:V7685,11,FALSE)</f>
        <v>935.75</v>
      </c>
    </row>
    <row r="3755" spans="1:22" x14ac:dyDescent="0.3">
      <c r="A3755" t="s">
        <v>6123</v>
      </c>
      <c r="B3755" t="s">
        <v>177</v>
      </c>
      <c r="C3755" t="str">
        <f t="shared" si="518"/>
        <v>UNREGULATED</v>
      </c>
      <c r="D3755" s="159" t="str">
        <f t="shared" si="515"/>
        <v>55300</v>
      </c>
      <c r="E3755" t="str">
        <f t="shared" si="516"/>
        <v>X5300</v>
      </c>
      <c r="F3755" s="23">
        <v>553005200641</v>
      </c>
      <c r="G3755">
        <v>910</v>
      </c>
      <c r="H3755" t="str">
        <f t="shared" si="517"/>
        <v>553005200641.910</v>
      </c>
      <c r="I3755">
        <v>201712</v>
      </c>
      <c r="J3755" t="s">
        <v>6434</v>
      </c>
      <c r="K3755" t="s">
        <v>21</v>
      </c>
      <c r="L3755" t="s">
        <v>124</v>
      </c>
      <c r="N3755">
        <f>VLOOKUP(H3755,'export - manipulated'!L3754:V7686,11,FALSE)</f>
        <v>56451.46</v>
      </c>
    </row>
    <row r="3756" spans="1:22" x14ac:dyDescent="0.3">
      <c r="A3756" t="s">
        <v>6130</v>
      </c>
      <c r="B3756" t="s">
        <v>177</v>
      </c>
      <c r="C3756" t="str">
        <f t="shared" si="518"/>
        <v>UNREGULATED</v>
      </c>
      <c r="D3756" s="159" t="str">
        <f t="shared" si="515"/>
        <v>55200</v>
      </c>
      <c r="E3756" t="str">
        <f t="shared" si="516"/>
        <v>X5200</v>
      </c>
      <c r="F3756" s="23">
        <v>552005200216</v>
      </c>
      <c r="G3756">
        <v>763</v>
      </c>
      <c r="H3756" t="str">
        <f t="shared" si="517"/>
        <v>552005200216.763</v>
      </c>
      <c r="I3756">
        <v>201308</v>
      </c>
      <c r="J3756" t="s">
        <v>6434</v>
      </c>
      <c r="K3756" t="s">
        <v>21</v>
      </c>
      <c r="L3756" t="s">
        <v>124</v>
      </c>
      <c r="N3756">
        <f>VLOOKUP(H3756,'export - manipulated'!L3755:V7687,11,FALSE)</f>
        <v>2339.7600000000002</v>
      </c>
    </row>
    <row r="3757" spans="1:22" x14ac:dyDescent="0.3">
      <c r="A3757" t="s">
        <v>6132</v>
      </c>
      <c r="B3757" t="s">
        <v>177</v>
      </c>
      <c r="C3757" t="str">
        <f t="shared" si="518"/>
        <v>REGULATED</v>
      </c>
      <c r="D3757" s="159" t="str">
        <f t="shared" si="515"/>
        <v>45700</v>
      </c>
      <c r="E3757" t="str">
        <f t="shared" si="516"/>
        <v>X5700</v>
      </c>
      <c r="F3757" s="23">
        <v>457005200196</v>
      </c>
      <c r="G3757">
        <v>615</v>
      </c>
      <c r="H3757" t="str">
        <f t="shared" si="517"/>
        <v>457005200196.615</v>
      </c>
      <c r="I3757">
        <v>201712</v>
      </c>
      <c r="J3757" t="s">
        <v>6434</v>
      </c>
      <c r="K3757" t="s">
        <v>21</v>
      </c>
      <c r="L3757">
        <v>20310</v>
      </c>
      <c r="M3757" s="8">
        <f>VLOOKUP(H3757,'export - manipulated'!L3757:V7689,11,FALSE)</f>
        <v>81877.91</v>
      </c>
      <c r="V3757" s="158" t="str">
        <f>CONCATENATE("5",RIGHT(F3757,11))</f>
        <v>557005200196</v>
      </c>
    </row>
    <row r="3758" spans="1:22" x14ac:dyDescent="0.3">
      <c r="A3758" t="s">
        <v>6132</v>
      </c>
      <c r="B3758" t="s">
        <v>177</v>
      </c>
      <c r="C3758" t="str">
        <f t="shared" si="518"/>
        <v>UNREGULATED</v>
      </c>
      <c r="D3758" s="159" t="str">
        <f t="shared" si="515"/>
        <v>55700</v>
      </c>
      <c r="E3758" t="str">
        <f t="shared" si="516"/>
        <v>X5700</v>
      </c>
      <c r="F3758" s="23">
        <v>557005200196</v>
      </c>
      <c r="G3758">
        <v>615</v>
      </c>
      <c r="H3758" t="str">
        <f t="shared" si="517"/>
        <v>557005200196.615</v>
      </c>
      <c r="I3758">
        <v>201712</v>
      </c>
      <c r="J3758" t="s">
        <v>6434</v>
      </c>
      <c r="K3758" t="s">
        <v>21</v>
      </c>
      <c r="L3758" t="s">
        <v>124</v>
      </c>
      <c r="N3758">
        <f>VLOOKUP(H3758,'export - manipulated'!L3757:V7689,11,FALSE)</f>
        <v>48371.85</v>
      </c>
    </row>
    <row r="3759" spans="1:22" x14ac:dyDescent="0.3">
      <c r="A3759" t="s">
        <v>6136</v>
      </c>
      <c r="B3759" t="s">
        <v>177</v>
      </c>
      <c r="C3759" t="str">
        <f t="shared" si="518"/>
        <v>UNREGULATED</v>
      </c>
      <c r="D3759" s="159" t="str">
        <f t="shared" si="515"/>
        <v>55600</v>
      </c>
      <c r="E3759" t="str">
        <f t="shared" si="516"/>
        <v>X5600</v>
      </c>
      <c r="F3759" s="23">
        <v>556005200063</v>
      </c>
      <c r="G3759">
        <v>5</v>
      </c>
      <c r="H3759" t="str">
        <f t="shared" si="517"/>
        <v>556005200063.5</v>
      </c>
      <c r="I3759">
        <v>200807</v>
      </c>
      <c r="J3759" t="s">
        <v>6434</v>
      </c>
      <c r="K3759" t="s">
        <v>21</v>
      </c>
      <c r="L3759" t="s">
        <v>124</v>
      </c>
      <c r="N3759">
        <f>VLOOKUP(H3759,'export - manipulated'!L3758:V7690,11,FALSE)</f>
        <v>13712.12</v>
      </c>
    </row>
    <row r="3760" spans="1:22" x14ac:dyDescent="0.3">
      <c r="A3760" t="s">
        <v>6136</v>
      </c>
      <c r="B3760" t="s">
        <v>177</v>
      </c>
      <c r="C3760" t="str">
        <f t="shared" si="518"/>
        <v>UNREGULATED</v>
      </c>
      <c r="D3760" s="159" t="str">
        <f t="shared" si="515"/>
        <v>55600</v>
      </c>
      <c r="E3760" t="str">
        <f t="shared" si="516"/>
        <v>X5600</v>
      </c>
      <c r="F3760" s="23">
        <v>556005200063</v>
      </c>
      <c r="G3760">
        <v>166</v>
      </c>
      <c r="H3760" t="str">
        <f t="shared" si="517"/>
        <v>556005200063.166</v>
      </c>
      <c r="I3760">
        <v>200807</v>
      </c>
      <c r="J3760" t="s">
        <v>6434</v>
      </c>
      <c r="K3760" t="s">
        <v>21</v>
      </c>
      <c r="L3760" t="s">
        <v>124</v>
      </c>
      <c r="N3760">
        <f>VLOOKUP(H3760,'export - manipulated'!L3759:V7691,11,FALSE)</f>
        <v>65332.53</v>
      </c>
    </row>
    <row r="3761" spans="1:22" x14ac:dyDescent="0.3">
      <c r="A3761" t="s">
        <v>6136</v>
      </c>
      <c r="B3761" t="s">
        <v>177</v>
      </c>
      <c r="C3761" t="str">
        <f t="shared" si="518"/>
        <v>UNREGULATED</v>
      </c>
      <c r="D3761" s="159" t="str">
        <f t="shared" si="515"/>
        <v>55600</v>
      </c>
      <c r="E3761" t="str">
        <f t="shared" si="516"/>
        <v>X5600</v>
      </c>
      <c r="F3761" s="23">
        <v>556005200063</v>
      </c>
      <c r="G3761">
        <v>190</v>
      </c>
      <c r="H3761" t="str">
        <f t="shared" si="517"/>
        <v>556005200063.190</v>
      </c>
      <c r="I3761">
        <v>200807</v>
      </c>
      <c r="J3761" t="s">
        <v>6434</v>
      </c>
      <c r="K3761" t="s">
        <v>21</v>
      </c>
      <c r="L3761" t="s">
        <v>124</v>
      </c>
      <c r="N3761">
        <f>VLOOKUP(H3761,'export - manipulated'!L3760:V7692,11,FALSE)</f>
        <v>33388.46</v>
      </c>
    </row>
    <row r="3762" spans="1:22" x14ac:dyDescent="0.3">
      <c r="A3762" t="s">
        <v>6140</v>
      </c>
      <c r="B3762" t="s">
        <v>177</v>
      </c>
      <c r="C3762" t="str">
        <f t="shared" si="518"/>
        <v>REGULATED</v>
      </c>
      <c r="D3762" s="159" t="str">
        <f t="shared" si="515"/>
        <v>45600</v>
      </c>
      <c r="E3762" t="str">
        <f t="shared" si="516"/>
        <v>X5600</v>
      </c>
      <c r="F3762" s="23">
        <v>456005200001</v>
      </c>
      <c r="G3762">
        <v>80</v>
      </c>
      <c r="H3762" t="str">
        <f t="shared" si="517"/>
        <v>456005200001.80</v>
      </c>
      <c r="I3762">
        <v>199407</v>
      </c>
      <c r="J3762" t="s">
        <v>6434</v>
      </c>
      <c r="K3762" t="s">
        <v>21</v>
      </c>
      <c r="L3762">
        <v>20310</v>
      </c>
      <c r="M3762" s="8">
        <f>VLOOKUP(H3762,'export - manipulated'!L3762:V7694,11,FALSE)</f>
        <v>8365.65</v>
      </c>
      <c r="V3762" s="158" t="str">
        <f>CONCATENATE("5",RIGHT(F3762,11))</f>
        <v>556005200001</v>
      </c>
    </row>
    <row r="3763" spans="1:22" x14ac:dyDescent="0.3">
      <c r="A3763" t="s">
        <v>6140</v>
      </c>
      <c r="B3763" t="s">
        <v>177</v>
      </c>
      <c r="C3763" t="str">
        <f t="shared" si="518"/>
        <v>UNREGULATED</v>
      </c>
      <c r="D3763" s="159" t="str">
        <f t="shared" si="515"/>
        <v>55600</v>
      </c>
      <c r="E3763" t="str">
        <f t="shared" si="516"/>
        <v>X5600</v>
      </c>
      <c r="F3763" s="23">
        <v>556005200001</v>
      </c>
      <c r="G3763">
        <v>80</v>
      </c>
      <c r="H3763" t="str">
        <f t="shared" si="517"/>
        <v>556005200001.80</v>
      </c>
      <c r="I3763">
        <v>199407</v>
      </c>
      <c r="J3763" t="s">
        <v>6434</v>
      </c>
      <c r="K3763" t="s">
        <v>21</v>
      </c>
      <c r="L3763" t="s">
        <v>124</v>
      </c>
      <c r="N3763">
        <f>VLOOKUP(H3763,'export - manipulated'!L3762:V7694,11,FALSE)</f>
        <v>5054</v>
      </c>
    </row>
    <row r="3764" spans="1:22" x14ac:dyDescent="0.3">
      <c r="A3764" t="s">
        <v>6143</v>
      </c>
      <c r="B3764" t="s">
        <v>177</v>
      </c>
      <c r="C3764" t="str">
        <f t="shared" si="518"/>
        <v>REGULATED</v>
      </c>
      <c r="D3764" s="159" t="str">
        <f t="shared" si="515"/>
        <v>45600</v>
      </c>
      <c r="E3764" t="str">
        <f t="shared" si="516"/>
        <v>X5600</v>
      </c>
      <c r="F3764" s="23">
        <v>456005200063</v>
      </c>
      <c r="G3764">
        <v>5</v>
      </c>
      <c r="H3764" t="str">
        <f t="shared" si="517"/>
        <v>456005200063.5</v>
      </c>
      <c r="I3764">
        <v>200807</v>
      </c>
      <c r="J3764" t="s">
        <v>6434</v>
      </c>
      <c r="K3764" t="s">
        <v>21</v>
      </c>
      <c r="L3764">
        <v>20310</v>
      </c>
      <c r="M3764" s="8">
        <f>VLOOKUP(H3764,'export - manipulated'!L3764:V7696,11,FALSE)</f>
        <v>25810.15</v>
      </c>
      <c r="V3764" s="158" t="str">
        <f t="shared" ref="V3764:V3765" si="524">CONCATENATE("5",RIGHT(F3764,11))</f>
        <v>556005200063</v>
      </c>
    </row>
    <row r="3765" spans="1:22" x14ac:dyDescent="0.3">
      <c r="A3765" t="s">
        <v>6145</v>
      </c>
      <c r="B3765" t="s">
        <v>177</v>
      </c>
      <c r="C3765" t="str">
        <f t="shared" si="518"/>
        <v>REGULATED</v>
      </c>
      <c r="D3765" s="159" t="str">
        <f t="shared" si="515"/>
        <v>45600</v>
      </c>
      <c r="E3765" t="str">
        <f t="shared" si="516"/>
        <v>X5600</v>
      </c>
      <c r="F3765" s="23">
        <v>456005200001</v>
      </c>
      <c r="G3765">
        <v>82</v>
      </c>
      <c r="H3765" t="str">
        <f t="shared" si="517"/>
        <v>456005200001.82</v>
      </c>
      <c r="I3765">
        <v>198709</v>
      </c>
      <c r="J3765" t="s">
        <v>6434</v>
      </c>
      <c r="K3765" t="s">
        <v>21</v>
      </c>
      <c r="L3765">
        <v>20310</v>
      </c>
      <c r="M3765" s="8">
        <f>VLOOKUP(H3765,'export - manipulated'!L3765:V7697,11,FALSE)</f>
        <v>83653.88</v>
      </c>
      <c r="V3765" s="158" t="str">
        <f t="shared" si="524"/>
        <v>556005200001</v>
      </c>
    </row>
    <row r="3766" spans="1:22" x14ac:dyDescent="0.3">
      <c r="A3766" t="s">
        <v>6145</v>
      </c>
      <c r="B3766" t="s">
        <v>177</v>
      </c>
      <c r="C3766" t="str">
        <f t="shared" si="518"/>
        <v>UNREGULATED</v>
      </c>
      <c r="D3766" s="159" t="str">
        <f t="shared" si="515"/>
        <v>55600</v>
      </c>
      <c r="E3766" t="str">
        <f t="shared" si="516"/>
        <v>X5600</v>
      </c>
      <c r="F3766" s="23">
        <v>556005200001</v>
      </c>
      <c r="G3766">
        <v>82</v>
      </c>
      <c r="H3766" t="str">
        <f t="shared" si="517"/>
        <v>556005200001.82</v>
      </c>
      <c r="I3766">
        <v>198709</v>
      </c>
      <c r="J3766" t="s">
        <v>6434</v>
      </c>
      <c r="K3766" t="s">
        <v>21</v>
      </c>
      <c r="L3766" t="s">
        <v>124</v>
      </c>
      <c r="N3766">
        <f>VLOOKUP(H3766,'export - manipulated'!L3765:V7697,11,FALSE)</f>
        <v>50540</v>
      </c>
    </row>
    <row r="3767" spans="1:22" x14ac:dyDescent="0.3">
      <c r="A3767" t="s">
        <v>6148</v>
      </c>
      <c r="B3767" t="s">
        <v>177</v>
      </c>
      <c r="C3767" t="str">
        <f t="shared" si="518"/>
        <v>REGULATED</v>
      </c>
      <c r="D3767" s="159" t="str">
        <f t="shared" si="515"/>
        <v>45600</v>
      </c>
      <c r="E3767" t="str">
        <f t="shared" si="516"/>
        <v>X5600</v>
      </c>
      <c r="F3767" s="23">
        <v>456005200001</v>
      </c>
      <c r="G3767">
        <v>190</v>
      </c>
      <c r="H3767" t="str">
        <f t="shared" si="517"/>
        <v>456005200001.190</v>
      </c>
      <c r="I3767">
        <v>199411</v>
      </c>
      <c r="J3767" t="s">
        <v>6434</v>
      </c>
      <c r="K3767" t="s">
        <v>21</v>
      </c>
      <c r="L3767">
        <v>20310</v>
      </c>
      <c r="M3767" s="8">
        <f>VLOOKUP(H3767,'export - manipulated'!L3767:V7699,11,FALSE)</f>
        <v>92534.01</v>
      </c>
      <c r="V3767" s="158" t="str">
        <f t="shared" ref="V3767:V3768" si="525">CONCATENATE("5",RIGHT(F3767,11))</f>
        <v>556005200001</v>
      </c>
    </row>
    <row r="3768" spans="1:22" x14ac:dyDescent="0.3">
      <c r="A3768" t="s">
        <v>6148</v>
      </c>
      <c r="B3768" t="s">
        <v>177</v>
      </c>
      <c r="C3768" t="str">
        <f t="shared" si="518"/>
        <v>REGULATED</v>
      </c>
      <c r="D3768" s="159" t="str">
        <f t="shared" si="515"/>
        <v>45600</v>
      </c>
      <c r="E3768" t="str">
        <f t="shared" si="516"/>
        <v>X5600</v>
      </c>
      <c r="F3768" s="23">
        <v>456005200063</v>
      </c>
      <c r="G3768">
        <v>190</v>
      </c>
      <c r="H3768" t="str">
        <f t="shared" si="517"/>
        <v>456005200063.190</v>
      </c>
      <c r="I3768">
        <v>200807</v>
      </c>
      <c r="J3768" t="s">
        <v>6434</v>
      </c>
      <c r="K3768" t="s">
        <v>21</v>
      </c>
      <c r="L3768">
        <v>20310</v>
      </c>
      <c r="M3768" s="8">
        <f>VLOOKUP(H3768,'export - manipulated'!L3768:V7700,11,FALSE)</f>
        <v>65348.29</v>
      </c>
      <c r="V3768" s="158" t="str">
        <f t="shared" si="525"/>
        <v>556005200063</v>
      </c>
    </row>
    <row r="3769" spans="1:22" x14ac:dyDescent="0.3">
      <c r="A3769" t="s">
        <v>6148</v>
      </c>
      <c r="B3769" t="s">
        <v>177</v>
      </c>
      <c r="C3769" t="str">
        <f t="shared" si="518"/>
        <v>UNREGULATED</v>
      </c>
      <c r="D3769" s="159" t="str">
        <f t="shared" si="515"/>
        <v>55600</v>
      </c>
      <c r="E3769" t="str">
        <f t="shared" si="516"/>
        <v>X5600</v>
      </c>
      <c r="F3769" s="23">
        <v>556005200001</v>
      </c>
      <c r="G3769">
        <v>190</v>
      </c>
      <c r="H3769" t="str">
        <f t="shared" si="517"/>
        <v>556005200001.190</v>
      </c>
      <c r="I3769">
        <v>199411</v>
      </c>
      <c r="J3769" t="s">
        <v>6434</v>
      </c>
      <c r="K3769" t="s">
        <v>21</v>
      </c>
      <c r="L3769" t="s">
        <v>124</v>
      </c>
      <c r="N3769">
        <f>VLOOKUP(H3769,'export - manipulated'!L3768:V7700,11,FALSE)</f>
        <v>55905</v>
      </c>
    </row>
    <row r="3770" spans="1:22" x14ac:dyDescent="0.3">
      <c r="A3770" t="s">
        <v>6152</v>
      </c>
      <c r="B3770" t="s">
        <v>177</v>
      </c>
      <c r="C3770" t="str">
        <f t="shared" si="518"/>
        <v>REGULATED</v>
      </c>
      <c r="D3770" s="159" t="str">
        <f t="shared" si="515"/>
        <v>45600</v>
      </c>
      <c r="E3770" t="str">
        <f t="shared" si="516"/>
        <v>X5600</v>
      </c>
      <c r="F3770" s="23">
        <v>456005200001</v>
      </c>
      <c r="G3770">
        <v>240</v>
      </c>
      <c r="H3770" t="str">
        <f t="shared" si="517"/>
        <v>456005200001.240</v>
      </c>
      <c r="I3770">
        <v>198709</v>
      </c>
      <c r="J3770" t="s">
        <v>6434</v>
      </c>
      <c r="K3770" t="s">
        <v>21</v>
      </c>
      <c r="L3770">
        <v>20310</v>
      </c>
      <c r="M3770" s="8">
        <f>VLOOKUP(H3770,'export - manipulated'!L3770:V7702,11,FALSE)</f>
        <v>16752.41</v>
      </c>
      <c r="V3770" s="158" t="str">
        <f>CONCATENATE("5",RIGHT(F3770,11))</f>
        <v>556005200001</v>
      </c>
    </row>
    <row r="3771" spans="1:22" x14ac:dyDescent="0.3">
      <c r="A3771" t="s">
        <v>6152</v>
      </c>
      <c r="B3771" t="s">
        <v>177</v>
      </c>
      <c r="C3771" t="str">
        <f t="shared" si="518"/>
        <v>UNREGULATED</v>
      </c>
      <c r="D3771" s="159" t="str">
        <f t="shared" si="515"/>
        <v>55600</v>
      </c>
      <c r="E3771" t="str">
        <f t="shared" si="516"/>
        <v>X5600</v>
      </c>
      <c r="F3771" s="23">
        <v>556005200001</v>
      </c>
      <c r="G3771">
        <v>240</v>
      </c>
      <c r="H3771" t="str">
        <f t="shared" si="517"/>
        <v>556005200001.240</v>
      </c>
      <c r="I3771">
        <v>198709</v>
      </c>
      <c r="J3771" t="s">
        <v>6434</v>
      </c>
      <c r="K3771" t="s">
        <v>21</v>
      </c>
      <c r="L3771" t="s">
        <v>124</v>
      </c>
      <c r="N3771">
        <f>VLOOKUP(H3771,'export - manipulated'!L3770:V7702,11,FALSE)</f>
        <v>10121</v>
      </c>
    </row>
    <row r="3772" spans="1:22" x14ac:dyDescent="0.3">
      <c r="A3772" t="s">
        <v>6155</v>
      </c>
      <c r="B3772" t="s">
        <v>177</v>
      </c>
      <c r="C3772" t="str">
        <f t="shared" si="518"/>
        <v>REGULATED</v>
      </c>
      <c r="D3772" s="159" t="str">
        <f t="shared" si="515"/>
        <v>45600</v>
      </c>
      <c r="E3772" t="str">
        <f t="shared" si="516"/>
        <v>X5600</v>
      </c>
      <c r="F3772" s="23">
        <v>456005200063</v>
      </c>
      <c r="G3772">
        <v>166</v>
      </c>
      <c r="H3772" t="str">
        <f t="shared" si="517"/>
        <v>456005200063.166</v>
      </c>
      <c r="I3772">
        <v>200807</v>
      </c>
      <c r="J3772" t="s">
        <v>6434</v>
      </c>
      <c r="K3772" t="s">
        <v>21</v>
      </c>
      <c r="L3772">
        <v>20310</v>
      </c>
      <c r="M3772" s="8">
        <f>VLOOKUP(H3772,'export - manipulated'!L3772:V7704,11,FALSE)</f>
        <v>121401.35</v>
      </c>
      <c r="V3772" s="158" t="str">
        <f t="shared" ref="V3772:V3773" si="526">CONCATENATE("5",RIGHT(F3772,11))</f>
        <v>556005200063</v>
      </c>
    </row>
    <row r="3773" spans="1:22" x14ac:dyDescent="0.3">
      <c r="A3773" t="s">
        <v>6157</v>
      </c>
      <c r="B3773" t="s">
        <v>177</v>
      </c>
      <c r="C3773" t="str">
        <f t="shared" si="518"/>
        <v>REGULATED</v>
      </c>
      <c r="D3773" s="159" t="str">
        <f t="shared" si="515"/>
        <v>45600</v>
      </c>
      <c r="E3773" t="str">
        <f t="shared" si="516"/>
        <v>X5600</v>
      </c>
      <c r="F3773" s="23">
        <v>456005200001</v>
      </c>
      <c r="G3773">
        <v>615</v>
      </c>
      <c r="H3773" t="str">
        <f t="shared" si="517"/>
        <v>456005200001.615</v>
      </c>
      <c r="I3773">
        <v>199411</v>
      </c>
      <c r="J3773" t="s">
        <v>6434</v>
      </c>
      <c r="K3773" t="s">
        <v>21</v>
      </c>
      <c r="L3773">
        <v>20310</v>
      </c>
      <c r="M3773" s="8">
        <f>VLOOKUP(H3773,'export - manipulated'!L3773:V7705,11,FALSE)</f>
        <v>817924.81</v>
      </c>
      <c r="V3773" s="158" t="str">
        <f t="shared" si="526"/>
        <v>556005200001</v>
      </c>
    </row>
    <row r="3774" spans="1:22" x14ac:dyDescent="0.3">
      <c r="A3774" t="s">
        <v>6157</v>
      </c>
      <c r="B3774" t="s">
        <v>177</v>
      </c>
      <c r="C3774" t="str">
        <f t="shared" si="518"/>
        <v>UNREGULATED</v>
      </c>
      <c r="D3774" s="159" t="str">
        <f t="shared" si="515"/>
        <v>55600</v>
      </c>
      <c r="E3774" t="str">
        <f t="shared" si="516"/>
        <v>X5600</v>
      </c>
      <c r="F3774" s="23">
        <v>556005200001</v>
      </c>
      <c r="G3774">
        <v>615</v>
      </c>
      <c r="H3774" t="str">
        <f t="shared" si="517"/>
        <v>556005200001.615</v>
      </c>
      <c r="I3774">
        <v>199411</v>
      </c>
      <c r="J3774" t="s">
        <v>6434</v>
      </c>
      <c r="K3774" t="s">
        <v>21</v>
      </c>
      <c r="L3774" t="s">
        <v>124</v>
      </c>
      <c r="N3774">
        <f>VLOOKUP(H3774,'export - manipulated'!L3773:V7705,11,FALSE)</f>
        <v>494151</v>
      </c>
    </row>
    <row r="3775" spans="1:22" x14ac:dyDescent="0.3">
      <c r="A3775" t="s">
        <v>6160</v>
      </c>
      <c r="B3775" t="s">
        <v>177</v>
      </c>
      <c r="C3775" t="str">
        <f t="shared" si="518"/>
        <v>REGULATED</v>
      </c>
      <c r="D3775" s="159" t="str">
        <f t="shared" si="515"/>
        <v>45600</v>
      </c>
      <c r="E3775" t="str">
        <f t="shared" si="516"/>
        <v>X5600</v>
      </c>
      <c r="F3775" s="23">
        <v>456005200063</v>
      </c>
      <c r="G3775">
        <v>780</v>
      </c>
      <c r="H3775" t="str">
        <f t="shared" si="517"/>
        <v>456005200063.780</v>
      </c>
      <c r="I3775">
        <v>200901</v>
      </c>
      <c r="J3775" t="s">
        <v>6434</v>
      </c>
      <c r="K3775" t="s">
        <v>21</v>
      </c>
      <c r="L3775">
        <v>20310</v>
      </c>
      <c r="M3775" s="8">
        <f>VLOOKUP(H3775,'export - manipulated'!L3775:V7707,11,FALSE)</f>
        <v>13051.71</v>
      </c>
      <c r="V3775" s="158" t="str">
        <f>CONCATENATE("5",RIGHT(F3775,11))</f>
        <v>556005200063</v>
      </c>
    </row>
    <row r="3776" spans="1:22" x14ac:dyDescent="0.3">
      <c r="A3776" t="s">
        <v>6160</v>
      </c>
      <c r="B3776" t="s">
        <v>177</v>
      </c>
      <c r="C3776" t="str">
        <f t="shared" si="518"/>
        <v>UNREGULATED</v>
      </c>
      <c r="D3776" s="159" t="str">
        <f t="shared" si="515"/>
        <v>55600</v>
      </c>
      <c r="E3776" t="str">
        <f t="shared" si="516"/>
        <v>X5600</v>
      </c>
      <c r="F3776" s="23">
        <v>556005200063</v>
      </c>
      <c r="G3776">
        <v>780</v>
      </c>
      <c r="H3776" t="str">
        <f t="shared" si="517"/>
        <v>556005200063.780</v>
      </c>
      <c r="I3776">
        <v>200901</v>
      </c>
      <c r="J3776" t="s">
        <v>6434</v>
      </c>
      <c r="K3776" t="s">
        <v>21</v>
      </c>
      <c r="L3776" t="s">
        <v>124</v>
      </c>
      <c r="N3776">
        <f>VLOOKUP(H3776,'export - manipulated'!L3775:V7707,11,FALSE)</f>
        <v>6411.29</v>
      </c>
    </row>
    <row r="3777" spans="1:22" x14ac:dyDescent="0.3">
      <c r="A3777" t="s">
        <v>6163</v>
      </c>
      <c r="B3777" t="s">
        <v>177</v>
      </c>
      <c r="C3777" t="str">
        <f t="shared" si="518"/>
        <v>REGULATED</v>
      </c>
      <c r="D3777" s="159" t="str">
        <f t="shared" si="515"/>
        <v>45600</v>
      </c>
      <c r="E3777" t="str">
        <f t="shared" si="516"/>
        <v>X5600</v>
      </c>
      <c r="F3777" s="23">
        <v>456005200001</v>
      </c>
      <c r="G3777">
        <v>720</v>
      </c>
      <c r="H3777" t="str">
        <f t="shared" si="517"/>
        <v>456005200001.720</v>
      </c>
      <c r="I3777">
        <v>198709</v>
      </c>
      <c r="J3777" t="s">
        <v>6434</v>
      </c>
      <c r="K3777" t="s">
        <v>21</v>
      </c>
      <c r="L3777">
        <v>20310</v>
      </c>
      <c r="M3777" s="8">
        <f>VLOOKUP(H3777,'export - manipulated'!L3777:V7709,11,FALSE)</f>
        <v>25096.23</v>
      </c>
      <c r="V3777" s="158" t="str">
        <f>CONCATENATE("5",RIGHT(F3777,11))</f>
        <v>556005200001</v>
      </c>
    </row>
    <row r="3778" spans="1:22" x14ac:dyDescent="0.3">
      <c r="A3778" t="s">
        <v>6163</v>
      </c>
      <c r="B3778" t="s">
        <v>177</v>
      </c>
      <c r="C3778" t="str">
        <f t="shared" si="518"/>
        <v>UNREGULATED</v>
      </c>
      <c r="D3778" s="159" t="str">
        <f t="shared" si="515"/>
        <v>55600</v>
      </c>
      <c r="E3778" t="str">
        <f t="shared" si="516"/>
        <v>X5600</v>
      </c>
      <c r="F3778" s="23">
        <v>556005200001</v>
      </c>
      <c r="G3778">
        <v>720</v>
      </c>
      <c r="H3778" t="str">
        <f t="shared" si="517"/>
        <v>556005200001.720</v>
      </c>
      <c r="I3778">
        <v>198709</v>
      </c>
      <c r="J3778" t="s">
        <v>6434</v>
      </c>
      <c r="K3778" t="s">
        <v>21</v>
      </c>
      <c r="L3778" t="s">
        <v>124</v>
      </c>
      <c r="N3778">
        <f>VLOOKUP(H3778,'export - manipulated'!L3777:V7709,11,FALSE)</f>
        <v>15162</v>
      </c>
    </row>
    <row r="3779" spans="1:22" x14ac:dyDescent="0.3">
      <c r="A3779" t="s">
        <v>6166</v>
      </c>
      <c r="B3779" t="s">
        <v>177</v>
      </c>
      <c r="C3779" t="str">
        <f t="shared" si="518"/>
        <v>REGULATED</v>
      </c>
      <c r="D3779" s="159" t="str">
        <f t="shared" ref="D3779:D3842" si="527">LEFT(F3779,5)</f>
        <v>45000</v>
      </c>
      <c r="E3779" t="str">
        <f t="shared" ref="E3779:E3842" si="528">CONCATENATE("X",(RIGHT(D3779,4)))</f>
        <v>X5000</v>
      </c>
      <c r="F3779" s="23">
        <v>450005200027</v>
      </c>
      <c r="G3779">
        <v>1995</v>
      </c>
      <c r="H3779" t="str">
        <f t="shared" ref="H3779:H3842" si="529">CONCATENATE(F3779,".",G3779)</f>
        <v>450005200027.1995</v>
      </c>
      <c r="I3779">
        <v>199409</v>
      </c>
      <c r="J3779" t="s">
        <v>6434</v>
      </c>
      <c r="K3779" t="s">
        <v>21</v>
      </c>
      <c r="L3779">
        <v>20310</v>
      </c>
      <c r="M3779" s="8">
        <f>VLOOKUP(H3779,'export - manipulated'!L3779:V7711,11,FALSE)</f>
        <v>3973.63</v>
      </c>
      <c r="V3779" s="158" t="str">
        <f t="shared" ref="V3779:V3780" si="530">CONCATENATE("5",RIGHT(F3779,11))</f>
        <v>550005200027</v>
      </c>
    </row>
    <row r="3780" spans="1:22" x14ac:dyDescent="0.3">
      <c r="A3780" t="s">
        <v>6166</v>
      </c>
      <c r="B3780" t="s">
        <v>177</v>
      </c>
      <c r="C3780" t="str">
        <f t="shared" si="518"/>
        <v>REGULATED</v>
      </c>
      <c r="D3780" s="159" t="str">
        <f t="shared" si="527"/>
        <v>45000</v>
      </c>
      <c r="E3780" t="str">
        <f t="shared" si="528"/>
        <v>X5000</v>
      </c>
      <c r="F3780" s="23">
        <v>450005200028</v>
      </c>
      <c r="G3780">
        <v>1988</v>
      </c>
      <c r="H3780" t="str">
        <f t="shared" si="529"/>
        <v>450005200028.1988</v>
      </c>
      <c r="I3780">
        <v>198704</v>
      </c>
      <c r="J3780" t="s">
        <v>6434</v>
      </c>
      <c r="K3780" t="s">
        <v>21</v>
      </c>
      <c r="L3780">
        <v>20310</v>
      </c>
      <c r="M3780" s="8">
        <f>VLOOKUP(H3780,'export - manipulated'!L3780:V7712,11,FALSE)</f>
        <v>3496.8</v>
      </c>
      <c r="V3780" s="158" t="str">
        <f t="shared" si="530"/>
        <v>550005200028</v>
      </c>
    </row>
    <row r="3781" spans="1:22" x14ac:dyDescent="0.3">
      <c r="A3781" t="s">
        <v>6166</v>
      </c>
      <c r="B3781" t="s">
        <v>177</v>
      </c>
      <c r="C3781" t="str">
        <f t="shared" si="518"/>
        <v>UNREGULATED</v>
      </c>
      <c r="D3781" s="159" t="str">
        <f t="shared" si="527"/>
        <v>55000</v>
      </c>
      <c r="E3781" t="str">
        <f t="shared" si="528"/>
        <v>X5000</v>
      </c>
      <c r="F3781" s="23">
        <v>550005200027</v>
      </c>
      <c r="G3781">
        <v>1995</v>
      </c>
      <c r="H3781" t="str">
        <f t="shared" si="529"/>
        <v>550005200027.1995</v>
      </c>
      <c r="I3781">
        <v>199409</v>
      </c>
      <c r="J3781" t="s">
        <v>6434</v>
      </c>
      <c r="K3781" t="s">
        <v>21</v>
      </c>
      <c r="L3781" t="s">
        <v>124</v>
      </c>
      <c r="N3781">
        <f>VLOOKUP(H3781,'export - manipulated'!L3780:V7712,11,FALSE)</f>
        <v>2401</v>
      </c>
    </row>
    <row r="3782" spans="1:22" x14ac:dyDescent="0.3">
      <c r="A3782" t="s">
        <v>6166</v>
      </c>
      <c r="B3782" t="s">
        <v>177</v>
      </c>
      <c r="C3782" t="str">
        <f t="shared" ref="C3782:C3845" si="531">IF(OR(D3782="45000",D3782="45100",D3782="45200",D3782="45290",D3782="45300",D3782="45500",D3782="45600",D3782="45700",D3782="45790",D3782="45800"),"REGULATED","UNREGULATED")</f>
        <v>UNREGULATED</v>
      </c>
      <c r="D3782" s="159" t="str">
        <f t="shared" si="527"/>
        <v>55000</v>
      </c>
      <c r="E3782" t="str">
        <f t="shared" si="528"/>
        <v>X5000</v>
      </c>
      <c r="F3782" s="23">
        <v>550005200028</v>
      </c>
      <c r="G3782">
        <v>1988</v>
      </c>
      <c r="H3782" t="str">
        <f t="shared" si="529"/>
        <v>550005200028.1988</v>
      </c>
      <c r="I3782">
        <v>198704</v>
      </c>
      <c r="J3782" t="s">
        <v>6434</v>
      </c>
      <c r="K3782" t="s">
        <v>21</v>
      </c>
      <c r="L3782" t="s">
        <v>124</v>
      </c>
      <c r="N3782">
        <f>VLOOKUP(H3782,'export - manipulated'!L3781:V7713,11,FALSE)</f>
        <v>2112</v>
      </c>
    </row>
    <row r="3783" spans="1:22" x14ac:dyDescent="0.3">
      <c r="A3783" t="s">
        <v>6171</v>
      </c>
      <c r="B3783" t="s">
        <v>177</v>
      </c>
      <c r="C3783" t="str">
        <f t="shared" si="531"/>
        <v>REGULATED</v>
      </c>
      <c r="D3783" s="159" t="str">
        <f t="shared" si="527"/>
        <v>45600</v>
      </c>
      <c r="E3783" t="str">
        <f t="shared" si="528"/>
        <v>X5600</v>
      </c>
      <c r="F3783" s="23">
        <v>456005200001</v>
      </c>
      <c r="G3783">
        <v>84</v>
      </c>
      <c r="H3783" t="str">
        <f t="shared" si="529"/>
        <v>456005200001.84</v>
      </c>
      <c r="I3783">
        <v>198709</v>
      </c>
      <c r="J3783" t="s">
        <v>6434</v>
      </c>
      <c r="K3783" t="s">
        <v>21</v>
      </c>
      <c r="L3783">
        <v>20310</v>
      </c>
      <c r="M3783" s="8">
        <f>VLOOKUP(H3783,'export - manipulated'!L3783:V7715,11,FALSE)</f>
        <v>40801.82</v>
      </c>
      <c r="V3783" s="158" t="str">
        <f>CONCATENATE("5",RIGHT(F3783,11))</f>
        <v>556005200001</v>
      </c>
    </row>
    <row r="3784" spans="1:22" x14ac:dyDescent="0.3">
      <c r="A3784" t="s">
        <v>6171</v>
      </c>
      <c r="B3784" t="s">
        <v>177</v>
      </c>
      <c r="C3784" t="str">
        <f t="shared" si="531"/>
        <v>UNREGULATED</v>
      </c>
      <c r="D3784" s="159" t="str">
        <f t="shared" si="527"/>
        <v>55600</v>
      </c>
      <c r="E3784" t="str">
        <f t="shared" si="528"/>
        <v>X5600</v>
      </c>
      <c r="F3784" s="23">
        <v>556005200001</v>
      </c>
      <c r="G3784">
        <v>84</v>
      </c>
      <c r="H3784" t="str">
        <f t="shared" si="529"/>
        <v>556005200001.84</v>
      </c>
      <c r="I3784">
        <v>198709</v>
      </c>
      <c r="J3784" t="s">
        <v>6434</v>
      </c>
      <c r="K3784" t="s">
        <v>21</v>
      </c>
      <c r="L3784" t="s">
        <v>124</v>
      </c>
      <c r="N3784">
        <f>VLOOKUP(H3784,'export - manipulated'!L3783:V7715,11,FALSE)</f>
        <v>24651</v>
      </c>
    </row>
    <row r="3785" spans="1:22" x14ac:dyDescent="0.3">
      <c r="A3785" t="s">
        <v>6174</v>
      </c>
      <c r="C3785" t="str">
        <f t="shared" si="531"/>
        <v>REGULATED</v>
      </c>
      <c r="D3785" s="159" t="str">
        <f t="shared" si="527"/>
        <v>45800</v>
      </c>
      <c r="E3785" t="str">
        <f t="shared" si="528"/>
        <v>X5800</v>
      </c>
      <c r="F3785" s="23">
        <v>458005200001</v>
      </c>
      <c r="G3785">
        <v>1064</v>
      </c>
      <c r="H3785" t="str">
        <f t="shared" si="529"/>
        <v>458005200001.1064</v>
      </c>
      <c r="I3785">
        <v>196403</v>
      </c>
      <c r="J3785" t="s">
        <v>6434</v>
      </c>
      <c r="K3785" t="s">
        <v>21</v>
      </c>
      <c r="L3785">
        <v>20310</v>
      </c>
      <c r="M3785" s="8">
        <f>VLOOKUP(H3785,'export - manipulated'!L3785:V7717,11,FALSE)</f>
        <v>15970.33</v>
      </c>
      <c r="V3785" s="158" t="str">
        <f t="shared" ref="V3785:V3787" si="532">CONCATENATE("5",RIGHT(F3785,11))</f>
        <v>558005200001</v>
      </c>
    </row>
    <row r="3786" spans="1:22" x14ac:dyDescent="0.3">
      <c r="A3786" t="s">
        <v>6174</v>
      </c>
      <c r="C3786" t="str">
        <f t="shared" si="531"/>
        <v>REGULATED</v>
      </c>
      <c r="D3786" s="159" t="str">
        <f t="shared" si="527"/>
        <v>45800</v>
      </c>
      <c r="E3786" t="str">
        <f t="shared" si="528"/>
        <v>X5800</v>
      </c>
      <c r="F3786" s="23">
        <v>458005200001</v>
      </c>
      <c r="G3786">
        <v>1078</v>
      </c>
      <c r="H3786" t="str">
        <f t="shared" si="529"/>
        <v>458005200001.1078</v>
      </c>
      <c r="I3786">
        <v>197803</v>
      </c>
      <c r="J3786" t="s">
        <v>6434</v>
      </c>
      <c r="K3786" t="s">
        <v>21</v>
      </c>
      <c r="L3786">
        <v>20310</v>
      </c>
      <c r="M3786" s="8">
        <f>VLOOKUP(H3786,'export - manipulated'!L3786:V7718,11,FALSE)</f>
        <v>94274.7</v>
      </c>
      <c r="V3786" s="158" t="str">
        <f t="shared" si="532"/>
        <v>558005200001</v>
      </c>
    </row>
    <row r="3787" spans="1:22" x14ac:dyDescent="0.3">
      <c r="A3787" t="s">
        <v>6174</v>
      </c>
      <c r="C3787" t="str">
        <f t="shared" si="531"/>
        <v>REGULATED</v>
      </c>
      <c r="D3787" s="159" t="str">
        <f t="shared" si="527"/>
        <v>45800</v>
      </c>
      <c r="E3787" t="str">
        <f t="shared" si="528"/>
        <v>X5800</v>
      </c>
      <c r="F3787" s="23">
        <v>458005200001</v>
      </c>
      <c r="G3787">
        <v>2005</v>
      </c>
      <c r="H3787" t="str">
        <f t="shared" si="529"/>
        <v>458005200001.2005</v>
      </c>
      <c r="I3787">
        <v>200512</v>
      </c>
      <c r="J3787" t="s">
        <v>6434</v>
      </c>
      <c r="K3787" t="s">
        <v>21</v>
      </c>
      <c r="L3787">
        <v>20310</v>
      </c>
      <c r="M3787" s="8">
        <f>VLOOKUP(H3787,'export - manipulated'!L3787:V7719,11,FALSE)</f>
        <v>8911.81</v>
      </c>
      <c r="V3787" s="158" t="str">
        <f t="shared" si="532"/>
        <v>558005200001</v>
      </c>
    </row>
    <row r="3788" spans="1:22" x14ac:dyDescent="0.3">
      <c r="A3788" t="s">
        <v>6174</v>
      </c>
      <c r="C3788" t="str">
        <f t="shared" si="531"/>
        <v>UNREGULATED</v>
      </c>
      <c r="D3788" s="159" t="str">
        <f t="shared" si="527"/>
        <v>55800</v>
      </c>
      <c r="E3788" t="str">
        <f t="shared" si="528"/>
        <v>X5800</v>
      </c>
      <c r="F3788" s="23">
        <v>558005200001</v>
      </c>
      <c r="G3788">
        <v>1064</v>
      </c>
      <c r="H3788" t="str">
        <f t="shared" si="529"/>
        <v>558005200001.1064</v>
      </c>
      <c r="I3788">
        <v>196403</v>
      </c>
      <c r="J3788" t="s">
        <v>6434</v>
      </c>
      <c r="K3788" t="s">
        <v>21</v>
      </c>
      <c r="L3788" t="s">
        <v>124</v>
      </c>
      <c r="N3788">
        <f>VLOOKUP(H3788,'export - manipulated'!L3787:V7719,11,FALSE)</f>
        <v>9648</v>
      </c>
    </row>
    <row r="3789" spans="1:22" x14ac:dyDescent="0.3">
      <c r="A3789" t="s">
        <v>6174</v>
      </c>
      <c r="C3789" t="str">
        <f t="shared" si="531"/>
        <v>UNREGULATED</v>
      </c>
      <c r="D3789" s="159" t="str">
        <f t="shared" si="527"/>
        <v>55800</v>
      </c>
      <c r="E3789" t="str">
        <f t="shared" si="528"/>
        <v>X5800</v>
      </c>
      <c r="F3789" s="23">
        <v>558005200001</v>
      </c>
      <c r="G3789">
        <v>1078</v>
      </c>
      <c r="H3789" t="str">
        <f t="shared" si="529"/>
        <v>558005200001.1078</v>
      </c>
      <c r="I3789">
        <v>197803</v>
      </c>
      <c r="J3789" t="s">
        <v>6434</v>
      </c>
      <c r="K3789" t="s">
        <v>21</v>
      </c>
      <c r="L3789" t="s">
        <v>124</v>
      </c>
      <c r="N3789">
        <f>VLOOKUP(H3789,'export - manipulated'!L3788:V7720,11,FALSE)</f>
        <v>56956</v>
      </c>
    </row>
    <row r="3790" spans="1:22" x14ac:dyDescent="0.3">
      <c r="A3790" t="s">
        <v>6174</v>
      </c>
      <c r="C3790" t="str">
        <f t="shared" si="531"/>
        <v>UNREGULATED</v>
      </c>
      <c r="D3790" s="159" t="str">
        <f t="shared" si="527"/>
        <v>55800</v>
      </c>
      <c r="E3790" t="str">
        <f t="shared" si="528"/>
        <v>X5800</v>
      </c>
      <c r="F3790" s="23">
        <v>558005200001</v>
      </c>
      <c r="G3790">
        <v>2005</v>
      </c>
      <c r="H3790" t="str">
        <f t="shared" si="529"/>
        <v>558005200001.2005</v>
      </c>
      <c r="I3790">
        <v>200512</v>
      </c>
      <c r="J3790" t="s">
        <v>6434</v>
      </c>
      <c r="K3790" t="s">
        <v>21</v>
      </c>
      <c r="L3790" t="s">
        <v>124</v>
      </c>
      <c r="N3790">
        <f>VLOOKUP(H3790,'export - manipulated'!L3789:V7721,11,FALSE)</f>
        <v>5384</v>
      </c>
    </row>
    <row r="3791" spans="1:22" x14ac:dyDescent="0.3">
      <c r="A3791" t="s">
        <v>6183</v>
      </c>
      <c r="B3791" t="s">
        <v>177</v>
      </c>
      <c r="C3791" t="str">
        <f t="shared" si="531"/>
        <v>REGULATED</v>
      </c>
      <c r="D3791" s="159" t="str">
        <f t="shared" si="527"/>
        <v>45500</v>
      </c>
      <c r="E3791" t="str">
        <f t="shared" si="528"/>
        <v>X5500</v>
      </c>
      <c r="F3791" s="23">
        <v>455005210095</v>
      </c>
      <c r="G3791">
        <v>1089</v>
      </c>
      <c r="H3791" t="str">
        <f t="shared" si="529"/>
        <v>455005210095.1089</v>
      </c>
      <c r="I3791">
        <v>198809</v>
      </c>
      <c r="J3791" t="s">
        <v>6434</v>
      </c>
      <c r="K3791" t="s">
        <v>21</v>
      </c>
      <c r="L3791">
        <v>20310</v>
      </c>
      <c r="M3791" s="8">
        <f>VLOOKUP(H3791,'export - manipulated'!L3791:V7723,11,FALSE)</f>
        <v>18326.22</v>
      </c>
      <c r="V3791" s="158" t="str">
        <f>CONCATENATE("5",RIGHT(F3791,11))</f>
        <v>555005210095</v>
      </c>
    </row>
    <row r="3792" spans="1:22" x14ac:dyDescent="0.3">
      <c r="A3792" t="s">
        <v>6183</v>
      </c>
      <c r="B3792" t="s">
        <v>177</v>
      </c>
      <c r="C3792" t="str">
        <f t="shared" si="531"/>
        <v>UNREGULATED</v>
      </c>
      <c r="D3792" s="159" t="str">
        <f t="shared" si="527"/>
        <v>55500</v>
      </c>
      <c r="E3792" t="str">
        <f t="shared" si="528"/>
        <v>X5500</v>
      </c>
      <c r="F3792" s="23">
        <v>555005210095</v>
      </c>
      <c r="G3792">
        <v>1089</v>
      </c>
      <c r="H3792" t="str">
        <f t="shared" si="529"/>
        <v>555005210095.1089</v>
      </c>
      <c r="I3792">
        <v>198809</v>
      </c>
      <c r="J3792" t="s">
        <v>6434</v>
      </c>
      <c r="K3792" t="s">
        <v>21</v>
      </c>
      <c r="L3792" t="s">
        <v>124</v>
      </c>
      <c r="N3792">
        <f>VLOOKUP(H3792,'export - manipulated'!L3791:V7723,11,FALSE)</f>
        <v>11072</v>
      </c>
    </row>
    <row r="3793" spans="1:22" x14ac:dyDescent="0.3">
      <c r="A3793" t="s">
        <v>6186</v>
      </c>
      <c r="B3793" t="s">
        <v>177</v>
      </c>
      <c r="C3793" t="str">
        <f t="shared" si="531"/>
        <v>REGULATED</v>
      </c>
      <c r="D3793" s="159" t="str">
        <f t="shared" si="527"/>
        <v>45500</v>
      </c>
      <c r="E3793" t="str">
        <f t="shared" si="528"/>
        <v>X5500</v>
      </c>
      <c r="F3793" s="23">
        <v>455005260001</v>
      </c>
      <c r="G3793">
        <v>2001</v>
      </c>
      <c r="H3793" t="str">
        <f t="shared" si="529"/>
        <v>455005260001.2001</v>
      </c>
      <c r="I3793">
        <v>200109</v>
      </c>
      <c r="J3793" t="s">
        <v>6434</v>
      </c>
      <c r="K3793" t="s">
        <v>21</v>
      </c>
      <c r="L3793">
        <v>20310</v>
      </c>
      <c r="M3793" s="8">
        <f>VLOOKUP(H3793,'export - manipulated'!L3793:V7725,11,FALSE)</f>
        <v>10302.44</v>
      </c>
      <c r="V3793" s="158" t="str">
        <f>CONCATENATE("5",RIGHT(F3793,11))</f>
        <v>555005260001</v>
      </c>
    </row>
    <row r="3794" spans="1:22" x14ac:dyDescent="0.3">
      <c r="A3794" t="s">
        <v>6186</v>
      </c>
      <c r="B3794" t="s">
        <v>177</v>
      </c>
      <c r="C3794" t="str">
        <f t="shared" si="531"/>
        <v>UNREGULATED</v>
      </c>
      <c r="D3794" s="159" t="str">
        <f t="shared" si="527"/>
        <v>55500</v>
      </c>
      <c r="E3794" t="str">
        <f t="shared" si="528"/>
        <v>X5500</v>
      </c>
      <c r="F3794" s="23">
        <v>555005260001</v>
      </c>
      <c r="G3794">
        <v>2001</v>
      </c>
      <c r="H3794" t="str">
        <f t="shared" si="529"/>
        <v>555005260001.2001</v>
      </c>
      <c r="I3794">
        <v>200109</v>
      </c>
      <c r="J3794" t="s">
        <v>6434</v>
      </c>
      <c r="K3794" t="s">
        <v>21</v>
      </c>
      <c r="L3794" t="s">
        <v>124</v>
      </c>
      <c r="N3794">
        <f>VLOOKUP(H3794,'export - manipulated'!L3793:V7725,11,FALSE)</f>
        <v>6224</v>
      </c>
    </row>
    <row r="3795" spans="1:22" x14ac:dyDescent="0.3">
      <c r="A3795" t="s">
        <v>6189</v>
      </c>
      <c r="B3795" t="s">
        <v>177</v>
      </c>
      <c r="C3795" t="str">
        <f t="shared" si="531"/>
        <v>REGULATED</v>
      </c>
      <c r="D3795" s="159" t="str">
        <f t="shared" si="527"/>
        <v>45500</v>
      </c>
      <c r="E3795" t="str">
        <f t="shared" si="528"/>
        <v>X5500</v>
      </c>
      <c r="F3795" s="23">
        <v>455005201000</v>
      </c>
      <c r="G3795">
        <v>1056</v>
      </c>
      <c r="H3795" t="str">
        <f t="shared" si="529"/>
        <v>455005201000.1056</v>
      </c>
      <c r="I3795">
        <v>195509</v>
      </c>
      <c r="J3795" t="s">
        <v>6434</v>
      </c>
      <c r="K3795" t="s">
        <v>21</v>
      </c>
      <c r="L3795">
        <v>20310</v>
      </c>
      <c r="M3795" s="8">
        <f>VLOOKUP(H3795,'export - manipulated'!L3795:V7727,11,FALSE)</f>
        <v>877363.44</v>
      </c>
      <c r="V3795" s="158" t="str">
        <f t="shared" ref="V3795:V3803" si="533">CONCATENATE("5",RIGHT(F3795,11))</f>
        <v>555005201000</v>
      </c>
    </row>
    <row r="3796" spans="1:22" x14ac:dyDescent="0.3">
      <c r="A3796" t="s">
        <v>6189</v>
      </c>
      <c r="B3796" t="s">
        <v>177</v>
      </c>
      <c r="C3796" t="str">
        <f t="shared" si="531"/>
        <v>REGULATED</v>
      </c>
      <c r="D3796" s="159" t="str">
        <f t="shared" si="527"/>
        <v>45500</v>
      </c>
      <c r="E3796" t="str">
        <f t="shared" si="528"/>
        <v>X5500</v>
      </c>
      <c r="F3796" s="23">
        <v>455005201000</v>
      </c>
      <c r="G3796">
        <v>1071</v>
      </c>
      <c r="H3796" t="str">
        <f t="shared" si="529"/>
        <v>455005201000.1071</v>
      </c>
      <c r="I3796">
        <v>197009</v>
      </c>
      <c r="J3796" t="s">
        <v>6434</v>
      </c>
      <c r="K3796" t="s">
        <v>21</v>
      </c>
      <c r="L3796">
        <v>20310</v>
      </c>
      <c r="M3796" s="8">
        <f>VLOOKUP(H3796,'export - manipulated'!L3796:V7728,11,FALSE)</f>
        <v>562</v>
      </c>
      <c r="V3796" s="158" t="str">
        <f t="shared" si="533"/>
        <v>555005201000</v>
      </c>
    </row>
    <row r="3797" spans="1:22" x14ac:dyDescent="0.3">
      <c r="A3797" t="s">
        <v>6189</v>
      </c>
      <c r="B3797" t="s">
        <v>177</v>
      </c>
      <c r="C3797" t="str">
        <f t="shared" si="531"/>
        <v>REGULATED</v>
      </c>
      <c r="D3797" s="159" t="str">
        <f t="shared" si="527"/>
        <v>45500</v>
      </c>
      <c r="E3797" t="str">
        <f t="shared" si="528"/>
        <v>X5500</v>
      </c>
      <c r="F3797" s="23">
        <v>455005201000</v>
      </c>
      <c r="G3797">
        <v>1080</v>
      </c>
      <c r="H3797" t="str">
        <f t="shared" si="529"/>
        <v>455005201000.1080</v>
      </c>
      <c r="I3797">
        <v>197909</v>
      </c>
      <c r="J3797" t="s">
        <v>6434</v>
      </c>
      <c r="K3797" t="s">
        <v>21</v>
      </c>
      <c r="L3797">
        <v>20310</v>
      </c>
      <c r="M3797" s="8">
        <f>VLOOKUP(H3797,'export - manipulated'!L3797:V7729,11,FALSE)</f>
        <v>9171.7199999999993</v>
      </c>
      <c r="V3797" s="158" t="str">
        <f t="shared" si="533"/>
        <v>555005201000</v>
      </c>
    </row>
    <row r="3798" spans="1:22" x14ac:dyDescent="0.3">
      <c r="A3798" t="s">
        <v>6189</v>
      </c>
      <c r="B3798" t="s">
        <v>177</v>
      </c>
      <c r="C3798" t="str">
        <f t="shared" si="531"/>
        <v>REGULATED</v>
      </c>
      <c r="D3798" s="159" t="str">
        <f t="shared" si="527"/>
        <v>45500</v>
      </c>
      <c r="E3798" t="str">
        <f t="shared" si="528"/>
        <v>X5500</v>
      </c>
      <c r="F3798" s="23">
        <v>455005201000</v>
      </c>
      <c r="G3798">
        <v>1088</v>
      </c>
      <c r="H3798" t="str">
        <f t="shared" si="529"/>
        <v>455005201000.1088</v>
      </c>
      <c r="I3798">
        <v>198709</v>
      </c>
      <c r="J3798" t="s">
        <v>6434</v>
      </c>
      <c r="K3798" t="s">
        <v>21</v>
      </c>
      <c r="L3798">
        <v>20310</v>
      </c>
      <c r="M3798" s="8">
        <f>VLOOKUP(H3798,'export - manipulated'!L3798:V7730,11,FALSE)</f>
        <v>12561.87</v>
      </c>
      <c r="V3798" s="158" t="str">
        <f t="shared" si="533"/>
        <v>555005201000</v>
      </c>
    </row>
    <row r="3799" spans="1:22" x14ac:dyDescent="0.3">
      <c r="A3799" t="s">
        <v>6189</v>
      </c>
      <c r="B3799" t="s">
        <v>177</v>
      </c>
      <c r="C3799" t="str">
        <f t="shared" si="531"/>
        <v>REGULATED</v>
      </c>
      <c r="D3799" s="159" t="str">
        <f t="shared" si="527"/>
        <v>45500</v>
      </c>
      <c r="E3799" t="str">
        <f t="shared" si="528"/>
        <v>X5500</v>
      </c>
      <c r="F3799" s="23">
        <v>455005201000</v>
      </c>
      <c r="G3799">
        <v>2005</v>
      </c>
      <c r="H3799" t="str">
        <f t="shared" si="529"/>
        <v>455005201000.2005</v>
      </c>
      <c r="I3799">
        <v>200512</v>
      </c>
      <c r="J3799" t="s">
        <v>6434</v>
      </c>
      <c r="K3799" t="s">
        <v>21</v>
      </c>
      <c r="L3799">
        <v>20310</v>
      </c>
      <c r="M3799" s="8">
        <f>VLOOKUP(H3799,'export - manipulated'!L3799:V7731,11,FALSE)</f>
        <v>27550.13</v>
      </c>
      <c r="V3799" s="158" t="str">
        <f t="shared" si="533"/>
        <v>555005201000</v>
      </c>
    </row>
    <row r="3800" spans="1:22" x14ac:dyDescent="0.3">
      <c r="A3800" t="s">
        <v>6189</v>
      </c>
      <c r="B3800" t="s">
        <v>177</v>
      </c>
      <c r="C3800" t="str">
        <f t="shared" si="531"/>
        <v>REGULATED</v>
      </c>
      <c r="D3800" s="159" t="str">
        <f t="shared" si="527"/>
        <v>45500</v>
      </c>
      <c r="E3800" t="str">
        <f t="shared" si="528"/>
        <v>X5500</v>
      </c>
      <c r="F3800" s="23">
        <v>455005201000</v>
      </c>
      <c r="G3800">
        <v>2006</v>
      </c>
      <c r="H3800" t="str">
        <f t="shared" si="529"/>
        <v>455005201000.2006</v>
      </c>
      <c r="I3800">
        <v>200612</v>
      </c>
      <c r="J3800" t="s">
        <v>6434</v>
      </c>
      <c r="K3800" t="s">
        <v>21</v>
      </c>
      <c r="L3800">
        <v>20310</v>
      </c>
      <c r="M3800" s="8">
        <f>VLOOKUP(H3800,'export - manipulated'!L3800:V7732,11,FALSE)</f>
        <v>120008.86</v>
      </c>
      <c r="V3800" s="158" t="str">
        <f t="shared" si="533"/>
        <v>555005201000</v>
      </c>
    </row>
    <row r="3801" spans="1:22" x14ac:dyDescent="0.3">
      <c r="A3801" t="s">
        <v>6189</v>
      </c>
      <c r="B3801" t="s">
        <v>177</v>
      </c>
      <c r="C3801" t="str">
        <f t="shared" si="531"/>
        <v>REGULATED</v>
      </c>
      <c r="D3801" s="159" t="str">
        <f t="shared" si="527"/>
        <v>45500</v>
      </c>
      <c r="E3801" t="str">
        <f t="shared" si="528"/>
        <v>X5500</v>
      </c>
      <c r="F3801" s="23">
        <v>455005201000</v>
      </c>
      <c r="G3801">
        <v>2012</v>
      </c>
      <c r="H3801" t="str">
        <f t="shared" si="529"/>
        <v>455005201000.2012</v>
      </c>
      <c r="I3801">
        <v>201209</v>
      </c>
      <c r="J3801" t="s">
        <v>6434</v>
      </c>
      <c r="K3801" t="s">
        <v>21</v>
      </c>
      <c r="L3801">
        <v>20310</v>
      </c>
      <c r="M3801" s="8">
        <f>VLOOKUP(H3801,'export - manipulated'!L3801:V7733,11,FALSE)</f>
        <v>0</v>
      </c>
      <c r="V3801" s="158" t="str">
        <f t="shared" si="533"/>
        <v>555005201000</v>
      </c>
    </row>
    <row r="3802" spans="1:22" x14ac:dyDescent="0.3">
      <c r="A3802" t="s">
        <v>6189</v>
      </c>
      <c r="B3802" t="s">
        <v>177</v>
      </c>
      <c r="C3802" t="str">
        <f t="shared" si="531"/>
        <v>REGULATED</v>
      </c>
      <c r="D3802" s="159" t="str">
        <f t="shared" si="527"/>
        <v>45500</v>
      </c>
      <c r="E3802" t="str">
        <f t="shared" si="528"/>
        <v>X5500</v>
      </c>
      <c r="F3802" s="23">
        <v>455005201000</v>
      </c>
      <c r="G3802">
        <v>2016</v>
      </c>
      <c r="H3802" t="str">
        <f t="shared" si="529"/>
        <v>455005201000.2016</v>
      </c>
      <c r="I3802">
        <v>201612</v>
      </c>
      <c r="J3802" t="s">
        <v>6434</v>
      </c>
      <c r="K3802" t="s">
        <v>21</v>
      </c>
      <c r="L3802">
        <v>20310</v>
      </c>
      <c r="M3802" s="8">
        <f>VLOOKUP(H3802,'export - manipulated'!L3802:V7734,11,FALSE)</f>
        <v>0</v>
      </c>
      <c r="V3802" s="158" t="str">
        <f t="shared" si="533"/>
        <v>555005201000</v>
      </c>
    </row>
    <row r="3803" spans="1:22" x14ac:dyDescent="0.3">
      <c r="A3803" t="s">
        <v>6189</v>
      </c>
      <c r="B3803" t="s">
        <v>177</v>
      </c>
      <c r="C3803" t="str">
        <f t="shared" si="531"/>
        <v>REGULATED</v>
      </c>
      <c r="D3803" s="159" t="str">
        <f t="shared" si="527"/>
        <v>45500</v>
      </c>
      <c r="E3803" t="str">
        <f t="shared" si="528"/>
        <v>X5500</v>
      </c>
      <c r="F3803" s="23">
        <v>455005201000</v>
      </c>
      <c r="G3803">
        <v>2017</v>
      </c>
      <c r="H3803" t="str">
        <f t="shared" si="529"/>
        <v>455005201000.2017</v>
      </c>
      <c r="I3803">
        <v>201712</v>
      </c>
      <c r="J3803" t="s">
        <v>6434</v>
      </c>
      <c r="K3803" t="s">
        <v>21</v>
      </c>
      <c r="L3803">
        <v>20310</v>
      </c>
      <c r="M3803" s="8">
        <f>VLOOKUP(H3803,'export - manipulated'!L3803:V7735,11,FALSE)</f>
        <v>0</v>
      </c>
      <c r="V3803" s="158" t="str">
        <f t="shared" si="533"/>
        <v>555005201000</v>
      </c>
    </row>
    <row r="3804" spans="1:22" x14ac:dyDescent="0.3">
      <c r="A3804" t="s">
        <v>6189</v>
      </c>
      <c r="B3804" t="s">
        <v>177</v>
      </c>
      <c r="C3804" t="str">
        <f t="shared" si="531"/>
        <v>UNREGULATED</v>
      </c>
      <c r="D3804" s="159" t="str">
        <f t="shared" si="527"/>
        <v>55500</v>
      </c>
      <c r="E3804" t="str">
        <f t="shared" si="528"/>
        <v>X5500</v>
      </c>
      <c r="F3804" s="23">
        <v>555005201000</v>
      </c>
      <c r="G3804">
        <v>1056</v>
      </c>
      <c r="H3804" t="str">
        <f t="shared" si="529"/>
        <v>555005201000.1056</v>
      </c>
      <c r="I3804">
        <v>195509</v>
      </c>
      <c r="J3804" t="s">
        <v>6434</v>
      </c>
      <c r="K3804" t="s">
        <v>21</v>
      </c>
      <c r="L3804" t="s">
        <v>124</v>
      </c>
      <c r="N3804">
        <f>VLOOKUP(H3804,'export - manipulated'!L3803:V7735,11,FALSE)</f>
        <v>523391.31</v>
      </c>
    </row>
    <row r="3805" spans="1:22" x14ac:dyDescent="0.3">
      <c r="A3805" t="s">
        <v>6189</v>
      </c>
      <c r="B3805" t="s">
        <v>177</v>
      </c>
      <c r="C3805" t="str">
        <f t="shared" si="531"/>
        <v>UNREGULATED</v>
      </c>
      <c r="D3805" s="159" t="str">
        <f t="shared" si="527"/>
        <v>55500</v>
      </c>
      <c r="E3805" t="str">
        <f t="shared" si="528"/>
        <v>X5500</v>
      </c>
      <c r="F3805" s="23">
        <v>555005201000</v>
      </c>
      <c r="G3805">
        <v>1080</v>
      </c>
      <c r="H3805" t="str">
        <f t="shared" si="529"/>
        <v>555005201000.1080</v>
      </c>
      <c r="I3805">
        <v>197909</v>
      </c>
      <c r="J3805" t="s">
        <v>6434</v>
      </c>
      <c r="K3805" t="s">
        <v>21</v>
      </c>
      <c r="L3805" t="s">
        <v>124</v>
      </c>
      <c r="N3805">
        <f>VLOOKUP(H3805,'export - manipulated'!L3804:V7736,11,FALSE)</f>
        <v>5541</v>
      </c>
    </row>
    <row r="3806" spans="1:22" x14ac:dyDescent="0.3">
      <c r="A3806" t="s">
        <v>6189</v>
      </c>
      <c r="B3806" t="s">
        <v>177</v>
      </c>
      <c r="C3806" t="str">
        <f t="shared" si="531"/>
        <v>UNREGULATED</v>
      </c>
      <c r="D3806" s="159" t="str">
        <f t="shared" si="527"/>
        <v>55500</v>
      </c>
      <c r="E3806" t="str">
        <f t="shared" si="528"/>
        <v>X5500</v>
      </c>
      <c r="F3806" s="23">
        <v>555005201000</v>
      </c>
      <c r="G3806">
        <v>1088</v>
      </c>
      <c r="H3806" t="str">
        <f t="shared" si="529"/>
        <v>555005201000.1088</v>
      </c>
      <c r="I3806">
        <v>198709</v>
      </c>
      <c r="J3806" t="s">
        <v>6434</v>
      </c>
      <c r="K3806" t="s">
        <v>21</v>
      </c>
      <c r="L3806" t="s">
        <v>124</v>
      </c>
      <c r="N3806">
        <f>VLOOKUP(H3806,'export - manipulated'!L3805:V7737,11,FALSE)</f>
        <v>7589.25</v>
      </c>
    </row>
    <row r="3807" spans="1:22" x14ac:dyDescent="0.3">
      <c r="A3807" t="s">
        <v>6189</v>
      </c>
      <c r="B3807" t="s">
        <v>177</v>
      </c>
      <c r="C3807" t="str">
        <f t="shared" si="531"/>
        <v>UNREGULATED</v>
      </c>
      <c r="D3807" s="159" t="str">
        <f t="shared" si="527"/>
        <v>55500</v>
      </c>
      <c r="E3807" t="str">
        <f t="shared" si="528"/>
        <v>X5500</v>
      </c>
      <c r="F3807" s="23">
        <v>555005201000</v>
      </c>
      <c r="G3807">
        <v>2005</v>
      </c>
      <c r="H3807" t="str">
        <f t="shared" si="529"/>
        <v>555005201000.2005</v>
      </c>
      <c r="I3807">
        <v>200512</v>
      </c>
      <c r="J3807" t="s">
        <v>6434</v>
      </c>
      <c r="K3807" t="s">
        <v>21</v>
      </c>
      <c r="L3807" t="s">
        <v>124</v>
      </c>
      <c r="N3807">
        <f>VLOOKUP(H3807,'export - manipulated'!L3806:V7738,11,FALSE)</f>
        <v>16644</v>
      </c>
    </row>
    <row r="3808" spans="1:22" x14ac:dyDescent="0.3">
      <c r="A3808" t="s">
        <v>6189</v>
      </c>
      <c r="B3808" t="s">
        <v>177</v>
      </c>
      <c r="C3808" t="str">
        <f t="shared" si="531"/>
        <v>UNREGULATED</v>
      </c>
      <c r="D3808" s="159" t="str">
        <f t="shared" si="527"/>
        <v>55500</v>
      </c>
      <c r="E3808" t="str">
        <f t="shared" si="528"/>
        <v>X5500</v>
      </c>
      <c r="F3808" s="23">
        <v>555005201000</v>
      </c>
      <c r="G3808">
        <v>2006</v>
      </c>
      <c r="H3808" t="str">
        <f t="shared" si="529"/>
        <v>555005201000.2006</v>
      </c>
      <c r="I3808">
        <v>200612</v>
      </c>
      <c r="J3808" t="s">
        <v>6434</v>
      </c>
      <c r="K3808" t="s">
        <v>21</v>
      </c>
      <c r="L3808" t="s">
        <v>124</v>
      </c>
      <c r="N3808">
        <f>VLOOKUP(H3808,'export - manipulated'!L3807:V7739,11,FALSE)</f>
        <v>72503</v>
      </c>
    </row>
    <row r="3809" spans="1:22" x14ac:dyDescent="0.3">
      <c r="A3809" t="s">
        <v>6189</v>
      </c>
      <c r="B3809" t="s">
        <v>177</v>
      </c>
      <c r="C3809" t="str">
        <f t="shared" si="531"/>
        <v>UNREGULATED</v>
      </c>
      <c r="D3809" s="159" t="str">
        <f t="shared" si="527"/>
        <v>55500</v>
      </c>
      <c r="E3809" t="str">
        <f t="shared" si="528"/>
        <v>X5500</v>
      </c>
      <c r="F3809" s="23">
        <v>555005201000</v>
      </c>
      <c r="G3809">
        <v>2012</v>
      </c>
      <c r="H3809" t="str">
        <f t="shared" si="529"/>
        <v>555005201000.2012</v>
      </c>
      <c r="I3809">
        <v>201209</v>
      </c>
      <c r="J3809" t="s">
        <v>6434</v>
      </c>
      <c r="K3809" t="s">
        <v>21</v>
      </c>
      <c r="L3809" t="s">
        <v>124</v>
      </c>
      <c r="N3809">
        <f>VLOOKUP(H3809,'export - manipulated'!L3808:V7740,11,FALSE)</f>
        <v>0</v>
      </c>
    </row>
    <row r="3810" spans="1:22" x14ac:dyDescent="0.3">
      <c r="A3810" t="s">
        <v>6189</v>
      </c>
      <c r="B3810" t="s">
        <v>177</v>
      </c>
      <c r="C3810" t="str">
        <f t="shared" si="531"/>
        <v>UNREGULATED</v>
      </c>
      <c r="D3810" s="159" t="str">
        <f t="shared" si="527"/>
        <v>55500</v>
      </c>
      <c r="E3810" t="str">
        <f t="shared" si="528"/>
        <v>X5500</v>
      </c>
      <c r="F3810" s="23">
        <v>555005201000</v>
      </c>
      <c r="G3810">
        <v>2016</v>
      </c>
      <c r="H3810" t="str">
        <f t="shared" si="529"/>
        <v>555005201000.2016</v>
      </c>
      <c r="I3810">
        <v>201612</v>
      </c>
      <c r="J3810" t="s">
        <v>6434</v>
      </c>
      <c r="K3810" t="s">
        <v>21</v>
      </c>
      <c r="L3810" t="s">
        <v>124</v>
      </c>
      <c r="N3810">
        <f>VLOOKUP(H3810,'export - manipulated'!L3809:V7741,11,FALSE)</f>
        <v>0</v>
      </c>
    </row>
    <row r="3811" spans="1:22" x14ac:dyDescent="0.3">
      <c r="A3811" t="s">
        <v>6189</v>
      </c>
      <c r="B3811" t="s">
        <v>177</v>
      </c>
      <c r="C3811" t="str">
        <f t="shared" si="531"/>
        <v>UNREGULATED</v>
      </c>
      <c r="D3811" s="159" t="str">
        <f t="shared" si="527"/>
        <v>55500</v>
      </c>
      <c r="E3811" t="str">
        <f t="shared" si="528"/>
        <v>X5500</v>
      </c>
      <c r="F3811" s="23">
        <v>555005201000</v>
      </c>
      <c r="G3811">
        <v>2017</v>
      </c>
      <c r="H3811" t="str">
        <f t="shared" si="529"/>
        <v>555005201000.2017</v>
      </c>
      <c r="I3811">
        <v>201712</v>
      </c>
      <c r="J3811" t="s">
        <v>6434</v>
      </c>
      <c r="K3811" t="s">
        <v>21</v>
      </c>
      <c r="L3811" t="s">
        <v>124</v>
      </c>
      <c r="N3811">
        <f>VLOOKUP(H3811,'export - manipulated'!L3810:V7742,11,FALSE)</f>
        <v>0</v>
      </c>
    </row>
    <row r="3812" spans="1:22" x14ac:dyDescent="0.3">
      <c r="A3812" t="s">
        <v>6207</v>
      </c>
      <c r="B3812" t="s">
        <v>177</v>
      </c>
      <c r="C3812" t="str">
        <f t="shared" si="531"/>
        <v>REGULATED</v>
      </c>
      <c r="D3812" s="159" t="str">
        <f t="shared" si="527"/>
        <v>45500</v>
      </c>
      <c r="E3812" t="str">
        <f t="shared" si="528"/>
        <v>X5500</v>
      </c>
      <c r="F3812" s="23">
        <v>455005200400</v>
      </c>
      <c r="G3812">
        <v>1056</v>
      </c>
      <c r="H3812" t="str">
        <f t="shared" si="529"/>
        <v>455005200400.1056</v>
      </c>
      <c r="I3812">
        <v>195509</v>
      </c>
      <c r="J3812" t="s">
        <v>6434</v>
      </c>
      <c r="K3812" t="s">
        <v>21</v>
      </c>
      <c r="L3812">
        <v>20310</v>
      </c>
      <c r="M3812" s="8">
        <f>VLOOKUP(H3812,'export - manipulated'!L3812:V7744,11,FALSE)</f>
        <v>1431</v>
      </c>
      <c r="V3812" s="158" t="str">
        <f t="shared" ref="V3812:V3815" si="534">CONCATENATE("5",RIGHT(F3812,11))</f>
        <v>555005200400</v>
      </c>
    </row>
    <row r="3813" spans="1:22" x14ac:dyDescent="0.3">
      <c r="A3813" t="s">
        <v>6207</v>
      </c>
      <c r="B3813" t="s">
        <v>177</v>
      </c>
      <c r="C3813" t="str">
        <f t="shared" si="531"/>
        <v>REGULATED</v>
      </c>
      <c r="D3813" s="159" t="str">
        <f t="shared" si="527"/>
        <v>45500</v>
      </c>
      <c r="E3813" t="str">
        <f t="shared" si="528"/>
        <v>X5500</v>
      </c>
      <c r="F3813" s="23">
        <v>455005200400</v>
      </c>
      <c r="G3813">
        <v>1061</v>
      </c>
      <c r="H3813" t="str">
        <f t="shared" si="529"/>
        <v>455005200400.1061</v>
      </c>
      <c r="I3813">
        <v>196009</v>
      </c>
      <c r="J3813" t="s">
        <v>6434</v>
      </c>
      <c r="K3813" t="s">
        <v>21</v>
      </c>
      <c r="L3813">
        <v>20310</v>
      </c>
      <c r="M3813" s="8">
        <f>VLOOKUP(H3813,'export - manipulated'!L3813:V7745,11,FALSE)</f>
        <v>2029</v>
      </c>
      <c r="V3813" s="158" t="str">
        <f t="shared" si="534"/>
        <v>555005200400</v>
      </c>
    </row>
    <row r="3814" spans="1:22" x14ac:dyDescent="0.3">
      <c r="A3814" t="s">
        <v>6210</v>
      </c>
      <c r="B3814" t="s">
        <v>177</v>
      </c>
      <c r="C3814" t="str">
        <f t="shared" si="531"/>
        <v>REGULATED</v>
      </c>
      <c r="D3814" s="159" t="str">
        <f t="shared" si="527"/>
        <v>45500</v>
      </c>
      <c r="E3814" t="str">
        <f t="shared" si="528"/>
        <v>X5500</v>
      </c>
      <c r="F3814" s="23">
        <v>455005200600</v>
      </c>
      <c r="G3814">
        <v>1061</v>
      </c>
      <c r="H3814" t="str">
        <f t="shared" si="529"/>
        <v>455005200600.1061</v>
      </c>
      <c r="I3814">
        <v>196009</v>
      </c>
      <c r="J3814" t="s">
        <v>6434</v>
      </c>
      <c r="K3814" t="s">
        <v>21</v>
      </c>
      <c r="L3814">
        <v>20310</v>
      </c>
      <c r="M3814" s="8">
        <f>VLOOKUP(H3814,'export - manipulated'!L3814:V7746,11,FALSE)</f>
        <v>1988</v>
      </c>
      <c r="V3814" s="158" t="str">
        <f t="shared" si="534"/>
        <v>555005200600</v>
      </c>
    </row>
    <row r="3815" spans="1:22" x14ac:dyDescent="0.3">
      <c r="A3815" t="s">
        <v>6210</v>
      </c>
      <c r="B3815" t="s">
        <v>177</v>
      </c>
      <c r="C3815" t="str">
        <f t="shared" si="531"/>
        <v>REGULATED</v>
      </c>
      <c r="D3815" s="159" t="str">
        <f t="shared" si="527"/>
        <v>45500</v>
      </c>
      <c r="E3815" t="str">
        <f t="shared" si="528"/>
        <v>X5500</v>
      </c>
      <c r="F3815" s="23">
        <v>455005200600</v>
      </c>
      <c r="G3815">
        <v>1065</v>
      </c>
      <c r="H3815" t="str">
        <f t="shared" si="529"/>
        <v>455005200600.1065</v>
      </c>
      <c r="I3815">
        <v>196409</v>
      </c>
      <c r="J3815" t="s">
        <v>6434</v>
      </c>
      <c r="K3815" t="s">
        <v>21</v>
      </c>
      <c r="L3815">
        <v>20310</v>
      </c>
      <c r="M3815" s="8">
        <f>VLOOKUP(H3815,'export - manipulated'!L3815:V7747,11,FALSE)</f>
        <v>2309</v>
      </c>
      <c r="V3815" s="158" t="str">
        <f t="shared" si="534"/>
        <v>555005200600</v>
      </c>
    </row>
    <row r="3816" spans="1:22" x14ac:dyDescent="0.3">
      <c r="A3816" t="s">
        <v>6210</v>
      </c>
      <c r="B3816" t="s">
        <v>177</v>
      </c>
      <c r="C3816" t="str">
        <f t="shared" si="531"/>
        <v>UNREGULATED</v>
      </c>
      <c r="D3816" s="159" t="str">
        <f t="shared" si="527"/>
        <v>55500</v>
      </c>
      <c r="E3816" t="str">
        <f t="shared" si="528"/>
        <v>X5500</v>
      </c>
      <c r="F3816" s="23">
        <v>555005200600</v>
      </c>
      <c r="G3816">
        <v>1061</v>
      </c>
      <c r="H3816" t="str">
        <f t="shared" si="529"/>
        <v>555005200600.1061</v>
      </c>
      <c r="I3816">
        <v>196009</v>
      </c>
      <c r="J3816" t="s">
        <v>6434</v>
      </c>
      <c r="K3816" t="s">
        <v>21</v>
      </c>
      <c r="L3816" t="s">
        <v>124</v>
      </c>
      <c r="N3816">
        <f>VLOOKUP(H3816,'export - manipulated'!L3815:V7747,11,FALSE)</f>
        <v>1201</v>
      </c>
    </row>
    <row r="3817" spans="1:22" x14ac:dyDescent="0.3">
      <c r="A3817" t="s">
        <v>6215</v>
      </c>
      <c r="B3817" t="s">
        <v>177</v>
      </c>
      <c r="C3817" t="str">
        <f t="shared" si="531"/>
        <v>REGULATED</v>
      </c>
      <c r="D3817" s="159" t="str">
        <f t="shared" si="527"/>
        <v>45500</v>
      </c>
      <c r="E3817" t="str">
        <f t="shared" si="528"/>
        <v>X5500</v>
      </c>
      <c r="F3817" s="23">
        <v>455005200800</v>
      </c>
      <c r="G3817">
        <v>1058</v>
      </c>
      <c r="H3817" t="str">
        <f t="shared" si="529"/>
        <v>455005200800.1058</v>
      </c>
      <c r="I3817">
        <v>195709</v>
      </c>
      <c r="J3817" t="s">
        <v>6434</v>
      </c>
      <c r="K3817" t="s">
        <v>21</v>
      </c>
      <c r="L3817">
        <v>20310</v>
      </c>
      <c r="M3817" s="8">
        <f>VLOOKUP(H3817,'export - manipulated'!L3817:V7749,11,FALSE)</f>
        <v>1927</v>
      </c>
      <c r="V3817" s="158" t="str">
        <f t="shared" ref="V3817:V3819" si="535">CONCATENATE("5",RIGHT(F3817,11))</f>
        <v>555005200800</v>
      </c>
    </row>
    <row r="3818" spans="1:22" x14ac:dyDescent="0.3">
      <c r="A3818" t="s">
        <v>6215</v>
      </c>
      <c r="B3818" t="s">
        <v>177</v>
      </c>
      <c r="C3818" t="str">
        <f t="shared" si="531"/>
        <v>REGULATED</v>
      </c>
      <c r="D3818" s="159" t="str">
        <f t="shared" si="527"/>
        <v>45500</v>
      </c>
      <c r="E3818" t="str">
        <f t="shared" si="528"/>
        <v>X5500</v>
      </c>
      <c r="F3818" s="23">
        <v>455005200800</v>
      </c>
      <c r="G3818">
        <v>1080</v>
      </c>
      <c r="H3818" t="str">
        <f t="shared" si="529"/>
        <v>455005200800.1080</v>
      </c>
      <c r="I3818">
        <v>197909</v>
      </c>
      <c r="J3818" t="s">
        <v>6434</v>
      </c>
      <c r="K3818" t="s">
        <v>21</v>
      </c>
      <c r="L3818">
        <v>20310</v>
      </c>
      <c r="M3818" s="8">
        <f>VLOOKUP(H3818,'export - manipulated'!L3818:V7750,11,FALSE)</f>
        <v>519.54</v>
      </c>
      <c r="V3818" s="158" t="str">
        <f t="shared" si="535"/>
        <v>555005200800</v>
      </c>
    </row>
    <row r="3819" spans="1:22" x14ac:dyDescent="0.3">
      <c r="A3819" t="s">
        <v>6215</v>
      </c>
      <c r="B3819" t="s">
        <v>177</v>
      </c>
      <c r="C3819" t="str">
        <f t="shared" si="531"/>
        <v>REGULATED</v>
      </c>
      <c r="D3819" s="159" t="str">
        <f t="shared" si="527"/>
        <v>45500</v>
      </c>
      <c r="E3819" t="str">
        <f t="shared" si="528"/>
        <v>X5500</v>
      </c>
      <c r="F3819" s="23">
        <v>455005200800</v>
      </c>
      <c r="G3819">
        <v>1088</v>
      </c>
      <c r="H3819" t="str">
        <f t="shared" si="529"/>
        <v>455005200800.1088</v>
      </c>
      <c r="I3819">
        <v>198709</v>
      </c>
      <c r="J3819" t="s">
        <v>6434</v>
      </c>
      <c r="K3819" t="s">
        <v>21</v>
      </c>
      <c r="L3819">
        <v>20310</v>
      </c>
      <c r="M3819" s="8">
        <f>VLOOKUP(H3819,'export - manipulated'!L3819:V7751,11,FALSE)</f>
        <v>10348.040000000001</v>
      </c>
      <c r="V3819" s="158" t="str">
        <f t="shared" si="535"/>
        <v>555005200800</v>
      </c>
    </row>
    <row r="3820" spans="1:22" x14ac:dyDescent="0.3">
      <c r="A3820" t="s">
        <v>6215</v>
      </c>
      <c r="B3820" t="s">
        <v>177</v>
      </c>
      <c r="C3820" t="str">
        <f t="shared" si="531"/>
        <v>UNREGULATED</v>
      </c>
      <c r="D3820" s="159" t="str">
        <f t="shared" si="527"/>
        <v>55500</v>
      </c>
      <c r="E3820" t="str">
        <f t="shared" si="528"/>
        <v>X5500</v>
      </c>
      <c r="F3820" s="23">
        <v>555005200800</v>
      </c>
      <c r="G3820">
        <v>1058</v>
      </c>
      <c r="H3820" t="str">
        <f t="shared" si="529"/>
        <v>555005200800.1058</v>
      </c>
      <c r="I3820">
        <v>195709</v>
      </c>
      <c r="J3820" t="s">
        <v>6434</v>
      </c>
      <c r="K3820" t="s">
        <v>21</v>
      </c>
      <c r="L3820" t="s">
        <v>124</v>
      </c>
      <c r="N3820">
        <f>VLOOKUP(H3820,'export - manipulated'!L3819:V7751,11,FALSE)</f>
        <v>1165</v>
      </c>
    </row>
    <row r="3821" spans="1:22" x14ac:dyDescent="0.3">
      <c r="A3821" t="s">
        <v>6215</v>
      </c>
      <c r="B3821" t="s">
        <v>177</v>
      </c>
      <c r="C3821" t="str">
        <f t="shared" si="531"/>
        <v>UNREGULATED</v>
      </c>
      <c r="D3821" s="159" t="str">
        <f t="shared" si="527"/>
        <v>55500</v>
      </c>
      <c r="E3821" t="str">
        <f t="shared" si="528"/>
        <v>X5500</v>
      </c>
      <c r="F3821" s="23">
        <v>555005200800</v>
      </c>
      <c r="G3821">
        <v>1088</v>
      </c>
      <c r="H3821" t="str">
        <f t="shared" si="529"/>
        <v>555005200800.1088</v>
      </c>
      <c r="I3821">
        <v>198709</v>
      </c>
      <c r="J3821" t="s">
        <v>6434</v>
      </c>
      <c r="K3821" t="s">
        <v>21</v>
      </c>
      <c r="L3821" t="s">
        <v>124</v>
      </c>
      <c r="N3821">
        <f>VLOOKUP(H3821,'export - manipulated'!L3820:V7752,11,FALSE)</f>
        <v>6252</v>
      </c>
    </row>
    <row r="3822" spans="1:22" x14ac:dyDescent="0.3">
      <c r="A3822" t="s">
        <v>6221</v>
      </c>
      <c r="B3822" t="s">
        <v>177</v>
      </c>
      <c r="C3822" t="str">
        <f t="shared" si="531"/>
        <v>REGULATED</v>
      </c>
      <c r="D3822" s="159" t="str">
        <f t="shared" si="527"/>
        <v>45700</v>
      </c>
      <c r="E3822" t="str">
        <f t="shared" si="528"/>
        <v>X5700</v>
      </c>
      <c r="F3822" s="23">
        <v>457005200205</v>
      </c>
      <c r="G3822">
        <v>615</v>
      </c>
      <c r="H3822" t="str">
        <f t="shared" si="529"/>
        <v>457005200205.615</v>
      </c>
      <c r="I3822">
        <v>199610</v>
      </c>
      <c r="J3822" t="s">
        <v>6434</v>
      </c>
      <c r="K3822" t="s">
        <v>21</v>
      </c>
      <c r="L3822">
        <v>20310</v>
      </c>
      <c r="M3822" s="8">
        <f>VLOOKUP(H3822,'export - manipulated'!L3822:V7754,11,FALSE)</f>
        <v>597.66999999999996</v>
      </c>
      <c r="V3822" s="158" t="str">
        <f t="shared" ref="V3822:V3823" si="536">CONCATENATE("5",RIGHT(F3822,11))</f>
        <v>557005200205</v>
      </c>
    </row>
    <row r="3823" spans="1:22" x14ac:dyDescent="0.3">
      <c r="A3823" t="s">
        <v>6221</v>
      </c>
      <c r="B3823" t="s">
        <v>177</v>
      </c>
      <c r="C3823" t="str">
        <f t="shared" si="531"/>
        <v>REGULATED</v>
      </c>
      <c r="D3823" s="159" t="str">
        <f t="shared" si="527"/>
        <v>45700</v>
      </c>
      <c r="E3823" t="str">
        <f t="shared" si="528"/>
        <v>X5700</v>
      </c>
      <c r="F3823" s="23">
        <v>457005200205</v>
      </c>
      <c r="G3823">
        <v>780</v>
      </c>
      <c r="H3823" t="str">
        <f t="shared" si="529"/>
        <v>457005200205.780</v>
      </c>
      <c r="I3823">
        <v>199610</v>
      </c>
      <c r="J3823" t="s">
        <v>6434</v>
      </c>
      <c r="K3823" t="s">
        <v>21</v>
      </c>
      <c r="L3823">
        <v>20310</v>
      </c>
      <c r="M3823" s="8">
        <f>VLOOKUP(H3823,'export - manipulated'!L3823:V7755,11,FALSE)</f>
        <v>724.99</v>
      </c>
      <c r="V3823" s="158" t="str">
        <f t="shared" si="536"/>
        <v>557005200205</v>
      </c>
    </row>
    <row r="3824" spans="1:22" x14ac:dyDescent="0.3">
      <c r="A3824" t="s">
        <v>6221</v>
      </c>
      <c r="B3824" t="s">
        <v>177</v>
      </c>
      <c r="C3824" t="str">
        <f t="shared" si="531"/>
        <v>UNREGULATED</v>
      </c>
      <c r="D3824" s="159" t="str">
        <f t="shared" si="527"/>
        <v>55700</v>
      </c>
      <c r="E3824" t="str">
        <f t="shared" si="528"/>
        <v>X5700</v>
      </c>
      <c r="F3824" s="23">
        <v>557005200205</v>
      </c>
      <c r="G3824">
        <v>615</v>
      </c>
      <c r="H3824" t="str">
        <f t="shared" si="529"/>
        <v>557005200205.615</v>
      </c>
      <c r="I3824">
        <v>199610</v>
      </c>
      <c r="J3824" t="s">
        <v>6434</v>
      </c>
      <c r="K3824" t="s">
        <v>21</v>
      </c>
      <c r="L3824" t="s">
        <v>124</v>
      </c>
      <c r="N3824">
        <f>VLOOKUP(H3824,'export - manipulated'!L3823:V7755,11,FALSE)</f>
        <v>361.67</v>
      </c>
    </row>
    <row r="3825" spans="1:22" x14ac:dyDescent="0.3">
      <c r="A3825" t="s">
        <v>6221</v>
      </c>
      <c r="B3825" t="s">
        <v>177</v>
      </c>
      <c r="C3825" t="str">
        <f t="shared" si="531"/>
        <v>UNREGULATED</v>
      </c>
      <c r="D3825" s="159" t="str">
        <f t="shared" si="527"/>
        <v>55700</v>
      </c>
      <c r="E3825" t="str">
        <f t="shared" si="528"/>
        <v>X5700</v>
      </c>
      <c r="F3825" s="23">
        <v>557005200205</v>
      </c>
      <c r="G3825">
        <v>780</v>
      </c>
      <c r="H3825" t="str">
        <f t="shared" si="529"/>
        <v>557005200205.780</v>
      </c>
      <c r="I3825">
        <v>199610</v>
      </c>
      <c r="J3825" t="s">
        <v>6434</v>
      </c>
      <c r="K3825" t="s">
        <v>21</v>
      </c>
      <c r="L3825" t="s">
        <v>124</v>
      </c>
      <c r="N3825">
        <f>VLOOKUP(H3825,'export - manipulated'!L3824:V7756,11,FALSE)</f>
        <v>438.71</v>
      </c>
    </row>
    <row r="3826" spans="1:22" x14ac:dyDescent="0.3">
      <c r="A3826" t="s">
        <v>6226</v>
      </c>
      <c r="B3826" t="s">
        <v>177</v>
      </c>
      <c r="C3826" t="str">
        <f t="shared" si="531"/>
        <v>REGULATED</v>
      </c>
      <c r="D3826" s="159" t="str">
        <f t="shared" si="527"/>
        <v>45700</v>
      </c>
      <c r="E3826" t="str">
        <f t="shared" si="528"/>
        <v>X5700</v>
      </c>
      <c r="F3826" s="23">
        <v>457005200001</v>
      </c>
      <c r="G3826">
        <v>615</v>
      </c>
      <c r="H3826" t="str">
        <f t="shared" si="529"/>
        <v>457005200001.615</v>
      </c>
      <c r="I3826">
        <v>198709</v>
      </c>
      <c r="J3826" t="s">
        <v>6434</v>
      </c>
      <c r="K3826" t="s">
        <v>21</v>
      </c>
      <c r="L3826">
        <v>20310</v>
      </c>
      <c r="M3826" s="8">
        <f>VLOOKUP(H3826,'export - manipulated'!L3826:V7758,11,FALSE)</f>
        <v>299471.07</v>
      </c>
      <c r="V3826" s="158" t="str">
        <f>CONCATENATE("5",RIGHT(F3826,11))</f>
        <v>557005200001</v>
      </c>
    </row>
    <row r="3827" spans="1:22" x14ac:dyDescent="0.3">
      <c r="A3827" t="s">
        <v>6226</v>
      </c>
      <c r="B3827" t="s">
        <v>177</v>
      </c>
      <c r="C3827" t="str">
        <f t="shared" si="531"/>
        <v>UNREGULATED</v>
      </c>
      <c r="D3827" s="159" t="str">
        <f t="shared" si="527"/>
        <v>55700</v>
      </c>
      <c r="E3827" t="str">
        <f t="shared" si="528"/>
        <v>X5700</v>
      </c>
      <c r="F3827" s="23">
        <v>557005200001</v>
      </c>
      <c r="G3827">
        <v>615</v>
      </c>
      <c r="H3827" t="str">
        <f t="shared" si="529"/>
        <v>557005200001.615</v>
      </c>
      <c r="I3827">
        <v>198709</v>
      </c>
      <c r="J3827" t="s">
        <v>6434</v>
      </c>
      <c r="K3827" t="s">
        <v>21</v>
      </c>
      <c r="L3827" t="s">
        <v>124</v>
      </c>
      <c r="N3827">
        <f>VLOOKUP(H3827,'export - manipulated'!L3826:V7758,11,FALSE)</f>
        <v>180926</v>
      </c>
    </row>
    <row r="3828" spans="1:22" x14ac:dyDescent="0.3">
      <c r="A3828" t="s">
        <v>6229</v>
      </c>
      <c r="B3828" t="s">
        <v>177</v>
      </c>
      <c r="C3828" t="str">
        <f t="shared" si="531"/>
        <v>REGULATED</v>
      </c>
      <c r="D3828" s="159" t="str">
        <f t="shared" si="527"/>
        <v>45700</v>
      </c>
      <c r="E3828" t="str">
        <f t="shared" si="528"/>
        <v>X5700</v>
      </c>
      <c r="F3828" s="23">
        <v>457005200001</v>
      </c>
      <c r="G3828">
        <v>780</v>
      </c>
      <c r="H3828" t="str">
        <f t="shared" si="529"/>
        <v>457005200001.780</v>
      </c>
      <c r="I3828">
        <v>200508</v>
      </c>
      <c r="J3828" t="s">
        <v>6434</v>
      </c>
      <c r="K3828" t="s">
        <v>21</v>
      </c>
      <c r="L3828">
        <v>20310</v>
      </c>
      <c r="M3828" s="8">
        <f>VLOOKUP(H3828,'export - manipulated'!L3828:V7760,11,FALSE)</f>
        <v>109236.32</v>
      </c>
      <c r="V3828" s="158" t="str">
        <f>CONCATENATE("5",RIGHT(F3828,11))</f>
        <v>557005200001</v>
      </c>
    </row>
    <row r="3829" spans="1:22" x14ac:dyDescent="0.3">
      <c r="A3829" t="s">
        <v>6229</v>
      </c>
      <c r="B3829" t="s">
        <v>177</v>
      </c>
      <c r="C3829" t="str">
        <f t="shared" si="531"/>
        <v>UNREGULATED</v>
      </c>
      <c r="D3829" s="159" t="str">
        <f t="shared" si="527"/>
        <v>55700</v>
      </c>
      <c r="E3829" t="str">
        <f t="shared" si="528"/>
        <v>X5700</v>
      </c>
      <c r="F3829" s="23">
        <v>557005200001</v>
      </c>
      <c r="G3829">
        <v>780</v>
      </c>
      <c r="H3829" t="str">
        <f t="shared" si="529"/>
        <v>557005200001.780</v>
      </c>
      <c r="I3829">
        <v>200508</v>
      </c>
      <c r="J3829" t="s">
        <v>6434</v>
      </c>
      <c r="K3829" t="s">
        <v>21</v>
      </c>
      <c r="L3829" t="s">
        <v>124</v>
      </c>
      <c r="N3829">
        <f>VLOOKUP(H3829,'export - manipulated'!L3828:V7760,11,FALSE)</f>
        <v>65995</v>
      </c>
    </row>
    <row r="3830" spans="1:22" x14ac:dyDescent="0.3">
      <c r="A3830" t="s">
        <v>6232</v>
      </c>
      <c r="B3830" t="s">
        <v>177</v>
      </c>
      <c r="C3830" t="str">
        <f t="shared" si="531"/>
        <v>REGULATED</v>
      </c>
      <c r="D3830" s="159" t="str">
        <f t="shared" si="527"/>
        <v>45500</v>
      </c>
      <c r="E3830" t="str">
        <f t="shared" si="528"/>
        <v>X5500</v>
      </c>
      <c r="F3830" s="23">
        <v>455005220106</v>
      </c>
      <c r="G3830">
        <v>2016</v>
      </c>
      <c r="H3830" t="str">
        <f t="shared" si="529"/>
        <v>455005220106.2016</v>
      </c>
      <c r="I3830">
        <v>201612</v>
      </c>
      <c r="J3830" t="s">
        <v>6434</v>
      </c>
      <c r="K3830" t="s">
        <v>21</v>
      </c>
      <c r="L3830">
        <v>20310</v>
      </c>
      <c r="M3830" s="8">
        <f>VLOOKUP(H3830,'export - manipulated'!L3830:V7762,11,FALSE)</f>
        <v>56418.05</v>
      </c>
      <c r="V3830" s="158" t="str">
        <f>CONCATENATE("5",RIGHT(F3830,11))</f>
        <v>555005220106</v>
      </c>
    </row>
    <row r="3831" spans="1:22" x14ac:dyDescent="0.3">
      <c r="A3831" t="s">
        <v>6232</v>
      </c>
      <c r="B3831" t="s">
        <v>177</v>
      </c>
      <c r="C3831" t="str">
        <f t="shared" si="531"/>
        <v>UNREGULATED</v>
      </c>
      <c r="D3831" s="159" t="str">
        <f t="shared" si="527"/>
        <v>55500</v>
      </c>
      <c r="E3831" t="str">
        <f t="shared" si="528"/>
        <v>X5500</v>
      </c>
      <c r="F3831" s="23">
        <v>555005220106</v>
      </c>
      <c r="G3831">
        <v>2016</v>
      </c>
      <c r="H3831" t="str">
        <f t="shared" si="529"/>
        <v>555005220106.2016</v>
      </c>
      <c r="I3831">
        <v>201612</v>
      </c>
      <c r="J3831" t="s">
        <v>6434</v>
      </c>
      <c r="K3831" t="s">
        <v>21</v>
      </c>
      <c r="L3831" t="s">
        <v>124</v>
      </c>
      <c r="N3831">
        <f>VLOOKUP(H3831,'export - manipulated'!L3830:V7762,11,FALSE)</f>
        <v>34140.620000000003</v>
      </c>
    </row>
    <row r="3832" spans="1:22" x14ac:dyDescent="0.3">
      <c r="A3832" t="s">
        <v>6235</v>
      </c>
      <c r="B3832" t="s">
        <v>177</v>
      </c>
      <c r="C3832" t="str">
        <f t="shared" si="531"/>
        <v>REGULATED</v>
      </c>
      <c r="D3832" s="159" t="str">
        <f t="shared" si="527"/>
        <v>45200</v>
      </c>
      <c r="E3832" t="str">
        <f t="shared" si="528"/>
        <v>X5200</v>
      </c>
      <c r="F3832" s="23">
        <v>452005200275</v>
      </c>
      <c r="G3832">
        <v>752</v>
      </c>
      <c r="H3832" t="str">
        <f t="shared" si="529"/>
        <v>452005200275.752</v>
      </c>
      <c r="I3832">
        <v>201612</v>
      </c>
      <c r="J3832" t="s">
        <v>6434</v>
      </c>
      <c r="K3832" t="s">
        <v>21</v>
      </c>
      <c r="L3832">
        <v>20310</v>
      </c>
      <c r="M3832" s="8">
        <f>VLOOKUP(H3832,'export - manipulated'!L3832:V7764,11,FALSE)</f>
        <v>4566.55</v>
      </c>
      <c r="V3832" s="158" t="str">
        <f>CONCATENATE("5",RIGHT(F3832,11))</f>
        <v>552005200275</v>
      </c>
    </row>
    <row r="3833" spans="1:22" x14ac:dyDescent="0.3">
      <c r="A3833" t="s">
        <v>6235</v>
      </c>
      <c r="B3833" t="s">
        <v>177</v>
      </c>
      <c r="C3833" t="str">
        <f t="shared" si="531"/>
        <v>UNREGULATED</v>
      </c>
      <c r="D3833" s="159" t="str">
        <f t="shared" si="527"/>
        <v>55200</v>
      </c>
      <c r="E3833" t="str">
        <f t="shared" si="528"/>
        <v>X5200</v>
      </c>
      <c r="F3833" s="23">
        <v>552005200275</v>
      </c>
      <c r="G3833">
        <v>752</v>
      </c>
      <c r="H3833" t="str">
        <f t="shared" si="529"/>
        <v>552005200275.752</v>
      </c>
      <c r="I3833">
        <v>201612</v>
      </c>
      <c r="J3833" t="s">
        <v>6434</v>
      </c>
      <c r="K3833" t="s">
        <v>21</v>
      </c>
      <c r="L3833" t="s">
        <v>124</v>
      </c>
      <c r="N3833">
        <f>VLOOKUP(H3833,'export - manipulated'!L3832:V7764,11,FALSE)</f>
        <v>2763.39</v>
      </c>
    </row>
    <row r="3834" spans="1:22" x14ac:dyDescent="0.3">
      <c r="A3834" t="s">
        <v>6239</v>
      </c>
      <c r="C3834" t="str">
        <f t="shared" si="531"/>
        <v>REGULATED</v>
      </c>
      <c r="D3834" s="159" t="str">
        <f t="shared" si="527"/>
        <v>45300</v>
      </c>
      <c r="E3834" t="str">
        <f t="shared" si="528"/>
        <v>X5300</v>
      </c>
      <c r="F3834" s="23">
        <v>453005500335</v>
      </c>
      <c r="G3834">
        <v>910</v>
      </c>
      <c r="H3834" t="str">
        <f t="shared" si="529"/>
        <v>453005500335.910</v>
      </c>
      <c r="I3834">
        <v>201211</v>
      </c>
      <c r="J3834" t="s">
        <v>6434</v>
      </c>
      <c r="K3834" t="s">
        <v>47</v>
      </c>
      <c r="L3834">
        <v>20310</v>
      </c>
      <c r="M3834" s="8">
        <f>VLOOKUP(H3834,'export - manipulated'!L3834:V7766,11,FALSE)</f>
        <v>17561</v>
      </c>
      <c r="V3834" s="158" t="str">
        <f>CONCATENATE("5",RIGHT(F3834,11))</f>
        <v>553005500335</v>
      </c>
    </row>
    <row r="3835" spans="1:22" x14ac:dyDescent="0.3">
      <c r="A3835" t="s">
        <v>6239</v>
      </c>
      <c r="C3835" t="str">
        <f t="shared" si="531"/>
        <v>UNREGULATED</v>
      </c>
      <c r="D3835" s="159" t="str">
        <f t="shared" si="527"/>
        <v>55300</v>
      </c>
      <c r="E3835" t="str">
        <f t="shared" si="528"/>
        <v>X5300</v>
      </c>
      <c r="F3835" s="23">
        <v>553005500335</v>
      </c>
      <c r="G3835">
        <v>910</v>
      </c>
      <c r="H3835" t="str">
        <f t="shared" si="529"/>
        <v>553005500335.910</v>
      </c>
      <c r="I3835">
        <v>201211</v>
      </c>
      <c r="J3835" t="s">
        <v>6434</v>
      </c>
      <c r="K3835" t="s">
        <v>47</v>
      </c>
      <c r="L3835" t="s">
        <v>124</v>
      </c>
      <c r="N3835">
        <f>VLOOKUP(H3835,'export - manipulated'!L3834:V7766,11,FALSE)</f>
        <v>10608.72</v>
      </c>
    </row>
    <row r="3836" spans="1:22" x14ac:dyDescent="0.3">
      <c r="A3836" t="s">
        <v>6243</v>
      </c>
      <c r="B3836" t="s">
        <v>1036</v>
      </c>
      <c r="C3836" t="str">
        <f t="shared" si="531"/>
        <v>UNREGULATED</v>
      </c>
      <c r="D3836" s="159" t="str">
        <f t="shared" si="527"/>
        <v>55300</v>
      </c>
      <c r="E3836" t="str">
        <f t="shared" si="528"/>
        <v>X5300</v>
      </c>
      <c r="F3836" s="23">
        <v>553004800665</v>
      </c>
      <c r="G3836">
        <v>910</v>
      </c>
      <c r="H3836" t="str">
        <f t="shared" si="529"/>
        <v>553004800665.910</v>
      </c>
      <c r="I3836">
        <v>201812</v>
      </c>
      <c r="J3836" t="s">
        <v>6434</v>
      </c>
      <c r="K3836" t="s">
        <v>19</v>
      </c>
      <c r="L3836" t="s">
        <v>124</v>
      </c>
      <c r="N3836">
        <f>VLOOKUP(H3836,'export - manipulated'!L3835:V7767,11,FALSE)</f>
        <v>10729.45</v>
      </c>
    </row>
    <row r="3837" spans="1:22" x14ac:dyDescent="0.3">
      <c r="A3837" t="s">
        <v>6245</v>
      </c>
      <c r="B3837" t="s">
        <v>192</v>
      </c>
      <c r="C3837" t="str">
        <f t="shared" si="531"/>
        <v>REGULATED</v>
      </c>
      <c r="D3837" s="159" t="str">
        <f t="shared" si="527"/>
        <v>45300</v>
      </c>
      <c r="E3837" t="str">
        <f t="shared" si="528"/>
        <v>X5300</v>
      </c>
      <c r="F3837" s="23">
        <v>453006500675</v>
      </c>
      <c r="G3837">
        <v>910</v>
      </c>
      <c r="H3837" t="str">
        <f t="shared" si="529"/>
        <v>453006500675.910</v>
      </c>
      <c r="I3837">
        <v>201812</v>
      </c>
      <c r="J3837" t="s">
        <v>6434</v>
      </c>
      <c r="K3837" t="s">
        <v>63</v>
      </c>
      <c r="L3837">
        <v>20310</v>
      </c>
      <c r="M3837" s="8">
        <f>VLOOKUP(H3837,'export - manipulated'!L3837:V7769,11,FALSE)</f>
        <v>2008.08</v>
      </c>
      <c r="V3837" s="158" t="str">
        <f>CONCATENATE("5",RIGHT(F3837,11))</f>
        <v>553006500675</v>
      </c>
    </row>
    <row r="3838" spans="1:22" x14ac:dyDescent="0.3">
      <c r="A3838" t="s">
        <v>6245</v>
      </c>
      <c r="B3838" t="s">
        <v>192</v>
      </c>
      <c r="C3838" t="str">
        <f t="shared" si="531"/>
        <v>UNREGULATED</v>
      </c>
      <c r="D3838" s="159" t="str">
        <f t="shared" si="527"/>
        <v>55300</v>
      </c>
      <c r="E3838" t="str">
        <f t="shared" si="528"/>
        <v>X5300</v>
      </c>
      <c r="F3838" s="23">
        <v>553006500675</v>
      </c>
      <c r="G3838">
        <v>910</v>
      </c>
      <c r="H3838" t="str">
        <f t="shared" si="529"/>
        <v>553006500675.910</v>
      </c>
      <c r="I3838">
        <v>201812</v>
      </c>
      <c r="J3838" t="s">
        <v>6434</v>
      </c>
      <c r="K3838" t="s">
        <v>63</v>
      </c>
      <c r="L3838" t="s">
        <v>124</v>
      </c>
      <c r="N3838">
        <f>VLOOKUP(H3838,'export - manipulated'!L3837:V7769,11,FALSE)</f>
        <v>6996.79</v>
      </c>
    </row>
    <row r="3839" spans="1:22" x14ac:dyDescent="0.3">
      <c r="A3839" t="s">
        <v>6248</v>
      </c>
      <c r="B3839" t="s">
        <v>192</v>
      </c>
      <c r="C3839" t="str">
        <f t="shared" si="531"/>
        <v>REGULATED</v>
      </c>
      <c r="D3839" s="159" t="str">
        <f t="shared" si="527"/>
        <v>45300</v>
      </c>
      <c r="E3839" t="str">
        <f t="shared" si="528"/>
        <v>X5300</v>
      </c>
      <c r="F3839" s="23">
        <v>453006500674</v>
      </c>
      <c r="G3839">
        <v>910</v>
      </c>
      <c r="H3839" t="str">
        <f t="shared" si="529"/>
        <v>453006500674.910</v>
      </c>
      <c r="I3839">
        <v>201812</v>
      </c>
      <c r="J3839" t="s">
        <v>6434</v>
      </c>
      <c r="K3839" t="s">
        <v>63</v>
      </c>
      <c r="L3839">
        <v>20310</v>
      </c>
      <c r="M3839" s="8">
        <f>VLOOKUP(H3839,'export - manipulated'!L3839:V7771,11,FALSE)</f>
        <v>2008.08</v>
      </c>
      <c r="V3839" s="158" t="str">
        <f>CONCATENATE("5",RIGHT(F3839,11))</f>
        <v>553006500674</v>
      </c>
    </row>
    <row r="3840" spans="1:22" x14ac:dyDescent="0.3">
      <c r="A3840" t="s">
        <v>6248</v>
      </c>
      <c r="B3840" t="s">
        <v>192</v>
      </c>
      <c r="C3840" t="str">
        <f t="shared" si="531"/>
        <v>UNREGULATED</v>
      </c>
      <c r="D3840" s="159" t="str">
        <f t="shared" si="527"/>
        <v>55300</v>
      </c>
      <c r="E3840" t="str">
        <f t="shared" si="528"/>
        <v>X5300</v>
      </c>
      <c r="F3840" s="23">
        <v>553006500674</v>
      </c>
      <c r="G3840">
        <v>910</v>
      </c>
      <c r="H3840" t="str">
        <f t="shared" si="529"/>
        <v>553006500674.910</v>
      </c>
      <c r="I3840">
        <v>201812</v>
      </c>
      <c r="J3840" t="s">
        <v>6434</v>
      </c>
      <c r="K3840" t="s">
        <v>63</v>
      </c>
      <c r="L3840" t="s">
        <v>124</v>
      </c>
      <c r="N3840">
        <f>VLOOKUP(H3840,'export - manipulated'!L3839:V7771,11,FALSE)</f>
        <v>6996.79</v>
      </c>
    </row>
    <row r="3841" spans="1:22" x14ac:dyDescent="0.3">
      <c r="A3841" t="s">
        <v>6251</v>
      </c>
      <c r="B3841" t="s">
        <v>1036</v>
      </c>
      <c r="C3841" t="str">
        <f t="shared" si="531"/>
        <v>UNREGULATED</v>
      </c>
      <c r="D3841" s="159" t="str">
        <f t="shared" si="527"/>
        <v>55300</v>
      </c>
      <c r="E3841" t="str">
        <f t="shared" si="528"/>
        <v>X5300</v>
      </c>
      <c r="F3841" s="23">
        <v>553004800663</v>
      </c>
      <c r="G3841">
        <v>910</v>
      </c>
      <c r="H3841" t="str">
        <f t="shared" si="529"/>
        <v>553004800663.910</v>
      </c>
      <c r="I3841">
        <v>201812</v>
      </c>
      <c r="J3841" t="s">
        <v>6434</v>
      </c>
      <c r="K3841" t="s">
        <v>19</v>
      </c>
      <c r="L3841" t="s">
        <v>124</v>
      </c>
      <c r="N3841">
        <f>VLOOKUP(H3841,'export - manipulated'!L3840:V7772,11,FALSE)</f>
        <v>10729.45</v>
      </c>
    </row>
    <row r="3842" spans="1:22" x14ac:dyDescent="0.3">
      <c r="A3842" t="s">
        <v>6254</v>
      </c>
      <c r="B3842" t="s">
        <v>1036</v>
      </c>
      <c r="C3842" t="str">
        <f t="shared" si="531"/>
        <v>UNREGULATED</v>
      </c>
      <c r="D3842" s="159" t="str">
        <f t="shared" si="527"/>
        <v>55300</v>
      </c>
      <c r="E3842" t="str">
        <f t="shared" si="528"/>
        <v>X5300</v>
      </c>
      <c r="F3842" s="23">
        <v>553004800666</v>
      </c>
      <c r="G3842">
        <v>910</v>
      </c>
      <c r="H3842" t="str">
        <f t="shared" si="529"/>
        <v>553004800666.910</v>
      </c>
      <c r="I3842">
        <v>201812</v>
      </c>
      <c r="J3842" t="s">
        <v>6434</v>
      </c>
      <c r="K3842" t="s">
        <v>19</v>
      </c>
      <c r="L3842" t="s">
        <v>124</v>
      </c>
      <c r="N3842">
        <f>VLOOKUP(H3842,'export - manipulated'!L3841:V7773,11,FALSE)</f>
        <v>10729.45</v>
      </c>
    </row>
    <row r="3843" spans="1:22" x14ac:dyDescent="0.3">
      <c r="A3843" t="s">
        <v>6256</v>
      </c>
      <c r="B3843" t="s">
        <v>1036</v>
      </c>
      <c r="C3843" t="str">
        <f t="shared" si="531"/>
        <v>UNREGULATED</v>
      </c>
      <c r="D3843" s="159" t="str">
        <f t="shared" ref="D3843:D3906" si="537">LEFT(F3843,5)</f>
        <v>55300</v>
      </c>
      <c r="E3843" t="str">
        <f t="shared" ref="E3843:E3906" si="538">CONCATENATE("X",(RIGHT(D3843,4)))</f>
        <v>X5300</v>
      </c>
      <c r="F3843" s="23">
        <v>553004800667</v>
      </c>
      <c r="G3843">
        <v>910</v>
      </c>
      <c r="H3843" t="str">
        <f t="shared" ref="H3843:H3906" si="539">CONCATENATE(F3843,".",G3843)</f>
        <v>553004800667.910</v>
      </c>
      <c r="I3843">
        <v>201812</v>
      </c>
      <c r="J3843" t="s">
        <v>6434</v>
      </c>
      <c r="K3843" t="s">
        <v>19</v>
      </c>
      <c r="L3843" t="s">
        <v>124</v>
      </c>
      <c r="N3843">
        <f>VLOOKUP(H3843,'export - manipulated'!L3842:V7774,11,FALSE)</f>
        <v>10729.53</v>
      </c>
    </row>
    <row r="3844" spans="1:22" x14ac:dyDescent="0.3">
      <c r="A3844" t="s">
        <v>6258</v>
      </c>
      <c r="B3844" t="s">
        <v>1036</v>
      </c>
      <c r="C3844" t="str">
        <f t="shared" si="531"/>
        <v>UNREGULATED</v>
      </c>
      <c r="D3844" s="159" t="str">
        <f t="shared" si="537"/>
        <v>55300</v>
      </c>
      <c r="E3844" t="str">
        <f t="shared" si="538"/>
        <v>X5300</v>
      </c>
      <c r="F3844" s="23">
        <v>553004800664</v>
      </c>
      <c r="G3844">
        <v>910</v>
      </c>
      <c r="H3844" t="str">
        <f t="shared" si="539"/>
        <v>553004800664.910</v>
      </c>
      <c r="I3844">
        <v>201812</v>
      </c>
      <c r="J3844" t="s">
        <v>6434</v>
      </c>
      <c r="K3844" t="s">
        <v>19</v>
      </c>
      <c r="L3844" t="s">
        <v>124</v>
      </c>
      <c r="N3844">
        <f>VLOOKUP(H3844,'export - manipulated'!L3843:V7775,11,FALSE)</f>
        <v>10729.45</v>
      </c>
    </row>
    <row r="3845" spans="1:22" x14ac:dyDescent="0.3">
      <c r="A3845" t="s">
        <v>6260</v>
      </c>
      <c r="B3845" t="s">
        <v>3572</v>
      </c>
      <c r="C3845" t="str">
        <f t="shared" si="531"/>
        <v>REGULATED</v>
      </c>
      <c r="D3845" s="159" t="str">
        <f t="shared" si="537"/>
        <v>45300</v>
      </c>
      <c r="E3845" t="str">
        <f t="shared" si="538"/>
        <v>X5300</v>
      </c>
      <c r="F3845" s="23">
        <v>453005300670</v>
      </c>
      <c r="G3845">
        <v>910</v>
      </c>
      <c r="H3845" t="str">
        <f t="shared" si="539"/>
        <v>453005300670.910</v>
      </c>
      <c r="I3845">
        <v>201812</v>
      </c>
      <c r="J3845" t="s">
        <v>6434</v>
      </c>
      <c r="K3845" t="s">
        <v>22</v>
      </c>
      <c r="L3845">
        <v>20310</v>
      </c>
      <c r="M3845" s="8">
        <f>VLOOKUP(H3845,'export - manipulated'!L3845:V7777,11,FALSE)</f>
        <v>7959.66</v>
      </c>
      <c r="V3845" s="158" t="str">
        <f>CONCATENATE("5",RIGHT(F3845,11))</f>
        <v>553005300670</v>
      </c>
    </row>
    <row r="3846" spans="1:22" x14ac:dyDescent="0.3">
      <c r="A3846" t="s">
        <v>6260</v>
      </c>
      <c r="B3846" t="s">
        <v>3572</v>
      </c>
      <c r="C3846" t="str">
        <f t="shared" ref="C3846:C3909" si="540">IF(OR(D3846="45000",D3846="45100",D3846="45200",D3846="45290",D3846="45300",D3846="45500",D3846="45600",D3846="45700",D3846="45790",D3846="45800"),"REGULATED","UNREGULATED")</f>
        <v>UNREGULATED</v>
      </c>
      <c r="D3846" s="159" t="str">
        <f t="shared" si="537"/>
        <v>55300</v>
      </c>
      <c r="E3846" t="str">
        <f t="shared" si="538"/>
        <v>X5300</v>
      </c>
      <c r="F3846" s="23">
        <v>553005300670</v>
      </c>
      <c r="G3846">
        <v>910</v>
      </c>
      <c r="H3846" t="str">
        <f t="shared" si="539"/>
        <v>553005300670.910</v>
      </c>
      <c r="I3846">
        <v>201812</v>
      </c>
      <c r="J3846" t="s">
        <v>6434</v>
      </c>
      <c r="K3846" t="s">
        <v>22</v>
      </c>
      <c r="L3846" t="s">
        <v>124</v>
      </c>
      <c r="N3846">
        <f>VLOOKUP(H3846,'export - manipulated'!L3845:V7777,11,FALSE)</f>
        <v>10089.4</v>
      </c>
    </row>
    <row r="3847" spans="1:22" x14ac:dyDescent="0.3">
      <c r="A3847" t="s">
        <v>6263</v>
      </c>
      <c r="B3847" t="s">
        <v>3572</v>
      </c>
      <c r="C3847" t="str">
        <f t="shared" si="540"/>
        <v>REGULATED</v>
      </c>
      <c r="D3847" s="159" t="str">
        <f t="shared" si="537"/>
        <v>45300</v>
      </c>
      <c r="E3847" t="str">
        <f t="shared" si="538"/>
        <v>X5300</v>
      </c>
      <c r="F3847" s="23">
        <v>453005300668</v>
      </c>
      <c r="G3847">
        <v>910</v>
      </c>
      <c r="H3847" t="str">
        <f t="shared" si="539"/>
        <v>453005300668.910</v>
      </c>
      <c r="I3847">
        <v>201812</v>
      </c>
      <c r="J3847" t="s">
        <v>6434</v>
      </c>
      <c r="K3847" t="s">
        <v>22</v>
      </c>
      <c r="L3847">
        <v>20310</v>
      </c>
      <c r="M3847" s="8">
        <f>VLOOKUP(H3847,'export - manipulated'!L3847:V7779,11,FALSE)</f>
        <v>7957.21</v>
      </c>
      <c r="V3847" s="158" t="str">
        <f>CONCATENATE("5",RIGHT(F3847,11))</f>
        <v>553005300668</v>
      </c>
    </row>
    <row r="3848" spans="1:22" x14ac:dyDescent="0.3">
      <c r="A3848" t="s">
        <v>6263</v>
      </c>
      <c r="B3848" t="s">
        <v>3572</v>
      </c>
      <c r="C3848" t="str">
        <f t="shared" si="540"/>
        <v>UNREGULATED</v>
      </c>
      <c r="D3848" s="159" t="str">
        <f t="shared" si="537"/>
        <v>55300</v>
      </c>
      <c r="E3848" t="str">
        <f t="shared" si="538"/>
        <v>X5300</v>
      </c>
      <c r="F3848" s="23">
        <v>553005300668</v>
      </c>
      <c r="G3848">
        <v>910</v>
      </c>
      <c r="H3848" t="str">
        <f t="shared" si="539"/>
        <v>553005300668.910</v>
      </c>
      <c r="I3848">
        <v>201812</v>
      </c>
      <c r="J3848" t="s">
        <v>6434</v>
      </c>
      <c r="K3848" t="s">
        <v>22</v>
      </c>
      <c r="L3848" t="s">
        <v>124</v>
      </c>
      <c r="N3848">
        <f>VLOOKUP(H3848,'export - manipulated'!L3847:V7779,11,FALSE)</f>
        <v>10086.379999999999</v>
      </c>
    </row>
    <row r="3849" spans="1:22" x14ac:dyDescent="0.3">
      <c r="A3849" t="s">
        <v>6266</v>
      </c>
      <c r="B3849" t="s">
        <v>3572</v>
      </c>
      <c r="C3849" t="str">
        <f t="shared" si="540"/>
        <v>REGULATED</v>
      </c>
      <c r="D3849" s="159" t="str">
        <f t="shared" si="537"/>
        <v>45300</v>
      </c>
      <c r="E3849" t="str">
        <f t="shared" si="538"/>
        <v>X5300</v>
      </c>
      <c r="F3849" s="23">
        <v>453005300669</v>
      </c>
      <c r="G3849">
        <v>910</v>
      </c>
      <c r="H3849" t="str">
        <f t="shared" si="539"/>
        <v>453005300669.910</v>
      </c>
      <c r="I3849">
        <v>201812</v>
      </c>
      <c r="J3849" t="s">
        <v>6434</v>
      </c>
      <c r="K3849" t="s">
        <v>22</v>
      </c>
      <c r="L3849">
        <v>20310</v>
      </c>
      <c r="M3849" s="8">
        <f>VLOOKUP(H3849,'export - manipulated'!L3849:V7781,11,FALSE)</f>
        <v>7957.21</v>
      </c>
      <c r="V3849" s="158" t="str">
        <f>CONCATENATE("5",RIGHT(F3849,11))</f>
        <v>553005300669</v>
      </c>
    </row>
    <row r="3850" spans="1:22" x14ac:dyDescent="0.3">
      <c r="A3850" t="s">
        <v>6266</v>
      </c>
      <c r="B3850" t="s">
        <v>3572</v>
      </c>
      <c r="C3850" t="str">
        <f t="shared" si="540"/>
        <v>UNREGULATED</v>
      </c>
      <c r="D3850" s="159" t="str">
        <f t="shared" si="537"/>
        <v>55300</v>
      </c>
      <c r="E3850" t="str">
        <f t="shared" si="538"/>
        <v>X5300</v>
      </c>
      <c r="F3850" s="23">
        <v>553005300669</v>
      </c>
      <c r="G3850">
        <v>910</v>
      </c>
      <c r="H3850" t="str">
        <f t="shared" si="539"/>
        <v>553005300669.910</v>
      </c>
      <c r="I3850">
        <v>201812</v>
      </c>
      <c r="J3850" t="s">
        <v>6434</v>
      </c>
      <c r="K3850" t="s">
        <v>22</v>
      </c>
      <c r="L3850" t="s">
        <v>124</v>
      </c>
      <c r="N3850">
        <f>VLOOKUP(H3850,'export - manipulated'!L3849:V7781,11,FALSE)</f>
        <v>10086.379999999999</v>
      </c>
    </row>
    <row r="3851" spans="1:22" x14ac:dyDescent="0.3">
      <c r="A3851" t="s">
        <v>6269</v>
      </c>
      <c r="B3851" t="s">
        <v>192</v>
      </c>
      <c r="C3851" t="str">
        <f t="shared" si="540"/>
        <v>REGULATED</v>
      </c>
      <c r="D3851" s="159" t="str">
        <f t="shared" si="537"/>
        <v>45300</v>
      </c>
      <c r="E3851" t="str">
        <f t="shared" si="538"/>
        <v>X5300</v>
      </c>
      <c r="F3851" s="23">
        <v>453006500676</v>
      </c>
      <c r="G3851">
        <v>910</v>
      </c>
      <c r="H3851" t="str">
        <f t="shared" si="539"/>
        <v>453006500676.910</v>
      </c>
      <c r="I3851">
        <v>201812</v>
      </c>
      <c r="J3851" t="s">
        <v>6434</v>
      </c>
      <c r="K3851" t="s">
        <v>63</v>
      </c>
      <c r="L3851">
        <v>20310</v>
      </c>
      <c r="M3851" s="8">
        <f>VLOOKUP(H3851,'export - manipulated'!L3851:V7783,11,FALSE)</f>
        <v>2008.7</v>
      </c>
      <c r="V3851" s="158" t="str">
        <f>CONCATENATE("5",RIGHT(F3851,11))</f>
        <v>553006500676</v>
      </c>
    </row>
    <row r="3852" spans="1:22" x14ac:dyDescent="0.3">
      <c r="A3852" t="s">
        <v>6269</v>
      </c>
      <c r="B3852" t="s">
        <v>192</v>
      </c>
      <c r="C3852" t="str">
        <f t="shared" si="540"/>
        <v>UNREGULATED</v>
      </c>
      <c r="D3852" s="159" t="str">
        <f t="shared" si="537"/>
        <v>55300</v>
      </c>
      <c r="E3852" t="str">
        <f t="shared" si="538"/>
        <v>X5300</v>
      </c>
      <c r="F3852" s="23">
        <v>553006500676</v>
      </c>
      <c r="G3852">
        <v>910</v>
      </c>
      <c r="H3852" t="str">
        <f t="shared" si="539"/>
        <v>553006500676.910</v>
      </c>
      <c r="I3852">
        <v>201812</v>
      </c>
      <c r="J3852" t="s">
        <v>6434</v>
      </c>
      <c r="K3852" t="s">
        <v>63</v>
      </c>
      <c r="L3852" t="s">
        <v>124</v>
      </c>
      <c r="N3852">
        <f>VLOOKUP(H3852,'export - manipulated'!L3851:V7783,11,FALSE)</f>
        <v>6998.89</v>
      </c>
    </row>
    <row r="3853" spans="1:22" x14ac:dyDescent="0.3">
      <c r="A3853" t="s">
        <v>6272</v>
      </c>
      <c r="B3853" t="s">
        <v>3568</v>
      </c>
      <c r="C3853" t="str">
        <f t="shared" si="540"/>
        <v>REGULATED</v>
      </c>
      <c r="D3853" s="159" t="str">
        <f t="shared" si="537"/>
        <v>45300</v>
      </c>
      <c r="E3853" t="str">
        <f t="shared" si="538"/>
        <v>X5300</v>
      </c>
      <c r="F3853" s="23">
        <v>453006200677</v>
      </c>
      <c r="G3853">
        <v>910</v>
      </c>
      <c r="H3853" t="str">
        <f t="shared" si="539"/>
        <v>453006200677.910</v>
      </c>
      <c r="I3853">
        <v>201812</v>
      </c>
      <c r="J3853" t="s">
        <v>6434</v>
      </c>
      <c r="K3853" t="s">
        <v>53</v>
      </c>
      <c r="L3853">
        <v>20310</v>
      </c>
      <c r="M3853" s="8">
        <f>VLOOKUP(H3853,'export - manipulated'!L3853:V7785,11,FALSE)</f>
        <v>1788.25</v>
      </c>
      <c r="V3853" s="158" t="str">
        <f t="shared" ref="V3853:V3854" si="541">CONCATENATE("5",RIGHT(F3853,11))</f>
        <v>553006200677</v>
      </c>
    </row>
    <row r="3854" spans="1:22" x14ac:dyDescent="0.3">
      <c r="A3854" t="s">
        <v>6274</v>
      </c>
      <c r="B3854" t="s">
        <v>3763</v>
      </c>
      <c r="C3854" t="str">
        <f t="shared" si="540"/>
        <v>REGULATED</v>
      </c>
      <c r="D3854" s="159" t="str">
        <f t="shared" si="537"/>
        <v>45300</v>
      </c>
      <c r="E3854" t="str">
        <f t="shared" si="538"/>
        <v>X5300</v>
      </c>
      <c r="F3854" s="23">
        <v>453006700671</v>
      </c>
      <c r="G3854">
        <v>910</v>
      </c>
      <c r="H3854" t="str">
        <f t="shared" si="539"/>
        <v>453006700671.910</v>
      </c>
      <c r="I3854">
        <v>201812</v>
      </c>
      <c r="J3854" t="s">
        <v>6434</v>
      </c>
      <c r="K3854" t="s">
        <v>64</v>
      </c>
      <c r="L3854">
        <v>20310</v>
      </c>
      <c r="M3854" s="8">
        <f>VLOOKUP(H3854,'export - manipulated'!L3854:V7786,11,FALSE)</f>
        <v>12343.05</v>
      </c>
      <c r="V3854" s="158" t="str">
        <f t="shared" si="541"/>
        <v>553006700671</v>
      </c>
    </row>
    <row r="3855" spans="1:22" x14ac:dyDescent="0.3">
      <c r="A3855" t="s">
        <v>6274</v>
      </c>
      <c r="B3855" t="s">
        <v>3763</v>
      </c>
      <c r="C3855" t="str">
        <f t="shared" si="540"/>
        <v>UNREGULATED</v>
      </c>
      <c r="D3855" s="159" t="str">
        <f t="shared" si="537"/>
        <v>55300</v>
      </c>
      <c r="E3855" t="str">
        <f t="shared" si="538"/>
        <v>X5300</v>
      </c>
      <c r="F3855" s="23">
        <v>553006700671</v>
      </c>
      <c r="G3855">
        <v>910</v>
      </c>
      <c r="H3855" t="str">
        <f t="shared" si="539"/>
        <v>553006700671.910</v>
      </c>
      <c r="I3855">
        <v>201812</v>
      </c>
      <c r="J3855" t="s">
        <v>6434</v>
      </c>
      <c r="K3855" t="s">
        <v>64</v>
      </c>
      <c r="L3855" t="s">
        <v>124</v>
      </c>
      <c r="N3855">
        <f>VLOOKUP(H3855,'export - manipulated'!L3854:V7786,11,FALSE)</f>
        <v>11347.92</v>
      </c>
    </row>
    <row r="3856" spans="1:22" x14ac:dyDescent="0.3">
      <c r="A3856" t="s">
        <v>6277</v>
      </c>
      <c r="B3856" t="s">
        <v>251</v>
      </c>
      <c r="C3856" t="str">
        <f t="shared" si="540"/>
        <v>REGULATED</v>
      </c>
      <c r="D3856" s="159" t="str">
        <f t="shared" si="537"/>
        <v>45300</v>
      </c>
      <c r="E3856" t="str">
        <f t="shared" si="538"/>
        <v>X5300</v>
      </c>
      <c r="F3856" s="23">
        <v>453005900673</v>
      </c>
      <c r="G3856">
        <v>910</v>
      </c>
      <c r="H3856" t="str">
        <f t="shared" si="539"/>
        <v>453005900673.910</v>
      </c>
      <c r="I3856">
        <v>201812</v>
      </c>
      <c r="J3856" t="s">
        <v>6434</v>
      </c>
      <c r="K3856" t="s">
        <v>51</v>
      </c>
      <c r="L3856">
        <v>20310</v>
      </c>
      <c r="M3856" s="8">
        <f>VLOOKUP(H3856,'export - manipulated'!L3856:V7788,11,FALSE)</f>
        <v>7302.22</v>
      </c>
      <c r="V3856" s="158" t="str">
        <f t="shared" ref="V3856:V3858" si="542">CONCATENATE("5",RIGHT(F3856,11))</f>
        <v>553005900673</v>
      </c>
    </row>
    <row r="3857" spans="1:22" x14ac:dyDescent="0.3">
      <c r="A3857" t="s">
        <v>6279</v>
      </c>
      <c r="B3857" t="s">
        <v>162</v>
      </c>
      <c r="C3857" t="str">
        <f t="shared" si="540"/>
        <v>REGULATED</v>
      </c>
      <c r="D3857" s="159" t="str">
        <f t="shared" si="537"/>
        <v>45300</v>
      </c>
      <c r="E3857" t="str">
        <f t="shared" si="538"/>
        <v>X5300</v>
      </c>
      <c r="F3857" s="23">
        <v>453006300653</v>
      </c>
      <c r="G3857">
        <v>910</v>
      </c>
      <c r="H3857" t="str">
        <f t="shared" si="539"/>
        <v>453006300653.910</v>
      </c>
      <c r="I3857">
        <v>201809</v>
      </c>
      <c r="J3857" t="s">
        <v>6434</v>
      </c>
      <c r="K3857" t="s">
        <v>54</v>
      </c>
      <c r="L3857">
        <v>20310</v>
      </c>
      <c r="M3857" s="8">
        <f>VLOOKUP(H3857,'export - manipulated'!L3857:V7789,11,FALSE)</f>
        <v>35742.089999999997</v>
      </c>
      <c r="V3857" s="158" t="str">
        <f t="shared" si="542"/>
        <v>553006300653</v>
      </c>
    </row>
    <row r="3858" spans="1:22" x14ac:dyDescent="0.3">
      <c r="A3858" t="s">
        <v>6282</v>
      </c>
      <c r="B3858" t="s">
        <v>217</v>
      </c>
      <c r="C3858" t="str">
        <f t="shared" si="540"/>
        <v>REGULATED</v>
      </c>
      <c r="D3858" s="159" t="str">
        <f t="shared" si="537"/>
        <v>45300</v>
      </c>
      <c r="E3858" t="str">
        <f t="shared" si="538"/>
        <v>X5300</v>
      </c>
      <c r="F3858" s="23">
        <v>453006000679</v>
      </c>
      <c r="G3858">
        <v>910</v>
      </c>
      <c r="H3858" t="str">
        <f t="shared" si="539"/>
        <v>453006000679.910</v>
      </c>
      <c r="I3858">
        <v>201812</v>
      </c>
      <c r="J3858" t="s">
        <v>6434</v>
      </c>
      <c r="K3858" t="s">
        <v>52</v>
      </c>
      <c r="L3858">
        <v>20310</v>
      </c>
      <c r="M3858" s="8">
        <f>VLOOKUP(H3858,'export - manipulated'!L3858:V7790,11,FALSE)</f>
        <v>4823.49</v>
      </c>
      <c r="V3858" s="158" t="str">
        <f t="shared" si="542"/>
        <v>553006000679</v>
      </c>
    </row>
    <row r="3859" spans="1:22" x14ac:dyDescent="0.3">
      <c r="A3859" t="s">
        <v>6282</v>
      </c>
      <c r="B3859" t="s">
        <v>217</v>
      </c>
      <c r="C3859" t="str">
        <f t="shared" si="540"/>
        <v>UNREGULATED</v>
      </c>
      <c r="D3859" s="159" t="str">
        <f t="shared" si="537"/>
        <v>55300</v>
      </c>
      <c r="E3859" t="str">
        <f t="shared" si="538"/>
        <v>X5300</v>
      </c>
      <c r="F3859" s="23">
        <v>553006000679</v>
      </c>
      <c r="G3859">
        <v>910</v>
      </c>
      <c r="H3859" t="str">
        <f t="shared" si="539"/>
        <v>553006000679.910</v>
      </c>
      <c r="I3859">
        <v>201812</v>
      </c>
      <c r="J3859" t="s">
        <v>6434</v>
      </c>
      <c r="K3859" t="s">
        <v>52</v>
      </c>
      <c r="L3859" t="s">
        <v>124</v>
      </c>
      <c r="N3859">
        <f>VLOOKUP(H3859,'export - manipulated'!L3858:V7790,11,FALSE)</f>
        <v>6064.75</v>
      </c>
    </row>
    <row r="3860" spans="1:22" x14ac:dyDescent="0.3">
      <c r="A3860" t="s">
        <v>6285</v>
      </c>
      <c r="B3860" t="s">
        <v>217</v>
      </c>
      <c r="C3860" t="str">
        <f t="shared" si="540"/>
        <v>REGULATED</v>
      </c>
      <c r="D3860" s="159" t="str">
        <f t="shared" si="537"/>
        <v>45300</v>
      </c>
      <c r="E3860" t="str">
        <f t="shared" si="538"/>
        <v>X5300</v>
      </c>
      <c r="F3860" s="23">
        <v>453006000680</v>
      </c>
      <c r="G3860">
        <v>910</v>
      </c>
      <c r="H3860" t="str">
        <f t="shared" si="539"/>
        <v>453006000680.910</v>
      </c>
      <c r="I3860">
        <v>201812</v>
      </c>
      <c r="J3860" t="s">
        <v>6434</v>
      </c>
      <c r="K3860" t="s">
        <v>52</v>
      </c>
      <c r="L3860">
        <v>20310</v>
      </c>
      <c r="M3860" s="8">
        <f>VLOOKUP(H3860,'export - manipulated'!L3860:V7792,11,FALSE)</f>
        <v>4824.95</v>
      </c>
      <c r="V3860" s="158" t="str">
        <f>CONCATENATE("5",RIGHT(F3860,11))</f>
        <v>553006000680</v>
      </c>
    </row>
    <row r="3861" spans="1:22" x14ac:dyDescent="0.3">
      <c r="A3861" t="s">
        <v>6285</v>
      </c>
      <c r="B3861" t="s">
        <v>217</v>
      </c>
      <c r="C3861" t="str">
        <f t="shared" si="540"/>
        <v>UNREGULATED</v>
      </c>
      <c r="D3861" s="159" t="str">
        <f t="shared" si="537"/>
        <v>55300</v>
      </c>
      <c r="E3861" t="str">
        <f t="shared" si="538"/>
        <v>X5300</v>
      </c>
      <c r="F3861" s="23">
        <v>553006000680</v>
      </c>
      <c r="G3861">
        <v>910</v>
      </c>
      <c r="H3861" t="str">
        <f t="shared" si="539"/>
        <v>553006000680.910</v>
      </c>
      <c r="I3861">
        <v>201812</v>
      </c>
      <c r="J3861" t="s">
        <v>6434</v>
      </c>
      <c r="K3861" t="s">
        <v>52</v>
      </c>
      <c r="L3861" t="s">
        <v>124</v>
      </c>
      <c r="N3861">
        <f>VLOOKUP(H3861,'export - manipulated'!L3860:V7792,11,FALSE)</f>
        <v>6066.58</v>
      </c>
    </row>
    <row r="3862" spans="1:22" x14ac:dyDescent="0.3">
      <c r="A3862" t="s">
        <v>6288</v>
      </c>
      <c r="B3862" t="s">
        <v>217</v>
      </c>
      <c r="C3862" t="str">
        <f t="shared" si="540"/>
        <v>REGULATED</v>
      </c>
      <c r="D3862" s="159" t="str">
        <f t="shared" si="537"/>
        <v>45300</v>
      </c>
      <c r="E3862" t="str">
        <f t="shared" si="538"/>
        <v>X5300</v>
      </c>
      <c r="F3862" s="23">
        <v>453006000678</v>
      </c>
      <c r="G3862">
        <v>910</v>
      </c>
      <c r="H3862" t="str">
        <f t="shared" si="539"/>
        <v>453006000678.910</v>
      </c>
      <c r="I3862">
        <v>201812</v>
      </c>
      <c r="J3862" t="s">
        <v>6434</v>
      </c>
      <c r="K3862" t="s">
        <v>52</v>
      </c>
      <c r="L3862">
        <v>20310</v>
      </c>
      <c r="M3862" s="8">
        <f>VLOOKUP(H3862,'export - manipulated'!L3862:V7794,11,FALSE)</f>
        <v>4823.49</v>
      </c>
      <c r="V3862" s="158" t="str">
        <f>CONCATENATE("5",RIGHT(F3862,11))</f>
        <v>553006000678</v>
      </c>
    </row>
    <row r="3863" spans="1:22" x14ac:dyDescent="0.3">
      <c r="A3863" t="s">
        <v>6288</v>
      </c>
      <c r="B3863" t="s">
        <v>217</v>
      </c>
      <c r="C3863" t="str">
        <f t="shared" si="540"/>
        <v>UNREGULATED</v>
      </c>
      <c r="D3863" s="159" t="str">
        <f t="shared" si="537"/>
        <v>55300</v>
      </c>
      <c r="E3863" t="str">
        <f t="shared" si="538"/>
        <v>X5300</v>
      </c>
      <c r="F3863" s="23">
        <v>553006000678</v>
      </c>
      <c r="G3863">
        <v>910</v>
      </c>
      <c r="H3863" t="str">
        <f t="shared" si="539"/>
        <v>553006000678.910</v>
      </c>
      <c r="I3863">
        <v>201812</v>
      </c>
      <c r="J3863" t="s">
        <v>6434</v>
      </c>
      <c r="K3863" t="s">
        <v>52</v>
      </c>
      <c r="L3863" t="s">
        <v>124</v>
      </c>
      <c r="N3863">
        <f>VLOOKUP(H3863,'export - manipulated'!L3862:V7794,11,FALSE)</f>
        <v>6064.75</v>
      </c>
    </row>
    <row r="3864" spans="1:22" x14ac:dyDescent="0.3">
      <c r="A3864" t="s">
        <v>6291</v>
      </c>
      <c r="B3864" t="s">
        <v>3763</v>
      </c>
      <c r="C3864" t="str">
        <f t="shared" si="540"/>
        <v>REGULATED</v>
      </c>
      <c r="D3864" s="159" t="str">
        <f t="shared" si="537"/>
        <v>45300</v>
      </c>
      <c r="E3864" t="str">
        <f t="shared" si="538"/>
        <v>X5300</v>
      </c>
      <c r="F3864" s="23">
        <v>453006700672</v>
      </c>
      <c r="G3864">
        <v>910</v>
      </c>
      <c r="H3864" t="str">
        <f t="shared" si="539"/>
        <v>453006700672.910</v>
      </c>
      <c r="I3864">
        <v>201812</v>
      </c>
      <c r="J3864" t="s">
        <v>6434</v>
      </c>
      <c r="K3864" t="s">
        <v>64</v>
      </c>
      <c r="L3864">
        <v>20310</v>
      </c>
      <c r="M3864" s="8">
        <f>VLOOKUP(H3864,'export - manipulated'!L3864:V7796,11,FALSE)</f>
        <v>12342.82</v>
      </c>
      <c r="V3864" s="158" t="str">
        <f>CONCATENATE("5",RIGHT(F3864,11))</f>
        <v>553006700672</v>
      </c>
    </row>
    <row r="3865" spans="1:22" x14ac:dyDescent="0.3">
      <c r="A3865" t="s">
        <v>6291</v>
      </c>
      <c r="B3865" t="s">
        <v>3763</v>
      </c>
      <c r="C3865" t="str">
        <f t="shared" si="540"/>
        <v>UNREGULATED</v>
      </c>
      <c r="D3865" s="159" t="str">
        <f t="shared" si="537"/>
        <v>55300</v>
      </c>
      <c r="E3865" t="str">
        <f t="shared" si="538"/>
        <v>X5300</v>
      </c>
      <c r="F3865" s="23">
        <v>553006700672</v>
      </c>
      <c r="G3865">
        <v>910</v>
      </c>
      <c r="H3865" t="str">
        <f t="shared" si="539"/>
        <v>553006700672.910</v>
      </c>
      <c r="I3865">
        <v>201812</v>
      </c>
      <c r="J3865" t="s">
        <v>6434</v>
      </c>
      <c r="K3865" t="s">
        <v>64</v>
      </c>
      <c r="L3865" t="s">
        <v>124</v>
      </c>
      <c r="N3865">
        <f>VLOOKUP(H3865,'export - manipulated'!L3864:V7796,11,FALSE)</f>
        <v>11347.92</v>
      </c>
    </row>
    <row r="3866" spans="1:22" x14ac:dyDescent="0.3">
      <c r="A3866" t="s">
        <v>6294</v>
      </c>
      <c r="B3866" t="s">
        <v>3568</v>
      </c>
      <c r="C3866" t="str">
        <f t="shared" si="540"/>
        <v>UNREGULATED</v>
      </c>
      <c r="D3866" s="159" t="str">
        <f t="shared" si="537"/>
        <v>55300</v>
      </c>
      <c r="E3866" t="str">
        <f t="shared" si="538"/>
        <v>X5300</v>
      </c>
      <c r="F3866" s="23">
        <v>553006200677</v>
      </c>
      <c r="G3866">
        <v>910</v>
      </c>
      <c r="H3866" t="str">
        <f t="shared" si="539"/>
        <v>553006200677.910</v>
      </c>
      <c r="I3866">
        <v>201812</v>
      </c>
      <c r="J3866" t="s">
        <v>6434</v>
      </c>
      <c r="K3866" t="s">
        <v>53</v>
      </c>
      <c r="L3866" t="s">
        <v>124</v>
      </c>
      <c r="N3866">
        <f>VLOOKUP(H3866,'export - manipulated'!L3865:V7797,11,FALSE)</f>
        <v>3138.07</v>
      </c>
    </row>
    <row r="3867" spans="1:22" x14ac:dyDescent="0.3">
      <c r="A3867" t="s">
        <v>6296</v>
      </c>
      <c r="B3867" t="s">
        <v>187</v>
      </c>
      <c r="C3867" t="str">
        <f t="shared" si="540"/>
        <v>REGULATED</v>
      </c>
      <c r="D3867" s="159" t="str">
        <f t="shared" si="537"/>
        <v>45300</v>
      </c>
      <c r="E3867" t="str">
        <f t="shared" si="538"/>
        <v>X5300</v>
      </c>
      <c r="F3867" s="23">
        <v>453005600681</v>
      </c>
      <c r="G3867">
        <v>910</v>
      </c>
      <c r="H3867" t="str">
        <f t="shared" si="539"/>
        <v>453005600681.910</v>
      </c>
      <c r="I3867">
        <v>201812</v>
      </c>
      <c r="J3867" t="s">
        <v>6434</v>
      </c>
      <c r="K3867" t="s">
        <v>48</v>
      </c>
      <c r="L3867">
        <v>20310</v>
      </c>
      <c r="M3867" s="8">
        <f>VLOOKUP(H3867,'export - manipulated'!L3867:V7799,11,FALSE)</f>
        <v>7107.36</v>
      </c>
      <c r="V3867" s="158" t="str">
        <f>CONCATENATE("5",RIGHT(F3867,11))</f>
        <v>553005600681</v>
      </c>
    </row>
    <row r="3868" spans="1:22" x14ac:dyDescent="0.3">
      <c r="A3868" t="s">
        <v>6296</v>
      </c>
      <c r="B3868" t="s">
        <v>187</v>
      </c>
      <c r="C3868" t="str">
        <f t="shared" si="540"/>
        <v>UNREGULATED</v>
      </c>
      <c r="D3868" s="159" t="str">
        <f t="shared" si="537"/>
        <v>55300</v>
      </c>
      <c r="E3868" t="str">
        <f t="shared" si="538"/>
        <v>X5300</v>
      </c>
      <c r="F3868" s="23">
        <v>553005600681</v>
      </c>
      <c r="G3868">
        <v>910</v>
      </c>
      <c r="H3868" t="str">
        <f t="shared" si="539"/>
        <v>553005600681.910</v>
      </c>
      <c r="I3868">
        <v>201812</v>
      </c>
      <c r="J3868" t="s">
        <v>6434</v>
      </c>
      <c r="K3868" t="s">
        <v>48</v>
      </c>
      <c r="L3868" t="s">
        <v>124</v>
      </c>
      <c r="N3868">
        <f>VLOOKUP(H3868,'export - manipulated'!L3867:V7799,11,FALSE)</f>
        <v>12418.34</v>
      </c>
    </row>
    <row r="3869" spans="1:22" x14ac:dyDescent="0.3">
      <c r="A3869" t="s">
        <v>6299</v>
      </c>
      <c r="B3869" t="s">
        <v>187</v>
      </c>
      <c r="C3869" t="str">
        <f t="shared" si="540"/>
        <v>REGULATED</v>
      </c>
      <c r="D3869" s="159" t="str">
        <f t="shared" si="537"/>
        <v>45300</v>
      </c>
      <c r="E3869" t="str">
        <f t="shared" si="538"/>
        <v>X5300</v>
      </c>
      <c r="F3869" s="23">
        <v>453005600682</v>
      </c>
      <c r="G3869">
        <v>910</v>
      </c>
      <c r="H3869" t="str">
        <f t="shared" si="539"/>
        <v>453005600682.910</v>
      </c>
      <c r="I3869">
        <v>201812</v>
      </c>
      <c r="J3869" t="s">
        <v>6434</v>
      </c>
      <c r="K3869" t="s">
        <v>48</v>
      </c>
      <c r="L3869">
        <v>20310</v>
      </c>
      <c r="M3869" s="8">
        <f>VLOOKUP(H3869,'export - manipulated'!L3869:V7801,11,FALSE)</f>
        <v>7107.35</v>
      </c>
      <c r="V3869" s="158" t="str">
        <f>CONCATENATE("5",RIGHT(F3869,11))</f>
        <v>553005600682</v>
      </c>
    </row>
    <row r="3870" spans="1:22" x14ac:dyDescent="0.3">
      <c r="A3870" t="s">
        <v>6299</v>
      </c>
      <c r="B3870" t="s">
        <v>187</v>
      </c>
      <c r="C3870" t="str">
        <f t="shared" si="540"/>
        <v>UNREGULATED</v>
      </c>
      <c r="D3870" s="159" t="str">
        <f t="shared" si="537"/>
        <v>55300</v>
      </c>
      <c r="E3870" t="str">
        <f t="shared" si="538"/>
        <v>X5300</v>
      </c>
      <c r="F3870" s="23">
        <v>553005600682</v>
      </c>
      <c r="G3870">
        <v>910</v>
      </c>
      <c r="H3870" t="str">
        <f t="shared" si="539"/>
        <v>553005600682.910</v>
      </c>
      <c r="I3870">
        <v>201812</v>
      </c>
      <c r="J3870" t="s">
        <v>6434</v>
      </c>
      <c r="K3870" t="s">
        <v>48</v>
      </c>
      <c r="L3870" t="s">
        <v>124</v>
      </c>
      <c r="N3870">
        <f>VLOOKUP(H3870,'export - manipulated'!L3869:V7801,11,FALSE)</f>
        <v>12418.35</v>
      </c>
    </row>
    <row r="3871" spans="1:22" x14ac:dyDescent="0.3">
      <c r="A3871" t="s">
        <v>6302</v>
      </c>
      <c r="C3871" t="str">
        <f t="shared" si="540"/>
        <v>UNREGULATED</v>
      </c>
      <c r="D3871" s="159" t="str">
        <f t="shared" si="537"/>
        <v>55300</v>
      </c>
      <c r="E3871" t="str">
        <f t="shared" si="538"/>
        <v>X5300</v>
      </c>
      <c r="F3871" s="23">
        <v>553006900302</v>
      </c>
      <c r="G3871">
        <v>910</v>
      </c>
      <c r="H3871" t="str">
        <f t="shared" si="539"/>
        <v>553006900302.910</v>
      </c>
      <c r="I3871">
        <v>200909</v>
      </c>
      <c r="J3871" t="s">
        <v>6434</v>
      </c>
      <c r="K3871" t="s">
        <v>66</v>
      </c>
      <c r="L3871" t="s">
        <v>124</v>
      </c>
      <c r="N3871">
        <f>VLOOKUP(H3871,'export - manipulated'!L3870:V7802,11,FALSE)</f>
        <v>142664.21</v>
      </c>
    </row>
    <row r="3872" spans="1:22" x14ac:dyDescent="0.3">
      <c r="A3872" t="s">
        <v>6302</v>
      </c>
      <c r="C3872" t="str">
        <f t="shared" si="540"/>
        <v>UNREGULATED</v>
      </c>
      <c r="D3872" s="159" t="str">
        <f t="shared" si="537"/>
        <v>55300</v>
      </c>
      <c r="E3872" t="str">
        <f t="shared" si="538"/>
        <v>X5300</v>
      </c>
      <c r="F3872" s="23">
        <v>553006900303</v>
      </c>
      <c r="G3872">
        <v>910</v>
      </c>
      <c r="H3872" t="str">
        <f t="shared" si="539"/>
        <v>553006900303.910</v>
      </c>
      <c r="I3872">
        <v>200909</v>
      </c>
      <c r="J3872" t="s">
        <v>6434</v>
      </c>
      <c r="K3872" t="s">
        <v>66</v>
      </c>
      <c r="L3872" t="s">
        <v>124</v>
      </c>
      <c r="N3872">
        <f>VLOOKUP(H3872,'export - manipulated'!L3871:V7803,11,FALSE)</f>
        <v>62041.04</v>
      </c>
    </row>
    <row r="3873" spans="1:22" x14ac:dyDescent="0.3">
      <c r="A3873" t="s">
        <v>6302</v>
      </c>
      <c r="C3873" t="str">
        <f t="shared" si="540"/>
        <v>UNREGULATED</v>
      </c>
      <c r="D3873" s="159" t="str">
        <f t="shared" si="537"/>
        <v>55300</v>
      </c>
      <c r="E3873" t="str">
        <f t="shared" si="538"/>
        <v>X5300</v>
      </c>
      <c r="F3873" s="23">
        <v>553006900304</v>
      </c>
      <c r="G3873">
        <v>910</v>
      </c>
      <c r="H3873" t="str">
        <f t="shared" si="539"/>
        <v>553006900304.910</v>
      </c>
      <c r="I3873">
        <v>200909</v>
      </c>
      <c r="J3873" t="s">
        <v>6434</v>
      </c>
      <c r="K3873" t="s">
        <v>66</v>
      </c>
      <c r="L3873" t="s">
        <v>124</v>
      </c>
      <c r="N3873">
        <f>VLOOKUP(H3873,'export - manipulated'!L3872:V7804,11,FALSE)</f>
        <v>26684.66</v>
      </c>
    </row>
    <row r="3874" spans="1:22" x14ac:dyDescent="0.3">
      <c r="A3874" t="s">
        <v>6302</v>
      </c>
      <c r="C3874" t="str">
        <f t="shared" si="540"/>
        <v>UNREGULATED</v>
      </c>
      <c r="D3874" s="159" t="str">
        <f t="shared" si="537"/>
        <v>55300</v>
      </c>
      <c r="E3874" t="str">
        <f t="shared" si="538"/>
        <v>X5300</v>
      </c>
      <c r="F3874" s="23">
        <v>553006900305</v>
      </c>
      <c r="G3874">
        <v>910</v>
      </c>
      <c r="H3874" t="str">
        <f t="shared" si="539"/>
        <v>553006900305.910</v>
      </c>
      <c r="I3874">
        <v>200909</v>
      </c>
      <c r="J3874" t="s">
        <v>6434</v>
      </c>
      <c r="K3874" t="s">
        <v>66</v>
      </c>
      <c r="L3874" t="s">
        <v>124</v>
      </c>
      <c r="N3874">
        <f>VLOOKUP(H3874,'export - manipulated'!L3873:V7805,11,FALSE)</f>
        <v>21275.9</v>
      </c>
    </row>
    <row r="3875" spans="1:22" x14ac:dyDescent="0.3">
      <c r="A3875" t="s">
        <v>6302</v>
      </c>
      <c r="C3875" t="str">
        <f t="shared" si="540"/>
        <v>UNREGULATED</v>
      </c>
      <c r="D3875" s="159" t="str">
        <f t="shared" si="537"/>
        <v>55300</v>
      </c>
      <c r="E3875" t="str">
        <f t="shared" si="538"/>
        <v>X5300</v>
      </c>
      <c r="F3875" s="23">
        <v>553006900306</v>
      </c>
      <c r="G3875">
        <v>910</v>
      </c>
      <c r="H3875" t="str">
        <f t="shared" si="539"/>
        <v>553006900306.910</v>
      </c>
      <c r="I3875">
        <v>200909</v>
      </c>
      <c r="J3875" t="s">
        <v>6434</v>
      </c>
      <c r="K3875" t="s">
        <v>66</v>
      </c>
      <c r="L3875" t="s">
        <v>124</v>
      </c>
      <c r="N3875">
        <f>VLOOKUP(H3875,'export - manipulated'!L3874:V7806,11,FALSE)</f>
        <v>48803.65</v>
      </c>
    </row>
    <row r="3876" spans="1:22" x14ac:dyDescent="0.3">
      <c r="A3876" t="s">
        <v>6302</v>
      </c>
      <c r="C3876" t="str">
        <f t="shared" si="540"/>
        <v>UNREGULATED</v>
      </c>
      <c r="D3876" s="159" t="str">
        <f t="shared" si="537"/>
        <v>55300</v>
      </c>
      <c r="E3876" t="str">
        <f t="shared" si="538"/>
        <v>X5300</v>
      </c>
      <c r="F3876" s="23">
        <v>553006900307</v>
      </c>
      <c r="G3876">
        <v>910</v>
      </c>
      <c r="H3876" t="str">
        <f t="shared" si="539"/>
        <v>553006900307.910</v>
      </c>
      <c r="I3876">
        <v>200909</v>
      </c>
      <c r="J3876" t="s">
        <v>6434</v>
      </c>
      <c r="K3876" t="s">
        <v>66</v>
      </c>
      <c r="L3876" t="s">
        <v>124</v>
      </c>
      <c r="N3876">
        <f>VLOOKUP(H3876,'export - manipulated'!L3875:V7807,11,FALSE)</f>
        <v>78028.37</v>
      </c>
    </row>
    <row r="3877" spans="1:22" x14ac:dyDescent="0.3">
      <c r="A3877" t="s">
        <v>6312</v>
      </c>
      <c r="C3877" t="str">
        <f t="shared" si="540"/>
        <v>UNREGULATED</v>
      </c>
      <c r="D3877" s="159" t="str">
        <f t="shared" si="537"/>
        <v>55300</v>
      </c>
      <c r="E3877" t="str">
        <f t="shared" si="538"/>
        <v>X5300</v>
      </c>
      <c r="F3877" s="23">
        <v>553004500308</v>
      </c>
      <c r="G3877">
        <v>910</v>
      </c>
      <c r="H3877" t="str">
        <f t="shared" si="539"/>
        <v>553004500308.910</v>
      </c>
      <c r="I3877">
        <v>200909</v>
      </c>
      <c r="J3877" t="s">
        <v>6434</v>
      </c>
      <c r="K3877" t="s">
        <v>18</v>
      </c>
      <c r="L3877" t="s">
        <v>124</v>
      </c>
      <c r="N3877">
        <f>VLOOKUP(H3877,'export - manipulated'!L3876:V7808,11,FALSE)</f>
        <v>183488.06</v>
      </c>
    </row>
    <row r="3878" spans="1:22" x14ac:dyDescent="0.3">
      <c r="A3878" t="s">
        <v>6312</v>
      </c>
      <c r="C3878" t="str">
        <f t="shared" si="540"/>
        <v>UNREGULATED</v>
      </c>
      <c r="D3878" s="159" t="str">
        <f t="shared" si="537"/>
        <v>55300</v>
      </c>
      <c r="E3878" t="str">
        <f t="shared" si="538"/>
        <v>X5300</v>
      </c>
      <c r="F3878" s="23">
        <v>553004500309</v>
      </c>
      <c r="G3878">
        <v>910</v>
      </c>
      <c r="H3878" t="str">
        <f t="shared" si="539"/>
        <v>553004500309.910</v>
      </c>
      <c r="I3878">
        <v>200909</v>
      </c>
      <c r="J3878" t="s">
        <v>6434</v>
      </c>
      <c r="K3878" t="s">
        <v>18</v>
      </c>
      <c r="L3878" t="s">
        <v>124</v>
      </c>
      <c r="N3878">
        <f>VLOOKUP(H3878,'export - manipulated'!L3877:V7809,11,FALSE)</f>
        <v>75041.740000000005</v>
      </c>
    </row>
    <row r="3879" spans="1:22" x14ac:dyDescent="0.3">
      <c r="A3879" t="s">
        <v>6312</v>
      </c>
      <c r="C3879" t="str">
        <f t="shared" si="540"/>
        <v>UNREGULATED</v>
      </c>
      <c r="D3879" s="159" t="str">
        <f t="shared" si="537"/>
        <v>55300</v>
      </c>
      <c r="E3879" t="str">
        <f t="shared" si="538"/>
        <v>X5300</v>
      </c>
      <c r="F3879" s="23">
        <v>553004500310</v>
      </c>
      <c r="G3879">
        <v>910</v>
      </c>
      <c r="H3879" t="str">
        <f t="shared" si="539"/>
        <v>553004500310.910</v>
      </c>
      <c r="I3879">
        <v>200909</v>
      </c>
      <c r="J3879" t="s">
        <v>6434</v>
      </c>
      <c r="K3879" t="s">
        <v>18</v>
      </c>
      <c r="L3879" t="s">
        <v>124</v>
      </c>
      <c r="N3879">
        <f>VLOOKUP(H3879,'export - manipulated'!L3878:V7810,11,FALSE)</f>
        <v>88692.13</v>
      </c>
    </row>
    <row r="3880" spans="1:22" x14ac:dyDescent="0.3">
      <c r="A3880" t="s">
        <v>6318</v>
      </c>
      <c r="B3880" t="s">
        <v>187</v>
      </c>
      <c r="C3880" t="str">
        <f t="shared" si="540"/>
        <v>UNREGULATED</v>
      </c>
      <c r="D3880" s="159" t="str">
        <f t="shared" si="537"/>
        <v>55300</v>
      </c>
      <c r="E3880" t="str">
        <f t="shared" si="538"/>
        <v>X5300</v>
      </c>
      <c r="F3880" s="23">
        <v>553005600294</v>
      </c>
      <c r="G3880">
        <v>910</v>
      </c>
      <c r="H3880" t="str">
        <f t="shared" si="539"/>
        <v>553005600294.910</v>
      </c>
      <c r="I3880">
        <v>200909</v>
      </c>
      <c r="J3880" t="s">
        <v>6434</v>
      </c>
      <c r="K3880" t="s">
        <v>48</v>
      </c>
      <c r="L3880" t="s">
        <v>124</v>
      </c>
      <c r="N3880">
        <f>VLOOKUP(H3880,'export - manipulated'!L3879:V7811,11,FALSE)</f>
        <v>63888.5</v>
      </c>
    </row>
    <row r="3881" spans="1:22" x14ac:dyDescent="0.3">
      <c r="A3881" t="s">
        <v>6318</v>
      </c>
      <c r="B3881" t="s">
        <v>187</v>
      </c>
      <c r="C3881" t="str">
        <f t="shared" si="540"/>
        <v>UNREGULATED</v>
      </c>
      <c r="D3881" s="159" t="str">
        <f t="shared" si="537"/>
        <v>55300</v>
      </c>
      <c r="E3881" t="str">
        <f t="shared" si="538"/>
        <v>X5300</v>
      </c>
      <c r="F3881" s="23">
        <v>553005600295</v>
      </c>
      <c r="G3881">
        <v>910</v>
      </c>
      <c r="H3881" t="str">
        <f t="shared" si="539"/>
        <v>553005600295.910</v>
      </c>
      <c r="I3881">
        <v>200909</v>
      </c>
      <c r="J3881" t="s">
        <v>6434</v>
      </c>
      <c r="K3881" t="s">
        <v>48</v>
      </c>
      <c r="L3881" t="s">
        <v>124</v>
      </c>
      <c r="N3881">
        <f>VLOOKUP(H3881,'export - manipulated'!L3880:V7812,11,FALSE)</f>
        <v>26408.76</v>
      </c>
    </row>
    <row r="3882" spans="1:22" x14ac:dyDescent="0.3">
      <c r="A3882" t="s">
        <v>6318</v>
      </c>
      <c r="B3882" t="s">
        <v>187</v>
      </c>
      <c r="C3882" t="str">
        <f t="shared" si="540"/>
        <v>UNREGULATED</v>
      </c>
      <c r="D3882" s="159" t="str">
        <f t="shared" si="537"/>
        <v>55300</v>
      </c>
      <c r="E3882" t="str">
        <f t="shared" si="538"/>
        <v>X5300</v>
      </c>
      <c r="F3882" s="23">
        <v>553005600296</v>
      </c>
      <c r="G3882">
        <v>910</v>
      </c>
      <c r="H3882" t="str">
        <f t="shared" si="539"/>
        <v>553005600296.910</v>
      </c>
      <c r="I3882">
        <v>200909</v>
      </c>
      <c r="J3882" t="s">
        <v>6434</v>
      </c>
      <c r="K3882" t="s">
        <v>48</v>
      </c>
      <c r="L3882" t="s">
        <v>124</v>
      </c>
      <c r="N3882">
        <f>VLOOKUP(H3882,'export - manipulated'!L3881:V7813,11,FALSE)</f>
        <v>26814.46</v>
      </c>
    </row>
    <row r="3883" spans="1:22" x14ac:dyDescent="0.3">
      <c r="A3883" t="s">
        <v>6318</v>
      </c>
      <c r="B3883" t="s">
        <v>187</v>
      </c>
      <c r="C3883" t="str">
        <f t="shared" si="540"/>
        <v>UNREGULATED</v>
      </c>
      <c r="D3883" s="159" t="str">
        <f t="shared" si="537"/>
        <v>55300</v>
      </c>
      <c r="E3883" t="str">
        <f t="shared" si="538"/>
        <v>X5300</v>
      </c>
      <c r="F3883" s="23">
        <v>553005600297</v>
      </c>
      <c r="G3883">
        <v>910</v>
      </c>
      <c r="H3883" t="str">
        <f t="shared" si="539"/>
        <v>553005600297.910</v>
      </c>
      <c r="I3883">
        <v>200909</v>
      </c>
      <c r="J3883" t="s">
        <v>6434</v>
      </c>
      <c r="K3883" t="s">
        <v>48</v>
      </c>
      <c r="L3883" t="s">
        <v>124</v>
      </c>
      <c r="N3883">
        <f>VLOOKUP(H3883,'export - manipulated'!L3882:V7814,11,FALSE)</f>
        <v>1779.86</v>
      </c>
    </row>
    <row r="3884" spans="1:22" x14ac:dyDescent="0.3">
      <c r="A3884" t="s">
        <v>6326</v>
      </c>
      <c r="B3884" t="s">
        <v>4465</v>
      </c>
      <c r="C3884" t="str">
        <f t="shared" si="540"/>
        <v>UNREGULATED</v>
      </c>
      <c r="D3884" s="159" t="str">
        <f t="shared" si="537"/>
        <v>55300</v>
      </c>
      <c r="E3884" t="str">
        <f t="shared" si="538"/>
        <v>X5300</v>
      </c>
      <c r="F3884" s="23">
        <v>553003900298</v>
      </c>
      <c r="G3884">
        <v>910</v>
      </c>
      <c r="H3884" t="str">
        <f t="shared" si="539"/>
        <v>553003900298.910</v>
      </c>
      <c r="I3884">
        <v>200909</v>
      </c>
      <c r="J3884" t="s">
        <v>6434</v>
      </c>
      <c r="K3884" t="s">
        <v>15</v>
      </c>
      <c r="L3884" t="s">
        <v>124</v>
      </c>
      <c r="N3884">
        <f>VLOOKUP(H3884,'export - manipulated'!L3883:V7815,11,FALSE)</f>
        <v>260460.93</v>
      </c>
    </row>
    <row r="3885" spans="1:22" x14ac:dyDescent="0.3">
      <c r="A3885" t="s">
        <v>6326</v>
      </c>
      <c r="B3885" t="s">
        <v>4465</v>
      </c>
      <c r="C3885" t="str">
        <f t="shared" si="540"/>
        <v>UNREGULATED</v>
      </c>
      <c r="D3885" s="159" t="str">
        <f t="shared" si="537"/>
        <v>55300</v>
      </c>
      <c r="E3885" t="str">
        <f t="shared" si="538"/>
        <v>X5300</v>
      </c>
      <c r="F3885" s="23">
        <v>553003900299</v>
      </c>
      <c r="G3885">
        <v>910</v>
      </c>
      <c r="H3885" t="str">
        <f t="shared" si="539"/>
        <v>553003900299.910</v>
      </c>
      <c r="I3885">
        <v>200909</v>
      </c>
      <c r="J3885" t="s">
        <v>6434</v>
      </c>
      <c r="K3885" t="s">
        <v>15</v>
      </c>
      <c r="L3885" t="s">
        <v>124</v>
      </c>
      <c r="N3885">
        <f>VLOOKUP(H3885,'export - manipulated'!L3884:V7816,11,FALSE)</f>
        <v>80098.62</v>
      </c>
    </row>
    <row r="3886" spans="1:22" x14ac:dyDescent="0.3">
      <c r="A3886" t="s">
        <v>6326</v>
      </c>
      <c r="B3886" t="s">
        <v>4465</v>
      </c>
      <c r="C3886" t="str">
        <f t="shared" si="540"/>
        <v>UNREGULATED</v>
      </c>
      <c r="D3886" s="159" t="str">
        <f t="shared" si="537"/>
        <v>55300</v>
      </c>
      <c r="E3886" t="str">
        <f t="shared" si="538"/>
        <v>X5300</v>
      </c>
      <c r="F3886" s="23">
        <v>553003900300</v>
      </c>
      <c r="G3886">
        <v>910</v>
      </c>
      <c r="H3886" t="str">
        <f t="shared" si="539"/>
        <v>553003900300.910</v>
      </c>
      <c r="I3886">
        <v>200909</v>
      </c>
      <c r="J3886" t="s">
        <v>6434</v>
      </c>
      <c r="K3886" t="s">
        <v>15</v>
      </c>
      <c r="L3886" t="s">
        <v>124</v>
      </c>
      <c r="N3886">
        <f>VLOOKUP(H3886,'export - manipulated'!L3885:V7817,11,FALSE)</f>
        <v>46218.03</v>
      </c>
    </row>
    <row r="3887" spans="1:22" x14ac:dyDescent="0.3">
      <c r="A3887" t="s">
        <v>6326</v>
      </c>
      <c r="B3887" t="s">
        <v>4465</v>
      </c>
      <c r="C3887" t="str">
        <f t="shared" si="540"/>
        <v>UNREGULATED</v>
      </c>
      <c r="D3887" s="159" t="str">
        <f t="shared" si="537"/>
        <v>55300</v>
      </c>
      <c r="E3887" t="str">
        <f t="shared" si="538"/>
        <v>X5300</v>
      </c>
      <c r="F3887" s="23">
        <v>553003900301</v>
      </c>
      <c r="G3887">
        <v>910</v>
      </c>
      <c r="H3887" t="str">
        <f t="shared" si="539"/>
        <v>553003900301.910</v>
      </c>
      <c r="I3887">
        <v>200909</v>
      </c>
      <c r="J3887" t="s">
        <v>6434</v>
      </c>
      <c r="K3887" t="s">
        <v>15</v>
      </c>
      <c r="L3887" t="s">
        <v>124</v>
      </c>
      <c r="N3887">
        <f>VLOOKUP(H3887,'export - manipulated'!L3886:V7818,11,FALSE)</f>
        <v>162688.28</v>
      </c>
    </row>
    <row r="3888" spans="1:22" x14ac:dyDescent="0.3">
      <c r="A3888" t="s">
        <v>6333</v>
      </c>
      <c r="B3888" t="s">
        <v>120</v>
      </c>
      <c r="C3888" t="str">
        <f t="shared" si="540"/>
        <v>REGULATED</v>
      </c>
      <c r="D3888" s="159" t="str">
        <f t="shared" si="537"/>
        <v>45700</v>
      </c>
      <c r="E3888" t="str">
        <f t="shared" si="538"/>
        <v>X5700</v>
      </c>
      <c r="F3888" s="23">
        <v>457005500026</v>
      </c>
      <c r="G3888">
        <v>615</v>
      </c>
      <c r="H3888" t="str">
        <f t="shared" si="539"/>
        <v>457005500026.615</v>
      </c>
      <c r="I3888">
        <v>200012</v>
      </c>
      <c r="J3888" t="s">
        <v>6434</v>
      </c>
      <c r="K3888" t="s">
        <v>47</v>
      </c>
      <c r="L3888">
        <v>20310</v>
      </c>
      <c r="M3888" s="8">
        <f>VLOOKUP(H3888,'export - manipulated'!L3888:V7820,11,FALSE)</f>
        <v>327377.14</v>
      </c>
      <c r="V3888" s="158" t="str">
        <f>CONCATENATE("5",RIGHT(F3888,11))</f>
        <v>557005500026</v>
      </c>
    </row>
    <row r="3889" spans="1:22" x14ac:dyDescent="0.3">
      <c r="A3889" t="s">
        <v>6333</v>
      </c>
      <c r="B3889" t="s">
        <v>120</v>
      </c>
      <c r="C3889" t="str">
        <f t="shared" si="540"/>
        <v>UNREGULATED</v>
      </c>
      <c r="D3889" s="159" t="str">
        <f t="shared" si="537"/>
        <v>55700</v>
      </c>
      <c r="E3889" t="str">
        <f t="shared" si="538"/>
        <v>X5700</v>
      </c>
      <c r="F3889" s="23">
        <v>557005500026</v>
      </c>
      <c r="G3889">
        <v>615</v>
      </c>
      <c r="H3889" t="str">
        <f t="shared" si="539"/>
        <v>557005500026.615</v>
      </c>
      <c r="I3889">
        <v>200012</v>
      </c>
      <c r="J3889" t="s">
        <v>6434</v>
      </c>
      <c r="K3889" t="s">
        <v>47</v>
      </c>
      <c r="L3889" t="s">
        <v>124</v>
      </c>
      <c r="N3889">
        <f>VLOOKUP(H3889,'export - manipulated'!L3888:V7820,11,FALSE)</f>
        <v>197785</v>
      </c>
    </row>
    <row r="3890" spans="1:22" x14ac:dyDescent="0.3">
      <c r="A3890" t="s">
        <v>6336</v>
      </c>
      <c r="B3890" t="s">
        <v>120</v>
      </c>
      <c r="C3890" t="str">
        <f t="shared" si="540"/>
        <v>REGULATED</v>
      </c>
      <c r="D3890" s="159" t="str">
        <f t="shared" si="537"/>
        <v>45700</v>
      </c>
      <c r="E3890" t="str">
        <f t="shared" si="538"/>
        <v>X5700</v>
      </c>
      <c r="F3890" s="23">
        <v>457005500026</v>
      </c>
      <c r="G3890">
        <v>780</v>
      </c>
      <c r="H3890" t="str">
        <f t="shared" si="539"/>
        <v>457005500026.780</v>
      </c>
      <c r="I3890">
        <v>200012</v>
      </c>
      <c r="J3890" t="s">
        <v>6434</v>
      </c>
      <c r="K3890" t="s">
        <v>47</v>
      </c>
      <c r="L3890">
        <v>20310</v>
      </c>
      <c r="M3890" s="8">
        <f>VLOOKUP(H3890,'export - manipulated'!L3890:V7822,11,FALSE)</f>
        <v>156190.48000000001</v>
      </c>
      <c r="V3890" s="158" t="str">
        <f t="shared" ref="V3890:V3891" si="543">CONCATENATE("5",RIGHT(F3890,11))</f>
        <v>557005500026</v>
      </c>
    </row>
    <row r="3891" spans="1:22" x14ac:dyDescent="0.3">
      <c r="A3891" t="s">
        <v>6336</v>
      </c>
      <c r="B3891" t="s">
        <v>6339</v>
      </c>
      <c r="C3891" t="str">
        <f t="shared" si="540"/>
        <v>REGULATED</v>
      </c>
      <c r="D3891" s="159" t="str">
        <f t="shared" si="537"/>
        <v>45700</v>
      </c>
      <c r="E3891" t="str">
        <f t="shared" si="538"/>
        <v>X5700</v>
      </c>
      <c r="F3891" s="23">
        <v>457005500053</v>
      </c>
      <c r="G3891">
        <v>780</v>
      </c>
      <c r="H3891" t="str">
        <f t="shared" si="539"/>
        <v>457005500053.780</v>
      </c>
      <c r="I3891">
        <v>200901</v>
      </c>
      <c r="J3891" t="s">
        <v>6434</v>
      </c>
      <c r="K3891" t="s">
        <v>47</v>
      </c>
      <c r="L3891">
        <v>20310</v>
      </c>
      <c r="M3891" s="8">
        <f>VLOOKUP(H3891,'export - manipulated'!L3891:V7823,11,FALSE)</f>
        <v>13282.31</v>
      </c>
      <c r="V3891" s="158" t="str">
        <f t="shared" si="543"/>
        <v>557005500053</v>
      </c>
    </row>
    <row r="3892" spans="1:22" x14ac:dyDescent="0.3">
      <c r="A3892" t="s">
        <v>6336</v>
      </c>
      <c r="B3892" t="s">
        <v>120</v>
      </c>
      <c r="C3892" t="str">
        <f t="shared" si="540"/>
        <v>UNREGULATED</v>
      </c>
      <c r="D3892" s="159" t="str">
        <f t="shared" si="537"/>
        <v>55700</v>
      </c>
      <c r="E3892" t="str">
        <f t="shared" si="538"/>
        <v>X5700</v>
      </c>
      <c r="F3892" s="23">
        <v>557005500026</v>
      </c>
      <c r="G3892">
        <v>780</v>
      </c>
      <c r="H3892" t="str">
        <f t="shared" si="539"/>
        <v>557005500026.780</v>
      </c>
      <c r="I3892">
        <v>200012</v>
      </c>
      <c r="J3892" t="s">
        <v>6434</v>
      </c>
      <c r="K3892" t="s">
        <v>47</v>
      </c>
      <c r="L3892" t="s">
        <v>124</v>
      </c>
      <c r="N3892">
        <f>VLOOKUP(H3892,'export - manipulated'!L3891:V7823,11,FALSE)</f>
        <v>94363</v>
      </c>
    </row>
    <row r="3893" spans="1:22" x14ac:dyDescent="0.3">
      <c r="A3893" t="s">
        <v>6336</v>
      </c>
      <c r="B3893" t="s">
        <v>120</v>
      </c>
      <c r="C3893" t="str">
        <f t="shared" si="540"/>
        <v>UNREGULATED</v>
      </c>
      <c r="D3893" s="159" t="str">
        <f t="shared" si="537"/>
        <v>55700</v>
      </c>
      <c r="E3893" t="str">
        <f t="shared" si="538"/>
        <v>X5700</v>
      </c>
      <c r="F3893" s="23">
        <v>557005500053</v>
      </c>
      <c r="G3893">
        <v>780</v>
      </c>
      <c r="H3893" t="str">
        <f t="shared" si="539"/>
        <v>557005500053.780</v>
      </c>
      <c r="I3893">
        <v>200901</v>
      </c>
      <c r="J3893" t="s">
        <v>6434</v>
      </c>
      <c r="K3893" t="s">
        <v>47</v>
      </c>
      <c r="L3893" t="s">
        <v>124</v>
      </c>
      <c r="N3893">
        <f>VLOOKUP(H3893,'export - manipulated'!L3892:V7824,11,FALSE)</f>
        <v>6505.29</v>
      </c>
    </row>
    <row r="3894" spans="1:22" x14ac:dyDescent="0.3">
      <c r="A3894" t="s">
        <v>6343</v>
      </c>
      <c r="B3894" t="s">
        <v>6339</v>
      </c>
      <c r="C3894" t="str">
        <f t="shared" si="540"/>
        <v>REGULATED</v>
      </c>
      <c r="D3894" s="159" t="str">
        <f t="shared" si="537"/>
        <v>45700</v>
      </c>
      <c r="E3894" t="str">
        <f t="shared" si="538"/>
        <v>X5700</v>
      </c>
      <c r="F3894" s="23">
        <v>457005500026</v>
      </c>
      <c r="G3894">
        <v>84</v>
      </c>
      <c r="H3894" t="str">
        <f t="shared" si="539"/>
        <v>457005500026.84</v>
      </c>
      <c r="I3894">
        <v>200512</v>
      </c>
      <c r="J3894" t="s">
        <v>6434</v>
      </c>
      <c r="K3894" t="s">
        <v>47</v>
      </c>
      <c r="L3894">
        <v>20310</v>
      </c>
      <c r="M3894" s="8">
        <f>VLOOKUP(H3894,'export - manipulated'!L3894:V7826,11,FALSE)</f>
        <v>32922.870000000003</v>
      </c>
      <c r="V3894" s="158" t="str">
        <f>CONCATENATE("5",RIGHT(F3894,11))</f>
        <v>557005500026</v>
      </c>
    </row>
    <row r="3895" spans="1:22" x14ac:dyDescent="0.3">
      <c r="A3895" t="s">
        <v>6343</v>
      </c>
      <c r="B3895" t="s">
        <v>6339</v>
      </c>
      <c r="C3895" t="str">
        <f t="shared" si="540"/>
        <v>UNREGULATED</v>
      </c>
      <c r="D3895" s="159" t="str">
        <f t="shared" si="537"/>
        <v>55700</v>
      </c>
      <c r="E3895" t="str">
        <f t="shared" si="538"/>
        <v>X5700</v>
      </c>
      <c r="F3895" s="23">
        <v>557005500026</v>
      </c>
      <c r="G3895">
        <v>84</v>
      </c>
      <c r="H3895" t="str">
        <f t="shared" si="539"/>
        <v>557005500026.84</v>
      </c>
      <c r="I3895">
        <v>200512</v>
      </c>
      <c r="J3895" t="s">
        <v>6434</v>
      </c>
      <c r="K3895" t="s">
        <v>47</v>
      </c>
      <c r="L3895" t="s">
        <v>124</v>
      </c>
      <c r="N3895">
        <f>VLOOKUP(H3895,'export - manipulated'!L3894:V7826,11,FALSE)</f>
        <v>19890</v>
      </c>
    </row>
    <row r="3896" spans="1:22" x14ac:dyDescent="0.3">
      <c r="A3896" t="s">
        <v>6347</v>
      </c>
      <c r="B3896" t="s">
        <v>127</v>
      </c>
      <c r="C3896" t="str">
        <f t="shared" si="540"/>
        <v>REGULATED</v>
      </c>
      <c r="D3896" s="159" t="str">
        <f t="shared" si="537"/>
        <v>45600</v>
      </c>
      <c r="E3896" t="str">
        <f t="shared" si="538"/>
        <v>X5600</v>
      </c>
      <c r="F3896" s="23">
        <v>456008600122</v>
      </c>
      <c r="G3896">
        <v>615</v>
      </c>
      <c r="H3896" t="str">
        <f t="shared" si="539"/>
        <v>456008600122.615</v>
      </c>
      <c r="I3896">
        <v>200811</v>
      </c>
      <c r="J3896" t="s">
        <v>6434</v>
      </c>
      <c r="K3896" t="s">
        <v>82</v>
      </c>
      <c r="L3896">
        <v>20310</v>
      </c>
      <c r="M3896" s="8">
        <f>VLOOKUP(H3896,'export - manipulated'!L3896:V7828,11,FALSE)</f>
        <v>52652.79</v>
      </c>
      <c r="V3896" s="158" t="str">
        <f>CONCATENATE("5",RIGHT(F3896,11))</f>
        <v>556008600122</v>
      </c>
    </row>
    <row r="3897" spans="1:22" x14ac:dyDescent="0.3">
      <c r="A3897" t="s">
        <v>6347</v>
      </c>
      <c r="B3897" t="s">
        <v>127</v>
      </c>
      <c r="C3897" t="str">
        <f t="shared" si="540"/>
        <v>UNREGULATED</v>
      </c>
      <c r="D3897" s="159" t="str">
        <f t="shared" si="537"/>
        <v>55600</v>
      </c>
      <c r="E3897" t="str">
        <f t="shared" si="538"/>
        <v>X5600</v>
      </c>
      <c r="F3897" s="23">
        <v>556008600122</v>
      </c>
      <c r="G3897">
        <v>615</v>
      </c>
      <c r="H3897" t="str">
        <f t="shared" si="539"/>
        <v>556008600122.615</v>
      </c>
      <c r="I3897">
        <v>200811</v>
      </c>
      <c r="J3897" t="s">
        <v>6434</v>
      </c>
      <c r="K3897" t="s">
        <v>82</v>
      </c>
      <c r="L3897" t="s">
        <v>124</v>
      </c>
      <c r="N3897">
        <f>VLOOKUP(H3897,'export - manipulated'!L3896:V7828,11,FALSE)</f>
        <v>11596.48</v>
      </c>
    </row>
    <row r="3898" spans="1:22" x14ac:dyDescent="0.3">
      <c r="A3898" t="s">
        <v>6350</v>
      </c>
      <c r="B3898" t="s">
        <v>127</v>
      </c>
      <c r="C3898" t="str">
        <f t="shared" si="540"/>
        <v>UNREGULATED</v>
      </c>
      <c r="D3898" s="159" t="str">
        <f t="shared" si="537"/>
        <v>55200</v>
      </c>
      <c r="E3898" t="str">
        <f t="shared" si="538"/>
        <v>X5200</v>
      </c>
      <c r="F3898" s="23">
        <v>552008600211</v>
      </c>
      <c r="G3898">
        <v>768</v>
      </c>
      <c r="H3898" t="str">
        <f t="shared" si="539"/>
        <v>552008600211.768</v>
      </c>
      <c r="I3898">
        <v>201012</v>
      </c>
      <c r="J3898" t="s">
        <v>6434</v>
      </c>
      <c r="K3898" t="s">
        <v>82</v>
      </c>
      <c r="L3898" t="s">
        <v>124</v>
      </c>
      <c r="N3898">
        <f>VLOOKUP(H3898,'export - manipulated'!L3897:V7829,11,FALSE)</f>
        <v>1065.58</v>
      </c>
    </row>
    <row r="3899" spans="1:22" x14ac:dyDescent="0.3">
      <c r="A3899" t="s">
        <v>6352</v>
      </c>
      <c r="B3899" t="s">
        <v>139</v>
      </c>
      <c r="C3899" t="str">
        <f t="shared" si="540"/>
        <v>UNREGULATED</v>
      </c>
      <c r="D3899" s="159" t="str">
        <f t="shared" si="537"/>
        <v>55200</v>
      </c>
      <c r="E3899" t="str">
        <f t="shared" si="538"/>
        <v>X5200</v>
      </c>
      <c r="F3899" s="23">
        <v>552008600212</v>
      </c>
      <c r="G3899">
        <v>763</v>
      </c>
      <c r="H3899" t="str">
        <f t="shared" si="539"/>
        <v>552008600212.763</v>
      </c>
      <c r="I3899">
        <v>201110</v>
      </c>
      <c r="J3899" t="s">
        <v>6434</v>
      </c>
      <c r="K3899" t="s">
        <v>82</v>
      </c>
      <c r="L3899" t="s">
        <v>124</v>
      </c>
      <c r="N3899">
        <f>VLOOKUP(H3899,'export - manipulated'!L3898:V7830,11,FALSE)</f>
        <v>4238.99</v>
      </c>
    </row>
    <row r="3900" spans="1:22" x14ac:dyDescent="0.3">
      <c r="A3900" t="s">
        <v>6354</v>
      </c>
      <c r="B3900" t="s">
        <v>127</v>
      </c>
      <c r="C3900" t="str">
        <f t="shared" si="540"/>
        <v>REGULATED</v>
      </c>
      <c r="D3900" s="159" t="str">
        <f t="shared" si="537"/>
        <v>45200</v>
      </c>
      <c r="E3900" t="str">
        <f t="shared" si="538"/>
        <v>X5200</v>
      </c>
      <c r="F3900" s="23">
        <v>452009600158</v>
      </c>
      <c r="G3900">
        <v>763</v>
      </c>
      <c r="H3900" t="str">
        <f t="shared" si="539"/>
        <v>452009600158.763</v>
      </c>
      <c r="I3900">
        <v>200909</v>
      </c>
      <c r="J3900" t="s">
        <v>6434</v>
      </c>
      <c r="K3900" t="s">
        <v>82</v>
      </c>
      <c r="L3900">
        <v>20310</v>
      </c>
      <c r="M3900" s="8">
        <f>VLOOKUP(H3900,'export - manipulated'!L3900:V7832,11,FALSE)</f>
        <v>2276.1</v>
      </c>
      <c r="V3900" s="158" t="str">
        <f>CONCATENATE("5",RIGHT(F3900,11))</f>
        <v>552009600158</v>
      </c>
    </row>
    <row r="3901" spans="1:22" x14ac:dyDescent="0.3">
      <c r="A3901" t="s">
        <v>6354</v>
      </c>
      <c r="B3901" t="s">
        <v>139</v>
      </c>
      <c r="C3901" t="str">
        <f t="shared" si="540"/>
        <v>UNREGULATED</v>
      </c>
      <c r="D3901" s="159" t="str">
        <f t="shared" si="537"/>
        <v>55200</v>
      </c>
      <c r="E3901" t="str">
        <f t="shared" si="538"/>
        <v>X5200</v>
      </c>
      <c r="F3901" s="23">
        <v>552009600158</v>
      </c>
      <c r="G3901">
        <v>763</v>
      </c>
      <c r="H3901" t="str">
        <f t="shared" si="539"/>
        <v>552009600158.763</v>
      </c>
      <c r="I3901">
        <v>200909</v>
      </c>
      <c r="J3901" t="s">
        <v>6434</v>
      </c>
      <c r="K3901" t="s">
        <v>82</v>
      </c>
      <c r="L3901" t="s">
        <v>124</v>
      </c>
      <c r="N3901">
        <f>VLOOKUP(H3901,'export - manipulated'!L3900:V7832,11,FALSE)</f>
        <v>458.67</v>
      </c>
    </row>
    <row r="3902" spans="1:22" x14ac:dyDescent="0.3">
      <c r="A3902" t="s">
        <v>6357</v>
      </c>
      <c r="B3902" t="s">
        <v>127</v>
      </c>
      <c r="C3902" t="str">
        <f t="shared" si="540"/>
        <v>REGULATED</v>
      </c>
      <c r="D3902" s="159" t="str">
        <f t="shared" si="537"/>
        <v>45700</v>
      </c>
      <c r="E3902" t="str">
        <f t="shared" si="538"/>
        <v>X5700</v>
      </c>
      <c r="F3902" s="23">
        <v>457009300075</v>
      </c>
      <c r="G3902">
        <v>580</v>
      </c>
      <c r="H3902" t="str">
        <f t="shared" si="539"/>
        <v>457009300075.580</v>
      </c>
      <c r="I3902">
        <v>201012</v>
      </c>
      <c r="J3902" t="s">
        <v>6434</v>
      </c>
      <c r="K3902" t="s">
        <v>82</v>
      </c>
      <c r="L3902">
        <v>20310</v>
      </c>
      <c r="M3902" s="8">
        <f>VLOOKUP(H3902,'export - manipulated'!L3902:V7834,11,FALSE)</f>
        <v>217573.02</v>
      </c>
      <c r="V3902" s="158" t="str">
        <f t="shared" ref="V3902:V3903" si="544">CONCATENATE("5",RIGHT(F3902,11))</f>
        <v>557009300075</v>
      </c>
    </row>
    <row r="3903" spans="1:22" x14ac:dyDescent="0.3">
      <c r="A3903" t="s">
        <v>6357</v>
      </c>
      <c r="B3903" t="s">
        <v>127</v>
      </c>
      <c r="C3903" t="str">
        <f t="shared" si="540"/>
        <v>REGULATED</v>
      </c>
      <c r="D3903" s="159" t="str">
        <f t="shared" si="537"/>
        <v>45700</v>
      </c>
      <c r="E3903" t="str">
        <f t="shared" si="538"/>
        <v>X5700</v>
      </c>
      <c r="F3903" s="23">
        <v>457009300075</v>
      </c>
      <c r="G3903">
        <v>581</v>
      </c>
      <c r="H3903" t="str">
        <f t="shared" si="539"/>
        <v>457009300075.581</v>
      </c>
      <c r="I3903">
        <v>201012</v>
      </c>
      <c r="J3903" t="s">
        <v>6434</v>
      </c>
      <c r="K3903" t="s">
        <v>82</v>
      </c>
      <c r="L3903">
        <v>20310</v>
      </c>
      <c r="M3903" s="8">
        <f>VLOOKUP(H3903,'export - manipulated'!L3903:V7835,11,FALSE)</f>
        <v>157473.59</v>
      </c>
      <c r="V3903" s="158" t="str">
        <f t="shared" si="544"/>
        <v>557009300075</v>
      </c>
    </row>
    <row r="3904" spans="1:22" x14ac:dyDescent="0.3">
      <c r="A3904" t="s">
        <v>6357</v>
      </c>
      <c r="B3904" t="s">
        <v>127</v>
      </c>
      <c r="C3904" t="str">
        <f t="shared" si="540"/>
        <v>UNREGULATED</v>
      </c>
      <c r="D3904" s="159" t="str">
        <f t="shared" si="537"/>
        <v>55700</v>
      </c>
      <c r="E3904" t="str">
        <f t="shared" si="538"/>
        <v>X5700</v>
      </c>
      <c r="F3904" s="23">
        <v>557009300075</v>
      </c>
      <c r="G3904">
        <v>580</v>
      </c>
      <c r="H3904" t="str">
        <f t="shared" si="539"/>
        <v>557009300075.580</v>
      </c>
      <c r="I3904">
        <v>201012</v>
      </c>
      <c r="J3904" t="s">
        <v>6434</v>
      </c>
      <c r="K3904" t="s">
        <v>82</v>
      </c>
      <c r="L3904" t="s">
        <v>124</v>
      </c>
      <c r="N3904">
        <f>VLOOKUP(H3904,'export - manipulated'!L3903:V7835,11,FALSE)</f>
        <v>24013.72</v>
      </c>
    </row>
    <row r="3905" spans="1:22" x14ac:dyDescent="0.3">
      <c r="A3905" t="s">
        <v>6357</v>
      </c>
      <c r="B3905" t="s">
        <v>127</v>
      </c>
      <c r="C3905" t="str">
        <f t="shared" si="540"/>
        <v>UNREGULATED</v>
      </c>
      <c r="D3905" s="159" t="str">
        <f t="shared" si="537"/>
        <v>55700</v>
      </c>
      <c r="E3905" t="str">
        <f t="shared" si="538"/>
        <v>X5700</v>
      </c>
      <c r="F3905" s="23">
        <v>557009300075</v>
      </c>
      <c r="G3905">
        <v>581</v>
      </c>
      <c r="H3905" t="str">
        <f t="shared" si="539"/>
        <v>557009300075.581</v>
      </c>
      <c r="I3905">
        <v>201012</v>
      </c>
      <c r="J3905" t="s">
        <v>6434</v>
      </c>
      <c r="K3905" t="s">
        <v>82</v>
      </c>
      <c r="L3905" t="s">
        <v>124</v>
      </c>
      <c r="N3905">
        <f>VLOOKUP(H3905,'export - manipulated'!L3904:V7836,11,FALSE)</f>
        <v>17380.5</v>
      </c>
    </row>
    <row r="3906" spans="1:22" x14ac:dyDescent="0.3">
      <c r="A3906" t="s">
        <v>6362</v>
      </c>
      <c r="B3906" t="s">
        <v>127</v>
      </c>
      <c r="C3906" t="str">
        <f t="shared" si="540"/>
        <v>REGULATED</v>
      </c>
      <c r="D3906" s="159" t="str">
        <f t="shared" si="537"/>
        <v>45200</v>
      </c>
      <c r="E3906" t="str">
        <f t="shared" si="538"/>
        <v>X5200</v>
      </c>
      <c r="F3906" s="23">
        <v>452008400202</v>
      </c>
      <c r="G3906">
        <v>763</v>
      </c>
      <c r="H3906" t="str">
        <f t="shared" si="539"/>
        <v>452008400202.763</v>
      </c>
      <c r="I3906">
        <v>200902</v>
      </c>
      <c r="J3906" t="s">
        <v>6434</v>
      </c>
      <c r="K3906" t="s">
        <v>81</v>
      </c>
      <c r="L3906">
        <v>20310</v>
      </c>
      <c r="M3906" s="8">
        <f>VLOOKUP(H3906,'export - manipulated'!L3906:V7838,11,FALSE)</f>
        <v>3604.82</v>
      </c>
      <c r="V3906" s="158" t="str">
        <f t="shared" ref="V3906:V3925" si="545">CONCATENATE("5",RIGHT(F3906,11))</f>
        <v>552008400202</v>
      </c>
    </row>
    <row r="3907" spans="1:22" x14ac:dyDescent="0.3">
      <c r="A3907" t="s">
        <v>6365</v>
      </c>
      <c r="B3907" t="s">
        <v>127</v>
      </c>
      <c r="C3907" t="str">
        <f t="shared" si="540"/>
        <v>REGULATED</v>
      </c>
      <c r="D3907" s="159" t="str">
        <f t="shared" ref="D3907:D3934" si="546">LEFT(F3907,5)</f>
        <v>45200</v>
      </c>
      <c r="E3907" t="str">
        <f t="shared" ref="E3907:E3934" si="547">CONCATENATE("X",(RIGHT(D3907,4)))</f>
        <v>X5200</v>
      </c>
      <c r="F3907" s="23">
        <v>452008400202</v>
      </c>
      <c r="G3907">
        <v>169</v>
      </c>
      <c r="H3907" t="str">
        <f t="shared" ref="H3907:H3934" si="548">CONCATENATE(F3907,".",G3907)</f>
        <v>452008400202.169</v>
      </c>
      <c r="I3907">
        <v>200902</v>
      </c>
      <c r="J3907" t="s">
        <v>6434</v>
      </c>
      <c r="K3907" t="s">
        <v>81</v>
      </c>
      <c r="L3907">
        <v>20310</v>
      </c>
      <c r="M3907" s="8">
        <f>VLOOKUP(H3907,'export - manipulated'!L3907:V7839,11,FALSE)</f>
        <v>52909.72</v>
      </c>
      <c r="V3907" s="158" t="str">
        <f t="shared" si="545"/>
        <v>552008400202</v>
      </c>
    </row>
    <row r="3908" spans="1:22" x14ac:dyDescent="0.3">
      <c r="A3908" t="s">
        <v>6365</v>
      </c>
      <c r="B3908" t="s">
        <v>127</v>
      </c>
      <c r="C3908" t="str">
        <f t="shared" si="540"/>
        <v>REGULATED</v>
      </c>
      <c r="D3908" s="159" t="str">
        <f t="shared" si="546"/>
        <v>45700</v>
      </c>
      <c r="E3908" t="str">
        <f t="shared" si="547"/>
        <v>X5700</v>
      </c>
      <c r="F3908" s="23">
        <v>457008400105</v>
      </c>
      <c r="G3908">
        <v>169</v>
      </c>
      <c r="H3908" t="str">
        <f t="shared" si="548"/>
        <v>457008400105.169</v>
      </c>
      <c r="I3908">
        <v>200902</v>
      </c>
      <c r="J3908" t="s">
        <v>6434</v>
      </c>
      <c r="K3908" t="s">
        <v>81</v>
      </c>
      <c r="L3908">
        <v>20310</v>
      </c>
      <c r="M3908" s="8">
        <f>VLOOKUP(H3908,'export - manipulated'!L3908:V7840,11,FALSE)</f>
        <v>35949.85</v>
      </c>
      <c r="V3908" s="158" t="str">
        <f t="shared" si="545"/>
        <v>557008400105</v>
      </c>
    </row>
    <row r="3909" spans="1:22" x14ac:dyDescent="0.3">
      <c r="A3909" t="s">
        <v>6368</v>
      </c>
      <c r="B3909" t="s">
        <v>127</v>
      </c>
      <c r="C3909" t="str">
        <f t="shared" si="540"/>
        <v>REGULATED</v>
      </c>
      <c r="D3909" s="159" t="str">
        <f t="shared" si="546"/>
        <v>45200</v>
      </c>
      <c r="E3909" t="str">
        <f t="shared" si="547"/>
        <v>X5200</v>
      </c>
      <c r="F3909" s="23">
        <v>452008400202</v>
      </c>
      <c r="G3909">
        <v>752</v>
      </c>
      <c r="H3909" t="str">
        <f t="shared" si="548"/>
        <v>452008400202.752</v>
      </c>
      <c r="I3909">
        <v>200902</v>
      </c>
      <c r="J3909" t="s">
        <v>6434</v>
      </c>
      <c r="K3909" t="s">
        <v>81</v>
      </c>
      <c r="L3909">
        <v>20310</v>
      </c>
      <c r="M3909" s="8">
        <f>VLOOKUP(H3909,'export - manipulated'!L3909:V7841,11,FALSE)</f>
        <v>136640.22</v>
      </c>
      <c r="V3909" s="158" t="str">
        <f t="shared" si="545"/>
        <v>552008400202</v>
      </c>
    </row>
    <row r="3910" spans="1:22" x14ac:dyDescent="0.3">
      <c r="A3910" t="s">
        <v>6370</v>
      </c>
      <c r="B3910" t="s">
        <v>127</v>
      </c>
      <c r="C3910" t="str">
        <f t="shared" ref="C3910:C3934" si="549">IF(OR(D3910="45000",D3910="45100",D3910="45200",D3910="45290",D3910="45300",D3910="45500",D3910="45600",D3910="45700",D3910="45790",D3910="45800"),"REGULATED","UNREGULATED")</f>
        <v>REGULATED</v>
      </c>
      <c r="D3910" s="159" t="str">
        <f t="shared" si="546"/>
        <v>45700</v>
      </c>
      <c r="E3910" t="str">
        <f t="shared" si="547"/>
        <v>X5700</v>
      </c>
      <c r="F3910" s="23">
        <v>457008400105</v>
      </c>
      <c r="G3910">
        <v>615</v>
      </c>
      <c r="H3910" t="str">
        <f t="shared" si="548"/>
        <v>457008400105.615</v>
      </c>
      <c r="I3910">
        <v>200902</v>
      </c>
      <c r="J3910" t="s">
        <v>6434</v>
      </c>
      <c r="K3910" t="s">
        <v>81</v>
      </c>
      <c r="L3910">
        <v>20310</v>
      </c>
      <c r="M3910" s="8">
        <f>VLOOKUP(H3910,'export - manipulated'!L3910:V7842,11,FALSE)</f>
        <v>421203.44</v>
      </c>
      <c r="V3910" s="158" t="str">
        <f t="shared" si="545"/>
        <v>557008400105</v>
      </c>
    </row>
    <row r="3911" spans="1:22" x14ac:dyDescent="0.3">
      <c r="A3911" t="s">
        <v>6372</v>
      </c>
      <c r="B3911" t="s">
        <v>127</v>
      </c>
      <c r="C3911" t="str">
        <f t="shared" si="549"/>
        <v>REGULATED</v>
      </c>
      <c r="D3911" s="159" t="str">
        <f t="shared" si="546"/>
        <v>45700</v>
      </c>
      <c r="E3911" t="str">
        <f t="shared" si="547"/>
        <v>X5700</v>
      </c>
      <c r="F3911" s="23">
        <v>457008400106</v>
      </c>
      <c r="G3911">
        <v>780</v>
      </c>
      <c r="H3911" t="str">
        <f t="shared" si="548"/>
        <v>457008400106.780</v>
      </c>
      <c r="I3911">
        <v>200812</v>
      </c>
      <c r="J3911" t="s">
        <v>6434</v>
      </c>
      <c r="K3911" t="s">
        <v>81</v>
      </c>
      <c r="L3911">
        <v>20310</v>
      </c>
      <c r="M3911" s="8">
        <f>VLOOKUP(H3911,'export - manipulated'!L3911:V7843,11,FALSE)</f>
        <v>19595.009999999998</v>
      </c>
      <c r="V3911" s="158" t="str">
        <f t="shared" si="545"/>
        <v>557008400106</v>
      </c>
    </row>
    <row r="3912" spans="1:22" x14ac:dyDescent="0.3">
      <c r="A3912" t="s">
        <v>6374</v>
      </c>
      <c r="B3912" t="s">
        <v>127</v>
      </c>
      <c r="C3912" t="str">
        <f t="shared" si="549"/>
        <v>REGULATED</v>
      </c>
      <c r="D3912" s="159" t="str">
        <f t="shared" si="546"/>
        <v>45700</v>
      </c>
      <c r="E3912" t="str">
        <f t="shared" si="547"/>
        <v>X5700</v>
      </c>
      <c r="F3912" s="23">
        <v>457009400025</v>
      </c>
      <c r="G3912">
        <v>825</v>
      </c>
      <c r="H3912" t="str">
        <f t="shared" si="548"/>
        <v>457009400025.825</v>
      </c>
      <c r="I3912">
        <v>200508</v>
      </c>
      <c r="J3912" t="s">
        <v>6434</v>
      </c>
      <c r="K3912" t="s">
        <v>81</v>
      </c>
      <c r="L3912">
        <v>20310</v>
      </c>
      <c r="M3912" s="8">
        <f>VLOOKUP(H3912,'export - manipulated'!L3912:V7844,11,FALSE)</f>
        <v>175231.32</v>
      </c>
      <c r="V3912" s="158" t="str">
        <f t="shared" si="545"/>
        <v>557009400025</v>
      </c>
    </row>
    <row r="3913" spans="1:22" x14ac:dyDescent="0.3">
      <c r="A3913" t="s">
        <v>6376</v>
      </c>
      <c r="B3913" t="s">
        <v>127</v>
      </c>
      <c r="C3913" t="str">
        <f t="shared" si="549"/>
        <v>REGULATED</v>
      </c>
      <c r="D3913" s="159" t="str">
        <f t="shared" si="546"/>
        <v>45200</v>
      </c>
      <c r="E3913" t="str">
        <f t="shared" si="547"/>
        <v>X5200</v>
      </c>
      <c r="F3913" s="23">
        <v>452009300156</v>
      </c>
      <c r="G3913">
        <v>780</v>
      </c>
      <c r="H3913" t="str">
        <f t="shared" si="548"/>
        <v>452009300156.780</v>
      </c>
      <c r="I3913">
        <v>200712</v>
      </c>
      <c r="J3913" t="s">
        <v>6434</v>
      </c>
      <c r="K3913" t="s">
        <v>81</v>
      </c>
      <c r="L3913">
        <v>20310</v>
      </c>
      <c r="M3913" s="8">
        <f>VLOOKUP(H3913,'export - manipulated'!L3913:V7845,11,FALSE)</f>
        <v>22124.7</v>
      </c>
      <c r="V3913" s="158" t="str">
        <f t="shared" si="545"/>
        <v>552009300156</v>
      </c>
    </row>
    <row r="3914" spans="1:22" x14ac:dyDescent="0.3">
      <c r="A3914" t="s">
        <v>6379</v>
      </c>
      <c r="B3914" t="s">
        <v>127</v>
      </c>
      <c r="C3914" t="str">
        <f t="shared" si="549"/>
        <v>REGULATED</v>
      </c>
      <c r="D3914" s="159" t="str">
        <f t="shared" si="546"/>
        <v>45600</v>
      </c>
      <c r="E3914" t="str">
        <f t="shared" si="547"/>
        <v>X5600</v>
      </c>
      <c r="F3914" s="23">
        <v>456009300072</v>
      </c>
      <c r="G3914">
        <v>615</v>
      </c>
      <c r="H3914" t="str">
        <f t="shared" si="548"/>
        <v>456009300072.615</v>
      </c>
      <c r="I3914">
        <v>200904</v>
      </c>
      <c r="J3914" t="s">
        <v>6434</v>
      </c>
      <c r="K3914" t="s">
        <v>81</v>
      </c>
      <c r="L3914">
        <v>20310</v>
      </c>
      <c r="M3914" s="8">
        <f>VLOOKUP(H3914,'export - manipulated'!L3914:V7846,11,FALSE)</f>
        <v>51391.03</v>
      </c>
      <c r="V3914" s="158" t="str">
        <f t="shared" si="545"/>
        <v>556009300072</v>
      </c>
    </row>
    <row r="3915" spans="1:22" x14ac:dyDescent="0.3">
      <c r="A3915" t="s">
        <v>6381</v>
      </c>
      <c r="B3915" t="s">
        <v>127</v>
      </c>
      <c r="C3915" t="str">
        <f t="shared" si="549"/>
        <v>REGULATED</v>
      </c>
      <c r="D3915" s="159" t="str">
        <f t="shared" si="546"/>
        <v>45200</v>
      </c>
      <c r="E3915" t="str">
        <f t="shared" si="547"/>
        <v>X5200</v>
      </c>
      <c r="F3915" s="23">
        <v>452008400193</v>
      </c>
      <c r="G3915">
        <v>763</v>
      </c>
      <c r="H3915" t="str">
        <f t="shared" si="548"/>
        <v>452008400193.763</v>
      </c>
      <c r="I3915">
        <v>198603</v>
      </c>
      <c r="J3915" t="s">
        <v>6434</v>
      </c>
      <c r="K3915" t="s">
        <v>81</v>
      </c>
      <c r="L3915">
        <v>20310</v>
      </c>
      <c r="M3915" s="8">
        <f>VLOOKUP(H3915,'export - manipulated'!L3915:V7847,11,FALSE)</f>
        <v>314587.77</v>
      </c>
      <c r="V3915" s="158" t="str">
        <f t="shared" si="545"/>
        <v>552008400193</v>
      </c>
    </row>
    <row r="3916" spans="1:22" x14ac:dyDescent="0.3">
      <c r="A3916" t="s">
        <v>6381</v>
      </c>
      <c r="B3916" t="s">
        <v>127</v>
      </c>
      <c r="C3916" t="str">
        <f t="shared" si="549"/>
        <v>REGULATED</v>
      </c>
      <c r="D3916" s="159" t="str">
        <f t="shared" si="546"/>
        <v>45200</v>
      </c>
      <c r="E3916" t="str">
        <f t="shared" si="547"/>
        <v>X5200</v>
      </c>
      <c r="F3916" s="23">
        <v>452008400194</v>
      </c>
      <c r="G3916">
        <v>763</v>
      </c>
      <c r="H3916" t="str">
        <f t="shared" si="548"/>
        <v>452008400194.763</v>
      </c>
      <c r="I3916">
        <v>198403</v>
      </c>
      <c r="J3916" t="s">
        <v>6434</v>
      </c>
      <c r="K3916" t="s">
        <v>81</v>
      </c>
      <c r="L3916">
        <v>20310</v>
      </c>
      <c r="M3916" s="8">
        <f>VLOOKUP(H3916,'export - manipulated'!L3916:V7848,11,FALSE)</f>
        <v>86331.07</v>
      </c>
      <c r="V3916" s="158" t="str">
        <f t="shared" si="545"/>
        <v>552008400194</v>
      </c>
    </row>
    <row r="3917" spans="1:22" x14ac:dyDescent="0.3">
      <c r="A3917" t="s">
        <v>6384</v>
      </c>
      <c r="B3917" t="s">
        <v>127</v>
      </c>
      <c r="C3917" t="str">
        <f t="shared" si="549"/>
        <v>REGULATED</v>
      </c>
      <c r="D3917" s="159" t="str">
        <f t="shared" si="546"/>
        <v>45200</v>
      </c>
      <c r="E3917" t="str">
        <f t="shared" si="547"/>
        <v>X5200</v>
      </c>
      <c r="F3917" s="23">
        <v>452009300072</v>
      </c>
      <c r="G3917">
        <v>763</v>
      </c>
      <c r="H3917" t="str">
        <f t="shared" si="548"/>
        <v>452009300072.763</v>
      </c>
      <c r="I3917">
        <v>199103</v>
      </c>
      <c r="J3917" t="s">
        <v>6434</v>
      </c>
      <c r="K3917" t="s">
        <v>81</v>
      </c>
      <c r="L3917">
        <v>20310</v>
      </c>
      <c r="M3917" s="8">
        <f>VLOOKUP(H3917,'export - manipulated'!L3917:V7849,11,FALSE)</f>
        <v>47685.27</v>
      </c>
      <c r="V3917" s="158" t="str">
        <f t="shared" si="545"/>
        <v>552009300072</v>
      </c>
    </row>
    <row r="3918" spans="1:22" x14ac:dyDescent="0.3">
      <c r="A3918" t="s">
        <v>6386</v>
      </c>
      <c r="B3918" t="s">
        <v>127</v>
      </c>
      <c r="C3918" t="str">
        <f t="shared" si="549"/>
        <v>REGULATED</v>
      </c>
      <c r="D3918" s="159" t="str">
        <f t="shared" si="546"/>
        <v>45700</v>
      </c>
      <c r="E3918" t="str">
        <f t="shared" si="547"/>
        <v>X5700</v>
      </c>
      <c r="F3918" s="23">
        <v>457008400169</v>
      </c>
      <c r="G3918">
        <v>615</v>
      </c>
      <c r="H3918" t="str">
        <f t="shared" si="548"/>
        <v>457008400169.615</v>
      </c>
      <c r="I3918">
        <v>197309</v>
      </c>
      <c r="J3918" t="s">
        <v>6434</v>
      </c>
      <c r="K3918" t="s">
        <v>81</v>
      </c>
      <c r="L3918">
        <v>20310</v>
      </c>
      <c r="M3918" s="8">
        <f>VLOOKUP(H3918,'export - manipulated'!L3918:V7850,11,FALSE)</f>
        <v>1199914</v>
      </c>
      <c r="V3918" s="158" t="str">
        <f t="shared" si="545"/>
        <v>557008400169</v>
      </c>
    </row>
    <row r="3919" spans="1:22" x14ac:dyDescent="0.3">
      <c r="A3919" t="s">
        <v>6388</v>
      </c>
      <c r="B3919" t="s">
        <v>127</v>
      </c>
      <c r="C3919" t="str">
        <f t="shared" si="549"/>
        <v>REGULATED</v>
      </c>
      <c r="D3919" s="159" t="str">
        <f t="shared" si="546"/>
        <v>45700</v>
      </c>
      <c r="E3919" t="str">
        <f t="shared" si="547"/>
        <v>X5700</v>
      </c>
      <c r="F3919" s="23">
        <v>457008400103</v>
      </c>
      <c r="G3919">
        <v>780</v>
      </c>
      <c r="H3919" t="str">
        <f t="shared" si="548"/>
        <v>457008400103.780</v>
      </c>
      <c r="I3919">
        <v>199807</v>
      </c>
      <c r="J3919" t="s">
        <v>6434</v>
      </c>
      <c r="K3919" t="s">
        <v>81</v>
      </c>
      <c r="L3919">
        <v>20310</v>
      </c>
      <c r="M3919" s="8">
        <f>VLOOKUP(H3919,'export - manipulated'!L3919:V7851,11,FALSE)</f>
        <v>38665.870000000003</v>
      </c>
      <c r="V3919" s="158" t="str">
        <f t="shared" si="545"/>
        <v>557008400103</v>
      </c>
    </row>
    <row r="3920" spans="1:22" x14ac:dyDescent="0.3">
      <c r="A3920" t="s">
        <v>6390</v>
      </c>
      <c r="B3920" t="s">
        <v>127</v>
      </c>
      <c r="C3920" t="str">
        <f t="shared" si="549"/>
        <v>REGULATED</v>
      </c>
      <c r="D3920" s="159" t="str">
        <f t="shared" si="546"/>
        <v>45200</v>
      </c>
      <c r="E3920" t="str">
        <f t="shared" si="547"/>
        <v>X5200</v>
      </c>
      <c r="F3920" s="23">
        <v>452008400193</v>
      </c>
      <c r="G3920">
        <v>752</v>
      </c>
      <c r="H3920" t="str">
        <f t="shared" si="548"/>
        <v>452008400193.752</v>
      </c>
      <c r="I3920">
        <v>198603</v>
      </c>
      <c r="J3920" t="s">
        <v>6434</v>
      </c>
      <c r="K3920" t="s">
        <v>81</v>
      </c>
      <c r="L3920">
        <v>20310</v>
      </c>
      <c r="M3920" s="8">
        <f>VLOOKUP(H3920,'export - manipulated'!L3920:V7852,11,FALSE)</f>
        <v>98766.17</v>
      </c>
      <c r="V3920" s="158" t="str">
        <f t="shared" si="545"/>
        <v>552008400193</v>
      </c>
    </row>
    <row r="3921" spans="1:22" x14ac:dyDescent="0.3">
      <c r="A3921" t="s">
        <v>6392</v>
      </c>
      <c r="B3921" t="s">
        <v>127</v>
      </c>
      <c r="C3921" t="str">
        <f t="shared" si="549"/>
        <v>REGULATED</v>
      </c>
      <c r="D3921" s="159" t="str">
        <f t="shared" si="546"/>
        <v>45700</v>
      </c>
      <c r="E3921" t="str">
        <f t="shared" si="547"/>
        <v>X5700</v>
      </c>
      <c r="F3921" s="23">
        <v>457008400103</v>
      </c>
      <c r="G3921">
        <v>615</v>
      </c>
      <c r="H3921" t="str">
        <f t="shared" si="548"/>
        <v>457008400103.615</v>
      </c>
      <c r="I3921">
        <v>199309</v>
      </c>
      <c r="J3921" t="s">
        <v>6434</v>
      </c>
      <c r="K3921" t="s">
        <v>81</v>
      </c>
      <c r="L3921">
        <v>20310</v>
      </c>
      <c r="M3921" s="8">
        <f>VLOOKUP(H3921,'export - manipulated'!L3921:V7853,11,FALSE)</f>
        <v>5258593</v>
      </c>
      <c r="V3921" s="158" t="str">
        <f t="shared" si="545"/>
        <v>557008400103</v>
      </c>
    </row>
    <row r="3922" spans="1:22" x14ac:dyDescent="0.3">
      <c r="A3922" t="s">
        <v>6394</v>
      </c>
      <c r="B3922" t="s">
        <v>127</v>
      </c>
      <c r="C3922" t="str">
        <f t="shared" si="549"/>
        <v>REGULATED</v>
      </c>
      <c r="D3922" s="159" t="str">
        <f t="shared" si="546"/>
        <v>45200</v>
      </c>
      <c r="E3922" t="str">
        <f t="shared" si="547"/>
        <v>X5200</v>
      </c>
      <c r="F3922" s="23">
        <v>452008900196</v>
      </c>
      <c r="G3922">
        <v>763</v>
      </c>
      <c r="H3922" t="str">
        <f t="shared" si="548"/>
        <v>452008900196.763</v>
      </c>
      <c r="I3922">
        <v>198903</v>
      </c>
      <c r="J3922" t="s">
        <v>6434</v>
      </c>
      <c r="K3922" t="s">
        <v>85</v>
      </c>
      <c r="L3922">
        <v>20310</v>
      </c>
      <c r="M3922" s="8">
        <f>VLOOKUP(H3922,'export - manipulated'!L3922:V7854,11,FALSE)</f>
        <v>254341.79</v>
      </c>
      <c r="V3922" s="158" t="str">
        <f t="shared" si="545"/>
        <v>552008900196</v>
      </c>
    </row>
    <row r="3923" spans="1:22" x14ac:dyDescent="0.3">
      <c r="A3923" t="s">
        <v>6394</v>
      </c>
      <c r="B3923" t="s">
        <v>127</v>
      </c>
      <c r="C3923" t="str">
        <f t="shared" si="549"/>
        <v>REGULATED</v>
      </c>
      <c r="D3923" s="159" t="str">
        <f t="shared" si="546"/>
        <v>45200</v>
      </c>
      <c r="E3923" t="str">
        <f t="shared" si="547"/>
        <v>X5200</v>
      </c>
      <c r="F3923" s="23">
        <v>452008900197</v>
      </c>
      <c r="G3923">
        <v>763</v>
      </c>
      <c r="H3923" t="str">
        <f t="shared" si="548"/>
        <v>452008900197.763</v>
      </c>
      <c r="I3923">
        <v>198903</v>
      </c>
      <c r="J3923" t="s">
        <v>6434</v>
      </c>
      <c r="K3923" t="s">
        <v>85</v>
      </c>
      <c r="L3923">
        <v>20310</v>
      </c>
      <c r="M3923" s="8">
        <f>VLOOKUP(H3923,'export - manipulated'!L3923:V7855,11,FALSE)</f>
        <v>292788.15000000002</v>
      </c>
      <c r="V3923" s="158" t="str">
        <f t="shared" si="545"/>
        <v>552008900197</v>
      </c>
    </row>
    <row r="3924" spans="1:22" x14ac:dyDescent="0.3">
      <c r="A3924" t="s">
        <v>6397</v>
      </c>
      <c r="B3924" t="s">
        <v>127</v>
      </c>
      <c r="C3924" t="str">
        <f t="shared" si="549"/>
        <v>REGULATED</v>
      </c>
      <c r="D3924" s="159" t="str">
        <f t="shared" si="546"/>
        <v>45200</v>
      </c>
      <c r="E3924" t="str">
        <f t="shared" si="547"/>
        <v>X5200</v>
      </c>
      <c r="F3924" s="23">
        <v>452008900195</v>
      </c>
      <c r="G3924">
        <v>752</v>
      </c>
      <c r="H3924" t="str">
        <f t="shared" si="548"/>
        <v>452008900195.752</v>
      </c>
      <c r="I3924">
        <v>198903</v>
      </c>
      <c r="J3924" t="s">
        <v>6434</v>
      </c>
      <c r="K3924" t="s">
        <v>85</v>
      </c>
      <c r="L3924">
        <v>20310</v>
      </c>
      <c r="M3924" s="8">
        <f>VLOOKUP(H3924,'export - manipulated'!L3924:V7856,11,FALSE)</f>
        <v>107482.08</v>
      </c>
      <c r="V3924" s="158" t="str">
        <f t="shared" si="545"/>
        <v>552008900195</v>
      </c>
    </row>
    <row r="3925" spans="1:22" x14ac:dyDescent="0.3">
      <c r="A3925" t="s">
        <v>6399</v>
      </c>
      <c r="B3925" t="s">
        <v>127</v>
      </c>
      <c r="C3925" t="str">
        <f t="shared" si="549"/>
        <v>REGULATED</v>
      </c>
      <c r="D3925" s="159" t="str">
        <f t="shared" si="546"/>
        <v>45700</v>
      </c>
      <c r="E3925" t="str">
        <f t="shared" si="547"/>
        <v>X5700</v>
      </c>
      <c r="F3925" s="23">
        <v>457008900104</v>
      </c>
      <c r="G3925">
        <v>615</v>
      </c>
      <c r="H3925" t="str">
        <f t="shared" si="548"/>
        <v>457008900104.615</v>
      </c>
      <c r="I3925">
        <v>199309</v>
      </c>
      <c r="J3925" t="s">
        <v>6434</v>
      </c>
      <c r="K3925" t="s">
        <v>85</v>
      </c>
      <c r="L3925">
        <v>20310</v>
      </c>
      <c r="M3925" s="8">
        <f>VLOOKUP(H3925,'export - manipulated'!L3925:V7857,11,FALSE)</f>
        <v>2759107.18</v>
      </c>
      <c r="V3925" s="158" t="str">
        <f t="shared" si="545"/>
        <v>557008900104</v>
      </c>
    </row>
    <row r="3926" spans="1:22" x14ac:dyDescent="0.3">
      <c r="A3926" t="s">
        <v>6401</v>
      </c>
      <c r="B3926" t="s">
        <v>127</v>
      </c>
      <c r="C3926" t="str">
        <f t="shared" si="549"/>
        <v>UNREGULATED</v>
      </c>
      <c r="D3926" s="159" t="str">
        <f t="shared" si="546"/>
        <v>55200</v>
      </c>
      <c r="E3926" t="str">
        <f t="shared" si="547"/>
        <v>X5200</v>
      </c>
      <c r="F3926" s="23">
        <v>552008600188</v>
      </c>
      <c r="G3926">
        <v>752</v>
      </c>
      <c r="H3926" t="str">
        <f t="shared" si="548"/>
        <v>552008600188.752</v>
      </c>
      <c r="I3926">
        <v>201110</v>
      </c>
      <c r="J3926" t="s">
        <v>6434</v>
      </c>
      <c r="K3926" t="s">
        <v>82</v>
      </c>
      <c r="L3926" t="s">
        <v>124</v>
      </c>
      <c r="N3926">
        <f>VLOOKUP(H3926,'export - manipulated'!L3925:V7857,11,FALSE)</f>
        <v>4965</v>
      </c>
    </row>
    <row r="3927" spans="1:22" x14ac:dyDescent="0.3">
      <c r="A3927" t="s">
        <v>6403</v>
      </c>
      <c r="B3927" t="s">
        <v>139</v>
      </c>
      <c r="C3927" t="str">
        <f t="shared" si="549"/>
        <v>UNREGULATED</v>
      </c>
      <c r="D3927" s="159" t="str">
        <f t="shared" si="546"/>
        <v>55200</v>
      </c>
      <c r="E3927" t="str">
        <f t="shared" si="547"/>
        <v>X5200</v>
      </c>
      <c r="F3927" s="23">
        <v>552009000134</v>
      </c>
      <c r="G3927">
        <v>762</v>
      </c>
      <c r="H3927" t="str">
        <f t="shared" si="548"/>
        <v>552009000134.762</v>
      </c>
      <c r="I3927">
        <v>200812</v>
      </c>
      <c r="J3927" t="s">
        <v>6434</v>
      </c>
      <c r="K3927" t="s">
        <v>82</v>
      </c>
      <c r="L3927" t="s">
        <v>124</v>
      </c>
      <c r="N3927">
        <f>VLOOKUP(H3927,'export - manipulated'!L3926:V7858,11,FALSE)</f>
        <v>18153.75</v>
      </c>
    </row>
    <row r="3928" spans="1:22" x14ac:dyDescent="0.3">
      <c r="A3928" t="s">
        <v>6405</v>
      </c>
      <c r="B3928" t="s">
        <v>139</v>
      </c>
      <c r="C3928" t="str">
        <f t="shared" si="549"/>
        <v>REGULATED</v>
      </c>
      <c r="D3928" s="159" t="str">
        <f t="shared" si="546"/>
        <v>45700</v>
      </c>
      <c r="E3928" t="str">
        <f t="shared" si="547"/>
        <v>X5700</v>
      </c>
      <c r="F3928" s="23">
        <v>457008600208</v>
      </c>
      <c r="G3928">
        <v>580</v>
      </c>
      <c r="H3928" t="str">
        <f t="shared" si="548"/>
        <v>457008600208.580</v>
      </c>
      <c r="I3928">
        <v>200610</v>
      </c>
      <c r="J3928" t="s">
        <v>6434</v>
      </c>
      <c r="K3928" t="s">
        <v>82</v>
      </c>
      <c r="L3928">
        <v>20310</v>
      </c>
      <c r="M3928" s="8">
        <f>VLOOKUP(H3928,'export - manipulated'!L3928:V7860,11,FALSE)</f>
        <v>20095.93</v>
      </c>
      <c r="V3928" s="158" t="str">
        <f t="shared" ref="V3928:V3929" si="550">CONCATENATE("5",RIGHT(F3928,11))</f>
        <v>557008600208</v>
      </c>
    </row>
    <row r="3929" spans="1:22" x14ac:dyDescent="0.3">
      <c r="A3929" t="s">
        <v>6405</v>
      </c>
      <c r="B3929" t="s">
        <v>139</v>
      </c>
      <c r="C3929" t="str">
        <f t="shared" si="549"/>
        <v>REGULATED</v>
      </c>
      <c r="D3929" s="159" t="str">
        <f t="shared" si="546"/>
        <v>45700</v>
      </c>
      <c r="E3929" t="str">
        <f t="shared" si="547"/>
        <v>X5700</v>
      </c>
      <c r="F3929" s="23">
        <v>457009400025</v>
      </c>
      <c r="G3929">
        <v>580</v>
      </c>
      <c r="H3929" t="str">
        <f t="shared" si="548"/>
        <v>457009400025.580</v>
      </c>
      <c r="I3929">
        <v>200610</v>
      </c>
      <c r="J3929" t="s">
        <v>6434</v>
      </c>
      <c r="K3929" t="s">
        <v>82</v>
      </c>
      <c r="L3929">
        <v>20310</v>
      </c>
      <c r="M3929" s="8">
        <f>VLOOKUP(H3929,'export - manipulated'!L3929:V7861,11,FALSE)</f>
        <v>0</v>
      </c>
      <c r="V3929" s="158" t="str">
        <f t="shared" si="550"/>
        <v>557009400025</v>
      </c>
    </row>
    <row r="3930" spans="1:22" x14ac:dyDescent="0.3">
      <c r="A3930" t="s">
        <v>6405</v>
      </c>
      <c r="B3930" t="s">
        <v>139</v>
      </c>
      <c r="C3930" t="str">
        <f t="shared" si="549"/>
        <v>UNREGULATED</v>
      </c>
      <c r="D3930" s="159" t="str">
        <f t="shared" si="546"/>
        <v>55700</v>
      </c>
      <c r="E3930" t="str">
        <f t="shared" si="547"/>
        <v>X5700</v>
      </c>
      <c r="F3930" s="23">
        <v>557008600208</v>
      </c>
      <c r="G3930">
        <v>580</v>
      </c>
      <c r="H3930" t="str">
        <f t="shared" si="548"/>
        <v>557008600208.580</v>
      </c>
      <c r="I3930">
        <v>200610</v>
      </c>
      <c r="J3930" t="s">
        <v>6434</v>
      </c>
      <c r="K3930" t="s">
        <v>82</v>
      </c>
      <c r="L3930" t="s">
        <v>124</v>
      </c>
      <c r="N3930">
        <f>VLOOKUP(H3930,'export - manipulated'!L3929:V7861,11,FALSE)</f>
        <v>2218.0100000000002</v>
      </c>
    </row>
    <row r="3931" spans="1:22" x14ac:dyDescent="0.3">
      <c r="A3931" t="s">
        <v>6405</v>
      </c>
      <c r="B3931" t="s">
        <v>139</v>
      </c>
      <c r="C3931" t="str">
        <f t="shared" si="549"/>
        <v>UNREGULATED</v>
      </c>
      <c r="D3931" s="159" t="str">
        <f t="shared" si="546"/>
        <v>55700</v>
      </c>
      <c r="E3931" t="str">
        <f t="shared" si="547"/>
        <v>X5700</v>
      </c>
      <c r="F3931" s="23">
        <v>557009400025</v>
      </c>
      <c r="G3931">
        <v>580</v>
      </c>
      <c r="H3931" t="str">
        <f t="shared" si="548"/>
        <v>557009400025.580</v>
      </c>
      <c r="I3931">
        <v>200610</v>
      </c>
      <c r="J3931" t="s">
        <v>6434</v>
      </c>
      <c r="K3931" t="s">
        <v>82</v>
      </c>
      <c r="L3931" t="s">
        <v>124</v>
      </c>
      <c r="N3931">
        <f>VLOOKUP(H3931,'export - manipulated'!L3930:V7862,11,FALSE)</f>
        <v>0</v>
      </c>
    </row>
    <row r="3932" spans="1:22" x14ac:dyDescent="0.3">
      <c r="A3932" t="s">
        <v>6410</v>
      </c>
      <c r="B3932" t="s">
        <v>139</v>
      </c>
      <c r="C3932" t="str">
        <f t="shared" si="549"/>
        <v>REGULATED</v>
      </c>
      <c r="D3932" s="159" t="str">
        <f t="shared" si="546"/>
        <v>45200</v>
      </c>
      <c r="E3932" t="str">
        <f t="shared" si="547"/>
        <v>X5200</v>
      </c>
      <c r="F3932" s="23">
        <v>452008600278</v>
      </c>
      <c r="G3932">
        <v>763</v>
      </c>
      <c r="H3932" t="str">
        <f t="shared" si="548"/>
        <v>452008600278.763</v>
      </c>
      <c r="I3932">
        <v>200703</v>
      </c>
      <c r="J3932" t="s">
        <v>6434</v>
      </c>
      <c r="K3932" t="s">
        <v>82</v>
      </c>
      <c r="L3932">
        <v>20310</v>
      </c>
      <c r="M3932" s="8">
        <f>VLOOKUP(H3932,'export - manipulated'!L3932:V7864,11,FALSE)</f>
        <v>112978.21</v>
      </c>
      <c r="V3932" s="158" t="str">
        <f>CONCATENATE("5",RIGHT(F3932,11))</f>
        <v>552008600278</v>
      </c>
    </row>
    <row r="3933" spans="1:22" x14ac:dyDescent="0.3">
      <c r="A3933" t="s">
        <v>6410</v>
      </c>
      <c r="B3933" t="s">
        <v>139</v>
      </c>
      <c r="C3933" t="str">
        <f t="shared" si="549"/>
        <v>UNREGULATED</v>
      </c>
      <c r="D3933" s="159" t="str">
        <f t="shared" si="546"/>
        <v>55200</v>
      </c>
      <c r="E3933" t="str">
        <f t="shared" si="547"/>
        <v>X5200</v>
      </c>
      <c r="F3933" s="23">
        <v>552008600278</v>
      </c>
      <c r="G3933">
        <v>763</v>
      </c>
      <c r="H3933" t="str">
        <f t="shared" si="548"/>
        <v>552008600278.763</v>
      </c>
      <c r="I3933">
        <v>200703</v>
      </c>
      <c r="J3933" t="s">
        <v>6434</v>
      </c>
      <c r="K3933" t="s">
        <v>82</v>
      </c>
      <c r="L3933" t="s">
        <v>124</v>
      </c>
      <c r="N3933">
        <f>VLOOKUP(H3933,'export - manipulated'!L3932:V7864,11,FALSE)</f>
        <v>27997.85</v>
      </c>
    </row>
    <row r="3934" spans="1:22" x14ac:dyDescent="0.3">
      <c r="A3934" t="s">
        <v>6413</v>
      </c>
      <c r="B3934" t="s">
        <v>139</v>
      </c>
      <c r="C3934" t="str">
        <f t="shared" si="549"/>
        <v>UNREGULATED</v>
      </c>
      <c r="D3934" s="159" t="str">
        <f t="shared" si="546"/>
        <v>55200</v>
      </c>
      <c r="E3934" t="str">
        <f t="shared" si="547"/>
        <v>X5200</v>
      </c>
      <c r="F3934" s="23">
        <v>552008600213</v>
      </c>
      <c r="G3934">
        <v>763</v>
      </c>
      <c r="H3934" t="str">
        <f t="shared" si="548"/>
        <v>552008600213.763</v>
      </c>
      <c r="I3934">
        <v>201111</v>
      </c>
      <c r="J3934" t="s">
        <v>6434</v>
      </c>
      <c r="K3934" t="s">
        <v>82</v>
      </c>
      <c r="L3934" t="s">
        <v>124</v>
      </c>
      <c r="N3934">
        <f>VLOOKUP(H3934,'export - manipulated'!L3933:V7865,11,FALSE)</f>
        <v>172085.24</v>
      </c>
    </row>
  </sheetData>
  <autoFilter ref="A1:S3934" xr:uid="{00000000-0009-0000-0000-000004000000}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N29"/>
  <sheetViews>
    <sheetView zoomScale="80" zoomScaleNormal="80" workbookViewId="0">
      <selection activeCell="M15" sqref="M15"/>
    </sheetView>
  </sheetViews>
  <sheetFormatPr defaultColWidth="8.88671875" defaultRowHeight="14.4" x14ac:dyDescent="0.3"/>
  <cols>
    <col min="1" max="1" width="19.44140625" customWidth="1"/>
    <col min="2" max="2" width="7.88671875" customWidth="1"/>
    <col min="6" max="6" width="10.88671875" customWidth="1"/>
    <col min="7" max="7" width="15.6640625" customWidth="1"/>
    <col min="8" max="10" width="12.5546875" customWidth="1"/>
    <col min="11" max="11" width="12.33203125" bestFit="1" customWidth="1"/>
    <col min="12" max="12" width="18.6640625" style="95" customWidth="1"/>
    <col min="13" max="13" width="10.109375" bestFit="1" customWidth="1"/>
    <col min="14" max="14" width="14.109375" customWidth="1"/>
  </cols>
  <sheetData>
    <row r="1" spans="1:14" ht="15.6" x14ac:dyDescent="0.3">
      <c r="A1" s="27" t="s">
        <v>6856</v>
      </c>
      <c r="D1" s="28"/>
      <c r="E1" t="s">
        <v>6507</v>
      </c>
      <c r="L1" s="94"/>
    </row>
    <row r="2" spans="1:14" ht="15.6" x14ac:dyDescent="0.3">
      <c r="A2" s="27" t="s">
        <v>6857</v>
      </c>
      <c r="D2" s="29"/>
      <c r="E2" t="s">
        <v>6509</v>
      </c>
      <c r="L2" s="94"/>
    </row>
    <row r="3" spans="1:14" x14ac:dyDescent="0.3">
      <c r="D3" s="31"/>
      <c r="E3" t="s">
        <v>6510</v>
      </c>
      <c r="K3" s="25"/>
      <c r="L3" s="94"/>
    </row>
    <row r="4" spans="1:14" x14ac:dyDescent="0.3">
      <c r="D4" s="46"/>
      <c r="E4" t="s">
        <v>6511</v>
      </c>
      <c r="L4" s="94"/>
    </row>
    <row r="5" spans="1:14" x14ac:dyDescent="0.3">
      <c r="D5" s="167"/>
      <c r="E5" t="s">
        <v>6512</v>
      </c>
      <c r="L5" s="94"/>
    </row>
    <row r="6" spans="1:14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H6" t="s">
        <v>6517</v>
      </c>
      <c r="I6" s="14" t="s">
        <v>6428</v>
      </c>
      <c r="J6" s="14" t="s">
        <v>6513</v>
      </c>
      <c r="K6" s="25" t="s">
        <v>6518</v>
      </c>
      <c r="L6" s="94"/>
    </row>
    <row r="7" spans="1:14" x14ac:dyDescent="0.3">
      <c r="A7" s="1" t="s">
        <v>6858</v>
      </c>
      <c r="B7" s="1" t="s">
        <v>6859</v>
      </c>
      <c r="C7" s="1" t="s">
        <v>6860</v>
      </c>
      <c r="D7" s="1" t="s">
        <v>6434</v>
      </c>
      <c r="E7" s="1" t="s">
        <v>84</v>
      </c>
      <c r="F7" s="1" t="s">
        <v>6536</v>
      </c>
      <c r="G7" s="22">
        <v>466995.46</v>
      </c>
      <c r="I7" s="14"/>
      <c r="J7" s="14"/>
      <c r="K7" s="12">
        <f>+G7/(G7+G16)</f>
        <v>0.41000000254606334</v>
      </c>
      <c r="L7" s="94"/>
    </row>
    <row r="8" spans="1:14" x14ac:dyDescent="0.3">
      <c r="A8" s="1" t="s">
        <v>6861</v>
      </c>
      <c r="B8" s="1" t="s">
        <v>6862</v>
      </c>
      <c r="C8" s="1" t="s">
        <v>6725</v>
      </c>
      <c r="D8" s="1" t="s">
        <v>6434</v>
      </c>
      <c r="E8" s="1" t="s">
        <v>84</v>
      </c>
      <c r="F8" s="1" t="s">
        <v>6536</v>
      </c>
      <c r="G8" s="22">
        <v>7584.06</v>
      </c>
      <c r="H8">
        <v>2373.9499999999998</v>
      </c>
      <c r="I8" s="14"/>
      <c r="J8" s="14"/>
      <c r="K8" s="12">
        <f>(G8-H8)/(G8+G18-H18-H8)</f>
        <v>0.40999985048305781</v>
      </c>
      <c r="L8" s="96"/>
      <c r="M8" s="2"/>
      <c r="N8" s="3"/>
    </row>
    <row r="9" spans="1:14" x14ac:dyDescent="0.3">
      <c r="A9" s="1" t="s">
        <v>6863</v>
      </c>
      <c r="B9" s="1" t="s">
        <v>6864</v>
      </c>
      <c r="C9" s="1" t="s">
        <v>6725</v>
      </c>
      <c r="D9" s="1" t="s">
        <v>6434</v>
      </c>
      <c r="E9" s="1" t="s">
        <v>84</v>
      </c>
      <c r="F9" s="1" t="s">
        <v>6536</v>
      </c>
      <c r="G9" s="84">
        <v>9525.17</v>
      </c>
      <c r="H9">
        <v>2981.55</v>
      </c>
      <c r="I9" s="14"/>
      <c r="J9" s="14"/>
      <c r="K9" s="12">
        <f>(G9-H9)/(G9+G19-H19-H9)</f>
        <v>0.41000022556334442</v>
      </c>
      <c r="L9" s="96"/>
      <c r="M9" s="2"/>
      <c r="N9" s="3"/>
    </row>
    <row r="10" spans="1:14" x14ac:dyDescent="0.3">
      <c r="B10" s="1"/>
      <c r="F10" s="26" t="s">
        <v>6527</v>
      </c>
      <c r="G10" s="8">
        <f>SUM(G7:G9)</f>
        <v>484104.69</v>
      </c>
      <c r="H10" s="8"/>
      <c r="I10" s="8"/>
      <c r="J10" s="35"/>
      <c r="K10" s="22"/>
      <c r="L10" s="98"/>
      <c r="M10" s="35"/>
      <c r="N10" s="35"/>
    </row>
    <row r="11" spans="1:14" x14ac:dyDescent="0.3">
      <c r="B11" s="1"/>
      <c r="F11" s="17" t="s">
        <v>6513</v>
      </c>
      <c r="G11" s="43"/>
      <c r="H11" s="8"/>
      <c r="I11" s="8"/>
      <c r="J11" s="8"/>
      <c r="K11" s="22"/>
      <c r="L11" s="98"/>
      <c r="M11" s="35"/>
      <c r="N11" s="35"/>
    </row>
    <row r="12" spans="1:14" x14ac:dyDescent="0.3">
      <c r="B12" s="1"/>
      <c r="F12" s="17" t="s">
        <v>6803</v>
      </c>
      <c r="G12" s="8">
        <f>+H14</f>
        <v>5355.5</v>
      </c>
      <c r="H12" s="8"/>
      <c r="I12" s="8"/>
      <c r="J12" s="8"/>
      <c r="K12" s="22"/>
      <c r="L12" s="98"/>
      <c r="M12" s="35"/>
      <c r="N12" s="35"/>
    </row>
    <row r="13" spans="1:14" x14ac:dyDescent="0.3">
      <c r="B13" s="1"/>
      <c r="F13" s="17" t="s">
        <v>6528</v>
      </c>
      <c r="G13" s="8">
        <v>0</v>
      </c>
      <c r="H13" s="8"/>
      <c r="I13" s="8"/>
      <c r="J13" s="8"/>
      <c r="L13" s="99"/>
    </row>
    <row r="14" spans="1:14" x14ac:dyDescent="0.3">
      <c r="B14" s="1"/>
      <c r="F14" s="17"/>
      <c r="G14" s="18">
        <f>+G10-G13-G12+G11</f>
        <v>478749.19</v>
      </c>
      <c r="H14" s="18">
        <f>SUM(H7:H9)</f>
        <v>5355.5</v>
      </c>
      <c r="I14" s="18"/>
      <c r="J14" s="86"/>
      <c r="K14" s="21">
        <f>+G14/G27</f>
        <v>0.41000000393943237</v>
      </c>
      <c r="L14" s="99"/>
      <c r="M14" s="11"/>
    </row>
    <row r="15" spans="1:14" x14ac:dyDescent="0.3">
      <c r="B15" s="1"/>
      <c r="F15" s="17"/>
      <c r="G15" s="22"/>
      <c r="H15" s="22"/>
      <c r="I15" s="22"/>
      <c r="J15" s="22"/>
      <c r="L15" s="99"/>
    </row>
    <row r="16" spans="1:14" x14ac:dyDescent="0.3">
      <c r="A16" s="1" t="s">
        <v>6865</v>
      </c>
      <c r="B16" s="1" t="s">
        <v>6859</v>
      </c>
      <c r="C16" s="1" t="s">
        <v>6860</v>
      </c>
      <c r="D16" s="1" t="s">
        <v>6434</v>
      </c>
      <c r="E16" s="1" t="s">
        <v>84</v>
      </c>
      <c r="F16" s="1" t="s">
        <v>124</v>
      </c>
      <c r="G16" s="16">
        <v>672017.85</v>
      </c>
      <c r="H16" s="22"/>
      <c r="I16" s="22"/>
      <c r="J16" s="22"/>
      <c r="L16" s="99"/>
    </row>
    <row r="17" spans="1:14" x14ac:dyDescent="0.3">
      <c r="A17" s="1" t="s">
        <v>6866</v>
      </c>
      <c r="B17" s="1" t="s">
        <v>6859</v>
      </c>
      <c r="C17" s="1" t="s">
        <v>6789</v>
      </c>
      <c r="D17" s="1" t="s">
        <v>6434</v>
      </c>
      <c r="E17" s="1" t="s">
        <v>84</v>
      </c>
      <c r="F17" s="1" t="s">
        <v>124</v>
      </c>
      <c r="G17" s="15">
        <v>204831.06</v>
      </c>
      <c r="H17" s="22"/>
      <c r="I17" s="22"/>
      <c r="J17" s="22"/>
      <c r="L17" s="112" t="s">
        <v>6867</v>
      </c>
    </row>
    <row r="18" spans="1:14" x14ac:dyDescent="0.3">
      <c r="A18" s="1" t="s">
        <v>6868</v>
      </c>
      <c r="B18" s="1" t="s">
        <v>6862</v>
      </c>
      <c r="C18" s="1" t="s">
        <v>6725</v>
      </c>
      <c r="D18" s="1" t="s">
        <v>6434</v>
      </c>
      <c r="E18" s="1" t="s">
        <v>84</v>
      </c>
      <c r="F18" s="1" t="s">
        <v>124</v>
      </c>
      <c r="G18" s="16">
        <v>7504.27</v>
      </c>
      <c r="H18" s="22">
        <v>6.79</v>
      </c>
      <c r="I18" s="22"/>
      <c r="J18" s="22"/>
      <c r="L18" s="96"/>
      <c r="M18" s="2"/>
      <c r="N18" s="4"/>
    </row>
    <row r="19" spans="1:14" x14ac:dyDescent="0.3">
      <c r="A19" s="1" t="s">
        <v>6869</v>
      </c>
      <c r="B19" s="1" t="s">
        <v>6864</v>
      </c>
      <c r="C19" s="1" t="s">
        <v>6725</v>
      </c>
      <c r="D19" s="1" t="s">
        <v>6434</v>
      </c>
      <c r="E19" s="1" t="s">
        <v>84</v>
      </c>
      <c r="F19" s="1" t="s">
        <v>124</v>
      </c>
      <c r="G19" s="71">
        <v>9424.94</v>
      </c>
      <c r="H19" s="22">
        <v>8.52</v>
      </c>
      <c r="I19" s="22"/>
      <c r="J19" s="22"/>
      <c r="L19" s="96"/>
      <c r="M19" s="2"/>
      <c r="N19" s="4"/>
    </row>
    <row r="20" spans="1:14" x14ac:dyDescent="0.3">
      <c r="F20" s="26" t="s">
        <v>6530</v>
      </c>
      <c r="G20" s="11">
        <f>SUM(G16:G19)</f>
        <v>893778.11999999988</v>
      </c>
      <c r="H20" s="11"/>
      <c r="I20" s="11"/>
      <c r="J20" s="11"/>
      <c r="L20" s="94"/>
    </row>
    <row r="21" spans="1:14" x14ac:dyDescent="0.3">
      <c r="F21" s="17" t="s">
        <v>6513</v>
      </c>
      <c r="G21" s="44">
        <f>+J25</f>
        <v>0</v>
      </c>
      <c r="H21" s="11"/>
      <c r="I21" s="11"/>
      <c r="J21" s="11"/>
      <c r="L21" s="94"/>
    </row>
    <row r="22" spans="1:14" x14ac:dyDescent="0.3">
      <c r="F22" s="17" t="s">
        <v>6803</v>
      </c>
      <c r="G22" s="11">
        <f>+H25</f>
        <v>15.309999999999999</v>
      </c>
      <c r="H22" s="11"/>
      <c r="I22" s="11"/>
      <c r="J22" s="11"/>
      <c r="L22" s="94"/>
    </row>
    <row r="23" spans="1:14" x14ac:dyDescent="0.3">
      <c r="D23" s="91"/>
      <c r="E23" s="91"/>
      <c r="F23" s="92" t="s">
        <v>6870</v>
      </c>
      <c r="G23" s="93">
        <f>+G17</f>
        <v>204831.06</v>
      </c>
      <c r="H23" s="11"/>
      <c r="I23" s="11"/>
      <c r="J23" s="11"/>
      <c r="L23" s="94"/>
    </row>
    <row r="24" spans="1:14" x14ac:dyDescent="0.3">
      <c r="F24" s="17" t="s">
        <v>6528</v>
      </c>
      <c r="G24" s="11"/>
      <c r="H24" s="11"/>
      <c r="I24" s="11"/>
      <c r="J24" s="11"/>
      <c r="L24" s="94"/>
    </row>
    <row r="25" spans="1:14" x14ac:dyDescent="0.3">
      <c r="G25" s="36">
        <f>+G20+G21-G22-G23</f>
        <v>688931.74999999977</v>
      </c>
      <c r="H25" s="72">
        <f>SUM(H16:H19)</f>
        <v>15.309999999999999</v>
      </c>
      <c r="I25" s="72"/>
      <c r="J25" s="86">
        <f>SUM(J20:J22)</f>
        <v>0</v>
      </c>
      <c r="K25" s="21">
        <f>+G25/G27</f>
        <v>0.58999999606056763</v>
      </c>
      <c r="L25" s="94"/>
    </row>
    <row r="26" spans="1:14" x14ac:dyDescent="0.3">
      <c r="G26" s="36"/>
      <c r="L26" s="94"/>
    </row>
    <row r="27" spans="1:14" ht="15" thickBot="1" x14ac:dyDescent="0.35">
      <c r="G27" s="39">
        <f>+G25+G14</f>
        <v>1167680.9399999997</v>
      </c>
      <c r="H27" s="39">
        <f t="shared" ref="H27:J27" si="0">+H25+H14</f>
        <v>5370.81</v>
      </c>
      <c r="I27" s="39">
        <f t="shared" si="0"/>
        <v>0</v>
      </c>
      <c r="J27" s="39">
        <f t="shared" si="0"/>
        <v>0</v>
      </c>
      <c r="L27" s="94"/>
    </row>
    <row r="28" spans="1:14" ht="15" thickTop="1" x14ac:dyDescent="0.3">
      <c r="A28" s="106" t="s">
        <v>6871</v>
      </c>
      <c r="G28" s="11"/>
      <c r="L28" s="94"/>
    </row>
    <row r="29" spans="1:14" x14ac:dyDescent="0.3">
      <c r="A29" s="106" t="s">
        <v>6872</v>
      </c>
    </row>
  </sheetData>
  <printOptions horizontalCentered="1"/>
  <pageMargins left="0.70866141732283505" right="0.70866141732283505" top="0.74803149606299202" bottom="0.74803149606299202" header="0.31496062992126" footer="0.31496062992126"/>
  <pageSetup scale="77" orientation="landscape" r:id="rId1"/>
  <headerFooter>
    <oddFooter>&amp;L&amp;9&amp;Z&amp;F\&amp;A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R39"/>
  <sheetViews>
    <sheetView zoomScale="80" zoomScaleNormal="80" workbookViewId="0">
      <selection activeCell="M15" sqref="M15"/>
    </sheetView>
  </sheetViews>
  <sheetFormatPr defaultColWidth="8.88671875" defaultRowHeight="14.4" x14ac:dyDescent="0.3"/>
  <cols>
    <col min="1" max="1" width="19.44140625" customWidth="1"/>
    <col min="2" max="2" width="7.88671875" customWidth="1"/>
    <col min="6" max="6" width="10.88671875" customWidth="1"/>
    <col min="7" max="7" width="15.6640625" customWidth="1"/>
    <col min="8" max="8" width="4.33203125" style="121" customWidth="1"/>
    <col min="9" max="10" width="12.5546875" customWidth="1"/>
    <col min="11" max="11" width="3.5546875" customWidth="1"/>
    <col min="12" max="12" width="12.5546875" customWidth="1"/>
    <col min="13" max="13" width="12.33203125" bestFit="1" customWidth="1"/>
    <col min="14" max="14" width="6.33203125" style="88" customWidth="1"/>
    <col min="15" max="15" width="13.6640625" customWidth="1"/>
    <col min="16" max="16" width="14.6640625" bestFit="1" customWidth="1"/>
    <col min="17" max="17" width="12.6640625" bestFit="1" customWidth="1"/>
    <col min="18" max="18" width="11.6640625" bestFit="1" customWidth="1"/>
  </cols>
  <sheetData>
    <row r="1" spans="1:18" ht="15.6" x14ac:dyDescent="0.3">
      <c r="A1" s="27" t="s">
        <v>6856</v>
      </c>
      <c r="D1" s="28"/>
      <c r="E1" t="s">
        <v>6507</v>
      </c>
      <c r="N1"/>
    </row>
    <row r="2" spans="1:18" ht="15.6" x14ac:dyDescent="0.3">
      <c r="A2" s="27" t="s">
        <v>6828</v>
      </c>
      <c r="D2" s="29"/>
      <c r="E2" t="s">
        <v>6509</v>
      </c>
      <c r="N2"/>
    </row>
    <row r="3" spans="1:18" x14ac:dyDescent="0.3">
      <c r="D3" s="31"/>
      <c r="E3" t="s">
        <v>6510</v>
      </c>
      <c r="M3" s="25"/>
      <c r="N3"/>
      <c r="O3" s="115" t="s">
        <v>6513</v>
      </c>
      <c r="P3" s="103"/>
      <c r="Q3" s="103"/>
      <c r="R3" s="35"/>
    </row>
    <row r="4" spans="1:18" x14ac:dyDescent="0.3">
      <c r="D4" s="46"/>
      <c r="E4" t="s">
        <v>6511</v>
      </c>
      <c r="N4"/>
      <c r="O4" s="116" t="s">
        <v>6519</v>
      </c>
      <c r="P4" s="116" t="s">
        <v>6873</v>
      </c>
      <c r="Q4" s="116" t="s">
        <v>6521</v>
      </c>
      <c r="R4" s="116" t="s">
        <v>6522</v>
      </c>
    </row>
    <row r="5" spans="1:18" x14ac:dyDescent="0.3">
      <c r="D5" s="167"/>
      <c r="E5" t="s">
        <v>6512</v>
      </c>
      <c r="N5"/>
      <c r="O5" s="116"/>
      <c r="P5" s="116"/>
      <c r="Q5" s="116"/>
      <c r="R5" s="116"/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t="s">
        <v>6517</v>
      </c>
      <c r="J6" s="14" t="s">
        <v>6428</v>
      </c>
      <c r="K6" s="14"/>
      <c r="L6" s="14" t="s">
        <v>6513</v>
      </c>
      <c r="M6" s="25" t="s">
        <v>6518</v>
      </c>
      <c r="N6" s="106"/>
      <c r="O6" s="118" t="s">
        <v>6523</v>
      </c>
      <c r="P6" s="118" t="s">
        <v>6874</v>
      </c>
      <c r="Q6" s="118" t="s">
        <v>6525</v>
      </c>
      <c r="R6" s="118" t="s">
        <v>6526</v>
      </c>
    </row>
    <row r="7" spans="1:18" x14ac:dyDescent="0.3">
      <c r="A7" s="102">
        <v>456008800139</v>
      </c>
      <c r="B7" s="26">
        <v>160</v>
      </c>
      <c r="C7" s="26">
        <v>201401</v>
      </c>
      <c r="D7" s="110" t="s">
        <v>6434</v>
      </c>
      <c r="E7" s="26" t="s">
        <v>84</v>
      </c>
      <c r="F7" s="26">
        <v>20310</v>
      </c>
      <c r="G7" s="8">
        <v>647850.18999999994</v>
      </c>
      <c r="H7" s="122"/>
      <c r="J7" s="14"/>
      <c r="K7" s="14"/>
      <c r="L7" s="14"/>
      <c r="M7" s="12">
        <f>+G7/(G7+G19)</f>
        <v>0.41000000120243846</v>
      </c>
      <c r="N7" s="106"/>
    </row>
    <row r="8" spans="1:18" x14ac:dyDescent="0.3">
      <c r="A8" s="102">
        <v>456008800169</v>
      </c>
      <c r="B8" s="26">
        <v>165</v>
      </c>
      <c r="C8" s="26">
        <v>201605</v>
      </c>
      <c r="D8" s="110" t="s">
        <v>6434</v>
      </c>
      <c r="E8" s="26" t="s">
        <v>84</v>
      </c>
      <c r="F8" s="26">
        <v>20310</v>
      </c>
      <c r="G8" s="8">
        <v>54062.11</v>
      </c>
      <c r="H8" s="119"/>
      <c r="J8" s="14"/>
      <c r="K8" s="14"/>
      <c r="M8" s="12">
        <f>+G8/(G8+G20)</f>
        <v>0.40999998407387417</v>
      </c>
      <c r="N8"/>
    </row>
    <row r="9" spans="1:18" x14ac:dyDescent="0.3">
      <c r="A9" s="102">
        <v>456008800184</v>
      </c>
      <c r="B9" s="26">
        <v>150</v>
      </c>
      <c r="C9" s="26">
        <v>201707</v>
      </c>
      <c r="D9" s="110" t="s">
        <v>6434</v>
      </c>
      <c r="E9" s="26" t="s">
        <v>84</v>
      </c>
      <c r="F9" s="26">
        <v>20310</v>
      </c>
      <c r="G9" s="8">
        <v>18149.7</v>
      </c>
      <c r="H9" s="122"/>
      <c r="J9" s="14"/>
      <c r="K9" s="14"/>
      <c r="L9" s="14"/>
      <c r="M9" s="12">
        <f>+G9/(G9+G21)</f>
        <v>0.41000010165459799</v>
      </c>
      <c r="N9"/>
    </row>
    <row r="10" spans="1:18" x14ac:dyDescent="0.3">
      <c r="A10" s="102">
        <v>456008800190</v>
      </c>
      <c r="B10" s="26">
        <v>210</v>
      </c>
      <c r="C10" s="26">
        <v>201712</v>
      </c>
      <c r="D10" s="110" t="s">
        <v>6434</v>
      </c>
      <c r="E10" s="26" t="s">
        <v>84</v>
      </c>
      <c r="F10" s="26">
        <v>20310</v>
      </c>
      <c r="G10" s="8">
        <v>659632.71</v>
      </c>
      <c r="H10" s="116" t="s">
        <v>6521</v>
      </c>
      <c r="J10" s="14"/>
      <c r="K10" s="116" t="s">
        <v>6558</v>
      </c>
      <c r="L10" s="148">
        <f>R10</f>
        <v>8379.3715999999549</v>
      </c>
      <c r="M10" s="12">
        <f>+(G10+L10)/(G10+G22)</f>
        <v>0.40999999999999992</v>
      </c>
      <c r="N10" s="119" t="s">
        <v>6612</v>
      </c>
      <c r="O10" s="103">
        <f>G10+G22</f>
        <v>1629297.76</v>
      </c>
      <c r="P10" s="103">
        <f>O10*0.41</f>
        <v>668012.08159999992</v>
      </c>
      <c r="Q10" s="103">
        <f>G10</f>
        <v>659632.71</v>
      </c>
      <c r="R10" s="35">
        <f>P10-Q10</f>
        <v>8379.3715999999549</v>
      </c>
    </row>
    <row r="11" spans="1:18" x14ac:dyDescent="0.3">
      <c r="A11" s="102">
        <v>456009300035</v>
      </c>
      <c r="B11" s="26">
        <v>150</v>
      </c>
      <c r="C11" s="26">
        <v>198509</v>
      </c>
      <c r="D11" s="110" t="s">
        <v>6434</v>
      </c>
      <c r="E11" s="26" t="s">
        <v>84</v>
      </c>
      <c r="F11" s="26">
        <v>20310</v>
      </c>
      <c r="G11" s="8">
        <v>3045062.32</v>
      </c>
      <c r="H11" s="122"/>
      <c r="J11" s="14"/>
      <c r="K11" s="14"/>
      <c r="L11" s="14"/>
      <c r="M11" s="12">
        <f>+(G11+L11)/(G11+G23)</f>
        <v>0.41000000045779028</v>
      </c>
      <c r="N11"/>
    </row>
    <row r="12" spans="1:18" x14ac:dyDescent="0.3">
      <c r="A12" s="1" t="s">
        <v>6875</v>
      </c>
      <c r="B12" s="1" t="s">
        <v>6547</v>
      </c>
      <c r="C12" s="1" t="s">
        <v>6602</v>
      </c>
      <c r="D12" s="1" t="s">
        <v>6434</v>
      </c>
      <c r="E12" s="1" t="s">
        <v>84</v>
      </c>
      <c r="F12" s="1" t="s">
        <v>6536</v>
      </c>
      <c r="G12" s="84">
        <v>122698.7</v>
      </c>
      <c r="H12" s="122"/>
      <c r="J12" s="14"/>
      <c r="K12" s="14"/>
      <c r="L12" s="14"/>
      <c r="M12" s="12">
        <f>+(G12+L12)/(G12+G24)</f>
        <v>0.41000000267321496</v>
      </c>
      <c r="N12"/>
    </row>
    <row r="13" spans="1:18" x14ac:dyDescent="0.3">
      <c r="B13" s="1"/>
      <c r="F13" s="26" t="s">
        <v>6527</v>
      </c>
      <c r="G13" s="8">
        <f>SUM(G7:G12)</f>
        <v>4547455.7299999995</v>
      </c>
      <c r="H13" s="119"/>
      <c r="I13" s="8"/>
      <c r="J13" s="8"/>
      <c r="K13" s="8"/>
      <c r="L13" s="35"/>
      <c r="M13" s="22"/>
      <c r="N13" s="35"/>
      <c r="O13" s="35"/>
      <c r="P13" s="35"/>
    </row>
    <row r="14" spans="1:18" x14ac:dyDescent="0.3">
      <c r="B14" s="1"/>
      <c r="F14" s="17" t="s">
        <v>6513</v>
      </c>
      <c r="G14" s="43">
        <f>L17</f>
        <v>8379.3715999999549</v>
      </c>
      <c r="H14" s="119"/>
      <c r="I14" s="8"/>
      <c r="J14" s="8"/>
      <c r="K14" s="8"/>
      <c r="L14" s="8"/>
      <c r="M14" s="22"/>
      <c r="N14" s="35"/>
      <c r="O14" s="35"/>
      <c r="P14" s="35"/>
    </row>
    <row r="15" spans="1:18" x14ac:dyDescent="0.3">
      <c r="B15" s="1"/>
      <c r="F15" s="17" t="s">
        <v>6803</v>
      </c>
      <c r="G15" s="8">
        <v>0</v>
      </c>
      <c r="H15" s="119"/>
      <c r="I15" s="8"/>
      <c r="J15" s="8"/>
      <c r="K15" s="8"/>
      <c r="L15" s="8"/>
      <c r="M15" s="22"/>
      <c r="N15" s="35"/>
      <c r="O15" s="35"/>
      <c r="P15" s="35"/>
    </row>
    <row r="16" spans="1:18" x14ac:dyDescent="0.3">
      <c r="B16" s="1"/>
      <c r="F16" s="17" t="s">
        <v>6528</v>
      </c>
      <c r="G16" s="8">
        <v>0</v>
      </c>
      <c r="H16" s="119"/>
      <c r="I16" s="8"/>
      <c r="J16" s="8"/>
      <c r="K16" s="8"/>
      <c r="L16" s="8"/>
      <c r="N16" s="90"/>
    </row>
    <row r="17" spans="1:15" x14ac:dyDescent="0.3">
      <c r="B17" s="1"/>
      <c r="F17" s="17"/>
      <c r="G17" s="18">
        <f>+G13-G16-G15+G14</f>
        <v>4555835.1015999997</v>
      </c>
      <c r="H17" s="123"/>
      <c r="I17" s="18"/>
      <c r="J17" s="18"/>
      <c r="K17" s="18"/>
      <c r="L17" s="86">
        <f>SUM(L7:L12)</f>
        <v>8379.3715999999549</v>
      </c>
      <c r="M17" s="21">
        <f>+G17/G37</f>
        <v>0.41000000076495302</v>
      </c>
      <c r="N17" s="90"/>
      <c r="O17" s="11"/>
    </row>
    <row r="18" spans="1:15" x14ac:dyDescent="0.3">
      <c r="B18" s="1"/>
      <c r="F18" s="17"/>
      <c r="G18" s="22"/>
      <c r="H18" s="122"/>
      <c r="I18" s="22"/>
      <c r="J18" s="22"/>
      <c r="K18" s="22"/>
      <c r="L18" s="22"/>
      <c r="N18" s="90"/>
    </row>
    <row r="19" spans="1:15" x14ac:dyDescent="0.3">
      <c r="A19" s="1" t="s">
        <v>6876</v>
      </c>
      <c r="B19" s="1" t="s">
        <v>6877</v>
      </c>
      <c r="C19" s="1" t="s">
        <v>6878</v>
      </c>
      <c r="D19" s="1" t="s">
        <v>6434</v>
      </c>
      <c r="E19" s="1" t="s">
        <v>84</v>
      </c>
      <c r="F19" s="1" t="s">
        <v>124</v>
      </c>
      <c r="G19" s="16">
        <v>932272.22</v>
      </c>
      <c r="H19" s="119"/>
      <c r="I19" s="22"/>
      <c r="J19" s="22"/>
      <c r="K19" s="22"/>
      <c r="L19" s="22"/>
      <c r="N19" s="90"/>
    </row>
    <row r="20" spans="1:15" x14ac:dyDescent="0.3">
      <c r="A20" s="102">
        <v>556008800169</v>
      </c>
      <c r="B20" s="1">
        <v>165</v>
      </c>
      <c r="C20" s="1">
        <v>201605</v>
      </c>
      <c r="D20" s="1" t="s">
        <v>6434</v>
      </c>
      <c r="E20" s="1" t="s">
        <v>84</v>
      </c>
      <c r="F20" s="1" t="s">
        <v>124</v>
      </c>
      <c r="G20" s="16">
        <v>77796.7</v>
      </c>
      <c r="H20"/>
      <c r="N20" s="90"/>
    </row>
    <row r="21" spans="1:15" x14ac:dyDescent="0.3">
      <c r="A21" s="102">
        <v>556008800184</v>
      </c>
      <c r="B21" s="26">
        <v>150</v>
      </c>
      <c r="C21" s="26">
        <v>201707</v>
      </c>
      <c r="D21" s="110" t="s">
        <v>6434</v>
      </c>
      <c r="E21" s="26" t="s">
        <v>84</v>
      </c>
      <c r="F21" s="26" t="s">
        <v>124</v>
      </c>
      <c r="G21" s="16">
        <v>26117.85</v>
      </c>
      <c r="H21"/>
      <c r="N21" s="90"/>
    </row>
    <row r="22" spans="1:15" x14ac:dyDescent="0.3">
      <c r="A22" s="102">
        <v>556008800190</v>
      </c>
      <c r="B22" s="26">
        <v>210</v>
      </c>
      <c r="C22" s="26">
        <v>201712</v>
      </c>
      <c r="D22" s="110" t="s">
        <v>6434</v>
      </c>
      <c r="E22" s="26" t="s">
        <v>84</v>
      </c>
      <c r="F22" s="26" t="s">
        <v>124</v>
      </c>
      <c r="G22" s="16">
        <v>969665.05</v>
      </c>
      <c r="H22" s="116" t="s">
        <v>6575</v>
      </c>
      <c r="I22" s="22"/>
      <c r="J22" s="22"/>
      <c r="K22" s="116" t="s">
        <v>6558</v>
      </c>
      <c r="L22" s="147">
        <f>-L10</f>
        <v>-8379.3715999999549</v>
      </c>
      <c r="N22" s="119" t="s">
        <v>6612</v>
      </c>
    </row>
    <row r="23" spans="1:15" x14ac:dyDescent="0.3">
      <c r="A23" s="1" t="s">
        <v>6879</v>
      </c>
      <c r="B23" s="1" t="s">
        <v>6754</v>
      </c>
      <c r="C23" s="1" t="s">
        <v>6619</v>
      </c>
      <c r="D23" s="1" t="s">
        <v>6434</v>
      </c>
      <c r="E23" s="1" t="s">
        <v>84</v>
      </c>
      <c r="F23" s="1" t="s">
        <v>124</v>
      </c>
      <c r="G23" s="16">
        <v>4381918.9400000004</v>
      </c>
      <c r="H23" s="119"/>
      <c r="I23" s="22"/>
      <c r="J23" s="22"/>
      <c r="K23" s="22"/>
      <c r="L23" s="22"/>
      <c r="N23" s="90"/>
    </row>
    <row r="24" spans="1:15" x14ac:dyDescent="0.3">
      <c r="A24" s="1" t="s">
        <v>6879</v>
      </c>
      <c r="B24" s="1" t="s">
        <v>6547</v>
      </c>
      <c r="C24" s="1" t="s">
        <v>6602</v>
      </c>
      <c r="D24" s="1" t="s">
        <v>6434</v>
      </c>
      <c r="E24" s="1" t="s">
        <v>84</v>
      </c>
      <c r="F24" s="1" t="s">
        <v>124</v>
      </c>
      <c r="G24" s="16">
        <v>176566.42</v>
      </c>
      <c r="H24" s="119"/>
      <c r="I24" s="22"/>
      <c r="J24" s="22"/>
      <c r="K24" s="22"/>
      <c r="L24" s="22"/>
      <c r="N24" s="90"/>
    </row>
    <row r="25" spans="1:15" x14ac:dyDescent="0.3">
      <c r="A25" s="1" t="s">
        <v>6880</v>
      </c>
      <c r="B25" s="1" t="s">
        <v>6754</v>
      </c>
      <c r="C25" s="1" t="s">
        <v>6789</v>
      </c>
      <c r="D25" s="1" t="s">
        <v>6434</v>
      </c>
      <c r="E25" s="1" t="s">
        <v>84</v>
      </c>
      <c r="F25" s="1" t="s">
        <v>124</v>
      </c>
      <c r="G25" s="15">
        <v>2575739.25</v>
      </c>
      <c r="H25" s="119"/>
      <c r="I25" s="22"/>
      <c r="J25" s="22"/>
      <c r="K25" s="22"/>
      <c r="L25" s="22"/>
      <c r="N25" s="112" t="s">
        <v>6867</v>
      </c>
    </row>
    <row r="26" spans="1:15" x14ac:dyDescent="0.3">
      <c r="A26" s="1" t="s">
        <v>6880</v>
      </c>
      <c r="B26" s="1" t="s">
        <v>6881</v>
      </c>
      <c r="C26" s="1" t="s">
        <v>6882</v>
      </c>
      <c r="D26" s="1" t="s">
        <v>6434</v>
      </c>
      <c r="E26" s="1" t="s">
        <v>84</v>
      </c>
      <c r="F26" s="1" t="s">
        <v>124</v>
      </c>
      <c r="G26" s="15">
        <v>33511.480000000003</v>
      </c>
      <c r="H26" s="119"/>
      <c r="I26" s="22"/>
      <c r="J26" s="22"/>
      <c r="K26" s="22"/>
      <c r="L26" s="22"/>
      <c r="N26" s="112" t="s">
        <v>6867</v>
      </c>
    </row>
    <row r="27" spans="1:15" x14ac:dyDescent="0.3">
      <c r="A27" s="1" t="s">
        <v>6880</v>
      </c>
      <c r="B27" s="1" t="s">
        <v>6883</v>
      </c>
      <c r="C27" s="1" t="s">
        <v>6884</v>
      </c>
      <c r="D27" s="1" t="s">
        <v>6434</v>
      </c>
      <c r="E27" s="1" t="s">
        <v>84</v>
      </c>
      <c r="F27" s="1" t="s">
        <v>124</v>
      </c>
      <c r="G27" s="15">
        <v>231349.14</v>
      </c>
      <c r="H27" s="119"/>
      <c r="I27" s="22"/>
      <c r="J27" s="22"/>
      <c r="K27" s="22"/>
      <c r="L27" s="22"/>
      <c r="N27" s="112" t="s">
        <v>6867</v>
      </c>
    </row>
    <row r="28" spans="1:15" x14ac:dyDescent="0.3">
      <c r="A28" s="1" t="s">
        <v>6880</v>
      </c>
      <c r="B28" s="1" t="s">
        <v>6885</v>
      </c>
      <c r="C28" s="1" t="s">
        <v>6882</v>
      </c>
      <c r="D28" s="1" t="s">
        <v>6434</v>
      </c>
      <c r="E28" s="1" t="s">
        <v>84</v>
      </c>
      <c r="F28" s="1" t="s">
        <v>124</v>
      </c>
      <c r="G28" s="15">
        <v>1015679.85</v>
      </c>
      <c r="H28" s="119"/>
      <c r="I28" s="22"/>
      <c r="J28" s="22"/>
      <c r="K28" s="22"/>
      <c r="L28" s="22"/>
      <c r="N28" s="112" t="s">
        <v>6867</v>
      </c>
    </row>
    <row r="29" spans="1:15" x14ac:dyDescent="0.3">
      <c r="A29" s="1" t="s">
        <v>6880</v>
      </c>
      <c r="B29" s="1" t="s">
        <v>6886</v>
      </c>
      <c r="C29" s="1" t="s">
        <v>6884</v>
      </c>
      <c r="D29" s="1" t="s">
        <v>6434</v>
      </c>
      <c r="E29" s="1" t="s">
        <v>84</v>
      </c>
      <c r="F29" s="1" t="s">
        <v>124</v>
      </c>
      <c r="G29" s="20">
        <v>225698.4</v>
      </c>
      <c r="H29" s="130"/>
      <c r="I29" s="22"/>
      <c r="J29" s="22"/>
      <c r="K29" s="22"/>
      <c r="L29" s="22"/>
      <c r="N29" s="112" t="s">
        <v>6867</v>
      </c>
    </row>
    <row r="30" spans="1:15" x14ac:dyDescent="0.3">
      <c r="F30" s="26" t="s">
        <v>6530</v>
      </c>
      <c r="G30" s="11">
        <f>SUM(G19:G29)</f>
        <v>10646315.300000001</v>
      </c>
      <c r="H30" s="125"/>
      <c r="I30" s="11"/>
      <c r="J30" s="11"/>
      <c r="K30" s="11"/>
      <c r="L30" s="11"/>
      <c r="N30"/>
    </row>
    <row r="31" spans="1:15" x14ac:dyDescent="0.3">
      <c r="F31" s="17" t="s">
        <v>6513</v>
      </c>
      <c r="G31" s="44">
        <f>+L35</f>
        <v>-8379.3715999999549</v>
      </c>
      <c r="H31" s="125"/>
      <c r="I31" s="11"/>
      <c r="J31" s="11"/>
      <c r="K31" s="11"/>
      <c r="L31" s="11"/>
      <c r="N31"/>
    </row>
    <row r="32" spans="1:15" x14ac:dyDescent="0.3">
      <c r="F32" s="17" t="s">
        <v>6803</v>
      </c>
      <c r="G32" s="11">
        <v>0</v>
      </c>
      <c r="H32" s="125"/>
      <c r="I32" s="11"/>
      <c r="J32" s="11"/>
      <c r="K32" s="11"/>
      <c r="L32" s="11"/>
      <c r="N32"/>
    </row>
    <row r="33" spans="1:15" x14ac:dyDescent="0.3">
      <c r="F33" s="17" t="s">
        <v>6528</v>
      </c>
      <c r="G33" s="11">
        <v>0</v>
      </c>
      <c r="H33" s="125"/>
      <c r="I33" s="11"/>
      <c r="J33" s="11"/>
      <c r="K33" s="11"/>
      <c r="L33" s="11"/>
      <c r="N33"/>
    </row>
    <row r="34" spans="1:15" x14ac:dyDescent="0.3">
      <c r="D34" s="91"/>
      <c r="E34" s="91"/>
      <c r="F34" s="92" t="s">
        <v>6870</v>
      </c>
      <c r="G34" s="93">
        <f>+G25+G26+G27+G28+G29</f>
        <v>4081978.12</v>
      </c>
      <c r="H34" s="125"/>
      <c r="I34" s="11"/>
      <c r="J34" s="11"/>
      <c r="K34" s="11"/>
      <c r="L34" s="11"/>
      <c r="N34"/>
      <c r="O34" s="11"/>
    </row>
    <row r="35" spans="1:15" x14ac:dyDescent="0.3">
      <c r="G35" s="36">
        <f>+G30+G31-G32-G33-G34</f>
        <v>6555957.8084000004</v>
      </c>
      <c r="H35" s="126"/>
      <c r="I35" s="72"/>
      <c r="J35" s="72"/>
      <c r="K35" s="72"/>
      <c r="L35" s="86">
        <f>SUM(L19:L29)</f>
        <v>-8379.3715999999549</v>
      </c>
      <c r="M35" s="21">
        <f>+G35/G37</f>
        <v>0.58999999923504698</v>
      </c>
      <c r="N35"/>
    </row>
    <row r="36" spans="1:15" x14ac:dyDescent="0.3">
      <c r="G36" s="36"/>
      <c r="H36" s="125"/>
      <c r="N36"/>
    </row>
    <row r="37" spans="1:15" ht="15" thickBot="1" x14ac:dyDescent="0.35">
      <c r="G37" s="39">
        <f>+G17+G35</f>
        <v>11111792.91</v>
      </c>
      <c r="H37" s="124"/>
      <c r="I37" s="39">
        <f>+I17+I35</f>
        <v>0</v>
      </c>
      <c r="J37" s="39">
        <f>+J17+J35</f>
        <v>0</v>
      </c>
      <c r="K37" s="39"/>
      <c r="L37" s="39">
        <f>+L17+L35</f>
        <v>0</v>
      </c>
      <c r="N37"/>
    </row>
    <row r="38" spans="1:15" ht="15" thickTop="1" x14ac:dyDescent="0.3">
      <c r="A38" s="106" t="s">
        <v>6576</v>
      </c>
      <c r="G38" s="11"/>
      <c r="H38" s="125"/>
      <c r="N38"/>
    </row>
    <row r="39" spans="1:15" x14ac:dyDescent="0.3">
      <c r="A39" s="106"/>
    </row>
  </sheetData>
  <printOptions horizontalCentered="1"/>
  <pageMargins left="0.70866141732283505" right="0.70866141732283505" top="0.74803149606299202" bottom="0.74803149606299202" header="0.31496062992126" footer="0.31496062992126"/>
  <pageSetup scale="62" orientation="landscape" r:id="rId1"/>
  <headerFooter>
    <oddFooter>&amp;L&amp;9&amp;Z&amp;F\&amp;A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1412-2BD2-4A93-A6AC-BD1E3DB3AC41}">
  <sheetPr>
    <tabColor rgb="FF92D050"/>
    <pageSetUpPr fitToPage="1"/>
  </sheetPr>
  <dimension ref="A1:R43"/>
  <sheetViews>
    <sheetView topLeftCell="A22" zoomScale="80" zoomScaleNormal="80" workbookViewId="0">
      <selection activeCell="M15" sqref="M15"/>
    </sheetView>
  </sheetViews>
  <sheetFormatPr defaultColWidth="8.88671875" defaultRowHeight="14.4" x14ac:dyDescent="0.3"/>
  <cols>
    <col min="1" max="1" width="19.44140625" customWidth="1"/>
    <col min="2" max="2" width="7.88671875" customWidth="1"/>
    <col min="6" max="6" width="10.88671875" customWidth="1"/>
    <col min="7" max="7" width="15.6640625" customWidth="1"/>
    <col min="8" max="8" width="4.33203125" style="121" customWidth="1"/>
    <col min="9" max="10" width="12.5546875" customWidth="1"/>
    <col min="11" max="11" width="3.5546875" customWidth="1"/>
    <col min="12" max="12" width="12.5546875" customWidth="1"/>
    <col min="13" max="13" width="12.33203125" bestFit="1" customWidth="1"/>
    <col min="14" max="14" width="6.33203125" style="88" customWidth="1"/>
    <col min="15" max="15" width="13.6640625" customWidth="1"/>
    <col min="16" max="16" width="14.6640625" bestFit="1" customWidth="1"/>
    <col min="17" max="17" width="12.6640625" bestFit="1" customWidth="1"/>
    <col min="18" max="18" width="11.6640625" bestFit="1" customWidth="1"/>
  </cols>
  <sheetData>
    <row r="1" spans="1:18" ht="15.6" x14ac:dyDescent="0.3">
      <c r="A1" s="27" t="s">
        <v>6887</v>
      </c>
      <c r="D1" s="28"/>
      <c r="E1" t="s">
        <v>6507</v>
      </c>
      <c r="N1"/>
    </row>
    <row r="2" spans="1:18" ht="15.6" x14ac:dyDescent="0.3">
      <c r="A2" s="27" t="s">
        <v>6828</v>
      </c>
      <c r="D2" s="29"/>
      <c r="E2" t="s">
        <v>6509</v>
      </c>
      <c r="N2"/>
    </row>
    <row r="3" spans="1:18" x14ac:dyDescent="0.3">
      <c r="D3" s="31"/>
      <c r="E3" t="s">
        <v>6510</v>
      </c>
      <c r="M3" s="25"/>
      <c r="N3"/>
      <c r="O3" s="115" t="s">
        <v>6513</v>
      </c>
      <c r="P3" s="103"/>
      <c r="Q3" s="103"/>
      <c r="R3" s="35"/>
    </row>
    <row r="4" spans="1:18" x14ac:dyDescent="0.3">
      <c r="D4" s="46"/>
      <c r="E4" t="s">
        <v>6511</v>
      </c>
      <c r="N4"/>
      <c r="O4" s="116" t="s">
        <v>6519</v>
      </c>
      <c r="P4" s="116" t="s">
        <v>6829</v>
      </c>
      <c r="Q4" s="116" t="s">
        <v>6521</v>
      </c>
      <c r="R4" s="116" t="s">
        <v>6522</v>
      </c>
    </row>
    <row r="5" spans="1:18" x14ac:dyDescent="0.3">
      <c r="D5" s="167"/>
      <c r="E5" t="s">
        <v>6512</v>
      </c>
      <c r="N5"/>
      <c r="O5" s="116"/>
      <c r="P5" s="116"/>
      <c r="Q5" s="116"/>
      <c r="R5" s="116"/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t="s">
        <v>6517</v>
      </c>
      <c r="J6" s="14" t="s">
        <v>6428</v>
      </c>
      <c r="K6" s="14"/>
      <c r="L6" s="14" t="s">
        <v>6513</v>
      </c>
      <c r="M6" s="25" t="s">
        <v>6518</v>
      </c>
      <c r="N6" s="106"/>
      <c r="O6" s="118" t="s">
        <v>6523</v>
      </c>
      <c r="P6" s="118" t="s">
        <v>6830</v>
      </c>
      <c r="Q6" s="118" t="s">
        <v>6525</v>
      </c>
      <c r="R6" s="118" t="s">
        <v>6526</v>
      </c>
    </row>
    <row r="7" spans="1:18" x14ac:dyDescent="0.3">
      <c r="A7" s="102">
        <v>456009100024</v>
      </c>
      <c r="B7" s="26">
        <v>270</v>
      </c>
      <c r="C7" s="26">
        <v>198409</v>
      </c>
      <c r="D7" s="110" t="s">
        <v>6434</v>
      </c>
      <c r="E7" s="26" t="s">
        <v>87</v>
      </c>
      <c r="F7" s="26">
        <v>20310</v>
      </c>
      <c r="G7" s="8">
        <v>30208.94</v>
      </c>
      <c r="H7" s="122"/>
      <c r="J7" s="14"/>
      <c r="K7" s="14"/>
      <c r="L7" s="14"/>
      <c r="M7" s="12">
        <f>+G7/(G7+G27)</f>
        <v>0.80138444617643168</v>
      </c>
      <c r="N7" s="106"/>
    </row>
    <row r="8" spans="1:18" x14ac:dyDescent="0.3">
      <c r="A8" s="102">
        <v>456009100024</v>
      </c>
      <c r="B8" s="26">
        <v>670</v>
      </c>
      <c r="C8" s="26">
        <v>198409</v>
      </c>
      <c r="D8" s="110" t="s">
        <v>6434</v>
      </c>
      <c r="E8" s="26" t="s">
        <v>87</v>
      </c>
      <c r="F8" s="26">
        <v>20310</v>
      </c>
      <c r="G8" s="8">
        <v>6617.27</v>
      </c>
      <c r="H8" s="119"/>
      <c r="J8" s="14"/>
      <c r="K8" s="14"/>
      <c r="M8" s="12">
        <f>+G8/(G8+G28)</f>
        <v>0.80138714127066213</v>
      </c>
      <c r="N8"/>
    </row>
    <row r="9" spans="1:18" x14ac:dyDescent="0.3">
      <c r="A9" s="102">
        <v>456009100025</v>
      </c>
      <c r="B9" s="26">
        <v>670</v>
      </c>
      <c r="C9" s="26">
        <v>199503</v>
      </c>
      <c r="D9" s="110" t="s">
        <v>6434</v>
      </c>
      <c r="E9" s="26" t="s">
        <v>87</v>
      </c>
      <c r="F9" s="26">
        <v>20310</v>
      </c>
      <c r="G9" s="8">
        <v>2210.4</v>
      </c>
      <c r="H9" s="122"/>
      <c r="J9" s="14">
        <v>2210.4</v>
      </c>
      <c r="K9" s="14"/>
      <c r="L9" s="14"/>
      <c r="M9" s="12"/>
      <c r="N9"/>
    </row>
    <row r="10" spans="1:18" x14ac:dyDescent="0.3">
      <c r="A10" s="102">
        <v>456009100026</v>
      </c>
      <c r="B10" s="26">
        <v>270</v>
      </c>
      <c r="C10" s="26">
        <v>199404</v>
      </c>
      <c r="D10" s="110" t="s">
        <v>6434</v>
      </c>
      <c r="E10" s="26" t="s">
        <v>87</v>
      </c>
      <c r="F10" s="26">
        <v>20310</v>
      </c>
      <c r="G10" s="8">
        <v>216.94</v>
      </c>
      <c r="H10" s="116"/>
      <c r="J10" s="14">
        <v>216.94</v>
      </c>
      <c r="K10" s="116"/>
      <c r="L10" s="177"/>
      <c r="M10" s="12"/>
      <c r="N10" s="119"/>
      <c r="O10" s="103"/>
      <c r="P10" s="103"/>
      <c r="Q10" s="103"/>
      <c r="R10" s="35"/>
    </row>
    <row r="11" spans="1:18" x14ac:dyDescent="0.3">
      <c r="A11" s="102">
        <v>456009100026</v>
      </c>
      <c r="B11" s="26">
        <v>670</v>
      </c>
      <c r="C11" s="26">
        <v>199404</v>
      </c>
      <c r="D11" s="110" t="s">
        <v>6434</v>
      </c>
      <c r="E11" s="26" t="s">
        <v>87</v>
      </c>
      <c r="F11" s="26">
        <v>20310</v>
      </c>
      <c r="G11" s="8">
        <v>17091.84</v>
      </c>
      <c r="H11" s="116"/>
      <c r="J11" s="14"/>
      <c r="K11" s="116"/>
      <c r="L11" s="177"/>
      <c r="M11" s="12">
        <f>+G11/(G11+G29)</f>
        <v>0.80138635698692418</v>
      </c>
      <c r="N11" s="119"/>
      <c r="O11" s="103"/>
      <c r="P11" s="103"/>
      <c r="Q11" s="103"/>
      <c r="R11" s="35"/>
    </row>
    <row r="12" spans="1:18" x14ac:dyDescent="0.3">
      <c r="A12" s="102">
        <v>456009100027</v>
      </c>
      <c r="B12" s="26">
        <v>270</v>
      </c>
      <c r="C12" s="26">
        <v>199404</v>
      </c>
      <c r="D12" s="110" t="s">
        <v>6434</v>
      </c>
      <c r="E12" s="26" t="s">
        <v>87</v>
      </c>
      <c r="F12" s="26">
        <v>20310</v>
      </c>
      <c r="G12" s="8">
        <v>299.2</v>
      </c>
      <c r="H12" s="116"/>
      <c r="J12" s="14">
        <v>299.2</v>
      </c>
      <c r="K12" s="116"/>
      <c r="L12" s="177"/>
      <c r="M12" s="12"/>
      <c r="N12" s="119"/>
      <c r="O12" s="103"/>
      <c r="P12" s="103"/>
      <c r="Q12" s="103"/>
      <c r="R12" s="35"/>
    </row>
    <row r="13" spans="1:18" x14ac:dyDescent="0.3">
      <c r="A13" s="102">
        <v>456009100027</v>
      </c>
      <c r="B13" s="26">
        <v>670</v>
      </c>
      <c r="C13" s="26">
        <v>199404</v>
      </c>
      <c r="D13" s="110" t="s">
        <v>6434</v>
      </c>
      <c r="E13" s="26" t="s">
        <v>87</v>
      </c>
      <c r="F13" s="26">
        <v>20310</v>
      </c>
      <c r="G13" s="8">
        <v>17941.259999999998</v>
      </c>
      <c r="H13" s="116"/>
      <c r="J13" s="14"/>
      <c r="K13" s="116"/>
      <c r="L13" s="177"/>
      <c r="M13" s="12">
        <f>+G13/(G13+G30)</f>
        <v>0.8013691104176921</v>
      </c>
      <c r="N13" s="119"/>
      <c r="O13" s="103"/>
      <c r="P13" s="103"/>
      <c r="Q13" s="103"/>
      <c r="R13" s="35"/>
    </row>
    <row r="14" spans="1:18" x14ac:dyDescent="0.3">
      <c r="A14" s="102">
        <v>456009100028</v>
      </c>
      <c r="B14" s="26">
        <v>270</v>
      </c>
      <c r="C14" s="26">
        <v>199505</v>
      </c>
      <c r="D14" s="110" t="s">
        <v>6434</v>
      </c>
      <c r="E14" s="26" t="s">
        <v>87</v>
      </c>
      <c r="F14" s="26">
        <v>20310</v>
      </c>
      <c r="G14" s="8">
        <v>1363.8</v>
      </c>
      <c r="H14" s="116"/>
      <c r="J14" s="14">
        <v>1363.8</v>
      </c>
      <c r="K14" s="116"/>
      <c r="L14" s="177"/>
      <c r="M14" s="12"/>
      <c r="N14" s="119"/>
      <c r="O14" s="103"/>
      <c r="P14" s="103"/>
      <c r="Q14" s="103"/>
      <c r="R14" s="35"/>
    </row>
    <row r="15" spans="1:18" x14ac:dyDescent="0.3">
      <c r="A15" s="102">
        <v>456009100028</v>
      </c>
      <c r="B15" s="26">
        <v>670</v>
      </c>
      <c r="C15" s="26">
        <v>199505</v>
      </c>
      <c r="D15" s="110" t="s">
        <v>6434</v>
      </c>
      <c r="E15" s="26" t="s">
        <v>87</v>
      </c>
      <c r="F15" s="26">
        <v>20310</v>
      </c>
      <c r="G15" s="8">
        <v>999.17</v>
      </c>
      <c r="H15" s="116"/>
      <c r="J15" s="14">
        <v>999.17</v>
      </c>
      <c r="K15" s="116"/>
      <c r="L15" s="177"/>
      <c r="M15" s="12"/>
      <c r="N15" s="119"/>
      <c r="O15" s="103"/>
      <c r="P15" s="103"/>
      <c r="Q15" s="103"/>
      <c r="R15" s="35"/>
    </row>
    <row r="16" spans="1:18" x14ac:dyDescent="0.3">
      <c r="A16" s="102">
        <v>456009100029</v>
      </c>
      <c r="B16" s="26">
        <v>270</v>
      </c>
      <c r="C16" s="26">
        <v>199505</v>
      </c>
      <c r="D16" s="110" t="s">
        <v>6434</v>
      </c>
      <c r="E16" s="26" t="s">
        <v>87</v>
      </c>
      <c r="F16" s="26">
        <v>20310</v>
      </c>
      <c r="G16" s="8">
        <v>26231.39</v>
      </c>
      <c r="H16" s="116"/>
      <c r="J16" s="14"/>
      <c r="K16" s="116"/>
      <c r="L16" s="177"/>
      <c r="M16" s="12">
        <f>+G16/(G16+G31)</f>
        <v>0.80138938830925577</v>
      </c>
      <c r="N16" s="119"/>
      <c r="O16" s="103"/>
      <c r="P16" s="103"/>
      <c r="Q16" s="103"/>
      <c r="R16" s="35"/>
    </row>
    <row r="17" spans="1:18" x14ac:dyDescent="0.3">
      <c r="A17" s="102">
        <v>456009100029</v>
      </c>
      <c r="B17" s="26">
        <v>670</v>
      </c>
      <c r="C17" s="26">
        <v>199505</v>
      </c>
      <c r="D17" s="110" t="s">
        <v>6434</v>
      </c>
      <c r="E17" s="26" t="s">
        <v>87</v>
      </c>
      <c r="F17" s="26">
        <v>20310</v>
      </c>
      <c r="G17" s="8">
        <v>3512.92</v>
      </c>
      <c r="H17" s="116"/>
      <c r="J17" s="14"/>
      <c r="K17" s="116"/>
      <c r="L17" s="177"/>
      <c r="M17" s="12">
        <f>+G17/(G17+G32)</f>
        <v>0.80139980107129505</v>
      </c>
      <c r="N17" s="119"/>
      <c r="O17" s="103"/>
      <c r="P17" s="103"/>
      <c r="Q17" s="103"/>
      <c r="R17" s="35"/>
    </row>
    <row r="18" spans="1:18" x14ac:dyDescent="0.3">
      <c r="A18" s="102">
        <v>456009100030</v>
      </c>
      <c r="B18" s="26">
        <v>270</v>
      </c>
      <c r="C18" s="26">
        <v>199612</v>
      </c>
      <c r="D18" s="110" t="s">
        <v>6434</v>
      </c>
      <c r="E18" s="26" t="s">
        <v>87</v>
      </c>
      <c r="F18" s="26">
        <v>20310</v>
      </c>
      <c r="G18" s="8">
        <v>20285</v>
      </c>
      <c r="H18" s="116"/>
      <c r="J18" s="14"/>
      <c r="K18" s="116"/>
      <c r="L18" s="177"/>
      <c r="M18" s="12">
        <f>+G18/(G18+G33)</f>
        <v>0.80139854614412132</v>
      </c>
      <c r="N18" s="119"/>
      <c r="O18" s="103"/>
      <c r="P18" s="103"/>
      <c r="Q18" s="103"/>
      <c r="R18" s="35"/>
    </row>
    <row r="19" spans="1:18" x14ac:dyDescent="0.3">
      <c r="A19" s="102">
        <v>456009100030</v>
      </c>
      <c r="B19" s="26">
        <v>670</v>
      </c>
      <c r="C19" s="26">
        <v>199612</v>
      </c>
      <c r="D19" s="110" t="s">
        <v>6434</v>
      </c>
      <c r="E19" s="26" t="s">
        <v>87</v>
      </c>
      <c r="F19" s="26">
        <v>20310</v>
      </c>
      <c r="G19" s="8">
        <v>379.91</v>
      </c>
      <c r="H19" s="122"/>
      <c r="J19" s="14">
        <v>379.91</v>
      </c>
      <c r="K19" s="14"/>
      <c r="L19" s="14"/>
      <c r="M19" s="12"/>
      <c r="N19"/>
    </row>
    <row r="20" spans="1:18" x14ac:dyDescent="0.3">
      <c r="A20" s="102">
        <v>456009100031</v>
      </c>
      <c r="B20" s="26">
        <v>670</v>
      </c>
      <c r="C20" s="1">
        <v>200701</v>
      </c>
      <c r="D20" s="1" t="s">
        <v>6434</v>
      </c>
      <c r="E20" s="1" t="s">
        <v>87</v>
      </c>
      <c r="F20" s="1">
        <v>20310</v>
      </c>
      <c r="G20" s="84">
        <v>2540.0300000000002</v>
      </c>
      <c r="H20" s="116" t="s">
        <v>6521</v>
      </c>
      <c r="J20" s="14"/>
      <c r="K20" s="116" t="s">
        <v>6558</v>
      </c>
      <c r="L20" s="147">
        <f>R20</f>
        <v>-505.46596999999997</v>
      </c>
      <c r="M20" s="12">
        <f>(G20+L20)/(G20+G34)</f>
        <v>0.80100000000000005</v>
      </c>
      <c r="N20" s="119" t="s">
        <v>6612</v>
      </c>
      <c r="O20" s="103">
        <f>G20+G34</f>
        <v>2540.0300000000002</v>
      </c>
      <c r="P20" s="103">
        <f>O20*0.801</f>
        <v>2034.5640300000002</v>
      </c>
      <c r="Q20" s="103">
        <f>G20</f>
        <v>2540.0300000000002</v>
      </c>
      <c r="R20" s="35">
        <f>P20-Q20</f>
        <v>-505.46596999999997</v>
      </c>
    </row>
    <row r="21" spans="1:18" x14ac:dyDescent="0.3">
      <c r="B21" s="1"/>
      <c r="F21" s="26" t="s">
        <v>6527</v>
      </c>
      <c r="G21" s="8">
        <f>SUM(G7:G20)</f>
        <v>129898.06999999999</v>
      </c>
      <c r="H21" s="119"/>
      <c r="I21" s="8"/>
      <c r="J21" s="8"/>
      <c r="K21" s="8"/>
      <c r="L21" s="35"/>
      <c r="M21" s="22"/>
      <c r="N21" s="35"/>
      <c r="O21" s="35"/>
      <c r="P21" s="35"/>
    </row>
    <row r="22" spans="1:18" x14ac:dyDescent="0.3">
      <c r="B22" s="1"/>
      <c r="F22" s="17" t="s">
        <v>6513</v>
      </c>
      <c r="G22" s="43">
        <f>L25</f>
        <v>-505.46596999999997</v>
      </c>
      <c r="H22" s="119"/>
      <c r="I22" s="8"/>
      <c r="J22" s="8"/>
      <c r="K22" s="8"/>
      <c r="L22" s="8"/>
      <c r="M22" s="22"/>
      <c r="N22" s="35"/>
      <c r="O22" s="35"/>
      <c r="P22" s="35"/>
    </row>
    <row r="23" spans="1:18" x14ac:dyDescent="0.3">
      <c r="B23" s="1"/>
      <c r="F23" s="17" t="s">
        <v>6803</v>
      </c>
      <c r="G23" s="8">
        <v>0</v>
      </c>
      <c r="H23" s="119"/>
      <c r="I23" s="8"/>
      <c r="J23" s="8"/>
      <c r="K23" s="8"/>
      <c r="L23" s="8"/>
      <c r="M23" s="22"/>
      <c r="N23" s="35"/>
      <c r="O23" s="35"/>
      <c r="P23" s="35"/>
    </row>
    <row r="24" spans="1:18" x14ac:dyDescent="0.3">
      <c r="B24" s="1"/>
      <c r="F24" s="17" t="s">
        <v>6528</v>
      </c>
      <c r="G24" s="8">
        <f>J25</f>
        <v>5469.42</v>
      </c>
      <c r="H24" s="119"/>
      <c r="I24" s="8"/>
      <c r="J24" s="8"/>
      <c r="K24" s="8"/>
      <c r="L24" s="8"/>
      <c r="N24" s="90"/>
    </row>
    <row r="25" spans="1:18" x14ac:dyDescent="0.3">
      <c r="B25" s="1"/>
      <c r="F25" s="17"/>
      <c r="G25" s="18">
        <f>+G21-G24-G23+G22</f>
        <v>123923.18402999999</v>
      </c>
      <c r="H25" s="123"/>
      <c r="I25" s="18"/>
      <c r="J25" s="18">
        <f>SUM(J7:J20)</f>
        <v>5469.42</v>
      </c>
      <c r="K25" s="18"/>
      <c r="L25" s="86">
        <f>SUM(L7:L20)</f>
        <v>-505.46596999999997</v>
      </c>
      <c r="M25" s="21">
        <f>+G25/G41</f>
        <v>0.80138010786666414</v>
      </c>
      <c r="N25" s="90"/>
      <c r="O25" s="11"/>
    </row>
    <row r="26" spans="1:18" x14ac:dyDescent="0.3">
      <c r="B26" s="1"/>
      <c r="F26" s="17"/>
      <c r="G26" s="22"/>
      <c r="H26" s="122"/>
      <c r="I26" s="22"/>
      <c r="J26" s="22"/>
      <c r="K26" s="22"/>
      <c r="L26" s="22"/>
      <c r="N26" s="90"/>
    </row>
    <row r="27" spans="1:18" x14ac:dyDescent="0.3">
      <c r="A27" s="102">
        <v>556009100024</v>
      </c>
      <c r="B27" s="26">
        <v>270</v>
      </c>
      <c r="C27" s="1">
        <v>198409</v>
      </c>
      <c r="D27" s="1" t="s">
        <v>6434</v>
      </c>
      <c r="E27" s="1" t="s">
        <v>87</v>
      </c>
      <c r="F27" s="1" t="s">
        <v>124</v>
      </c>
      <c r="G27" s="16">
        <v>7487</v>
      </c>
      <c r="H27" s="119"/>
      <c r="I27" s="22"/>
      <c r="J27" s="22"/>
      <c r="K27" s="22"/>
      <c r="L27" s="22"/>
      <c r="N27" s="90"/>
    </row>
    <row r="28" spans="1:18" x14ac:dyDescent="0.3">
      <c r="A28" s="102">
        <v>556009100024</v>
      </c>
      <c r="B28" s="26">
        <v>670</v>
      </c>
      <c r="C28" s="1">
        <v>198409</v>
      </c>
      <c r="D28" s="1" t="s">
        <v>6434</v>
      </c>
      <c r="E28" s="1" t="s">
        <v>87</v>
      </c>
      <c r="F28" s="1" t="s">
        <v>124</v>
      </c>
      <c r="G28" s="16">
        <v>1640</v>
      </c>
      <c r="H28"/>
      <c r="N28" s="90"/>
    </row>
    <row r="29" spans="1:18" x14ac:dyDescent="0.3">
      <c r="A29" s="102">
        <v>556009100026</v>
      </c>
      <c r="B29" s="26">
        <v>670</v>
      </c>
      <c r="C29" s="26">
        <v>199404</v>
      </c>
      <c r="D29" s="110" t="s">
        <v>6434</v>
      </c>
      <c r="E29" s="26" t="s">
        <v>87</v>
      </c>
      <c r="F29" s="26" t="s">
        <v>124</v>
      </c>
      <c r="G29" s="16">
        <v>4236</v>
      </c>
      <c r="H29"/>
      <c r="N29" s="90"/>
    </row>
    <row r="30" spans="1:18" x14ac:dyDescent="0.3">
      <c r="A30" s="102">
        <v>556009100027</v>
      </c>
      <c r="B30" s="26">
        <v>670</v>
      </c>
      <c r="C30" s="26">
        <v>199404</v>
      </c>
      <c r="D30" s="110" t="s">
        <v>6434</v>
      </c>
      <c r="E30" s="26" t="s">
        <v>87</v>
      </c>
      <c r="F30" s="26" t="s">
        <v>124</v>
      </c>
      <c r="G30" s="16">
        <v>4447</v>
      </c>
      <c r="H30"/>
      <c r="N30"/>
    </row>
    <row r="31" spans="1:18" x14ac:dyDescent="0.3">
      <c r="A31" s="102">
        <v>556009100029</v>
      </c>
      <c r="B31" s="26">
        <v>270</v>
      </c>
      <c r="C31" s="1">
        <v>199505</v>
      </c>
      <c r="D31" s="1" t="s">
        <v>6434</v>
      </c>
      <c r="E31" s="1" t="s">
        <v>87</v>
      </c>
      <c r="F31" s="1" t="s">
        <v>124</v>
      </c>
      <c r="G31" s="16">
        <v>6501</v>
      </c>
      <c r="H31" s="119"/>
      <c r="I31" s="22"/>
      <c r="J31" s="22"/>
      <c r="K31" s="22"/>
      <c r="L31" s="22"/>
      <c r="N31" s="90"/>
    </row>
    <row r="32" spans="1:18" x14ac:dyDescent="0.3">
      <c r="A32" s="102">
        <v>556009100029</v>
      </c>
      <c r="B32" s="26">
        <v>615</v>
      </c>
      <c r="C32" s="1">
        <v>199505</v>
      </c>
      <c r="D32" s="1" t="s">
        <v>6434</v>
      </c>
      <c r="E32" s="1" t="s">
        <v>87</v>
      </c>
      <c r="F32" s="1" t="s">
        <v>124</v>
      </c>
      <c r="G32" s="16">
        <v>870.56</v>
      </c>
      <c r="H32" s="119"/>
      <c r="I32" s="22"/>
      <c r="J32" s="22"/>
      <c r="K32" s="22"/>
      <c r="L32" s="22"/>
      <c r="N32" s="90"/>
    </row>
    <row r="33" spans="1:14" x14ac:dyDescent="0.3">
      <c r="A33" s="102">
        <v>556009100030</v>
      </c>
      <c r="B33" s="26">
        <v>270</v>
      </c>
      <c r="C33" s="1">
        <v>199612</v>
      </c>
      <c r="D33" s="1" t="s">
        <v>6434</v>
      </c>
      <c r="E33" s="1" t="s">
        <v>87</v>
      </c>
      <c r="F33" s="1" t="s">
        <v>124</v>
      </c>
      <c r="G33" s="166">
        <v>5027</v>
      </c>
      <c r="H33" s="130"/>
      <c r="I33" s="22"/>
      <c r="J33" s="22"/>
      <c r="K33" s="22"/>
      <c r="L33" s="22"/>
      <c r="N33" s="112"/>
    </row>
    <row r="34" spans="1:14" x14ac:dyDescent="0.3">
      <c r="A34" s="102">
        <v>556009100031</v>
      </c>
      <c r="B34" s="26">
        <v>670</v>
      </c>
      <c r="C34" s="1">
        <v>200701</v>
      </c>
      <c r="D34" s="1" t="s">
        <v>6434</v>
      </c>
      <c r="E34" s="1" t="s">
        <v>87</v>
      </c>
      <c r="F34" s="1">
        <v>20310</v>
      </c>
      <c r="G34" s="179">
        <v>0</v>
      </c>
      <c r="H34" s="116" t="s">
        <v>6575</v>
      </c>
      <c r="I34" s="22"/>
      <c r="J34" s="22"/>
      <c r="K34" s="116" t="s">
        <v>6558</v>
      </c>
      <c r="L34" s="147">
        <f>-L20</f>
        <v>505.46596999999997</v>
      </c>
      <c r="N34" s="119" t="s">
        <v>6612</v>
      </c>
    </row>
    <row r="35" spans="1:14" x14ac:dyDescent="0.3">
      <c r="F35" s="26" t="s">
        <v>6530</v>
      </c>
      <c r="G35" s="11">
        <f>SUM(G27:G34)</f>
        <v>30208.560000000001</v>
      </c>
      <c r="H35" s="125"/>
      <c r="I35" s="11"/>
      <c r="J35" s="11"/>
      <c r="K35" s="11"/>
      <c r="L35" s="11"/>
      <c r="N35"/>
    </row>
    <row r="36" spans="1:14" x14ac:dyDescent="0.3">
      <c r="F36" s="17" t="s">
        <v>6513</v>
      </c>
      <c r="G36" s="44">
        <f>+L39</f>
        <v>505.46596999999997</v>
      </c>
      <c r="H36" s="125"/>
      <c r="I36" s="11"/>
      <c r="J36" s="11"/>
      <c r="K36" s="11"/>
      <c r="L36" s="11"/>
      <c r="N36"/>
    </row>
    <row r="37" spans="1:14" x14ac:dyDescent="0.3">
      <c r="F37" s="17" t="s">
        <v>6803</v>
      </c>
      <c r="G37" s="11">
        <v>0</v>
      </c>
      <c r="H37" s="125"/>
      <c r="I37" s="11"/>
      <c r="J37" s="11"/>
      <c r="K37" s="11"/>
      <c r="L37" s="11"/>
      <c r="N37"/>
    </row>
    <row r="38" spans="1:14" x14ac:dyDescent="0.3">
      <c r="F38" s="17" t="s">
        <v>6528</v>
      </c>
      <c r="G38" s="11">
        <v>0</v>
      </c>
      <c r="H38" s="125"/>
      <c r="I38" s="11"/>
      <c r="J38" s="11"/>
      <c r="K38" s="11"/>
      <c r="L38" s="11"/>
      <c r="N38"/>
    </row>
    <row r="39" spans="1:14" x14ac:dyDescent="0.3">
      <c r="G39" s="36">
        <f>+G35+G36-G37-G38</f>
        <v>30714.025970000002</v>
      </c>
      <c r="H39" s="126"/>
      <c r="I39" s="72"/>
      <c r="J39" s="72"/>
      <c r="K39" s="72"/>
      <c r="L39" s="86">
        <f>SUM(L27:L34)</f>
        <v>505.46596999999997</v>
      </c>
      <c r="M39" s="21">
        <f>+G39/G41</f>
        <v>0.19861989213333586</v>
      </c>
      <c r="N39"/>
    </row>
    <row r="40" spans="1:14" x14ac:dyDescent="0.3">
      <c r="G40" s="36"/>
      <c r="H40" s="125"/>
      <c r="N40"/>
    </row>
    <row r="41" spans="1:14" ht="15" thickBot="1" x14ac:dyDescent="0.35">
      <c r="G41" s="39">
        <f>+G25+G39</f>
        <v>154637.21</v>
      </c>
      <c r="H41" s="124"/>
      <c r="I41" s="39">
        <f>+I25+I39</f>
        <v>0</v>
      </c>
      <c r="J41" s="39">
        <f>+J25+J39</f>
        <v>5469.42</v>
      </c>
      <c r="K41" s="39"/>
      <c r="L41" s="39">
        <f>+L25+L39</f>
        <v>0</v>
      </c>
      <c r="N41"/>
    </row>
    <row r="42" spans="1:14" ht="15" thickTop="1" x14ac:dyDescent="0.3">
      <c r="G42" s="11"/>
      <c r="H42" s="125"/>
      <c r="N42"/>
    </row>
    <row r="43" spans="1:14" x14ac:dyDescent="0.3">
      <c r="A43" s="106" t="s">
        <v>6888</v>
      </c>
    </row>
  </sheetData>
  <printOptions horizontalCentered="1"/>
  <pageMargins left="0.70866141732283505" right="0.70866141732283505" top="0.74803149606299202" bottom="0.74803149606299202" header="0.31496062992126" footer="0.31496062992126"/>
  <pageSetup scale="62" orientation="landscape" r:id="rId1"/>
  <headerFooter>
    <oddFooter>&amp;L&amp;9&amp;Z&amp;F\&amp;A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R26"/>
  <sheetViews>
    <sheetView zoomScale="80" zoomScaleNormal="80" workbookViewId="0">
      <pane ySplit="7" topLeftCell="A8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6" customWidth="1"/>
    <col min="6" max="6" width="10.33203125" customWidth="1"/>
    <col min="7" max="7" width="13.6640625" bestFit="1" customWidth="1"/>
    <col min="8" max="8" width="3.33203125" style="121" customWidth="1"/>
    <col min="9" max="9" width="9.6640625" bestFit="1" customWidth="1"/>
    <col min="10" max="10" width="9.6640625" customWidth="1"/>
    <col min="11" max="11" width="3.109375" customWidth="1"/>
    <col min="12" max="12" width="11.6640625" bestFit="1" customWidth="1"/>
    <col min="13" max="13" width="12.33203125" bestFit="1" customWidth="1"/>
    <col min="14" max="14" width="5.44140625" bestFit="1" customWidth="1"/>
    <col min="15" max="15" width="12.6640625" customWidth="1"/>
    <col min="16" max="16" width="13.88671875" customWidth="1"/>
    <col min="17" max="17" width="11.6640625" customWidth="1"/>
    <col min="18" max="18" width="11.6640625" bestFit="1" customWidth="1"/>
  </cols>
  <sheetData>
    <row r="1" spans="1:18" ht="15.6" x14ac:dyDescent="0.3">
      <c r="A1" s="27" t="s">
        <v>6889</v>
      </c>
      <c r="D1" s="28"/>
      <c r="E1" t="s">
        <v>6507</v>
      </c>
    </row>
    <row r="2" spans="1:18" ht="15.6" x14ac:dyDescent="0.3">
      <c r="A2" s="27" t="s">
        <v>6890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5"/>
      <c r="P5" s="103"/>
      <c r="Q5" s="103"/>
      <c r="R5" s="35"/>
    </row>
    <row r="6" spans="1:18" x14ac:dyDescent="0.3">
      <c r="O6" s="116" t="s">
        <v>6519</v>
      </c>
      <c r="P6" s="116" t="s">
        <v>6891</v>
      </c>
      <c r="Q6" s="116" t="s">
        <v>6521</v>
      </c>
      <c r="R6" s="116" t="s">
        <v>6522</v>
      </c>
    </row>
    <row r="7" spans="1:18" ht="28.8" x14ac:dyDescent="0.3">
      <c r="A7" t="s">
        <v>6419</v>
      </c>
      <c r="B7" t="s">
        <v>6420</v>
      </c>
      <c r="C7" t="s">
        <v>6514</v>
      </c>
      <c r="D7" t="s">
        <v>6515</v>
      </c>
      <c r="E7" t="s">
        <v>6424</v>
      </c>
      <c r="F7" t="s">
        <v>6425</v>
      </c>
      <c r="G7" s="30" t="s">
        <v>6516</v>
      </c>
      <c r="I7" s="30" t="s">
        <v>6517</v>
      </c>
      <c r="J7" s="42" t="s">
        <v>6428</v>
      </c>
      <c r="K7" s="42"/>
      <c r="L7" s="42" t="s">
        <v>6513</v>
      </c>
      <c r="M7" s="25" t="s">
        <v>6518</v>
      </c>
      <c r="O7" s="117" t="s">
        <v>6523</v>
      </c>
      <c r="P7" s="118" t="s">
        <v>6892</v>
      </c>
      <c r="Q7" s="118" t="s">
        <v>6525</v>
      </c>
      <c r="R7" s="118" t="s">
        <v>6526</v>
      </c>
    </row>
    <row r="9" spans="1:18" x14ac:dyDescent="0.3">
      <c r="A9" s="102">
        <v>450009700060</v>
      </c>
      <c r="B9" s="26">
        <v>2017</v>
      </c>
      <c r="C9" s="172">
        <v>201801</v>
      </c>
      <c r="D9" s="110" t="s">
        <v>6434</v>
      </c>
      <c r="E9" s="26" t="s">
        <v>111</v>
      </c>
      <c r="F9" s="26">
        <v>20310</v>
      </c>
      <c r="G9" s="146">
        <v>510444.23</v>
      </c>
      <c r="H9" s="119"/>
      <c r="I9" s="8"/>
      <c r="K9" s="119"/>
      <c r="L9" s="11"/>
      <c r="M9" s="12">
        <f>(G9+L9)/(G9+G16)</f>
        <v>1</v>
      </c>
      <c r="N9" s="106" t="s">
        <v>6612</v>
      </c>
      <c r="O9" s="103"/>
      <c r="P9" s="103"/>
      <c r="Q9" s="103"/>
      <c r="R9" s="35"/>
    </row>
    <row r="10" spans="1:18" x14ac:dyDescent="0.3">
      <c r="A10" s="1"/>
      <c r="B10" s="1"/>
      <c r="C10" s="1"/>
      <c r="D10" s="47"/>
      <c r="E10" s="1"/>
      <c r="F10" s="83" t="s">
        <v>6527</v>
      </c>
      <c r="G10" s="22">
        <f>SUM(G9:G9)</f>
        <v>510444.23</v>
      </c>
      <c r="H10" s="122"/>
      <c r="I10" s="8"/>
    </row>
    <row r="11" spans="1:18" x14ac:dyDescent="0.3">
      <c r="A11" s="1"/>
      <c r="B11" s="1"/>
      <c r="C11" s="1"/>
      <c r="F11" s="17" t="s">
        <v>6513</v>
      </c>
      <c r="G11" s="43">
        <f>+L14</f>
        <v>0</v>
      </c>
      <c r="H11" s="119"/>
      <c r="I11" s="8"/>
      <c r="J11" s="8"/>
      <c r="K11" s="8"/>
      <c r="L11" s="8"/>
      <c r="M11" s="22"/>
    </row>
    <row r="12" spans="1:18" x14ac:dyDescent="0.3">
      <c r="A12" s="1"/>
      <c r="B12" s="1"/>
      <c r="C12" s="1"/>
      <c r="F12" s="26" t="s">
        <v>6517</v>
      </c>
      <c r="G12" s="8">
        <f>-SUM(I9:I9)</f>
        <v>0</v>
      </c>
      <c r="H12" s="119"/>
      <c r="I12" s="8"/>
      <c r="J12" s="8"/>
      <c r="K12" s="8"/>
      <c r="L12" s="8"/>
      <c r="M12" s="22"/>
    </row>
    <row r="13" spans="1:18" x14ac:dyDescent="0.3">
      <c r="A13" s="1"/>
      <c r="B13" s="1"/>
      <c r="C13" s="1"/>
      <c r="F13" s="17" t="s">
        <v>6528</v>
      </c>
      <c r="G13" s="8">
        <v>0</v>
      </c>
      <c r="H13" s="119"/>
      <c r="I13" s="8"/>
      <c r="J13" s="8"/>
      <c r="K13" s="8"/>
      <c r="L13" s="8"/>
    </row>
    <row r="14" spans="1:18" x14ac:dyDescent="0.3">
      <c r="A14" s="1"/>
      <c r="B14" s="1"/>
      <c r="C14" s="1"/>
      <c r="F14" s="17"/>
      <c r="G14" s="18">
        <f>G10+G11-G12-G13</f>
        <v>510444.23</v>
      </c>
      <c r="H14" s="123"/>
      <c r="I14" s="18">
        <f>SUM(I2:I12)</f>
        <v>0</v>
      </c>
      <c r="J14" s="18">
        <f>SUM(J2:J12)</f>
        <v>0</v>
      </c>
      <c r="K14" s="18"/>
      <c r="L14" s="18">
        <f>SUM(L2:L12)</f>
        <v>0</v>
      </c>
      <c r="M14" s="21">
        <f>+G14/G23</f>
        <v>1</v>
      </c>
    </row>
    <row r="15" spans="1:18" x14ac:dyDescent="0.3">
      <c r="A15" s="1"/>
      <c r="B15" s="1"/>
      <c r="C15" s="1"/>
      <c r="D15" s="47"/>
      <c r="E15" s="1"/>
      <c r="F15" s="1"/>
      <c r="G15" s="22"/>
      <c r="H15" s="122"/>
    </row>
    <row r="16" spans="1:18" x14ac:dyDescent="0.3">
      <c r="A16" s="1"/>
      <c r="B16" s="1"/>
      <c r="C16" s="1"/>
      <c r="D16" s="47"/>
      <c r="E16" s="1"/>
      <c r="F16" s="1"/>
      <c r="G16" s="22">
        <v>0</v>
      </c>
      <c r="H16" s="122"/>
    </row>
    <row r="17" spans="1:13" x14ac:dyDescent="0.3">
      <c r="F17" s="83" t="s">
        <v>6530</v>
      </c>
      <c r="G17" s="22">
        <f>SUM(G16)</f>
        <v>0</v>
      </c>
      <c r="H17" s="122"/>
    </row>
    <row r="18" spans="1:13" x14ac:dyDescent="0.3">
      <c r="F18" s="17" t="s">
        <v>6513</v>
      </c>
      <c r="G18" s="43">
        <f>-G11</f>
        <v>0</v>
      </c>
      <c r="H18" s="119"/>
      <c r="I18" s="8"/>
      <c r="J18" s="8"/>
      <c r="K18" s="8"/>
      <c r="L18" s="8"/>
      <c r="M18" s="22"/>
    </row>
    <row r="19" spans="1:13" x14ac:dyDescent="0.3">
      <c r="F19" s="26" t="s">
        <v>6517</v>
      </c>
      <c r="G19" s="8">
        <f>I21</f>
        <v>0</v>
      </c>
      <c r="H19" s="119"/>
      <c r="I19" s="8"/>
      <c r="J19" s="8"/>
      <c r="K19" s="8"/>
      <c r="L19" s="8"/>
      <c r="M19" s="22"/>
    </row>
    <row r="20" spans="1:13" x14ac:dyDescent="0.3">
      <c r="F20" s="17" t="s">
        <v>6528</v>
      </c>
      <c r="G20" s="8"/>
      <c r="H20" s="119"/>
      <c r="I20" s="8"/>
      <c r="J20" s="8"/>
      <c r="K20" s="8"/>
      <c r="L20" s="8"/>
    </row>
    <row r="21" spans="1:13" x14ac:dyDescent="0.3">
      <c r="F21" s="17"/>
      <c r="G21" s="18">
        <f>+G17-G20-G19+G18</f>
        <v>0</v>
      </c>
      <c r="H21" s="123"/>
      <c r="I21" s="18">
        <f>SUM(I17:I19)</f>
        <v>0</v>
      </c>
      <c r="J21" s="18">
        <f>SUM(J17:J19)</f>
        <v>0</v>
      </c>
      <c r="K21" s="18"/>
      <c r="L21" s="18">
        <f>SUM(L17:L19)</f>
        <v>0</v>
      </c>
      <c r="M21" s="21">
        <f>+G21/G23</f>
        <v>0</v>
      </c>
    </row>
    <row r="23" spans="1:13" ht="15" thickBot="1" x14ac:dyDescent="0.35">
      <c r="G23" s="39">
        <f>+G14+G21</f>
        <v>510444.23</v>
      </c>
      <c r="H23" s="124"/>
      <c r="I23" s="39">
        <f>+I14+I21</f>
        <v>0</v>
      </c>
      <c r="J23" s="39">
        <f>+J14+J21</f>
        <v>0</v>
      </c>
      <c r="K23" s="39"/>
      <c r="L23" s="39">
        <f>+L14+L21</f>
        <v>0</v>
      </c>
    </row>
    <row r="24" spans="1:13" ht="15" thickTop="1" x14ac:dyDescent="0.3">
      <c r="A24" s="106" t="s">
        <v>6893</v>
      </c>
    </row>
    <row r="25" spans="1:13" x14ac:dyDescent="0.3">
      <c r="A25" s="106"/>
    </row>
    <row r="26" spans="1:13" x14ac:dyDescent="0.3">
      <c r="A26" s="45"/>
    </row>
  </sheetData>
  <printOptions horizontalCentered="1"/>
  <pageMargins left="0.70866141732283505" right="0.70866141732283505" top="0.74803149606299202" bottom="0.74803149606299202" header="0.31496062992126" footer="0.31496062992126"/>
  <pageSetup scale="68" orientation="landscape" r:id="rId1"/>
  <headerFooter>
    <oddFooter>&amp;L&amp;Z&amp;F\&amp;A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S40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4.44140625" customWidth="1"/>
    <col min="6" max="6" width="10.33203125" customWidth="1"/>
    <col min="7" max="7" width="15.109375" bestFit="1" customWidth="1"/>
    <col min="8" max="8" width="3" customWidth="1"/>
    <col min="9" max="9" width="9.6640625" bestFit="1" customWidth="1"/>
    <col min="10" max="10" width="9.6640625" customWidth="1"/>
    <col min="11" max="11" width="3.109375" customWidth="1"/>
    <col min="12" max="12" width="14" bestFit="1" customWidth="1"/>
    <col min="13" max="13" width="12.5546875" bestFit="1" customWidth="1"/>
    <col min="14" max="14" width="5.33203125" customWidth="1"/>
    <col min="15" max="15" width="1.6640625" customWidth="1"/>
    <col min="16" max="16" width="16" bestFit="1" customWidth="1"/>
    <col min="17" max="17" width="14.109375" bestFit="1" customWidth="1"/>
    <col min="18" max="18" width="13.88671875" bestFit="1" customWidth="1"/>
    <col min="19" max="19" width="13.33203125" bestFit="1" customWidth="1"/>
  </cols>
  <sheetData>
    <row r="1" spans="1:19" ht="15.6" x14ac:dyDescent="0.3">
      <c r="A1" s="27" t="s">
        <v>6894</v>
      </c>
      <c r="D1" s="28"/>
      <c r="E1" t="s">
        <v>6507</v>
      </c>
    </row>
    <row r="2" spans="1:19" ht="15.6" x14ac:dyDescent="0.3">
      <c r="A2" s="27" t="s">
        <v>6611</v>
      </c>
      <c r="D2" s="29"/>
      <c r="E2" t="s">
        <v>6509</v>
      </c>
    </row>
    <row r="3" spans="1:19" ht="15.6" x14ac:dyDescent="0.3">
      <c r="A3" s="27"/>
      <c r="D3" s="31"/>
      <c r="E3" t="s">
        <v>6510</v>
      </c>
    </row>
    <row r="4" spans="1:19" x14ac:dyDescent="0.3">
      <c r="D4" s="46"/>
      <c r="E4" t="s">
        <v>6511</v>
      </c>
    </row>
    <row r="5" spans="1:19" x14ac:dyDescent="0.3">
      <c r="P5" s="115" t="s">
        <v>6513</v>
      </c>
      <c r="Q5" s="103"/>
      <c r="R5" s="103"/>
      <c r="S5" s="35"/>
    </row>
    <row r="6" spans="1:19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H6" s="30"/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P6" s="116" t="s">
        <v>6519</v>
      </c>
      <c r="Q6" s="116" t="s">
        <v>6891</v>
      </c>
      <c r="R6" s="116" t="s">
        <v>6521</v>
      </c>
      <c r="S6" s="116" t="s">
        <v>6522</v>
      </c>
    </row>
    <row r="7" spans="1:19" x14ac:dyDescent="0.3">
      <c r="P7" s="117" t="s">
        <v>6523</v>
      </c>
      <c r="Q7" s="118" t="s">
        <v>6892</v>
      </c>
      <c r="R7" s="118" t="s">
        <v>6525</v>
      </c>
      <c r="S7" s="118" t="s">
        <v>6526</v>
      </c>
    </row>
    <row r="8" spans="1:19" x14ac:dyDescent="0.3">
      <c r="A8" s="23">
        <v>457006300175</v>
      </c>
      <c r="B8">
        <v>615</v>
      </c>
      <c r="C8">
        <v>201711</v>
      </c>
      <c r="D8" s="83" t="s">
        <v>6434</v>
      </c>
      <c r="E8" s="91" t="s">
        <v>113</v>
      </c>
      <c r="F8">
        <v>20310</v>
      </c>
      <c r="G8" s="8">
        <v>9557762.0700000003</v>
      </c>
      <c r="H8" s="119" t="s">
        <v>6521</v>
      </c>
      <c r="K8" s="119" t="s">
        <v>6558</v>
      </c>
      <c r="L8" s="43">
        <f>S8</f>
        <v>465.23000000044703</v>
      </c>
      <c r="M8" s="12">
        <f>+(G8+L8)/(G8+G23)</f>
        <v>1</v>
      </c>
      <c r="N8" s="106" t="s">
        <v>6559</v>
      </c>
      <c r="P8" s="103">
        <f>G8+G23</f>
        <v>9558227.3000000007</v>
      </c>
      <c r="Q8" s="103">
        <f>P8*100%</f>
        <v>9558227.3000000007</v>
      </c>
      <c r="R8" s="103">
        <f>G8</f>
        <v>9557762.0700000003</v>
      </c>
      <c r="S8" s="35">
        <f>Q8-R8</f>
        <v>465.23000000044703</v>
      </c>
    </row>
    <row r="9" spans="1:19" x14ac:dyDescent="0.3">
      <c r="A9" s="23">
        <v>457006300175</v>
      </c>
      <c r="B9">
        <v>840</v>
      </c>
      <c r="C9">
        <v>201711</v>
      </c>
      <c r="D9" s="83" t="s">
        <v>6434</v>
      </c>
      <c r="E9" s="91" t="s">
        <v>113</v>
      </c>
      <c r="F9">
        <v>20310</v>
      </c>
      <c r="G9" s="8">
        <v>14477.32</v>
      </c>
      <c r="H9" s="35"/>
      <c r="K9" s="35"/>
      <c r="L9" s="35"/>
      <c r="M9" s="12">
        <f>+(G9+L9)/(G9+G24)</f>
        <v>1</v>
      </c>
      <c r="P9" s="103"/>
      <c r="Q9" s="103"/>
      <c r="R9" s="103"/>
      <c r="S9" s="35"/>
    </row>
    <row r="10" spans="1:19" x14ac:dyDescent="0.3">
      <c r="A10" s="23">
        <v>457008600172</v>
      </c>
      <c r="B10">
        <v>615</v>
      </c>
      <c r="C10">
        <v>201709</v>
      </c>
      <c r="D10" s="83" t="s">
        <v>6434</v>
      </c>
      <c r="E10" s="91" t="s">
        <v>113</v>
      </c>
      <c r="F10">
        <v>20310</v>
      </c>
      <c r="G10" s="8">
        <v>142.19</v>
      </c>
      <c r="H10" s="35"/>
      <c r="K10" s="35"/>
      <c r="L10" s="35"/>
      <c r="M10" s="12">
        <f>+(G10+L10)/(G10)</f>
        <v>1</v>
      </c>
      <c r="P10" s="103"/>
      <c r="Q10" s="103"/>
      <c r="R10" s="103"/>
      <c r="S10" s="35"/>
    </row>
    <row r="11" spans="1:19" x14ac:dyDescent="0.3">
      <c r="A11" s="23">
        <v>457008600176</v>
      </c>
      <c r="B11">
        <v>615</v>
      </c>
      <c r="C11">
        <v>201711</v>
      </c>
      <c r="D11" s="83" t="s">
        <v>6434</v>
      </c>
      <c r="E11" s="91" t="s">
        <v>113</v>
      </c>
      <c r="F11">
        <v>20310</v>
      </c>
      <c r="G11" s="8">
        <v>9446054.7400000002</v>
      </c>
      <c r="H11" s="119" t="s">
        <v>6521</v>
      </c>
      <c r="K11" s="119" t="s">
        <v>6558</v>
      </c>
      <c r="L11" s="43">
        <f>S11</f>
        <v>189218.21000000089</v>
      </c>
      <c r="M11" s="12">
        <f>+(G11+L11)/(G11+G25)</f>
        <v>1</v>
      </c>
      <c r="N11" s="106" t="s">
        <v>6559</v>
      </c>
      <c r="P11" s="103">
        <f>G11+G25</f>
        <v>9635272.9500000011</v>
      </c>
      <c r="Q11" s="103">
        <f t="shared" ref="Q11:Q13" si="0">P11*100%</f>
        <v>9635272.9500000011</v>
      </c>
      <c r="R11" s="103">
        <f t="shared" ref="R11:R13" si="1">G11</f>
        <v>9446054.7400000002</v>
      </c>
      <c r="S11" s="35">
        <f t="shared" ref="S11:S13" si="2">Q11-R11</f>
        <v>189218.21000000089</v>
      </c>
    </row>
    <row r="12" spans="1:19" x14ac:dyDescent="0.3">
      <c r="A12" s="23">
        <v>457008600176</v>
      </c>
      <c r="B12">
        <v>840</v>
      </c>
      <c r="C12">
        <v>201711</v>
      </c>
      <c r="D12" s="83" t="s">
        <v>6434</v>
      </c>
      <c r="E12" s="91" t="s">
        <v>113</v>
      </c>
      <c r="F12">
        <v>20310</v>
      </c>
      <c r="G12" s="8">
        <v>17326.669999999998</v>
      </c>
      <c r="H12" s="35"/>
      <c r="K12" s="35"/>
      <c r="L12" s="35"/>
      <c r="M12" s="12">
        <f>+(G12+L12)/(G12+G26)</f>
        <v>1</v>
      </c>
      <c r="P12" s="103"/>
      <c r="Q12" s="103"/>
      <c r="R12" s="103"/>
      <c r="S12" s="35"/>
    </row>
    <row r="13" spans="1:19" x14ac:dyDescent="0.3">
      <c r="A13" s="23">
        <v>457008600177</v>
      </c>
      <c r="B13">
        <v>615</v>
      </c>
      <c r="C13">
        <v>201711</v>
      </c>
      <c r="D13" s="83" t="s">
        <v>6434</v>
      </c>
      <c r="E13" s="91" t="s">
        <v>113</v>
      </c>
      <c r="F13">
        <v>20310</v>
      </c>
      <c r="G13" s="8">
        <v>1734917.1</v>
      </c>
      <c r="H13" s="119" t="s">
        <v>6521</v>
      </c>
      <c r="K13" s="119" t="s">
        <v>6558</v>
      </c>
      <c r="L13" s="43">
        <f>S13</f>
        <v>93.310000000055879</v>
      </c>
      <c r="M13" s="12">
        <f>+(G13+L13)/(G13+G27)</f>
        <v>1</v>
      </c>
      <c r="N13" s="106" t="s">
        <v>6559</v>
      </c>
      <c r="P13" s="103">
        <f>G13+G27</f>
        <v>1735010.4100000001</v>
      </c>
      <c r="Q13" s="103">
        <f t="shared" si="0"/>
        <v>1735010.4100000001</v>
      </c>
      <c r="R13" s="103">
        <f t="shared" si="1"/>
        <v>1734917.1</v>
      </c>
      <c r="S13" s="35">
        <f t="shared" si="2"/>
        <v>93.310000000055879</v>
      </c>
    </row>
    <row r="14" spans="1:19" x14ac:dyDescent="0.3">
      <c r="A14" s="23">
        <v>457008600178</v>
      </c>
      <c r="B14">
        <v>615</v>
      </c>
      <c r="C14">
        <v>201711</v>
      </c>
      <c r="D14" s="83" t="s">
        <v>6434</v>
      </c>
      <c r="E14" s="91" t="s">
        <v>113</v>
      </c>
      <c r="F14">
        <v>20310</v>
      </c>
      <c r="G14" s="8">
        <v>560945.43999999994</v>
      </c>
      <c r="H14" s="119" t="s">
        <v>6521</v>
      </c>
      <c r="K14" s="119" t="s">
        <v>6558</v>
      </c>
      <c r="L14" s="43">
        <f>S14</f>
        <v>92.910000000032596</v>
      </c>
      <c r="M14" s="12">
        <f>+(G14+L14)/(G14+G28)</f>
        <v>1</v>
      </c>
      <c r="N14" s="106" t="s">
        <v>6559</v>
      </c>
      <c r="P14" s="103">
        <f t="shared" ref="P14:P15" si="3">G14+G28</f>
        <v>561038.35</v>
      </c>
      <c r="Q14" s="103">
        <f t="shared" ref="Q14:Q15" si="4">P14*100%</f>
        <v>561038.35</v>
      </c>
      <c r="R14" s="103">
        <f t="shared" ref="R14:R15" si="5">G14</f>
        <v>560945.43999999994</v>
      </c>
      <c r="S14" s="35">
        <f t="shared" ref="S14:S15" si="6">Q14-R14</f>
        <v>92.910000000032596</v>
      </c>
    </row>
    <row r="15" spans="1:19" x14ac:dyDescent="0.3">
      <c r="A15" s="23">
        <v>457008600179</v>
      </c>
      <c r="B15">
        <v>615</v>
      </c>
      <c r="C15">
        <v>201711</v>
      </c>
      <c r="D15" s="83" t="s">
        <v>6434</v>
      </c>
      <c r="E15" s="91" t="s">
        <v>113</v>
      </c>
      <c r="F15">
        <v>20310</v>
      </c>
      <c r="G15" s="8">
        <v>2649831.2599999998</v>
      </c>
      <c r="H15" s="119" t="s">
        <v>6521</v>
      </c>
      <c r="K15" s="119" t="s">
        <v>6558</v>
      </c>
      <c r="L15" s="43">
        <f>S15</f>
        <v>92.910000000149012</v>
      </c>
      <c r="M15" s="12">
        <f>+(G15+L15)/(G15+G29)</f>
        <v>1</v>
      </c>
      <c r="N15" s="106" t="s">
        <v>6559</v>
      </c>
      <c r="P15" s="103">
        <f t="shared" si="3"/>
        <v>2649924.17</v>
      </c>
      <c r="Q15" s="103">
        <f t="shared" si="4"/>
        <v>2649924.17</v>
      </c>
      <c r="R15" s="103">
        <f t="shared" si="5"/>
        <v>2649831.2599999998</v>
      </c>
      <c r="S15" s="35">
        <f t="shared" si="6"/>
        <v>92.910000000149012</v>
      </c>
    </row>
    <row r="16" spans="1:19" x14ac:dyDescent="0.3">
      <c r="A16" s="1"/>
      <c r="B16" s="1"/>
      <c r="C16" s="1"/>
      <c r="D16" s="47"/>
      <c r="E16" s="1"/>
      <c r="F16" s="83" t="s">
        <v>6527</v>
      </c>
      <c r="G16" s="22">
        <f>SUM(G8:G15)</f>
        <v>23981456.790000007</v>
      </c>
      <c r="H16" s="22"/>
      <c r="I16" s="8"/>
    </row>
    <row r="17" spans="1:18" x14ac:dyDescent="0.3">
      <c r="A17" s="1"/>
      <c r="B17" s="1"/>
      <c r="C17" s="1"/>
      <c r="F17" s="17" t="s">
        <v>6513</v>
      </c>
      <c r="G17" s="43">
        <f>+L20</f>
        <v>189962.57000000158</v>
      </c>
      <c r="H17" s="35"/>
      <c r="I17" s="8"/>
      <c r="J17" s="8"/>
      <c r="K17" s="8"/>
      <c r="L17" s="8"/>
      <c r="M17" s="22"/>
    </row>
    <row r="18" spans="1:18" x14ac:dyDescent="0.3">
      <c r="A18" s="1"/>
      <c r="B18" s="1"/>
      <c r="C18" s="1"/>
      <c r="F18" s="26" t="s">
        <v>6517</v>
      </c>
      <c r="G18" s="8">
        <f>SUM(I8:I15)</f>
        <v>0</v>
      </c>
      <c r="H18" s="35"/>
      <c r="I18" s="8"/>
      <c r="J18" s="8"/>
      <c r="K18" s="8"/>
      <c r="L18" s="8"/>
      <c r="M18" s="22"/>
    </row>
    <row r="19" spans="1:18" x14ac:dyDescent="0.3">
      <c r="A19" s="1"/>
      <c r="B19" s="1"/>
      <c r="C19" s="1"/>
      <c r="F19" s="17" t="s">
        <v>6528</v>
      </c>
      <c r="G19" s="8">
        <v>0</v>
      </c>
      <c r="H19" s="35"/>
      <c r="I19" s="8"/>
      <c r="J19" s="8"/>
      <c r="K19" s="8"/>
      <c r="L19" s="8"/>
    </row>
    <row r="20" spans="1:18" x14ac:dyDescent="0.3">
      <c r="A20" s="1"/>
      <c r="B20" s="1"/>
      <c r="C20" s="1"/>
      <c r="F20" s="17"/>
      <c r="G20" s="18">
        <f>+G16-G19-G18+G17</f>
        <v>24171419.360000007</v>
      </c>
      <c r="H20" s="120"/>
      <c r="I20" s="18">
        <f>SUM(I2:I18)</f>
        <v>0</v>
      </c>
      <c r="J20" s="18">
        <f>SUM(J2:J18)</f>
        <v>0</v>
      </c>
      <c r="K20" s="18"/>
      <c r="L20" s="18">
        <f>SUM(L7:L18)</f>
        <v>189962.57000000158</v>
      </c>
      <c r="M20" s="21">
        <f>+G20/G36</f>
        <v>1</v>
      </c>
    </row>
    <row r="21" spans="1:18" x14ac:dyDescent="0.3">
      <c r="A21" s="1"/>
      <c r="B21" s="1"/>
      <c r="C21" s="1"/>
      <c r="D21" s="47"/>
      <c r="E21" s="1"/>
      <c r="F21" s="1"/>
      <c r="G21" s="22"/>
      <c r="H21" s="22"/>
      <c r="P21" s="22"/>
      <c r="Q21" s="11"/>
      <c r="R21" s="11"/>
    </row>
    <row r="22" spans="1:18" x14ac:dyDescent="0.3">
      <c r="A22" s="1"/>
      <c r="B22" s="1"/>
      <c r="C22" s="1"/>
      <c r="D22" s="47"/>
      <c r="E22" s="1"/>
      <c r="F22" s="1"/>
      <c r="G22" s="22"/>
      <c r="H22" s="22"/>
      <c r="P22" s="22"/>
      <c r="Q22" s="11"/>
      <c r="R22" s="11"/>
    </row>
    <row r="23" spans="1:18" x14ac:dyDescent="0.3">
      <c r="A23" s="23">
        <v>557006300175</v>
      </c>
      <c r="B23">
        <v>615</v>
      </c>
      <c r="C23">
        <v>201711</v>
      </c>
      <c r="D23" s="83" t="s">
        <v>6434</v>
      </c>
      <c r="E23" s="91" t="s">
        <v>113</v>
      </c>
      <c r="F23" t="s">
        <v>124</v>
      </c>
      <c r="G23" s="16">
        <v>465.23</v>
      </c>
      <c r="H23" s="119" t="s">
        <v>6575</v>
      </c>
      <c r="K23" s="119" t="s">
        <v>6558</v>
      </c>
      <c r="L23" s="44">
        <f>-L8</f>
        <v>-465.23000000044703</v>
      </c>
      <c r="N23" s="106" t="s">
        <v>6559</v>
      </c>
      <c r="P23" s="22"/>
      <c r="Q23" s="11"/>
      <c r="R23" s="11"/>
    </row>
    <row r="24" spans="1:18" x14ac:dyDescent="0.3">
      <c r="A24" s="23">
        <v>557006300175</v>
      </c>
      <c r="B24">
        <v>840</v>
      </c>
      <c r="C24">
        <v>201711</v>
      </c>
      <c r="D24" s="83" t="s">
        <v>6434</v>
      </c>
      <c r="E24" s="91" t="s">
        <v>113</v>
      </c>
      <c r="F24" t="s">
        <v>124</v>
      </c>
      <c r="G24" s="16">
        <v>0</v>
      </c>
      <c r="H24" s="35"/>
      <c r="K24" s="35"/>
      <c r="L24" s="11"/>
    </row>
    <row r="25" spans="1:18" x14ac:dyDescent="0.3">
      <c r="A25" s="23">
        <v>557008600176</v>
      </c>
      <c r="B25">
        <v>615</v>
      </c>
      <c r="C25">
        <v>201711</v>
      </c>
      <c r="D25" s="83" t="s">
        <v>6434</v>
      </c>
      <c r="E25" s="91" t="s">
        <v>113</v>
      </c>
      <c r="F25" t="s">
        <v>124</v>
      </c>
      <c r="G25" s="16">
        <v>189218.21</v>
      </c>
      <c r="H25" s="119" t="s">
        <v>6575</v>
      </c>
      <c r="K25" s="119" t="s">
        <v>6558</v>
      </c>
      <c r="L25" s="44">
        <f>-L11</f>
        <v>-189218.21000000089</v>
      </c>
      <c r="N25" s="106" t="s">
        <v>6559</v>
      </c>
    </row>
    <row r="26" spans="1:18" x14ac:dyDescent="0.3">
      <c r="A26" s="23">
        <v>557008600176</v>
      </c>
      <c r="B26">
        <v>840</v>
      </c>
      <c r="C26">
        <v>201711</v>
      </c>
      <c r="D26" s="83" t="s">
        <v>6434</v>
      </c>
      <c r="E26" s="91" t="s">
        <v>113</v>
      </c>
      <c r="F26" t="s">
        <v>124</v>
      </c>
      <c r="G26" s="16">
        <v>0</v>
      </c>
      <c r="H26" s="35"/>
      <c r="K26" s="35"/>
      <c r="L26" s="11"/>
    </row>
    <row r="27" spans="1:18" x14ac:dyDescent="0.3">
      <c r="A27" s="23">
        <v>557008600177</v>
      </c>
      <c r="B27">
        <v>615</v>
      </c>
      <c r="C27">
        <v>201711</v>
      </c>
      <c r="D27" s="83" t="s">
        <v>6434</v>
      </c>
      <c r="E27" s="91" t="s">
        <v>113</v>
      </c>
      <c r="F27" t="s">
        <v>124</v>
      </c>
      <c r="G27" s="16">
        <v>93.31</v>
      </c>
      <c r="H27" s="119" t="s">
        <v>6575</v>
      </c>
      <c r="K27" s="119" t="s">
        <v>6558</v>
      </c>
      <c r="L27" s="44">
        <f>-L13</f>
        <v>-93.310000000055879</v>
      </c>
      <c r="N27" s="106" t="s">
        <v>6559</v>
      </c>
    </row>
    <row r="28" spans="1:18" x14ac:dyDescent="0.3">
      <c r="A28" s="23">
        <v>557008600178</v>
      </c>
      <c r="B28">
        <v>615</v>
      </c>
      <c r="C28">
        <v>201711</v>
      </c>
      <c r="D28" s="83" t="s">
        <v>6434</v>
      </c>
      <c r="E28" s="91" t="s">
        <v>113</v>
      </c>
      <c r="F28" t="s">
        <v>124</v>
      </c>
      <c r="G28" s="16">
        <v>92.91</v>
      </c>
      <c r="H28" s="119" t="s">
        <v>6575</v>
      </c>
      <c r="K28" s="119" t="s">
        <v>6558</v>
      </c>
      <c r="L28" s="44">
        <f t="shared" ref="L28:L29" si="7">-L14</f>
        <v>-92.910000000032596</v>
      </c>
      <c r="N28" s="106" t="s">
        <v>6559</v>
      </c>
    </row>
    <row r="29" spans="1:18" x14ac:dyDescent="0.3">
      <c r="A29" s="23">
        <v>557008600179</v>
      </c>
      <c r="B29">
        <v>615</v>
      </c>
      <c r="C29">
        <v>201711</v>
      </c>
      <c r="D29" s="83" t="s">
        <v>6434</v>
      </c>
      <c r="E29" s="91" t="s">
        <v>113</v>
      </c>
      <c r="F29" t="s">
        <v>124</v>
      </c>
      <c r="G29" s="71">
        <v>92.91</v>
      </c>
      <c r="H29" s="119" t="s">
        <v>6575</v>
      </c>
      <c r="K29" s="119" t="s">
        <v>6558</v>
      </c>
      <c r="L29" s="44">
        <f t="shared" si="7"/>
        <v>-92.910000000149012</v>
      </c>
      <c r="N29" s="106" t="s">
        <v>6559</v>
      </c>
    </row>
    <row r="30" spans="1:18" x14ac:dyDescent="0.3">
      <c r="F30" s="83" t="s">
        <v>6530</v>
      </c>
      <c r="G30" s="22">
        <f>SUM(G23:G29)</f>
        <v>189962.57</v>
      </c>
      <c r="H30" s="22"/>
      <c r="L30" s="12"/>
      <c r="M30" s="132"/>
    </row>
    <row r="31" spans="1:18" x14ac:dyDescent="0.3">
      <c r="F31" s="17" t="s">
        <v>6513</v>
      </c>
      <c r="G31" s="43">
        <f>L34</f>
        <v>-189962.57000000158</v>
      </c>
      <c r="H31" s="35"/>
      <c r="I31" s="8"/>
      <c r="J31" s="8"/>
      <c r="K31" s="8"/>
      <c r="L31" s="12"/>
      <c r="M31" s="132"/>
    </row>
    <row r="32" spans="1:18" x14ac:dyDescent="0.3">
      <c r="F32" s="26" t="s">
        <v>6517</v>
      </c>
      <c r="G32" s="8">
        <f>SUM(I23:I29)</f>
        <v>0</v>
      </c>
      <c r="H32" s="35"/>
      <c r="I32" s="8"/>
      <c r="J32" s="8"/>
      <c r="K32" s="8"/>
      <c r="L32" s="12"/>
      <c r="M32" s="132"/>
    </row>
    <row r="33" spans="1:13" x14ac:dyDescent="0.3">
      <c r="F33" s="17" t="s">
        <v>6528</v>
      </c>
      <c r="G33" s="8">
        <v>0</v>
      </c>
      <c r="H33" s="35"/>
      <c r="I33" s="8"/>
      <c r="J33" s="8"/>
      <c r="K33" s="8"/>
      <c r="L33" s="12"/>
      <c r="M33" s="132"/>
    </row>
    <row r="34" spans="1:13" x14ac:dyDescent="0.3">
      <c r="F34" s="17"/>
      <c r="G34" s="18">
        <f>+G30-G33-G32+G31</f>
        <v>-1.57160684466362E-9</v>
      </c>
      <c r="H34" s="120"/>
      <c r="I34" s="18">
        <f>SUM(I24:I32)</f>
        <v>0</v>
      </c>
      <c r="J34" s="18">
        <f>SUM(J24:J32)</f>
        <v>0</v>
      </c>
      <c r="K34" s="18"/>
      <c r="L34" s="18">
        <f>SUM(L23:L32)</f>
        <v>-189962.57000000158</v>
      </c>
      <c r="M34" s="132"/>
    </row>
    <row r="36" spans="1:13" ht="15" thickBot="1" x14ac:dyDescent="0.35">
      <c r="G36" s="39">
        <f>+G20+G34</f>
        <v>24171419.360000007</v>
      </c>
      <c r="H36" s="39"/>
      <c r="I36" s="39">
        <f>+I20+I34</f>
        <v>0</v>
      </c>
      <c r="J36" s="39">
        <f>+J20+J34</f>
        <v>0</v>
      </c>
      <c r="K36" s="39"/>
      <c r="L36" s="39">
        <f>+L20+L34</f>
        <v>0</v>
      </c>
    </row>
    <row r="37" spans="1:13" ht="15" thickTop="1" x14ac:dyDescent="0.3">
      <c r="A37" s="106" t="s">
        <v>6576</v>
      </c>
      <c r="G37" s="11"/>
      <c r="H37" s="11"/>
      <c r="I37" s="11"/>
      <c r="J37" s="11"/>
      <c r="K37" s="11"/>
      <c r="L37" s="11"/>
    </row>
    <row r="38" spans="1:13" x14ac:dyDescent="0.3">
      <c r="A38" s="109"/>
    </row>
    <row r="39" spans="1:13" x14ac:dyDescent="0.3">
      <c r="A39" s="109"/>
    </row>
    <row r="40" spans="1:13" x14ac:dyDescent="0.3">
      <c r="A40" s="45"/>
    </row>
  </sheetData>
  <printOptions horizontalCentered="1"/>
  <pageMargins left="0.70866141732283505" right="0.70866141732283505" top="0.74803149606299202" bottom="0.74803149606299202" header="0.31496062992126" footer="0.31496062992126"/>
  <pageSetup scale="63" orientation="landscape" r:id="rId1"/>
  <headerFooter>
    <oddFooter>&amp;L&amp;Z&amp;F\&amp;A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27"/>
  <sheetViews>
    <sheetView workbookViewId="0">
      <selection activeCell="E17" sqref="E17"/>
    </sheetView>
  </sheetViews>
  <sheetFormatPr defaultRowHeight="14.4" x14ac:dyDescent="0.3"/>
  <cols>
    <col min="1" max="1" width="13.33203125" customWidth="1"/>
    <col min="4" max="5" width="11.109375" bestFit="1" customWidth="1"/>
  </cols>
  <sheetData>
    <row r="1" spans="1:5" x14ac:dyDescent="0.3">
      <c r="A1" s="10" t="s">
        <v>6895</v>
      </c>
    </row>
    <row r="3" spans="1:5" x14ac:dyDescent="0.3">
      <c r="A3" s="1" t="s">
        <v>6896</v>
      </c>
      <c r="B3">
        <v>2008</v>
      </c>
      <c r="C3" t="s">
        <v>48</v>
      </c>
      <c r="D3" s="18">
        <v>-3111.48</v>
      </c>
    </row>
    <row r="4" spans="1:5" x14ac:dyDescent="0.3">
      <c r="A4" s="1"/>
      <c r="D4" s="8"/>
    </row>
    <row r="5" spans="1:5" x14ac:dyDescent="0.3">
      <c r="A5" s="23">
        <v>553005700350</v>
      </c>
      <c r="B5">
        <v>910</v>
      </c>
      <c r="C5" t="s">
        <v>49</v>
      </c>
      <c r="D5" s="11">
        <v>808.66000000000349</v>
      </c>
    </row>
    <row r="6" spans="1:5" x14ac:dyDescent="0.3">
      <c r="A6" s="23">
        <v>553005700351</v>
      </c>
      <c r="B6">
        <v>910</v>
      </c>
      <c r="C6" t="s">
        <v>49</v>
      </c>
      <c r="D6" s="11">
        <v>808.66000000000349</v>
      </c>
    </row>
    <row r="7" spans="1:5" x14ac:dyDescent="0.3">
      <c r="A7" s="23">
        <v>553005700352</v>
      </c>
      <c r="B7">
        <v>910</v>
      </c>
      <c r="C7" t="s">
        <v>49</v>
      </c>
      <c r="D7" s="11">
        <v>808.66000000000349</v>
      </c>
    </row>
    <row r="8" spans="1:5" x14ac:dyDescent="0.3">
      <c r="A8" s="23">
        <v>553005700353</v>
      </c>
      <c r="B8">
        <v>910</v>
      </c>
      <c r="C8" t="s">
        <v>49</v>
      </c>
      <c r="D8" s="11">
        <v>808.66000000000349</v>
      </c>
    </row>
    <row r="9" spans="1:5" x14ac:dyDescent="0.3">
      <c r="A9" s="23">
        <v>553005700354</v>
      </c>
      <c r="B9">
        <v>910</v>
      </c>
      <c r="C9" t="s">
        <v>49</v>
      </c>
      <c r="D9" s="11">
        <v>808.66000000000349</v>
      </c>
    </row>
    <row r="10" spans="1:5" x14ac:dyDescent="0.3">
      <c r="A10" s="23">
        <v>553005700355</v>
      </c>
      <c r="B10">
        <v>910</v>
      </c>
      <c r="C10" t="s">
        <v>49</v>
      </c>
      <c r="D10" s="11">
        <v>808.66000000000349</v>
      </c>
    </row>
    <row r="11" spans="1:5" x14ac:dyDescent="0.3">
      <c r="A11" s="23">
        <v>553005700356</v>
      </c>
      <c r="B11">
        <v>910</v>
      </c>
      <c r="C11" t="s">
        <v>49</v>
      </c>
      <c r="D11" s="11">
        <v>808.66000000000349</v>
      </c>
    </row>
    <row r="12" spans="1:5" x14ac:dyDescent="0.3">
      <c r="A12" s="23">
        <v>553005700357</v>
      </c>
      <c r="B12">
        <v>910</v>
      </c>
      <c r="C12" t="s">
        <v>49</v>
      </c>
      <c r="D12" s="11">
        <v>808.66000000000349</v>
      </c>
    </row>
    <row r="13" spans="1:5" x14ac:dyDescent="0.3">
      <c r="A13" s="23">
        <v>553005700358</v>
      </c>
      <c r="B13">
        <v>910</v>
      </c>
      <c r="C13" t="s">
        <v>49</v>
      </c>
      <c r="D13" s="11">
        <v>808.66000000000349</v>
      </c>
    </row>
    <row r="14" spans="1:5" x14ac:dyDescent="0.3">
      <c r="A14" s="23">
        <v>553005700359</v>
      </c>
      <c r="B14">
        <v>910</v>
      </c>
      <c r="C14" t="s">
        <v>49</v>
      </c>
      <c r="D14" s="11">
        <v>808.66000000000349</v>
      </c>
    </row>
    <row r="15" spans="1:5" x14ac:dyDescent="0.3">
      <c r="A15" s="23">
        <v>553005700360</v>
      </c>
      <c r="B15">
        <v>910</v>
      </c>
      <c r="C15" t="s">
        <v>49</v>
      </c>
      <c r="D15" s="11">
        <v>898.60999999998603</v>
      </c>
    </row>
    <row r="16" spans="1:5" x14ac:dyDescent="0.3">
      <c r="A16" s="23">
        <v>553005700368</v>
      </c>
      <c r="B16">
        <v>910</v>
      </c>
      <c r="C16" t="s">
        <v>49</v>
      </c>
      <c r="D16" s="11">
        <v>160370.95999999996</v>
      </c>
      <c r="E16" s="36">
        <f>SUM(D5:D16)</f>
        <v>169356.16999999998</v>
      </c>
    </row>
    <row r="17" spans="1:5" x14ac:dyDescent="0.3">
      <c r="A17" s="23"/>
      <c r="D17" s="11"/>
      <c r="E17" s="11"/>
    </row>
    <row r="18" spans="1:5" x14ac:dyDescent="0.3">
      <c r="A18" s="23">
        <v>553005900361</v>
      </c>
      <c r="B18">
        <v>910</v>
      </c>
      <c r="C18" t="s">
        <v>51</v>
      </c>
      <c r="D18" s="22">
        <v>570.47999999999593</v>
      </c>
    </row>
    <row r="19" spans="1:5" x14ac:dyDescent="0.3">
      <c r="A19" s="23">
        <v>553005900362</v>
      </c>
      <c r="B19">
        <v>910</v>
      </c>
      <c r="C19" t="s">
        <v>51</v>
      </c>
      <c r="D19" s="22">
        <v>570.47999999999593</v>
      </c>
    </row>
    <row r="20" spans="1:5" x14ac:dyDescent="0.3">
      <c r="A20" s="23">
        <v>553005900363</v>
      </c>
      <c r="B20">
        <v>910</v>
      </c>
      <c r="C20" t="s">
        <v>51</v>
      </c>
      <c r="D20" s="22">
        <v>570.47999999999593</v>
      </c>
    </row>
    <row r="21" spans="1:5" x14ac:dyDescent="0.3">
      <c r="A21" s="23">
        <v>553005900364</v>
      </c>
      <c r="B21">
        <v>910</v>
      </c>
      <c r="C21" t="s">
        <v>51</v>
      </c>
      <c r="D21" s="22">
        <v>570.47999999999593</v>
      </c>
    </row>
    <row r="22" spans="1:5" x14ac:dyDescent="0.3">
      <c r="A22" s="23">
        <v>553005900365</v>
      </c>
      <c r="B22">
        <v>910</v>
      </c>
      <c r="C22" t="s">
        <v>51</v>
      </c>
      <c r="D22" s="22">
        <v>570.47999999999593</v>
      </c>
    </row>
    <row r="23" spans="1:5" x14ac:dyDescent="0.3">
      <c r="A23" s="23">
        <v>553005900366</v>
      </c>
      <c r="B23">
        <v>910</v>
      </c>
      <c r="C23" t="s">
        <v>51</v>
      </c>
      <c r="D23" s="22">
        <v>570.47999999999593</v>
      </c>
    </row>
    <row r="24" spans="1:5" x14ac:dyDescent="0.3">
      <c r="A24" s="23">
        <v>553005900367</v>
      </c>
      <c r="B24">
        <v>910</v>
      </c>
      <c r="C24" t="s">
        <v>51</v>
      </c>
      <c r="D24" s="22">
        <v>566.59999999999127</v>
      </c>
      <c r="E24" s="72">
        <f>SUM(D18:D24)</f>
        <v>3989.4799999999668</v>
      </c>
    </row>
    <row r="25" spans="1:5" x14ac:dyDescent="0.3">
      <c r="A25" s="23"/>
      <c r="D25" s="22"/>
      <c r="E25" s="22"/>
    </row>
    <row r="26" spans="1:5" x14ac:dyDescent="0.3">
      <c r="A26" s="1" t="s">
        <v>6897</v>
      </c>
      <c r="B26">
        <v>615</v>
      </c>
      <c r="C26" t="s">
        <v>66</v>
      </c>
      <c r="D26" s="22">
        <v>35567.969999999972</v>
      </c>
    </row>
    <row r="27" spans="1:5" x14ac:dyDescent="0.3">
      <c r="A27" s="1" t="s">
        <v>6897</v>
      </c>
      <c r="B27">
        <v>840</v>
      </c>
      <c r="C27" t="s">
        <v>66</v>
      </c>
      <c r="D27" s="22">
        <v>470.5600000000004</v>
      </c>
      <c r="E27" s="72">
        <f>SUM(D26:D27)</f>
        <v>36038.52999999997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14982-7431-485D-9883-7B3F0630C8E5}">
  <sheetPr>
    <tabColor rgb="FFFFFF00"/>
    <pageSetUpPr fitToPage="1"/>
  </sheetPr>
  <dimension ref="A1:O673"/>
  <sheetViews>
    <sheetView zoomScale="80" zoomScaleNormal="80" zoomScaleSheetLayoutView="50" workbookViewId="0">
      <pane ySplit="5" topLeftCell="A132" activePane="bottomLeft" state="frozen"/>
      <selection activeCell="Y68" sqref="Y68"/>
      <selection pane="bottomLeft" activeCell="K152" sqref="K152"/>
    </sheetView>
  </sheetViews>
  <sheetFormatPr defaultColWidth="9.109375" defaultRowHeight="14.4" x14ac:dyDescent="0.3"/>
  <cols>
    <col min="1" max="1" width="11.33203125" bestFit="1" customWidth="1"/>
    <col min="2" max="2" width="13.88671875" bestFit="1" customWidth="1"/>
    <col min="3" max="3" width="16.33203125" style="8" bestFit="1" customWidth="1"/>
    <col min="4" max="4" width="17.33203125" style="8" bestFit="1" customWidth="1"/>
    <col min="5" max="5" width="23.109375" style="8" bestFit="1" customWidth="1"/>
    <col min="6" max="6" width="15.88671875" style="8" bestFit="1" customWidth="1"/>
    <col min="7" max="7" width="15.109375" style="8" bestFit="1" customWidth="1"/>
    <col min="8" max="8" width="9.44140625" style="8" hidden="1" customWidth="1"/>
    <col min="9" max="9" width="8.6640625" hidden="1" customWidth="1"/>
    <col min="10" max="10" width="8.44140625" style="12" bestFit="1" customWidth="1"/>
    <col min="11" max="11" width="13" style="35" bestFit="1" customWidth="1"/>
    <col min="12" max="12" width="9.5546875" style="21" bestFit="1" customWidth="1"/>
    <col min="13" max="13" width="11" bestFit="1" customWidth="1"/>
    <col min="14" max="14" width="12" style="94" bestFit="1" customWidth="1"/>
    <col min="15" max="15" width="11.33203125" hidden="1" customWidth="1"/>
    <col min="16" max="18" width="12" bestFit="1" customWidth="1"/>
    <col min="19" max="19" width="11" customWidth="1"/>
    <col min="20" max="26" width="6.109375" bestFit="1" customWidth="1"/>
    <col min="27" max="27" width="15" bestFit="1" customWidth="1"/>
    <col min="28" max="34" width="6.109375" bestFit="1" customWidth="1"/>
    <col min="35" max="35" width="14.33203125" bestFit="1" customWidth="1"/>
    <col min="36" max="42" width="6.109375" bestFit="1" customWidth="1"/>
    <col min="43" max="43" width="16.109375" bestFit="1" customWidth="1"/>
    <col min="44" max="50" width="6.109375" bestFit="1" customWidth="1"/>
    <col min="51" max="51" width="16.88671875" bestFit="1" customWidth="1"/>
    <col min="52" max="58" width="6.109375" bestFit="1" customWidth="1"/>
    <col min="59" max="59" width="17.44140625" bestFit="1" customWidth="1"/>
    <col min="60" max="60" width="21.6640625" bestFit="1" customWidth="1"/>
    <col min="61" max="61" width="27.88671875" bestFit="1" customWidth="1"/>
    <col min="62" max="62" width="20" bestFit="1" customWidth="1"/>
    <col min="63" max="63" width="19.33203125" bestFit="1" customWidth="1"/>
    <col min="64" max="64" width="21.109375" bestFit="1" customWidth="1"/>
    <col min="65" max="65" width="22" bestFit="1" customWidth="1"/>
  </cols>
  <sheetData>
    <row r="1" spans="1:14" x14ac:dyDescent="0.3">
      <c r="A1" s="10" t="s">
        <v>6435</v>
      </c>
    </row>
    <row r="2" spans="1:14" x14ac:dyDescent="0.3">
      <c r="A2" s="10" t="s">
        <v>6436</v>
      </c>
      <c r="D2" s="136"/>
      <c r="E2" s="8" t="s">
        <v>6437</v>
      </c>
    </row>
    <row r="3" spans="1:14" x14ac:dyDescent="0.3">
      <c r="D3" s="138"/>
      <c r="E3" s="8" t="s">
        <v>6438</v>
      </c>
    </row>
    <row r="4" spans="1:14" x14ac:dyDescent="0.3">
      <c r="D4" s="183"/>
      <c r="E4" s="8" t="s">
        <v>6439</v>
      </c>
    </row>
    <row r="5" spans="1:14" x14ac:dyDescent="0.3">
      <c r="D5" s="137"/>
      <c r="E5" s="8" t="s">
        <v>6440</v>
      </c>
    </row>
    <row r="6" spans="1:14" x14ac:dyDescent="0.3">
      <c r="H6"/>
    </row>
    <row r="7" spans="1:14" x14ac:dyDescent="0.3">
      <c r="C7" s="134" t="s">
        <v>6441</v>
      </c>
      <c r="D7"/>
      <c r="E7"/>
      <c r="F7"/>
      <c r="G7"/>
      <c r="H7"/>
      <c r="J7"/>
      <c r="K7" s="184"/>
      <c r="L7" s="163"/>
      <c r="N7"/>
    </row>
    <row r="8" spans="1:14" x14ac:dyDescent="0.3">
      <c r="A8" s="134" t="s">
        <v>6424</v>
      </c>
      <c r="B8" s="134" t="s">
        <v>14</v>
      </c>
      <c r="C8" t="s">
        <v>6442</v>
      </c>
      <c r="D8" t="s">
        <v>6443</v>
      </c>
      <c r="E8" t="s">
        <v>6444</v>
      </c>
      <c r="F8" t="s">
        <v>6445</v>
      </c>
      <c r="G8" t="s">
        <v>6446</v>
      </c>
      <c r="H8" t="s">
        <v>6447</v>
      </c>
      <c r="I8" t="s">
        <v>6448</v>
      </c>
      <c r="J8" t="s">
        <v>6449</v>
      </c>
      <c r="K8" s="185" t="s">
        <v>6450</v>
      </c>
      <c r="L8" s="164" t="s">
        <v>6451</v>
      </c>
      <c r="N8"/>
    </row>
    <row r="9" spans="1:14" x14ac:dyDescent="0.3">
      <c r="A9" t="s">
        <v>1042</v>
      </c>
      <c r="B9" t="s">
        <v>6452</v>
      </c>
      <c r="C9" s="11">
        <v>9741300.7200000007</v>
      </c>
      <c r="D9" s="11">
        <v>5884583</v>
      </c>
      <c r="E9" s="11">
        <v>1064.25</v>
      </c>
      <c r="F9" s="11"/>
      <c r="G9" s="11"/>
      <c r="H9"/>
      <c r="J9" s="160">
        <v>0.62338233658964637</v>
      </c>
      <c r="N9"/>
    </row>
    <row r="10" spans="1:14" x14ac:dyDescent="0.3">
      <c r="B10" t="s">
        <v>6453</v>
      </c>
      <c r="C10" s="11">
        <v>47117.380000000005</v>
      </c>
      <c r="D10" s="11">
        <v>28467</v>
      </c>
      <c r="E10" s="11"/>
      <c r="F10" s="11"/>
      <c r="G10" s="11"/>
      <c r="H10"/>
      <c r="J10" s="160">
        <v>0.6233745649564103</v>
      </c>
      <c r="N10"/>
    </row>
    <row r="11" spans="1:14" x14ac:dyDescent="0.3">
      <c r="B11" t="s">
        <v>6454</v>
      </c>
      <c r="C11" s="11">
        <v>10902.48</v>
      </c>
      <c r="D11" s="11">
        <v>6587</v>
      </c>
      <c r="E11" s="11"/>
      <c r="F11" s="11"/>
      <c r="G11" s="11"/>
      <c r="H11"/>
      <c r="J11" s="160">
        <v>0.62337359372605705</v>
      </c>
      <c r="N11"/>
    </row>
    <row r="12" spans="1:14" x14ac:dyDescent="0.3">
      <c r="A12" t="s">
        <v>6455</v>
      </c>
      <c r="C12" s="11">
        <v>9799320.5800000019</v>
      </c>
      <c r="D12" s="11">
        <v>5919637</v>
      </c>
      <c r="E12" s="11">
        <v>1064.25</v>
      </c>
      <c r="F12" s="11"/>
      <c r="G12" s="11"/>
      <c r="H12"/>
      <c r="J12" s="13">
        <v>0.62338228948904562</v>
      </c>
      <c r="N12"/>
    </row>
    <row r="13" spans="1:14" x14ac:dyDescent="0.3">
      <c r="A13" t="s">
        <v>15</v>
      </c>
      <c r="B13" t="s">
        <v>6456</v>
      </c>
      <c r="C13" s="11">
        <v>37621.1</v>
      </c>
      <c r="D13" s="11">
        <v>9324</v>
      </c>
      <c r="E13" s="11"/>
      <c r="F13" s="11"/>
      <c r="G13" s="11"/>
      <c r="H13"/>
      <c r="J13" s="160">
        <v>0.80138502207898166</v>
      </c>
      <c r="N13"/>
    </row>
    <row r="14" spans="1:14" x14ac:dyDescent="0.3">
      <c r="B14" t="s">
        <v>6452</v>
      </c>
      <c r="C14" s="11">
        <v>321012.41000000003</v>
      </c>
      <c r="D14" s="11">
        <v>193266</v>
      </c>
      <c r="E14" s="11">
        <v>1116.23</v>
      </c>
      <c r="F14" s="11"/>
      <c r="G14" s="11"/>
      <c r="H14"/>
      <c r="J14" s="160">
        <v>0.6233822219712295</v>
      </c>
      <c r="N14"/>
    </row>
    <row r="15" spans="1:14" x14ac:dyDescent="0.3">
      <c r="B15" t="s">
        <v>6457</v>
      </c>
      <c r="C15" s="11">
        <v>1549906.9500000002</v>
      </c>
      <c r="D15" s="11">
        <v>1684546.4899999998</v>
      </c>
      <c r="E15" s="11"/>
      <c r="F15" s="11"/>
      <c r="G15" s="11"/>
      <c r="H15"/>
      <c r="J15" s="160">
        <v>0.47918666283228373</v>
      </c>
      <c r="N15"/>
    </row>
    <row r="16" spans="1:14" x14ac:dyDescent="0.3">
      <c r="B16" t="s">
        <v>6453</v>
      </c>
      <c r="C16" s="11">
        <v>1847884.8</v>
      </c>
      <c r="D16" s="11">
        <v>1116403</v>
      </c>
      <c r="E16" s="11"/>
      <c r="F16" s="11"/>
      <c r="G16" s="11"/>
      <c r="H16"/>
      <c r="J16" s="160">
        <v>0.62338238547552638</v>
      </c>
      <c r="N16"/>
    </row>
    <row r="17" spans="1:14" x14ac:dyDescent="0.3">
      <c r="B17" t="s">
        <v>6454</v>
      </c>
      <c r="C17" s="11">
        <v>1727069.6899999997</v>
      </c>
      <c r="D17" s="11">
        <v>190513.58</v>
      </c>
      <c r="E17" s="11"/>
      <c r="F17" s="11"/>
      <c r="G17" s="11"/>
      <c r="H17"/>
      <c r="J17" s="160">
        <v>0.90064912278881115</v>
      </c>
      <c r="N17"/>
    </row>
    <row r="18" spans="1:14" x14ac:dyDescent="0.3">
      <c r="B18" t="s">
        <v>6458</v>
      </c>
      <c r="C18" s="11">
        <v>1022735.83</v>
      </c>
      <c r="D18" s="11">
        <v>617887</v>
      </c>
      <c r="E18" s="11"/>
      <c r="F18" s="11"/>
      <c r="G18" s="11"/>
      <c r="H18"/>
      <c r="J18" s="160">
        <v>0.62338266376556517</v>
      </c>
      <c r="N18"/>
    </row>
    <row r="19" spans="1:14" x14ac:dyDescent="0.3">
      <c r="A19" t="s">
        <v>6459</v>
      </c>
      <c r="C19" s="11">
        <v>6506230.7800000003</v>
      </c>
      <c r="D19" s="11">
        <v>3811940.07</v>
      </c>
      <c r="E19" s="11">
        <v>1116.23</v>
      </c>
      <c r="F19" s="11"/>
      <c r="G19" s="11"/>
      <c r="H19"/>
      <c r="J19" s="13">
        <v>0.63052051090139527</v>
      </c>
      <c r="N19"/>
    </row>
    <row r="20" spans="1:14" x14ac:dyDescent="0.3">
      <c r="A20" t="s">
        <v>16</v>
      </c>
      <c r="B20" t="s">
        <v>6456</v>
      </c>
      <c r="C20" s="11">
        <v>19209.96</v>
      </c>
      <c r="D20" s="11">
        <v>11592</v>
      </c>
      <c r="E20" s="11">
        <v>22</v>
      </c>
      <c r="F20" s="11"/>
      <c r="G20" s="11"/>
      <c r="H20"/>
      <c r="J20" s="160">
        <v>0.62339132344551451</v>
      </c>
      <c r="N20"/>
    </row>
    <row r="21" spans="1:14" x14ac:dyDescent="0.3">
      <c r="B21" t="s">
        <v>6452</v>
      </c>
      <c r="C21" s="11">
        <v>1011020.92</v>
      </c>
      <c r="D21" s="11">
        <v>610810</v>
      </c>
      <c r="E21" s="11"/>
      <c r="F21" s="11"/>
      <c r="G21" s="11"/>
      <c r="H21"/>
      <c r="J21" s="160">
        <v>0.62338244235718487</v>
      </c>
      <c r="N21"/>
    </row>
    <row r="22" spans="1:14" x14ac:dyDescent="0.3">
      <c r="B22" t="s">
        <v>6460</v>
      </c>
      <c r="C22" s="11">
        <v>60227.97</v>
      </c>
      <c r="D22" s="11">
        <v>36387</v>
      </c>
      <c r="E22" s="11"/>
      <c r="F22" s="11"/>
      <c r="G22" s="11"/>
      <c r="H22"/>
      <c r="J22" s="160">
        <v>0.62338134556166602</v>
      </c>
      <c r="N22"/>
    </row>
    <row r="23" spans="1:14" x14ac:dyDescent="0.3">
      <c r="B23" t="s">
        <v>6457</v>
      </c>
      <c r="C23" s="11">
        <v>3595530.8399999994</v>
      </c>
      <c r="D23" s="11">
        <v>3096005.14</v>
      </c>
      <c r="E23" s="11"/>
      <c r="F23" s="11"/>
      <c r="G23" s="11"/>
      <c r="H23"/>
      <c r="J23" s="162">
        <v>0.53732518972422827</v>
      </c>
      <c r="N23"/>
    </row>
    <row r="24" spans="1:14" x14ac:dyDescent="0.3">
      <c r="B24" t="s">
        <v>6453</v>
      </c>
      <c r="C24" s="11">
        <v>9824863.370000001</v>
      </c>
      <c r="D24" s="11">
        <v>5963762.4800000004</v>
      </c>
      <c r="E24" s="11"/>
      <c r="F24" s="11"/>
      <c r="G24" s="11"/>
      <c r="H24"/>
      <c r="J24" s="160">
        <v>0.6222747605359209</v>
      </c>
      <c r="N24"/>
    </row>
    <row r="25" spans="1:14" x14ac:dyDescent="0.3">
      <c r="B25" t="s">
        <v>6454</v>
      </c>
      <c r="C25" s="11">
        <v>2484933.86</v>
      </c>
      <c r="D25" s="11">
        <v>1600011.53</v>
      </c>
      <c r="E25" s="11"/>
      <c r="F25" s="11"/>
      <c r="G25" s="11"/>
      <c r="H25"/>
      <c r="J25" s="160">
        <v>0.60831507468451129</v>
      </c>
      <c r="N25"/>
    </row>
    <row r="26" spans="1:14" x14ac:dyDescent="0.3">
      <c r="B26" t="s">
        <v>6458</v>
      </c>
      <c r="C26" s="11">
        <v>1450993.66</v>
      </c>
      <c r="D26" s="11">
        <v>876699.09</v>
      </c>
      <c r="E26" s="11"/>
      <c r="F26" s="11"/>
      <c r="G26" s="11"/>
      <c r="H26"/>
      <c r="J26" s="160">
        <v>0.62336133495281965</v>
      </c>
      <c r="N26"/>
    </row>
    <row r="27" spans="1:14" x14ac:dyDescent="0.3">
      <c r="A27" t="s">
        <v>6461</v>
      </c>
      <c r="C27" s="11">
        <v>18446780.580000002</v>
      </c>
      <c r="D27" s="11">
        <v>12195267.24</v>
      </c>
      <c r="E27" s="11">
        <v>22</v>
      </c>
      <c r="F27" s="11"/>
      <c r="G27" s="11"/>
      <c r="H27"/>
      <c r="J27" s="13">
        <v>0.60200845363036759</v>
      </c>
      <c r="N27"/>
    </row>
    <row r="28" spans="1:14" x14ac:dyDescent="0.3">
      <c r="A28" t="s">
        <v>17</v>
      </c>
      <c r="B28" t="s">
        <v>6460</v>
      </c>
      <c r="C28" s="11"/>
      <c r="D28" s="11">
        <v>62689.25</v>
      </c>
      <c r="E28" s="11"/>
      <c r="F28" s="11"/>
      <c r="G28" s="11"/>
      <c r="H28"/>
      <c r="J28" s="160">
        <v>0</v>
      </c>
      <c r="N28"/>
    </row>
    <row r="29" spans="1:14" x14ac:dyDescent="0.3">
      <c r="B29" t="s">
        <v>6462</v>
      </c>
      <c r="C29" s="11"/>
      <c r="D29" s="11">
        <v>9889.4499999999989</v>
      </c>
      <c r="E29" s="11"/>
      <c r="F29" s="11"/>
      <c r="G29" s="11"/>
      <c r="H29"/>
      <c r="J29" s="160">
        <v>0</v>
      </c>
      <c r="N29"/>
    </row>
    <row r="30" spans="1:14" x14ac:dyDescent="0.3">
      <c r="B30" t="s">
        <v>6454</v>
      </c>
      <c r="C30" s="11">
        <v>1101407.3199999998</v>
      </c>
      <c r="D30" s="11"/>
      <c r="E30" s="11"/>
      <c r="F30" s="11"/>
      <c r="G30" s="11"/>
      <c r="H30"/>
      <c r="J30" s="160">
        <v>1</v>
      </c>
      <c r="N30"/>
    </row>
    <row r="31" spans="1:14" x14ac:dyDescent="0.3">
      <c r="A31" t="s">
        <v>6463</v>
      </c>
      <c r="C31" s="11">
        <v>1101407.3199999998</v>
      </c>
      <c r="D31" s="11">
        <v>72578.7</v>
      </c>
      <c r="E31" s="11"/>
      <c r="F31" s="11"/>
      <c r="G31" s="11"/>
      <c r="H31"/>
      <c r="J31" s="13">
        <v>0.93817754320447533</v>
      </c>
      <c r="N31"/>
    </row>
    <row r="32" spans="1:14" x14ac:dyDescent="0.3">
      <c r="A32" t="s">
        <v>18</v>
      </c>
      <c r="B32" t="s">
        <v>6452</v>
      </c>
      <c r="C32" s="11">
        <v>525347.02999999991</v>
      </c>
      <c r="D32" s="11">
        <v>317360</v>
      </c>
      <c r="E32" s="11">
        <v>48.07</v>
      </c>
      <c r="F32" s="11"/>
      <c r="G32" s="11"/>
      <c r="H32"/>
      <c r="J32" s="160">
        <v>0.62338263156900386</v>
      </c>
      <c r="N32"/>
    </row>
    <row r="33" spans="1:14" x14ac:dyDescent="0.3">
      <c r="B33" t="s">
        <v>6457</v>
      </c>
      <c r="C33" s="11">
        <v>1001883.9300000002</v>
      </c>
      <c r="D33" s="11">
        <v>960225.66</v>
      </c>
      <c r="E33" s="11"/>
      <c r="F33" s="11"/>
      <c r="G33" s="11"/>
      <c r="H33"/>
      <c r="J33" s="160">
        <v>0.51061568380591826</v>
      </c>
      <c r="N33"/>
    </row>
    <row r="34" spans="1:14" x14ac:dyDescent="0.3">
      <c r="B34" t="s">
        <v>6453</v>
      </c>
      <c r="C34" s="11">
        <v>612531.71999999986</v>
      </c>
      <c r="D34" s="11">
        <v>370068.16</v>
      </c>
      <c r="E34" s="11"/>
      <c r="F34" s="11"/>
      <c r="G34" s="11"/>
      <c r="H34"/>
      <c r="J34" s="160">
        <v>0.62337858213457131</v>
      </c>
      <c r="N34"/>
    </row>
    <row r="35" spans="1:14" x14ac:dyDescent="0.3">
      <c r="B35" t="s">
        <v>6454</v>
      </c>
      <c r="C35" s="11">
        <v>20465.03</v>
      </c>
      <c r="D35" s="11">
        <v>12363.05</v>
      </c>
      <c r="E35" s="11"/>
      <c r="F35" s="11"/>
      <c r="G35" s="11"/>
      <c r="H35"/>
      <c r="J35" s="160">
        <v>0.62340015011538896</v>
      </c>
      <c r="N35"/>
    </row>
    <row r="36" spans="1:14" x14ac:dyDescent="0.3">
      <c r="B36" t="s">
        <v>6458</v>
      </c>
      <c r="C36" s="11">
        <v>854256.38</v>
      </c>
      <c r="D36" s="11">
        <v>516101</v>
      </c>
      <c r="E36" s="11"/>
      <c r="F36" s="11"/>
      <c r="G36" s="11"/>
      <c r="H36"/>
      <c r="J36" s="160">
        <v>0.62338218662346323</v>
      </c>
      <c r="N36"/>
    </row>
    <row r="37" spans="1:14" x14ac:dyDescent="0.3">
      <c r="A37" t="s">
        <v>6464</v>
      </c>
      <c r="C37" s="11">
        <v>3014484.0899999994</v>
      </c>
      <c r="D37" s="11">
        <v>2176117.87</v>
      </c>
      <c r="E37" s="11">
        <v>48.07</v>
      </c>
      <c r="F37" s="11"/>
      <c r="G37" s="11"/>
      <c r="H37"/>
      <c r="J37" s="13">
        <v>0.58075420925838805</v>
      </c>
      <c r="N37"/>
    </row>
    <row r="38" spans="1:14" x14ac:dyDescent="0.3">
      <c r="A38" t="s">
        <v>19</v>
      </c>
      <c r="B38" t="s">
        <v>6456</v>
      </c>
      <c r="C38" s="11"/>
      <c r="D38" s="11">
        <v>55649.279999999999</v>
      </c>
      <c r="E38" s="11"/>
      <c r="F38" s="11"/>
      <c r="G38" s="11"/>
      <c r="H38"/>
      <c r="J38" s="160">
        <v>0</v>
      </c>
      <c r="N38"/>
    </row>
    <row r="39" spans="1:14" x14ac:dyDescent="0.3">
      <c r="B39" t="s">
        <v>6452</v>
      </c>
      <c r="C39" s="11"/>
      <c r="D39" s="11">
        <v>8262839.5700000003</v>
      </c>
      <c r="E39" s="11"/>
      <c r="F39" s="11"/>
      <c r="G39" s="11"/>
      <c r="H39"/>
      <c r="J39" s="160">
        <v>0</v>
      </c>
      <c r="N39"/>
    </row>
    <row r="40" spans="1:14" x14ac:dyDescent="0.3">
      <c r="B40" t="s">
        <v>6460</v>
      </c>
      <c r="C40" s="11"/>
      <c r="D40" s="11">
        <v>3887604.98</v>
      </c>
      <c r="E40" s="11"/>
      <c r="F40" s="11"/>
      <c r="G40" s="11"/>
      <c r="H40"/>
      <c r="J40" s="160">
        <v>0</v>
      </c>
      <c r="N40"/>
    </row>
    <row r="41" spans="1:14" x14ac:dyDescent="0.3">
      <c r="B41" t="s">
        <v>6457</v>
      </c>
      <c r="C41" s="11">
        <v>0</v>
      </c>
      <c r="D41" s="11">
        <v>13424040.169999996</v>
      </c>
      <c r="E41" s="11"/>
      <c r="F41" s="11"/>
      <c r="G41" s="11"/>
      <c r="H41"/>
      <c r="J41" s="160">
        <v>0</v>
      </c>
      <c r="N41"/>
    </row>
    <row r="42" spans="1:14" x14ac:dyDescent="0.3">
      <c r="B42" t="s">
        <v>6453</v>
      </c>
      <c r="C42" s="11"/>
      <c r="D42" s="11">
        <v>3632540.65</v>
      </c>
      <c r="E42" s="11"/>
      <c r="F42" s="11"/>
      <c r="G42" s="11"/>
      <c r="H42"/>
      <c r="J42" s="160">
        <v>0</v>
      </c>
      <c r="N42"/>
    </row>
    <row r="43" spans="1:14" x14ac:dyDescent="0.3">
      <c r="B43" t="s">
        <v>6462</v>
      </c>
      <c r="C43" s="11"/>
      <c r="D43" s="11">
        <v>9125191.1600000001</v>
      </c>
      <c r="E43" s="11"/>
      <c r="F43" s="11"/>
      <c r="G43" s="11"/>
      <c r="H43"/>
      <c r="J43" s="160">
        <v>0</v>
      </c>
      <c r="N43"/>
    </row>
    <row r="44" spans="1:14" x14ac:dyDescent="0.3">
      <c r="B44" t="s">
        <v>6454</v>
      </c>
      <c r="C44" s="11"/>
      <c r="D44" s="11">
        <v>2209010.58</v>
      </c>
      <c r="E44" s="11"/>
      <c r="F44" s="11"/>
      <c r="G44" s="11"/>
      <c r="H44"/>
      <c r="J44" s="160">
        <v>0</v>
      </c>
      <c r="N44"/>
    </row>
    <row r="45" spans="1:14" x14ac:dyDescent="0.3">
      <c r="B45" t="s">
        <v>6458</v>
      </c>
      <c r="C45" s="11"/>
      <c r="D45" s="11">
        <v>6161824.04</v>
      </c>
      <c r="E45" s="11"/>
      <c r="F45" s="11"/>
      <c r="G45" s="11"/>
      <c r="H45"/>
      <c r="J45" s="160">
        <v>0</v>
      </c>
      <c r="N45"/>
    </row>
    <row r="46" spans="1:14" x14ac:dyDescent="0.3">
      <c r="A46" t="s">
        <v>6465</v>
      </c>
      <c r="C46" s="11">
        <v>0</v>
      </c>
      <c r="D46" s="11">
        <v>46758700.429999992</v>
      </c>
      <c r="E46" s="11"/>
      <c r="F46" s="11"/>
      <c r="G46" s="11"/>
      <c r="H46"/>
      <c r="J46" s="13">
        <v>0</v>
      </c>
      <c r="N46"/>
    </row>
    <row r="47" spans="1:14" x14ac:dyDescent="0.3">
      <c r="A47" t="s">
        <v>20</v>
      </c>
      <c r="B47" t="s">
        <v>6452</v>
      </c>
      <c r="C47" s="11">
        <v>5376024.9100000001</v>
      </c>
      <c r="D47" s="11">
        <v>3247935</v>
      </c>
      <c r="E47" s="11"/>
      <c r="F47" s="11"/>
      <c r="G47" s="11"/>
      <c r="H47"/>
      <c r="J47" s="160">
        <v>0.62338240971716208</v>
      </c>
      <c r="N47"/>
    </row>
    <row r="48" spans="1:14" x14ac:dyDescent="0.3">
      <c r="B48" t="s">
        <v>6458</v>
      </c>
      <c r="C48" s="11">
        <v>2705346.86</v>
      </c>
      <c r="D48" s="11">
        <v>1634441</v>
      </c>
      <c r="E48" s="11"/>
      <c r="F48" s="11"/>
      <c r="G48" s="11"/>
      <c r="H48"/>
      <c r="J48" s="160">
        <v>0.62338228210076618</v>
      </c>
      <c r="N48"/>
    </row>
    <row r="49" spans="1:14" x14ac:dyDescent="0.3">
      <c r="A49" t="s">
        <v>6466</v>
      </c>
      <c r="C49" s="11">
        <v>8081371.7699999996</v>
      </c>
      <c r="D49" s="11">
        <v>4882376</v>
      </c>
      <c r="E49" s="11"/>
      <c r="F49" s="11"/>
      <c r="G49" s="11"/>
      <c r="H49"/>
      <c r="J49" s="13">
        <v>0.62338236699586758</v>
      </c>
      <c r="N49"/>
    </row>
    <row r="50" spans="1:14" x14ac:dyDescent="0.3">
      <c r="A50" t="s">
        <v>21</v>
      </c>
      <c r="B50" t="s">
        <v>6456</v>
      </c>
      <c r="C50" s="11">
        <v>7470.43</v>
      </c>
      <c r="D50" s="11">
        <v>4513</v>
      </c>
      <c r="E50" s="11"/>
      <c r="F50" s="11"/>
      <c r="G50" s="11"/>
      <c r="H50"/>
      <c r="J50" s="160">
        <v>0.62339664019400121</v>
      </c>
      <c r="N50"/>
    </row>
    <row r="51" spans="1:14" x14ac:dyDescent="0.3">
      <c r="B51" t="s">
        <v>6452</v>
      </c>
      <c r="C51" s="11">
        <v>216486.16</v>
      </c>
      <c r="D51" s="11">
        <v>130784.85</v>
      </c>
      <c r="E51" s="11"/>
      <c r="F51" s="11"/>
      <c r="G51" s="11"/>
      <c r="H51"/>
      <c r="J51" s="160">
        <v>0.62339254866105864</v>
      </c>
      <c r="N51"/>
    </row>
    <row r="52" spans="1:14" x14ac:dyDescent="0.3">
      <c r="B52" t="s">
        <v>6460</v>
      </c>
      <c r="C52" s="11">
        <v>312955.59999999998</v>
      </c>
      <c r="D52" s="11">
        <v>186507.19</v>
      </c>
      <c r="E52" s="11"/>
      <c r="F52" s="11">
        <v>4301.6000000000004</v>
      </c>
      <c r="G52" s="11">
        <v>29.14</v>
      </c>
      <c r="H52"/>
      <c r="J52" s="160">
        <v>0.62331828448592652</v>
      </c>
    </row>
    <row r="53" spans="1:14" x14ac:dyDescent="0.3">
      <c r="B53" t="s">
        <v>6457</v>
      </c>
      <c r="C53" s="11">
        <v>1638586.5700000008</v>
      </c>
      <c r="D53" s="11">
        <v>995392.10000000033</v>
      </c>
      <c r="E53" s="11">
        <v>573.54999999999995</v>
      </c>
      <c r="F53" s="11"/>
      <c r="G53" s="11"/>
      <c r="H53"/>
      <c r="J53" s="161">
        <v>0.62201330420440593</v>
      </c>
      <c r="K53" s="35">
        <f>X152W!L32</f>
        <v>3470.1118399999978</v>
      </c>
      <c r="L53" s="21">
        <f>X152W!M32</f>
        <v>0.62333103227201136</v>
      </c>
      <c r="M53" s="12"/>
    </row>
    <row r="54" spans="1:14" x14ac:dyDescent="0.3">
      <c r="B54" t="s">
        <v>6453</v>
      </c>
      <c r="C54" s="11">
        <v>1152816.3099999998</v>
      </c>
      <c r="D54" s="11">
        <v>685723.18</v>
      </c>
      <c r="E54" s="11">
        <v>6850.54</v>
      </c>
      <c r="F54" s="11"/>
      <c r="G54" s="11"/>
      <c r="H54"/>
      <c r="J54" s="161">
        <v>0.62563339152097852</v>
      </c>
      <c r="K54" s="35">
        <f>X152FL!L28</f>
        <v>-4693.2307499999879</v>
      </c>
      <c r="L54" s="21">
        <f>X152FL!M28</f>
        <v>0.62307114930731</v>
      </c>
    </row>
    <row r="55" spans="1:14" x14ac:dyDescent="0.3">
      <c r="B55" t="s">
        <v>6462</v>
      </c>
      <c r="C55" s="11">
        <v>1310740.31</v>
      </c>
      <c r="D55" s="11">
        <v>774428.4</v>
      </c>
      <c r="E55" s="11"/>
      <c r="F55" s="11">
        <v>29215.300000000003</v>
      </c>
      <c r="G55" s="11">
        <v>199.98</v>
      </c>
      <c r="H55"/>
      <c r="J55" s="160">
        <v>0.6232873122337439</v>
      </c>
    </row>
    <row r="56" spans="1:14" x14ac:dyDescent="0.3">
      <c r="B56" t="s">
        <v>6454</v>
      </c>
      <c r="C56" s="11">
        <v>568510.39</v>
      </c>
      <c r="D56" s="11">
        <v>342427.63999999996</v>
      </c>
      <c r="E56" s="11"/>
      <c r="F56" s="11"/>
      <c r="G56" s="11"/>
      <c r="H56"/>
      <c r="J56" s="161">
        <v>0.62409337548460897</v>
      </c>
      <c r="K56" s="35">
        <f>X152MR!L20</f>
        <v>-732.30951999999525</v>
      </c>
      <c r="L56" s="21">
        <f>X152MR!M20</f>
        <v>0.62328946841751687</v>
      </c>
    </row>
    <row r="57" spans="1:14" x14ac:dyDescent="0.3">
      <c r="B57" t="s">
        <v>6458</v>
      </c>
      <c r="C57" s="11">
        <v>119156.84</v>
      </c>
      <c r="D57" s="11">
        <v>71988</v>
      </c>
      <c r="E57" s="11"/>
      <c r="F57" s="11"/>
      <c r="G57" s="11"/>
      <c r="H57"/>
      <c r="J57" s="160">
        <v>0.62338507280656907</v>
      </c>
    </row>
    <row r="58" spans="1:14" x14ac:dyDescent="0.3">
      <c r="A58" t="s">
        <v>6467</v>
      </c>
      <c r="C58" s="11">
        <v>5326722.6100000003</v>
      </c>
      <c r="D58" s="11">
        <v>3191764.3600000003</v>
      </c>
      <c r="E58" s="11">
        <v>7424.09</v>
      </c>
      <c r="F58" s="11">
        <v>33516.9</v>
      </c>
      <c r="G58" s="11">
        <v>229.12</v>
      </c>
      <c r="H58"/>
      <c r="J58" s="13">
        <v>0.62349356374063858</v>
      </c>
    </row>
    <row r="59" spans="1:14" x14ac:dyDescent="0.3">
      <c r="A59" t="s">
        <v>22</v>
      </c>
      <c r="B59" t="s">
        <v>6456</v>
      </c>
      <c r="C59" s="11">
        <v>29005.040000000001</v>
      </c>
      <c r="D59" s="11">
        <v>17523</v>
      </c>
      <c r="E59" s="11"/>
      <c r="F59" s="11"/>
      <c r="G59" s="11"/>
      <c r="H59"/>
      <c r="J59" s="160">
        <v>0.62338839117229095</v>
      </c>
    </row>
    <row r="60" spans="1:14" x14ac:dyDescent="0.3">
      <c r="B60" t="s">
        <v>6452</v>
      </c>
      <c r="C60" s="11">
        <v>225373.13</v>
      </c>
      <c r="D60" s="11">
        <v>136160</v>
      </c>
      <c r="E60" s="11"/>
      <c r="F60" s="11"/>
      <c r="G60" s="11"/>
      <c r="H60"/>
      <c r="J60" s="160">
        <v>0.62338168012430839</v>
      </c>
    </row>
    <row r="61" spans="1:14" x14ac:dyDescent="0.3">
      <c r="B61" t="s">
        <v>6460</v>
      </c>
      <c r="C61" s="11">
        <v>261754.24000000002</v>
      </c>
      <c r="D61" s="11">
        <v>151557.9</v>
      </c>
      <c r="E61" s="11">
        <v>368.75</v>
      </c>
      <c r="F61" s="11">
        <v>10622.39</v>
      </c>
      <c r="G61" s="11">
        <v>61.44</v>
      </c>
      <c r="H61"/>
      <c r="J61" s="160">
        <v>0.62323356590953372</v>
      </c>
    </row>
    <row r="62" spans="1:14" x14ac:dyDescent="0.3">
      <c r="B62" t="s">
        <v>6457</v>
      </c>
      <c r="C62" s="11">
        <v>1989808.4400000002</v>
      </c>
      <c r="D62" s="11">
        <v>2523666.2199999997</v>
      </c>
      <c r="E62" s="11"/>
      <c r="F62" s="11"/>
      <c r="G62" s="11"/>
      <c r="H62"/>
      <c r="J62" s="160">
        <v>0.44085955719091158</v>
      </c>
    </row>
    <row r="63" spans="1:14" x14ac:dyDescent="0.3">
      <c r="B63" t="s">
        <v>6453</v>
      </c>
      <c r="C63" s="11">
        <v>2381759.4299999992</v>
      </c>
      <c r="D63" s="11">
        <v>1435192.66</v>
      </c>
      <c r="E63" s="11"/>
      <c r="F63" s="11"/>
      <c r="G63" s="11"/>
      <c r="H63"/>
      <c r="J63" s="161">
        <v>0.62399510757285925</v>
      </c>
      <c r="K63" s="35">
        <f>X153FL!L28</f>
        <v>-3377.5285799999256</v>
      </c>
      <c r="L63" s="21">
        <f>X153FL!M28</f>
        <v>0.62311023176086022</v>
      </c>
    </row>
    <row r="64" spans="1:14" x14ac:dyDescent="0.3">
      <c r="B64" t="s">
        <v>6462</v>
      </c>
      <c r="C64" s="11">
        <v>956224.93</v>
      </c>
      <c r="D64" s="11">
        <v>1843526.79</v>
      </c>
      <c r="E64" s="11"/>
      <c r="F64" s="11">
        <v>2467.31</v>
      </c>
      <c r="G64" s="11">
        <v>17.190000000000001</v>
      </c>
      <c r="H64"/>
      <c r="J64" s="160">
        <v>0.34095435115419542</v>
      </c>
    </row>
    <row r="65" spans="1:13" x14ac:dyDescent="0.3">
      <c r="B65" t="s">
        <v>6454</v>
      </c>
      <c r="C65" s="11">
        <v>2531068.33</v>
      </c>
      <c r="D65" s="11">
        <v>1528053.7200000002</v>
      </c>
      <c r="E65" s="11"/>
      <c r="F65" s="11"/>
      <c r="G65" s="11"/>
      <c r="H65"/>
      <c r="J65" s="161">
        <v>0.6235506838233652</v>
      </c>
      <c r="K65" s="35">
        <f>X153MR!L19</f>
        <v>-732.30951999999525</v>
      </c>
      <c r="L65" s="21">
        <f>X153MR!M19</f>
        <v>0.62337027300768155</v>
      </c>
    </row>
    <row r="66" spans="1:13" x14ac:dyDescent="0.3">
      <c r="B66" t="s">
        <v>6458</v>
      </c>
      <c r="C66" s="11">
        <v>854650.88</v>
      </c>
      <c r="D66" s="11">
        <v>516339</v>
      </c>
      <c r="E66" s="11"/>
      <c r="F66" s="11"/>
      <c r="G66" s="11"/>
      <c r="H66"/>
      <c r="J66" s="160">
        <v>0.62338234035688145</v>
      </c>
    </row>
    <row r="67" spans="1:13" x14ac:dyDescent="0.3">
      <c r="A67" t="s">
        <v>6468</v>
      </c>
      <c r="C67" s="11">
        <v>9229644.4199999999</v>
      </c>
      <c r="D67" s="11">
        <v>8152019.2899999991</v>
      </c>
      <c r="E67" s="11">
        <v>368.75</v>
      </c>
      <c r="F67" s="11">
        <v>13089.699999999999</v>
      </c>
      <c r="G67" s="11">
        <v>78.63</v>
      </c>
      <c r="H67"/>
      <c r="J67" s="13">
        <v>0.53063335708763204</v>
      </c>
    </row>
    <row r="68" spans="1:13" x14ac:dyDescent="0.3">
      <c r="A68" t="s">
        <v>606</v>
      </c>
      <c r="B68" t="s">
        <v>6456</v>
      </c>
      <c r="C68" s="11">
        <v>259141.73</v>
      </c>
      <c r="D68" s="11">
        <v>156137.43</v>
      </c>
      <c r="E68" s="11">
        <v>750.27</v>
      </c>
      <c r="F68" s="11"/>
      <c r="G68" s="11"/>
      <c r="H68"/>
      <c r="J68" s="160">
        <v>0.62333763998933833</v>
      </c>
    </row>
    <row r="69" spans="1:13" x14ac:dyDescent="0.3">
      <c r="B69" t="s">
        <v>6460</v>
      </c>
      <c r="C69" s="11">
        <v>620848.52</v>
      </c>
      <c r="D69" s="11">
        <v>375107.45</v>
      </c>
      <c r="E69" s="11"/>
      <c r="F69" s="11"/>
      <c r="G69" s="11"/>
      <c r="H69"/>
      <c r="J69" s="160">
        <v>0.62336944473559408</v>
      </c>
    </row>
    <row r="70" spans="1:13" x14ac:dyDescent="0.3">
      <c r="B70" t="s">
        <v>6457</v>
      </c>
      <c r="C70" s="11">
        <v>2810540.59</v>
      </c>
      <c r="D70" s="11">
        <v>9738908.9300000016</v>
      </c>
      <c r="E70" s="11">
        <v>1625.77</v>
      </c>
      <c r="F70" s="11">
        <v>59551.33</v>
      </c>
      <c r="G70" s="11">
        <v>367.35999999999996</v>
      </c>
      <c r="H70"/>
      <c r="J70" s="162">
        <v>0.22013268973394962</v>
      </c>
      <c r="K70" s="35">
        <f>X154W!L41</f>
        <v>-2502.0800800000006</v>
      </c>
      <c r="L70" s="21">
        <f>X154W!M41</f>
        <v>0.2199617467239138</v>
      </c>
    </row>
    <row r="71" spans="1:13" x14ac:dyDescent="0.3">
      <c r="B71" t="s">
        <v>6453</v>
      </c>
      <c r="C71" s="11">
        <v>2770363.66</v>
      </c>
      <c r="D71" s="11">
        <v>2097438.5099999998</v>
      </c>
      <c r="E71" s="11">
        <v>217.7</v>
      </c>
      <c r="F71" s="11"/>
      <c r="G71" s="11"/>
      <c r="H71"/>
      <c r="J71" s="162">
        <v>0.56910074741856509</v>
      </c>
      <c r="K71" s="35">
        <f>X154FL!L28</f>
        <v>149.43760000000748</v>
      </c>
      <c r="L71" s="21">
        <f>X154FL!M28</f>
        <v>0.5691314479849181</v>
      </c>
    </row>
    <row r="72" spans="1:13" x14ac:dyDescent="0.3">
      <c r="B72" t="s">
        <v>6462</v>
      </c>
      <c r="C72" s="11">
        <v>5805633.9100000001</v>
      </c>
      <c r="D72" s="11">
        <v>5585434.4799999986</v>
      </c>
      <c r="E72" s="11"/>
      <c r="F72" s="11">
        <v>25942.92</v>
      </c>
      <c r="G72" s="11">
        <v>169.87</v>
      </c>
      <c r="H72"/>
      <c r="J72" s="162">
        <v>0.50853882086437718</v>
      </c>
      <c r="K72" s="35">
        <f>X154C!L30</f>
        <v>-162.01316999999108</v>
      </c>
      <c r="L72" s="21">
        <f>X154C!M30</f>
        <v>0.50853951218515991</v>
      </c>
    </row>
    <row r="73" spans="1:13" x14ac:dyDescent="0.3">
      <c r="B73" t="s">
        <v>6454</v>
      </c>
      <c r="C73" s="11">
        <v>2469583.0500000003</v>
      </c>
      <c r="D73" s="11">
        <v>1451682.44</v>
      </c>
      <c r="E73" s="11"/>
      <c r="F73" s="11">
        <v>2542.0100000000002</v>
      </c>
      <c r="G73" s="11">
        <v>17.010000000000002</v>
      </c>
      <c r="H73"/>
      <c r="J73" s="161">
        <v>0.62955060525367701</v>
      </c>
      <c r="K73" s="35">
        <f>X154MR!L26</f>
        <v>-26780.028790000018</v>
      </c>
      <c r="L73" s="21">
        <f>X154MR!M26</f>
        <v>0.62330720239288817</v>
      </c>
      <c r="M73" t="s">
        <v>6469</v>
      </c>
    </row>
    <row r="74" spans="1:13" x14ac:dyDescent="0.3">
      <c r="B74" t="s">
        <v>6458</v>
      </c>
      <c r="C74" s="11">
        <v>1232185.6499999999</v>
      </c>
      <c r="D74" s="11">
        <v>744383.95</v>
      </c>
      <c r="E74" s="11">
        <v>6.77</v>
      </c>
      <c r="F74" s="11"/>
      <c r="G74" s="11"/>
      <c r="H74"/>
      <c r="J74" s="160">
        <v>0.62339474429962849</v>
      </c>
    </row>
    <row r="75" spans="1:13" x14ac:dyDescent="0.3">
      <c r="A75" t="s">
        <v>6470</v>
      </c>
      <c r="C75" s="11">
        <v>15968297.110000001</v>
      </c>
      <c r="D75" s="11">
        <v>20149093.190000001</v>
      </c>
      <c r="E75" s="11">
        <v>2600.5099999999998</v>
      </c>
      <c r="F75" s="11">
        <v>88036.26</v>
      </c>
      <c r="G75" s="11">
        <v>554.24</v>
      </c>
      <c r="H75"/>
      <c r="J75" s="13">
        <v>0.44070999475115591</v>
      </c>
    </row>
    <row r="76" spans="1:13" x14ac:dyDescent="0.3">
      <c r="A76" t="s">
        <v>47</v>
      </c>
      <c r="B76" t="s">
        <v>6456</v>
      </c>
      <c r="C76" s="11">
        <v>10097.720000000001</v>
      </c>
      <c r="D76" s="11">
        <v>5690</v>
      </c>
      <c r="E76" s="11">
        <v>680.39</v>
      </c>
      <c r="F76" s="11"/>
      <c r="G76" s="11"/>
      <c r="H76"/>
      <c r="J76" s="160">
        <v>0.62336163968087022</v>
      </c>
    </row>
    <row r="77" spans="1:13" x14ac:dyDescent="0.3">
      <c r="B77" t="s">
        <v>6452</v>
      </c>
      <c r="C77" s="11">
        <v>321</v>
      </c>
      <c r="D77" s="11"/>
      <c r="E77" s="11">
        <v>321</v>
      </c>
      <c r="F77" s="11"/>
      <c r="G77" s="11"/>
      <c r="H77"/>
      <c r="J77" s="160" t="e">
        <v>#DIV/0!</v>
      </c>
      <c r="L77" s="21">
        <v>0.62330720239288817</v>
      </c>
      <c r="M77" s="21" t="s">
        <v>6471</v>
      </c>
    </row>
    <row r="78" spans="1:13" x14ac:dyDescent="0.3">
      <c r="B78" t="s">
        <v>6460</v>
      </c>
      <c r="C78" s="11">
        <v>369762.07</v>
      </c>
      <c r="D78" s="11">
        <v>223392</v>
      </c>
      <c r="E78" s="11"/>
      <c r="F78" s="11"/>
      <c r="G78" s="11"/>
      <c r="H78"/>
      <c r="J78" s="160">
        <v>0.62338284216780304</v>
      </c>
    </row>
    <row r="79" spans="1:13" x14ac:dyDescent="0.3">
      <c r="B79" t="s">
        <v>6457</v>
      </c>
      <c r="C79" s="11">
        <v>5731252.1100000003</v>
      </c>
      <c r="D79" s="11">
        <v>3477893.6300000013</v>
      </c>
      <c r="E79" s="11">
        <v>1779.71</v>
      </c>
      <c r="F79" s="11"/>
      <c r="G79" s="11"/>
      <c r="H79"/>
      <c r="J79" s="161">
        <v>0.62227051486080642</v>
      </c>
      <c r="K79" s="35">
        <f>X155W!L46</f>
        <v>9992.2217300000048</v>
      </c>
      <c r="L79" s="21">
        <f>X155W!M46</f>
        <v>0.62342854525505631</v>
      </c>
    </row>
    <row r="80" spans="1:13" x14ac:dyDescent="0.3">
      <c r="B80" t="s">
        <v>6453</v>
      </c>
      <c r="C80" s="11">
        <v>1897354.3</v>
      </c>
      <c r="D80" s="11">
        <v>1143442.8600000001</v>
      </c>
      <c r="E80" s="11"/>
      <c r="F80" s="11">
        <v>4671.8000000000011</v>
      </c>
      <c r="G80" s="11">
        <v>32.03</v>
      </c>
      <c r="H80"/>
      <c r="J80" s="160">
        <v>0.62338349460423192</v>
      </c>
    </row>
    <row r="81" spans="1:12" x14ac:dyDescent="0.3">
      <c r="B81" t="s">
        <v>6462</v>
      </c>
      <c r="C81" s="11">
        <v>1450542.1</v>
      </c>
      <c r="D81" s="11">
        <v>876348</v>
      </c>
      <c r="E81" s="11"/>
      <c r="F81" s="11"/>
      <c r="G81" s="11"/>
      <c r="H81"/>
      <c r="J81" s="160">
        <v>0.62338229897492792</v>
      </c>
    </row>
    <row r="82" spans="1:12" x14ac:dyDescent="0.3">
      <c r="B82" t="s">
        <v>6454</v>
      </c>
      <c r="C82" s="11">
        <v>1158378.21</v>
      </c>
      <c r="D82" s="11">
        <v>756303.08</v>
      </c>
      <c r="E82" s="11"/>
      <c r="F82" s="11">
        <v>2542.0100000000002</v>
      </c>
      <c r="G82" s="11">
        <v>17.010000000000002</v>
      </c>
      <c r="H82"/>
      <c r="J82" s="161">
        <v>0.60446928950835344</v>
      </c>
      <c r="K82" s="35">
        <f>X155MR!L29</f>
        <v>34960.644799999995</v>
      </c>
      <c r="L82" s="21">
        <f>X155MR!M29</f>
        <v>0.62276187223111001</v>
      </c>
    </row>
    <row r="83" spans="1:12" x14ac:dyDescent="0.3">
      <c r="B83" t="s">
        <v>6458</v>
      </c>
      <c r="C83" s="11">
        <v>5732444.7699999996</v>
      </c>
      <c r="D83" s="11">
        <v>3463046.5</v>
      </c>
      <c r="E83" s="11"/>
      <c r="F83" s="11"/>
      <c r="G83" s="11"/>
      <c r="H83"/>
      <c r="J83" s="160">
        <v>0.62339733698643374</v>
      </c>
    </row>
    <row r="84" spans="1:12" x14ac:dyDescent="0.3">
      <c r="A84" t="s">
        <v>6472</v>
      </c>
      <c r="C84" s="11">
        <v>16350152.280000001</v>
      </c>
      <c r="D84" s="11">
        <v>9946116.0700000003</v>
      </c>
      <c r="E84" s="11">
        <v>2781.1</v>
      </c>
      <c r="F84" s="11">
        <v>7213.8100000000013</v>
      </c>
      <c r="G84" s="11">
        <v>49.040000000000006</v>
      </c>
      <c r="H84"/>
      <c r="J84" s="13">
        <v>0.62162249250219437</v>
      </c>
    </row>
    <row r="85" spans="1:12" x14ac:dyDescent="0.3">
      <c r="A85" t="s">
        <v>48</v>
      </c>
      <c r="B85" t="s">
        <v>6456</v>
      </c>
      <c r="C85" s="11">
        <v>7501.8</v>
      </c>
      <c r="D85" s="11">
        <v>4533</v>
      </c>
      <c r="E85" s="11"/>
      <c r="F85" s="11"/>
      <c r="G85" s="11"/>
      <c r="H85"/>
      <c r="J85" s="160">
        <v>0.62334230730880447</v>
      </c>
    </row>
    <row r="86" spans="1:12" x14ac:dyDescent="0.3">
      <c r="B86" t="s">
        <v>6452</v>
      </c>
      <c r="C86" s="11">
        <v>158530.4</v>
      </c>
      <c r="D86" s="11">
        <v>95776</v>
      </c>
      <c r="E86" s="11"/>
      <c r="F86" s="11"/>
      <c r="G86" s="11"/>
      <c r="H86"/>
      <c r="J86" s="160">
        <v>0.62338344611067598</v>
      </c>
    </row>
    <row r="87" spans="1:12" x14ac:dyDescent="0.3">
      <c r="B87" t="s">
        <v>6460</v>
      </c>
      <c r="C87" s="11">
        <v>419946.19</v>
      </c>
      <c r="D87" s="11">
        <v>253792.41999999998</v>
      </c>
      <c r="E87" s="11"/>
      <c r="F87" s="11"/>
      <c r="G87" s="11"/>
      <c r="H87"/>
      <c r="J87" s="160">
        <v>0.62330729420420183</v>
      </c>
    </row>
    <row r="88" spans="1:12" x14ac:dyDescent="0.3">
      <c r="B88" t="s">
        <v>6457</v>
      </c>
      <c r="C88" s="11">
        <v>2090003.1500000006</v>
      </c>
      <c r="D88" s="11">
        <v>3649441.1500000013</v>
      </c>
      <c r="E88" s="11"/>
      <c r="F88" s="11"/>
      <c r="G88" s="11"/>
      <c r="H88"/>
      <c r="J88" s="160">
        <v>0.36414730081098617</v>
      </c>
    </row>
    <row r="89" spans="1:12" x14ac:dyDescent="0.3">
      <c r="B89" t="s">
        <v>6453</v>
      </c>
      <c r="C89" s="11">
        <v>2860436.3300000005</v>
      </c>
      <c r="D89" s="11">
        <v>1728122.29</v>
      </c>
      <c r="E89" s="11"/>
      <c r="F89" s="11"/>
      <c r="G89" s="11"/>
      <c r="H89"/>
      <c r="J89" s="160">
        <v>0.62338450195063644</v>
      </c>
    </row>
    <row r="90" spans="1:12" x14ac:dyDescent="0.3">
      <c r="B90" t="s">
        <v>6462</v>
      </c>
      <c r="C90" s="11">
        <v>1309412.44</v>
      </c>
      <c r="D90" s="11">
        <v>787438.99</v>
      </c>
      <c r="E90" s="11"/>
      <c r="F90" s="11">
        <v>6060.62</v>
      </c>
      <c r="G90" s="11">
        <v>17.72</v>
      </c>
      <c r="H90"/>
      <c r="J90" s="160">
        <v>0.62337424670029584</v>
      </c>
    </row>
    <row r="91" spans="1:12" x14ac:dyDescent="0.3">
      <c r="B91" t="s">
        <v>6454</v>
      </c>
      <c r="C91" s="11">
        <v>1343508.5499999998</v>
      </c>
      <c r="D91" s="11">
        <v>810850.19000000006</v>
      </c>
      <c r="E91" s="11"/>
      <c r="F91" s="11"/>
      <c r="G91" s="11"/>
      <c r="H91"/>
      <c r="J91" s="161">
        <v>0.62362341287691014</v>
      </c>
      <c r="K91" s="35">
        <f>X156MR!L19</f>
        <v>-732.30951999999525</v>
      </c>
      <c r="L91" s="21">
        <f>X156MR!M19</f>
        <v>0.62328349292467411</v>
      </c>
    </row>
    <row r="92" spans="1:12" x14ac:dyDescent="0.3">
      <c r="B92" t="s">
        <v>6458</v>
      </c>
      <c r="C92" s="11">
        <v>235290.21</v>
      </c>
      <c r="D92" s="11">
        <v>142185.60999999999</v>
      </c>
      <c r="E92" s="11"/>
      <c r="F92" s="11"/>
      <c r="G92" s="11"/>
      <c r="H92"/>
      <c r="J92" s="160">
        <v>0.62332525034318764</v>
      </c>
    </row>
    <row r="93" spans="1:12" x14ac:dyDescent="0.3">
      <c r="A93" t="s">
        <v>6473</v>
      </c>
      <c r="C93" s="11">
        <v>8424629.0700000003</v>
      </c>
      <c r="D93" s="11">
        <v>7472139.6500000022</v>
      </c>
      <c r="E93" s="11"/>
      <c r="F93" s="11">
        <v>6060.62</v>
      </c>
      <c r="G93" s="11">
        <v>17.72</v>
      </c>
      <c r="H93"/>
      <c r="J93" s="13">
        <v>0.52977879051721843</v>
      </c>
    </row>
    <row r="94" spans="1:12" x14ac:dyDescent="0.3">
      <c r="A94" t="s">
        <v>49</v>
      </c>
      <c r="B94" t="s">
        <v>6456</v>
      </c>
      <c r="C94" s="11">
        <v>21432.9</v>
      </c>
      <c r="D94" s="11">
        <v>12949</v>
      </c>
      <c r="E94" s="11"/>
      <c r="F94" s="11"/>
      <c r="G94" s="11"/>
      <c r="H94"/>
      <c r="J94" s="160">
        <v>0.62337741660583046</v>
      </c>
    </row>
    <row r="95" spans="1:12" x14ac:dyDescent="0.3">
      <c r="B95" t="s">
        <v>6452</v>
      </c>
      <c r="C95" s="11">
        <v>268287.39</v>
      </c>
      <c r="D95" s="11">
        <v>162086</v>
      </c>
      <c r="E95" s="11"/>
      <c r="F95" s="11"/>
      <c r="G95" s="11"/>
      <c r="H95"/>
      <c r="J95" s="160">
        <v>0.62338284901861618</v>
      </c>
    </row>
    <row r="96" spans="1:12" x14ac:dyDescent="0.3">
      <c r="B96" t="s">
        <v>6460</v>
      </c>
      <c r="C96" s="11">
        <v>193706.93999999997</v>
      </c>
      <c r="D96" s="11">
        <v>115767</v>
      </c>
      <c r="E96" s="11">
        <v>2089.0500000000002</v>
      </c>
      <c r="F96" s="11"/>
      <c r="G96" s="11"/>
      <c r="H96"/>
      <c r="J96" s="160">
        <v>0.62338096709958646</v>
      </c>
    </row>
    <row r="97" spans="1:12" x14ac:dyDescent="0.3">
      <c r="B97" t="s">
        <v>6457</v>
      </c>
      <c r="C97" s="11">
        <v>2444975.1800000002</v>
      </c>
      <c r="D97" s="11">
        <v>8146275.3400000017</v>
      </c>
      <c r="E97" s="11">
        <v>1624.75</v>
      </c>
      <c r="F97" s="11">
        <v>8107.77</v>
      </c>
      <c r="G97" s="11">
        <v>56.5</v>
      </c>
      <c r="H97"/>
      <c r="J97" s="162">
        <v>0.23013703352792994</v>
      </c>
      <c r="K97" s="35">
        <f>X157W!L31</f>
        <v>-58873.828379999999</v>
      </c>
      <c r="L97" s="21">
        <f>X157W!M31</f>
        <v>0.22457610931341077</v>
      </c>
    </row>
    <row r="98" spans="1:12" x14ac:dyDescent="0.3">
      <c r="B98" t="s">
        <v>6453</v>
      </c>
      <c r="C98" s="11">
        <v>7186128.8799999999</v>
      </c>
      <c r="D98" s="11">
        <v>4302739.4400000004</v>
      </c>
      <c r="E98" s="11">
        <v>913.98</v>
      </c>
      <c r="F98" s="11">
        <v>64192.32</v>
      </c>
      <c r="G98" s="11">
        <v>545.02</v>
      </c>
      <c r="H98"/>
      <c r="J98" s="160">
        <v>0.62333382618924249</v>
      </c>
    </row>
    <row r="99" spans="1:12" x14ac:dyDescent="0.3">
      <c r="B99" t="s">
        <v>6462</v>
      </c>
      <c r="C99" s="11">
        <v>5445.0700000000006</v>
      </c>
      <c r="D99" s="11">
        <v>3278</v>
      </c>
      <c r="E99" s="11">
        <v>21.03</v>
      </c>
      <c r="F99" s="11"/>
      <c r="G99" s="11"/>
      <c r="H99"/>
      <c r="J99" s="160">
        <v>0.62330671888430778</v>
      </c>
    </row>
    <row r="100" spans="1:12" x14ac:dyDescent="0.3">
      <c r="B100" t="s">
        <v>6454</v>
      </c>
      <c r="C100" s="11">
        <v>2537837.7599999998</v>
      </c>
      <c r="D100" s="11">
        <v>1530757.8599999999</v>
      </c>
      <c r="E100" s="11"/>
      <c r="F100" s="11">
        <v>4190.0200000000004</v>
      </c>
      <c r="G100" s="11"/>
      <c r="H100"/>
      <c r="J100" s="160">
        <v>0.623374729136285</v>
      </c>
    </row>
    <row r="101" spans="1:12" x14ac:dyDescent="0.3">
      <c r="B101" t="s">
        <v>6458</v>
      </c>
      <c r="C101" s="11">
        <v>2316916.0099999998</v>
      </c>
      <c r="D101" s="11">
        <v>1399769</v>
      </c>
      <c r="E101" s="11"/>
      <c r="F101" s="11"/>
      <c r="G101" s="11"/>
      <c r="H101"/>
      <c r="J101" s="160">
        <v>0.62338239688490571</v>
      </c>
    </row>
    <row r="102" spans="1:12" x14ac:dyDescent="0.3">
      <c r="A102" t="s">
        <v>6474</v>
      </c>
      <c r="C102" s="11">
        <v>14974730.129999999</v>
      </c>
      <c r="D102" s="11">
        <v>15673621.640000001</v>
      </c>
      <c r="E102" s="11">
        <v>4648.8100000000004</v>
      </c>
      <c r="F102" s="11">
        <v>76490.11</v>
      </c>
      <c r="G102" s="11">
        <v>601.52</v>
      </c>
      <c r="H102"/>
      <c r="J102" s="13">
        <v>0.48723064291340262</v>
      </c>
    </row>
    <row r="103" spans="1:12" x14ac:dyDescent="0.3">
      <c r="A103" t="s">
        <v>50</v>
      </c>
      <c r="B103" t="s">
        <v>6460</v>
      </c>
      <c r="C103" s="11">
        <v>13508.79</v>
      </c>
      <c r="D103" s="11">
        <v>8167.2800000000007</v>
      </c>
      <c r="E103" s="11"/>
      <c r="F103" s="11"/>
      <c r="G103" s="11"/>
      <c r="H103"/>
      <c r="J103" s="160">
        <v>0.62321214131528457</v>
      </c>
    </row>
    <row r="104" spans="1:12" x14ac:dyDescent="0.3">
      <c r="B104" t="s">
        <v>6457</v>
      </c>
      <c r="C104" s="11">
        <v>2404587.4700000002</v>
      </c>
      <c r="D104" s="11">
        <v>1460469.0699999998</v>
      </c>
      <c r="E104" s="11">
        <v>1373.22</v>
      </c>
      <c r="F104" s="11"/>
      <c r="G104" s="11"/>
      <c r="H104"/>
      <c r="J104" s="161">
        <v>0.62200083468538514</v>
      </c>
      <c r="K104" s="35">
        <f>X158W!L47</f>
        <v>4405.7280900000014</v>
      </c>
      <c r="L104" s="21">
        <f>X158W!M47</f>
        <v>0.62314112692082646</v>
      </c>
    </row>
    <row r="105" spans="1:12" x14ac:dyDescent="0.3">
      <c r="B105" t="s">
        <v>6453</v>
      </c>
      <c r="C105" s="11">
        <v>1237721.1200000001</v>
      </c>
      <c r="D105" s="11">
        <v>755211.78</v>
      </c>
      <c r="E105" s="11"/>
      <c r="F105" s="11"/>
      <c r="G105" s="11"/>
      <c r="H105"/>
      <c r="J105" s="161">
        <v>0.62105508921047969</v>
      </c>
      <c r="K105" s="35">
        <f>X158FL!L22</f>
        <v>4336.5298400000029</v>
      </c>
      <c r="L105" s="21">
        <f>X158FL!M22</f>
        <v>0.62323104297189336</v>
      </c>
    </row>
    <row r="106" spans="1:12" x14ac:dyDescent="0.3">
      <c r="B106" t="s">
        <v>6454</v>
      </c>
      <c r="C106" s="11">
        <v>1170037.02</v>
      </c>
      <c r="D106" s="11">
        <v>705093.91999999993</v>
      </c>
      <c r="E106" s="11"/>
      <c r="F106" s="11">
        <v>2542.0100000000002</v>
      </c>
      <c r="G106" s="11">
        <v>17.010000000000002</v>
      </c>
      <c r="H106"/>
      <c r="J106" s="160">
        <v>0.62346230205139463</v>
      </c>
    </row>
    <row r="107" spans="1:12" x14ac:dyDescent="0.3">
      <c r="B107" t="s">
        <v>6458</v>
      </c>
      <c r="C107" s="11">
        <v>1140285.76</v>
      </c>
      <c r="D107" s="11">
        <v>688846.49</v>
      </c>
      <c r="E107" s="11"/>
      <c r="F107" s="11"/>
      <c r="G107" s="11"/>
      <c r="H107"/>
      <c r="J107" s="160">
        <v>0.62340257791638631</v>
      </c>
    </row>
    <row r="108" spans="1:12" x14ac:dyDescent="0.3">
      <c r="A108" t="s">
        <v>6475</v>
      </c>
      <c r="C108" s="11">
        <v>5966140.1600000001</v>
      </c>
      <c r="D108" s="11">
        <v>3617788.54</v>
      </c>
      <c r="E108" s="11">
        <v>1373.22</v>
      </c>
      <c r="F108" s="11">
        <v>2542.0100000000002</v>
      </c>
      <c r="G108" s="11">
        <v>17.010000000000002</v>
      </c>
      <c r="H108"/>
      <c r="J108" s="13">
        <v>0.6223601381163768</v>
      </c>
    </row>
    <row r="109" spans="1:12" x14ac:dyDescent="0.3">
      <c r="A109" t="s">
        <v>51</v>
      </c>
      <c r="B109" t="s">
        <v>6452</v>
      </c>
      <c r="C109" s="11">
        <v>283325.5</v>
      </c>
      <c r="D109" s="11">
        <v>171171</v>
      </c>
      <c r="E109" s="11"/>
      <c r="F109" s="11"/>
      <c r="G109" s="11"/>
      <c r="H109"/>
      <c r="J109" s="160">
        <v>0.62338323837477294</v>
      </c>
    </row>
    <row r="110" spans="1:12" x14ac:dyDescent="0.3">
      <c r="B110" t="s">
        <v>6457</v>
      </c>
      <c r="C110" s="11">
        <v>1557334.5199999998</v>
      </c>
      <c r="D110" s="11">
        <v>1873246.5500000003</v>
      </c>
      <c r="E110" s="11">
        <v>1625.71</v>
      </c>
      <c r="F110" s="11"/>
      <c r="G110" s="11"/>
      <c r="H110"/>
      <c r="J110" s="160">
        <v>0.45369759785965824</v>
      </c>
    </row>
    <row r="111" spans="1:12" x14ac:dyDescent="0.3">
      <c r="B111" t="s">
        <v>6453</v>
      </c>
      <c r="C111" s="11">
        <v>2703098.81</v>
      </c>
      <c r="D111" s="11">
        <v>1595803.78</v>
      </c>
      <c r="E111" s="11"/>
      <c r="F111" s="11">
        <v>62477.689999999995</v>
      </c>
      <c r="G111" s="11">
        <v>489.08000000000004</v>
      </c>
      <c r="H111"/>
      <c r="J111" s="160">
        <v>0.62327007589080996</v>
      </c>
    </row>
    <row r="112" spans="1:12" x14ac:dyDescent="0.3">
      <c r="B112" t="s">
        <v>6458</v>
      </c>
      <c r="C112" s="11">
        <v>1253230.33</v>
      </c>
      <c r="D112" s="11">
        <v>757126.24</v>
      </c>
      <c r="E112" s="11"/>
      <c r="F112" s="11"/>
      <c r="G112" s="11"/>
      <c r="H112"/>
      <c r="J112" s="160">
        <v>0.6233870889879003</v>
      </c>
    </row>
    <row r="113" spans="1:12" x14ac:dyDescent="0.3">
      <c r="A113" t="s">
        <v>6476</v>
      </c>
      <c r="C113" s="11">
        <v>5796989.1600000001</v>
      </c>
      <c r="D113" s="11">
        <v>4397347.57</v>
      </c>
      <c r="E113" s="11">
        <v>1625.71</v>
      </c>
      <c r="F113" s="11">
        <v>62477.689999999995</v>
      </c>
      <c r="G113" s="11">
        <v>489.08000000000004</v>
      </c>
      <c r="H113"/>
      <c r="J113" s="13">
        <v>0.56589747367017673</v>
      </c>
    </row>
    <row r="114" spans="1:12" x14ac:dyDescent="0.3">
      <c r="A114" t="s">
        <v>52</v>
      </c>
      <c r="B114" t="s">
        <v>6456</v>
      </c>
      <c r="C114" s="11">
        <v>33167.730000000003</v>
      </c>
      <c r="D114" s="11">
        <v>8219.81</v>
      </c>
      <c r="E114" s="11"/>
      <c r="F114" s="11"/>
      <c r="G114" s="11"/>
      <c r="H114"/>
      <c r="J114" s="160">
        <v>0.801394091071854</v>
      </c>
    </row>
    <row r="115" spans="1:12" x14ac:dyDescent="0.3">
      <c r="B115" t="s">
        <v>6460</v>
      </c>
      <c r="C115" s="11">
        <v>635640.81000000006</v>
      </c>
      <c r="D115" s="11">
        <v>157549.80000000002</v>
      </c>
      <c r="E115" s="11"/>
      <c r="F115" s="11"/>
      <c r="G115" s="11"/>
      <c r="H115"/>
      <c r="J115" s="160">
        <v>0.80137208129581861</v>
      </c>
    </row>
    <row r="116" spans="1:12" x14ac:dyDescent="0.3">
      <c r="B116" t="s">
        <v>6457</v>
      </c>
      <c r="C116" s="11">
        <v>3009188.0000000028</v>
      </c>
      <c r="D116" s="11">
        <v>3770134.9500000034</v>
      </c>
      <c r="E116" s="11"/>
      <c r="F116" s="11">
        <v>8107.77</v>
      </c>
      <c r="G116" s="11">
        <v>56.5</v>
      </c>
      <c r="H116"/>
      <c r="J116" s="160">
        <v>0.44320682350335933</v>
      </c>
    </row>
    <row r="117" spans="1:12" x14ac:dyDescent="0.3">
      <c r="B117" t="s">
        <v>6453</v>
      </c>
      <c r="C117" s="11">
        <v>1063442.8399999999</v>
      </c>
      <c r="D117" s="11">
        <v>641358.14</v>
      </c>
      <c r="E117" s="11">
        <v>1892</v>
      </c>
      <c r="F117" s="11"/>
      <c r="G117" s="11"/>
      <c r="H117"/>
      <c r="J117" s="160">
        <v>0.62337497333533343</v>
      </c>
    </row>
    <row r="118" spans="1:12" x14ac:dyDescent="0.3">
      <c r="B118" t="s">
        <v>6462</v>
      </c>
      <c r="C118" s="11">
        <v>3786748.1800000006</v>
      </c>
      <c r="D118" s="11">
        <v>938005.79</v>
      </c>
      <c r="E118" s="11"/>
      <c r="F118" s="11"/>
      <c r="G118" s="11"/>
      <c r="H118"/>
      <c r="J118" s="160">
        <v>0.80146991865483319</v>
      </c>
    </row>
    <row r="119" spans="1:12" x14ac:dyDescent="0.3">
      <c r="B119" t="s">
        <v>6454</v>
      </c>
      <c r="C119" s="11">
        <v>1348302.55</v>
      </c>
      <c r="D119" s="11">
        <v>148527.81</v>
      </c>
      <c r="E119" s="11"/>
      <c r="F119" s="11">
        <v>2542.0100000000002</v>
      </c>
      <c r="G119" s="11">
        <v>17.010000000000002</v>
      </c>
      <c r="H119"/>
      <c r="J119" s="160">
        <v>0.90060184785448671</v>
      </c>
    </row>
    <row r="120" spans="1:12" x14ac:dyDescent="0.3">
      <c r="B120" t="s">
        <v>6458</v>
      </c>
      <c r="C120" s="11">
        <v>3461555.61</v>
      </c>
      <c r="D120" s="11">
        <v>2091305</v>
      </c>
      <c r="E120" s="11"/>
      <c r="F120" s="11"/>
      <c r="G120" s="11"/>
      <c r="H120"/>
      <c r="J120" s="160">
        <v>0.62338240649624377</v>
      </c>
    </row>
    <row r="121" spans="1:12" x14ac:dyDescent="0.3">
      <c r="A121" t="s">
        <v>6477</v>
      </c>
      <c r="C121" s="11">
        <v>13338045.720000003</v>
      </c>
      <c r="D121" s="11">
        <v>7755101.3000000026</v>
      </c>
      <c r="E121" s="11">
        <v>1892</v>
      </c>
      <c r="F121" s="11">
        <v>10649.78</v>
      </c>
      <c r="G121" s="11">
        <v>73.510000000000005</v>
      </c>
      <c r="H121"/>
      <c r="J121" s="13">
        <v>0.63212022356326025</v>
      </c>
    </row>
    <row r="122" spans="1:12" x14ac:dyDescent="0.3">
      <c r="A122" t="s">
        <v>53</v>
      </c>
      <c r="B122" t="s">
        <v>6456</v>
      </c>
      <c r="C122" s="11">
        <v>41752</v>
      </c>
      <c r="D122" s="11">
        <v>10348</v>
      </c>
      <c r="E122" s="11"/>
      <c r="F122" s="11"/>
      <c r="G122" s="11"/>
      <c r="H122"/>
      <c r="J122" s="160">
        <v>0.80138195777351251</v>
      </c>
    </row>
    <row r="123" spans="1:12" x14ac:dyDescent="0.3">
      <c r="B123" t="s">
        <v>6452</v>
      </c>
      <c r="C123" s="11">
        <v>3201728.25</v>
      </c>
      <c r="D123" s="11">
        <v>1932971</v>
      </c>
      <c r="E123" s="11">
        <v>2250</v>
      </c>
      <c r="F123" s="11"/>
      <c r="G123" s="11"/>
      <c r="H123"/>
      <c r="J123" s="160">
        <v>0.62338234518344238</v>
      </c>
    </row>
    <row r="124" spans="1:12" x14ac:dyDescent="0.3">
      <c r="B124" t="s">
        <v>6460</v>
      </c>
      <c r="C124" s="11">
        <v>1477524.5699999998</v>
      </c>
      <c r="D124" s="11">
        <v>366197</v>
      </c>
      <c r="E124" s="11"/>
      <c r="F124" s="11"/>
      <c r="G124" s="11"/>
      <c r="H124"/>
      <c r="J124" s="160">
        <v>0.8013816153379385</v>
      </c>
    </row>
    <row r="125" spans="1:12" x14ac:dyDescent="0.3">
      <c r="B125" t="s">
        <v>6457</v>
      </c>
      <c r="C125" s="11">
        <v>1859948.8900000001</v>
      </c>
      <c r="D125" s="11">
        <v>3257643.1500000008</v>
      </c>
      <c r="E125" s="11"/>
      <c r="F125" s="11"/>
      <c r="G125" s="11"/>
      <c r="H125"/>
      <c r="J125" s="160">
        <v>0.363442196146608</v>
      </c>
    </row>
    <row r="126" spans="1:12" x14ac:dyDescent="0.3">
      <c r="B126" t="s">
        <v>6453</v>
      </c>
      <c r="C126" s="11">
        <v>423768.23</v>
      </c>
      <c r="D126" s="11">
        <v>254511.34</v>
      </c>
      <c r="E126" s="11">
        <v>2493.04</v>
      </c>
      <c r="F126" s="11"/>
      <c r="G126" s="11"/>
      <c r="H126"/>
      <c r="J126" s="160">
        <v>0.62338500591303592</v>
      </c>
    </row>
    <row r="127" spans="1:12" x14ac:dyDescent="0.3">
      <c r="B127" t="s">
        <v>6462</v>
      </c>
      <c r="C127" s="11">
        <v>3713993.74</v>
      </c>
      <c r="D127" s="11">
        <v>780520.95000000007</v>
      </c>
      <c r="E127" s="11"/>
      <c r="F127" s="11"/>
      <c r="G127" s="11"/>
      <c r="H127"/>
      <c r="J127" s="161">
        <v>0.82633921483522843</v>
      </c>
      <c r="K127" s="35">
        <f>X162C!L29</f>
        <v>-112783.77824999997</v>
      </c>
      <c r="L127" s="21">
        <f>X162C!M29</f>
        <v>0.80124556490213628</v>
      </c>
    </row>
    <row r="128" spans="1:12" x14ac:dyDescent="0.3">
      <c r="B128" t="s">
        <v>6454</v>
      </c>
      <c r="C128" s="11">
        <v>4354213.17</v>
      </c>
      <c r="D128" s="11">
        <v>544724.53</v>
      </c>
      <c r="E128" s="11">
        <v>3692.15</v>
      </c>
      <c r="F128" s="11">
        <v>2542.0100000000002</v>
      </c>
      <c r="G128" s="11">
        <v>17.010000000000002</v>
      </c>
      <c r="H128"/>
      <c r="J128" s="161">
        <v>0.888665556916437</v>
      </c>
      <c r="K128" s="35">
        <f>X162MR!L30</f>
        <v>58809.057649999973</v>
      </c>
      <c r="L128" s="21">
        <f>X162MR!M30</f>
        <v>0.90081207353381931</v>
      </c>
    </row>
    <row r="129" spans="1:12" x14ac:dyDescent="0.3">
      <c r="B129" t="s">
        <v>6458</v>
      </c>
      <c r="C129" s="11">
        <v>1832851.08</v>
      </c>
      <c r="D129" s="11">
        <v>1107321</v>
      </c>
      <c r="E129" s="11"/>
      <c r="F129" s="11"/>
      <c r="G129" s="11"/>
      <c r="H129"/>
      <c r="J129" s="160">
        <v>0.62338224774925421</v>
      </c>
    </row>
    <row r="130" spans="1:12" x14ac:dyDescent="0.3">
      <c r="A130" t="s">
        <v>6478</v>
      </c>
      <c r="C130" s="11">
        <v>16905779.93</v>
      </c>
      <c r="D130" s="11">
        <v>8254236.9700000007</v>
      </c>
      <c r="E130" s="11">
        <v>8435.19</v>
      </c>
      <c r="F130" s="11">
        <v>2542.0100000000002</v>
      </c>
      <c r="G130" s="11">
        <v>17.010000000000002</v>
      </c>
      <c r="H130"/>
      <c r="J130" s="13">
        <v>0.67178696875238297</v>
      </c>
    </row>
    <row r="131" spans="1:12" x14ac:dyDescent="0.3">
      <c r="A131" t="s">
        <v>54</v>
      </c>
      <c r="B131" t="s">
        <v>6456</v>
      </c>
      <c r="C131" s="11">
        <v>125367.65</v>
      </c>
      <c r="D131" s="11">
        <v>75741</v>
      </c>
      <c r="E131" s="11"/>
      <c r="F131" s="11"/>
      <c r="G131" s="11"/>
      <c r="H131"/>
      <c r="J131" s="160">
        <v>0.6233826839372647</v>
      </c>
    </row>
    <row r="132" spans="1:12" x14ac:dyDescent="0.3">
      <c r="B132" t="s">
        <v>6460</v>
      </c>
      <c r="C132" s="11">
        <v>118131.07</v>
      </c>
      <c r="D132" s="11">
        <v>71370</v>
      </c>
      <c r="E132" s="11"/>
      <c r="F132" s="11"/>
      <c r="G132" s="11"/>
      <c r="H132"/>
      <c r="J132" s="160">
        <v>0.62337943527179029</v>
      </c>
    </row>
    <row r="133" spans="1:12" x14ac:dyDescent="0.3">
      <c r="B133" t="s">
        <v>6457</v>
      </c>
      <c r="C133" s="11">
        <v>3060731.87</v>
      </c>
      <c r="D133" s="11">
        <v>4415879.1199999982</v>
      </c>
      <c r="E133" s="11">
        <v>2724.8</v>
      </c>
      <c r="F133" s="11">
        <v>4182.4799999999996</v>
      </c>
      <c r="G133" s="11"/>
      <c r="H133"/>
      <c r="J133" s="160">
        <v>0.40882807519014713</v>
      </c>
    </row>
    <row r="134" spans="1:12" x14ac:dyDescent="0.3">
      <c r="B134" t="s">
        <v>6453</v>
      </c>
      <c r="C134" s="11">
        <v>473237.05000000005</v>
      </c>
      <c r="D134" s="11">
        <v>285908</v>
      </c>
      <c r="E134" s="11"/>
      <c r="F134" s="11"/>
      <c r="G134" s="11"/>
      <c r="H134"/>
      <c r="J134" s="160">
        <v>0.62338159222667655</v>
      </c>
    </row>
    <row r="135" spans="1:12" x14ac:dyDescent="0.3">
      <c r="B135" t="s">
        <v>6454</v>
      </c>
      <c r="C135" s="11">
        <v>1255408.1000000001</v>
      </c>
      <c r="D135" s="11">
        <v>748605.86</v>
      </c>
      <c r="E135" s="11">
        <v>1919.74</v>
      </c>
      <c r="F135" s="11"/>
      <c r="G135" s="11"/>
      <c r="H135"/>
      <c r="J135" s="161">
        <v>0.62608859636985525</v>
      </c>
      <c r="K135" s="35">
        <f>X163MR!L22</f>
        <v>-5474.6835100000026</v>
      </c>
      <c r="L135" s="21">
        <f>X163MR!M22</f>
        <v>0.6233541179145905</v>
      </c>
    </row>
    <row r="136" spans="1:12" x14ac:dyDescent="0.3">
      <c r="B136" t="s">
        <v>6458</v>
      </c>
      <c r="C136" s="11">
        <v>349732.27</v>
      </c>
      <c r="D136" s="11">
        <v>211238.48</v>
      </c>
      <c r="E136" s="11"/>
      <c r="F136" s="11"/>
      <c r="G136" s="11"/>
      <c r="H136"/>
      <c r="J136" s="160">
        <v>0.62344118655027914</v>
      </c>
    </row>
    <row r="137" spans="1:12" x14ac:dyDescent="0.3">
      <c r="A137" t="s">
        <v>6479</v>
      </c>
      <c r="C137" s="11">
        <v>5382608.0099999998</v>
      </c>
      <c r="D137" s="11">
        <v>5808742.459999999</v>
      </c>
      <c r="E137" s="11">
        <v>4644.54</v>
      </c>
      <c r="F137" s="11">
        <v>4182.4799999999996</v>
      </c>
      <c r="G137" s="11"/>
      <c r="H137"/>
      <c r="J137" s="13">
        <v>0.48055173003013024</v>
      </c>
    </row>
    <row r="138" spans="1:12" x14ac:dyDescent="0.3">
      <c r="A138" t="s">
        <v>1898</v>
      </c>
      <c r="B138" t="s">
        <v>6456</v>
      </c>
      <c r="C138" s="11">
        <v>1088063.8499999999</v>
      </c>
      <c r="D138" s="11">
        <v>657283.1100000001</v>
      </c>
      <c r="E138" s="11"/>
      <c r="F138" s="11"/>
      <c r="G138" s="11"/>
      <c r="H138"/>
      <c r="J138" s="160">
        <v>0.6234083393940193</v>
      </c>
    </row>
    <row r="139" spans="1:12" x14ac:dyDescent="0.3">
      <c r="B139" t="s">
        <v>6452</v>
      </c>
      <c r="C139" s="11">
        <v>169432.44</v>
      </c>
      <c r="D139" s="11">
        <v>102363</v>
      </c>
      <c r="E139" s="11"/>
      <c r="F139" s="11"/>
      <c r="G139" s="11"/>
      <c r="H139"/>
      <c r="J139" s="160">
        <v>0.62338220243871645</v>
      </c>
    </row>
    <row r="140" spans="1:12" x14ac:dyDescent="0.3">
      <c r="B140" t="s">
        <v>6460</v>
      </c>
      <c r="C140" s="11">
        <v>56959.33</v>
      </c>
      <c r="D140" s="11">
        <v>34410.5</v>
      </c>
      <c r="E140" s="11"/>
      <c r="F140" s="11"/>
      <c r="G140" s="11"/>
      <c r="H140"/>
      <c r="J140" s="160">
        <v>0.62339319226050871</v>
      </c>
    </row>
    <row r="141" spans="1:12" x14ac:dyDescent="0.3">
      <c r="B141" t="s">
        <v>6457</v>
      </c>
      <c r="C141" s="11">
        <v>1478174.8900000004</v>
      </c>
      <c r="D141" s="11">
        <v>6737120.4200000018</v>
      </c>
      <c r="E141" s="11"/>
      <c r="F141" s="11"/>
      <c r="G141" s="11"/>
      <c r="H141"/>
      <c r="J141" s="160">
        <v>0.17992961107566077</v>
      </c>
    </row>
    <row r="142" spans="1:12" x14ac:dyDescent="0.3">
      <c r="B142" t="s">
        <v>6453</v>
      </c>
      <c r="C142" s="11">
        <v>987351.02000000014</v>
      </c>
      <c r="D142" s="11">
        <v>1427331.6500000001</v>
      </c>
      <c r="E142" s="11"/>
      <c r="F142" s="11"/>
      <c r="G142" s="11"/>
      <c r="H142"/>
      <c r="J142" s="160">
        <v>0.40889473066868864</v>
      </c>
    </row>
    <row r="143" spans="1:12" x14ac:dyDescent="0.3">
      <c r="B143" t="s">
        <v>6454</v>
      </c>
      <c r="C143" s="11">
        <v>2187226.6300000004</v>
      </c>
      <c r="D143" s="11">
        <v>4019544.7800000003</v>
      </c>
      <c r="E143" s="11"/>
      <c r="F143" s="11">
        <v>4190.0200000000004</v>
      </c>
      <c r="G143" s="11"/>
      <c r="H143"/>
      <c r="J143" s="160">
        <v>0.35195614095762801</v>
      </c>
    </row>
    <row r="144" spans="1:12" x14ac:dyDescent="0.3">
      <c r="B144" t="s">
        <v>6458</v>
      </c>
      <c r="C144" s="11">
        <v>922906.04</v>
      </c>
      <c r="D144" s="11">
        <v>557575</v>
      </c>
      <c r="E144" s="11"/>
      <c r="F144" s="11"/>
      <c r="G144" s="11"/>
      <c r="H144"/>
      <c r="J144" s="160">
        <v>0.62338254598653964</v>
      </c>
    </row>
    <row r="145" spans="1:13" x14ac:dyDescent="0.3">
      <c r="A145" t="s">
        <v>6480</v>
      </c>
      <c r="C145" s="11">
        <v>6890114.2000000002</v>
      </c>
      <c r="D145" s="11">
        <v>13535628.460000001</v>
      </c>
      <c r="E145" s="11"/>
      <c r="F145" s="11">
        <v>4190.0200000000004</v>
      </c>
      <c r="G145" s="11"/>
      <c r="H145"/>
      <c r="J145" s="13">
        <v>0.33718906203598026</v>
      </c>
    </row>
    <row r="146" spans="1:13" x14ac:dyDescent="0.3">
      <c r="A146" t="s">
        <v>63</v>
      </c>
      <c r="B146" t="s">
        <v>6456</v>
      </c>
      <c r="C146" s="11">
        <v>441948.54000000004</v>
      </c>
      <c r="D146" s="11">
        <v>266987.03000000003</v>
      </c>
      <c r="E146" s="11"/>
      <c r="F146" s="11"/>
      <c r="G146" s="11"/>
      <c r="H146"/>
      <c r="J146" s="160">
        <v>0.6233973279123235</v>
      </c>
    </row>
    <row r="147" spans="1:13" x14ac:dyDescent="0.3">
      <c r="B147" t="s">
        <v>6452</v>
      </c>
      <c r="C147" s="11">
        <v>360764.47</v>
      </c>
      <c r="D147" s="11">
        <v>469385.18</v>
      </c>
      <c r="E147" s="11"/>
      <c r="F147" s="11"/>
      <c r="G147" s="11"/>
      <c r="H147"/>
      <c r="J147" s="160">
        <v>0.43457763308097525</v>
      </c>
    </row>
    <row r="148" spans="1:13" x14ac:dyDescent="0.3">
      <c r="B148" t="s">
        <v>6460</v>
      </c>
      <c r="C148" s="11">
        <v>249889.09</v>
      </c>
      <c r="D148" s="11">
        <v>149693.51</v>
      </c>
      <c r="E148" s="11">
        <v>2116.75</v>
      </c>
      <c r="F148" s="11"/>
      <c r="G148" s="11"/>
      <c r="H148"/>
      <c r="J148" s="160">
        <v>0.62338019731758088</v>
      </c>
    </row>
    <row r="149" spans="1:13" x14ac:dyDescent="0.3">
      <c r="B149" t="s">
        <v>6457</v>
      </c>
      <c r="C149" s="11">
        <v>4161426.7499999995</v>
      </c>
      <c r="D149" s="11">
        <v>16621166.420000022</v>
      </c>
      <c r="E149" s="11"/>
      <c r="F149" s="11">
        <v>4053.89</v>
      </c>
      <c r="G149" s="11">
        <v>28.25</v>
      </c>
      <c r="H149"/>
      <c r="J149" s="162">
        <v>0.20007904339235974</v>
      </c>
      <c r="K149" s="35">
        <f>X165W!L65</f>
        <v>-22796.921729999998</v>
      </c>
      <c r="L149" s="21">
        <f>X165W!M65</f>
        <v>0.1989832635908039</v>
      </c>
    </row>
    <row r="150" spans="1:13" x14ac:dyDescent="0.3">
      <c r="B150" t="s">
        <v>6453</v>
      </c>
      <c r="C150" s="11">
        <v>2957055.8900000006</v>
      </c>
      <c r="D150" s="11">
        <v>18447002.550000001</v>
      </c>
      <c r="E150" s="11"/>
      <c r="F150" s="11"/>
      <c r="G150" s="11"/>
      <c r="H150"/>
      <c r="J150" s="162">
        <v>0.13815398132504819</v>
      </c>
      <c r="K150" s="35">
        <f>X165FL!L39</f>
        <v>171051.69904000006</v>
      </c>
      <c r="L150" s="21">
        <f>X165FL!M39</f>
        <v>0.14614553580148046</v>
      </c>
    </row>
    <row r="151" spans="1:13" x14ac:dyDescent="0.3">
      <c r="B151" t="s">
        <v>6462</v>
      </c>
      <c r="C151" s="11">
        <v>5498544.6399999997</v>
      </c>
      <c r="D151" s="11">
        <v>9880467.879999999</v>
      </c>
      <c r="E151" s="11"/>
      <c r="F151" s="11"/>
      <c r="G151" s="11"/>
      <c r="H151"/>
      <c r="J151" s="160">
        <v>0.35753561113558413</v>
      </c>
    </row>
    <row r="152" spans="1:13" x14ac:dyDescent="0.3">
      <c r="B152" t="s">
        <v>6454</v>
      </c>
      <c r="C152" s="11">
        <v>2055352.1699999997</v>
      </c>
      <c r="D152" s="11">
        <v>6357191.8599999994</v>
      </c>
      <c r="E152" s="11"/>
      <c r="F152" s="11"/>
      <c r="G152" s="11"/>
      <c r="H152"/>
      <c r="J152" s="162">
        <v>0.24431993017455861</v>
      </c>
      <c r="K152" s="35">
        <f>X165MR!L17</f>
        <v>-1735.1891599999999</v>
      </c>
      <c r="L152" s="21">
        <f>X165MR!M17</f>
        <v>0.24411366805529811</v>
      </c>
    </row>
    <row r="153" spans="1:13" x14ac:dyDescent="0.3">
      <c r="B153" t="s">
        <v>6458</v>
      </c>
      <c r="C153" s="11">
        <v>5577173.2400000002</v>
      </c>
      <c r="D153" s="11">
        <v>3370655.49</v>
      </c>
      <c r="E153" s="11"/>
      <c r="F153" s="11"/>
      <c r="G153" s="11"/>
      <c r="H153"/>
      <c r="J153" s="160">
        <v>0.62329906039674499</v>
      </c>
    </row>
    <row r="154" spans="1:13" x14ac:dyDescent="0.3">
      <c r="A154" t="s">
        <v>6481</v>
      </c>
      <c r="C154" s="11">
        <v>21302154.789999999</v>
      </c>
      <c r="D154" s="11">
        <v>55562549.920000024</v>
      </c>
      <c r="E154" s="11">
        <v>2116.75</v>
      </c>
      <c r="F154" s="11">
        <v>4053.89</v>
      </c>
      <c r="G154" s="11">
        <v>28.25</v>
      </c>
      <c r="H154"/>
      <c r="J154" s="13">
        <v>0.27708001440822178</v>
      </c>
    </row>
    <row r="155" spans="1:13" x14ac:dyDescent="0.3">
      <c r="A155" t="s">
        <v>64</v>
      </c>
      <c r="B155" t="s">
        <v>6456</v>
      </c>
      <c r="C155" s="11">
        <v>87413.9</v>
      </c>
      <c r="D155" s="11">
        <v>21665</v>
      </c>
      <c r="E155" s="11"/>
      <c r="F155" s="11"/>
      <c r="G155" s="11"/>
      <c r="H155"/>
      <c r="J155" s="160">
        <v>0.80138230216843032</v>
      </c>
    </row>
    <row r="156" spans="1:13" x14ac:dyDescent="0.3">
      <c r="B156" t="s">
        <v>6452</v>
      </c>
      <c r="C156" s="11">
        <v>1226.96</v>
      </c>
      <c r="D156" s="11"/>
      <c r="E156" s="11">
        <v>26.96</v>
      </c>
      <c r="F156" s="11"/>
      <c r="G156" s="11"/>
      <c r="H156"/>
      <c r="J156" s="160">
        <v>1</v>
      </c>
      <c r="L156" s="21">
        <v>0.623</v>
      </c>
      <c r="M156" s="21" t="s">
        <v>6471</v>
      </c>
    </row>
    <row r="157" spans="1:13" x14ac:dyDescent="0.3">
      <c r="B157" t="s">
        <v>6460</v>
      </c>
      <c r="C157" s="11">
        <v>1115016.57</v>
      </c>
      <c r="D157" s="11">
        <v>273542.83</v>
      </c>
      <c r="E157" s="11"/>
      <c r="F157" s="11">
        <v>11336.89</v>
      </c>
      <c r="G157" s="11">
        <v>3.78</v>
      </c>
      <c r="H157"/>
      <c r="J157" s="160">
        <v>0.80138025715058347</v>
      </c>
    </row>
    <row r="158" spans="1:13" x14ac:dyDescent="0.3">
      <c r="B158" t="s">
        <v>6457</v>
      </c>
      <c r="C158" s="11">
        <v>2070713.2599999995</v>
      </c>
      <c r="D158" s="11">
        <v>1902727.2799999998</v>
      </c>
      <c r="E158" s="11"/>
      <c r="F158" s="11"/>
      <c r="G158" s="11"/>
      <c r="H158"/>
      <c r="J158" s="160">
        <v>0.52113860498337794</v>
      </c>
    </row>
    <row r="159" spans="1:13" x14ac:dyDescent="0.3">
      <c r="B159" t="s">
        <v>6453</v>
      </c>
      <c r="C159" s="11">
        <v>810249.40000000014</v>
      </c>
      <c r="D159" s="11">
        <v>489558.33</v>
      </c>
      <c r="E159" s="11"/>
      <c r="F159" s="11"/>
      <c r="G159" s="11"/>
      <c r="H159"/>
      <c r="J159" s="160">
        <v>0.62336096431739174</v>
      </c>
    </row>
    <row r="160" spans="1:13" x14ac:dyDescent="0.3">
      <c r="B160" t="s">
        <v>6462</v>
      </c>
      <c r="C160" s="11">
        <v>2581221.62</v>
      </c>
      <c r="D160" s="11">
        <v>639736.52</v>
      </c>
      <c r="E160" s="11"/>
      <c r="F160" s="11"/>
      <c r="G160" s="11"/>
      <c r="H160"/>
      <c r="J160" s="160">
        <v>0.801383162340632</v>
      </c>
    </row>
    <row r="161" spans="1:13" x14ac:dyDescent="0.3">
      <c r="B161" t="s">
        <v>6454</v>
      </c>
      <c r="C161" s="11">
        <v>3160852.7</v>
      </c>
      <c r="D161" s="11">
        <v>348958.67999999993</v>
      </c>
      <c r="E161" s="11"/>
      <c r="F161" s="11">
        <v>2542.0100000000002</v>
      </c>
      <c r="G161" s="11">
        <v>17.010000000000002</v>
      </c>
      <c r="H161"/>
      <c r="J161" s="160">
        <v>0.90050368659528124</v>
      </c>
    </row>
    <row r="162" spans="1:13" x14ac:dyDescent="0.3">
      <c r="B162" t="s">
        <v>6458</v>
      </c>
      <c r="C162" s="11">
        <v>1831990.45</v>
      </c>
      <c r="D162" s="11">
        <v>1106801</v>
      </c>
      <c r="E162" s="11"/>
      <c r="F162" s="11"/>
      <c r="G162" s="11"/>
      <c r="H162"/>
      <c r="J162" s="160">
        <v>0.62338225803671776</v>
      </c>
    </row>
    <row r="163" spans="1:13" x14ac:dyDescent="0.3">
      <c r="A163" t="s">
        <v>6482</v>
      </c>
      <c r="C163" s="11">
        <v>11658684.859999999</v>
      </c>
      <c r="D163" s="11">
        <v>4782989.6399999997</v>
      </c>
      <c r="E163" s="11">
        <v>26.96</v>
      </c>
      <c r="F163" s="11">
        <v>13878.9</v>
      </c>
      <c r="G163" s="11">
        <v>20.790000000000003</v>
      </c>
      <c r="H163"/>
      <c r="J163" s="13">
        <v>0.7088469044160548</v>
      </c>
    </row>
    <row r="164" spans="1:13" x14ac:dyDescent="0.3">
      <c r="A164" t="s">
        <v>65</v>
      </c>
      <c r="B164" t="s">
        <v>6452</v>
      </c>
      <c r="C164" s="11">
        <v>215022.27000000002</v>
      </c>
      <c r="D164" s="11">
        <v>129906</v>
      </c>
      <c r="E164" s="11"/>
      <c r="F164" s="11"/>
      <c r="G164" s="11"/>
      <c r="H164"/>
      <c r="J164" s="160">
        <v>0.62338256588826424</v>
      </c>
    </row>
    <row r="165" spans="1:13" x14ac:dyDescent="0.3">
      <c r="B165" t="s">
        <v>6460</v>
      </c>
      <c r="C165" s="11">
        <v>17491.61</v>
      </c>
      <c r="D165" s="11">
        <v>9021</v>
      </c>
      <c r="E165" s="11">
        <v>2561.1999999999998</v>
      </c>
      <c r="F165" s="11"/>
      <c r="G165" s="11"/>
      <c r="H165"/>
      <c r="J165" s="160">
        <v>0.62336246592580558</v>
      </c>
    </row>
    <row r="166" spans="1:13" x14ac:dyDescent="0.3">
      <c r="B166" t="s">
        <v>6457</v>
      </c>
      <c r="C166" s="11">
        <v>592472.91</v>
      </c>
      <c r="D166" s="11">
        <v>1037859.6</v>
      </c>
      <c r="E166" s="11">
        <v>352.53</v>
      </c>
      <c r="F166" s="11"/>
      <c r="G166" s="11"/>
      <c r="H166"/>
      <c r="J166" s="162">
        <v>0.36326849854928894</v>
      </c>
    </row>
    <row r="167" spans="1:13" x14ac:dyDescent="0.3">
      <c r="B167" t="s">
        <v>6453</v>
      </c>
      <c r="C167" s="11">
        <v>504865.48000000004</v>
      </c>
      <c r="D167" s="11">
        <v>305017</v>
      </c>
      <c r="E167" s="11"/>
      <c r="F167" s="11"/>
      <c r="G167" s="11"/>
      <c r="H167"/>
      <c r="J167" s="160">
        <v>0.62338116019005629</v>
      </c>
    </row>
    <row r="168" spans="1:13" x14ac:dyDescent="0.3">
      <c r="B168" t="s">
        <v>6454</v>
      </c>
      <c r="C168" s="11">
        <v>490311.98</v>
      </c>
      <c r="D168" s="11">
        <v>296241.61000000004</v>
      </c>
      <c r="E168" s="11"/>
      <c r="F168" s="11"/>
      <c r="G168" s="11"/>
      <c r="H168"/>
      <c r="J168" s="160">
        <v>0.62336754447970921</v>
      </c>
    </row>
    <row r="169" spans="1:13" x14ac:dyDescent="0.3">
      <c r="B169" t="s">
        <v>6458</v>
      </c>
      <c r="C169" s="11">
        <v>309233.76</v>
      </c>
      <c r="D169" s="11">
        <v>186856.97</v>
      </c>
      <c r="E169" s="11"/>
      <c r="F169" s="11"/>
      <c r="G169" s="11"/>
      <c r="H169"/>
      <c r="J169" s="160">
        <v>0.62334113761811272</v>
      </c>
    </row>
    <row r="170" spans="1:13" x14ac:dyDescent="0.3">
      <c r="A170" t="s">
        <v>6483</v>
      </c>
      <c r="C170" s="11">
        <v>2129398.0099999998</v>
      </c>
      <c r="D170" s="11">
        <v>1964902.1800000002</v>
      </c>
      <c r="E170" s="11">
        <v>2913.7299999999996</v>
      </c>
      <c r="F170" s="11"/>
      <c r="G170" s="11"/>
      <c r="H170"/>
      <c r="J170" s="13">
        <v>0.51974661909596298</v>
      </c>
    </row>
    <row r="171" spans="1:13" x14ac:dyDescent="0.3">
      <c r="A171" t="s">
        <v>66</v>
      </c>
      <c r="B171" t="s">
        <v>6456</v>
      </c>
      <c r="C171" s="11">
        <v>569.44000000000005</v>
      </c>
      <c r="D171" s="11"/>
      <c r="E171" s="11">
        <v>569.44000000000005</v>
      </c>
      <c r="F171" s="11"/>
      <c r="G171" s="11"/>
      <c r="H171"/>
      <c r="J171" s="160" t="e">
        <v>#DIV/0!</v>
      </c>
      <c r="L171" s="21">
        <v>0.623</v>
      </c>
      <c r="M171" s="21" t="s">
        <v>6471</v>
      </c>
    </row>
    <row r="172" spans="1:13" x14ac:dyDescent="0.3">
      <c r="B172" t="s">
        <v>6452</v>
      </c>
      <c r="C172" s="11">
        <v>2911040.0700000003</v>
      </c>
      <c r="D172" s="11">
        <v>1767389.6</v>
      </c>
      <c r="E172" s="11"/>
      <c r="F172" s="11"/>
      <c r="G172" s="11"/>
      <c r="H172"/>
      <c r="J172" s="160">
        <v>0.62222589102210446</v>
      </c>
    </row>
    <row r="173" spans="1:13" x14ac:dyDescent="0.3">
      <c r="B173" t="s">
        <v>6460</v>
      </c>
      <c r="C173" s="11">
        <v>29693.07</v>
      </c>
      <c r="D173" s="11">
        <v>17940</v>
      </c>
      <c r="E173" s="11"/>
      <c r="F173" s="11"/>
      <c r="G173" s="11"/>
      <c r="H173"/>
      <c r="J173" s="160">
        <v>0.62337090596931921</v>
      </c>
    </row>
    <row r="174" spans="1:13" x14ac:dyDescent="0.3">
      <c r="B174" t="s">
        <v>6457</v>
      </c>
      <c r="C174" s="11">
        <v>1653814.1900000002</v>
      </c>
      <c r="D174" s="11">
        <v>2142081.3399999989</v>
      </c>
      <c r="E174" s="11"/>
      <c r="F174" s="11"/>
      <c r="G174" s="11"/>
      <c r="H174"/>
      <c r="J174" s="162">
        <v>0.43568485405603363</v>
      </c>
    </row>
    <row r="175" spans="1:13" x14ac:dyDescent="0.3">
      <c r="B175" t="s">
        <v>6453</v>
      </c>
      <c r="C175" s="11">
        <v>2619616.0099999998</v>
      </c>
      <c r="D175" s="11">
        <v>2048744.18</v>
      </c>
      <c r="E175" s="11"/>
      <c r="F175" s="11"/>
      <c r="G175" s="11"/>
      <c r="H175"/>
      <c r="J175" s="162">
        <v>0.56114265039176425</v>
      </c>
    </row>
    <row r="176" spans="1:13" x14ac:dyDescent="0.3">
      <c r="B176" t="s">
        <v>6454</v>
      </c>
      <c r="C176" s="11">
        <v>1208241.5</v>
      </c>
      <c r="D176" s="11">
        <v>1366134.1400000001</v>
      </c>
      <c r="E176" s="11"/>
      <c r="F176" s="11">
        <v>4190.0200000000004</v>
      </c>
      <c r="G176" s="11"/>
      <c r="H176"/>
      <c r="J176" s="160">
        <v>0.46846868593094065</v>
      </c>
    </row>
    <row r="177" spans="1:10" x14ac:dyDescent="0.3">
      <c r="B177" t="s">
        <v>6458</v>
      </c>
      <c r="C177" s="11">
        <v>1272073.06</v>
      </c>
      <c r="D177" s="11">
        <v>768525</v>
      </c>
      <c r="E177" s="11"/>
      <c r="F177" s="11"/>
      <c r="G177" s="11"/>
      <c r="H177"/>
      <c r="J177" s="160">
        <v>0.62338247052925255</v>
      </c>
    </row>
    <row r="178" spans="1:10" x14ac:dyDescent="0.3">
      <c r="A178" t="s">
        <v>6484</v>
      </c>
      <c r="C178" s="11">
        <v>9695047.3400000017</v>
      </c>
      <c r="D178" s="11">
        <v>8110814.2599999998</v>
      </c>
      <c r="E178" s="11">
        <v>569.44000000000005</v>
      </c>
      <c r="F178" s="11">
        <v>4190.0200000000004</v>
      </c>
      <c r="G178" s="11"/>
      <c r="H178"/>
      <c r="J178" s="13">
        <v>0.54436448955738659</v>
      </c>
    </row>
    <row r="179" spans="1:10" x14ac:dyDescent="0.3">
      <c r="A179" t="s">
        <v>67</v>
      </c>
      <c r="B179" t="s">
        <v>6456</v>
      </c>
      <c r="C179" s="11">
        <v>232401</v>
      </c>
      <c r="D179" s="11">
        <v>57599</v>
      </c>
      <c r="E179" s="11"/>
      <c r="F179" s="11"/>
      <c r="G179" s="11"/>
      <c r="H179"/>
      <c r="J179" s="160">
        <v>0.80138275862068964</v>
      </c>
    </row>
    <row r="180" spans="1:10" x14ac:dyDescent="0.3">
      <c r="B180" t="s">
        <v>6452</v>
      </c>
      <c r="C180" s="11">
        <v>5993146.2999999998</v>
      </c>
      <c r="D180" s="11">
        <v>3620771</v>
      </c>
      <c r="E180" s="11"/>
      <c r="F180" s="11"/>
      <c r="G180" s="11"/>
      <c r="H180"/>
      <c r="J180" s="160">
        <v>0.62338234384437641</v>
      </c>
    </row>
    <row r="181" spans="1:10" x14ac:dyDescent="0.3">
      <c r="B181" t="s">
        <v>6460</v>
      </c>
      <c r="C181" s="11">
        <v>2019586.0999999999</v>
      </c>
      <c r="D181" s="11">
        <v>501145.39</v>
      </c>
      <c r="E181" s="11"/>
      <c r="F181" s="11"/>
      <c r="G181" s="11"/>
      <c r="H181"/>
      <c r="J181" s="160">
        <v>0.80119049093959627</v>
      </c>
    </row>
    <row r="182" spans="1:10" x14ac:dyDescent="0.3">
      <c r="B182" t="s">
        <v>6457</v>
      </c>
      <c r="C182" s="11">
        <v>2175364.71</v>
      </c>
      <c r="D182" s="11">
        <v>2107310.8800000004</v>
      </c>
      <c r="E182" s="11"/>
      <c r="F182" s="11"/>
      <c r="G182" s="11"/>
      <c r="H182"/>
      <c r="J182" s="160">
        <v>0.50794524691047171</v>
      </c>
    </row>
    <row r="183" spans="1:10" x14ac:dyDescent="0.3">
      <c r="B183" t="s">
        <v>6453</v>
      </c>
      <c r="C183" s="11">
        <v>1052061.33</v>
      </c>
      <c r="D183" s="11">
        <v>635369.4</v>
      </c>
      <c r="E183" s="11"/>
      <c r="F183" s="11">
        <v>381.09</v>
      </c>
      <c r="G183" s="11"/>
      <c r="H183"/>
      <c r="J183" s="160">
        <v>0.62338428879899466</v>
      </c>
    </row>
    <row r="184" spans="1:10" x14ac:dyDescent="0.3">
      <c r="B184" t="s">
        <v>6462</v>
      </c>
      <c r="C184" s="11">
        <v>2959719.1000000006</v>
      </c>
      <c r="D184" s="11">
        <v>980531.09</v>
      </c>
      <c r="E184" s="11"/>
      <c r="F184" s="11">
        <v>543.29</v>
      </c>
      <c r="G184" s="11"/>
      <c r="H184"/>
      <c r="J184" s="160">
        <v>0.7511157264008651</v>
      </c>
    </row>
    <row r="185" spans="1:10" x14ac:dyDescent="0.3">
      <c r="B185" t="s">
        <v>6454</v>
      </c>
      <c r="C185" s="11">
        <v>4546893.1100000003</v>
      </c>
      <c r="D185" s="11">
        <v>501343.69</v>
      </c>
      <c r="E185" s="11"/>
      <c r="F185" s="11"/>
      <c r="G185" s="11"/>
      <c r="H185"/>
      <c r="J185" s="160">
        <v>0.9006893476153891</v>
      </c>
    </row>
    <row r="186" spans="1:10" x14ac:dyDescent="0.3">
      <c r="B186" t="s">
        <v>6458</v>
      </c>
      <c r="C186" s="11">
        <v>2080877.8399999999</v>
      </c>
      <c r="D186" s="11">
        <v>1257324.8400000001</v>
      </c>
      <c r="E186" s="11"/>
      <c r="F186" s="11"/>
      <c r="G186" s="11"/>
      <c r="H186"/>
      <c r="J186" s="160">
        <v>0.62335275580091498</v>
      </c>
    </row>
    <row r="187" spans="1:10" x14ac:dyDescent="0.3">
      <c r="A187" t="s">
        <v>6485</v>
      </c>
      <c r="C187" s="11">
        <v>21060049.489999998</v>
      </c>
      <c r="D187" s="11">
        <v>9661395.290000001</v>
      </c>
      <c r="E187" s="11"/>
      <c r="F187" s="11">
        <v>924.37999999999988</v>
      </c>
      <c r="G187" s="11"/>
      <c r="H187"/>
      <c r="J187" s="13">
        <v>0.68550678295150236</v>
      </c>
    </row>
    <row r="188" spans="1:10" x14ac:dyDescent="0.3">
      <c r="A188" t="s">
        <v>68</v>
      </c>
      <c r="B188" t="s">
        <v>6452</v>
      </c>
      <c r="C188" s="11">
        <v>1005670.95</v>
      </c>
      <c r="D188" s="11">
        <v>607577</v>
      </c>
      <c r="E188" s="11"/>
      <c r="F188" s="11"/>
      <c r="G188" s="11"/>
      <c r="H188"/>
      <c r="J188" s="160">
        <v>0.62338275402736443</v>
      </c>
    </row>
    <row r="189" spans="1:10" x14ac:dyDescent="0.3">
      <c r="A189" t="s">
        <v>6486</v>
      </c>
      <c r="C189" s="11">
        <v>1005670.95</v>
      </c>
      <c r="D189" s="11">
        <v>607577</v>
      </c>
      <c r="E189" s="11"/>
      <c r="F189" s="11"/>
      <c r="G189" s="11"/>
      <c r="H189"/>
      <c r="J189" s="13">
        <v>0.62338275402736443</v>
      </c>
    </row>
    <row r="190" spans="1:10" x14ac:dyDescent="0.3">
      <c r="A190" t="s">
        <v>69</v>
      </c>
      <c r="B190" t="s">
        <v>6456</v>
      </c>
      <c r="C190" s="11"/>
      <c r="D190" s="11">
        <v>232922.01</v>
      </c>
      <c r="E190" s="11"/>
      <c r="F190" s="11"/>
      <c r="G190" s="11"/>
      <c r="H190"/>
      <c r="J190" s="160">
        <v>0</v>
      </c>
    </row>
    <row r="191" spans="1:10" x14ac:dyDescent="0.3">
      <c r="B191" t="s">
        <v>6452</v>
      </c>
      <c r="C191" s="11"/>
      <c r="D191" s="11">
        <v>2086915.97</v>
      </c>
      <c r="E191" s="11"/>
      <c r="F191" s="11"/>
      <c r="G191" s="11"/>
      <c r="H191"/>
      <c r="J191" s="160">
        <v>0</v>
      </c>
    </row>
    <row r="192" spans="1:10" x14ac:dyDescent="0.3">
      <c r="B192" t="s">
        <v>6460</v>
      </c>
      <c r="C192" s="11"/>
      <c r="D192" s="11">
        <v>129842.38</v>
      </c>
      <c r="E192" s="11"/>
      <c r="F192" s="11"/>
      <c r="G192" s="11"/>
      <c r="H192"/>
      <c r="J192" s="160">
        <v>0</v>
      </c>
    </row>
    <row r="193" spans="1:12" x14ac:dyDescent="0.3">
      <c r="B193" t="s">
        <v>6457</v>
      </c>
      <c r="C193" s="11"/>
      <c r="D193" s="11">
        <v>2145993.62</v>
      </c>
      <c r="E193" s="11"/>
      <c r="F193" s="11"/>
      <c r="G193" s="11"/>
      <c r="H193"/>
      <c r="J193" s="160">
        <v>0</v>
      </c>
    </row>
    <row r="194" spans="1:12" x14ac:dyDescent="0.3">
      <c r="B194" t="s">
        <v>6453</v>
      </c>
      <c r="C194" s="11"/>
      <c r="D194" s="11">
        <v>2149295.67</v>
      </c>
      <c r="E194" s="11"/>
      <c r="F194" s="11"/>
      <c r="G194" s="11"/>
      <c r="H194"/>
      <c r="J194" s="160">
        <v>0</v>
      </c>
    </row>
    <row r="195" spans="1:12" x14ac:dyDescent="0.3">
      <c r="B195" t="s">
        <v>6462</v>
      </c>
      <c r="C195" s="11"/>
      <c r="D195" s="11">
        <v>5193492.0999999987</v>
      </c>
      <c r="E195" s="11"/>
      <c r="F195" s="11"/>
      <c r="G195" s="11"/>
      <c r="H195"/>
      <c r="J195" s="160">
        <v>0</v>
      </c>
    </row>
    <row r="196" spans="1:12" x14ac:dyDescent="0.3">
      <c r="B196" t="s">
        <v>6454</v>
      </c>
      <c r="C196" s="11"/>
      <c r="D196" s="11">
        <v>807879.24</v>
      </c>
      <c r="E196" s="11"/>
      <c r="F196" s="11"/>
      <c r="G196" s="11"/>
      <c r="H196"/>
      <c r="J196" s="160">
        <v>0</v>
      </c>
    </row>
    <row r="197" spans="1:12" x14ac:dyDescent="0.3">
      <c r="B197" t="s">
        <v>6458</v>
      </c>
      <c r="C197" s="11"/>
      <c r="D197" s="11">
        <v>1966242.98</v>
      </c>
      <c r="E197" s="11"/>
      <c r="F197" s="11"/>
      <c r="G197" s="11"/>
      <c r="H197"/>
      <c r="J197" s="160">
        <v>0</v>
      </c>
    </row>
    <row r="198" spans="1:12" x14ac:dyDescent="0.3">
      <c r="A198" t="s">
        <v>6487</v>
      </c>
      <c r="C198" s="11"/>
      <c r="D198" s="11">
        <v>14712583.970000001</v>
      </c>
      <c r="E198" s="11"/>
      <c r="F198" s="11"/>
      <c r="G198" s="11"/>
      <c r="H198"/>
      <c r="J198" s="13">
        <v>0</v>
      </c>
    </row>
    <row r="199" spans="1:12" x14ac:dyDescent="0.3">
      <c r="A199" t="s">
        <v>81</v>
      </c>
      <c r="B199" t="s">
        <v>6460</v>
      </c>
      <c r="C199" s="11">
        <v>2287924.7000000002</v>
      </c>
      <c r="D199" s="11"/>
      <c r="E199" s="11"/>
      <c r="F199" s="11"/>
      <c r="G199" s="11"/>
      <c r="H199"/>
      <c r="J199" s="160">
        <v>1</v>
      </c>
    </row>
    <row r="200" spans="1:12" x14ac:dyDescent="0.3">
      <c r="B200" t="s">
        <v>6453</v>
      </c>
      <c r="C200" s="11">
        <v>431954.95</v>
      </c>
      <c r="D200" s="11"/>
      <c r="E200" s="11"/>
      <c r="F200" s="11"/>
      <c r="G200" s="11"/>
      <c r="H200"/>
      <c r="J200" s="178">
        <v>1</v>
      </c>
      <c r="L200" s="21" t="s">
        <v>6488</v>
      </c>
    </row>
    <row r="201" spans="1:12" x14ac:dyDescent="0.3">
      <c r="B201" t="s">
        <v>6462</v>
      </c>
      <c r="C201" s="11">
        <v>3739160.9899999993</v>
      </c>
      <c r="D201" s="11"/>
      <c r="E201" s="11"/>
      <c r="F201" s="11"/>
      <c r="G201" s="11"/>
      <c r="H201"/>
      <c r="J201" s="160">
        <v>1</v>
      </c>
    </row>
    <row r="202" spans="1:12" x14ac:dyDescent="0.3">
      <c r="B202" t="s">
        <v>6454</v>
      </c>
      <c r="C202" s="11">
        <v>14421597.739999998</v>
      </c>
      <c r="D202" s="11"/>
      <c r="E202" s="11"/>
      <c r="F202" s="11"/>
      <c r="G202" s="11"/>
      <c r="H202"/>
      <c r="J202" s="160">
        <v>1</v>
      </c>
    </row>
    <row r="203" spans="1:12" x14ac:dyDescent="0.3">
      <c r="A203" t="s">
        <v>6489</v>
      </c>
      <c r="C203" s="11">
        <v>20880638.379999999</v>
      </c>
      <c r="D203" s="11"/>
      <c r="E203" s="11"/>
      <c r="F203" s="11"/>
      <c r="G203" s="11"/>
      <c r="H203"/>
      <c r="J203" s="13">
        <v>1</v>
      </c>
    </row>
    <row r="204" spans="1:12" x14ac:dyDescent="0.3">
      <c r="A204" t="s">
        <v>82</v>
      </c>
      <c r="B204" t="s">
        <v>6460</v>
      </c>
      <c r="C204" s="11">
        <v>3794939.29</v>
      </c>
      <c r="D204" s="11">
        <v>940406.48</v>
      </c>
      <c r="E204" s="11"/>
      <c r="F204" s="11">
        <v>9737.02</v>
      </c>
      <c r="G204" s="11">
        <v>27.14</v>
      </c>
      <c r="H204"/>
      <c r="J204" s="160">
        <v>0.8009966692755941</v>
      </c>
    </row>
    <row r="205" spans="1:12" x14ac:dyDescent="0.3">
      <c r="B205" t="s">
        <v>6462</v>
      </c>
      <c r="C205" s="11">
        <v>248554.04</v>
      </c>
      <c r="D205" s="11">
        <v>60237.14</v>
      </c>
      <c r="E205" s="11"/>
      <c r="F205" s="11">
        <v>5924.67</v>
      </c>
      <c r="G205" s="11">
        <v>16.5</v>
      </c>
      <c r="H205"/>
      <c r="J205" s="160">
        <v>0.8010990985273535</v>
      </c>
    </row>
    <row r="206" spans="1:12" x14ac:dyDescent="0.3">
      <c r="B206" t="s">
        <v>6454</v>
      </c>
      <c r="C206" s="11">
        <v>3072606.38</v>
      </c>
      <c r="D206" s="11">
        <v>338599.13</v>
      </c>
      <c r="E206" s="11"/>
      <c r="F206" s="11"/>
      <c r="G206" s="11"/>
      <c r="H206"/>
      <c r="J206" s="160">
        <v>0.9007391583393638</v>
      </c>
    </row>
    <row r="207" spans="1:12" x14ac:dyDescent="0.3">
      <c r="A207" t="s">
        <v>6490</v>
      </c>
      <c r="C207" s="11">
        <v>7116099.71</v>
      </c>
      <c r="D207" s="11">
        <v>1339242.75</v>
      </c>
      <c r="E207" s="11"/>
      <c r="F207" s="11">
        <v>15661.69</v>
      </c>
      <c r="G207" s="11">
        <v>43.64</v>
      </c>
      <c r="H207"/>
      <c r="J207" s="13">
        <v>0.84131512654265028</v>
      </c>
    </row>
    <row r="208" spans="1:12" x14ac:dyDescent="0.3">
      <c r="A208" t="s">
        <v>83</v>
      </c>
      <c r="B208" t="s">
        <v>6460</v>
      </c>
      <c r="C208" s="11">
        <v>932368.78</v>
      </c>
      <c r="D208" s="11">
        <v>687803.8</v>
      </c>
      <c r="E208" s="11"/>
      <c r="F208" s="11"/>
      <c r="G208" s="11"/>
      <c r="H208"/>
      <c r="J208" s="160">
        <v>0.57547497810387582</v>
      </c>
    </row>
    <row r="209" spans="1:12" x14ac:dyDescent="0.3">
      <c r="B209" t="s">
        <v>6462</v>
      </c>
      <c r="C209" s="11">
        <v>22194543.629999999</v>
      </c>
      <c r="D209" s="11">
        <v>16371731.18</v>
      </c>
      <c r="E209" s="11"/>
      <c r="F209" s="11"/>
      <c r="G209" s="11"/>
      <c r="H209"/>
      <c r="J209" s="160">
        <v>0.57549098893640327</v>
      </c>
    </row>
    <row r="210" spans="1:12" x14ac:dyDescent="0.3">
      <c r="A210" t="s">
        <v>6491</v>
      </c>
      <c r="C210" s="11">
        <v>23126912.41</v>
      </c>
      <c r="D210" s="11">
        <v>17059534.98</v>
      </c>
      <c r="E210" s="11"/>
      <c r="F210" s="11"/>
      <c r="G210" s="11"/>
      <c r="H210"/>
      <c r="J210" s="13">
        <v>0.57549034343739736</v>
      </c>
    </row>
    <row r="211" spans="1:12" x14ac:dyDescent="0.3">
      <c r="A211" t="s">
        <v>84</v>
      </c>
      <c r="B211" t="s">
        <v>6460</v>
      </c>
      <c r="C211" s="11">
        <v>484104.69</v>
      </c>
      <c r="D211" s="11">
        <v>893778.11999999988</v>
      </c>
      <c r="E211" s="11"/>
      <c r="F211" s="11">
        <v>5355.5</v>
      </c>
      <c r="G211" s="11">
        <v>15.309999999999999</v>
      </c>
      <c r="H211"/>
      <c r="J211" s="162">
        <v>0.34880123452472556</v>
      </c>
      <c r="L211" s="21">
        <f>X188S!K14</f>
        <v>0.41000000393943237</v>
      </c>
    </row>
    <row r="212" spans="1:12" x14ac:dyDescent="0.3">
      <c r="B212" t="s">
        <v>6462</v>
      </c>
      <c r="C212" s="11">
        <v>4547455.7299999995</v>
      </c>
      <c r="D212" s="11">
        <v>10646315.300000001</v>
      </c>
      <c r="E212" s="11"/>
      <c r="F212" s="11"/>
      <c r="G212" s="11"/>
      <c r="H212"/>
      <c r="J212" s="162">
        <v>0.29929737133862805</v>
      </c>
      <c r="K212" s="35">
        <f>X188C!L17</f>
        <v>8379.3715999999549</v>
      </c>
      <c r="L212" s="21">
        <f>X188C!M17</f>
        <v>0.41000000076495302</v>
      </c>
    </row>
    <row r="213" spans="1:12" x14ac:dyDescent="0.3">
      <c r="B213" t="s">
        <v>6454</v>
      </c>
      <c r="C213" s="11">
        <v>224245.15000000002</v>
      </c>
      <c r="D213" s="11">
        <v>322694.24</v>
      </c>
      <c r="E213" s="11"/>
      <c r="F213" s="11"/>
      <c r="G213" s="11"/>
      <c r="H213"/>
      <c r="J213" s="160">
        <v>0.41000000018283567</v>
      </c>
    </row>
    <row r="214" spans="1:12" x14ac:dyDescent="0.3">
      <c r="A214" t="s">
        <v>6492</v>
      </c>
      <c r="C214" s="11">
        <v>5255805.57</v>
      </c>
      <c r="D214" s="11">
        <v>11862787.66</v>
      </c>
      <c r="E214" s="11"/>
      <c r="F214" s="11">
        <v>5355.5</v>
      </c>
      <c r="G214" s="11">
        <v>15.309999999999999</v>
      </c>
      <c r="H214"/>
      <c r="J214" s="13">
        <v>0.30680573366848107</v>
      </c>
    </row>
    <row r="215" spans="1:12" x14ac:dyDescent="0.3">
      <c r="A215" t="s">
        <v>85</v>
      </c>
      <c r="B215" t="s">
        <v>6460</v>
      </c>
      <c r="C215" s="11">
        <v>654612.02</v>
      </c>
      <c r="D215" s="11"/>
      <c r="E215" s="11"/>
      <c r="F215" s="11"/>
      <c r="G215" s="11"/>
      <c r="H215"/>
      <c r="J215" s="160">
        <v>1</v>
      </c>
    </row>
    <row r="216" spans="1:12" x14ac:dyDescent="0.3">
      <c r="B216" t="s">
        <v>6462</v>
      </c>
      <c r="C216" s="11">
        <v>2041764.4</v>
      </c>
      <c r="D216" s="11"/>
      <c r="E216" s="11"/>
      <c r="F216" s="11"/>
      <c r="G216" s="11"/>
      <c r="H216"/>
      <c r="J216" s="160">
        <v>1</v>
      </c>
    </row>
    <row r="217" spans="1:12" x14ac:dyDescent="0.3">
      <c r="B217" t="s">
        <v>6454</v>
      </c>
      <c r="C217" s="11">
        <v>3451710.9000000004</v>
      </c>
      <c r="D217" s="11"/>
      <c r="E217" s="11"/>
      <c r="F217" s="11"/>
      <c r="G217" s="11"/>
      <c r="H217"/>
      <c r="J217" s="160">
        <v>1</v>
      </c>
    </row>
    <row r="218" spans="1:12" x14ac:dyDescent="0.3">
      <c r="A218" t="s">
        <v>6493</v>
      </c>
      <c r="C218" s="11">
        <v>6148087.3200000003</v>
      </c>
      <c r="D218" s="11"/>
      <c r="E218" s="11"/>
      <c r="F218" s="11"/>
      <c r="G218" s="11"/>
      <c r="H218"/>
      <c r="J218" s="13">
        <v>1</v>
      </c>
    </row>
    <row r="219" spans="1:12" x14ac:dyDescent="0.3">
      <c r="A219" t="s">
        <v>86</v>
      </c>
      <c r="B219" t="s">
        <v>6456</v>
      </c>
      <c r="C219" s="11">
        <v>1998516.9899999998</v>
      </c>
      <c r="D219" s="11">
        <v>494781.83</v>
      </c>
      <c r="E219" s="11">
        <v>2178.06</v>
      </c>
      <c r="F219" s="11"/>
      <c r="G219" s="11"/>
      <c r="H219"/>
      <c r="J219" s="160">
        <v>0.80138183666375129</v>
      </c>
    </row>
    <row r="220" spans="1:12" x14ac:dyDescent="0.3">
      <c r="B220" t="s">
        <v>6460</v>
      </c>
      <c r="C220" s="11">
        <v>9110935.1700000018</v>
      </c>
      <c r="D220" s="11">
        <v>2217359.2000000002</v>
      </c>
      <c r="E220" s="11">
        <v>3891.49</v>
      </c>
      <c r="F220" s="11">
        <v>166572.66000000003</v>
      </c>
      <c r="G220" s="11">
        <v>405.55</v>
      </c>
      <c r="H220"/>
      <c r="J220" s="160">
        <v>0.80126603893082804</v>
      </c>
    </row>
    <row r="221" spans="1:12" x14ac:dyDescent="0.3">
      <c r="B221" t="s">
        <v>6462</v>
      </c>
      <c r="C221" s="11">
        <v>69297.62</v>
      </c>
      <c r="D221" s="11">
        <v>17175</v>
      </c>
      <c r="E221" s="11"/>
      <c r="F221" s="11"/>
      <c r="G221" s="11"/>
      <c r="H221"/>
      <c r="J221" s="160">
        <v>0.80138221786271768</v>
      </c>
    </row>
    <row r="222" spans="1:12" x14ac:dyDescent="0.3">
      <c r="B222" t="s">
        <v>6454</v>
      </c>
      <c r="C222" s="11">
        <v>2059434.29</v>
      </c>
      <c r="D222" s="11">
        <v>227368.99</v>
      </c>
      <c r="E222" s="11"/>
      <c r="F222" s="11"/>
      <c r="G222" s="11"/>
      <c r="H222"/>
      <c r="J222" s="160">
        <v>0.90057343716946203</v>
      </c>
    </row>
    <row r="223" spans="1:12" x14ac:dyDescent="0.3">
      <c r="A223" t="s">
        <v>6494</v>
      </c>
      <c r="C223" s="11">
        <v>13238184.07</v>
      </c>
      <c r="D223" s="11">
        <v>2956685.0200000005</v>
      </c>
      <c r="E223" s="11">
        <v>6069.5499999999993</v>
      </c>
      <c r="F223" s="11">
        <v>166572.66000000003</v>
      </c>
      <c r="G223" s="11">
        <v>405.55</v>
      </c>
      <c r="H223"/>
      <c r="J223" s="13">
        <v>0.8154588695566235</v>
      </c>
    </row>
    <row r="224" spans="1:12" x14ac:dyDescent="0.3">
      <c r="A224" t="s">
        <v>87</v>
      </c>
      <c r="B224" t="s">
        <v>6460</v>
      </c>
      <c r="C224" s="11">
        <v>441850.04000000004</v>
      </c>
      <c r="D224" s="11">
        <v>109510</v>
      </c>
      <c r="E224" s="11"/>
      <c r="F224" s="11"/>
      <c r="G224" s="11"/>
      <c r="H224"/>
      <c r="J224" s="160">
        <v>0.8013820515538268</v>
      </c>
    </row>
    <row r="225" spans="1:12" x14ac:dyDescent="0.3">
      <c r="B225" t="s">
        <v>6462</v>
      </c>
      <c r="C225" s="11">
        <v>129898.06999999999</v>
      </c>
      <c r="D225" s="11">
        <v>30208.560000000001</v>
      </c>
      <c r="E225" s="11">
        <v>5469.42</v>
      </c>
      <c r="F225" s="11"/>
      <c r="G225" s="11"/>
      <c r="H225"/>
      <c r="J225" s="161">
        <v>0.80464882934708926</v>
      </c>
      <c r="K225" s="35">
        <f>X191C!L25</f>
        <v>-505.46596999999997</v>
      </c>
      <c r="L225" s="21">
        <f>X191C!M25</f>
        <v>0.80138010786666414</v>
      </c>
    </row>
    <row r="226" spans="1:12" x14ac:dyDescent="0.3">
      <c r="A226" t="s">
        <v>6495</v>
      </c>
      <c r="C226" s="11">
        <v>571748.11</v>
      </c>
      <c r="D226" s="11">
        <v>139718.56</v>
      </c>
      <c r="E226" s="11">
        <v>5469.42</v>
      </c>
      <c r="F226" s="11"/>
      <c r="G226" s="11"/>
      <c r="H226"/>
      <c r="J226" s="13">
        <v>0.80209758607416681</v>
      </c>
    </row>
    <row r="227" spans="1:12" x14ac:dyDescent="0.3">
      <c r="A227" t="s">
        <v>88</v>
      </c>
      <c r="B227" t="s">
        <v>6460</v>
      </c>
      <c r="C227" s="11">
        <v>859548.75999999989</v>
      </c>
      <c r="D227" s="11">
        <v>212882.77000000002</v>
      </c>
      <c r="E227" s="11"/>
      <c r="F227" s="11">
        <v>604.60999999999967</v>
      </c>
      <c r="G227" s="11">
        <v>1.3499999999999996</v>
      </c>
      <c r="H227"/>
      <c r="J227" s="160">
        <v>0.80138300861771772</v>
      </c>
    </row>
    <row r="228" spans="1:12" x14ac:dyDescent="0.3">
      <c r="B228" t="s">
        <v>6462</v>
      </c>
      <c r="C228" s="11">
        <v>19566696.159999996</v>
      </c>
      <c r="D228" s="11">
        <v>4841840.3600000003</v>
      </c>
      <c r="E228" s="11"/>
      <c r="F228" s="11">
        <v>95329.790000000008</v>
      </c>
      <c r="G228" s="11">
        <v>258.54000000000002</v>
      </c>
      <c r="H228"/>
      <c r="J228" s="160">
        <v>0.80085342500785384</v>
      </c>
    </row>
    <row r="229" spans="1:12" x14ac:dyDescent="0.3">
      <c r="A229" t="s">
        <v>6496</v>
      </c>
      <c r="C229" s="11">
        <v>20426244.919999998</v>
      </c>
      <c r="D229" s="11">
        <v>5054723.1300000008</v>
      </c>
      <c r="E229" s="11"/>
      <c r="F229" s="11">
        <v>95934.400000000009</v>
      </c>
      <c r="G229" s="11">
        <v>259.89000000000004</v>
      </c>
      <c r="H229"/>
      <c r="J229" s="13">
        <v>0.80087578570564344</v>
      </c>
    </row>
    <row r="230" spans="1:12" x14ac:dyDescent="0.3">
      <c r="A230" t="s">
        <v>230</v>
      </c>
      <c r="B230" t="s">
        <v>6456</v>
      </c>
      <c r="C230" s="11">
        <v>569716.28999999992</v>
      </c>
      <c r="D230" s="11">
        <v>141201</v>
      </c>
      <c r="E230" s="11"/>
      <c r="F230" s="11"/>
      <c r="G230" s="11"/>
      <c r="H230"/>
      <c r="J230" s="160">
        <v>0.80138195823033087</v>
      </c>
    </row>
    <row r="231" spans="1:12" x14ac:dyDescent="0.3">
      <c r="B231" t="s">
        <v>6460</v>
      </c>
      <c r="C231" s="11">
        <v>19546799.010000009</v>
      </c>
      <c r="D231" s="11">
        <v>5275137.4299999988</v>
      </c>
      <c r="E231" s="11"/>
      <c r="F231" s="11">
        <v>207073.87999999998</v>
      </c>
      <c r="G231" s="11">
        <v>121.79</v>
      </c>
      <c r="H231"/>
      <c r="J231" s="160">
        <v>0.78569193641765911</v>
      </c>
    </row>
    <row r="232" spans="1:12" x14ac:dyDescent="0.3">
      <c r="B232" t="s">
        <v>6462</v>
      </c>
      <c r="C232" s="11">
        <v>45176455.569999993</v>
      </c>
      <c r="D232" s="11">
        <v>14338148.960000001</v>
      </c>
      <c r="E232" s="11">
        <v>1477.16</v>
      </c>
      <c r="F232" s="11">
        <v>222445.03</v>
      </c>
      <c r="G232" s="11">
        <v>627.79</v>
      </c>
      <c r="H232"/>
      <c r="J232" s="160">
        <v>0.7581694085319407</v>
      </c>
    </row>
    <row r="233" spans="1:12" x14ac:dyDescent="0.3">
      <c r="B233" t="s">
        <v>6454</v>
      </c>
      <c r="C233" s="11"/>
      <c r="D233" s="11">
        <v>8431.64</v>
      </c>
      <c r="E233" s="11"/>
      <c r="F233" s="11"/>
      <c r="G233" s="11"/>
      <c r="H233"/>
      <c r="J233" s="160">
        <v>0</v>
      </c>
    </row>
    <row r="234" spans="1:12" x14ac:dyDescent="0.3">
      <c r="A234" t="s">
        <v>6497</v>
      </c>
      <c r="C234" s="11">
        <v>65292970.870000005</v>
      </c>
      <c r="D234" s="11">
        <v>19762919.030000001</v>
      </c>
      <c r="E234" s="11">
        <v>1477.16</v>
      </c>
      <c r="F234" s="11">
        <v>429518.91</v>
      </c>
      <c r="G234" s="11">
        <v>749.57999999999993</v>
      </c>
      <c r="H234"/>
      <c r="J234" s="13">
        <v>0.76646240614716765</v>
      </c>
    </row>
    <row r="235" spans="1:12" x14ac:dyDescent="0.3">
      <c r="A235" t="s">
        <v>108</v>
      </c>
      <c r="B235" t="s">
        <v>6460</v>
      </c>
      <c r="C235" s="11">
        <v>8199322.129999999</v>
      </c>
      <c r="D235" s="11"/>
      <c r="E235" s="11"/>
      <c r="F235" s="11"/>
      <c r="G235" s="11"/>
      <c r="H235"/>
      <c r="J235" s="160">
        <v>1</v>
      </c>
    </row>
    <row r="236" spans="1:12" x14ac:dyDescent="0.3">
      <c r="B236" t="s">
        <v>6462</v>
      </c>
      <c r="C236" s="11">
        <v>24353216.939999994</v>
      </c>
      <c r="D236" s="11">
        <v>0</v>
      </c>
      <c r="E236" s="11"/>
      <c r="F236" s="11"/>
      <c r="G236" s="11"/>
      <c r="H236"/>
      <c r="J236" s="160">
        <v>1</v>
      </c>
    </row>
    <row r="237" spans="1:12" x14ac:dyDescent="0.3">
      <c r="B237" t="s">
        <v>6454</v>
      </c>
      <c r="C237" s="11">
        <v>1261430.58</v>
      </c>
      <c r="D237" s="11"/>
      <c r="E237" s="11"/>
      <c r="F237" s="11"/>
      <c r="G237" s="11"/>
      <c r="H237"/>
      <c r="J237" s="160">
        <v>1</v>
      </c>
    </row>
    <row r="238" spans="1:12" x14ac:dyDescent="0.3">
      <c r="A238" t="s">
        <v>6498</v>
      </c>
      <c r="C238" s="11">
        <v>33813969.649999991</v>
      </c>
      <c r="D238" s="11">
        <v>0</v>
      </c>
      <c r="E238" s="11"/>
      <c r="F238" s="11"/>
      <c r="G238" s="11"/>
      <c r="H238"/>
      <c r="J238" s="13">
        <v>1</v>
      </c>
    </row>
    <row r="239" spans="1:12" x14ac:dyDescent="0.3">
      <c r="A239" t="s">
        <v>109</v>
      </c>
      <c r="B239" t="s">
        <v>6460</v>
      </c>
      <c r="C239" s="11">
        <v>5622046.5000000009</v>
      </c>
      <c r="D239" s="11">
        <v>1392752.3</v>
      </c>
      <c r="E239" s="11">
        <v>2576.94</v>
      </c>
      <c r="F239" s="11"/>
      <c r="G239" s="11"/>
      <c r="H239"/>
      <c r="J239" s="160">
        <v>0.80138216847577037</v>
      </c>
    </row>
    <row r="240" spans="1:12" x14ac:dyDescent="0.3">
      <c r="B240" t="s">
        <v>6462</v>
      </c>
      <c r="C240" s="11">
        <v>40418611.43</v>
      </c>
      <c r="D240" s="11">
        <v>9946837.5900000036</v>
      </c>
      <c r="E240" s="11"/>
      <c r="F240" s="11">
        <v>286151.06</v>
      </c>
      <c r="G240" s="11">
        <v>818.13</v>
      </c>
      <c r="H240"/>
      <c r="J240" s="160">
        <v>0.80137500931006189</v>
      </c>
    </row>
    <row r="241" spans="1:12" x14ac:dyDescent="0.3">
      <c r="A241" t="s">
        <v>6499</v>
      </c>
      <c r="C241" s="11">
        <v>46040657.93</v>
      </c>
      <c r="D241" s="11">
        <v>11339589.890000004</v>
      </c>
      <c r="E241" s="11">
        <v>2576.94</v>
      </c>
      <c r="F241" s="11">
        <v>286151.06</v>
      </c>
      <c r="G241" s="11">
        <v>818.13</v>
      </c>
      <c r="H241"/>
      <c r="J241" s="13">
        <v>0.80137588864166576</v>
      </c>
    </row>
    <row r="242" spans="1:12" x14ac:dyDescent="0.3">
      <c r="A242" t="s">
        <v>110</v>
      </c>
      <c r="B242" t="s">
        <v>6460</v>
      </c>
      <c r="C242" s="11">
        <v>2162673.5900000003</v>
      </c>
      <c r="D242" s="11">
        <v>535805</v>
      </c>
      <c r="E242" s="11"/>
      <c r="F242" s="11">
        <v>1104.19</v>
      </c>
      <c r="G242" s="11">
        <v>3.07</v>
      </c>
      <c r="H242"/>
      <c r="J242" s="160">
        <v>0.80136031178176725</v>
      </c>
    </row>
    <row r="243" spans="1:12" x14ac:dyDescent="0.3">
      <c r="B243" t="s">
        <v>6462</v>
      </c>
      <c r="C243" s="11">
        <v>31820104.079999994</v>
      </c>
      <c r="D243" s="11">
        <v>9377451.5099999979</v>
      </c>
      <c r="E243" s="11"/>
      <c r="F243" s="11">
        <v>4077.29</v>
      </c>
      <c r="G243" s="11">
        <v>9.35</v>
      </c>
      <c r="H243"/>
      <c r="J243" s="160">
        <v>0.77235586734921002</v>
      </c>
    </row>
    <row r="244" spans="1:12" x14ac:dyDescent="0.3">
      <c r="A244" t="s">
        <v>6500</v>
      </c>
      <c r="C244" s="11">
        <v>33982777.669999994</v>
      </c>
      <c r="D244" s="11">
        <v>9913256.5099999979</v>
      </c>
      <c r="E244" s="11"/>
      <c r="F244" s="11">
        <v>5181.4799999999996</v>
      </c>
      <c r="G244" s="11">
        <v>12.42</v>
      </c>
      <c r="H244"/>
      <c r="J244" s="13">
        <v>0.77413837496027094</v>
      </c>
    </row>
    <row r="245" spans="1:12" x14ac:dyDescent="0.3">
      <c r="A245" t="s">
        <v>111</v>
      </c>
      <c r="B245" t="s">
        <v>6456</v>
      </c>
      <c r="C245" s="11">
        <v>510444.23</v>
      </c>
      <c r="D245" s="11"/>
      <c r="E245" s="11"/>
      <c r="F245" s="11"/>
      <c r="G245" s="11"/>
      <c r="H245"/>
      <c r="J245" s="178">
        <v>1</v>
      </c>
      <c r="L245" s="21" t="s">
        <v>6501</v>
      </c>
    </row>
    <row r="246" spans="1:12" x14ac:dyDescent="0.3">
      <c r="B246" t="s">
        <v>6460</v>
      </c>
      <c r="C246" s="11">
        <v>6792035.2200000016</v>
      </c>
      <c r="D246" s="11"/>
      <c r="E246" s="11"/>
      <c r="F246" s="11"/>
      <c r="G246" s="11"/>
      <c r="H246"/>
      <c r="J246" s="160">
        <v>1</v>
      </c>
    </row>
    <row r="247" spans="1:12" x14ac:dyDescent="0.3">
      <c r="B247" t="s">
        <v>6462</v>
      </c>
      <c r="C247" s="11">
        <v>241916995.75</v>
      </c>
      <c r="D247" s="11"/>
      <c r="E247" s="11"/>
      <c r="F247" s="11"/>
      <c r="G247" s="11"/>
      <c r="H247"/>
      <c r="J247" s="160">
        <v>1</v>
      </c>
    </row>
    <row r="248" spans="1:12" x14ac:dyDescent="0.3">
      <c r="A248" t="s">
        <v>6502</v>
      </c>
      <c r="C248" s="11">
        <v>249219475.19999999</v>
      </c>
      <c r="D248" s="11"/>
      <c r="E248" s="11"/>
      <c r="F248" s="11"/>
      <c r="G248" s="11"/>
      <c r="H248"/>
      <c r="J248" s="13">
        <v>1</v>
      </c>
    </row>
    <row r="249" spans="1:12" x14ac:dyDescent="0.3">
      <c r="A249" t="s">
        <v>112</v>
      </c>
      <c r="B249" t="s">
        <v>6460</v>
      </c>
      <c r="C249" s="11"/>
      <c r="D249" s="11">
        <v>6446392.9199999981</v>
      </c>
      <c r="E249" s="11"/>
      <c r="F249" s="11"/>
      <c r="G249" s="11"/>
      <c r="H249"/>
      <c r="J249" s="160">
        <v>0</v>
      </c>
    </row>
    <row r="250" spans="1:12" x14ac:dyDescent="0.3">
      <c r="B250" t="s">
        <v>6462</v>
      </c>
      <c r="C250" s="11"/>
      <c r="D250" s="11">
        <v>59153088.570000008</v>
      </c>
      <c r="E250" s="11"/>
      <c r="F250" s="11"/>
      <c r="G250" s="11"/>
      <c r="H250"/>
      <c r="J250" s="160">
        <v>0</v>
      </c>
    </row>
    <row r="251" spans="1:12" x14ac:dyDescent="0.3">
      <c r="A251" t="s">
        <v>6503</v>
      </c>
      <c r="C251" s="11"/>
      <c r="D251" s="11">
        <v>65599481.49000001</v>
      </c>
      <c r="E251" s="11"/>
      <c r="F251" s="11"/>
      <c r="G251" s="11"/>
      <c r="H251"/>
      <c r="J251" s="13">
        <v>0</v>
      </c>
    </row>
    <row r="252" spans="1:12" x14ac:dyDescent="0.3">
      <c r="A252" t="s">
        <v>113</v>
      </c>
      <c r="B252" t="s">
        <v>6453</v>
      </c>
      <c r="C252" s="11">
        <v>533813.48</v>
      </c>
      <c r="D252" s="11">
        <v>0</v>
      </c>
      <c r="E252" s="11"/>
      <c r="F252" s="11"/>
      <c r="G252" s="11"/>
      <c r="H252"/>
      <c r="J252" s="160">
        <v>1</v>
      </c>
    </row>
    <row r="253" spans="1:12" x14ac:dyDescent="0.3">
      <c r="B253" t="s">
        <v>6454</v>
      </c>
      <c r="C253" s="11">
        <v>23981456.790000007</v>
      </c>
      <c r="D253" s="11">
        <v>189962.57</v>
      </c>
      <c r="E253" s="11"/>
      <c r="F253" s="11"/>
      <c r="G253" s="11"/>
      <c r="H253"/>
      <c r="J253" s="161">
        <v>0.99214102543293925</v>
      </c>
      <c r="K253" s="35">
        <f>X202MR!L34</f>
        <v>-189962.57000000158</v>
      </c>
      <c r="L253" s="21">
        <f>X202MR!M20</f>
        <v>1</v>
      </c>
    </row>
    <row r="254" spans="1:12" x14ac:dyDescent="0.3">
      <c r="A254" t="s">
        <v>6504</v>
      </c>
      <c r="C254" s="11">
        <v>24515270.270000007</v>
      </c>
      <c r="D254" s="11">
        <v>189962.57</v>
      </c>
      <c r="E254" s="11"/>
      <c r="F254" s="11"/>
      <c r="G254" s="11"/>
      <c r="H254"/>
      <c r="J254" s="13">
        <v>0.9923108366866944</v>
      </c>
    </row>
    <row r="255" spans="1:12" x14ac:dyDescent="0.3">
      <c r="A255" t="s">
        <v>6505</v>
      </c>
      <c r="C255" s="11">
        <v>787983295.43999982</v>
      </c>
      <c r="D255" s="11">
        <v>424390930.66000026</v>
      </c>
      <c r="E255" s="11">
        <v>59264.42</v>
      </c>
      <c r="F255" s="11">
        <v>1338414.28</v>
      </c>
      <c r="G255" s="11">
        <v>4480.4400000000005</v>
      </c>
      <c r="H255"/>
      <c r="J255" s="13">
        <v>0.64954523540300768</v>
      </c>
      <c r="K255" s="186">
        <f>SUM(K9:K254)</f>
        <v>-136289.44474000146</v>
      </c>
      <c r="L255" s="186"/>
    </row>
    <row r="256" spans="1:12" x14ac:dyDescent="0.3">
      <c r="C256"/>
      <c r="D256"/>
      <c r="E256"/>
      <c r="F256"/>
      <c r="G256"/>
      <c r="H256"/>
      <c r="J256"/>
    </row>
    <row r="257" spans="3:10" x14ac:dyDescent="0.3">
      <c r="C257"/>
      <c r="D257"/>
      <c r="E257"/>
      <c r="F257"/>
      <c r="G257"/>
      <c r="H257"/>
      <c r="J257"/>
    </row>
    <row r="258" spans="3:10" x14ac:dyDescent="0.3">
      <c r="C258"/>
      <c r="D258"/>
      <c r="E258"/>
      <c r="F258"/>
      <c r="G258"/>
      <c r="H258"/>
      <c r="J258"/>
    </row>
    <row r="259" spans="3:10" x14ac:dyDescent="0.3">
      <c r="C259"/>
      <c r="D259"/>
      <c r="E259"/>
      <c r="F259"/>
      <c r="G259"/>
      <c r="H259"/>
    </row>
    <row r="260" spans="3:10" x14ac:dyDescent="0.3">
      <c r="C260"/>
      <c r="D260"/>
      <c r="E260"/>
      <c r="F260"/>
      <c r="G260"/>
      <c r="H260"/>
    </row>
    <row r="261" spans="3:10" x14ac:dyDescent="0.3">
      <c r="C261"/>
      <c r="D261"/>
      <c r="E261"/>
      <c r="F261"/>
      <c r="G261"/>
      <c r="H261"/>
    </row>
    <row r="262" spans="3:10" x14ac:dyDescent="0.3">
      <c r="C262"/>
      <c r="D262"/>
      <c r="E262"/>
      <c r="F262"/>
      <c r="G262"/>
      <c r="H262"/>
    </row>
    <row r="263" spans="3:10" x14ac:dyDescent="0.3">
      <c r="C263"/>
      <c r="D263"/>
      <c r="E263"/>
      <c r="F263"/>
      <c r="G263"/>
      <c r="H263"/>
    </row>
    <row r="264" spans="3:10" x14ac:dyDescent="0.3">
      <c r="C264"/>
      <c r="D264"/>
      <c r="E264"/>
      <c r="F264"/>
      <c r="G264"/>
      <c r="H264"/>
    </row>
    <row r="265" spans="3:10" x14ac:dyDescent="0.3">
      <c r="C265"/>
      <c r="D265"/>
      <c r="E265"/>
      <c r="F265"/>
      <c r="G265"/>
      <c r="H265"/>
    </row>
    <row r="266" spans="3:10" x14ac:dyDescent="0.3">
      <c r="C266"/>
      <c r="D266"/>
      <c r="E266"/>
      <c r="F266"/>
      <c r="G266"/>
      <c r="H266"/>
    </row>
    <row r="267" spans="3:10" x14ac:dyDescent="0.3">
      <c r="C267"/>
      <c r="D267"/>
      <c r="E267"/>
      <c r="F267"/>
      <c r="G267"/>
      <c r="H267"/>
    </row>
    <row r="268" spans="3:10" x14ac:dyDescent="0.3">
      <c r="C268"/>
      <c r="D268"/>
      <c r="E268"/>
      <c r="F268"/>
      <c r="G268"/>
      <c r="H268"/>
    </row>
    <row r="269" spans="3:10" x14ac:dyDescent="0.3">
      <c r="C269"/>
      <c r="D269"/>
      <c r="E269"/>
      <c r="F269"/>
      <c r="G269"/>
      <c r="H269"/>
    </row>
    <row r="270" spans="3:10" x14ac:dyDescent="0.3">
      <c r="C270"/>
      <c r="D270"/>
      <c r="E270"/>
      <c r="F270"/>
      <c r="G270"/>
      <c r="H270"/>
    </row>
    <row r="271" spans="3:10" x14ac:dyDescent="0.3">
      <c r="C271"/>
      <c r="D271"/>
      <c r="E271"/>
      <c r="F271"/>
      <c r="G271"/>
      <c r="H271"/>
    </row>
    <row r="272" spans="3:10" x14ac:dyDescent="0.3">
      <c r="C272"/>
      <c r="D272"/>
      <c r="E272"/>
      <c r="F272"/>
      <c r="G272"/>
      <c r="H272"/>
    </row>
    <row r="273" spans="3:8" x14ac:dyDescent="0.3">
      <c r="C273"/>
      <c r="D273"/>
      <c r="E273"/>
      <c r="F273"/>
      <c r="G273"/>
      <c r="H273"/>
    </row>
    <row r="274" spans="3:8" x14ac:dyDescent="0.3">
      <c r="C274"/>
      <c r="D274"/>
      <c r="E274"/>
      <c r="F274"/>
      <c r="G274"/>
      <c r="H274"/>
    </row>
    <row r="275" spans="3:8" x14ac:dyDescent="0.3">
      <c r="C275"/>
      <c r="D275"/>
      <c r="E275"/>
      <c r="F275"/>
      <c r="G275"/>
      <c r="H275"/>
    </row>
    <row r="276" spans="3:8" x14ac:dyDescent="0.3">
      <c r="C276"/>
      <c r="D276"/>
      <c r="E276"/>
      <c r="F276"/>
      <c r="G276"/>
      <c r="H276"/>
    </row>
    <row r="277" spans="3:8" x14ac:dyDescent="0.3">
      <c r="C277"/>
      <c r="D277"/>
      <c r="E277"/>
      <c r="F277"/>
      <c r="G277"/>
      <c r="H277"/>
    </row>
    <row r="278" spans="3:8" x14ac:dyDescent="0.3">
      <c r="C278"/>
      <c r="D278"/>
      <c r="E278"/>
      <c r="F278"/>
      <c r="G278"/>
      <c r="H278"/>
    </row>
    <row r="279" spans="3:8" x14ac:dyDescent="0.3">
      <c r="C279"/>
      <c r="D279"/>
      <c r="E279"/>
      <c r="F279"/>
      <c r="G279"/>
      <c r="H279"/>
    </row>
    <row r="280" spans="3:8" x14ac:dyDescent="0.3">
      <c r="C280"/>
      <c r="D280"/>
      <c r="E280"/>
      <c r="F280"/>
      <c r="G280"/>
      <c r="H280"/>
    </row>
    <row r="281" spans="3:8" x14ac:dyDescent="0.3">
      <c r="C281"/>
      <c r="D281"/>
      <c r="E281"/>
      <c r="F281"/>
      <c r="G281"/>
      <c r="H281"/>
    </row>
    <row r="282" spans="3:8" x14ac:dyDescent="0.3">
      <c r="C282"/>
      <c r="D282"/>
      <c r="E282"/>
      <c r="F282"/>
      <c r="G282"/>
      <c r="H282"/>
    </row>
    <row r="283" spans="3:8" x14ac:dyDescent="0.3">
      <c r="C283"/>
      <c r="D283"/>
      <c r="E283"/>
      <c r="F283"/>
      <c r="G283"/>
      <c r="H283"/>
    </row>
    <row r="284" spans="3:8" x14ac:dyDescent="0.3">
      <c r="C284"/>
      <c r="D284"/>
      <c r="E284"/>
      <c r="F284"/>
      <c r="G284"/>
      <c r="H284"/>
    </row>
    <row r="285" spans="3:8" x14ac:dyDescent="0.3">
      <c r="C285"/>
      <c r="D285"/>
      <c r="E285"/>
      <c r="F285"/>
      <c r="G285"/>
      <c r="H285"/>
    </row>
    <row r="286" spans="3:8" x14ac:dyDescent="0.3">
      <c r="C286"/>
      <c r="D286"/>
      <c r="E286"/>
      <c r="F286"/>
      <c r="G286"/>
      <c r="H286"/>
    </row>
    <row r="287" spans="3:8" x14ac:dyDescent="0.3">
      <c r="C287"/>
      <c r="D287"/>
      <c r="E287"/>
      <c r="F287"/>
      <c r="G287"/>
      <c r="H287"/>
    </row>
    <row r="288" spans="3:8" x14ac:dyDescent="0.3">
      <c r="C288"/>
      <c r="D288"/>
      <c r="E288"/>
      <c r="F288"/>
      <c r="G288"/>
      <c r="H288"/>
    </row>
    <row r="289" spans="3:8" x14ac:dyDescent="0.3">
      <c r="C289"/>
      <c r="D289"/>
      <c r="E289"/>
      <c r="F289"/>
      <c r="G289"/>
      <c r="H289"/>
    </row>
    <row r="290" spans="3:8" x14ac:dyDescent="0.3">
      <c r="C290"/>
      <c r="D290"/>
      <c r="E290"/>
      <c r="F290"/>
      <c r="G290"/>
      <c r="H290"/>
    </row>
    <row r="291" spans="3:8" x14ac:dyDescent="0.3">
      <c r="C291"/>
      <c r="D291"/>
      <c r="E291"/>
      <c r="F291"/>
      <c r="G291"/>
      <c r="H291"/>
    </row>
    <row r="292" spans="3:8" x14ac:dyDescent="0.3">
      <c r="C292"/>
      <c r="D292"/>
      <c r="E292"/>
      <c r="F292"/>
      <c r="G292"/>
      <c r="H292"/>
    </row>
    <row r="293" spans="3:8" x14ac:dyDescent="0.3">
      <c r="C293"/>
      <c r="D293"/>
      <c r="E293"/>
      <c r="F293"/>
      <c r="G293"/>
      <c r="H293"/>
    </row>
    <row r="294" spans="3:8" x14ac:dyDescent="0.3">
      <c r="C294"/>
      <c r="D294"/>
      <c r="E294"/>
      <c r="F294"/>
      <c r="G294"/>
      <c r="H294"/>
    </row>
    <row r="295" spans="3:8" x14ac:dyDescent="0.3">
      <c r="C295"/>
      <c r="D295"/>
      <c r="E295"/>
      <c r="F295"/>
      <c r="G295"/>
      <c r="H295"/>
    </row>
    <row r="296" spans="3:8" x14ac:dyDescent="0.3">
      <c r="C296"/>
      <c r="D296"/>
      <c r="E296"/>
      <c r="F296"/>
      <c r="G296"/>
      <c r="H296"/>
    </row>
    <row r="297" spans="3:8" x14ac:dyDescent="0.3">
      <c r="C297"/>
      <c r="D297"/>
      <c r="E297"/>
      <c r="F297"/>
      <c r="G297"/>
      <c r="H297"/>
    </row>
    <row r="298" spans="3:8" x14ac:dyDescent="0.3">
      <c r="C298"/>
      <c r="D298"/>
      <c r="E298"/>
      <c r="F298"/>
      <c r="G298"/>
      <c r="H298"/>
    </row>
    <row r="299" spans="3:8" x14ac:dyDescent="0.3">
      <c r="C299"/>
      <c r="D299"/>
    </row>
    <row r="300" spans="3:8" x14ac:dyDescent="0.3">
      <c r="C300"/>
      <c r="D300"/>
    </row>
    <row r="301" spans="3:8" x14ac:dyDescent="0.3">
      <c r="C301"/>
      <c r="D301"/>
    </row>
    <row r="302" spans="3:8" x14ac:dyDescent="0.3">
      <c r="C302"/>
      <c r="D302"/>
    </row>
    <row r="303" spans="3:8" x14ac:dyDescent="0.3">
      <c r="C303"/>
      <c r="D303"/>
    </row>
    <row r="304" spans="3:8" x14ac:dyDescent="0.3">
      <c r="C304"/>
      <c r="D304"/>
    </row>
    <row r="305" spans="3:4" x14ac:dyDescent="0.3">
      <c r="C305"/>
      <c r="D305"/>
    </row>
    <row r="306" spans="3:4" x14ac:dyDescent="0.3">
      <c r="C306"/>
      <c r="D306"/>
    </row>
    <row r="307" spans="3:4" x14ac:dyDescent="0.3">
      <c r="C307"/>
      <c r="D307"/>
    </row>
    <row r="308" spans="3:4" x14ac:dyDescent="0.3">
      <c r="C308"/>
      <c r="D308"/>
    </row>
    <row r="309" spans="3:4" x14ac:dyDescent="0.3">
      <c r="C309"/>
      <c r="D309"/>
    </row>
    <row r="310" spans="3:4" x14ac:dyDescent="0.3">
      <c r="C310"/>
      <c r="D310"/>
    </row>
    <row r="311" spans="3:4" x14ac:dyDescent="0.3">
      <c r="C311"/>
      <c r="D311"/>
    </row>
    <row r="312" spans="3:4" x14ac:dyDescent="0.3">
      <c r="C312"/>
      <c r="D312"/>
    </row>
    <row r="313" spans="3:4" x14ac:dyDescent="0.3">
      <c r="C313"/>
      <c r="D313"/>
    </row>
    <row r="314" spans="3:4" x14ac:dyDescent="0.3">
      <c r="C314"/>
      <c r="D314"/>
    </row>
    <row r="315" spans="3:4" x14ac:dyDescent="0.3">
      <c r="C315"/>
      <c r="D315"/>
    </row>
    <row r="316" spans="3:4" x14ac:dyDescent="0.3">
      <c r="C316"/>
      <c r="D316"/>
    </row>
    <row r="317" spans="3:4" x14ac:dyDescent="0.3">
      <c r="C317"/>
      <c r="D317"/>
    </row>
    <row r="318" spans="3:4" x14ac:dyDescent="0.3">
      <c r="C318"/>
      <c r="D318"/>
    </row>
    <row r="319" spans="3:4" x14ac:dyDescent="0.3">
      <c r="C319"/>
      <c r="D319"/>
    </row>
    <row r="320" spans="3:4" x14ac:dyDescent="0.3">
      <c r="C320"/>
      <c r="D320"/>
    </row>
    <row r="321" spans="3:4" x14ac:dyDescent="0.3">
      <c r="C321"/>
      <c r="D321"/>
    </row>
    <row r="322" spans="3:4" x14ac:dyDescent="0.3">
      <c r="C322"/>
      <c r="D322"/>
    </row>
    <row r="323" spans="3:4" x14ac:dyDescent="0.3">
      <c r="C323"/>
      <c r="D323"/>
    </row>
    <row r="324" spans="3:4" x14ac:dyDescent="0.3">
      <c r="C324"/>
      <c r="D324"/>
    </row>
    <row r="325" spans="3:4" x14ac:dyDescent="0.3">
      <c r="C325"/>
      <c r="D325"/>
    </row>
    <row r="326" spans="3:4" x14ac:dyDescent="0.3">
      <c r="C326"/>
      <c r="D326"/>
    </row>
    <row r="327" spans="3:4" x14ac:dyDescent="0.3">
      <c r="C327"/>
      <c r="D327"/>
    </row>
    <row r="328" spans="3:4" x14ac:dyDescent="0.3">
      <c r="C328"/>
      <c r="D328"/>
    </row>
    <row r="329" spans="3:4" x14ac:dyDescent="0.3">
      <c r="C329"/>
      <c r="D329"/>
    </row>
    <row r="330" spans="3:4" x14ac:dyDescent="0.3">
      <c r="C330"/>
      <c r="D330"/>
    </row>
    <row r="331" spans="3:4" x14ac:dyDescent="0.3">
      <c r="C331"/>
      <c r="D331"/>
    </row>
    <row r="332" spans="3:4" x14ac:dyDescent="0.3">
      <c r="C332"/>
      <c r="D332"/>
    </row>
    <row r="333" spans="3:4" x14ac:dyDescent="0.3">
      <c r="C333"/>
      <c r="D333"/>
    </row>
    <row r="334" spans="3:4" x14ac:dyDescent="0.3">
      <c r="C334"/>
      <c r="D334"/>
    </row>
    <row r="335" spans="3:4" x14ac:dyDescent="0.3">
      <c r="C335"/>
      <c r="D335"/>
    </row>
    <row r="336" spans="3:4" x14ac:dyDescent="0.3">
      <c r="C336"/>
      <c r="D336"/>
    </row>
    <row r="337" spans="3:4" x14ac:dyDescent="0.3">
      <c r="C337"/>
      <c r="D337"/>
    </row>
    <row r="338" spans="3:4" x14ac:dyDescent="0.3">
      <c r="C338"/>
      <c r="D338"/>
    </row>
    <row r="339" spans="3:4" x14ac:dyDescent="0.3">
      <c r="C339"/>
      <c r="D339"/>
    </row>
    <row r="340" spans="3:4" x14ac:dyDescent="0.3">
      <c r="C340"/>
      <c r="D340"/>
    </row>
    <row r="341" spans="3:4" x14ac:dyDescent="0.3">
      <c r="C341"/>
      <c r="D341"/>
    </row>
    <row r="342" spans="3:4" x14ac:dyDescent="0.3">
      <c r="C342"/>
      <c r="D342"/>
    </row>
    <row r="343" spans="3:4" x14ac:dyDescent="0.3">
      <c r="C343"/>
      <c r="D343"/>
    </row>
    <row r="344" spans="3:4" x14ac:dyDescent="0.3">
      <c r="C344"/>
      <c r="D344"/>
    </row>
    <row r="345" spans="3:4" x14ac:dyDescent="0.3">
      <c r="C345"/>
      <c r="D345"/>
    </row>
    <row r="346" spans="3:4" x14ac:dyDescent="0.3">
      <c r="C346"/>
      <c r="D346"/>
    </row>
    <row r="347" spans="3:4" x14ac:dyDescent="0.3">
      <c r="C347"/>
      <c r="D347"/>
    </row>
    <row r="348" spans="3:4" x14ac:dyDescent="0.3">
      <c r="C348"/>
      <c r="D348"/>
    </row>
    <row r="349" spans="3:4" x14ac:dyDescent="0.3">
      <c r="C349"/>
      <c r="D349"/>
    </row>
    <row r="350" spans="3:4" x14ac:dyDescent="0.3">
      <c r="C350"/>
      <c r="D350"/>
    </row>
    <row r="351" spans="3:4" x14ac:dyDescent="0.3">
      <c r="C351"/>
      <c r="D351"/>
    </row>
    <row r="352" spans="3:4" x14ac:dyDescent="0.3">
      <c r="C352"/>
      <c r="D352"/>
    </row>
    <row r="353" spans="3:4" x14ac:dyDescent="0.3">
      <c r="C353"/>
      <c r="D353"/>
    </row>
    <row r="354" spans="3:4" x14ac:dyDescent="0.3">
      <c r="C354"/>
      <c r="D354"/>
    </row>
    <row r="355" spans="3:4" x14ac:dyDescent="0.3">
      <c r="C355"/>
      <c r="D355"/>
    </row>
    <row r="356" spans="3:4" x14ac:dyDescent="0.3">
      <c r="C356"/>
      <c r="D356"/>
    </row>
    <row r="357" spans="3:4" x14ac:dyDescent="0.3">
      <c r="C357"/>
      <c r="D357"/>
    </row>
    <row r="358" spans="3:4" x14ac:dyDescent="0.3">
      <c r="C358"/>
      <c r="D358"/>
    </row>
    <row r="359" spans="3:4" x14ac:dyDescent="0.3">
      <c r="C359"/>
      <c r="D359"/>
    </row>
    <row r="360" spans="3:4" x14ac:dyDescent="0.3">
      <c r="C360"/>
      <c r="D360"/>
    </row>
    <row r="361" spans="3:4" x14ac:dyDescent="0.3">
      <c r="C361"/>
      <c r="D361"/>
    </row>
    <row r="362" spans="3:4" x14ac:dyDescent="0.3">
      <c r="C362"/>
      <c r="D362"/>
    </row>
    <row r="363" spans="3:4" x14ac:dyDescent="0.3">
      <c r="C363"/>
      <c r="D363"/>
    </row>
    <row r="364" spans="3:4" x14ac:dyDescent="0.3">
      <c r="C364"/>
      <c r="D364"/>
    </row>
    <row r="365" spans="3:4" x14ac:dyDescent="0.3">
      <c r="C365"/>
      <c r="D365"/>
    </row>
    <row r="366" spans="3:4" x14ac:dyDescent="0.3">
      <c r="C366"/>
      <c r="D366"/>
    </row>
    <row r="367" spans="3:4" x14ac:dyDescent="0.3">
      <c r="C367"/>
      <c r="D367"/>
    </row>
    <row r="368" spans="3:4" x14ac:dyDescent="0.3">
      <c r="C368"/>
      <c r="D368"/>
    </row>
    <row r="369" spans="3:4" x14ac:dyDescent="0.3">
      <c r="C369"/>
      <c r="D369"/>
    </row>
    <row r="370" spans="3:4" x14ac:dyDescent="0.3">
      <c r="C370"/>
      <c r="D370"/>
    </row>
    <row r="371" spans="3:4" x14ac:dyDescent="0.3">
      <c r="C371"/>
      <c r="D371"/>
    </row>
    <row r="372" spans="3:4" x14ac:dyDescent="0.3">
      <c r="C372"/>
      <c r="D372"/>
    </row>
    <row r="373" spans="3:4" x14ac:dyDescent="0.3">
      <c r="C373"/>
      <c r="D373"/>
    </row>
    <row r="374" spans="3:4" x14ac:dyDescent="0.3">
      <c r="C374"/>
      <c r="D374"/>
    </row>
    <row r="375" spans="3:4" x14ac:dyDescent="0.3">
      <c r="C375"/>
      <c r="D375"/>
    </row>
    <row r="376" spans="3:4" x14ac:dyDescent="0.3">
      <c r="C376"/>
      <c r="D376"/>
    </row>
    <row r="377" spans="3:4" x14ac:dyDescent="0.3">
      <c r="C377"/>
      <c r="D377"/>
    </row>
    <row r="378" spans="3:4" x14ac:dyDescent="0.3">
      <c r="C378"/>
      <c r="D378"/>
    </row>
    <row r="379" spans="3:4" x14ac:dyDescent="0.3">
      <c r="C379"/>
      <c r="D379"/>
    </row>
    <row r="380" spans="3:4" x14ac:dyDescent="0.3">
      <c r="C380"/>
      <c r="D380"/>
    </row>
    <row r="381" spans="3:4" x14ac:dyDescent="0.3">
      <c r="C381"/>
      <c r="D381"/>
    </row>
    <row r="382" spans="3:4" x14ac:dyDescent="0.3">
      <c r="C382"/>
      <c r="D382"/>
    </row>
    <row r="383" spans="3:4" x14ac:dyDescent="0.3">
      <c r="C383"/>
      <c r="D383"/>
    </row>
    <row r="384" spans="3:4" x14ac:dyDescent="0.3">
      <c r="C384"/>
      <c r="D384"/>
    </row>
    <row r="385" spans="3:4" x14ac:dyDescent="0.3">
      <c r="C385"/>
      <c r="D385"/>
    </row>
    <row r="386" spans="3:4" x14ac:dyDescent="0.3">
      <c r="C386"/>
      <c r="D386"/>
    </row>
    <row r="387" spans="3:4" x14ac:dyDescent="0.3">
      <c r="C387"/>
      <c r="D387"/>
    </row>
    <row r="388" spans="3:4" x14ac:dyDescent="0.3">
      <c r="C388"/>
      <c r="D388"/>
    </row>
    <row r="389" spans="3:4" x14ac:dyDescent="0.3">
      <c r="C389"/>
      <c r="D389"/>
    </row>
    <row r="390" spans="3:4" x14ac:dyDescent="0.3">
      <c r="C390"/>
      <c r="D390"/>
    </row>
    <row r="391" spans="3:4" x14ac:dyDescent="0.3">
      <c r="C391"/>
      <c r="D391"/>
    </row>
    <row r="392" spans="3:4" x14ac:dyDescent="0.3">
      <c r="C392"/>
      <c r="D392"/>
    </row>
    <row r="393" spans="3:4" x14ac:dyDescent="0.3">
      <c r="C393"/>
      <c r="D393"/>
    </row>
    <row r="394" spans="3:4" x14ac:dyDescent="0.3">
      <c r="C394"/>
      <c r="D394"/>
    </row>
    <row r="395" spans="3:4" x14ac:dyDescent="0.3">
      <c r="C395"/>
      <c r="D395"/>
    </row>
    <row r="396" spans="3:4" x14ac:dyDescent="0.3">
      <c r="C396"/>
      <c r="D396"/>
    </row>
    <row r="397" spans="3:4" x14ac:dyDescent="0.3">
      <c r="C397"/>
      <c r="D397"/>
    </row>
    <row r="398" spans="3:4" x14ac:dyDescent="0.3">
      <c r="C398"/>
      <c r="D398"/>
    </row>
    <row r="399" spans="3:4" x14ac:dyDescent="0.3">
      <c r="C399"/>
      <c r="D399"/>
    </row>
    <row r="400" spans="3:4" x14ac:dyDescent="0.3">
      <c r="C400"/>
      <c r="D400"/>
    </row>
    <row r="401" spans="3:4" x14ac:dyDescent="0.3">
      <c r="C401"/>
      <c r="D401"/>
    </row>
    <row r="402" spans="3:4" x14ac:dyDescent="0.3">
      <c r="C402"/>
      <c r="D402"/>
    </row>
    <row r="403" spans="3:4" x14ac:dyDescent="0.3">
      <c r="C403"/>
      <c r="D403"/>
    </row>
    <row r="404" spans="3:4" x14ac:dyDescent="0.3">
      <c r="C404"/>
      <c r="D404"/>
    </row>
    <row r="405" spans="3:4" x14ac:dyDescent="0.3">
      <c r="C405"/>
      <c r="D405"/>
    </row>
    <row r="406" spans="3:4" x14ac:dyDescent="0.3">
      <c r="C406"/>
      <c r="D406"/>
    </row>
    <row r="407" spans="3:4" x14ac:dyDescent="0.3">
      <c r="C407"/>
      <c r="D407"/>
    </row>
    <row r="408" spans="3:4" x14ac:dyDescent="0.3">
      <c r="C408"/>
      <c r="D408"/>
    </row>
    <row r="409" spans="3:4" x14ac:dyDescent="0.3">
      <c r="C409"/>
      <c r="D409"/>
    </row>
    <row r="410" spans="3:4" x14ac:dyDescent="0.3">
      <c r="C410"/>
      <c r="D410"/>
    </row>
    <row r="411" spans="3:4" x14ac:dyDescent="0.3">
      <c r="C411"/>
      <c r="D411"/>
    </row>
    <row r="412" spans="3:4" x14ac:dyDescent="0.3">
      <c r="C412"/>
      <c r="D412"/>
    </row>
    <row r="413" spans="3:4" x14ac:dyDescent="0.3">
      <c r="C413"/>
      <c r="D413"/>
    </row>
    <row r="414" spans="3:4" x14ac:dyDescent="0.3">
      <c r="C414"/>
      <c r="D414"/>
    </row>
    <row r="415" spans="3:4" x14ac:dyDescent="0.3">
      <c r="C415"/>
      <c r="D415"/>
    </row>
    <row r="416" spans="3:4" x14ac:dyDescent="0.3">
      <c r="C416"/>
      <c r="D416"/>
    </row>
    <row r="417" spans="3:4" x14ac:dyDescent="0.3">
      <c r="C417"/>
      <c r="D417"/>
    </row>
    <row r="418" spans="3:4" x14ac:dyDescent="0.3">
      <c r="C418"/>
      <c r="D418"/>
    </row>
    <row r="419" spans="3:4" x14ac:dyDescent="0.3">
      <c r="C419"/>
      <c r="D419"/>
    </row>
    <row r="420" spans="3:4" x14ac:dyDescent="0.3">
      <c r="C420"/>
      <c r="D420"/>
    </row>
    <row r="421" spans="3:4" x14ac:dyDescent="0.3">
      <c r="C421"/>
      <c r="D421"/>
    </row>
    <row r="422" spans="3:4" x14ac:dyDescent="0.3">
      <c r="C422"/>
      <c r="D422"/>
    </row>
    <row r="423" spans="3:4" x14ac:dyDescent="0.3">
      <c r="C423"/>
      <c r="D423"/>
    </row>
    <row r="424" spans="3:4" x14ac:dyDescent="0.3">
      <c r="C424"/>
      <c r="D424"/>
    </row>
    <row r="425" spans="3:4" x14ac:dyDescent="0.3">
      <c r="C425"/>
      <c r="D425"/>
    </row>
    <row r="426" spans="3:4" x14ac:dyDescent="0.3">
      <c r="C426"/>
      <c r="D426"/>
    </row>
    <row r="427" spans="3:4" x14ac:dyDescent="0.3">
      <c r="C427"/>
      <c r="D427"/>
    </row>
    <row r="428" spans="3:4" x14ac:dyDescent="0.3">
      <c r="C428"/>
      <c r="D428"/>
    </row>
    <row r="429" spans="3:4" x14ac:dyDescent="0.3">
      <c r="C429"/>
      <c r="D429"/>
    </row>
    <row r="430" spans="3:4" x14ac:dyDescent="0.3">
      <c r="C430"/>
      <c r="D430"/>
    </row>
    <row r="431" spans="3:4" x14ac:dyDescent="0.3">
      <c r="C431"/>
      <c r="D431"/>
    </row>
    <row r="432" spans="3:4" x14ac:dyDescent="0.3">
      <c r="C432"/>
      <c r="D432"/>
    </row>
    <row r="433" spans="3:4" x14ac:dyDescent="0.3">
      <c r="C433"/>
      <c r="D433"/>
    </row>
    <row r="434" spans="3:4" x14ac:dyDescent="0.3">
      <c r="C434"/>
      <c r="D434"/>
    </row>
    <row r="435" spans="3:4" x14ac:dyDescent="0.3">
      <c r="C435"/>
      <c r="D435"/>
    </row>
    <row r="436" spans="3:4" x14ac:dyDescent="0.3">
      <c r="C436"/>
      <c r="D436"/>
    </row>
    <row r="437" spans="3:4" x14ac:dyDescent="0.3">
      <c r="C437"/>
      <c r="D437"/>
    </row>
    <row r="438" spans="3:4" x14ac:dyDescent="0.3">
      <c r="C438"/>
      <c r="D438"/>
    </row>
    <row r="439" spans="3:4" x14ac:dyDescent="0.3">
      <c r="C439"/>
      <c r="D439"/>
    </row>
    <row r="440" spans="3:4" x14ac:dyDescent="0.3">
      <c r="C440"/>
      <c r="D440"/>
    </row>
    <row r="441" spans="3:4" x14ac:dyDescent="0.3">
      <c r="C441"/>
      <c r="D441"/>
    </row>
    <row r="442" spans="3:4" x14ac:dyDescent="0.3">
      <c r="C442"/>
      <c r="D442"/>
    </row>
    <row r="443" spans="3:4" x14ac:dyDescent="0.3">
      <c r="C443"/>
      <c r="D443"/>
    </row>
    <row r="444" spans="3:4" x14ac:dyDescent="0.3">
      <c r="C444"/>
      <c r="D444"/>
    </row>
    <row r="445" spans="3:4" x14ac:dyDescent="0.3">
      <c r="C445"/>
      <c r="D445"/>
    </row>
    <row r="446" spans="3:4" x14ac:dyDescent="0.3">
      <c r="C446"/>
      <c r="D446"/>
    </row>
    <row r="447" spans="3:4" x14ac:dyDescent="0.3">
      <c r="C447"/>
      <c r="D447"/>
    </row>
    <row r="448" spans="3:4" x14ac:dyDescent="0.3">
      <c r="C448"/>
      <c r="D448"/>
    </row>
    <row r="449" spans="3:4" x14ac:dyDescent="0.3">
      <c r="C449"/>
      <c r="D449"/>
    </row>
    <row r="450" spans="3:4" x14ac:dyDescent="0.3">
      <c r="C450"/>
      <c r="D450"/>
    </row>
    <row r="451" spans="3:4" x14ac:dyDescent="0.3">
      <c r="C451"/>
      <c r="D451"/>
    </row>
    <row r="452" spans="3:4" x14ac:dyDescent="0.3">
      <c r="C452"/>
      <c r="D452"/>
    </row>
    <row r="453" spans="3:4" x14ac:dyDescent="0.3">
      <c r="C453"/>
      <c r="D453"/>
    </row>
    <row r="454" spans="3:4" x14ac:dyDescent="0.3">
      <c r="C454"/>
      <c r="D454"/>
    </row>
    <row r="455" spans="3:4" x14ac:dyDescent="0.3">
      <c r="C455"/>
      <c r="D455"/>
    </row>
    <row r="456" spans="3:4" x14ac:dyDescent="0.3">
      <c r="C456"/>
      <c r="D456"/>
    </row>
    <row r="457" spans="3:4" x14ac:dyDescent="0.3">
      <c r="C457"/>
      <c r="D457"/>
    </row>
    <row r="458" spans="3:4" x14ac:dyDescent="0.3">
      <c r="C458"/>
      <c r="D458"/>
    </row>
    <row r="459" spans="3:4" x14ac:dyDescent="0.3">
      <c r="C459"/>
      <c r="D459"/>
    </row>
    <row r="460" spans="3:4" x14ac:dyDescent="0.3">
      <c r="C460"/>
      <c r="D460"/>
    </row>
    <row r="461" spans="3:4" x14ac:dyDescent="0.3">
      <c r="C461"/>
      <c r="D461"/>
    </row>
    <row r="462" spans="3:4" x14ac:dyDescent="0.3">
      <c r="C462"/>
      <c r="D462"/>
    </row>
    <row r="463" spans="3:4" x14ac:dyDescent="0.3">
      <c r="C463"/>
      <c r="D463"/>
    </row>
    <row r="464" spans="3:4" x14ac:dyDescent="0.3">
      <c r="C464"/>
      <c r="D464"/>
    </row>
    <row r="465" spans="3:4" x14ac:dyDescent="0.3">
      <c r="C465"/>
      <c r="D465"/>
    </row>
    <row r="466" spans="3:4" x14ac:dyDescent="0.3">
      <c r="C466"/>
    </row>
    <row r="467" spans="3:4" x14ac:dyDescent="0.3">
      <c r="C467"/>
    </row>
    <row r="468" spans="3:4" x14ac:dyDescent="0.3">
      <c r="C468"/>
    </row>
    <row r="469" spans="3:4" x14ac:dyDescent="0.3">
      <c r="C469"/>
    </row>
    <row r="470" spans="3:4" x14ac:dyDescent="0.3">
      <c r="C470"/>
    </row>
    <row r="471" spans="3:4" x14ac:dyDescent="0.3">
      <c r="C471"/>
    </row>
    <row r="472" spans="3:4" x14ac:dyDescent="0.3">
      <c r="C472"/>
    </row>
    <row r="473" spans="3:4" x14ac:dyDescent="0.3">
      <c r="C473"/>
    </row>
    <row r="474" spans="3:4" x14ac:dyDescent="0.3">
      <c r="C474"/>
    </row>
    <row r="475" spans="3:4" x14ac:dyDescent="0.3">
      <c r="C475"/>
    </row>
    <row r="476" spans="3:4" x14ac:dyDescent="0.3">
      <c r="C476"/>
    </row>
    <row r="477" spans="3:4" x14ac:dyDescent="0.3">
      <c r="C477"/>
    </row>
    <row r="478" spans="3:4" x14ac:dyDescent="0.3">
      <c r="C478"/>
    </row>
    <row r="479" spans="3:4" x14ac:dyDescent="0.3">
      <c r="C479"/>
    </row>
    <row r="480" spans="3:4" x14ac:dyDescent="0.3">
      <c r="C480"/>
    </row>
    <row r="481" spans="3:3" x14ac:dyDescent="0.3">
      <c r="C481"/>
    </row>
    <row r="482" spans="3:3" x14ac:dyDescent="0.3">
      <c r="C482"/>
    </row>
    <row r="483" spans="3:3" x14ac:dyDescent="0.3">
      <c r="C483"/>
    </row>
    <row r="484" spans="3:3" x14ac:dyDescent="0.3">
      <c r="C484"/>
    </row>
    <row r="485" spans="3:3" x14ac:dyDescent="0.3">
      <c r="C485"/>
    </row>
    <row r="486" spans="3:3" x14ac:dyDescent="0.3">
      <c r="C486"/>
    </row>
    <row r="487" spans="3:3" x14ac:dyDescent="0.3">
      <c r="C487"/>
    </row>
    <row r="488" spans="3:3" x14ac:dyDescent="0.3">
      <c r="C488"/>
    </row>
    <row r="489" spans="3:3" x14ac:dyDescent="0.3">
      <c r="C489"/>
    </row>
    <row r="490" spans="3:3" x14ac:dyDescent="0.3">
      <c r="C490"/>
    </row>
    <row r="491" spans="3:3" x14ac:dyDescent="0.3">
      <c r="C491"/>
    </row>
    <row r="492" spans="3:3" x14ac:dyDescent="0.3">
      <c r="C492"/>
    </row>
    <row r="493" spans="3:3" x14ac:dyDescent="0.3">
      <c r="C493"/>
    </row>
    <row r="494" spans="3:3" x14ac:dyDescent="0.3">
      <c r="C494"/>
    </row>
    <row r="495" spans="3:3" x14ac:dyDescent="0.3">
      <c r="C495"/>
    </row>
    <row r="496" spans="3:3" x14ac:dyDescent="0.3">
      <c r="C496"/>
    </row>
    <row r="497" spans="3:3" x14ac:dyDescent="0.3">
      <c r="C497"/>
    </row>
    <row r="498" spans="3:3" x14ac:dyDescent="0.3">
      <c r="C498"/>
    </row>
    <row r="499" spans="3:3" x14ac:dyDescent="0.3">
      <c r="C499"/>
    </row>
    <row r="500" spans="3:3" x14ac:dyDescent="0.3">
      <c r="C500"/>
    </row>
    <row r="501" spans="3:3" x14ac:dyDescent="0.3">
      <c r="C501"/>
    </row>
    <row r="502" spans="3:3" x14ac:dyDescent="0.3">
      <c r="C502"/>
    </row>
    <row r="503" spans="3:3" x14ac:dyDescent="0.3">
      <c r="C503"/>
    </row>
    <row r="504" spans="3:3" x14ac:dyDescent="0.3">
      <c r="C504"/>
    </row>
    <row r="505" spans="3:3" x14ac:dyDescent="0.3">
      <c r="C505"/>
    </row>
    <row r="506" spans="3:3" x14ac:dyDescent="0.3">
      <c r="C506"/>
    </row>
    <row r="507" spans="3:3" x14ac:dyDescent="0.3">
      <c r="C507"/>
    </row>
    <row r="508" spans="3:3" x14ac:dyDescent="0.3">
      <c r="C508"/>
    </row>
    <row r="509" spans="3:3" x14ac:dyDescent="0.3">
      <c r="C509"/>
    </row>
    <row r="510" spans="3:3" x14ac:dyDescent="0.3">
      <c r="C510"/>
    </row>
    <row r="511" spans="3:3" x14ac:dyDescent="0.3">
      <c r="C511"/>
    </row>
    <row r="512" spans="3:3" x14ac:dyDescent="0.3">
      <c r="C512"/>
    </row>
    <row r="513" spans="3:3" x14ac:dyDescent="0.3">
      <c r="C513"/>
    </row>
    <row r="514" spans="3:3" x14ac:dyDescent="0.3">
      <c r="C514"/>
    </row>
    <row r="515" spans="3:3" x14ac:dyDescent="0.3">
      <c r="C515"/>
    </row>
    <row r="516" spans="3:3" x14ac:dyDescent="0.3">
      <c r="C516"/>
    </row>
    <row r="517" spans="3:3" x14ac:dyDescent="0.3">
      <c r="C517"/>
    </row>
    <row r="518" spans="3:3" x14ac:dyDescent="0.3">
      <c r="C518"/>
    </row>
    <row r="519" spans="3:3" x14ac:dyDescent="0.3">
      <c r="C519"/>
    </row>
    <row r="520" spans="3:3" x14ac:dyDescent="0.3">
      <c r="C520"/>
    </row>
    <row r="521" spans="3:3" x14ac:dyDescent="0.3">
      <c r="C521"/>
    </row>
    <row r="522" spans="3:3" x14ac:dyDescent="0.3">
      <c r="C522"/>
    </row>
    <row r="523" spans="3:3" x14ac:dyDescent="0.3">
      <c r="C523"/>
    </row>
    <row r="524" spans="3:3" x14ac:dyDescent="0.3">
      <c r="C524"/>
    </row>
    <row r="525" spans="3:3" x14ac:dyDescent="0.3">
      <c r="C525"/>
    </row>
    <row r="526" spans="3:3" x14ac:dyDescent="0.3">
      <c r="C526"/>
    </row>
    <row r="527" spans="3:3" x14ac:dyDescent="0.3">
      <c r="C527"/>
    </row>
    <row r="528" spans="3:3" x14ac:dyDescent="0.3">
      <c r="C528"/>
    </row>
    <row r="529" spans="3:3" x14ac:dyDescent="0.3">
      <c r="C529"/>
    </row>
    <row r="530" spans="3:3" x14ac:dyDescent="0.3">
      <c r="C530"/>
    </row>
    <row r="531" spans="3:3" x14ac:dyDescent="0.3">
      <c r="C531"/>
    </row>
    <row r="532" spans="3:3" x14ac:dyDescent="0.3">
      <c r="C532"/>
    </row>
    <row r="533" spans="3:3" x14ac:dyDescent="0.3">
      <c r="C533"/>
    </row>
    <row r="534" spans="3:3" x14ac:dyDescent="0.3">
      <c r="C534"/>
    </row>
    <row r="535" spans="3:3" x14ac:dyDescent="0.3">
      <c r="C535"/>
    </row>
    <row r="536" spans="3:3" x14ac:dyDescent="0.3">
      <c r="C536"/>
    </row>
    <row r="537" spans="3:3" x14ac:dyDescent="0.3">
      <c r="C537"/>
    </row>
    <row r="538" spans="3:3" x14ac:dyDescent="0.3">
      <c r="C538"/>
    </row>
    <row r="539" spans="3:3" x14ac:dyDescent="0.3">
      <c r="C539"/>
    </row>
    <row r="540" spans="3:3" x14ac:dyDescent="0.3">
      <c r="C540"/>
    </row>
    <row r="541" spans="3:3" x14ac:dyDescent="0.3">
      <c r="C541"/>
    </row>
    <row r="542" spans="3:3" x14ac:dyDescent="0.3">
      <c r="C542"/>
    </row>
    <row r="543" spans="3:3" x14ac:dyDescent="0.3">
      <c r="C543"/>
    </row>
    <row r="544" spans="3:3" x14ac:dyDescent="0.3">
      <c r="C544"/>
    </row>
    <row r="545" spans="3:3" x14ac:dyDescent="0.3">
      <c r="C545"/>
    </row>
    <row r="546" spans="3:3" x14ac:dyDescent="0.3">
      <c r="C546"/>
    </row>
    <row r="547" spans="3:3" x14ac:dyDescent="0.3">
      <c r="C547"/>
    </row>
    <row r="548" spans="3:3" x14ac:dyDescent="0.3">
      <c r="C548"/>
    </row>
    <row r="549" spans="3:3" x14ac:dyDescent="0.3">
      <c r="C549"/>
    </row>
    <row r="550" spans="3:3" x14ac:dyDescent="0.3">
      <c r="C550"/>
    </row>
    <row r="551" spans="3:3" x14ac:dyDescent="0.3">
      <c r="C551"/>
    </row>
    <row r="552" spans="3:3" x14ac:dyDescent="0.3">
      <c r="C552"/>
    </row>
    <row r="553" spans="3:3" x14ac:dyDescent="0.3">
      <c r="C553"/>
    </row>
    <row r="554" spans="3:3" x14ac:dyDescent="0.3">
      <c r="C554"/>
    </row>
    <row r="555" spans="3:3" x14ac:dyDescent="0.3">
      <c r="C555"/>
    </row>
    <row r="556" spans="3:3" x14ac:dyDescent="0.3">
      <c r="C556"/>
    </row>
    <row r="557" spans="3:3" x14ac:dyDescent="0.3">
      <c r="C557"/>
    </row>
    <row r="558" spans="3:3" x14ac:dyDescent="0.3">
      <c r="C558"/>
    </row>
    <row r="559" spans="3:3" x14ac:dyDescent="0.3">
      <c r="C559"/>
    </row>
    <row r="560" spans="3:3" x14ac:dyDescent="0.3">
      <c r="C560"/>
    </row>
    <row r="561" spans="3:3" x14ac:dyDescent="0.3">
      <c r="C561"/>
    </row>
    <row r="562" spans="3:3" x14ac:dyDescent="0.3">
      <c r="C562"/>
    </row>
    <row r="563" spans="3:3" x14ac:dyDescent="0.3">
      <c r="C563"/>
    </row>
    <row r="564" spans="3:3" x14ac:dyDescent="0.3">
      <c r="C564"/>
    </row>
    <row r="565" spans="3:3" x14ac:dyDescent="0.3">
      <c r="C565"/>
    </row>
    <row r="566" spans="3:3" x14ac:dyDescent="0.3">
      <c r="C566"/>
    </row>
    <row r="567" spans="3:3" x14ac:dyDescent="0.3">
      <c r="C567"/>
    </row>
    <row r="568" spans="3:3" x14ac:dyDescent="0.3">
      <c r="C568"/>
    </row>
    <row r="569" spans="3:3" x14ac:dyDescent="0.3">
      <c r="C569"/>
    </row>
    <row r="570" spans="3:3" x14ac:dyDescent="0.3">
      <c r="C570"/>
    </row>
    <row r="571" spans="3:3" x14ac:dyDescent="0.3">
      <c r="C571"/>
    </row>
    <row r="572" spans="3:3" x14ac:dyDescent="0.3">
      <c r="C572"/>
    </row>
    <row r="573" spans="3:3" x14ac:dyDescent="0.3">
      <c r="C573"/>
    </row>
    <row r="574" spans="3:3" x14ac:dyDescent="0.3">
      <c r="C574"/>
    </row>
    <row r="575" spans="3:3" x14ac:dyDescent="0.3">
      <c r="C575"/>
    </row>
    <row r="576" spans="3:3" x14ac:dyDescent="0.3">
      <c r="C576"/>
    </row>
    <row r="577" spans="3:3" x14ac:dyDescent="0.3">
      <c r="C577"/>
    </row>
    <row r="578" spans="3:3" x14ac:dyDescent="0.3">
      <c r="C578"/>
    </row>
    <row r="579" spans="3:3" x14ac:dyDescent="0.3">
      <c r="C579"/>
    </row>
    <row r="580" spans="3:3" x14ac:dyDescent="0.3">
      <c r="C580"/>
    </row>
    <row r="581" spans="3:3" x14ac:dyDescent="0.3">
      <c r="C581"/>
    </row>
    <row r="582" spans="3:3" x14ac:dyDescent="0.3">
      <c r="C582"/>
    </row>
    <row r="583" spans="3:3" x14ac:dyDescent="0.3">
      <c r="C583"/>
    </row>
    <row r="584" spans="3:3" x14ac:dyDescent="0.3">
      <c r="C584"/>
    </row>
    <row r="585" spans="3:3" x14ac:dyDescent="0.3">
      <c r="C585"/>
    </row>
    <row r="586" spans="3:3" x14ac:dyDescent="0.3">
      <c r="C586"/>
    </row>
    <row r="587" spans="3:3" x14ac:dyDescent="0.3">
      <c r="C587"/>
    </row>
    <row r="588" spans="3:3" x14ac:dyDescent="0.3">
      <c r="C588"/>
    </row>
    <row r="589" spans="3:3" x14ac:dyDescent="0.3">
      <c r="C589"/>
    </row>
    <row r="590" spans="3:3" x14ac:dyDescent="0.3">
      <c r="C590"/>
    </row>
    <row r="591" spans="3:3" x14ac:dyDescent="0.3">
      <c r="C591"/>
    </row>
    <row r="592" spans="3:3" x14ac:dyDescent="0.3">
      <c r="C592"/>
    </row>
    <row r="593" spans="3:3" x14ac:dyDescent="0.3">
      <c r="C593"/>
    </row>
    <row r="594" spans="3:3" x14ac:dyDescent="0.3">
      <c r="C594"/>
    </row>
    <row r="595" spans="3:3" x14ac:dyDescent="0.3">
      <c r="C595"/>
    </row>
    <row r="596" spans="3:3" x14ac:dyDescent="0.3">
      <c r="C596"/>
    </row>
    <row r="597" spans="3:3" x14ac:dyDescent="0.3">
      <c r="C597"/>
    </row>
    <row r="598" spans="3:3" x14ac:dyDescent="0.3">
      <c r="C598"/>
    </row>
    <row r="599" spans="3:3" x14ac:dyDescent="0.3">
      <c r="C599"/>
    </row>
    <row r="600" spans="3:3" x14ac:dyDescent="0.3">
      <c r="C600"/>
    </row>
    <row r="601" spans="3:3" x14ac:dyDescent="0.3">
      <c r="C601"/>
    </row>
    <row r="602" spans="3:3" x14ac:dyDescent="0.3">
      <c r="C602"/>
    </row>
    <row r="603" spans="3:3" x14ac:dyDescent="0.3">
      <c r="C603"/>
    </row>
    <row r="604" spans="3:3" x14ac:dyDescent="0.3">
      <c r="C604"/>
    </row>
    <row r="605" spans="3:3" x14ac:dyDescent="0.3">
      <c r="C605"/>
    </row>
    <row r="606" spans="3:3" x14ac:dyDescent="0.3">
      <c r="C606"/>
    </row>
    <row r="607" spans="3:3" x14ac:dyDescent="0.3">
      <c r="C607"/>
    </row>
    <row r="608" spans="3:3" x14ac:dyDescent="0.3">
      <c r="C608"/>
    </row>
    <row r="609" spans="3:3" x14ac:dyDescent="0.3">
      <c r="C609"/>
    </row>
    <row r="610" spans="3:3" x14ac:dyDescent="0.3">
      <c r="C610"/>
    </row>
    <row r="611" spans="3:3" x14ac:dyDescent="0.3">
      <c r="C611"/>
    </row>
    <row r="612" spans="3:3" x14ac:dyDescent="0.3">
      <c r="C612"/>
    </row>
    <row r="613" spans="3:3" x14ac:dyDescent="0.3">
      <c r="C613"/>
    </row>
    <row r="614" spans="3:3" x14ac:dyDescent="0.3">
      <c r="C614"/>
    </row>
    <row r="615" spans="3:3" x14ac:dyDescent="0.3">
      <c r="C615"/>
    </row>
    <row r="616" spans="3:3" x14ac:dyDescent="0.3">
      <c r="C616"/>
    </row>
    <row r="617" spans="3:3" x14ac:dyDescent="0.3">
      <c r="C617"/>
    </row>
    <row r="618" spans="3:3" x14ac:dyDescent="0.3">
      <c r="C618"/>
    </row>
    <row r="619" spans="3:3" x14ac:dyDescent="0.3">
      <c r="C619"/>
    </row>
    <row r="620" spans="3:3" x14ac:dyDescent="0.3">
      <c r="C620"/>
    </row>
    <row r="621" spans="3:3" x14ac:dyDescent="0.3">
      <c r="C621"/>
    </row>
    <row r="622" spans="3:3" x14ac:dyDescent="0.3">
      <c r="C622"/>
    </row>
    <row r="623" spans="3:3" x14ac:dyDescent="0.3">
      <c r="C623"/>
    </row>
    <row r="624" spans="3:3" x14ac:dyDescent="0.3">
      <c r="C624"/>
    </row>
    <row r="625" spans="3:3" x14ac:dyDescent="0.3">
      <c r="C625"/>
    </row>
    <row r="626" spans="3:3" x14ac:dyDescent="0.3">
      <c r="C626"/>
    </row>
    <row r="627" spans="3:3" x14ac:dyDescent="0.3">
      <c r="C627"/>
    </row>
    <row r="628" spans="3:3" x14ac:dyDescent="0.3">
      <c r="C628"/>
    </row>
    <row r="629" spans="3:3" x14ac:dyDescent="0.3">
      <c r="C629"/>
    </row>
    <row r="630" spans="3:3" x14ac:dyDescent="0.3">
      <c r="C630"/>
    </row>
    <row r="631" spans="3:3" x14ac:dyDescent="0.3">
      <c r="C631"/>
    </row>
    <row r="632" spans="3:3" x14ac:dyDescent="0.3">
      <c r="C632"/>
    </row>
    <row r="633" spans="3:3" x14ac:dyDescent="0.3">
      <c r="C633"/>
    </row>
    <row r="634" spans="3:3" x14ac:dyDescent="0.3">
      <c r="C634"/>
    </row>
    <row r="635" spans="3:3" x14ac:dyDescent="0.3">
      <c r="C635"/>
    </row>
    <row r="636" spans="3:3" x14ac:dyDescent="0.3">
      <c r="C636"/>
    </row>
    <row r="637" spans="3:3" x14ac:dyDescent="0.3">
      <c r="C637"/>
    </row>
    <row r="638" spans="3:3" x14ac:dyDescent="0.3">
      <c r="C638"/>
    </row>
    <row r="639" spans="3:3" x14ac:dyDescent="0.3">
      <c r="C639"/>
    </row>
    <row r="640" spans="3:3" x14ac:dyDescent="0.3">
      <c r="C640"/>
    </row>
    <row r="641" spans="3:3" x14ac:dyDescent="0.3">
      <c r="C641"/>
    </row>
    <row r="642" spans="3:3" x14ac:dyDescent="0.3">
      <c r="C642"/>
    </row>
    <row r="643" spans="3:3" x14ac:dyDescent="0.3">
      <c r="C643"/>
    </row>
    <row r="644" spans="3:3" x14ac:dyDescent="0.3">
      <c r="C644"/>
    </row>
    <row r="645" spans="3:3" x14ac:dyDescent="0.3">
      <c r="C645"/>
    </row>
    <row r="646" spans="3:3" x14ac:dyDescent="0.3">
      <c r="C646"/>
    </row>
    <row r="647" spans="3:3" x14ac:dyDescent="0.3">
      <c r="C647"/>
    </row>
    <row r="648" spans="3:3" x14ac:dyDescent="0.3">
      <c r="C648"/>
    </row>
    <row r="649" spans="3:3" x14ac:dyDescent="0.3">
      <c r="C649"/>
    </row>
    <row r="650" spans="3:3" x14ac:dyDescent="0.3">
      <c r="C650"/>
    </row>
    <row r="651" spans="3:3" x14ac:dyDescent="0.3">
      <c r="C651"/>
    </row>
    <row r="652" spans="3:3" x14ac:dyDescent="0.3">
      <c r="C652"/>
    </row>
    <row r="653" spans="3:3" x14ac:dyDescent="0.3">
      <c r="C653"/>
    </row>
    <row r="654" spans="3:3" x14ac:dyDescent="0.3">
      <c r="C654"/>
    </row>
    <row r="655" spans="3:3" x14ac:dyDescent="0.3">
      <c r="C655"/>
    </row>
    <row r="656" spans="3:3" x14ac:dyDescent="0.3">
      <c r="C656"/>
    </row>
    <row r="657" spans="3:3" x14ac:dyDescent="0.3">
      <c r="C657"/>
    </row>
    <row r="658" spans="3:3" x14ac:dyDescent="0.3">
      <c r="C658"/>
    </row>
    <row r="659" spans="3:3" x14ac:dyDescent="0.3">
      <c r="C659"/>
    </row>
    <row r="660" spans="3:3" x14ac:dyDescent="0.3">
      <c r="C660"/>
    </row>
    <row r="661" spans="3:3" x14ac:dyDescent="0.3">
      <c r="C661"/>
    </row>
    <row r="662" spans="3:3" x14ac:dyDescent="0.3">
      <c r="C662"/>
    </row>
    <row r="663" spans="3:3" x14ac:dyDescent="0.3">
      <c r="C663"/>
    </row>
    <row r="664" spans="3:3" x14ac:dyDescent="0.3">
      <c r="C664"/>
    </row>
    <row r="665" spans="3:3" x14ac:dyDescent="0.3">
      <c r="C665"/>
    </row>
    <row r="666" spans="3:3" x14ac:dyDescent="0.3">
      <c r="C666"/>
    </row>
    <row r="667" spans="3:3" x14ac:dyDescent="0.3">
      <c r="C667"/>
    </row>
    <row r="668" spans="3:3" x14ac:dyDescent="0.3">
      <c r="C668"/>
    </row>
    <row r="669" spans="3:3" x14ac:dyDescent="0.3">
      <c r="C669"/>
    </row>
    <row r="670" spans="3:3" x14ac:dyDescent="0.3">
      <c r="C670"/>
    </row>
    <row r="671" spans="3:3" x14ac:dyDescent="0.3">
      <c r="C671"/>
    </row>
    <row r="672" spans="3:3" x14ac:dyDescent="0.3">
      <c r="C672"/>
    </row>
    <row r="673" spans="3:3" x14ac:dyDescent="0.3">
      <c r="C673"/>
    </row>
  </sheetData>
  <conditionalFormatting sqref="O1:O9 O52:O1048576">
    <cfRule type="cellIs" dxfId="106" priority="3" operator="equal">
      <formula>"okay"</formula>
    </cfRule>
    <cfRule type="cellIs" dxfId="105" priority="4" operator="equal">
      <formula>"done"</formula>
    </cfRule>
  </conditionalFormatting>
  <printOptions horizontalCentered="1"/>
  <pageMargins left="0.70866141732283505" right="0.70866141732283505" top="0.74803149606299202" bottom="0.74803149606299202" header="0.31496062992126" footer="0.31496062992126"/>
  <pageSetup scale="57" fitToHeight="0" orientation="landscape" r:id="rId2"/>
  <headerFooter>
    <oddFooter>&amp;L&amp;9&amp;Z&amp;F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S53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.88671875" customWidth="1"/>
    <col min="6" max="6" width="10.33203125" customWidth="1"/>
    <col min="7" max="7" width="13.88671875" bestFit="1" customWidth="1"/>
    <col min="8" max="8" width="3" customWidth="1"/>
    <col min="9" max="9" width="9.6640625" bestFit="1" customWidth="1"/>
    <col min="10" max="10" width="9.6640625" customWidth="1"/>
    <col min="11" max="11" width="3.109375" customWidth="1"/>
    <col min="12" max="12" width="9.44140625" bestFit="1" customWidth="1"/>
    <col min="13" max="13" width="12.5546875" bestFit="1" customWidth="1"/>
    <col min="14" max="14" width="5.33203125" customWidth="1"/>
    <col min="15" max="15" width="1.6640625" customWidth="1"/>
    <col min="16" max="16" width="12.33203125" customWidth="1"/>
    <col min="17" max="17" width="15.44140625" customWidth="1"/>
    <col min="18" max="18" width="11.5546875" customWidth="1"/>
  </cols>
  <sheetData>
    <row r="1" spans="1:19" ht="15.6" x14ac:dyDescent="0.3">
      <c r="A1" s="27" t="s">
        <v>6506</v>
      </c>
      <c r="D1" s="28"/>
      <c r="E1" t="s">
        <v>6507</v>
      </c>
    </row>
    <row r="2" spans="1:19" ht="15.6" x14ac:dyDescent="0.3">
      <c r="A2" s="27" t="s">
        <v>6508</v>
      </c>
      <c r="D2" s="29"/>
      <c r="E2" t="s">
        <v>6509</v>
      </c>
    </row>
    <row r="3" spans="1:19" ht="15.6" x14ac:dyDescent="0.3">
      <c r="A3" s="27"/>
      <c r="D3" s="31"/>
      <c r="E3" t="s">
        <v>6510</v>
      </c>
    </row>
    <row r="4" spans="1:19" x14ac:dyDescent="0.3">
      <c r="D4" s="46"/>
      <c r="E4" t="s">
        <v>6511</v>
      </c>
    </row>
    <row r="5" spans="1:19" x14ac:dyDescent="0.3">
      <c r="D5" s="167"/>
      <c r="E5" t="s">
        <v>6512</v>
      </c>
      <c r="P5" s="115" t="s">
        <v>6513</v>
      </c>
      <c r="Q5" s="103"/>
      <c r="R5" s="103"/>
      <c r="S5" s="35"/>
    </row>
    <row r="6" spans="1:19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H6" s="30"/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P6" s="116" t="s">
        <v>6519</v>
      </c>
      <c r="Q6" s="116" t="s">
        <v>6520</v>
      </c>
      <c r="R6" s="116" t="s">
        <v>6521</v>
      </c>
      <c r="S6" s="116" t="s">
        <v>6522</v>
      </c>
    </row>
    <row r="7" spans="1:19" x14ac:dyDescent="0.3">
      <c r="P7" s="117" t="s">
        <v>6523</v>
      </c>
      <c r="Q7" s="118" t="s">
        <v>6524</v>
      </c>
      <c r="R7" s="118" t="s">
        <v>6525</v>
      </c>
      <c r="S7" s="118" t="s">
        <v>6526</v>
      </c>
    </row>
    <row r="8" spans="1:19" x14ac:dyDescent="0.3">
      <c r="A8" s="23">
        <v>453004000001</v>
      </c>
      <c r="B8">
        <v>910</v>
      </c>
      <c r="C8">
        <v>200205</v>
      </c>
      <c r="D8" t="s">
        <v>6434</v>
      </c>
      <c r="E8" t="s">
        <v>16</v>
      </c>
      <c r="F8">
        <v>20310</v>
      </c>
      <c r="G8" s="8">
        <v>305349.57</v>
      </c>
      <c r="M8" s="12">
        <f>+(G8+L8)/(G8+G26)</f>
        <v>0.62338302718041616</v>
      </c>
      <c r="P8" s="103"/>
      <c r="Q8" s="103"/>
      <c r="R8" s="103"/>
      <c r="S8" s="35"/>
    </row>
    <row r="9" spans="1:19" x14ac:dyDescent="0.3">
      <c r="A9" s="23">
        <v>453004000002</v>
      </c>
      <c r="B9">
        <v>910</v>
      </c>
      <c r="C9">
        <v>200205</v>
      </c>
      <c r="D9" t="s">
        <v>6434</v>
      </c>
      <c r="E9" t="s">
        <v>16</v>
      </c>
      <c r="F9">
        <v>20310</v>
      </c>
      <c r="G9" s="8">
        <v>299250.48</v>
      </c>
      <c r="H9" s="35"/>
      <c r="M9" s="12">
        <f>+(G9+L9)/(G9+G28)</f>
        <v>0.62338333057524409</v>
      </c>
    </row>
    <row r="10" spans="1:19" x14ac:dyDescent="0.3">
      <c r="A10" s="23">
        <v>453004000002</v>
      </c>
      <c r="B10">
        <v>780</v>
      </c>
      <c r="C10">
        <v>200212</v>
      </c>
      <c r="D10" t="s">
        <v>6434</v>
      </c>
      <c r="E10" t="s">
        <v>16</v>
      </c>
      <c r="F10">
        <v>20310</v>
      </c>
      <c r="G10" s="8">
        <v>8525.42</v>
      </c>
      <c r="H10" s="35"/>
      <c r="M10" s="12">
        <f>+(G10+L10)/(G10+G27)</f>
        <v>0.62336634879595687</v>
      </c>
    </row>
    <row r="11" spans="1:19" x14ac:dyDescent="0.3">
      <c r="A11" s="23">
        <v>453004000003</v>
      </c>
      <c r="B11">
        <v>910</v>
      </c>
      <c r="C11">
        <v>200205</v>
      </c>
      <c r="D11" t="s">
        <v>6434</v>
      </c>
      <c r="E11" t="s">
        <v>16</v>
      </c>
      <c r="F11">
        <v>20310</v>
      </c>
      <c r="G11" s="8">
        <v>391630.04</v>
      </c>
      <c r="H11" s="35"/>
      <c r="M11" s="12">
        <f>+(G11+L11)/(G11+G29)</f>
        <v>0.62338239424275699</v>
      </c>
    </row>
    <row r="12" spans="1:19" x14ac:dyDescent="0.3">
      <c r="A12" s="23">
        <v>453004000004</v>
      </c>
      <c r="B12">
        <v>910</v>
      </c>
      <c r="C12">
        <v>200205</v>
      </c>
      <c r="D12" t="s">
        <v>6434</v>
      </c>
      <c r="E12" t="s">
        <v>16</v>
      </c>
      <c r="F12">
        <v>20310</v>
      </c>
      <c r="G12" s="8">
        <v>1324091.42</v>
      </c>
      <c r="H12" s="35"/>
      <c r="M12" s="12">
        <f>+(G12+L12)/(G12+G30)</f>
        <v>0.623382463622142</v>
      </c>
    </row>
    <row r="13" spans="1:19" x14ac:dyDescent="0.3">
      <c r="A13" s="23">
        <v>453004000592</v>
      </c>
      <c r="B13">
        <v>910</v>
      </c>
      <c r="C13">
        <v>201609</v>
      </c>
      <c r="D13" t="s">
        <v>6434</v>
      </c>
      <c r="E13" t="s">
        <v>16</v>
      </c>
      <c r="F13">
        <v>20310</v>
      </c>
      <c r="G13" s="8">
        <v>50212.2</v>
      </c>
      <c r="H13" s="35"/>
      <c r="M13" s="12">
        <f>+(G13+L13)/(G13+G33)</f>
        <v>0.6229999364744091</v>
      </c>
    </row>
    <row r="14" spans="1:19" x14ac:dyDescent="0.3">
      <c r="A14" s="23">
        <v>453004000006</v>
      </c>
      <c r="B14">
        <v>910</v>
      </c>
      <c r="C14">
        <v>200205</v>
      </c>
      <c r="D14" t="s">
        <v>6434</v>
      </c>
      <c r="E14" t="s">
        <v>16</v>
      </c>
      <c r="F14">
        <v>20310</v>
      </c>
      <c r="G14" s="8">
        <v>500626.65</v>
      </c>
      <c r="H14" s="35"/>
      <c r="M14" s="12">
        <f>+(G14+L14)/(G14+G31)</f>
        <v>0.623382006051315</v>
      </c>
    </row>
    <row r="15" spans="1:19" x14ac:dyDescent="0.3">
      <c r="A15" s="23">
        <v>453004000593</v>
      </c>
      <c r="B15">
        <v>910</v>
      </c>
      <c r="C15">
        <v>201609</v>
      </c>
      <c r="D15" t="s">
        <v>6434</v>
      </c>
      <c r="E15" t="s">
        <v>16</v>
      </c>
      <c r="F15">
        <v>20310</v>
      </c>
      <c r="G15" s="8">
        <v>50212.2</v>
      </c>
      <c r="H15" s="35"/>
      <c r="M15" s="12">
        <f>+(G15+L15)/(G15+G34)</f>
        <v>0.6229999364744091</v>
      </c>
    </row>
    <row r="16" spans="1:19" x14ac:dyDescent="0.3">
      <c r="A16" s="23">
        <v>453004000007</v>
      </c>
      <c r="B16">
        <v>910</v>
      </c>
      <c r="C16">
        <v>200205</v>
      </c>
      <c r="D16" t="s">
        <v>6434</v>
      </c>
      <c r="E16" t="s">
        <v>16</v>
      </c>
      <c r="F16">
        <v>20310</v>
      </c>
      <c r="G16" s="8">
        <v>612979.74</v>
      </c>
      <c r="H16" s="35"/>
      <c r="M16" s="12">
        <f>+(G16+L16)/(G16+G32)</f>
        <v>0.62338228222284597</v>
      </c>
    </row>
    <row r="17" spans="1:19" x14ac:dyDescent="0.3">
      <c r="A17" s="23">
        <v>453004000594</v>
      </c>
      <c r="B17">
        <v>910</v>
      </c>
      <c r="C17">
        <v>201609</v>
      </c>
      <c r="D17" t="s">
        <v>6434</v>
      </c>
      <c r="E17" t="s">
        <v>16</v>
      </c>
      <c r="F17">
        <v>20310</v>
      </c>
      <c r="G17" s="8">
        <v>51733.78</v>
      </c>
      <c r="H17" s="35"/>
      <c r="M17" s="12">
        <f>+(G17+L17)/(G17+G35)</f>
        <v>0.62300011464387661</v>
      </c>
    </row>
    <row r="18" spans="1:19" x14ac:dyDescent="0.3">
      <c r="A18" s="23">
        <v>453004000599</v>
      </c>
      <c r="B18">
        <v>910</v>
      </c>
      <c r="C18">
        <v>201612</v>
      </c>
      <c r="D18" t="s">
        <v>6434</v>
      </c>
      <c r="E18" t="s">
        <v>16</v>
      </c>
      <c r="F18">
        <v>20310</v>
      </c>
      <c r="G18" s="8">
        <v>919.34</v>
      </c>
      <c r="H18" s="119"/>
      <c r="K18" s="119"/>
      <c r="L18" s="35"/>
      <c r="M18" s="12">
        <f>+(G18+L18)/(G18+G36)</f>
        <v>0.62300258867218739</v>
      </c>
      <c r="N18" s="106"/>
      <c r="P18" s="103"/>
      <c r="Q18" s="103"/>
      <c r="R18" s="103"/>
      <c r="S18" s="35"/>
    </row>
    <row r="19" spans="1:19" x14ac:dyDescent="0.3">
      <c r="A19" s="1"/>
      <c r="B19" s="1"/>
      <c r="C19" s="1"/>
      <c r="D19" s="47"/>
      <c r="E19" s="1"/>
      <c r="F19" s="83" t="s">
        <v>6527</v>
      </c>
      <c r="G19" s="22">
        <f>SUM(G8:G18)</f>
        <v>3595530.8399999994</v>
      </c>
      <c r="H19" s="22"/>
      <c r="I19" s="8"/>
    </row>
    <row r="20" spans="1:19" x14ac:dyDescent="0.3">
      <c r="A20" s="1"/>
      <c r="B20" s="1"/>
      <c r="C20" s="1"/>
      <c r="F20" s="17" t="s">
        <v>6513</v>
      </c>
      <c r="G20" s="43">
        <f>+L23</f>
        <v>0</v>
      </c>
      <c r="H20" s="35"/>
      <c r="I20" s="8"/>
      <c r="J20" s="8"/>
      <c r="K20" s="8"/>
      <c r="L20" s="8"/>
      <c r="M20" s="22"/>
    </row>
    <row r="21" spans="1:19" x14ac:dyDescent="0.3">
      <c r="A21" s="1"/>
      <c r="B21" s="1"/>
      <c r="C21" s="1"/>
      <c r="F21" s="26" t="s">
        <v>6517</v>
      </c>
      <c r="G21" s="8">
        <f>SUM(I8:I18)</f>
        <v>0</v>
      </c>
      <c r="H21" s="35"/>
      <c r="I21" s="8"/>
      <c r="J21" s="8"/>
      <c r="K21" s="8"/>
      <c r="L21" s="8"/>
      <c r="M21" s="22"/>
    </row>
    <row r="22" spans="1:19" x14ac:dyDescent="0.3">
      <c r="A22" s="1"/>
      <c r="B22" s="1"/>
      <c r="C22" s="1"/>
      <c r="F22" s="17" t="s">
        <v>6528</v>
      </c>
      <c r="G22" s="8">
        <v>0</v>
      </c>
      <c r="H22" s="35"/>
      <c r="I22" s="8"/>
      <c r="J22" s="8"/>
      <c r="K22" s="8"/>
      <c r="L22" s="8"/>
    </row>
    <row r="23" spans="1:19" x14ac:dyDescent="0.3">
      <c r="A23" s="1"/>
      <c r="B23" s="1"/>
      <c r="C23" s="1"/>
      <c r="F23" s="17"/>
      <c r="G23" s="18">
        <f>+G19-G22-G21+G20</f>
        <v>3595530.8399999994</v>
      </c>
      <c r="H23" s="120"/>
      <c r="I23" s="18">
        <f>SUM(I2:I21)</f>
        <v>0</v>
      </c>
      <c r="J23" s="18">
        <f>SUM(J2:J21)</f>
        <v>0</v>
      </c>
      <c r="K23" s="18"/>
      <c r="L23" s="18">
        <f>SUM(L7:L21)</f>
        <v>0</v>
      </c>
      <c r="M23" s="21">
        <f>+G23/G49</f>
        <v>0.53732518972422816</v>
      </c>
    </row>
    <row r="24" spans="1:19" x14ac:dyDescent="0.3">
      <c r="A24" s="1"/>
      <c r="B24" s="1"/>
      <c r="C24" s="1"/>
      <c r="D24" s="47"/>
      <c r="E24" s="1"/>
      <c r="F24" s="1"/>
      <c r="G24" s="22"/>
      <c r="H24" s="22"/>
      <c r="P24" s="22"/>
      <c r="Q24" s="11"/>
      <c r="R24" s="11"/>
    </row>
    <row r="25" spans="1:19" x14ac:dyDescent="0.3">
      <c r="A25" s="1"/>
      <c r="B25" s="1"/>
      <c r="C25" s="1"/>
      <c r="D25" s="47"/>
      <c r="E25" s="1"/>
      <c r="F25" s="1"/>
      <c r="G25" s="22"/>
      <c r="H25" s="22"/>
      <c r="P25" s="22"/>
      <c r="Q25" s="11"/>
      <c r="R25" s="11"/>
    </row>
    <row r="26" spans="1:19" x14ac:dyDescent="0.3">
      <c r="A26" s="23">
        <v>553004000001</v>
      </c>
      <c r="B26">
        <v>910</v>
      </c>
      <c r="C26">
        <v>200205</v>
      </c>
      <c r="D26" s="83" t="s">
        <v>6434</v>
      </c>
      <c r="E26" t="s">
        <v>16</v>
      </c>
      <c r="F26" t="s">
        <v>124</v>
      </c>
      <c r="G26" s="16">
        <v>184477</v>
      </c>
      <c r="P26" s="22"/>
      <c r="Q26" s="11"/>
      <c r="R26" s="11"/>
    </row>
    <row r="27" spans="1:19" x14ac:dyDescent="0.3">
      <c r="A27" s="23">
        <v>553004000002</v>
      </c>
      <c r="B27">
        <v>780</v>
      </c>
      <c r="C27">
        <v>200212</v>
      </c>
      <c r="D27" s="83" t="s">
        <v>6434</v>
      </c>
      <c r="E27" t="s">
        <v>16</v>
      </c>
      <c r="F27" t="s">
        <v>124</v>
      </c>
      <c r="G27" s="16">
        <v>5151</v>
      </c>
      <c r="H27" s="35"/>
    </row>
    <row r="28" spans="1:19" x14ac:dyDescent="0.3">
      <c r="A28" s="23">
        <v>553004000002</v>
      </c>
      <c r="B28">
        <v>910</v>
      </c>
      <c r="C28">
        <v>200205</v>
      </c>
      <c r="D28" s="83" t="s">
        <v>6434</v>
      </c>
      <c r="E28" t="s">
        <v>16</v>
      </c>
      <c r="F28" t="s">
        <v>124</v>
      </c>
      <c r="G28" s="16">
        <v>180792</v>
      </c>
      <c r="H28" s="35"/>
    </row>
    <row r="29" spans="1:19" x14ac:dyDescent="0.3">
      <c r="A29" s="23">
        <v>553004000003</v>
      </c>
      <c r="B29">
        <v>910</v>
      </c>
      <c r="C29">
        <v>200205</v>
      </c>
      <c r="D29" s="83" t="s">
        <v>6434</v>
      </c>
      <c r="E29" t="s">
        <v>16</v>
      </c>
      <c r="F29" t="s">
        <v>124</v>
      </c>
      <c r="G29" s="16">
        <v>236604</v>
      </c>
      <c r="H29" s="35"/>
    </row>
    <row r="30" spans="1:19" x14ac:dyDescent="0.3">
      <c r="A30" s="23">
        <v>553004000004</v>
      </c>
      <c r="B30">
        <v>910</v>
      </c>
      <c r="C30">
        <v>200205</v>
      </c>
      <c r="D30" s="83" t="s">
        <v>6434</v>
      </c>
      <c r="E30" t="s">
        <v>16</v>
      </c>
      <c r="F30" t="s">
        <v>124</v>
      </c>
      <c r="G30" s="16">
        <v>799952</v>
      </c>
      <c r="H30" s="35"/>
    </row>
    <row r="31" spans="1:19" x14ac:dyDescent="0.3">
      <c r="A31" s="23">
        <v>553004000006</v>
      </c>
      <c r="B31">
        <v>910</v>
      </c>
      <c r="C31">
        <v>200205</v>
      </c>
      <c r="D31" s="83" t="s">
        <v>6434</v>
      </c>
      <c r="E31" t="s">
        <v>16</v>
      </c>
      <c r="F31" t="s">
        <v>124</v>
      </c>
      <c r="G31" s="16">
        <v>302455</v>
      </c>
      <c r="H31" s="35"/>
    </row>
    <row r="32" spans="1:19" x14ac:dyDescent="0.3">
      <c r="A32" s="23">
        <v>553004000007</v>
      </c>
      <c r="B32">
        <v>910</v>
      </c>
      <c r="C32">
        <v>200205</v>
      </c>
      <c r="D32" s="83" t="s">
        <v>6434</v>
      </c>
      <c r="E32" t="s">
        <v>16</v>
      </c>
      <c r="F32" t="s">
        <v>124</v>
      </c>
      <c r="G32" s="16">
        <v>370333</v>
      </c>
      <c r="H32" s="35"/>
    </row>
    <row r="33" spans="1:14" x14ac:dyDescent="0.3">
      <c r="A33" s="23">
        <v>553004000592</v>
      </c>
      <c r="B33">
        <v>910</v>
      </c>
      <c r="C33">
        <v>201609</v>
      </c>
      <c r="D33" s="83" t="s">
        <v>6434</v>
      </c>
      <c r="E33" t="s">
        <v>16</v>
      </c>
      <c r="F33" t="s">
        <v>124</v>
      </c>
      <c r="G33" s="16">
        <v>30385.24</v>
      </c>
      <c r="H33" s="35"/>
    </row>
    <row r="34" spans="1:14" x14ac:dyDescent="0.3">
      <c r="A34" s="23">
        <v>553004000593</v>
      </c>
      <c r="B34">
        <v>910</v>
      </c>
      <c r="C34">
        <v>201609</v>
      </c>
      <c r="D34" s="83" t="s">
        <v>6434</v>
      </c>
      <c r="E34" t="s">
        <v>16</v>
      </c>
      <c r="F34" t="s">
        <v>124</v>
      </c>
      <c r="G34" s="16">
        <v>30385.24</v>
      </c>
      <c r="H34" s="35"/>
    </row>
    <row r="35" spans="1:14" x14ac:dyDescent="0.3">
      <c r="A35" s="23">
        <v>553004000594</v>
      </c>
      <c r="B35">
        <v>910</v>
      </c>
      <c r="C35">
        <v>201609</v>
      </c>
      <c r="D35" s="83" t="s">
        <v>6434</v>
      </c>
      <c r="E35" t="s">
        <v>16</v>
      </c>
      <c r="F35" t="s">
        <v>124</v>
      </c>
      <c r="G35" s="16">
        <v>31305.98</v>
      </c>
      <c r="H35" s="35"/>
    </row>
    <row r="36" spans="1:14" x14ac:dyDescent="0.3">
      <c r="A36" s="23">
        <v>553004000599</v>
      </c>
      <c r="B36">
        <v>910</v>
      </c>
      <c r="C36">
        <v>201612</v>
      </c>
      <c r="D36" s="83" t="s">
        <v>6434</v>
      </c>
      <c r="E36" t="s">
        <v>16</v>
      </c>
      <c r="F36" t="s">
        <v>124</v>
      </c>
      <c r="G36" s="16">
        <v>556.32000000000005</v>
      </c>
      <c r="H36" s="119"/>
      <c r="K36" s="119"/>
      <c r="L36" s="35"/>
    </row>
    <row r="37" spans="1:14" x14ac:dyDescent="0.3">
      <c r="A37" s="23">
        <v>553004000504</v>
      </c>
      <c r="B37">
        <v>910</v>
      </c>
      <c r="C37">
        <v>201701</v>
      </c>
      <c r="D37" s="83" t="s">
        <v>6434</v>
      </c>
      <c r="E37" t="s">
        <v>16</v>
      </c>
      <c r="F37" t="s">
        <v>124</v>
      </c>
      <c r="G37" s="15">
        <v>152606.56</v>
      </c>
      <c r="H37" s="35"/>
      <c r="L37" s="12"/>
      <c r="M37" s="132"/>
    </row>
    <row r="38" spans="1:14" x14ac:dyDescent="0.3">
      <c r="A38" s="23">
        <v>553004000505</v>
      </c>
      <c r="B38">
        <v>910</v>
      </c>
      <c r="C38">
        <v>201701</v>
      </c>
      <c r="D38" s="83" t="s">
        <v>6434</v>
      </c>
      <c r="E38" t="s">
        <v>16</v>
      </c>
      <c r="F38" t="s">
        <v>124</v>
      </c>
      <c r="G38" s="15">
        <v>152606.56</v>
      </c>
      <c r="H38" s="35"/>
      <c r="L38" s="12"/>
      <c r="M38" s="132"/>
    </row>
    <row r="39" spans="1:14" x14ac:dyDescent="0.3">
      <c r="A39" s="23">
        <v>553004000506</v>
      </c>
      <c r="B39">
        <v>910</v>
      </c>
      <c r="C39">
        <v>201701</v>
      </c>
      <c r="D39" s="83" t="s">
        <v>6434</v>
      </c>
      <c r="E39" t="s">
        <v>16</v>
      </c>
      <c r="F39" t="s">
        <v>124</v>
      </c>
      <c r="G39" s="15">
        <v>152606.56</v>
      </c>
      <c r="H39" s="35"/>
      <c r="L39" s="107"/>
      <c r="M39" s="111"/>
      <c r="N39" s="133"/>
    </row>
    <row r="40" spans="1:14" x14ac:dyDescent="0.3">
      <c r="A40" s="23">
        <v>553004000507</v>
      </c>
      <c r="B40">
        <v>910</v>
      </c>
      <c r="C40">
        <v>201701</v>
      </c>
      <c r="D40" s="83" t="s">
        <v>6434</v>
      </c>
      <c r="E40" t="s">
        <v>16</v>
      </c>
      <c r="F40" t="s">
        <v>124</v>
      </c>
      <c r="G40" s="15">
        <v>152606.56</v>
      </c>
      <c r="H40" s="35"/>
      <c r="L40" s="12"/>
      <c r="M40" s="132"/>
    </row>
    <row r="41" spans="1:14" x14ac:dyDescent="0.3">
      <c r="A41" s="23">
        <v>553004000508</v>
      </c>
      <c r="B41">
        <v>910</v>
      </c>
      <c r="C41">
        <v>201701</v>
      </c>
      <c r="D41" s="83" t="s">
        <v>6434</v>
      </c>
      <c r="E41" t="s">
        <v>16</v>
      </c>
      <c r="F41" t="s">
        <v>124</v>
      </c>
      <c r="G41" s="15">
        <v>152606.56</v>
      </c>
      <c r="H41" s="35"/>
      <c r="L41" s="12"/>
      <c r="M41" s="132"/>
    </row>
    <row r="42" spans="1:14" x14ac:dyDescent="0.3">
      <c r="A42" s="23">
        <v>553004000509</v>
      </c>
      <c r="B42">
        <v>910</v>
      </c>
      <c r="C42">
        <v>201701</v>
      </c>
      <c r="D42" s="83" t="s">
        <v>6434</v>
      </c>
      <c r="E42" t="s">
        <v>16</v>
      </c>
      <c r="F42" t="s">
        <v>124</v>
      </c>
      <c r="G42" s="20">
        <v>160575.56</v>
      </c>
      <c r="H42" s="35"/>
      <c r="N42" s="133" t="s">
        <v>6529</v>
      </c>
    </row>
    <row r="43" spans="1:14" x14ac:dyDescent="0.3">
      <c r="F43" s="83" t="s">
        <v>6530</v>
      </c>
      <c r="G43" s="22">
        <f>SUM(G26:G42)</f>
        <v>3096005.1400000006</v>
      </c>
      <c r="H43" s="22"/>
      <c r="L43" s="12"/>
      <c r="M43" s="132"/>
    </row>
    <row r="44" spans="1:14" x14ac:dyDescent="0.3">
      <c r="F44" s="17" t="s">
        <v>6513</v>
      </c>
      <c r="G44" s="43">
        <f>L47</f>
        <v>0</v>
      </c>
      <c r="H44" s="35"/>
      <c r="I44" s="8"/>
      <c r="J44" s="8"/>
      <c r="K44" s="8"/>
      <c r="L44" s="12"/>
      <c r="M44" s="132"/>
    </row>
    <row r="45" spans="1:14" x14ac:dyDescent="0.3">
      <c r="F45" s="26" t="s">
        <v>6517</v>
      </c>
      <c r="G45" s="8">
        <f>SUM(I26:I42)</f>
        <v>0</v>
      </c>
      <c r="H45" s="35"/>
      <c r="I45" s="8"/>
      <c r="J45" s="8"/>
      <c r="K45" s="8"/>
      <c r="L45" s="12"/>
      <c r="M45" s="132"/>
    </row>
    <row r="46" spans="1:14" x14ac:dyDescent="0.3">
      <c r="F46" s="17" t="s">
        <v>6528</v>
      </c>
      <c r="G46" s="8">
        <v>0</v>
      </c>
      <c r="H46" s="35"/>
      <c r="I46" s="8"/>
      <c r="J46" s="8"/>
      <c r="K46" s="8"/>
      <c r="L46" s="12"/>
      <c r="M46" s="132"/>
    </row>
    <row r="47" spans="1:14" x14ac:dyDescent="0.3">
      <c r="F47" s="17"/>
      <c r="G47" s="18">
        <f>+G43-G46-G45+G44</f>
        <v>3096005.1400000006</v>
      </c>
      <c r="H47" s="120"/>
      <c r="I47" s="18">
        <f>SUM(I27:I45)</f>
        <v>0</v>
      </c>
      <c r="J47" s="18">
        <f>SUM(J27:J45)</f>
        <v>0</v>
      </c>
      <c r="K47" s="18"/>
      <c r="L47" s="18">
        <f>SUM(L26:L45)</f>
        <v>0</v>
      </c>
      <c r="M47" s="132"/>
    </row>
    <row r="49" spans="1:12" ht="15" thickBot="1" x14ac:dyDescent="0.35">
      <c r="G49" s="39">
        <f>+G23+G47</f>
        <v>6691535.9800000004</v>
      </c>
      <c r="H49" s="39"/>
      <c r="I49" s="39">
        <f>+I23+I47</f>
        <v>0</v>
      </c>
      <c r="J49" s="39">
        <f>+J23+J47</f>
        <v>0</v>
      </c>
      <c r="K49" s="39"/>
      <c r="L49" s="39">
        <f>+L23+L47</f>
        <v>0</v>
      </c>
    </row>
    <row r="50" spans="1:12" ht="15" thickTop="1" x14ac:dyDescent="0.3">
      <c r="G50" s="11"/>
      <c r="H50" s="11"/>
      <c r="I50" s="11"/>
      <c r="J50" s="11"/>
      <c r="K50" s="11"/>
      <c r="L50" s="11"/>
    </row>
    <row r="51" spans="1:12" x14ac:dyDescent="0.3">
      <c r="A51" s="109" t="s">
        <v>6531</v>
      </c>
    </row>
    <row r="52" spans="1:12" x14ac:dyDescent="0.3">
      <c r="A52" s="109"/>
    </row>
    <row r="53" spans="1:12" x14ac:dyDescent="0.3">
      <c r="A53" s="45"/>
    </row>
  </sheetData>
  <printOptions horizontalCentered="1"/>
  <pageMargins left="0.70866141732283505" right="0.70866141732283505" top="0.74803149606299202" bottom="0.74803149606299202" header="0.31496062992126" footer="0.31496062992126"/>
  <pageSetup scale="64" orientation="landscape" r:id="rId1"/>
  <headerFooter>
    <oddFooter>&amp;L&amp;Z&amp;F\&amp;A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1F5F9-C2AC-44B3-8174-E936DEF5819B}">
  <sheetPr>
    <tabColor rgb="FF92D050"/>
    <pageSetUpPr fitToPage="1"/>
  </sheetPr>
  <dimension ref="A1:S63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.88671875" customWidth="1"/>
    <col min="6" max="6" width="10.33203125" customWidth="1"/>
    <col min="7" max="7" width="13.88671875" bestFit="1" customWidth="1"/>
    <col min="8" max="8" width="3.33203125" customWidth="1"/>
    <col min="9" max="9" width="9.6640625" bestFit="1" customWidth="1"/>
    <col min="10" max="10" width="9.6640625" customWidth="1"/>
    <col min="11" max="11" width="2.6640625" customWidth="1"/>
    <col min="12" max="12" width="11.33203125" bestFit="1" customWidth="1"/>
    <col min="13" max="13" width="12.33203125" bestFit="1" customWidth="1"/>
    <col min="14" max="14" width="6.6640625" customWidth="1"/>
    <col min="15" max="15" width="1.6640625" customWidth="1"/>
    <col min="16" max="16" width="12.33203125" customWidth="1"/>
    <col min="17" max="17" width="12" bestFit="1" customWidth="1"/>
    <col min="18" max="18" width="11.33203125" bestFit="1" customWidth="1"/>
    <col min="19" max="19" width="10.6640625" bestFit="1" customWidth="1"/>
  </cols>
  <sheetData>
    <row r="1" spans="1:19" ht="15.6" x14ac:dyDescent="0.3">
      <c r="A1" s="27" t="s">
        <v>6532</v>
      </c>
      <c r="D1" s="28"/>
      <c r="E1" t="s">
        <v>6507</v>
      </c>
    </row>
    <row r="2" spans="1:19" ht="15.6" x14ac:dyDescent="0.3">
      <c r="A2" s="27" t="s">
        <v>6508</v>
      </c>
      <c r="D2" s="29"/>
      <c r="E2" t="s">
        <v>6509</v>
      </c>
    </row>
    <row r="3" spans="1:19" ht="15.6" x14ac:dyDescent="0.3">
      <c r="A3" s="27"/>
      <c r="D3" s="31"/>
      <c r="E3" t="s">
        <v>6510</v>
      </c>
    </row>
    <row r="4" spans="1:19" x14ac:dyDescent="0.3">
      <c r="D4" s="46"/>
      <c r="E4" t="s">
        <v>6511</v>
      </c>
      <c r="P4" s="115" t="s">
        <v>6513</v>
      </c>
      <c r="Q4" s="103"/>
      <c r="R4" s="103"/>
      <c r="S4" s="35"/>
    </row>
    <row r="5" spans="1:19" x14ac:dyDescent="0.3">
      <c r="D5" s="167"/>
      <c r="E5" t="s">
        <v>6512</v>
      </c>
      <c r="P5" s="116" t="s">
        <v>6519</v>
      </c>
      <c r="Q5" s="116" t="s">
        <v>6520</v>
      </c>
      <c r="R5" s="116" t="s">
        <v>6521</v>
      </c>
      <c r="S5" s="116" t="s">
        <v>6522</v>
      </c>
    </row>
    <row r="6" spans="1:19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H6" s="30"/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P6" s="117" t="s">
        <v>6523</v>
      </c>
      <c r="Q6" s="118" t="s">
        <v>6524</v>
      </c>
      <c r="R6" s="118" t="s">
        <v>6525</v>
      </c>
      <c r="S6" s="118" t="s">
        <v>6526</v>
      </c>
    </row>
    <row r="7" spans="1:19" x14ac:dyDescent="0.3">
      <c r="P7" s="103"/>
      <c r="Q7" s="103"/>
      <c r="R7" s="103"/>
      <c r="S7" s="35"/>
    </row>
    <row r="8" spans="1:19" x14ac:dyDescent="0.3">
      <c r="A8" s="110" t="s">
        <v>6533</v>
      </c>
      <c r="B8" s="1" t="s">
        <v>6534</v>
      </c>
      <c r="C8" s="1" t="s">
        <v>6535</v>
      </c>
      <c r="D8" s="1" t="s">
        <v>6434</v>
      </c>
      <c r="E8" s="1" t="s">
        <v>21</v>
      </c>
      <c r="F8" s="1" t="s">
        <v>6536</v>
      </c>
      <c r="G8" s="8">
        <v>228526.87</v>
      </c>
      <c r="H8" s="8"/>
      <c r="I8" s="8"/>
      <c r="M8" s="12">
        <f>+(G8+L8)/(G8+G35)</f>
        <v>0.6233822643148087</v>
      </c>
      <c r="N8" s="94"/>
      <c r="P8" s="103"/>
      <c r="Q8" s="104"/>
    </row>
    <row r="9" spans="1:19" x14ac:dyDescent="0.3">
      <c r="A9" s="110" t="s">
        <v>6537</v>
      </c>
      <c r="B9" s="1" t="s">
        <v>6534</v>
      </c>
      <c r="C9" s="1" t="s">
        <v>6535</v>
      </c>
      <c r="D9" s="1" t="s">
        <v>6434</v>
      </c>
      <c r="E9" s="1" t="s">
        <v>21</v>
      </c>
      <c r="F9" s="1" t="s">
        <v>6536</v>
      </c>
      <c r="G9" s="8">
        <v>259511.96</v>
      </c>
      <c r="H9" s="8"/>
      <c r="I9" s="8"/>
      <c r="M9" s="12">
        <f>+(G9+L9)/(G9+G36)</f>
        <v>0.62338182820263688</v>
      </c>
    </row>
    <row r="10" spans="1:19" x14ac:dyDescent="0.3">
      <c r="A10" s="110" t="s">
        <v>6538</v>
      </c>
      <c r="B10" s="1" t="s">
        <v>6534</v>
      </c>
      <c r="C10" s="1" t="s">
        <v>6539</v>
      </c>
      <c r="D10" s="1" t="s">
        <v>6434</v>
      </c>
      <c r="E10" s="1" t="s">
        <v>21</v>
      </c>
      <c r="F10" s="1" t="s">
        <v>6536</v>
      </c>
      <c r="G10" s="8">
        <v>286839.38</v>
      </c>
      <c r="H10" s="8"/>
      <c r="I10" s="8"/>
      <c r="M10" s="12">
        <f>+(G10+L10)/(G10+G37)</f>
        <v>0.62338176078040508</v>
      </c>
    </row>
    <row r="11" spans="1:19" x14ac:dyDescent="0.3">
      <c r="A11" s="110" t="s">
        <v>6540</v>
      </c>
      <c r="B11" s="1" t="s">
        <v>6541</v>
      </c>
      <c r="C11" s="1" t="s">
        <v>6542</v>
      </c>
      <c r="D11" s="1" t="s">
        <v>6434</v>
      </c>
      <c r="E11" s="1" t="s">
        <v>21</v>
      </c>
      <c r="F11" s="1" t="s">
        <v>6536</v>
      </c>
      <c r="G11" s="8">
        <v>573.54999999999995</v>
      </c>
      <c r="H11" s="8"/>
      <c r="I11" s="8"/>
      <c r="J11">
        <v>573.54999999999995</v>
      </c>
      <c r="M11" s="12"/>
    </row>
    <row r="12" spans="1:19" x14ac:dyDescent="0.3">
      <c r="A12" s="110" t="s">
        <v>6540</v>
      </c>
      <c r="B12" s="1" t="s">
        <v>6534</v>
      </c>
      <c r="C12" s="1" t="s">
        <v>6543</v>
      </c>
      <c r="D12" s="1" t="s">
        <v>6434</v>
      </c>
      <c r="E12" s="1" t="s">
        <v>21</v>
      </c>
      <c r="F12" s="1" t="s">
        <v>6536</v>
      </c>
      <c r="G12" s="8">
        <v>206444.53</v>
      </c>
      <c r="H12" s="8"/>
      <c r="I12" s="8"/>
      <c r="M12" s="12">
        <f>+(G12+L12)/(G12+G38)</f>
        <v>0.62338208887178981</v>
      </c>
    </row>
    <row r="13" spans="1:19" x14ac:dyDescent="0.3">
      <c r="A13" s="110" t="s">
        <v>6544</v>
      </c>
      <c r="B13" s="1" t="s">
        <v>6534</v>
      </c>
      <c r="C13" s="1" t="s">
        <v>6543</v>
      </c>
      <c r="D13" s="1" t="s">
        <v>6434</v>
      </c>
      <c r="E13" s="1" t="s">
        <v>21</v>
      </c>
      <c r="F13" s="1" t="s">
        <v>6536</v>
      </c>
      <c r="G13" s="8">
        <v>109908.61</v>
      </c>
      <c r="H13" s="8"/>
      <c r="I13" s="8"/>
      <c r="M13" s="12">
        <f>+(G13+L13)/(G13+G39)</f>
        <v>0.62338411388919757</v>
      </c>
    </row>
    <row r="14" spans="1:19" x14ac:dyDescent="0.3">
      <c r="A14" s="110" t="s">
        <v>6545</v>
      </c>
      <c r="B14" s="1" t="s">
        <v>6534</v>
      </c>
      <c r="C14" s="1" t="s">
        <v>6543</v>
      </c>
      <c r="D14" s="1" t="s">
        <v>6434</v>
      </c>
      <c r="E14" s="1" t="s">
        <v>21</v>
      </c>
      <c r="F14" s="1" t="s">
        <v>6536</v>
      </c>
      <c r="G14" s="8">
        <v>180524.26</v>
      </c>
      <c r="H14" s="8"/>
      <c r="I14" s="8"/>
      <c r="M14" s="12">
        <f>+(G14+L14)/(G14+G40)</f>
        <v>0.62338252248209236</v>
      </c>
    </row>
    <row r="15" spans="1:19" x14ac:dyDescent="0.3">
      <c r="A15" s="110" t="s">
        <v>6546</v>
      </c>
      <c r="B15" s="1" t="s">
        <v>6547</v>
      </c>
      <c r="C15" s="1" t="s">
        <v>6543</v>
      </c>
      <c r="D15" s="1" t="s">
        <v>6434</v>
      </c>
      <c r="E15" s="1" t="s">
        <v>21</v>
      </c>
      <c r="F15" s="1" t="s">
        <v>6536</v>
      </c>
      <c r="G15" s="8">
        <v>8525.99</v>
      </c>
      <c r="H15" s="8"/>
      <c r="I15" s="8"/>
      <c r="M15" s="12">
        <f>+(G15+L15)/(G15+G41)</f>
        <v>0.62338204531845087</v>
      </c>
    </row>
    <row r="16" spans="1:19" x14ac:dyDescent="0.3">
      <c r="A16" s="110" t="s">
        <v>6546</v>
      </c>
      <c r="B16" s="1" t="s">
        <v>6534</v>
      </c>
      <c r="C16" s="1" t="s">
        <v>6543</v>
      </c>
      <c r="D16" s="1" t="s">
        <v>6434</v>
      </c>
      <c r="E16" s="1" t="s">
        <v>21</v>
      </c>
      <c r="F16" s="1" t="s">
        <v>6536</v>
      </c>
      <c r="G16" s="8">
        <v>132440.87</v>
      </c>
      <c r="H16" s="8"/>
      <c r="I16" s="8"/>
      <c r="M16" s="12">
        <f>+(G16+L16)/(G16+G42)</f>
        <v>0.62338354493827319</v>
      </c>
    </row>
    <row r="17" spans="1:19" x14ac:dyDescent="0.3">
      <c r="A17" s="110" t="s">
        <v>6548</v>
      </c>
      <c r="B17" s="1" t="s">
        <v>6534</v>
      </c>
      <c r="C17" s="1" t="s">
        <v>6549</v>
      </c>
      <c r="D17" s="1" t="s">
        <v>6434</v>
      </c>
      <c r="E17" s="1" t="s">
        <v>21</v>
      </c>
      <c r="F17" s="1" t="s">
        <v>6536</v>
      </c>
      <c r="G17" s="8">
        <v>8241.34</v>
      </c>
      <c r="H17" s="8"/>
      <c r="I17" s="8"/>
      <c r="M17" s="12">
        <f t="shared" ref="M17:M27" si="0">+(G17+L17)/(G17+G43)</f>
        <v>0.62339986641442247</v>
      </c>
    </row>
    <row r="18" spans="1:19" x14ac:dyDescent="0.3">
      <c r="A18" s="110" t="s">
        <v>6550</v>
      </c>
      <c r="B18" s="1" t="s">
        <v>6534</v>
      </c>
      <c r="C18" s="1" t="s">
        <v>6551</v>
      </c>
      <c r="D18" s="1" t="s">
        <v>6434</v>
      </c>
      <c r="E18" s="1" t="s">
        <v>21</v>
      </c>
      <c r="F18" s="1" t="s">
        <v>6536</v>
      </c>
      <c r="G18" s="8">
        <v>4827.83</v>
      </c>
      <c r="H18" s="8"/>
      <c r="I18" s="8"/>
      <c r="M18" s="12">
        <f t="shared" si="0"/>
        <v>0.62300529340866095</v>
      </c>
    </row>
    <row r="19" spans="1:19" x14ac:dyDescent="0.3">
      <c r="A19" s="110" t="s">
        <v>6552</v>
      </c>
      <c r="B19" s="1" t="s">
        <v>6534</v>
      </c>
      <c r="C19" s="1" t="s">
        <v>6551</v>
      </c>
      <c r="D19" s="1" t="s">
        <v>6434</v>
      </c>
      <c r="E19" s="1" t="s">
        <v>21</v>
      </c>
      <c r="F19" s="1" t="s">
        <v>6536</v>
      </c>
      <c r="G19" s="8">
        <v>4827.83</v>
      </c>
      <c r="H19" s="8"/>
      <c r="I19" s="8"/>
      <c r="M19" s="12">
        <f t="shared" si="0"/>
        <v>0.62300529340866095</v>
      </c>
    </row>
    <row r="20" spans="1:19" x14ac:dyDescent="0.3">
      <c r="A20" s="110" t="s">
        <v>6553</v>
      </c>
      <c r="B20" s="1" t="s">
        <v>6534</v>
      </c>
      <c r="C20" s="1" t="s">
        <v>6551</v>
      </c>
      <c r="D20" s="1" t="s">
        <v>6434</v>
      </c>
      <c r="E20" s="1" t="s">
        <v>21</v>
      </c>
      <c r="F20" s="1" t="s">
        <v>6536</v>
      </c>
      <c r="G20" s="8">
        <v>4827.83</v>
      </c>
      <c r="H20" s="8"/>
      <c r="I20" s="8"/>
      <c r="M20" s="12">
        <f t="shared" si="0"/>
        <v>0.62300529340866095</v>
      </c>
    </row>
    <row r="21" spans="1:19" x14ac:dyDescent="0.3">
      <c r="A21" s="110" t="s">
        <v>6554</v>
      </c>
      <c r="B21" s="1" t="s">
        <v>6534</v>
      </c>
      <c r="C21" s="1" t="s">
        <v>6551</v>
      </c>
      <c r="D21" s="1" t="s">
        <v>6434</v>
      </c>
      <c r="E21" s="1" t="s">
        <v>21</v>
      </c>
      <c r="F21" s="1" t="s">
        <v>6536</v>
      </c>
      <c r="G21" s="8">
        <v>4827.83</v>
      </c>
      <c r="H21" s="8"/>
      <c r="I21" s="8"/>
      <c r="M21" s="12">
        <f t="shared" si="0"/>
        <v>0.62300529340866095</v>
      </c>
    </row>
    <row r="22" spans="1:19" x14ac:dyDescent="0.3">
      <c r="A22" s="110" t="s">
        <v>6555</v>
      </c>
      <c r="B22" s="1" t="s">
        <v>6534</v>
      </c>
      <c r="C22" s="1" t="s">
        <v>6551</v>
      </c>
      <c r="D22" s="1" t="s">
        <v>6434</v>
      </c>
      <c r="E22" s="1" t="s">
        <v>21</v>
      </c>
      <c r="F22" s="1" t="s">
        <v>6536</v>
      </c>
      <c r="G22" s="8">
        <v>4827.83</v>
      </c>
      <c r="H22" s="8"/>
      <c r="I22" s="8"/>
      <c r="M22" s="12">
        <f t="shared" si="0"/>
        <v>0.62300529340866095</v>
      </c>
    </row>
    <row r="23" spans="1:19" x14ac:dyDescent="0.3">
      <c r="A23" s="110" t="s">
        <v>6556</v>
      </c>
      <c r="B23" s="1" t="s">
        <v>6534</v>
      </c>
      <c r="C23" s="1" t="s">
        <v>6551</v>
      </c>
      <c r="D23" s="1" t="s">
        <v>6434</v>
      </c>
      <c r="E23" s="1" t="s">
        <v>21</v>
      </c>
      <c r="F23" s="1" t="s">
        <v>6536</v>
      </c>
      <c r="G23" s="8">
        <v>4827.83</v>
      </c>
      <c r="H23" s="8"/>
      <c r="I23" s="8"/>
      <c r="M23" s="12">
        <f t="shared" si="0"/>
        <v>0.62300529340866095</v>
      </c>
    </row>
    <row r="24" spans="1:19" x14ac:dyDescent="0.3">
      <c r="A24" s="110" t="s">
        <v>6557</v>
      </c>
      <c r="B24" s="1" t="s">
        <v>6534</v>
      </c>
      <c r="C24" s="1" t="s">
        <v>6551</v>
      </c>
      <c r="D24" s="1" t="s">
        <v>6434</v>
      </c>
      <c r="E24" s="1" t="s">
        <v>21</v>
      </c>
      <c r="F24" s="1" t="s">
        <v>6536</v>
      </c>
      <c r="G24" s="8">
        <v>4826.9399999999996</v>
      </c>
      <c r="H24" s="8"/>
      <c r="I24" s="8"/>
      <c r="M24" s="12">
        <f t="shared" si="0"/>
        <v>0.62296279470752514</v>
      </c>
    </row>
    <row r="25" spans="1:19" x14ac:dyDescent="0.3">
      <c r="A25" s="102">
        <v>453005200596</v>
      </c>
      <c r="B25" s="1">
        <v>910</v>
      </c>
      <c r="C25" s="1">
        <v>201611</v>
      </c>
      <c r="D25" s="1" t="s">
        <v>6434</v>
      </c>
      <c r="E25" s="1" t="s">
        <v>21</v>
      </c>
      <c r="F25" s="1">
        <v>20310</v>
      </c>
      <c r="G25" s="8">
        <v>97626.31</v>
      </c>
      <c r="H25" s="8"/>
      <c r="I25" s="8"/>
      <c r="M25" s="12">
        <f t="shared" si="0"/>
        <v>0.62299998947056401</v>
      </c>
      <c r="N25" s="94"/>
    </row>
    <row r="26" spans="1:19" x14ac:dyDescent="0.3">
      <c r="A26" s="102">
        <v>453005200608</v>
      </c>
      <c r="B26" s="26">
        <v>910</v>
      </c>
      <c r="C26" s="26">
        <v>201712</v>
      </c>
      <c r="D26" s="110" t="s">
        <v>6434</v>
      </c>
      <c r="E26" s="26" t="s">
        <v>21</v>
      </c>
      <c r="F26" s="26">
        <v>20310</v>
      </c>
      <c r="G26" s="8">
        <v>1546.36</v>
      </c>
      <c r="H26" s="119"/>
      <c r="K26" s="119"/>
      <c r="L26" s="35"/>
      <c r="M26" s="12">
        <f t="shared" si="0"/>
        <v>0.62300220377017945</v>
      </c>
      <c r="N26" s="106"/>
      <c r="P26" s="103"/>
      <c r="Q26" s="103"/>
      <c r="R26" s="103"/>
      <c r="S26" s="35"/>
    </row>
    <row r="27" spans="1:19" x14ac:dyDescent="0.3">
      <c r="A27" s="102">
        <v>453005200641</v>
      </c>
      <c r="B27" s="26">
        <v>910</v>
      </c>
      <c r="C27" s="26">
        <v>201712</v>
      </c>
      <c r="D27" s="110" t="s">
        <v>6434</v>
      </c>
      <c r="E27" s="26" t="s">
        <v>21</v>
      </c>
      <c r="F27" s="26">
        <v>20310</v>
      </c>
      <c r="G27" s="146">
        <v>84082.62</v>
      </c>
      <c r="H27" s="119" t="s">
        <v>6521</v>
      </c>
      <c r="I27" s="8"/>
      <c r="K27" s="119" t="s">
        <v>6558</v>
      </c>
      <c r="L27" s="43">
        <f>S27</f>
        <v>3470.1118399999978</v>
      </c>
      <c r="M27" s="12">
        <f t="shared" si="0"/>
        <v>0.623</v>
      </c>
      <c r="N27" s="106" t="s">
        <v>6559</v>
      </c>
      <c r="P27" s="103">
        <f>G27+G53</f>
        <v>140534.07999999999</v>
      </c>
      <c r="Q27" s="103">
        <f>P27*62.3%</f>
        <v>87552.731839999993</v>
      </c>
      <c r="R27" s="103">
        <f>G27</f>
        <v>84082.62</v>
      </c>
      <c r="S27" s="35">
        <f>Q27-R27</f>
        <v>3470.1118399999978</v>
      </c>
    </row>
    <row r="28" spans="1:19" x14ac:dyDescent="0.3">
      <c r="A28" s="1"/>
      <c r="B28" s="1"/>
      <c r="C28" s="1"/>
      <c r="D28" s="47"/>
      <c r="E28" s="1"/>
      <c r="F28" s="83" t="s">
        <v>6527</v>
      </c>
      <c r="G28" s="22">
        <f>SUM(G8:G27)</f>
        <v>1638586.5700000008</v>
      </c>
      <c r="H28" s="22"/>
      <c r="I28" s="8"/>
    </row>
    <row r="29" spans="1:19" x14ac:dyDescent="0.3">
      <c r="A29" s="1"/>
      <c r="B29" s="1"/>
      <c r="C29" s="1"/>
      <c r="F29" s="17" t="s">
        <v>6513</v>
      </c>
      <c r="G29" s="43">
        <f>+L32</f>
        <v>3470.1118399999978</v>
      </c>
      <c r="H29" s="35"/>
      <c r="I29" s="8"/>
      <c r="J29" s="8"/>
      <c r="K29" s="8"/>
      <c r="L29" s="8"/>
      <c r="M29" s="22"/>
    </row>
    <row r="30" spans="1:19" x14ac:dyDescent="0.3">
      <c r="A30" s="1"/>
      <c r="B30" s="1"/>
      <c r="C30" s="1"/>
      <c r="F30" s="26" t="s">
        <v>6517</v>
      </c>
      <c r="G30" s="8">
        <f>SUM(I8:I25)</f>
        <v>0</v>
      </c>
      <c r="H30" s="35"/>
      <c r="I30" s="8"/>
      <c r="J30" s="8"/>
      <c r="K30" s="8"/>
      <c r="L30" s="8"/>
      <c r="M30" s="22"/>
    </row>
    <row r="31" spans="1:19" x14ac:dyDescent="0.3">
      <c r="A31" s="1"/>
      <c r="B31" s="1"/>
      <c r="C31" s="1"/>
      <c r="F31" s="17" t="s">
        <v>6528</v>
      </c>
      <c r="G31" s="8">
        <f>J32</f>
        <v>573.54999999999995</v>
      </c>
      <c r="H31" s="35"/>
      <c r="I31" s="8"/>
      <c r="J31" s="8"/>
      <c r="K31" s="8"/>
      <c r="L31" s="8"/>
    </row>
    <row r="32" spans="1:19" x14ac:dyDescent="0.3">
      <c r="A32" s="1"/>
      <c r="B32" s="1"/>
      <c r="C32" s="1"/>
      <c r="F32" s="17"/>
      <c r="G32" s="18">
        <f>+G28-G31-G30+G29</f>
        <v>1641483.1318400006</v>
      </c>
      <c r="H32" s="120"/>
      <c r="I32" s="18">
        <f>SUM(I2:I30)</f>
        <v>0</v>
      </c>
      <c r="J32" s="18">
        <f>SUM(J2:J30)</f>
        <v>573.54999999999995</v>
      </c>
      <c r="K32" s="18"/>
      <c r="L32" s="18">
        <f>SUM(L2:L30)</f>
        <v>3470.1118399999978</v>
      </c>
      <c r="M32" s="21">
        <f>+G32/G60</f>
        <v>0.62333103227201136</v>
      </c>
    </row>
    <row r="33" spans="1:8" x14ac:dyDescent="0.3">
      <c r="A33" s="1"/>
      <c r="B33" s="1"/>
      <c r="C33" s="1"/>
      <c r="D33" s="47"/>
      <c r="E33" s="1"/>
      <c r="F33" s="1"/>
      <c r="G33" s="22"/>
      <c r="H33" s="22"/>
    </row>
    <row r="34" spans="1:8" x14ac:dyDescent="0.3">
      <c r="A34" s="1"/>
      <c r="B34" s="1"/>
      <c r="C34" s="1"/>
      <c r="D34" s="47"/>
      <c r="E34" s="1"/>
      <c r="F34" s="1"/>
      <c r="G34" s="22"/>
      <c r="H34" s="22"/>
    </row>
    <row r="35" spans="1:8" x14ac:dyDescent="0.3">
      <c r="A35" s="110" t="s">
        <v>6560</v>
      </c>
      <c r="B35" s="1" t="s">
        <v>6534</v>
      </c>
      <c r="C35" s="1" t="s">
        <v>6535</v>
      </c>
      <c r="D35" s="1" t="s">
        <v>6434</v>
      </c>
      <c r="E35" s="1" t="s">
        <v>21</v>
      </c>
      <c r="F35" s="1" t="s">
        <v>124</v>
      </c>
      <c r="G35" s="16">
        <v>138065</v>
      </c>
      <c r="H35" s="35"/>
    </row>
    <row r="36" spans="1:8" x14ac:dyDescent="0.3">
      <c r="A36" s="110" t="s">
        <v>6561</v>
      </c>
      <c r="B36" s="1" t="s">
        <v>6534</v>
      </c>
      <c r="C36" s="1" t="s">
        <v>6535</v>
      </c>
      <c r="D36" s="1" t="s">
        <v>6434</v>
      </c>
      <c r="E36" s="1" t="s">
        <v>21</v>
      </c>
      <c r="F36" s="1" t="s">
        <v>124</v>
      </c>
      <c r="G36" s="16">
        <v>156785</v>
      </c>
      <c r="H36" s="35"/>
    </row>
    <row r="37" spans="1:8" x14ac:dyDescent="0.3">
      <c r="A37" s="110" t="s">
        <v>6562</v>
      </c>
      <c r="B37" s="1" t="s">
        <v>6534</v>
      </c>
      <c r="C37" s="1" t="s">
        <v>6539</v>
      </c>
      <c r="D37" s="1" t="s">
        <v>6434</v>
      </c>
      <c r="E37" s="1" t="s">
        <v>21</v>
      </c>
      <c r="F37" s="1" t="s">
        <v>124</v>
      </c>
      <c r="G37" s="16">
        <v>173295</v>
      </c>
      <c r="H37" s="35"/>
    </row>
    <row r="38" spans="1:8" x14ac:dyDescent="0.3">
      <c r="A38" s="110" t="s">
        <v>6563</v>
      </c>
      <c r="B38" s="1" t="s">
        <v>6534</v>
      </c>
      <c r="C38" s="1" t="s">
        <v>6543</v>
      </c>
      <c r="D38" s="1" t="s">
        <v>6434</v>
      </c>
      <c r="E38" s="1" t="s">
        <v>21</v>
      </c>
      <c r="F38" s="1" t="s">
        <v>124</v>
      </c>
      <c r="G38" s="16">
        <v>124724</v>
      </c>
      <c r="H38" s="35"/>
    </row>
    <row r="39" spans="1:8" x14ac:dyDescent="0.3">
      <c r="A39" s="110" t="s">
        <v>6564</v>
      </c>
      <c r="B39" s="1" t="s">
        <v>6534</v>
      </c>
      <c r="C39" s="1" t="s">
        <v>6543</v>
      </c>
      <c r="D39" s="1" t="s">
        <v>6434</v>
      </c>
      <c r="E39" s="1" t="s">
        <v>21</v>
      </c>
      <c r="F39" s="1" t="s">
        <v>124</v>
      </c>
      <c r="G39" s="16">
        <v>66401</v>
      </c>
      <c r="H39" s="35"/>
    </row>
    <row r="40" spans="1:8" x14ac:dyDescent="0.3">
      <c r="A40" s="110" t="s">
        <v>6565</v>
      </c>
      <c r="B40" s="1" t="s">
        <v>6534</v>
      </c>
      <c r="C40" s="1" t="s">
        <v>6543</v>
      </c>
      <c r="D40" s="1" t="s">
        <v>6434</v>
      </c>
      <c r="E40" s="1" t="s">
        <v>21</v>
      </c>
      <c r="F40" s="1" t="s">
        <v>124</v>
      </c>
      <c r="G40" s="16">
        <v>109064</v>
      </c>
      <c r="H40" s="35"/>
    </row>
    <row r="41" spans="1:8" x14ac:dyDescent="0.3">
      <c r="A41" s="110" t="s">
        <v>6566</v>
      </c>
      <c r="B41" s="1" t="s">
        <v>6547</v>
      </c>
      <c r="C41" s="1" t="s">
        <v>6543</v>
      </c>
      <c r="D41" s="1" t="s">
        <v>6434</v>
      </c>
      <c r="E41" s="1" t="s">
        <v>21</v>
      </c>
      <c r="F41" s="1" t="s">
        <v>124</v>
      </c>
      <c r="G41" s="16">
        <v>5151</v>
      </c>
      <c r="H41" s="35"/>
    </row>
    <row r="42" spans="1:8" x14ac:dyDescent="0.3">
      <c r="A42" s="110" t="s">
        <v>6566</v>
      </c>
      <c r="B42" s="1" t="s">
        <v>6534</v>
      </c>
      <c r="C42" s="1" t="s">
        <v>6543</v>
      </c>
      <c r="D42" s="1" t="s">
        <v>6434</v>
      </c>
      <c r="E42" s="1" t="s">
        <v>21</v>
      </c>
      <c r="F42" s="1" t="s">
        <v>124</v>
      </c>
      <c r="G42" s="16">
        <v>80014</v>
      </c>
      <c r="H42" s="35"/>
    </row>
    <row r="43" spans="1:8" x14ac:dyDescent="0.3">
      <c r="A43" s="110" t="s">
        <v>6567</v>
      </c>
      <c r="B43" s="1" t="s">
        <v>6534</v>
      </c>
      <c r="C43" s="1" t="s">
        <v>6549</v>
      </c>
      <c r="D43" s="1" t="s">
        <v>6434</v>
      </c>
      <c r="E43" s="1" t="s">
        <v>21</v>
      </c>
      <c r="F43" s="1" t="s">
        <v>124</v>
      </c>
      <c r="G43" s="16">
        <v>4978.6499999999996</v>
      </c>
      <c r="H43" s="35"/>
    </row>
    <row r="44" spans="1:8" x14ac:dyDescent="0.3">
      <c r="A44" s="110" t="s">
        <v>6568</v>
      </c>
      <c r="B44" s="1" t="s">
        <v>6534</v>
      </c>
      <c r="C44" s="1" t="s">
        <v>6551</v>
      </c>
      <c r="D44" s="1" t="s">
        <v>6434</v>
      </c>
      <c r="E44" s="1" t="s">
        <v>21</v>
      </c>
      <c r="F44" s="1" t="s">
        <v>124</v>
      </c>
      <c r="G44" s="16">
        <v>2921.43</v>
      </c>
      <c r="H44" s="35"/>
    </row>
    <row r="45" spans="1:8" x14ac:dyDescent="0.3">
      <c r="A45" s="110" t="s">
        <v>6569</v>
      </c>
      <c r="B45" s="1" t="s">
        <v>6534</v>
      </c>
      <c r="C45" s="1" t="s">
        <v>6551</v>
      </c>
      <c r="D45" s="1" t="s">
        <v>6434</v>
      </c>
      <c r="E45" s="1" t="s">
        <v>21</v>
      </c>
      <c r="F45" s="1" t="s">
        <v>124</v>
      </c>
      <c r="G45" s="16">
        <v>2921.43</v>
      </c>
      <c r="H45" s="35"/>
    </row>
    <row r="46" spans="1:8" x14ac:dyDescent="0.3">
      <c r="A46" s="110" t="s">
        <v>6570</v>
      </c>
      <c r="B46" s="1" t="s">
        <v>6534</v>
      </c>
      <c r="C46" s="1" t="s">
        <v>6551</v>
      </c>
      <c r="D46" s="1" t="s">
        <v>6434</v>
      </c>
      <c r="E46" s="1" t="s">
        <v>21</v>
      </c>
      <c r="F46" s="1" t="s">
        <v>124</v>
      </c>
      <c r="G46" s="16">
        <v>2921.43</v>
      </c>
      <c r="H46" s="35"/>
    </row>
    <row r="47" spans="1:8" x14ac:dyDescent="0.3">
      <c r="A47" s="110" t="s">
        <v>6571</v>
      </c>
      <c r="B47" s="1" t="s">
        <v>6534</v>
      </c>
      <c r="C47" s="1" t="s">
        <v>6551</v>
      </c>
      <c r="D47" s="1" t="s">
        <v>6434</v>
      </c>
      <c r="E47" s="1" t="s">
        <v>21</v>
      </c>
      <c r="F47" s="1" t="s">
        <v>124</v>
      </c>
      <c r="G47" s="16">
        <v>2921.43</v>
      </c>
      <c r="H47" s="35"/>
    </row>
    <row r="48" spans="1:8" x14ac:dyDescent="0.3">
      <c r="A48" s="110" t="s">
        <v>6572</v>
      </c>
      <c r="B48" s="1" t="s">
        <v>6534</v>
      </c>
      <c r="C48" s="1" t="s">
        <v>6551</v>
      </c>
      <c r="D48" s="1" t="s">
        <v>6434</v>
      </c>
      <c r="E48" s="1" t="s">
        <v>21</v>
      </c>
      <c r="F48" s="1" t="s">
        <v>124</v>
      </c>
      <c r="G48" s="16">
        <v>2921.43</v>
      </c>
      <c r="H48" s="35"/>
    </row>
    <row r="49" spans="1:14" x14ac:dyDescent="0.3">
      <c r="A49" s="110" t="s">
        <v>6573</v>
      </c>
      <c r="B49" s="1" t="s">
        <v>6534</v>
      </c>
      <c r="C49" s="1" t="s">
        <v>6551</v>
      </c>
      <c r="D49" s="1" t="s">
        <v>6434</v>
      </c>
      <c r="E49" s="1" t="s">
        <v>21</v>
      </c>
      <c r="F49" s="1" t="s">
        <v>124</v>
      </c>
      <c r="G49" s="16">
        <v>2921.43</v>
      </c>
      <c r="H49" s="35"/>
    </row>
    <row r="50" spans="1:14" x14ac:dyDescent="0.3">
      <c r="A50" s="110" t="s">
        <v>6574</v>
      </c>
      <c r="B50" s="1" t="s">
        <v>6534</v>
      </c>
      <c r="C50" s="1" t="s">
        <v>6551</v>
      </c>
      <c r="D50" s="1" t="s">
        <v>6434</v>
      </c>
      <c r="E50" s="1" t="s">
        <v>21</v>
      </c>
      <c r="F50" s="1" t="s">
        <v>124</v>
      </c>
      <c r="G50" s="16">
        <v>2921.42</v>
      </c>
      <c r="H50" s="35"/>
    </row>
    <row r="51" spans="1:14" x14ac:dyDescent="0.3">
      <c r="A51" s="102">
        <v>553005200596</v>
      </c>
      <c r="B51" s="1">
        <v>910</v>
      </c>
      <c r="C51" s="1">
        <v>201611</v>
      </c>
      <c r="D51" s="1" t="s">
        <v>6434</v>
      </c>
      <c r="E51" s="1" t="s">
        <v>21</v>
      </c>
      <c r="F51" s="1" t="s">
        <v>124</v>
      </c>
      <c r="G51" s="16">
        <v>59077.24</v>
      </c>
      <c r="H51" s="35"/>
    </row>
    <row r="52" spans="1:14" x14ac:dyDescent="0.3">
      <c r="A52" s="102">
        <v>553005200608</v>
      </c>
      <c r="B52" s="26">
        <v>910</v>
      </c>
      <c r="C52" s="26">
        <v>201712</v>
      </c>
      <c r="D52" s="110" t="s">
        <v>6434</v>
      </c>
      <c r="E52" s="26" t="s">
        <v>21</v>
      </c>
      <c r="F52" s="26" t="s">
        <v>124</v>
      </c>
      <c r="G52" s="16">
        <v>935.75</v>
      </c>
      <c r="H52" s="119"/>
      <c r="K52" s="119"/>
      <c r="L52" s="35"/>
      <c r="N52" s="106"/>
    </row>
    <row r="53" spans="1:14" x14ac:dyDescent="0.3">
      <c r="A53" s="102">
        <v>553005200641</v>
      </c>
      <c r="B53" s="26">
        <v>910</v>
      </c>
      <c r="C53" s="26">
        <v>201712</v>
      </c>
      <c r="D53" s="110" t="s">
        <v>6434</v>
      </c>
      <c r="E53" s="26" t="s">
        <v>21</v>
      </c>
      <c r="F53" s="26" t="s">
        <v>124</v>
      </c>
      <c r="G53" s="71">
        <v>56451.46</v>
      </c>
      <c r="H53" s="119" t="s">
        <v>6575</v>
      </c>
      <c r="K53" s="119" t="s">
        <v>6558</v>
      </c>
      <c r="L53" s="43">
        <f>-L27</f>
        <v>-3470.1118399999978</v>
      </c>
      <c r="N53" s="94"/>
    </row>
    <row r="54" spans="1:14" x14ac:dyDescent="0.3">
      <c r="F54" s="83" t="s">
        <v>6530</v>
      </c>
      <c r="G54" s="22">
        <f>SUM(G35:G53)</f>
        <v>995392.10000000033</v>
      </c>
      <c r="H54" s="22"/>
    </row>
    <row r="55" spans="1:14" x14ac:dyDescent="0.3">
      <c r="F55" s="17" t="s">
        <v>6513</v>
      </c>
      <c r="G55" s="43">
        <f>+L58</f>
        <v>-3470.1118399999978</v>
      </c>
      <c r="H55" s="35"/>
      <c r="I55" s="8"/>
      <c r="J55" s="8"/>
      <c r="K55" s="8"/>
      <c r="L55" s="8"/>
      <c r="M55" s="22"/>
    </row>
    <row r="56" spans="1:14" x14ac:dyDescent="0.3">
      <c r="F56" s="26" t="s">
        <v>6517</v>
      </c>
      <c r="G56" s="8">
        <f>SUM(I35:I51)</f>
        <v>0</v>
      </c>
      <c r="H56" s="35"/>
      <c r="I56" s="8"/>
      <c r="J56" s="8"/>
      <c r="K56" s="8"/>
      <c r="L56" s="8"/>
      <c r="M56" s="22"/>
    </row>
    <row r="57" spans="1:14" x14ac:dyDescent="0.3">
      <c r="F57" s="17" t="s">
        <v>6528</v>
      </c>
      <c r="G57" s="8">
        <v>0</v>
      </c>
      <c r="H57" s="35"/>
      <c r="I57" s="8"/>
      <c r="J57" s="8"/>
      <c r="K57" s="8"/>
      <c r="L57" s="8"/>
    </row>
    <row r="58" spans="1:14" x14ac:dyDescent="0.3">
      <c r="F58" s="17"/>
      <c r="G58" s="18">
        <f>+G54-G57-G56+G55</f>
        <v>991921.9881600003</v>
      </c>
      <c r="H58" s="120"/>
      <c r="I58" s="18">
        <f>SUM(I36:I56)</f>
        <v>0</v>
      </c>
      <c r="J58" s="18">
        <f>SUM(J36:J56)</f>
        <v>0</v>
      </c>
      <c r="K58" s="18"/>
      <c r="L58" s="18">
        <f>SUM(L35:L56)</f>
        <v>-3470.1118399999978</v>
      </c>
      <c r="M58" s="21">
        <f>+G58/G60</f>
        <v>0.37666896772798858</v>
      </c>
    </row>
    <row r="60" spans="1:14" ht="15" thickBot="1" x14ac:dyDescent="0.35">
      <c r="G60" s="39">
        <f>+G32+G58</f>
        <v>2633405.120000001</v>
      </c>
      <c r="H60" s="39"/>
      <c r="I60" s="39">
        <f>+I32+I58</f>
        <v>0</v>
      </c>
      <c r="J60" s="39">
        <f>+J32+J58</f>
        <v>573.54999999999995</v>
      </c>
      <c r="K60" s="39"/>
      <c r="L60" s="39">
        <f>+L32+L58</f>
        <v>0</v>
      </c>
    </row>
    <row r="61" spans="1:14" ht="15" thickTop="1" x14ac:dyDescent="0.3">
      <c r="A61" s="106" t="s">
        <v>6576</v>
      </c>
    </row>
    <row r="62" spans="1:14" x14ac:dyDescent="0.3">
      <c r="A62" s="106"/>
    </row>
    <row r="63" spans="1:14" x14ac:dyDescent="0.3">
      <c r="A63" s="45"/>
    </row>
  </sheetData>
  <printOptions horizontalCentered="1"/>
  <pageMargins left="0.70866141732283505" right="0.70866141732283505" top="0.74803149606299202" bottom="0.74803149606299202" header="0.31496062992126" footer="0.31496062992126"/>
  <pageSetup scale="55" orientation="landscape" r:id="rId1"/>
  <headerFooter>
    <oddFooter>&amp;L&amp;Z&amp;F\&amp;A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R51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4.44140625" customWidth="1"/>
    <col min="6" max="6" width="10.33203125" customWidth="1"/>
    <col min="7" max="7" width="13.88671875" bestFit="1" customWidth="1"/>
    <col min="8" max="8" width="3.33203125" customWidth="1"/>
    <col min="9" max="9" width="9.6640625" bestFit="1" customWidth="1"/>
    <col min="10" max="10" width="10.109375" bestFit="1" customWidth="1"/>
    <col min="11" max="11" width="2.6640625" customWidth="1"/>
    <col min="12" max="12" width="11.6640625" bestFit="1" customWidth="1"/>
    <col min="13" max="13" width="12.33203125" bestFit="1" customWidth="1"/>
    <col min="14" max="14" width="5.5546875" bestFit="1" customWidth="1"/>
    <col min="15" max="15" width="17" bestFit="1" customWidth="1"/>
    <col min="16" max="16" width="14.33203125" customWidth="1"/>
    <col min="17" max="17" width="12.33203125" bestFit="1" customWidth="1"/>
    <col min="18" max="18" width="11.5546875" bestFit="1" customWidth="1"/>
  </cols>
  <sheetData>
    <row r="1" spans="1:18" ht="15.6" x14ac:dyDescent="0.3">
      <c r="A1" s="27" t="s">
        <v>6532</v>
      </c>
      <c r="D1" s="28"/>
      <c r="E1" t="s">
        <v>6507</v>
      </c>
    </row>
    <row r="2" spans="1:18" ht="15.6" x14ac:dyDescent="0.3">
      <c r="A2" s="27" t="s">
        <v>6577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H6" s="30"/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8" spans="1:18" x14ac:dyDescent="0.3">
      <c r="A8" s="110" t="s">
        <v>6578</v>
      </c>
      <c r="B8" s="1" t="s">
        <v>6579</v>
      </c>
      <c r="C8" s="1" t="s">
        <v>6580</v>
      </c>
      <c r="D8" s="1" t="s">
        <v>6434</v>
      </c>
      <c r="E8" s="1" t="s">
        <v>21</v>
      </c>
      <c r="F8" s="1" t="s">
        <v>6536</v>
      </c>
      <c r="G8" s="8">
        <v>1431</v>
      </c>
      <c r="H8" s="35"/>
      <c r="I8" s="8"/>
      <c r="J8">
        <v>1431</v>
      </c>
      <c r="M8" s="12"/>
      <c r="N8" s="94"/>
    </row>
    <row r="9" spans="1:18" x14ac:dyDescent="0.3">
      <c r="A9" s="110" t="s">
        <v>6578</v>
      </c>
      <c r="B9" s="1" t="s">
        <v>6581</v>
      </c>
      <c r="C9" s="1" t="s">
        <v>6582</v>
      </c>
      <c r="D9" s="1" t="s">
        <v>6434</v>
      </c>
      <c r="E9" s="1" t="s">
        <v>21</v>
      </c>
      <c r="F9" s="1" t="s">
        <v>6536</v>
      </c>
      <c r="G9" s="8">
        <v>2029</v>
      </c>
      <c r="H9" s="35"/>
      <c r="I9" s="8"/>
      <c r="J9">
        <v>2029</v>
      </c>
      <c r="M9" s="12"/>
    </row>
    <row r="10" spans="1:18" x14ac:dyDescent="0.3">
      <c r="A10" s="110" t="s">
        <v>6583</v>
      </c>
      <c r="B10" s="1" t="s">
        <v>6581</v>
      </c>
      <c r="C10" s="1" t="s">
        <v>6582</v>
      </c>
      <c r="D10" s="1" t="s">
        <v>6434</v>
      </c>
      <c r="E10" s="1" t="s">
        <v>21</v>
      </c>
      <c r="F10" s="1" t="s">
        <v>6536</v>
      </c>
      <c r="G10" s="35">
        <v>1988</v>
      </c>
      <c r="H10" s="35"/>
      <c r="I10" s="8"/>
      <c r="M10" s="12">
        <f>+(G10+L10)/(G10+G31)</f>
        <v>0.62339291313891498</v>
      </c>
    </row>
    <row r="11" spans="1:18" x14ac:dyDescent="0.3">
      <c r="A11" s="110" t="s">
        <v>6583</v>
      </c>
      <c r="B11" s="1" t="s">
        <v>6584</v>
      </c>
      <c r="C11" s="1" t="s">
        <v>6585</v>
      </c>
      <c r="D11" s="1" t="s">
        <v>6434</v>
      </c>
      <c r="E11" s="1" t="s">
        <v>21</v>
      </c>
      <c r="F11" s="1" t="s">
        <v>6536</v>
      </c>
      <c r="G11" s="35">
        <v>2309</v>
      </c>
      <c r="H11" s="35"/>
      <c r="I11" s="8"/>
      <c r="J11">
        <v>2309</v>
      </c>
      <c r="M11" s="12"/>
    </row>
    <row r="12" spans="1:18" x14ac:dyDescent="0.3">
      <c r="A12" s="110" t="s">
        <v>6586</v>
      </c>
      <c r="B12" s="1" t="s">
        <v>6587</v>
      </c>
      <c r="C12" s="1" t="s">
        <v>6588</v>
      </c>
      <c r="D12" s="1" t="s">
        <v>6434</v>
      </c>
      <c r="E12" s="1" t="s">
        <v>21</v>
      </c>
      <c r="F12" s="1" t="s">
        <v>6536</v>
      </c>
      <c r="G12" s="35">
        <v>1927</v>
      </c>
      <c r="H12" s="35"/>
      <c r="I12" s="8"/>
      <c r="M12" s="12">
        <f>+(G12+L12)/(G12+G32)</f>
        <v>0.62322121604139713</v>
      </c>
    </row>
    <row r="13" spans="1:18" x14ac:dyDescent="0.3">
      <c r="A13" s="110" t="s">
        <v>6586</v>
      </c>
      <c r="B13" s="1" t="s">
        <v>6589</v>
      </c>
      <c r="C13" s="1" t="s">
        <v>6590</v>
      </c>
      <c r="D13" s="1" t="s">
        <v>6434</v>
      </c>
      <c r="E13" s="1" t="s">
        <v>21</v>
      </c>
      <c r="F13" s="1" t="s">
        <v>6536</v>
      </c>
      <c r="G13" s="35">
        <v>519.54</v>
      </c>
      <c r="H13" s="35"/>
      <c r="I13" s="8"/>
      <c r="J13">
        <v>519.54</v>
      </c>
      <c r="M13" s="12"/>
    </row>
    <row r="14" spans="1:18" x14ac:dyDescent="0.3">
      <c r="A14" s="110" t="s">
        <v>6586</v>
      </c>
      <c r="B14" s="1" t="s">
        <v>6591</v>
      </c>
      <c r="C14" s="1" t="s">
        <v>6592</v>
      </c>
      <c r="D14" s="1" t="s">
        <v>6434</v>
      </c>
      <c r="E14" s="1" t="s">
        <v>21</v>
      </c>
      <c r="F14" s="1" t="s">
        <v>6536</v>
      </c>
      <c r="G14" s="35">
        <v>10348.040000000001</v>
      </c>
      <c r="H14" s="35"/>
      <c r="I14" s="8"/>
      <c r="M14" s="12">
        <f>+(G14+L14)/(G14+G33)</f>
        <v>0.62337440150746626</v>
      </c>
    </row>
    <row r="15" spans="1:18" x14ac:dyDescent="0.3">
      <c r="A15" s="110" t="s">
        <v>6593</v>
      </c>
      <c r="B15" s="1" t="s">
        <v>6579</v>
      </c>
      <c r="C15" s="1" t="s">
        <v>6580</v>
      </c>
      <c r="D15" s="1" t="s">
        <v>6434</v>
      </c>
      <c r="E15" s="1" t="s">
        <v>21</v>
      </c>
      <c r="F15" s="1" t="s">
        <v>6536</v>
      </c>
      <c r="G15" s="35">
        <v>877363.44</v>
      </c>
      <c r="H15" s="119" t="s">
        <v>6521</v>
      </c>
      <c r="K15" s="119" t="s">
        <v>6558</v>
      </c>
      <c r="L15" s="168">
        <f>R15</f>
        <v>-4693.2307499999879</v>
      </c>
      <c r="M15" s="12">
        <f>+(G15+L15)/(G15+G34)</f>
        <v>0.623</v>
      </c>
      <c r="N15" s="106" t="s">
        <v>6559</v>
      </c>
      <c r="O15" s="11">
        <f>G15+G34</f>
        <v>1400754.75</v>
      </c>
      <c r="P15" s="11">
        <f>O15*0.623</f>
        <v>872670.20924999996</v>
      </c>
      <c r="Q15" s="11">
        <f>G15</f>
        <v>877363.44</v>
      </c>
      <c r="R15" s="11">
        <f>P15-Q15</f>
        <v>-4693.2307499999879</v>
      </c>
    </row>
    <row r="16" spans="1:18" x14ac:dyDescent="0.3">
      <c r="A16" s="110" t="s">
        <v>6593</v>
      </c>
      <c r="B16" s="1" t="s">
        <v>6594</v>
      </c>
      <c r="C16" s="1" t="s">
        <v>6595</v>
      </c>
      <c r="D16" s="1" t="s">
        <v>6434</v>
      </c>
      <c r="E16" s="1" t="s">
        <v>21</v>
      </c>
      <c r="F16" s="1" t="s">
        <v>6536</v>
      </c>
      <c r="G16" s="35">
        <v>562</v>
      </c>
      <c r="H16" s="35"/>
      <c r="I16" s="8"/>
      <c r="J16">
        <v>562</v>
      </c>
      <c r="M16" s="12"/>
    </row>
    <row r="17" spans="1:14" x14ac:dyDescent="0.3">
      <c r="A17" s="110" t="s">
        <v>6593</v>
      </c>
      <c r="B17" s="1" t="s">
        <v>6589</v>
      </c>
      <c r="C17" s="1" t="s">
        <v>6590</v>
      </c>
      <c r="D17" s="1" t="s">
        <v>6434</v>
      </c>
      <c r="E17" s="1" t="s">
        <v>21</v>
      </c>
      <c r="F17" s="1" t="s">
        <v>6536</v>
      </c>
      <c r="G17" s="35">
        <v>9171.7199999999993</v>
      </c>
      <c r="H17" s="35"/>
      <c r="I17" s="8"/>
      <c r="M17" s="12">
        <f t="shared" ref="M17:M23" si="0">+(G17+L17)/(G17+G35)</f>
        <v>0.62338710992936719</v>
      </c>
    </row>
    <row r="18" spans="1:14" x14ac:dyDescent="0.3">
      <c r="A18" s="110" t="s">
        <v>6593</v>
      </c>
      <c r="B18" s="1" t="s">
        <v>6591</v>
      </c>
      <c r="C18" s="1" t="s">
        <v>6592</v>
      </c>
      <c r="D18" s="1" t="s">
        <v>6434</v>
      </c>
      <c r="E18" s="1" t="s">
        <v>21</v>
      </c>
      <c r="F18" s="1" t="s">
        <v>6536</v>
      </c>
      <c r="G18" s="35">
        <v>12561.87</v>
      </c>
      <c r="H18" s="35"/>
      <c r="I18" s="8"/>
      <c r="M18" s="12">
        <f t="shared" si="0"/>
        <v>0.62338321641675498</v>
      </c>
    </row>
    <row r="19" spans="1:14" x14ac:dyDescent="0.3">
      <c r="A19" s="110" t="s">
        <v>6593</v>
      </c>
      <c r="B19" s="1" t="s">
        <v>6596</v>
      </c>
      <c r="C19" s="1" t="s">
        <v>6597</v>
      </c>
      <c r="D19" s="1" t="s">
        <v>6434</v>
      </c>
      <c r="E19" s="1" t="s">
        <v>21</v>
      </c>
      <c r="F19" s="1" t="s">
        <v>6536</v>
      </c>
      <c r="G19" s="35">
        <v>27550.13</v>
      </c>
      <c r="H19" s="35"/>
      <c r="I19" s="8"/>
      <c r="M19" s="12">
        <f t="shared" si="0"/>
        <v>0.62338889802786024</v>
      </c>
    </row>
    <row r="20" spans="1:14" x14ac:dyDescent="0.3">
      <c r="A20" s="110" t="s">
        <v>6593</v>
      </c>
      <c r="B20" s="1" t="s">
        <v>6598</v>
      </c>
      <c r="C20" s="1" t="s">
        <v>6599</v>
      </c>
      <c r="D20" s="1" t="s">
        <v>6434</v>
      </c>
      <c r="E20" s="1" t="s">
        <v>21</v>
      </c>
      <c r="F20" s="1" t="s">
        <v>6536</v>
      </c>
      <c r="G20" s="35">
        <v>120008.86</v>
      </c>
      <c r="H20" s="35"/>
      <c r="I20" s="8"/>
      <c r="M20" s="12">
        <f t="shared" si="0"/>
        <v>0.62338424240459789</v>
      </c>
    </row>
    <row r="21" spans="1:14" x14ac:dyDescent="0.3">
      <c r="A21" s="110" t="s">
        <v>6600</v>
      </c>
      <c r="B21" s="1" t="s">
        <v>6601</v>
      </c>
      <c r="C21" s="1" t="s">
        <v>6602</v>
      </c>
      <c r="D21" s="1" t="s">
        <v>6434</v>
      </c>
      <c r="E21" s="1" t="s">
        <v>21</v>
      </c>
      <c r="F21" s="1" t="s">
        <v>6536</v>
      </c>
      <c r="G21" s="35">
        <v>18326.22</v>
      </c>
      <c r="M21" s="12">
        <f t="shared" si="0"/>
        <v>0.6233785582936654</v>
      </c>
    </row>
    <row r="22" spans="1:14" x14ac:dyDescent="0.3">
      <c r="A22" s="102">
        <v>455005220106</v>
      </c>
      <c r="B22" s="1">
        <v>2016</v>
      </c>
      <c r="C22" s="1">
        <v>201612</v>
      </c>
      <c r="D22" s="1" t="s">
        <v>6434</v>
      </c>
      <c r="E22" s="1" t="s">
        <v>21</v>
      </c>
      <c r="F22" s="1">
        <v>20310</v>
      </c>
      <c r="G22" s="8">
        <v>56418.05</v>
      </c>
      <c r="M22" s="105">
        <f t="shared" si="0"/>
        <v>0.62299998442998328</v>
      </c>
    </row>
    <row r="23" spans="1:14" x14ac:dyDescent="0.3">
      <c r="A23" s="110" t="s">
        <v>6603</v>
      </c>
      <c r="B23" s="1" t="s">
        <v>6604</v>
      </c>
      <c r="C23" s="1" t="s">
        <v>6605</v>
      </c>
      <c r="D23" s="1" t="s">
        <v>6434</v>
      </c>
      <c r="E23" s="1" t="s">
        <v>21</v>
      </c>
      <c r="F23" s="1" t="s">
        <v>6536</v>
      </c>
      <c r="G23" s="35">
        <v>10302.44</v>
      </c>
      <c r="H23" s="35"/>
      <c r="I23" s="8"/>
      <c r="M23" s="12">
        <f t="shared" si="0"/>
        <v>0.6233913655935579</v>
      </c>
      <c r="N23" s="94"/>
    </row>
    <row r="24" spans="1:14" x14ac:dyDescent="0.3">
      <c r="A24" s="1"/>
      <c r="B24" s="1"/>
      <c r="C24" s="1"/>
      <c r="D24" s="47"/>
      <c r="E24" s="1"/>
      <c r="F24" s="83" t="s">
        <v>6527</v>
      </c>
      <c r="G24" s="22">
        <f>SUM(G8:G23)</f>
        <v>1152816.3099999998</v>
      </c>
      <c r="H24" s="22"/>
      <c r="I24" s="8"/>
    </row>
    <row r="25" spans="1:14" x14ac:dyDescent="0.3">
      <c r="A25" s="1"/>
      <c r="B25" s="1"/>
      <c r="C25" s="1"/>
      <c r="F25" s="17" t="s">
        <v>6513</v>
      </c>
      <c r="G25" s="43">
        <f>+L28</f>
        <v>-4693.2307499999879</v>
      </c>
      <c r="H25" s="35"/>
      <c r="I25" s="8"/>
      <c r="J25" s="8"/>
      <c r="K25" s="8"/>
      <c r="L25" s="8"/>
      <c r="M25" s="22"/>
    </row>
    <row r="26" spans="1:14" x14ac:dyDescent="0.3">
      <c r="A26" s="1"/>
      <c r="B26" s="1"/>
      <c r="C26" s="1"/>
      <c r="F26" s="26" t="s">
        <v>6517</v>
      </c>
      <c r="G26" s="8">
        <f>-SUM(I8:I23)</f>
        <v>0</v>
      </c>
      <c r="H26" s="35"/>
      <c r="I26" s="8"/>
      <c r="J26" s="8"/>
      <c r="K26" s="8"/>
      <c r="L26" s="8"/>
      <c r="M26" s="22"/>
    </row>
    <row r="27" spans="1:14" x14ac:dyDescent="0.3">
      <c r="A27" s="1"/>
      <c r="B27" s="1"/>
      <c r="C27" s="1"/>
      <c r="F27" s="17" t="s">
        <v>6528</v>
      </c>
      <c r="G27" s="8">
        <f>-J28</f>
        <v>-6850.54</v>
      </c>
      <c r="H27" s="35"/>
      <c r="I27" s="8"/>
      <c r="J27" s="8"/>
      <c r="K27" s="8"/>
      <c r="L27" s="8"/>
    </row>
    <row r="28" spans="1:14" x14ac:dyDescent="0.3">
      <c r="A28" s="1"/>
      <c r="B28" s="1"/>
      <c r="C28" s="1"/>
      <c r="F28" s="17"/>
      <c r="G28" s="18">
        <f>SUM(G24:G27)</f>
        <v>1141272.5392499999</v>
      </c>
      <c r="H28" s="120"/>
      <c r="I28" s="18">
        <f>SUM(I2:I26)</f>
        <v>0</v>
      </c>
      <c r="J28" s="18">
        <f>SUM(J8:J26)</f>
        <v>6850.54</v>
      </c>
      <c r="K28" s="18"/>
      <c r="L28" s="18">
        <f>SUM(L7:L26)</f>
        <v>-4693.2307499999879</v>
      </c>
      <c r="M28" s="21">
        <f>+G28/G48</f>
        <v>0.62307114930731</v>
      </c>
    </row>
    <row r="29" spans="1:14" x14ac:dyDescent="0.3">
      <c r="A29" s="1"/>
      <c r="B29" s="1"/>
      <c r="C29" s="1"/>
      <c r="D29" s="47"/>
      <c r="E29" s="1"/>
      <c r="F29" s="1"/>
      <c r="G29" s="22"/>
      <c r="H29" s="22"/>
    </row>
    <row r="30" spans="1:14" x14ac:dyDescent="0.3">
      <c r="A30" s="1"/>
      <c r="B30" s="1"/>
      <c r="C30" s="1"/>
      <c r="D30" s="47"/>
      <c r="E30" s="1"/>
      <c r="F30" s="1"/>
      <c r="G30" s="22"/>
      <c r="H30" s="22"/>
    </row>
    <row r="31" spans="1:14" x14ac:dyDescent="0.3">
      <c r="A31" s="110" t="s">
        <v>6606</v>
      </c>
      <c r="B31" s="1" t="s">
        <v>6581</v>
      </c>
      <c r="C31" s="1" t="s">
        <v>6582</v>
      </c>
      <c r="D31" s="1" t="s">
        <v>6434</v>
      </c>
      <c r="E31" s="1" t="s">
        <v>21</v>
      </c>
      <c r="F31" s="1" t="s">
        <v>124</v>
      </c>
      <c r="G31" s="16">
        <v>1201</v>
      </c>
      <c r="H31" s="35"/>
    </row>
    <row r="32" spans="1:14" x14ac:dyDescent="0.3">
      <c r="A32" s="110" t="s">
        <v>6607</v>
      </c>
      <c r="B32" s="1" t="s">
        <v>6587</v>
      </c>
      <c r="C32" s="1" t="s">
        <v>6588</v>
      </c>
      <c r="D32" s="1" t="s">
        <v>6434</v>
      </c>
      <c r="E32" s="1" t="s">
        <v>21</v>
      </c>
      <c r="F32" s="1" t="s">
        <v>124</v>
      </c>
      <c r="G32" s="16">
        <v>1165</v>
      </c>
      <c r="H32" s="35"/>
      <c r="N32" s="94"/>
    </row>
    <row r="33" spans="1:13" x14ac:dyDescent="0.3">
      <c r="A33" s="110" t="s">
        <v>6607</v>
      </c>
      <c r="B33" s="1" t="s">
        <v>6591</v>
      </c>
      <c r="C33" s="1" t="s">
        <v>6592</v>
      </c>
      <c r="D33" s="1" t="s">
        <v>6434</v>
      </c>
      <c r="E33" s="1" t="s">
        <v>21</v>
      </c>
      <c r="F33" s="1" t="s">
        <v>124</v>
      </c>
      <c r="G33" s="16">
        <v>6252</v>
      </c>
      <c r="H33" s="35"/>
    </row>
    <row r="34" spans="1:13" x14ac:dyDescent="0.3">
      <c r="A34" s="110" t="s">
        <v>6608</v>
      </c>
      <c r="B34" s="1" t="s">
        <v>6579</v>
      </c>
      <c r="C34" s="1" t="s">
        <v>6580</v>
      </c>
      <c r="D34" s="1" t="s">
        <v>6434</v>
      </c>
      <c r="E34" s="1" t="s">
        <v>21</v>
      </c>
      <c r="F34" s="1" t="s">
        <v>124</v>
      </c>
      <c r="G34" s="16">
        <v>523391.31</v>
      </c>
      <c r="H34" s="119" t="s">
        <v>6575</v>
      </c>
      <c r="K34" s="119" t="s">
        <v>6558</v>
      </c>
      <c r="L34" s="168">
        <f>-L15</f>
        <v>4693.2307499999879</v>
      </c>
    </row>
    <row r="35" spans="1:13" x14ac:dyDescent="0.3">
      <c r="A35" s="110" t="s">
        <v>6608</v>
      </c>
      <c r="B35" s="1" t="s">
        <v>6589</v>
      </c>
      <c r="C35" s="1" t="s">
        <v>6590</v>
      </c>
      <c r="D35" s="1" t="s">
        <v>6434</v>
      </c>
      <c r="E35" s="1" t="s">
        <v>21</v>
      </c>
      <c r="F35" s="1" t="s">
        <v>124</v>
      </c>
      <c r="G35" s="16">
        <v>5541</v>
      </c>
      <c r="H35" s="35"/>
    </row>
    <row r="36" spans="1:13" x14ac:dyDescent="0.3">
      <c r="A36" s="110" t="s">
        <v>6608</v>
      </c>
      <c r="B36" s="1" t="s">
        <v>6591</v>
      </c>
      <c r="C36" s="1" t="s">
        <v>6592</v>
      </c>
      <c r="D36" s="1" t="s">
        <v>6434</v>
      </c>
      <c r="E36" s="1" t="s">
        <v>21</v>
      </c>
      <c r="F36" s="1" t="s">
        <v>124</v>
      </c>
      <c r="G36" s="16">
        <v>7589.25</v>
      </c>
      <c r="H36" s="35"/>
    </row>
    <row r="37" spans="1:13" x14ac:dyDescent="0.3">
      <c r="A37" s="110" t="s">
        <v>6608</v>
      </c>
      <c r="B37" s="1" t="s">
        <v>6596</v>
      </c>
      <c r="C37" s="1" t="s">
        <v>6597</v>
      </c>
      <c r="D37" s="1" t="s">
        <v>6434</v>
      </c>
      <c r="E37" s="1" t="s">
        <v>21</v>
      </c>
      <c r="F37" s="1" t="s">
        <v>124</v>
      </c>
      <c r="G37" s="16">
        <v>16644</v>
      </c>
      <c r="H37" s="35"/>
    </row>
    <row r="38" spans="1:13" x14ac:dyDescent="0.3">
      <c r="A38" s="110" t="s">
        <v>6608</v>
      </c>
      <c r="B38" s="1" t="s">
        <v>6598</v>
      </c>
      <c r="C38" s="1" t="s">
        <v>6599</v>
      </c>
      <c r="D38" s="1" t="s">
        <v>6434</v>
      </c>
      <c r="E38" s="1" t="s">
        <v>21</v>
      </c>
      <c r="F38" s="1" t="s">
        <v>124</v>
      </c>
      <c r="G38" s="16">
        <v>72503</v>
      </c>
      <c r="H38" s="35"/>
    </row>
    <row r="39" spans="1:13" x14ac:dyDescent="0.3">
      <c r="A39" s="110" t="s">
        <v>6609</v>
      </c>
      <c r="B39" s="1" t="s">
        <v>6601</v>
      </c>
      <c r="C39" s="1" t="s">
        <v>6602</v>
      </c>
      <c r="D39" s="1" t="s">
        <v>6434</v>
      </c>
      <c r="E39" s="1" t="s">
        <v>21</v>
      </c>
      <c r="F39" s="1" t="s">
        <v>124</v>
      </c>
      <c r="G39" s="16">
        <v>11072</v>
      </c>
    </row>
    <row r="40" spans="1:13" x14ac:dyDescent="0.3">
      <c r="A40" s="102">
        <v>555005220106</v>
      </c>
      <c r="B40" s="1">
        <v>2016</v>
      </c>
      <c r="C40" s="1">
        <v>201612</v>
      </c>
      <c r="D40" s="1" t="s">
        <v>6434</v>
      </c>
      <c r="E40" s="1" t="s">
        <v>21</v>
      </c>
      <c r="F40" s="1" t="s">
        <v>124</v>
      </c>
      <c r="G40" s="16">
        <v>34140.620000000003</v>
      </c>
    </row>
    <row r="41" spans="1:13" x14ac:dyDescent="0.3">
      <c r="A41" s="110" t="s">
        <v>6610</v>
      </c>
      <c r="B41" s="1" t="s">
        <v>6604</v>
      </c>
      <c r="C41" s="1" t="s">
        <v>6605</v>
      </c>
      <c r="D41" s="1" t="s">
        <v>6434</v>
      </c>
      <c r="E41" s="1" t="s">
        <v>21</v>
      </c>
      <c r="F41" s="1" t="s">
        <v>124</v>
      </c>
      <c r="G41" s="16">
        <v>6224</v>
      </c>
      <c r="H41" s="35"/>
    </row>
    <row r="42" spans="1:13" x14ac:dyDescent="0.3">
      <c r="F42" s="83" t="s">
        <v>6530</v>
      </c>
      <c r="G42" s="22">
        <f>SUM(G31:G41)</f>
        <v>685723.18</v>
      </c>
      <c r="H42" s="22"/>
    </row>
    <row r="43" spans="1:13" x14ac:dyDescent="0.3">
      <c r="F43" s="17" t="s">
        <v>6513</v>
      </c>
      <c r="G43" s="43">
        <f>+L46</f>
        <v>4693.2307499999879</v>
      </c>
      <c r="H43" s="35"/>
      <c r="I43" s="8"/>
      <c r="J43" s="8"/>
      <c r="K43" s="8"/>
      <c r="L43" s="8"/>
      <c r="M43" s="22"/>
    </row>
    <row r="44" spans="1:13" x14ac:dyDescent="0.3">
      <c r="F44" s="26" t="s">
        <v>6517</v>
      </c>
      <c r="G44" s="8">
        <f>SUM(I31:I41)</f>
        <v>0</v>
      </c>
      <c r="H44" s="35"/>
      <c r="I44" s="8"/>
      <c r="J44" s="8"/>
      <c r="K44" s="8"/>
      <c r="L44" s="8"/>
      <c r="M44" s="22"/>
    </row>
    <row r="45" spans="1:13" x14ac:dyDescent="0.3">
      <c r="F45" s="17" t="s">
        <v>6528</v>
      </c>
      <c r="G45" s="8">
        <v>0</v>
      </c>
      <c r="H45" s="35"/>
      <c r="I45" s="8"/>
      <c r="J45" s="8"/>
      <c r="K45" s="8"/>
      <c r="L45" s="8"/>
    </row>
    <row r="46" spans="1:13" x14ac:dyDescent="0.3">
      <c r="F46" s="17"/>
      <c r="G46" s="18">
        <f>+G42-G45-G44+G43</f>
        <v>690416.41075000004</v>
      </c>
      <c r="H46" s="120"/>
      <c r="I46" s="18">
        <f>SUM(I32:I44)</f>
        <v>0</v>
      </c>
      <c r="J46" s="18">
        <f>SUM(J32:J44)</f>
        <v>0</v>
      </c>
      <c r="K46" s="18"/>
      <c r="L46" s="18">
        <f>SUM(L31:L44)</f>
        <v>4693.2307499999879</v>
      </c>
      <c r="M46" s="21">
        <f>+G46/G48</f>
        <v>0.37692885069268994</v>
      </c>
    </row>
    <row r="48" spans="1:13" ht="15" thickBot="1" x14ac:dyDescent="0.35">
      <c r="G48" s="39">
        <f>+G28+G46</f>
        <v>1831688.95</v>
      </c>
      <c r="H48" s="39"/>
      <c r="I48" s="39">
        <f>+I28+I46</f>
        <v>0</v>
      </c>
      <c r="J48" s="39">
        <f>+J28+J46</f>
        <v>6850.54</v>
      </c>
      <c r="K48" s="39"/>
      <c r="L48" s="39">
        <f>+L28+L46</f>
        <v>0</v>
      </c>
    </row>
    <row r="49" spans="1:1" ht="15" thickTop="1" x14ac:dyDescent="0.3">
      <c r="A49" s="106" t="s">
        <v>6576</v>
      </c>
    </row>
    <row r="50" spans="1:1" x14ac:dyDescent="0.3">
      <c r="A50" s="106"/>
    </row>
    <row r="51" spans="1:1" x14ac:dyDescent="0.3">
      <c r="A51" s="45"/>
    </row>
  </sheetData>
  <printOptions horizontalCentered="1"/>
  <pageMargins left="0.70866141732283505" right="0.70866141732283505" top="0.74803149606299202" bottom="0.74803149606299202" header="0.31496062992126" footer="0.31496062992126"/>
  <pageSetup scale="66" orientation="landscape" r:id="rId1"/>
  <headerFooter>
    <oddFooter>&amp;L&amp;Z&amp;F\&amp;A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S40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4.6640625" bestFit="1" customWidth="1"/>
    <col min="2" max="3" width="9" bestFit="1" customWidth="1"/>
    <col min="6" max="6" width="10.33203125" customWidth="1"/>
    <col min="7" max="7" width="12.6640625" bestFit="1" customWidth="1"/>
    <col min="8" max="8" width="3" customWidth="1"/>
    <col min="9" max="9" width="9.6640625" bestFit="1" customWidth="1"/>
    <col min="10" max="10" width="9.6640625" customWidth="1"/>
    <col min="11" max="11" width="2.6640625" customWidth="1"/>
    <col min="12" max="12" width="10.109375" bestFit="1" customWidth="1"/>
    <col min="13" max="13" width="12.44140625" bestFit="1" customWidth="1"/>
    <col min="14" max="14" width="5.33203125" customWidth="1"/>
    <col min="15" max="15" width="1.6640625" customWidth="1"/>
    <col min="16" max="16" width="12.33203125" customWidth="1"/>
    <col min="17" max="17" width="15.44140625" customWidth="1"/>
    <col min="18" max="18" width="11.5546875" customWidth="1"/>
    <col min="19" max="19" width="10.109375" bestFit="1" customWidth="1"/>
  </cols>
  <sheetData>
    <row r="1" spans="1:19" ht="15.6" x14ac:dyDescent="0.3">
      <c r="A1" s="27" t="s">
        <v>6532</v>
      </c>
      <c r="D1" s="28"/>
      <c r="E1" t="s">
        <v>6507</v>
      </c>
    </row>
    <row r="2" spans="1:19" ht="15.6" x14ac:dyDescent="0.3">
      <c r="A2" s="27" t="s">
        <v>6611</v>
      </c>
      <c r="D2" s="29"/>
      <c r="E2" t="s">
        <v>6509</v>
      </c>
    </row>
    <row r="3" spans="1:19" ht="15.6" x14ac:dyDescent="0.3">
      <c r="A3" s="27"/>
      <c r="D3" s="31"/>
      <c r="E3" t="s">
        <v>6510</v>
      </c>
    </row>
    <row r="4" spans="1:19" x14ac:dyDescent="0.3">
      <c r="D4" s="46"/>
      <c r="E4" t="s">
        <v>6511</v>
      </c>
    </row>
    <row r="5" spans="1:19" x14ac:dyDescent="0.3">
      <c r="D5" s="167"/>
      <c r="E5" t="s">
        <v>6512</v>
      </c>
      <c r="P5" s="115" t="s">
        <v>6513</v>
      </c>
      <c r="Q5" s="103"/>
      <c r="R5" s="103"/>
      <c r="S5" s="35"/>
    </row>
    <row r="6" spans="1:19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H6" s="30"/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P6" s="116" t="s">
        <v>6519</v>
      </c>
      <c r="Q6" s="116" t="s">
        <v>6520</v>
      </c>
      <c r="R6" s="116" t="s">
        <v>6521</v>
      </c>
      <c r="S6" s="116" t="s">
        <v>6522</v>
      </c>
    </row>
    <row r="7" spans="1:19" x14ac:dyDescent="0.3">
      <c r="P7" s="117" t="s">
        <v>6523</v>
      </c>
      <c r="Q7" s="118" t="s">
        <v>6524</v>
      </c>
      <c r="R7" s="118" t="s">
        <v>6525</v>
      </c>
      <c r="S7" s="118" t="s">
        <v>6526</v>
      </c>
    </row>
    <row r="8" spans="1:19" x14ac:dyDescent="0.3">
      <c r="A8" s="102">
        <v>457005200001</v>
      </c>
      <c r="B8" s="26">
        <v>615</v>
      </c>
      <c r="C8" s="26">
        <v>198709</v>
      </c>
      <c r="D8" s="110" t="s">
        <v>6434</v>
      </c>
      <c r="E8" s="26" t="s">
        <v>21</v>
      </c>
      <c r="F8" s="26">
        <v>20310</v>
      </c>
      <c r="G8" s="8">
        <v>299471.07</v>
      </c>
      <c r="M8" s="12">
        <f>+(G8+L8)/(G8+G23)</f>
        <v>0.62338238241128319</v>
      </c>
    </row>
    <row r="9" spans="1:19" x14ac:dyDescent="0.3">
      <c r="A9" s="102">
        <v>457005200001</v>
      </c>
      <c r="B9" s="26">
        <v>780</v>
      </c>
      <c r="C9" s="26">
        <v>200508</v>
      </c>
      <c r="D9" s="110" t="s">
        <v>6434</v>
      </c>
      <c r="E9" s="26" t="s">
        <v>21</v>
      </c>
      <c r="F9" s="26">
        <v>20310</v>
      </c>
      <c r="G9" s="8">
        <v>109236.32</v>
      </c>
      <c r="H9" s="35"/>
      <c r="M9" s="12">
        <f>+G9/(G9+G24)</f>
        <v>0.62338353668739133</v>
      </c>
    </row>
    <row r="10" spans="1:19" x14ac:dyDescent="0.3">
      <c r="A10" s="102">
        <v>457005200073</v>
      </c>
      <c r="B10" s="26">
        <v>780</v>
      </c>
      <c r="C10" s="26">
        <v>201010</v>
      </c>
      <c r="D10" s="110" t="s">
        <v>6434</v>
      </c>
      <c r="E10" s="26" t="s">
        <v>21</v>
      </c>
      <c r="F10" s="26">
        <v>20310</v>
      </c>
      <c r="G10" s="8">
        <v>19913.25</v>
      </c>
      <c r="H10" s="35"/>
      <c r="M10" s="12">
        <f>+G10/(G10+G25)</f>
        <v>0.62340007832709354</v>
      </c>
    </row>
    <row r="11" spans="1:19" x14ac:dyDescent="0.3">
      <c r="A11" s="102">
        <v>457005200196</v>
      </c>
      <c r="B11" s="26">
        <v>615</v>
      </c>
      <c r="C11" s="26">
        <v>201712</v>
      </c>
      <c r="D11" s="110" t="s">
        <v>6434</v>
      </c>
      <c r="E11" s="26" t="s">
        <v>21</v>
      </c>
      <c r="F11" s="26">
        <v>20310</v>
      </c>
      <c r="G11" s="165">
        <v>81877.91</v>
      </c>
      <c r="H11" s="119" t="s">
        <v>6521</v>
      </c>
      <c r="K11" s="119" t="s">
        <v>6558</v>
      </c>
      <c r="L11" s="43">
        <f>S11</f>
        <v>-732.30951999999525</v>
      </c>
      <c r="M11" s="12">
        <f>+(G11+L11)/(G11+G26)</f>
        <v>0.623</v>
      </c>
      <c r="N11" s="106" t="s">
        <v>6612</v>
      </c>
      <c r="P11" s="103">
        <f>G11+G26</f>
        <v>130249.76000000001</v>
      </c>
      <c r="Q11" s="103">
        <f>P11*0.623</f>
        <v>81145.600480000008</v>
      </c>
      <c r="R11" s="103">
        <f>G11</f>
        <v>81877.91</v>
      </c>
      <c r="S11" s="35">
        <f>Q11-R11</f>
        <v>-732.30951999999525</v>
      </c>
    </row>
    <row r="12" spans="1:19" x14ac:dyDescent="0.3">
      <c r="A12" s="102">
        <v>457005200205</v>
      </c>
      <c r="B12" s="26">
        <v>615</v>
      </c>
      <c r="C12">
        <v>199610</v>
      </c>
      <c r="D12" t="s">
        <v>6434</v>
      </c>
      <c r="E12" t="s">
        <v>21</v>
      </c>
      <c r="F12" s="26">
        <v>20310</v>
      </c>
      <c r="G12" s="165">
        <v>597.66999999999996</v>
      </c>
      <c r="H12" s="119"/>
      <c r="K12" s="119"/>
      <c r="L12" s="35"/>
      <c r="M12" s="12">
        <f>+(G12+L12)/(G12+G27)</f>
        <v>0.62300123001230012</v>
      </c>
      <c r="N12" s="106"/>
      <c r="P12" s="103"/>
      <c r="Q12" s="103"/>
      <c r="R12" s="103"/>
      <c r="S12" s="35"/>
    </row>
    <row r="13" spans="1:19" x14ac:dyDescent="0.3">
      <c r="A13" s="102">
        <v>457005200205</v>
      </c>
      <c r="B13" s="26">
        <v>780</v>
      </c>
      <c r="C13">
        <v>199610</v>
      </c>
      <c r="D13" t="s">
        <v>6434</v>
      </c>
      <c r="E13" t="s">
        <v>21</v>
      </c>
      <c r="F13" s="26">
        <v>20310</v>
      </c>
      <c r="G13" s="165">
        <v>724.99</v>
      </c>
      <c r="H13" s="119"/>
      <c r="K13" s="119"/>
      <c r="L13" s="35"/>
      <c r="M13" s="12">
        <f>+G13/(G13+G28)</f>
        <v>0.62300421070722689</v>
      </c>
      <c r="N13" s="106"/>
      <c r="P13" s="103"/>
      <c r="Q13" s="103"/>
      <c r="R13" s="103"/>
      <c r="S13" s="35"/>
    </row>
    <row r="14" spans="1:19" x14ac:dyDescent="0.3">
      <c r="A14" s="102">
        <v>457005200211</v>
      </c>
      <c r="B14" s="26">
        <v>615</v>
      </c>
      <c r="C14" s="167">
        <v>201812</v>
      </c>
      <c r="D14" t="s">
        <v>6434</v>
      </c>
      <c r="E14" t="s">
        <v>21</v>
      </c>
      <c r="F14" s="26">
        <v>20310</v>
      </c>
      <c r="G14" s="165">
        <v>52730.720000000001</v>
      </c>
      <c r="H14" s="119"/>
      <c r="K14" s="119"/>
      <c r="L14" s="35"/>
      <c r="M14" s="12">
        <f>+G14/(G14+G29)</f>
        <v>0.623</v>
      </c>
      <c r="N14" s="106"/>
      <c r="P14" s="103"/>
      <c r="Q14" s="103"/>
      <c r="R14" s="103"/>
      <c r="S14" s="35"/>
    </row>
    <row r="15" spans="1:19" x14ac:dyDescent="0.3">
      <c r="A15" s="102">
        <v>457005200217</v>
      </c>
      <c r="B15" s="26">
        <v>615</v>
      </c>
      <c r="C15" s="167">
        <v>201812</v>
      </c>
      <c r="D15" t="s">
        <v>6434</v>
      </c>
      <c r="E15" t="s">
        <v>21</v>
      </c>
      <c r="F15" s="26">
        <v>20310</v>
      </c>
      <c r="G15" s="145">
        <v>3958.46</v>
      </c>
      <c r="H15" s="119"/>
      <c r="K15" s="119"/>
      <c r="L15" s="35"/>
      <c r="M15" s="12">
        <f>+(G15+L15)/(G15+G30)</f>
        <v>0.62299984104175887</v>
      </c>
      <c r="N15" s="106"/>
      <c r="P15" s="103"/>
      <c r="Q15" s="103"/>
      <c r="R15" s="103"/>
      <c r="S15" s="35"/>
    </row>
    <row r="16" spans="1:19" x14ac:dyDescent="0.3">
      <c r="A16" s="1"/>
      <c r="B16" s="1"/>
      <c r="C16" s="1"/>
      <c r="D16" s="47"/>
      <c r="E16" s="1"/>
      <c r="F16" s="83" t="s">
        <v>6527</v>
      </c>
      <c r="G16" s="22">
        <f>SUM(G8:G15)</f>
        <v>568510.39</v>
      </c>
      <c r="H16" s="22"/>
      <c r="I16" s="8"/>
    </row>
    <row r="17" spans="1:18" x14ac:dyDescent="0.3">
      <c r="A17" s="1"/>
      <c r="B17" s="1"/>
      <c r="C17" s="1"/>
      <c r="F17" s="17" t="s">
        <v>6513</v>
      </c>
      <c r="G17" s="43">
        <f>+L20</f>
        <v>-732.30951999999525</v>
      </c>
      <c r="H17" s="35"/>
      <c r="I17" s="8"/>
      <c r="J17" s="8"/>
      <c r="K17" s="8"/>
      <c r="L17" s="8"/>
      <c r="M17" s="22"/>
    </row>
    <row r="18" spans="1:18" x14ac:dyDescent="0.3">
      <c r="A18" s="1"/>
      <c r="B18" s="1"/>
      <c r="C18" s="1"/>
      <c r="F18" s="26" t="s">
        <v>6517</v>
      </c>
      <c r="G18" s="8">
        <f>SUM(I8:I10)</f>
        <v>0</v>
      </c>
      <c r="H18" s="35"/>
      <c r="I18" s="8"/>
      <c r="J18" s="8"/>
      <c r="K18" s="8"/>
      <c r="L18" s="8"/>
      <c r="M18" s="22"/>
    </row>
    <row r="19" spans="1:18" x14ac:dyDescent="0.3">
      <c r="A19" s="1"/>
      <c r="B19" s="1"/>
      <c r="C19" s="1"/>
      <c r="F19" s="17" t="s">
        <v>6528</v>
      </c>
      <c r="G19" s="8">
        <v>0</v>
      </c>
      <c r="H19" s="35"/>
      <c r="I19" s="8"/>
      <c r="J19" s="8"/>
      <c r="K19" s="8"/>
      <c r="L19" s="8"/>
    </row>
    <row r="20" spans="1:18" x14ac:dyDescent="0.3">
      <c r="A20" s="1"/>
      <c r="B20" s="1"/>
      <c r="C20" s="1"/>
      <c r="F20" s="17"/>
      <c r="G20" s="18">
        <f>+G16-G19-G18+G17</f>
        <v>567778.08048</v>
      </c>
      <c r="H20" s="120"/>
      <c r="I20" s="18">
        <f>SUM(I2:I18)</f>
        <v>0</v>
      </c>
      <c r="J20" s="18">
        <f>SUM(J2:J18)</f>
        <v>0</v>
      </c>
      <c r="K20" s="18"/>
      <c r="L20" s="18">
        <f>SUM(L2:L18)</f>
        <v>-732.30951999999525</v>
      </c>
      <c r="M20" s="21">
        <f>+G20/G37</f>
        <v>0.62328946841751687</v>
      </c>
    </row>
    <row r="21" spans="1:18" x14ac:dyDescent="0.3">
      <c r="A21" s="1"/>
      <c r="B21" s="1"/>
      <c r="C21" s="1"/>
      <c r="D21" s="47"/>
      <c r="E21" s="1"/>
      <c r="F21" s="1"/>
      <c r="G21" s="22"/>
      <c r="H21" s="22"/>
      <c r="P21" s="22"/>
      <c r="Q21" s="11"/>
      <c r="R21" s="11"/>
    </row>
    <row r="22" spans="1:18" x14ac:dyDescent="0.3">
      <c r="A22" s="1"/>
      <c r="B22" s="1"/>
      <c r="C22" s="1"/>
      <c r="D22" s="47"/>
      <c r="E22" s="1"/>
      <c r="F22" s="1"/>
      <c r="G22" s="22"/>
      <c r="H22" s="22"/>
      <c r="P22" s="22"/>
      <c r="Q22" s="11"/>
      <c r="R22" s="11"/>
    </row>
    <row r="23" spans="1:18" x14ac:dyDescent="0.3">
      <c r="A23" s="102">
        <v>557005200001</v>
      </c>
      <c r="B23" s="26">
        <v>615</v>
      </c>
      <c r="C23" s="26">
        <v>198709</v>
      </c>
      <c r="D23" s="110" t="s">
        <v>6434</v>
      </c>
      <c r="E23" s="26" t="s">
        <v>21</v>
      </c>
      <c r="F23" s="26" t="s">
        <v>124</v>
      </c>
      <c r="G23" s="16">
        <v>180926</v>
      </c>
      <c r="P23" s="22"/>
      <c r="Q23" s="11"/>
      <c r="R23" s="11"/>
    </row>
    <row r="24" spans="1:18" x14ac:dyDescent="0.3">
      <c r="A24" s="102">
        <v>557005200001</v>
      </c>
      <c r="B24" s="26">
        <v>780</v>
      </c>
      <c r="C24" s="26">
        <v>200508</v>
      </c>
      <c r="D24" s="110" t="s">
        <v>6434</v>
      </c>
      <c r="E24" s="26" t="s">
        <v>21</v>
      </c>
      <c r="F24" s="26" t="s">
        <v>124</v>
      </c>
      <c r="G24" s="16">
        <v>65995</v>
      </c>
      <c r="H24" s="35"/>
    </row>
    <row r="25" spans="1:18" x14ac:dyDescent="0.3">
      <c r="A25" s="102">
        <v>557005200073</v>
      </c>
      <c r="B25" s="26">
        <v>780</v>
      </c>
      <c r="C25" s="26">
        <v>201010</v>
      </c>
      <c r="D25" s="110" t="s">
        <v>6434</v>
      </c>
      <c r="E25" s="26" t="s">
        <v>21</v>
      </c>
      <c r="F25" s="26" t="s">
        <v>124</v>
      </c>
      <c r="G25" s="16">
        <v>12029.72</v>
      </c>
      <c r="H25" s="35"/>
    </row>
    <row r="26" spans="1:18" x14ac:dyDescent="0.3">
      <c r="A26" s="102">
        <v>557005200196</v>
      </c>
      <c r="B26" s="26">
        <v>615</v>
      </c>
      <c r="C26" s="26">
        <v>201712</v>
      </c>
      <c r="D26" s="110" t="s">
        <v>6434</v>
      </c>
      <c r="E26" s="26" t="s">
        <v>21</v>
      </c>
      <c r="F26" s="26" t="s">
        <v>124</v>
      </c>
      <c r="G26" s="166">
        <v>48371.85</v>
      </c>
      <c r="H26" s="119" t="s">
        <v>6575</v>
      </c>
      <c r="K26" s="119" t="s">
        <v>6558</v>
      </c>
      <c r="L26" s="43">
        <f>-L11</f>
        <v>732.30951999999525</v>
      </c>
    </row>
    <row r="27" spans="1:18" x14ac:dyDescent="0.3">
      <c r="A27" s="102">
        <v>557005200205</v>
      </c>
      <c r="B27" s="26">
        <v>615</v>
      </c>
      <c r="C27">
        <v>199610</v>
      </c>
      <c r="D27" t="s">
        <v>6434</v>
      </c>
      <c r="E27" t="s">
        <v>21</v>
      </c>
      <c r="F27" t="s">
        <v>124</v>
      </c>
      <c r="G27" s="166">
        <v>361.67</v>
      </c>
      <c r="H27" s="119"/>
      <c r="K27" s="119"/>
      <c r="L27" s="35"/>
    </row>
    <row r="28" spans="1:18" x14ac:dyDescent="0.3">
      <c r="A28" s="102">
        <v>557005200205</v>
      </c>
      <c r="B28" s="26">
        <v>780</v>
      </c>
      <c r="C28">
        <v>199610</v>
      </c>
      <c r="D28" t="s">
        <v>6434</v>
      </c>
      <c r="E28" t="s">
        <v>21</v>
      </c>
      <c r="F28" t="s">
        <v>124</v>
      </c>
      <c r="G28" s="166">
        <v>438.71</v>
      </c>
      <c r="H28" s="119"/>
      <c r="K28" s="119"/>
      <c r="L28" s="35"/>
    </row>
    <row r="29" spans="1:18" x14ac:dyDescent="0.3">
      <c r="A29" s="102">
        <v>557005200211</v>
      </c>
      <c r="B29" s="26">
        <v>615</v>
      </c>
      <c r="C29" s="167">
        <v>201812</v>
      </c>
      <c r="D29" t="s">
        <v>6434</v>
      </c>
      <c r="E29" t="s">
        <v>21</v>
      </c>
      <c r="F29" t="s">
        <v>124</v>
      </c>
      <c r="G29" s="166">
        <v>31909.279999999999</v>
      </c>
      <c r="H29" s="119"/>
      <c r="K29" s="119"/>
      <c r="L29" s="35"/>
    </row>
    <row r="30" spans="1:18" x14ac:dyDescent="0.3">
      <c r="A30" s="102">
        <v>557005200217</v>
      </c>
      <c r="B30" s="26">
        <v>615</v>
      </c>
      <c r="C30" s="167">
        <v>201812</v>
      </c>
      <c r="D30" t="s">
        <v>6434</v>
      </c>
      <c r="E30" t="s">
        <v>21</v>
      </c>
      <c r="F30" t="s">
        <v>124</v>
      </c>
      <c r="G30" s="71">
        <v>2395.41</v>
      </c>
      <c r="H30" s="119"/>
      <c r="K30" s="119"/>
      <c r="L30" s="35"/>
    </row>
    <row r="31" spans="1:18" x14ac:dyDescent="0.3">
      <c r="F31" s="83" t="s">
        <v>6530</v>
      </c>
      <c r="G31" s="22">
        <f>SUM(G23:G30)</f>
        <v>342427.63999999996</v>
      </c>
      <c r="H31" s="22"/>
    </row>
    <row r="32" spans="1:18" x14ac:dyDescent="0.3">
      <c r="F32" s="17" t="s">
        <v>6513</v>
      </c>
      <c r="G32" s="43">
        <f>+L35</f>
        <v>732.30951999999525</v>
      </c>
      <c r="H32" s="35"/>
      <c r="I32" s="8"/>
      <c r="J32" s="8"/>
      <c r="K32" s="8"/>
      <c r="L32" s="8"/>
      <c r="M32" s="22"/>
    </row>
    <row r="33" spans="1:13" x14ac:dyDescent="0.3">
      <c r="F33" s="26" t="s">
        <v>6517</v>
      </c>
      <c r="G33" s="8">
        <f>SUM(I23:I25)</f>
        <v>0</v>
      </c>
      <c r="H33" s="35"/>
      <c r="I33" s="8"/>
      <c r="J33" s="8"/>
      <c r="K33" s="8"/>
      <c r="L33" s="8"/>
      <c r="M33" s="22"/>
    </row>
    <row r="34" spans="1:13" x14ac:dyDescent="0.3">
      <c r="F34" s="17" t="s">
        <v>6528</v>
      </c>
      <c r="G34" s="8">
        <v>0</v>
      </c>
      <c r="H34" s="35"/>
      <c r="I34" s="8"/>
      <c r="J34" s="8"/>
      <c r="K34" s="8"/>
      <c r="L34" s="8"/>
    </row>
    <row r="35" spans="1:13" x14ac:dyDescent="0.3">
      <c r="F35" s="17"/>
      <c r="G35" s="18">
        <f>+G31-G34-G33+G32</f>
        <v>343159.94951999997</v>
      </c>
      <c r="H35" s="120"/>
      <c r="I35" s="18">
        <f>SUM(I24:I33)</f>
        <v>0</v>
      </c>
      <c r="J35" s="18">
        <f>SUM(J24:J33)</f>
        <v>0</v>
      </c>
      <c r="K35" s="18"/>
      <c r="L35" s="18">
        <f>SUM(L23:L33)</f>
        <v>732.30951999999525</v>
      </c>
      <c r="M35" s="21">
        <f>+G35/G37</f>
        <v>0.37671053158248313</v>
      </c>
    </row>
    <row r="37" spans="1:13" ht="15" thickBot="1" x14ac:dyDescent="0.35">
      <c r="G37" s="39">
        <f>+G20+G35</f>
        <v>910938.03</v>
      </c>
      <c r="H37" s="39"/>
      <c r="I37" s="39">
        <f>+I20+I35</f>
        <v>0</v>
      </c>
      <c r="J37" s="39">
        <f>+J20+J35</f>
        <v>0</v>
      </c>
      <c r="K37" s="39"/>
      <c r="L37" s="39">
        <f>+L20+L35</f>
        <v>0</v>
      </c>
    </row>
    <row r="38" spans="1:13" ht="15" thickTop="1" x14ac:dyDescent="0.3">
      <c r="A38" s="106" t="s">
        <v>6576</v>
      </c>
    </row>
    <row r="39" spans="1:13" x14ac:dyDescent="0.3">
      <c r="A39" s="106"/>
    </row>
    <row r="40" spans="1:13" x14ac:dyDescent="0.3">
      <c r="A40" s="45"/>
    </row>
  </sheetData>
  <printOptions horizontalCentered="1"/>
  <pageMargins left="0.70866141732283505" right="0.70866141732283505" top="0.74803149606299202" bottom="0.74803149606299202" header="0.31496062992126" footer="0.31496062992126"/>
  <pageSetup scale="69" orientation="landscape" r:id="rId1"/>
  <headerFooter>
    <oddFooter>&amp;L&amp;Z&amp;F\&amp;A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R56"/>
  <sheetViews>
    <sheetView zoomScale="80" zoomScaleNormal="80" workbookViewId="0">
      <pane ySplit="6" topLeftCell="A7" activePane="bottomLeft" state="frozen"/>
      <selection activeCell="M15" sqref="M15"/>
      <selection pane="bottomLeft" activeCell="M15" sqref="M15"/>
    </sheetView>
  </sheetViews>
  <sheetFormatPr defaultColWidth="8.88671875" defaultRowHeight="14.4" x14ac:dyDescent="0.3"/>
  <cols>
    <col min="1" max="1" width="15" customWidth="1"/>
    <col min="6" max="6" width="10.33203125" customWidth="1"/>
    <col min="7" max="7" width="13.88671875" bestFit="1" customWidth="1"/>
    <col min="8" max="8" width="3.33203125" style="121" customWidth="1"/>
    <col min="9" max="9" width="9.6640625" bestFit="1" customWidth="1"/>
    <col min="10" max="10" width="9.6640625" customWidth="1"/>
    <col min="11" max="11" width="3.109375" customWidth="1"/>
    <col min="12" max="12" width="11.6640625" bestFit="1" customWidth="1"/>
    <col min="13" max="13" width="12.33203125" bestFit="1" customWidth="1"/>
    <col min="15" max="15" width="16.6640625" bestFit="1" customWidth="1"/>
    <col min="16" max="16" width="13.88671875" customWidth="1"/>
    <col min="17" max="17" width="13.88671875" bestFit="1" customWidth="1"/>
    <col min="18" max="18" width="11.6640625" bestFit="1" customWidth="1"/>
  </cols>
  <sheetData>
    <row r="1" spans="1:18" ht="15.6" x14ac:dyDescent="0.3">
      <c r="A1" s="27" t="s">
        <v>6613</v>
      </c>
      <c r="D1" s="28"/>
      <c r="E1" t="s">
        <v>6507</v>
      </c>
    </row>
    <row r="2" spans="1:18" ht="15.6" x14ac:dyDescent="0.3">
      <c r="A2" s="27" t="s">
        <v>6577</v>
      </c>
      <c r="D2" s="29"/>
      <c r="E2" t="s">
        <v>6509</v>
      </c>
    </row>
    <row r="3" spans="1:18" ht="15.6" x14ac:dyDescent="0.3">
      <c r="A3" s="27"/>
      <c r="D3" s="31"/>
      <c r="E3" t="s">
        <v>6510</v>
      </c>
    </row>
    <row r="4" spans="1:18" x14ac:dyDescent="0.3">
      <c r="D4" s="46"/>
      <c r="E4" t="s">
        <v>6511</v>
      </c>
      <c r="O4" s="115" t="s">
        <v>6513</v>
      </c>
      <c r="P4" s="103"/>
      <c r="Q4" s="103"/>
      <c r="R4" s="35"/>
    </row>
    <row r="5" spans="1:18" x14ac:dyDescent="0.3">
      <c r="D5" s="167"/>
      <c r="E5" t="s">
        <v>6512</v>
      </c>
      <c r="O5" s="116" t="s">
        <v>6519</v>
      </c>
      <c r="P5" s="116" t="s">
        <v>6520</v>
      </c>
      <c r="Q5" s="116" t="s">
        <v>6521</v>
      </c>
      <c r="R5" s="116" t="s">
        <v>6522</v>
      </c>
    </row>
    <row r="6" spans="1:18" ht="28.8" x14ac:dyDescent="0.3">
      <c r="A6" t="s">
        <v>6419</v>
      </c>
      <c r="B6" t="s">
        <v>6420</v>
      </c>
      <c r="C6" t="s">
        <v>6514</v>
      </c>
      <c r="D6" t="s">
        <v>6515</v>
      </c>
      <c r="E6" t="s">
        <v>6424</v>
      </c>
      <c r="F6" t="s">
        <v>6425</v>
      </c>
      <c r="G6" s="30" t="s">
        <v>6516</v>
      </c>
      <c r="I6" s="30" t="s">
        <v>6517</v>
      </c>
      <c r="J6" s="42" t="s">
        <v>6428</v>
      </c>
      <c r="K6" s="42"/>
      <c r="L6" s="42" t="s">
        <v>6513</v>
      </c>
      <c r="M6" s="25" t="s">
        <v>6518</v>
      </c>
      <c r="O6" s="117" t="s">
        <v>6523</v>
      </c>
      <c r="P6" s="118" t="s">
        <v>6524</v>
      </c>
      <c r="Q6" s="118" t="s">
        <v>6525</v>
      </c>
      <c r="R6" s="118" t="s">
        <v>6526</v>
      </c>
    </row>
    <row r="8" spans="1:18" x14ac:dyDescent="0.3">
      <c r="A8" s="110" t="s">
        <v>6614</v>
      </c>
      <c r="B8" s="1" t="s">
        <v>6615</v>
      </c>
      <c r="C8" s="1" t="s">
        <v>6616</v>
      </c>
      <c r="D8" s="1" t="s">
        <v>6434</v>
      </c>
      <c r="E8" s="1" t="s">
        <v>22</v>
      </c>
      <c r="F8" s="1" t="s">
        <v>6536</v>
      </c>
      <c r="G8" s="8">
        <v>35568.589999999997</v>
      </c>
      <c r="H8" s="119"/>
      <c r="I8" s="8"/>
      <c r="M8" s="12">
        <f t="shared" ref="M8:M23" si="0">+(G8+L8)/(G8+G31)</f>
        <v>0.62339144347743181</v>
      </c>
      <c r="N8" s="94"/>
    </row>
    <row r="9" spans="1:18" x14ac:dyDescent="0.3">
      <c r="A9" s="110" t="s">
        <v>6614</v>
      </c>
      <c r="B9" s="1" t="s">
        <v>6591</v>
      </c>
      <c r="C9" s="1" t="s">
        <v>6592</v>
      </c>
      <c r="D9" s="1" t="s">
        <v>6434</v>
      </c>
      <c r="E9" s="1" t="s">
        <v>22</v>
      </c>
      <c r="F9" s="1" t="s">
        <v>6536</v>
      </c>
      <c r="G9" s="8">
        <v>94768.87</v>
      </c>
      <c r="H9" s="119"/>
      <c r="I9" s="8"/>
      <c r="M9" s="12">
        <f t="shared" si="0"/>
        <v>0.62338151239012662</v>
      </c>
    </row>
    <row r="10" spans="1:18" x14ac:dyDescent="0.3">
      <c r="A10" s="110" t="s">
        <v>6617</v>
      </c>
      <c r="B10" s="1" t="s">
        <v>6618</v>
      </c>
      <c r="C10" s="1" t="s">
        <v>6619</v>
      </c>
      <c r="D10" s="1" t="s">
        <v>6434</v>
      </c>
      <c r="E10" s="1" t="s">
        <v>22</v>
      </c>
      <c r="F10" s="1" t="s">
        <v>6536</v>
      </c>
      <c r="G10" s="8">
        <v>23256.05</v>
      </c>
      <c r="H10" s="119"/>
      <c r="I10" s="8"/>
      <c r="M10" s="12">
        <f t="shared" si="0"/>
        <v>0.62338782246566282</v>
      </c>
    </row>
    <row r="11" spans="1:18" x14ac:dyDescent="0.3">
      <c r="A11" s="110" t="s">
        <v>6617</v>
      </c>
      <c r="B11" s="1" t="s">
        <v>6591</v>
      </c>
      <c r="C11" s="1" t="s">
        <v>6592</v>
      </c>
      <c r="D11" s="1" t="s">
        <v>6434</v>
      </c>
      <c r="E11" s="1" t="s">
        <v>22</v>
      </c>
      <c r="F11" s="1" t="s">
        <v>6536</v>
      </c>
      <c r="G11" s="8">
        <v>165251.85999999999</v>
      </c>
      <c r="H11" s="119"/>
      <c r="I11" s="8"/>
      <c r="M11" s="12">
        <f t="shared" si="0"/>
        <v>0.62338286779071483</v>
      </c>
    </row>
    <row r="12" spans="1:18" x14ac:dyDescent="0.3">
      <c r="A12" s="110" t="s">
        <v>6620</v>
      </c>
      <c r="B12" s="1" t="s">
        <v>6591</v>
      </c>
      <c r="C12" s="1" t="s">
        <v>6592</v>
      </c>
      <c r="D12" s="1" t="s">
        <v>6434</v>
      </c>
      <c r="E12" s="1" t="s">
        <v>22</v>
      </c>
      <c r="F12" s="1" t="s">
        <v>6536</v>
      </c>
      <c r="G12" s="8">
        <v>36789.26</v>
      </c>
      <c r="H12" s="119"/>
      <c r="I12" s="8"/>
      <c r="M12" s="12">
        <f t="shared" si="0"/>
        <v>0.62337498174231987</v>
      </c>
    </row>
    <row r="13" spans="1:18" x14ac:dyDescent="0.3">
      <c r="A13" s="110" t="s">
        <v>6621</v>
      </c>
      <c r="B13" s="1" t="s">
        <v>6591</v>
      </c>
      <c r="C13" s="1" t="s">
        <v>6592</v>
      </c>
      <c r="D13" s="1" t="s">
        <v>6434</v>
      </c>
      <c r="E13" s="1" t="s">
        <v>22</v>
      </c>
      <c r="F13" s="1" t="s">
        <v>6536</v>
      </c>
      <c r="G13" s="8">
        <v>131060.74</v>
      </c>
      <c r="H13" s="119"/>
      <c r="I13" s="8"/>
      <c r="M13" s="12">
        <f t="shared" si="0"/>
        <v>0.62338412621645078</v>
      </c>
    </row>
    <row r="14" spans="1:18" x14ac:dyDescent="0.3">
      <c r="A14" s="110" t="s">
        <v>6622</v>
      </c>
      <c r="B14" s="1" t="s">
        <v>6587</v>
      </c>
      <c r="C14" s="1" t="s">
        <v>6588</v>
      </c>
      <c r="D14" s="1" t="s">
        <v>6434</v>
      </c>
      <c r="E14" s="1" t="s">
        <v>22</v>
      </c>
      <c r="F14" s="1" t="s">
        <v>6536</v>
      </c>
      <c r="G14" s="8">
        <v>1424045.26</v>
      </c>
      <c r="H14" s="119" t="s">
        <v>6521</v>
      </c>
      <c r="I14" s="8"/>
      <c r="K14" s="119" t="s">
        <v>6558</v>
      </c>
      <c r="L14" s="44">
        <f>R14</f>
        <v>-3377.5285799999256</v>
      </c>
      <c r="M14" s="12">
        <f>+(G14+L14)/(G14+G37)</f>
        <v>0.623</v>
      </c>
      <c r="N14" s="106" t="s">
        <v>6612</v>
      </c>
      <c r="O14" s="103">
        <f>G14+G37</f>
        <v>2280365.54</v>
      </c>
      <c r="P14" s="103">
        <f>O14*0.623</f>
        <v>1420667.7314200001</v>
      </c>
      <c r="Q14" s="103">
        <f>G14</f>
        <v>1424045.26</v>
      </c>
      <c r="R14" s="35">
        <f>P14-Q14</f>
        <v>-3377.5285799999256</v>
      </c>
    </row>
    <row r="15" spans="1:18" x14ac:dyDescent="0.3">
      <c r="A15" s="110" t="s">
        <v>6622</v>
      </c>
      <c r="B15" s="1" t="s">
        <v>6623</v>
      </c>
      <c r="C15" s="1" t="s">
        <v>6624</v>
      </c>
      <c r="D15" s="1" t="s">
        <v>6434</v>
      </c>
      <c r="E15" s="1" t="s">
        <v>22</v>
      </c>
      <c r="F15" s="1" t="s">
        <v>6536</v>
      </c>
      <c r="G15" s="8">
        <v>9449.08</v>
      </c>
      <c r="H15" s="119"/>
      <c r="I15" s="8"/>
      <c r="M15" s="12">
        <f t="shared" si="0"/>
        <v>0.62341031385992551</v>
      </c>
    </row>
    <row r="16" spans="1:18" x14ac:dyDescent="0.3">
      <c r="A16" s="110" t="s">
        <v>6622</v>
      </c>
      <c r="B16" s="1" t="s">
        <v>6591</v>
      </c>
      <c r="C16" s="1" t="s">
        <v>6592</v>
      </c>
      <c r="D16" s="1" t="s">
        <v>6434</v>
      </c>
      <c r="E16" s="1" t="s">
        <v>22</v>
      </c>
      <c r="F16" s="1" t="s">
        <v>6536</v>
      </c>
      <c r="G16" s="8">
        <v>107611.52</v>
      </c>
      <c r="H16" s="119"/>
      <c r="I16" s="8"/>
      <c r="M16" s="12">
        <f t="shared" si="0"/>
        <v>0.62338111323832268</v>
      </c>
    </row>
    <row r="17" spans="1:18" x14ac:dyDescent="0.3">
      <c r="A17" s="110" t="s">
        <v>6622</v>
      </c>
      <c r="B17" s="1" t="s">
        <v>6625</v>
      </c>
      <c r="C17" s="1" t="s">
        <v>6626</v>
      </c>
      <c r="D17" s="1" t="s">
        <v>6434</v>
      </c>
      <c r="E17" s="1" t="s">
        <v>22</v>
      </c>
      <c r="F17" s="1" t="s">
        <v>6536</v>
      </c>
      <c r="G17" s="8">
        <v>17201.689999999999</v>
      </c>
      <c r="H17" s="119"/>
      <c r="I17" s="8"/>
      <c r="M17" s="12">
        <f t="shared" si="0"/>
        <v>0.62336956856554648</v>
      </c>
    </row>
    <row r="18" spans="1:18" x14ac:dyDescent="0.3">
      <c r="A18" s="102">
        <v>455005302000</v>
      </c>
      <c r="B18" s="1">
        <v>2016</v>
      </c>
      <c r="C18" s="1">
        <v>201612</v>
      </c>
      <c r="D18" s="1" t="s">
        <v>6434</v>
      </c>
      <c r="E18" s="1" t="s">
        <v>22</v>
      </c>
      <c r="F18" s="1">
        <v>20310</v>
      </c>
      <c r="G18" s="8">
        <v>273301.05</v>
      </c>
      <c r="H18" s="119"/>
      <c r="I18" s="8"/>
      <c r="K18" s="119"/>
      <c r="L18" s="11"/>
      <c r="M18" s="12">
        <f t="shared" si="0"/>
        <v>0.62300000499218722</v>
      </c>
      <c r="N18" s="106"/>
      <c r="O18" s="103"/>
      <c r="P18" s="103"/>
      <c r="Q18" s="103"/>
      <c r="R18" s="35"/>
    </row>
    <row r="19" spans="1:18" x14ac:dyDescent="0.3">
      <c r="A19" s="110" t="s">
        <v>6627</v>
      </c>
      <c r="B19" s="1" t="s">
        <v>6628</v>
      </c>
      <c r="C19" s="1" t="s">
        <v>6629</v>
      </c>
      <c r="D19" s="1" t="s">
        <v>6434</v>
      </c>
      <c r="E19" s="1" t="s">
        <v>22</v>
      </c>
      <c r="F19" s="1" t="s">
        <v>6536</v>
      </c>
      <c r="G19" s="8">
        <v>20960.73</v>
      </c>
      <c r="H19" s="119"/>
      <c r="I19" s="8"/>
      <c r="M19" s="12">
        <f t="shared" si="0"/>
        <v>0.62340006495507272</v>
      </c>
      <c r="O19" s="10"/>
      <c r="P19" s="10"/>
      <c r="Q19" s="10"/>
      <c r="R19" s="10"/>
    </row>
    <row r="20" spans="1:18" x14ac:dyDescent="0.3">
      <c r="A20" s="110" t="s">
        <v>6630</v>
      </c>
      <c r="B20" s="1" t="s">
        <v>6631</v>
      </c>
      <c r="C20" s="1" t="s">
        <v>6632</v>
      </c>
      <c r="D20" s="1" t="s">
        <v>6434</v>
      </c>
      <c r="E20" s="1" t="s">
        <v>22</v>
      </c>
      <c r="F20" s="1" t="s">
        <v>6536</v>
      </c>
      <c r="G20" s="8">
        <v>4357.78</v>
      </c>
      <c r="H20" s="119"/>
      <c r="I20" s="8"/>
      <c r="M20" s="12">
        <f t="shared" si="0"/>
        <v>0.62336105556175414</v>
      </c>
    </row>
    <row r="21" spans="1:18" x14ac:dyDescent="0.3">
      <c r="A21" s="110" t="s">
        <v>6633</v>
      </c>
      <c r="B21" s="1" t="s">
        <v>6634</v>
      </c>
      <c r="C21" s="1" t="s">
        <v>6635</v>
      </c>
      <c r="D21" s="1" t="s">
        <v>6434</v>
      </c>
      <c r="E21" s="1" t="s">
        <v>22</v>
      </c>
      <c r="F21" s="1" t="s">
        <v>6536</v>
      </c>
      <c r="G21" s="8">
        <v>8328.8700000000008</v>
      </c>
      <c r="H21" s="119"/>
      <c r="I21" s="8"/>
      <c r="M21" s="12">
        <f t="shared" si="0"/>
        <v>0.6233997485105236</v>
      </c>
    </row>
    <row r="22" spans="1:18" x14ac:dyDescent="0.3">
      <c r="A22" s="110" t="s">
        <v>6636</v>
      </c>
      <c r="B22" s="1" t="s">
        <v>6631</v>
      </c>
      <c r="C22" s="1" t="s">
        <v>6632</v>
      </c>
      <c r="D22" s="1" t="s">
        <v>6434</v>
      </c>
      <c r="E22" s="1" t="s">
        <v>22</v>
      </c>
      <c r="F22" s="1" t="s">
        <v>6536</v>
      </c>
      <c r="G22" s="8">
        <v>13694.03</v>
      </c>
      <c r="H22" s="119"/>
      <c r="I22" s="8"/>
      <c r="M22" s="12">
        <f t="shared" si="0"/>
        <v>0.6233617670769751</v>
      </c>
    </row>
    <row r="23" spans="1:18" x14ac:dyDescent="0.3">
      <c r="A23" s="110" t="s">
        <v>6637</v>
      </c>
      <c r="B23" s="1" t="s">
        <v>6604</v>
      </c>
      <c r="C23" s="1" t="s">
        <v>6605</v>
      </c>
      <c r="D23" s="1" t="s">
        <v>6434</v>
      </c>
      <c r="E23" s="1" t="s">
        <v>22</v>
      </c>
      <c r="F23" s="1" t="s">
        <v>6536</v>
      </c>
      <c r="G23" s="146">
        <v>16114.05</v>
      </c>
      <c r="H23" s="119"/>
      <c r="I23" s="8"/>
      <c r="M23" s="12">
        <f t="shared" si="0"/>
        <v>0.62339041473477752</v>
      </c>
      <c r="N23" s="106"/>
      <c r="O23" s="11"/>
      <c r="P23" s="103"/>
      <c r="Q23" s="103"/>
      <c r="R23" s="35"/>
    </row>
    <row r="24" spans="1:18" x14ac:dyDescent="0.3">
      <c r="A24" s="1"/>
      <c r="B24" s="1"/>
      <c r="C24" s="1"/>
      <c r="D24" s="47"/>
      <c r="E24" s="1"/>
      <c r="F24" s="83" t="s">
        <v>6527</v>
      </c>
      <c r="G24" s="22">
        <f>SUM(G8:G23)</f>
        <v>2381759.4299999992</v>
      </c>
      <c r="H24" s="122"/>
      <c r="I24" s="8"/>
    </row>
    <row r="25" spans="1:18" x14ac:dyDescent="0.3">
      <c r="A25" s="1"/>
      <c r="B25" s="1"/>
      <c r="C25" s="1"/>
      <c r="F25" s="17" t="s">
        <v>6513</v>
      </c>
      <c r="G25" s="43">
        <f>+L28</f>
        <v>-3377.5285799999256</v>
      </c>
      <c r="H25" s="119"/>
      <c r="I25" s="8"/>
      <c r="J25" s="8"/>
      <c r="K25" s="8"/>
      <c r="L25" s="8"/>
      <c r="M25" s="22"/>
    </row>
    <row r="26" spans="1:18" x14ac:dyDescent="0.3">
      <c r="A26" s="1"/>
      <c r="B26" s="1"/>
      <c r="C26" s="1"/>
      <c r="F26" s="26" t="s">
        <v>6517</v>
      </c>
      <c r="G26" s="8">
        <f>-SUM(I8:I23)</f>
        <v>0</v>
      </c>
      <c r="H26" s="119"/>
      <c r="I26" s="8"/>
      <c r="J26" s="8"/>
      <c r="K26" s="8"/>
      <c r="L26" s="8"/>
      <c r="M26" s="22"/>
    </row>
    <row r="27" spans="1:18" x14ac:dyDescent="0.3">
      <c r="A27" s="1"/>
      <c r="B27" s="1"/>
      <c r="C27" s="1"/>
      <c r="F27" s="17" t="s">
        <v>6528</v>
      </c>
      <c r="G27" s="8">
        <v>0</v>
      </c>
      <c r="H27" s="119"/>
      <c r="I27" s="8"/>
      <c r="J27" s="8"/>
      <c r="K27" s="8"/>
      <c r="L27" s="8"/>
    </row>
    <row r="28" spans="1:18" x14ac:dyDescent="0.3">
      <c r="A28" s="1"/>
      <c r="B28" s="1"/>
      <c r="C28" s="1"/>
      <c r="F28" s="17"/>
      <c r="G28" s="18">
        <f>G24+G25-G26-G27</f>
        <v>2378381.9014199991</v>
      </c>
      <c r="H28" s="123"/>
      <c r="I28" s="18">
        <f>SUM(I2:I26)</f>
        <v>0</v>
      </c>
      <c r="J28" s="18">
        <f>SUM(J2:J26)</f>
        <v>0</v>
      </c>
      <c r="K28" s="18"/>
      <c r="L28" s="18">
        <f>SUM(L8:L26)</f>
        <v>-3377.5285799999256</v>
      </c>
      <c r="M28" s="21">
        <f>+G28/G53</f>
        <v>0.62311023176086022</v>
      </c>
    </row>
    <row r="29" spans="1:18" x14ac:dyDescent="0.3">
      <c r="A29" s="1"/>
      <c r="B29" s="1"/>
      <c r="C29" s="1"/>
      <c r="D29" s="47"/>
      <c r="E29" s="1"/>
      <c r="F29" s="1"/>
      <c r="G29" s="22"/>
      <c r="H29" s="122"/>
    </row>
    <row r="30" spans="1:18" x14ac:dyDescent="0.3">
      <c r="A30" s="1"/>
      <c r="B30" s="1"/>
      <c r="C30" s="1"/>
      <c r="D30" s="47"/>
      <c r="E30" s="1"/>
      <c r="F30" s="1"/>
      <c r="G30" s="22"/>
      <c r="H30" s="122"/>
    </row>
    <row r="31" spans="1:18" x14ac:dyDescent="0.3">
      <c r="A31" s="110" t="s">
        <v>6638</v>
      </c>
      <c r="B31" s="1" t="s">
        <v>6615</v>
      </c>
      <c r="C31" s="1" t="s">
        <v>6616</v>
      </c>
      <c r="D31" s="1" t="s">
        <v>6434</v>
      </c>
      <c r="E31" s="1" t="s">
        <v>22</v>
      </c>
      <c r="F31" s="1" t="s">
        <v>124</v>
      </c>
      <c r="G31" s="16">
        <v>21488</v>
      </c>
      <c r="H31" s="119"/>
    </row>
    <row r="32" spans="1:18" x14ac:dyDescent="0.3">
      <c r="A32" s="110" t="s">
        <v>6638</v>
      </c>
      <c r="B32" s="1" t="s">
        <v>6591</v>
      </c>
      <c r="C32" s="1" t="s">
        <v>6592</v>
      </c>
      <c r="D32" s="1" t="s">
        <v>6434</v>
      </c>
      <c r="E32" s="1" t="s">
        <v>22</v>
      </c>
      <c r="F32" s="1" t="s">
        <v>124</v>
      </c>
      <c r="G32" s="16">
        <v>57255</v>
      </c>
      <c r="H32" s="119"/>
    </row>
    <row r="33" spans="1:14" x14ac:dyDescent="0.3">
      <c r="A33" s="110" t="s">
        <v>6639</v>
      </c>
      <c r="B33" s="1" t="s">
        <v>6618</v>
      </c>
      <c r="C33" s="1" t="s">
        <v>6619</v>
      </c>
      <c r="D33" s="1" t="s">
        <v>6434</v>
      </c>
      <c r="E33" s="1" t="s">
        <v>22</v>
      </c>
      <c r="F33" s="1" t="s">
        <v>124</v>
      </c>
      <c r="G33" s="16">
        <v>14049.86</v>
      </c>
      <c r="H33" s="119"/>
    </row>
    <row r="34" spans="1:14" x14ac:dyDescent="0.3">
      <c r="A34" s="110" t="s">
        <v>6639</v>
      </c>
      <c r="B34" s="1" t="s">
        <v>6591</v>
      </c>
      <c r="C34" s="1" t="s">
        <v>6592</v>
      </c>
      <c r="D34" s="1" t="s">
        <v>6434</v>
      </c>
      <c r="E34" s="1" t="s">
        <v>22</v>
      </c>
      <c r="F34" s="1" t="s">
        <v>124</v>
      </c>
      <c r="G34" s="16">
        <v>99837.01</v>
      </c>
      <c r="H34" s="119"/>
    </row>
    <row r="35" spans="1:14" x14ac:dyDescent="0.3">
      <c r="A35" s="110" t="s">
        <v>6640</v>
      </c>
      <c r="B35" s="1" t="s">
        <v>6591</v>
      </c>
      <c r="C35" s="1" t="s">
        <v>6592</v>
      </c>
      <c r="D35" s="1" t="s">
        <v>6434</v>
      </c>
      <c r="E35" s="1" t="s">
        <v>22</v>
      </c>
      <c r="F35" s="1" t="s">
        <v>124</v>
      </c>
      <c r="G35" s="16">
        <v>22227</v>
      </c>
      <c r="H35" s="119"/>
    </row>
    <row r="36" spans="1:14" x14ac:dyDescent="0.3">
      <c r="A36" s="110" t="s">
        <v>6641</v>
      </c>
      <c r="B36" s="1" t="s">
        <v>6591</v>
      </c>
      <c r="C36" s="1" t="s">
        <v>6592</v>
      </c>
      <c r="D36" s="1" t="s">
        <v>6434</v>
      </c>
      <c r="E36" s="1" t="s">
        <v>22</v>
      </c>
      <c r="F36" s="1" t="s">
        <v>124</v>
      </c>
      <c r="G36" s="16">
        <v>79180</v>
      </c>
      <c r="H36" s="119"/>
    </row>
    <row r="37" spans="1:14" x14ac:dyDescent="0.3">
      <c r="A37" s="110" t="s">
        <v>6642</v>
      </c>
      <c r="B37" s="1" t="s">
        <v>6587</v>
      </c>
      <c r="C37" s="1" t="s">
        <v>6588</v>
      </c>
      <c r="D37" s="1" t="s">
        <v>6434</v>
      </c>
      <c r="E37" s="1" t="s">
        <v>22</v>
      </c>
      <c r="F37" s="1" t="s">
        <v>124</v>
      </c>
      <c r="G37" s="16">
        <v>856320.28</v>
      </c>
      <c r="H37" s="119" t="s">
        <v>6575</v>
      </c>
      <c r="K37" s="119" t="s">
        <v>6558</v>
      </c>
      <c r="L37" s="44">
        <f>-L14</f>
        <v>3377.5285799999256</v>
      </c>
    </row>
    <row r="38" spans="1:14" x14ac:dyDescent="0.3">
      <c r="A38" s="110" t="s">
        <v>6642</v>
      </c>
      <c r="B38" s="1" t="s">
        <v>6623</v>
      </c>
      <c r="C38" s="1" t="s">
        <v>6624</v>
      </c>
      <c r="D38" s="1" t="s">
        <v>6434</v>
      </c>
      <c r="E38" s="1" t="s">
        <v>22</v>
      </c>
      <c r="F38" s="1" t="s">
        <v>124</v>
      </c>
      <c r="G38" s="16">
        <v>5708</v>
      </c>
      <c r="H38" s="119"/>
      <c r="I38" s="1"/>
    </row>
    <row r="39" spans="1:14" x14ac:dyDescent="0.3">
      <c r="A39" s="110" t="s">
        <v>6642</v>
      </c>
      <c r="B39" s="1" t="s">
        <v>6591</v>
      </c>
      <c r="C39" s="1" t="s">
        <v>6592</v>
      </c>
      <c r="D39" s="1" t="s">
        <v>6434</v>
      </c>
      <c r="E39" s="1" t="s">
        <v>22</v>
      </c>
      <c r="F39" s="1" t="s">
        <v>124</v>
      </c>
      <c r="G39" s="16">
        <v>65014.05</v>
      </c>
      <c r="H39" s="119"/>
    </row>
    <row r="40" spans="1:14" x14ac:dyDescent="0.3">
      <c r="A40" s="110" t="s">
        <v>6642</v>
      </c>
      <c r="B40" s="1" t="s">
        <v>6625</v>
      </c>
      <c r="C40" s="1" t="s">
        <v>6626</v>
      </c>
      <c r="D40" s="1" t="s">
        <v>6434</v>
      </c>
      <c r="E40" s="1" t="s">
        <v>22</v>
      </c>
      <c r="F40" s="1" t="s">
        <v>124</v>
      </c>
      <c r="G40" s="16">
        <v>10393</v>
      </c>
      <c r="H40" s="119"/>
    </row>
    <row r="41" spans="1:14" x14ac:dyDescent="0.3">
      <c r="A41" s="102">
        <v>555005302000</v>
      </c>
      <c r="B41" s="26">
        <v>2016</v>
      </c>
      <c r="C41" s="26">
        <v>201701</v>
      </c>
      <c r="D41" s="110" t="s">
        <v>6434</v>
      </c>
      <c r="E41" s="26" t="s">
        <v>22</v>
      </c>
      <c r="F41" s="26" t="s">
        <v>124</v>
      </c>
      <c r="G41" s="16">
        <v>165384.42000000001</v>
      </c>
      <c r="H41" s="119"/>
      <c r="K41" s="119"/>
      <c r="L41" s="11"/>
      <c r="N41" s="106"/>
    </row>
    <row r="42" spans="1:14" x14ac:dyDescent="0.3">
      <c r="A42" s="110" t="s">
        <v>6643</v>
      </c>
      <c r="B42" s="1" t="s">
        <v>6628</v>
      </c>
      <c r="C42" s="1" t="s">
        <v>6629</v>
      </c>
      <c r="D42" s="1" t="s">
        <v>6434</v>
      </c>
      <c r="E42" s="1" t="s">
        <v>22</v>
      </c>
      <c r="F42" s="1" t="s">
        <v>124</v>
      </c>
      <c r="G42" s="16">
        <v>12662.51</v>
      </c>
      <c r="H42" s="119"/>
    </row>
    <row r="43" spans="1:14" x14ac:dyDescent="0.3">
      <c r="A43" s="110" t="s">
        <v>6644</v>
      </c>
      <c r="B43" s="1" t="s">
        <v>6631</v>
      </c>
      <c r="C43" s="1" t="s">
        <v>6632</v>
      </c>
      <c r="D43" s="1" t="s">
        <v>6434</v>
      </c>
      <c r="E43" s="1" t="s">
        <v>22</v>
      </c>
      <c r="F43" s="1" t="s">
        <v>124</v>
      </c>
      <c r="G43" s="16">
        <v>2633</v>
      </c>
      <c r="H43" s="119"/>
    </row>
    <row r="44" spans="1:14" x14ac:dyDescent="0.3">
      <c r="A44" s="110" t="s">
        <v>6645</v>
      </c>
      <c r="B44" s="1" t="s">
        <v>6634</v>
      </c>
      <c r="C44" s="1" t="s">
        <v>6635</v>
      </c>
      <c r="D44" s="1" t="s">
        <v>6434</v>
      </c>
      <c r="E44" s="1" t="s">
        <v>22</v>
      </c>
      <c r="F44" s="1" t="s">
        <v>124</v>
      </c>
      <c r="G44" s="16">
        <v>5031.53</v>
      </c>
      <c r="H44" s="119"/>
    </row>
    <row r="45" spans="1:14" x14ac:dyDescent="0.3">
      <c r="A45" s="110" t="s">
        <v>6646</v>
      </c>
      <c r="B45" s="1" t="s">
        <v>6631</v>
      </c>
      <c r="C45" s="1" t="s">
        <v>6632</v>
      </c>
      <c r="D45" s="1" t="s">
        <v>6434</v>
      </c>
      <c r="E45" s="1" t="s">
        <v>22</v>
      </c>
      <c r="F45" s="1" t="s">
        <v>124</v>
      </c>
      <c r="G45" s="16">
        <v>8274</v>
      </c>
      <c r="H45" s="119"/>
    </row>
    <row r="46" spans="1:14" x14ac:dyDescent="0.3">
      <c r="A46" s="110" t="s">
        <v>6647</v>
      </c>
      <c r="B46" s="1" t="s">
        <v>6604</v>
      </c>
      <c r="C46" s="1" t="s">
        <v>6605</v>
      </c>
      <c r="D46" s="1" t="s">
        <v>6434</v>
      </c>
      <c r="E46" s="1" t="s">
        <v>22</v>
      </c>
      <c r="F46" s="1" t="s">
        <v>124</v>
      </c>
      <c r="G46" s="71">
        <v>9735</v>
      </c>
      <c r="H46" s="119"/>
    </row>
    <row r="47" spans="1:14" x14ac:dyDescent="0.3">
      <c r="F47" s="83" t="s">
        <v>6530</v>
      </c>
      <c r="G47" s="22">
        <f>SUM(G31:G46)</f>
        <v>1435192.66</v>
      </c>
      <c r="H47" s="122"/>
    </row>
    <row r="48" spans="1:14" x14ac:dyDescent="0.3">
      <c r="F48" s="17" t="s">
        <v>6513</v>
      </c>
      <c r="G48" s="43">
        <f>L51</f>
        <v>3377.5285799999256</v>
      </c>
      <c r="H48" s="119"/>
      <c r="I48" s="8"/>
      <c r="J48" s="8"/>
      <c r="K48" s="8"/>
      <c r="L48" s="8"/>
      <c r="M48" s="22"/>
    </row>
    <row r="49" spans="1:13" x14ac:dyDescent="0.3">
      <c r="F49" s="26" t="s">
        <v>6517</v>
      </c>
      <c r="G49" s="8">
        <f>SUM(I31:I46)</f>
        <v>0</v>
      </c>
      <c r="H49" s="119"/>
      <c r="I49" s="8"/>
      <c r="J49" s="8"/>
      <c r="K49" s="8"/>
      <c r="L49" s="8"/>
      <c r="M49" s="22"/>
    </row>
    <row r="50" spans="1:13" x14ac:dyDescent="0.3">
      <c r="F50" s="17" t="s">
        <v>6528</v>
      </c>
      <c r="G50" s="8"/>
      <c r="H50" s="119"/>
      <c r="I50" s="8"/>
      <c r="J50" s="8"/>
      <c r="K50" s="8"/>
      <c r="L50" s="8"/>
    </row>
    <row r="51" spans="1:13" x14ac:dyDescent="0.3">
      <c r="F51" s="17"/>
      <c r="G51" s="18">
        <f>+G47-G50-G49+G48</f>
        <v>1438570.1885799998</v>
      </c>
      <c r="H51" s="123"/>
      <c r="I51" s="18">
        <f>SUM(I32:I49)</f>
        <v>0</v>
      </c>
      <c r="J51" s="18">
        <f>SUM(J32:J49)</f>
        <v>0</v>
      </c>
      <c r="K51" s="18"/>
      <c r="L51" s="18">
        <f>SUM(L31:L49)</f>
        <v>3377.5285799999256</v>
      </c>
      <c r="M51" s="21">
        <f>+G51/G53</f>
        <v>0.37688976823913978</v>
      </c>
    </row>
    <row r="53" spans="1:13" ht="15" thickBot="1" x14ac:dyDescent="0.35">
      <c r="G53" s="39">
        <f>+G28+G51</f>
        <v>3816952.0899999989</v>
      </c>
      <c r="H53" s="124"/>
      <c r="I53" s="39">
        <f>+I28+I51</f>
        <v>0</v>
      </c>
      <c r="J53" s="39">
        <f>+J28+J51</f>
        <v>0</v>
      </c>
      <c r="K53" s="39"/>
      <c r="L53" s="39">
        <f>+L28+L51</f>
        <v>0</v>
      </c>
    </row>
    <row r="54" spans="1:13" ht="15" thickTop="1" x14ac:dyDescent="0.3">
      <c r="A54" s="106" t="s">
        <v>6576</v>
      </c>
    </row>
    <row r="55" spans="1:13" x14ac:dyDescent="0.3">
      <c r="A55" s="106"/>
    </row>
    <row r="56" spans="1:13" x14ac:dyDescent="0.3">
      <c r="A56" s="45"/>
    </row>
  </sheetData>
  <printOptions horizontalCentered="1"/>
  <pageMargins left="0.70866141732283505" right="0.70866141732283505" top="0.74803149606299202" bottom="0.74803149606299202" header="0.31496062992126" footer="0.31496062992126"/>
  <pageSetup scale="58" orientation="landscape" r:id="rId1"/>
  <headerFooter>
    <oddFooter>&amp;L&amp;Z&amp;F\&amp;A</oddFooter>
  </headerFooter>
  <rowBreaks count="1" manualBreakCount="1">
    <brk id="3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55</vt:i4>
      </vt:variant>
    </vt:vector>
  </HeadingPairs>
  <TitlesOfParts>
    <vt:vector size="90" baseType="lpstr">
      <vt:lpstr>2019 Summary</vt:lpstr>
      <vt:lpstr>export - manipulated</vt:lpstr>
      <vt:lpstr>manipulated 2019 - Formulas</vt:lpstr>
      <vt:lpstr>pivot 2019</vt:lpstr>
      <vt:lpstr>X140W</vt:lpstr>
      <vt:lpstr>X152W</vt:lpstr>
      <vt:lpstr>X152FL</vt:lpstr>
      <vt:lpstr>X152MR</vt:lpstr>
      <vt:lpstr>X153FL</vt:lpstr>
      <vt:lpstr>X153MR</vt:lpstr>
      <vt:lpstr>X154W</vt:lpstr>
      <vt:lpstr>X154FL</vt:lpstr>
      <vt:lpstr>X154C</vt:lpstr>
      <vt:lpstr>X154MR</vt:lpstr>
      <vt:lpstr>X155W</vt:lpstr>
      <vt:lpstr>X155MR</vt:lpstr>
      <vt:lpstr>X156MR</vt:lpstr>
      <vt:lpstr>X157W</vt:lpstr>
      <vt:lpstr>X158W</vt:lpstr>
      <vt:lpstr>X158FL</vt:lpstr>
      <vt:lpstr>X162C</vt:lpstr>
      <vt:lpstr>X162MR</vt:lpstr>
      <vt:lpstr>X163MR</vt:lpstr>
      <vt:lpstr>X165W</vt:lpstr>
      <vt:lpstr>X165FL</vt:lpstr>
      <vt:lpstr>X165MR</vt:lpstr>
      <vt:lpstr>X168W</vt:lpstr>
      <vt:lpstr>X169W</vt:lpstr>
      <vt:lpstr>X169FL</vt:lpstr>
      <vt:lpstr>X188S</vt:lpstr>
      <vt:lpstr>X188C</vt:lpstr>
      <vt:lpstr>X191C</vt:lpstr>
      <vt:lpstr>X197L</vt:lpstr>
      <vt:lpstr>X202MR</vt:lpstr>
      <vt:lpstr>Addl Cost 100% NR</vt:lpstr>
      <vt:lpstr>'2019 Summary'!Print_Area</vt:lpstr>
      <vt:lpstr>'pivot 2019'!Print_Area</vt:lpstr>
      <vt:lpstr>X140W!Print_Area</vt:lpstr>
      <vt:lpstr>X152FL!Print_Area</vt:lpstr>
      <vt:lpstr>X152MR!Print_Area</vt:lpstr>
      <vt:lpstr>X152W!Print_Area</vt:lpstr>
      <vt:lpstr>X153FL!Print_Area</vt:lpstr>
      <vt:lpstr>X153MR!Print_Area</vt:lpstr>
      <vt:lpstr>X154C!Print_Area</vt:lpstr>
      <vt:lpstr>X154FL!Print_Area</vt:lpstr>
      <vt:lpstr>X154MR!Print_Area</vt:lpstr>
      <vt:lpstr>X154W!Print_Area</vt:lpstr>
      <vt:lpstr>X155MR!Print_Area</vt:lpstr>
      <vt:lpstr>X155W!Print_Area</vt:lpstr>
      <vt:lpstr>X156MR!Print_Area</vt:lpstr>
      <vt:lpstr>X157W!Print_Area</vt:lpstr>
      <vt:lpstr>X158FL!Print_Area</vt:lpstr>
      <vt:lpstr>X158W!Print_Area</vt:lpstr>
      <vt:lpstr>X162C!Print_Area</vt:lpstr>
      <vt:lpstr>X162MR!Print_Area</vt:lpstr>
      <vt:lpstr>X163MR!Print_Area</vt:lpstr>
      <vt:lpstr>X165FL!Print_Area</vt:lpstr>
      <vt:lpstr>X165MR!Print_Area</vt:lpstr>
      <vt:lpstr>X165W!Print_Area</vt:lpstr>
      <vt:lpstr>X168W!Print_Area</vt:lpstr>
      <vt:lpstr>X169FL!Print_Area</vt:lpstr>
      <vt:lpstr>X169W!Print_Area</vt:lpstr>
      <vt:lpstr>X188C!Print_Area</vt:lpstr>
      <vt:lpstr>X188S!Print_Area</vt:lpstr>
      <vt:lpstr>X191C!Print_Area</vt:lpstr>
      <vt:lpstr>X197L!Print_Area</vt:lpstr>
      <vt:lpstr>X202MR!Print_Area</vt:lpstr>
      <vt:lpstr>'2019 Summary'!Print_Titles</vt:lpstr>
      <vt:lpstr>'pivot 2019'!Print_Titles</vt:lpstr>
      <vt:lpstr>X153FL!Print_Titles</vt:lpstr>
      <vt:lpstr>X153MR!Print_Titles</vt:lpstr>
      <vt:lpstr>X154C!Print_Titles</vt:lpstr>
      <vt:lpstr>X154FL!Print_Titles</vt:lpstr>
      <vt:lpstr>X154MR!Print_Titles</vt:lpstr>
      <vt:lpstr>X154W!Print_Titles</vt:lpstr>
      <vt:lpstr>X155MR!Print_Titles</vt:lpstr>
      <vt:lpstr>X155W!Print_Titles</vt:lpstr>
      <vt:lpstr>X156MR!Print_Titles</vt:lpstr>
      <vt:lpstr>X157W!Print_Titles</vt:lpstr>
      <vt:lpstr>X158FL!Print_Titles</vt:lpstr>
      <vt:lpstr>X158W!Print_Titles</vt:lpstr>
      <vt:lpstr>X162C!Print_Titles</vt:lpstr>
      <vt:lpstr>X162MR!Print_Titles</vt:lpstr>
      <vt:lpstr>X163MR!Print_Titles</vt:lpstr>
      <vt:lpstr>X165FL!Print_Titles</vt:lpstr>
      <vt:lpstr>X165W!Print_Titles</vt:lpstr>
      <vt:lpstr>X168W!Print_Titles</vt:lpstr>
      <vt:lpstr>X169FL!Print_Titles</vt:lpstr>
      <vt:lpstr>X169W!Print_Titles</vt:lpstr>
      <vt:lpstr>X197L!Print_Titles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2024-08-19T18:14:08Z</dcterms:created>
  <dcterms:modified xsi:type="dcterms:W3CDTF">2024-08-19T18:14:31Z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a6f161-e42b-4c47-8f69-f6a81e023e2d_Enabled">
    <vt:lpwstr>true</vt:lpwstr>
  </property>
  <property fmtid="{D5CDD505-2E9C-101B-9397-08002B2CF9AE}" pid="3" name="MSIP_Label_b1a6f161-e42b-4c47-8f69-f6a81e023e2d_SetDate">
    <vt:lpwstr>2024-08-19T18:14:31Z</vt:lpwstr>
  </property>
  <property fmtid="{D5CDD505-2E9C-101B-9397-08002B2CF9AE}" pid="4" name="MSIP_Label_b1a6f161-e42b-4c47-8f69-f6a81e023e2d_Method">
    <vt:lpwstr>Standard</vt:lpwstr>
  </property>
  <property fmtid="{D5CDD505-2E9C-101B-9397-08002B2CF9AE}" pid="5" name="MSIP_Label_b1a6f161-e42b-4c47-8f69-f6a81e023e2d_Name">
    <vt:lpwstr>b1a6f161-e42b-4c47-8f69-f6a81e023e2d</vt:lpwstr>
  </property>
  <property fmtid="{D5CDD505-2E9C-101B-9397-08002B2CF9AE}" pid="6" name="MSIP_Label_b1a6f161-e42b-4c47-8f69-f6a81e023e2d_SiteId">
    <vt:lpwstr>271df5c2-953a-497b-93ad-7adf7a4b3cd7</vt:lpwstr>
  </property>
  <property fmtid="{D5CDD505-2E9C-101B-9397-08002B2CF9AE}" pid="7" name="MSIP_Label_b1a6f161-e42b-4c47-8f69-f6a81e023e2d_ActionId">
    <vt:lpwstr>54f16a78-d55a-4154-b42c-9de19d5b8508</vt:lpwstr>
  </property>
  <property fmtid="{D5CDD505-2E9C-101B-9397-08002B2CF9AE}" pid="8" name="MSIP_Label_b1a6f161-e42b-4c47-8f69-f6a81e023e2d_ContentBits">
    <vt:lpwstr>0</vt:lpwstr>
  </property>
</Properties>
</file>